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20015673\Documents\Sports\CBB\"/>
    </mc:Choice>
  </mc:AlternateContent>
  <bookViews>
    <workbookView xWindow="0" yWindow="0" windowWidth="28800" windowHeight="12300" tabRatio="848"/>
  </bookViews>
  <sheets>
    <sheet name="Bet" sheetId="37" r:id="rId1"/>
    <sheet name="Simulator" sheetId="1" r:id="rId2"/>
    <sheet name="Overview_Format" sheetId="72" r:id="rId3"/>
    <sheet name="BasicStats" sheetId="109" r:id="rId4"/>
    <sheet name="AdvancedStats" sheetId="110" r:id="rId5"/>
    <sheet name="AdvancedOpponentStats" sheetId="116" r:id="rId6"/>
    <sheet name="TeamRankings" sheetId="106" r:id="rId7"/>
    <sheet name="Regression Data" sheetId="112" r:id="rId8"/>
  </sheets>
  <definedNames>
    <definedName name="_2019_advanced_opponent_stats" localSheetId="5">AdvancedOpponentStats!$A$1:$AD$559</definedName>
    <definedName name="_2019_advanced_school_stats" localSheetId="4">AdvancedStats!$A$1:$AD$559</definedName>
    <definedName name="_2019_ratings" localSheetId="6">TeamRankings!$A$1:$R$557</definedName>
    <definedName name="_2019_school_stats" localSheetId="3">BasicStats!$A$1:$AH$559</definedName>
    <definedName name="MyData">Bet!$O$2:$T$45</definedName>
    <definedName name="OU">Bet!$E$3</definedName>
    <definedName name="SFO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19" i="1" l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BN13" i="1"/>
  <c r="BO13" i="1"/>
  <c r="BP13" i="1"/>
  <c r="BQ13" i="1"/>
  <c r="BR13" i="1"/>
  <c r="BS13" i="1"/>
  <c r="BT13" i="1"/>
  <c r="BU13" i="1"/>
  <c r="BV13" i="1"/>
  <c r="BW13" i="1"/>
  <c r="BX13" i="1"/>
  <c r="BN14" i="1"/>
  <c r="BO14" i="1"/>
  <c r="BP14" i="1"/>
  <c r="BQ14" i="1"/>
  <c r="BR14" i="1"/>
  <c r="BS14" i="1"/>
  <c r="BT14" i="1"/>
  <c r="BU14" i="1"/>
  <c r="BV14" i="1"/>
  <c r="BW14" i="1"/>
  <c r="BX14" i="1"/>
  <c r="BM14" i="1"/>
  <c r="BM13" i="1"/>
  <c r="B1" i="1" l="1"/>
  <c r="CH15" i="72" l="1"/>
  <c r="CJ15" i="72"/>
  <c r="AN22" i="1" l="1"/>
  <c r="AN21" i="1"/>
  <c r="AN20" i="1"/>
  <c r="AN19" i="1"/>
  <c r="BG4" i="72" l="1"/>
  <c r="BH4" i="72"/>
  <c r="BI4" i="72"/>
  <c r="BJ4" i="72"/>
  <c r="BK4" i="72"/>
  <c r="BL4" i="72"/>
  <c r="BM4" i="72"/>
  <c r="BG5" i="72"/>
  <c r="BH5" i="72"/>
  <c r="BI5" i="72"/>
  <c r="BJ5" i="72"/>
  <c r="BK5" i="72"/>
  <c r="BL5" i="72"/>
  <c r="BM5" i="72"/>
  <c r="BG6" i="72"/>
  <c r="BH6" i="72"/>
  <c r="BI6" i="72"/>
  <c r="BJ6" i="72"/>
  <c r="BK6" i="72"/>
  <c r="BL6" i="72"/>
  <c r="BM6" i="72"/>
  <c r="BG7" i="72"/>
  <c r="BH7" i="72"/>
  <c r="BI7" i="72"/>
  <c r="BJ7" i="72"/>
  <c r="BK7" i="72"/>
  <c r="BL7" i="72"/>
  <c r="BM7" i="72"/>
  <c r="BG8" i="72"/>
  <c r="BH8" i="72"/>
  <c r="BI8" i="72"/>
  <c r="BJ8" i="72"/>
  <c r="BK8" i="72"/>
  <c r="BL8" i="72"/>
  <c r="BM8" i="72"/>
  <c r="BG9" i="72"/>
  <c r="BH9" i="72"/>
  <c r="BI9" i="72"/>
  <c r="BJ9" i="72"/>
  <c r="BK9" i="72"/>
  <c r="BL9" i="72"/>
  <c r="BM9" i="72"/>
  <c r="BG10" i="72"/>
  <c r="BH10" i="72"/>
  <c r="BI10" i="72"/>
  <c r="BJ10" i="72"/>
  <c r="BK10" i="72"/>
  <c r="BL10" i="72"/>
  <c r="BM10" i="72"/>
  <c r="BG11" i="72"/>
  <c r="BH11" i="72"/>
  <c r="BI11" i="72"/>
  <c r="BJ11" i="72"/>
  <c r="BK11" i="72"/>
  <c r="BL11" i="72"/>
  <c r="BM11" i="72"/>
  <c r="BG12" i="72"/>
  <c r="BH12" i="72"/>
  <c r="BI12" i="72"/>
  <c r="BJ12" i="72"/>
  <c r="BK12" i="72"/>
  <c r="BL12" i="72"/>
  <c r="BM12" i="72"/>
  <c r="BG13" i="72"/>
  <c r="BH13" i="72"/>
  <c r="BI13" i="72"/>
  <c r="BJ13" i="72"/>
  <c r="BK13" i="72"/>
  <c r="BL13" i="72"/>
  <c r="BM13" i="72"/>
  <c r="BG14" i="72"/>
  <c r="BH14" i="72"/>
  <c r="BI14" i="72"/>
  <c r="BJ14" i="72"/>
  <c r="BK14" i="72"/>
  <c r="BL14" i="72"/>
  <c r="BM14" i="72"/>
  <c r="BG15" i="72"/>
  <c r="BH15" i="72"/>
  <c r="BI15" i="72"/>
  <c r="BJ15" i="72"/>
  <c r="BK15" i="72"/>
  <c r="BL15" i="72"/>
  <c r="BM15" i="72"/>
  <c r="BG16" i="72"/>
  <c r="BH16" i="72"/>
  <c r="BI16" i="72"/>
  <c r="BJ16" i="72"/>
  <c r="BK16" i="72"/>
  <c r="BL16" i="72"/>
  <c r="BM16" i="72"/>
  <c r="BG17" i="72"/>
  <c r="BH17" i="72"/>
  <c r="BI17" i="72"/>
  <c r="BJ17" i="72"/>
  <c r="BK17" i="72"/>
  <c r="BL17" i="72"/>
  <c r="BM17" i="72"/>
  <c r="BG18" i="72"/>
  <c r="BH18" i="72"/>
  <c r="BI18" i="72"/>
  <c r="BJ18" i="72"/>
  <c r="BK18" i="72"/>
  <c r="BL18" i="72"/>
  <c r="BM18" i="72"/>
  <c r="BG19" i="72"/>
  <c r="BH19" i="72"/>
  <c r="BI19" i="72"/>
  <c r="BJ19" i="72"/>
  <c r="BK19" i="72"/>
  <c r="BL19" i="72"/>
  <c r="BM19" i="72"/>
  <c r="BG20" i="72"/>
  <c r="BH20" i="72"/>
  <c r="BI20" i="72"/>
  <c r="BJ20" i="72"/>
  <c r="BK20" i="72"/>
  <c r="BL20" i="72"/>
  <c r="BM20" i="72"/>
  <c r="BG21" i="72"/>
  <c r="BH21" i="72"/>
  <c r="BI21" i="72"/>
  <c r="BJ21" i="72"/>
  <c r="BK21" i="72"/>
  <c r="BL21" i="72"/>
  <c r="BM21" i="72"/>
  <c r="BG22" i="72"/>
  <c r="BH22" i="72"/>
  <c r="BI22" i="72"/>
  <c r="BJ22" i="72"/>
  <c r="BK22" i="72"/>
  <c r="BL22" i="72"/>
  <c r="BM22" i="72"/>
  <c r="BG23" i="72"/>
  <c r="BH23" i="72"/>
  <c r="BI23" i="72"/>
  <c r="BJ23" i="72"/>
  <c r="BK23" i="72"/>
  <c r="BL23" i="72"/>
  <c r="BM23" i="72"/>
  <c r="BG24" i="72"/>
  <c r="BH24" i="72"/>
  <c r="BI24" i="72"/>
  <c r="BJ24" i="72"/>
  <c r="BK24" i="72"/>
  <c r="BL24" i="72"/>
  <c r="BM24" i="72"/>
  <c r="BG25" i="72"/>
  <c r="BH25" i="72"/>
  <c r="BI25" i="72"/>
  <c r="BJ25" i="72"/>
  <c r="BK25" i="72"/>
  <c r="BL25" i="72"/>
  <c r="BM25" i="72"/>
  <c r="BG26" i="72"/>
  <c r="BH26" i="72"/>
  <c r="BI26" i="72"/>
  <c r="BJ26" i="72"/>
  <c r="BK26" i="72"/>
  <c r="BL26" i="72"/>
  <c r="BM26" i="72"/>
  <c r="BG27" i="72"/>
  <c r="BH27" i="72"/>
  <c r="BI27" i="72"/>
  <c r="BJ27" i="72"/>
  <c r="BK27" i="72"/>
  <c r="BL27" i="72"/>
  <c r="BM27" i="72"/>
  <c r="BG28" i="72"/>
  <c r="BH28" i="72"/>
  <c r="BI28" i="72"/>
  <c r="BJ28" i="72"/>
  <c r="BK28" i="72"/>
  <c r="BL28" i="72"/>
  <c r="BM28" i="72"/>
  <c r="BG29" i="72"/>
  <c r="BH29" i="72"/>
  <c r="BI29" i="72"/>
  <c r="BJ29" i="72"/>
  <c r="BK29" i="72"/>
  <c r="BL29" i="72"/>
  <c r="BM29" i="72"/>
  <c r="BG30" i="72"/>
  <c r="BH30" i="72"/>
  <c r="BI30" i="72"/>
  <c r="BJ30" i="72"/>
  <c r="BK30" i="72"/>
  <c r="BL30" i="72"/>
  <c r="BM30" i="72"/>
  <c r="BG31" i="72"/>
  <c r="BH31" i="72"/>
  <c r="BI31" i="72"/>
  <c r="BJ31" i="72"/>
  <c r="BK31" i="72"/>
  <c r="BL31" i="72"/>
  <c r="BM31" i="72"/>
  <c r="BG32" i="72"/>
  <c r="BH32" i="72"/>
  <c r="BI32" i="72"/>
  <c r="BJ32" i="72"/>
  <c r="BK32" i="72"/>
  <c r="BL32" i="72"/>
  <c r="BM32" i="72"/>
  <c r="BG33" i="72"/>
  <c r="BH33" i="72"/>
  <c r="BI33" i="72"/>
  <c r="BJ33" i="72"/>
  <c r="BK33" i="72"/>
  <c r="BL33" i="72"/>
  <c r="BM33" i="72"/>
  <c r="BG34" i="72"/>
  <c r="BH34" i="72"/>
  <c r="BI34" i="72"/>
  <c r="BJ34" i="72"/>
  <c r="BK34" i="72"/>
  <c r="BL34" i="72"/>
  <c r="BM34" i="72"/>
  <c r="BG35" i="72"/>
  <c r="BH35" i="72"/>
  <c r="BI35" i="72"/>
  <c r="BJ35" i="72"/>
  <c r="BK35" i="72"/>
  <c r="BL35" i="72"/>
  <c r="BM35" i="72"/>
  <c r="BG36" i="72"/>
  <c r="BH36" i="72"/>
  <c r="BI36" i="72"/>
  <c r="BJ36" i="72"/>
  <c r="BK36" i="72"/>
  <c r="BL36" i="72"/>
  <c r="BM36" i="72"/>
  <c r="BG37" i="72"/>
  <c r="BH37" i="72"/>
  <c r="BI37" i="72"/>
  <c r="BJ37" i="72"/>
  <c r="BK37" i="72"/>
  <c r="BL37" i="72"/>
  <c r="BM37" i="72"/>
  <c r="BG38" i="72"/>
  <c r="BH38" i="72"/>
  <c r="BI38" i="72"/>
  <c r="BJ38" i="72"/>
  <c r="BK38" i="72"/>
  <c r="BL38" i="72"/>
  <c r="BM38" i="72"/>
  <c r="BG39" i="72"/>
  <c r="BH39" i="72"/>
  <c r="BI39" i="72"/>
  <c r="BJ39" i="72"/>
  <c r="BK39" i="72"/>
  <c r="BL39" i="72"/>
  <c r="BM39" i="72"/>
  <c r="BG40" i="72"/>
  <c r="BH40" i="72"/>
  <c r="BI40" i="72"/>
  <c r="BJ40" i="72"/>
  <c r="BK40" i="72"/>
  <c r="BL40" i="72"/>
  <c r="BM40" i="72"/>
  <c r="BG41" i="72"/>
  <c r="BH41" i="72"/>
  <c r="BI41" i="72"/>
  <c r="BJ41" i="72"/>
  <c r="BK41" i="72"/>
  <c r="BL41" i="72"/>
  <c r="BM41" i="72"/>
  <c r="BG42" i="72"/>
  <c r="BH42" i="72"/>
  <c r="BI42" i="72"/>
  <c r="BJ42" i="72"/>
  <c r="BK42" i="72"/>
  <c r="BL42" i="72"/>
  <c r="BM42" i="72"/>
  <c r="BG43" i="72"/>
  <c r="BH43" i="72"/>
  <c r="BI43" i="72"/>
  <c r="BJ43" i="72"/>
  <c r="BK43" i="72"/>
  <c r="BL43" i="72"/>
  <c r="BM43" i="72"/>
  <c r="BG44" i="72"/>
  <c r="BH44" i="72"/>
  <c r="BI44" i="72"/>
  <c r="BJ44" i="72"/>
  <c r="BK44" i="72"/>
  <c r="BL44" i="72"/>
  <c r="BM44" i="72"/>
  <c r="BG45" i="72"/>
  <c r="BH45" i="72"/>
  <c r="BI45" i="72"/>
  <c r="BJ45" i="72"/>
  <c r="BK45" i="72"/>
  <c r="BL45" i="72"/>
  <c r="BM45" i="72"/>
  <c r="BG46" i="72"/>
  <c r="BH46" i="72"/>
  <c r="BI46" i="72"/>
  <c r="BJ46" i="72"/>
  <c r="BK46" i="72"/>
  <c r="BL46" i="72"/>
  <c r="BM46" i="72"/>
  <c r="BG47" i="72"/>
  <c r="BH47" i="72"/>
  <c r="BI47" i="72"/>
  <c r="BJ47" i="72"/>
  <c r="BK47" i="72"/>
  <c r="BL47" i="72"/>
  <c r="BM47" i="72"/>
  <c r="BG48" i="72"/>
  <c r="BH48" i="72"/>
  <c r="BI48" i="72"/>
  <c r="BJ48" i="72"/>
  <c r="BK48" i="72"/>
  <c r="BL48" i="72"/>
  <c r="BM48" i="72"/>
  <c r="BG49" i="72"/>
  <c r="BH49" i="72"/>
  <c r="BI49" i="72"/>
  <c r="BJ49" i="72"/>
  <c r="BK49" i="72"/>
  <c r="BL49" i="72"/>
  <c r="BM49" i="72"/>
  <c r="BG50" i="72"/>
  <c r="BH50" i="72"/>
  <c r="BI50" i="72"/>
  <c r="BJ50" i="72"/>
  <c r="BK50" i="72"/>
  <c r="BL50" i="72"/>
  <c r="BM50" i="72"/>
  <c r="BG51" i="72"/>
  <c r="BH51" i="72"/>
  <c r="BI51" i="72"/>
  <c r="BJ51" i="72"/>
  <c r="BK51" i="72"/>
  <c r="BL51" i="72"/>
  <c r="BM51" i="72"/>
  <c r="BG52" i="72"/>
  <c r="BH52" i="72"/>
  <c r="BI52" i="72"/>
  <c r="BJ52" i="72"/>
  <c r="BK52" i="72"/>
  <c r="BL52" i="72"/>
  <c r="BM52" i="72"/>
  <c r="BG53" i="72"/>
  <c r="BH53" i="72"/>
  <c r="BI53" i="72"/>
  <c r="BJ53" i="72"/>
  <c r="BK53" i="72"/>
  <c r="BL53" i="72"/>
  <c r="BM53" i="72"/>
  <c r="BG54" i="72"/>
  <c r="BH54" i="72"/>
  <c r="BI54" i="72"/>
  <c r="BJ54" i="72"/>
  <c r="BK54" i="72"/>
  <c r="BL54" i="72"/>
  <c r="BM54" i="72"/>
  <c r="BG55" i="72"/>
  <c r="BH55" i="72"/>
  <c r="BI55" i="72"/>
  <c r="BJ55" i="72"/>
  <c r="BK55" i="72"/>
  <c r="BL55" i="72"/>
  <c r="BM55" i="72"/>
  <c r="BG56" i="72"/>
  <c r="BH56" i="72"/>
  <c r="BI56" i="72"/>
  <c r="BJ56" i="72"/>
  <c r="BK56" i="72"/>
  <c r="BL56" i="72"/>
  <c r="BM56" i="72"/>
  <c r="BG57" i="72"/>
  <c r="BH57" i="72"/>
  <c r="BI57" i="72"/>
  <c r="BJ57" i="72"/>
  <c r="BK57" i="72"/>
  <c r="BL57" i="72"/>
  <c r="BM57" i="72"/>
  <c r="BG58" i="72"/>
  <c r="BH58" i="72"/>
  <c r="BI58" i="72"/>
  <c r="BJ58" i="72"/>
  <c r="BK58" i="72"/>
  <c r="BL58" i="72"/>
  <c r="BM58" i="72"/>
  <c r="BG59" i="72"/>
  <c r="BH59" i="72"/>
  <c r="BI59" i="72"/>
  <c r="BJ59" i="72"/>
  <c r="BK59" i="72"/>
  <c r="BL59" i="72"/>
  <c r="BM59" i="72"/>
  <c r="BG60" i="72"/>
  <c r="BH60" i="72"/>
  <c r="BI60" i="72"/>
  <c r="BJ60" i="72"/>
  <c r="BK60" i="72"/>
  <c r="BL60" i="72"/>
  <c r="BM60" i="72"/>
  <c r="BG61" i="72"/>
  <c r="BH61" i="72"/>
  <c r="BI61" i="72"/>
  <c r="BJ61" i="72"/>
  <c r="BK61" i="72"/>
  <c r="BL61" i="72"/>
  <c r="BM61" i="72"/>
  <c r="BG62" i="72"/>
  <c r="BH62" i="72"/>
  <c r="BI62" i="72"/>
  <c r="BJ62" i="72"/>
  <c r="BK62" i="72"/>
  <c r="BL62" i="72"/>
  <c r="BM62" i="72"/>
  <c r="BG63" i="72"/>
  <c r="BH63" i="72"/>
  <c r="BI63" i="72"/>
  <c r="BJ63" i="72"/>
  <c r="BK63" i="72"/>
  <c r="BL63" i="72"/>
  <c r="BM63" i="72"/>
  <c r="BG64" i="72"/>
  <c r="BH64" i="72"/>
  <c r="BI64" i="72"/>
  <c r="BJ64" i="72"/>
  <c r="BK64" i="72"/>
  <c r="BL64" i="72"/>
  <c r="BM64" i="72"/>
  <c r="BG65" i="72"/>
  <c r="BH65" i="72"/>
  <c r="BI65" i="72"/>
  <c r="BJ65" i="72"/>
  <c r="BK65" i="72"/>
  <c r="BL65" i="72"/>
  <c r="BM65" i="72"/>
  <c r="BG66" i="72"/>
  <c r="BH66" i="72"/>
  <c r="BI66" i="72"/>
  <c r="BJ66" i="72"/>
  <c r="BK66" i="72"/>
  <c r="BL66" i="72"/>
  <c r="BM66" i="72"/>
  <c r="BG67" i="72"/>
  <c r="BH67" i="72"/>
  <c r="BI67" i="72"/>
  <c r="BJ67" i="72"/>
  <c r="BK67" i="72"/>
  <c r="BL67" i="72"/>
  <c r="BM67" i="72"/>
  <c r="BG68" i="72"/>
  <c r="BH68" i="72"/>
  <c r="BI68" i="72"/>
  <c r="BJ68" i="72"/>
  <c r="BK68" i="72"/>
  <c r="BL68" i="72"/>
  <c r="BM68" i="72"/>
  <c r="BG69" i="72"/>
  <c r="BH69" i="72"/>
  <c r="BI69" i="72"/>
  <c r="BJ69" i="72"/>
  <c r="BK69" i="72"/>
  <c r="BL69" i="72"/>
  <c r="BM69" i="72"/>
  <c r="BG70" i="72"/>
  <c r="BH70" i="72"/>
  <c r="BI70" i="72"/>
  <c r="BJ70" i="72"/>
  <c r="BK70" i="72"/>
  <c r="BL70" i="72"/>
  <c r="BM70" i="72"/>
  <c r="BG71" i="72"/>
  <c r="BH71" i="72"/>
  <c r="BI71" i="72"/>
  <c r="BJ71" i="72"/>
  <c r="BK71" i="72"/>
  <c r="BL71" i="72"/>
  <c r="BM71" i="72"/>
  <c r="BG72" i="72"/>
  <c r="BH72" i="72"/>
  <c r="BI72" i="72"/>
  <c r="BJ72" i="72"/>
  <c r="BK72" i="72"/>
  <c r="BL72" i="72"/>
  <c r="BM72" i="72"/>
  <c r="BG73" i="72"/>
  <c r="BH73" i="72"/>
  <c r="BI73" i="72"/>
  <c r="BJ73" i="72"/>
  <c r="BK73" i="72"/>
  <c r="BL73" i="72"/>
  <c r="BM73" i="72"/>
  <c r="BG74" i="72"/>
  <c r="BH74" i="72"/>
  <c r="BI74" i="72"/>
  <c r="BJ74" i="72"/>
  <c r="BK74" i="72"/>
  <c r="BL74" i="72"/>
  <c r="BM74" i="72"/>
  <c r="BG75" i="72"/>
  <c r="BH75" i="72"/>
  <c r="BI75" i="72"/>
  <c r="BJ75" i="72"/>
  <c r="BK75" i="72"/>
  <c r="BL75" i="72"/>
  <c r="BM75" i="72"/>
  <c r="BG76" i="72"/>
  <c r="BH76" i="72"/>
  <c r="BI76" i="72"/>
  <c r="BJ76" i="72"/>
  <c r="BK76" i="72"/>
  <c r="BL76" i="72"/>
  <c r="BM76" i="72"/>
  <c r="BG77" i="72"/>
  <c r="BH77" i="72"/>
  <c r="BI77" i="72"/>
  <c r="BJ77" i="72"/>
  <c r="BK77" i="72"/>
  <c r="BL77" i="72"/>
  <c r="BM77" i="72"/>
  <c r="BG78" i="72"/>
  <c r="BH78" i="72"/>
  <c r="BI78" i="72"/>
  <c r="BJ78" i="72"/>
  <c r="BK78" i="72"/>
  <c r="BL78" i="72"/>
  <c r="BM78" i="72"/>
  <c r="BG79" i="72"/>
  <c r="BH79" i="72"/>
  <c r="BI79" i="72"/>
  <c r="BJ79" i="72"/>
  <c r="BK79" i="72"/>
  <c r="BL79" i="72"/>
  <c r="BM79" i="72"/>
  <c r="BG80" i="72"/>
  <c r="BH80" i="72"/>
  <c r="BI80" i="72"/>
  <c r="BJ80" i="72"/>
  <c r="BK80" i="72"/>
  <c r="BL80" i="72"/>
  <c r="BM80" i="72"/>
  <c r="BG81" i="72"/>
  <c r="BH81" i="72"/>
  <c r="BI81" i="72"/>
  <c r="BJ81" i="72"/>
  <c r="BK81" i="72"/>
  <c r="BL81" i="72"/>
  <c r="BM81" i="72"/>
  <c r="BG82" i="72"/>
  <c r="BH82" i="72"/>
  <c r="BI82" i="72"/>
  <c r="BJ82" i="72"/>
  <c r="BK82" i="72"/>
  <c r="BL82" i="72"/>
  <c r="BM82" i="72"/>
  <c r="BG83" i="72"/>
  <c r="BH83" i="72"/>
  <c r="BI83" i="72"/>
  <c r="BJ83" i="72"/>
  <c r="BK83" i="72"/>
  <c r="BL83" i="72"/>
  <c r="BM83" i="72"/>
  <c r="BG84" i="72"/>
  <c r="BH84" i="72"/>
  <c r="BI84" i="72"/>
  <c r="BJ84" i="72"/>
  <c r="BK84" i="72"/>
  <c r="BL84" i="72"/>
  <c r="BM84" i="72"/>
  <c r="BG85" i="72"/>
  <c r="BH85" i="72"/>
  <c r="BI85" i="72"/>
  <c r="BJ85" i="72"/>
  <c r="BK85" i="72"/>
  <c r="BL85" i="72"/>
  <c r="BM85" i="72"/>
  <c r="BG86" i="72"/>
  <c r="BH86" i="72"/>
  <c r="BI86" i="72"/>
  <c r="BJ86" i="72"/>
  <c r="BK86" i="72"/>
  <c r="BL86" i="72"/>
  <c r="BM86" i="72"/>
  <c r="BG87" i="72"/>
  <c r="BH87" i="72"/>
  <c r="BI87" i="72"/>
  <c r="BJ87" i="72"/>
  <c r="BK87" i="72"/>
  <c r="BL87" i="72"/>
  <c r="BM87" i="72"/>
  <c r="BG88" i="72"/>
  <c r="BH88" i="72"/>
  <c r="BI88" i="72"/>
  <c r="BJ88" i="72"/>
  <c r="BK88" i="72"/>
  <c r="BL88" i="72"/>
  <c r="BM88" i="72"/>
  <c r="BG89" i="72"/>
  <c r="BH89" i="72"/>
  <c r="BI89" i="72"/>
  <c r="BJ89" i="72"/>
  <c r="BK89" i="72"/>
  <c r="BL89" i="72"/>
  <c r="BM89" i="72"/>
  <c r="BG90" i="72"/>
  <c r="BH90" i="72"/>
  <c r="BI90" i="72"/>
  <c r="BJ90" i="72"/>
  <c r="BK90" i="72"/>
  <c r="BL90" i="72"/>
  <c r="BM90" i="72"/>
  <c r="BG91" i="72"/>
  <c r="BH91" i="72"/>
  <c r="BI91" i="72"/>
  <c r="BJ91" i="72"/>
  <c r="BK91" i="72"/>
  <c r="BL91" i="72"/>
  <c r="BM91" i="72"/>
  <c r="BG92" i="72"/>
  <c r="BH92" i="72"/>
  <c r="BI92" i="72"/>
  <c r="BJ92" i="72"/>
  <c r="BK92" i="72"/>
  <c r="BL92" i="72"/>
  <c r="BM92" i="72"/>
  <c r="BG93" i="72"/>
  <c r="BH93" i="72"/>
  <c r="BI93" i="72"/>
  <c r="BJ93" i="72"/>
  <c r="BK93" i="72"/>
  <c r="BL93" i="72"/>
  <c r="BM93" i="72"/>
  <c r="BG94" i="72"/>
  <c r="BH94" i="72"/>
  <c r="BI94" i="72"/>
  <c r="BJ94" i="72"/>
  <c r="BK94" i="72"/>
  <c r="BL94" i="72"/>
  <c r="BM94" i="72"/>
  <c r="BG95" i="72"/>
  <c r="BH95" i="72"/>
  <c r="BI95" i="72"/>
  <c r="BJ95" i="72"/>
  <c r="BK95" i="72"/>
  <c r="BL95" i="72"/>
  <c r="BM95" i="72"/>
  <c r="BG96" i="72"/>
  <c r="BH96" i="72"/>
  <c r="BI96" i="72"/>
  <c r="BJ96" i="72"/>
  <c r="BK96" i="72"/>
  <c r="BL96" i="72"/>
  <c r="BM96" i="72"/>
  <c r="BG97" i="72"/>
  <c r="BH97" i="72"/>
  <c r="BI97" i="72"/>
  <c r="BJ97" i="72"/>
  <c r="BK97" i="72"/>
  <c r="BL97" i="72"/>
  <c r="BM97" i="72"/>
  <c r="BG98" i="72"/>
  <c r="BH98" i="72"/>
  <c r="BI98" i="72"/>
  <c r="BJ98" i="72"/>
  <c r="BK98" i="72"/>
  <c r="BL98" i="72"/>
  <c r="BM98" i="72"/>
  <c r="BG99" i="72"/>
  <c r="BH99" i="72"/>
  <c r="BI99" i="72"/>
  <c r="BJ99" i="72"/>
  <c r="BK99" i="72"/>
  <c r="BL99" i="72"/>
  <c r="BM99" i="72"/>
  <c r="BG100" i="72"/>
  <c r="BH100" i="72"/>
  <c r="BI100" i="72"/>
  <c r="BJ100" i="72"/>
  <c r="BK100" i="72"/>
  <c r="BL100" i="72"/>
  <c r="BM100" i="72"/>
  <c r="BG101" i="72"/>
  <c r="BH101" i="72"/>
  <c r="BI101" i="72"/>
  <c r="BJ101" i="72"/>
  <c r="BK101" i="72"/>
  <c r="BL101" i="72"/>
  <c r="BM101" i="72"/>
  <c r="BG102" i="72"/>
  <c r="BH102" i="72"/>
  <c r="BI102" i="72"/>
  <c r="BJ102" i="72"/>
  <c r="BK102" i="72"/>
  <c r="BL102" i="72"/>
  <c r="BM102" i="72"/>
  <c r="BG103" i="72"/>
  <c r="BH103" i="72"/>
  <c r="BI103" i="72"/>
  <c r="BJ103" i="72"/>
  <c r="BK103" i="72"/>
  <c r="BL103" i="72"/>
  <c r="BM103" i="72"/>
  <c r="BG104" i="72"/>
  <c r="BH104" i="72"/>
  <c r="BI104" i="72"/>
  <c r="BJ104" i="72"/>
  <c r="BK104" i="72"/>
  <c r="BL104" i="72"/>
  <c r="BM104" i="72"/>
  <c r="BG105" i="72"/>
  <c r="BH105" i="72"/>
  <c r="BI105" i="72"/>
  <c r="BJ105" i="72"/>
  <c r="BK105" i="72"/>
  <c r="BL105" i="72"/>
  <c r="BM105" i="72"/>
  <c r="BG106" i="72"/>
  <c r="BH106" i="72"/>
  <c r="BI106" i="72"/>
  <c r="BJ106" i="72"/>
  <c r="BK106" i="72"/>
  <c r="BL106" i="72"/>
  <c r="BM106" i="72"/>
  <c r="BG107" i="72"/>
  <c r="BH107" i="72"/>
  <c r="BI107" i="72"/>
  <c r="BJ107" i="72"/>
  <c r="BK107" i="72"/>
  <c r="BL107" i="72"/>
  <c r="BM107" i="72"/>
  <c r="BG108" i="72"/>
  <c r="BH108" i="72"/>
  <c r="BI108" i="72"/>
  <c r="BJ108" i="72"/>
  <c r="BK108" i="72"/>
  <c r="BL108" i="72"/>
  <c r="BM108" i="72"/>
  <c r="BG109" i="72"/>
  <c r="BH109" i="72"/>
  <c r="BI109" i="72"/>
  <c r="BJ109" i="72"/>
  <c r="BK109" i="72"/>
  <c r="BL109" i="72"/>
  <c r="BM109" i="72"/>
  <c r="BG110" i="72"/>
  <c r="BH110" i="72"/>
  <c r="BI110" i="72"/>
  <c r="BJ110" i="72"/>
  <c r="BK110" i="72"/>
  <c r="BL110" i="72"/>
  <c r="BM110" i="72"/>
  <c r="BG111" i="72"/>
  <c r="BH111" i="72"/>
  <c r="BI111" i="72"/>
  <c r="BJ111" i="72"/>
  <c r="BK111" i="72"/>
  <c r="BL111" i="72"/>
  <c r="BM111" i="72"/>
  <c r="BG112" i="72"/>
  <c r="BH112" i="72"/>
  <c r="BI112" i="72"/>
  <c r="BJ112" i="72"/>
  <c r="BK112" i="72"/>
  <c r="BL112" i="72"/>
  <c r="BM112" i="72"/>
  <c r="BG113" i="72"/>
  <c r="BH113" i="72"/>
  <c r="BI113" i="72"/>
  <c r="BJ113" i="72"/>
  <c r="BK113" i="72"/>
  <c r="BL113" i="72"/>
  <c r="BM113" i="72"/>
  <c r="BG114" i="72"/>
  <c r="BH114" i="72"/>
  <c r="BI114" i="72"/>
  <c r="BJ114" i="72"/>
  <c r="BK114" i="72"/>
  <c r="BL114" i="72"/>
  <c r="BM114" i="72"/>
  <c r="BG115" i="72"/>
  <c r="BH115" i="72"/>
  <c r="BI115" i="72"/>
  <c r="BJ115" i="72"/>
  <c r="BK115" i="72"/>
  <c r="BL115" i="72"/>
  <c r="BM115" i="72"/>
  <c r="BG116" i="72"/>
  <c r="BH116" i="72"/>
  <c r="BI116" i="72"/>
  <c r="BJ116" i="72"/>
  <c r="BK116" i="72"/>
  <c r="BL116" i="72"/>
  <c r="BM116" i="72"/>
  <c r="BG117" i="72"/>
  <c r="BH117" i="72"/>
  <c r="BI117" i="72"/>
  <c r="BJ117" i="72"/>
  <c r="BK117" i="72"/>
  <c r="BL117" i="72"/>
  <c r="BM117" i="72"/>
  <c r="BG118" i="72"/>
  <c r="BH118" i="72"/>
  <c r="BI118" i="72"/>
  <c r="BJ118" i="72"/>
  <c r="BK118" i="72"/>
  <c r="BL118" i="72"/>
  <c r="BM118" i="72"/>
  <c r="BG119" i="72"/>
  <c r="BH119" i="72"/>
  <c r="BI119" i="72"/>
  <c r="BJ119" i="72"/>
  <c r="BK119" i="72"/>
  <c r="BL119" i="72"/>
  <c r="BM119" i="72"/>
  <c r="BG120" i="72"/>
  <c r="BH120" i="72"/>
  <c r="BI120" i="72"/>
  <c r="BJ120" i="72"/>
  <c r="BK120" i="72"/>
  <c r="BL120" i="72"/>
  <c r="BM120" i="72"/>
  <c r="BG121" i="72"/>
  <c r="BH121" i="72"/>
  <c r="BI121" i="72"/>
  <c r="BJ121" i="72"/>
  <c r="BK121" i="72"/>
  <c r="BL121" i="72"/>
  <c r="BM121" i="72"/>
  <c r="BG122" i="72"/>
  <c r="BH122" i="72"/>
  <c r="BI122" i="72"/>
  <c r="BJ122" i="72"/>
  <c r="BK122" i="72"/>
  <c r="BL122" i="72"/>
  <c r="BM122" i="72"/>
  <c r="BG123" i="72"/>
  <c r="BH123" i="72"/>
  <c r="BI123" i="72"/>
  <c r="BJ123" i="72"/>
  <c r="BK123" i="72"/>
  <c r="BL123" i="72"/>
  <c r="BM123" i="72"/>
  <c r="BG124" i="72"/>
  <c r="BH124" i="72"/>
  <c r="BI124" i="72"/>
  <c r="BJ124" i="72"/>
  <c r="BK124" i="72"/>
  <c r="BL124" i="72"/>
  <c r="BM124" i="72"/>
  <c r="BG125" i="72"/>
  <c r="BH125" i="72"/>
  <c r="BI125" i="72"/>
  <c r="BJ125" i="72"/>
  <c r="BK125" i="72"/>
  <c r="BL125" i="72"/>
  <c r="BM125" i="72"/>
  <c r="BG126" i="72"/>
  <c r="BH126" i="72"/>
  <c r="BI126" i="72"/>
  <c r="BJ126" i="72"/>
  <c r="BK126" i="72"/>
  <c r="BL126" i="72"/>
  <c r="BM126" i="72"/>
  <c r="BG127" i="72"/>
  <c r="BH127" i="72"/>
  <c r="BI127" i="72"/>
  <c r="BJ127" i="72"/>
  <c r="BK127" i="72"/>
  <c r="BL127" i="72"/>
  <c r="BM127" i="72"/>
  <c r="BG128" i="72"/>
  <c r="BH128" i="72"/>
  <c r="BI128" i="72"/>
  <c r="BJ128" i="72"/>
  <c r="BK128" i="72"/>
  <c r="BL128" i="72"/>
  <c r="BM128" i="72"/>
  <c r="BG129" i="72"/>
  <c r="BH129" i="72"/>
  <c r="BI129" i="72"/>
  <c r="BJ129" i="72"/>
  <c r="BK129" i="72"/>
  <c r="BL129" i="72"/>
  <c r="BM129" i="72"/>
  <c r="BG130" i="72"/>
  <c r="BH130" i="72"/>
  <c r="BI130" i="72"/>
  <c r="BJ130" i="72"/>
  <c r="BK130" i="72"/>
  <c r="BL130" i="72"/>
  <c r="BM130" i="72"/>
  <c r="BG131" i="72"/>
  <c r="BH131" i="72"/>
  <c r="BI131" i="72"/>
  <c r="BJ131" i="72"/>
  <c r="BK131" i="72"/>
  <c r="BL131" i="72"/>
  <c r="BM131" i="72"/>
  <c r="BG132" i="72"/>
  <c r="BH132" i="72"/>
  <c r="BI132" i="72"/>
  <c r="BJ132" i="72"/>
  <c r="BK132" i="72"/>
  <c r="BL132" i="72"/>
  <c r="BM132" i="72"/>
  <c r="BG133" i="72"/>
  <c r="BH133" i="72"/>
  <c r="BI133" i="72"/>
  <c r="BJ133" i="72"/>
  <c r="BK133" i="72"/>
  <c r="BL133" i="72"/>
  <c r="BM133" i="72"/>
  <c r="BG134" i="72"/>
  <c r="BH134" i="72"/>
  <c r="BI134" i="72"/>
  <c r="BJ134" i="72"/>
  <c r="BK134" i="72"/>
  <c r="BL134" i="72"/>
  <c r="BM134" i="72"/>
  <c r="BG135" i="72"/>
  <c r="BH135" i="72"/>
  <c r="BI135" i="72"/>
  <c r="BJ135" i="72"/>
  <c r="BK135" i="72"/>
  <c r="BL135" i="72"/>
  <c r="BM135" i="72"/>
  <c r="BG136" i="72"/>
  <c r="BH136" i="72"/>
  <c r="BI136" i="72"/>
  <c r="BJ136" i="72"/>
  <c r="BK136" i="72"/>
  <c r="BL136" i="72"/>
  <c r="BM136" i="72"/>
  <c r="BG137" i="72"/>
  <c r="BH137" i="72"/>
  <c r="BI137" i="72"/>
  <c r="BJ137" i="72"/>
  <c r="BK137" i="72"/>
  <c r="BL137" i="72"/>
  <c r="BM137" i="72"/>
  <c r="BG138" i="72"/>
  <c r="BH138" i="72"/>
  <c r="BI138" i="72"/>
  <c r="BJ138" i="72"/>
  <c r="BK138" i="72"/>
  <c r="BL138" i="72"/>
  <c r="BM138" i="72"/>
  <c r="BG139" i="72"/>
  <c r="BH139" i="72"/>
  <c r="BI139" i="72"/>
  <c r="BJ139" i="72"/>
  <c r="BK139" i="72"/>
  <c r="BL139" i="72"/>
  <c r="BM139" i="72"/>
  <c r="BG140" i="72"/>
  <c r="BH140" i="72"/>
  <c r="BI140" i="72"/>
  <c r="BJ140" i="72"/>
  <c r="BK140" i="72"/>
  <c r="BL140" i="72"/>
  <c r="BM140" i="72"/>
  <c r="BG141" i="72"/>
  <c r="BH141" i="72"/>
  <c r="BI141" i="72"/>
  <c r="BJ141" i="72"/>
  <c r="BK141" i="72"/>
  <c r="BL141" i="72"/>
  <c r="BM141" i="72"/>
  <c r="BG142" i="72"/>
  <c r="BH142" i="72"/>
  <c r="BI142" i="72"/>
  <c r="BJ142" i="72"/>
  <c r="BK142" i="72"/>
  <c r="BL142" i="72"/>
  <c r="BM142" i="72"/>
  <c r="BG143" i="72"/>
  <c r="BH143" i="72"/>
  <c r="BI143" i="72"/>
  <c r="BJ143" i="72"/>
  <c r="BK143" i="72"/>
  <c r="BL143" i="72"/>
  <c r="BM143" i="72"/>
  <c r="BG144" i="72"/>
  <c r="BH144" i="72"/>
  <c r="BI144" i="72"/>
  <c r="BJ144" i="72"/>
  <c r="BK144" i="72"/>
  <c r="BL144" i="72"/>
  <c r="BM144" i="72"/>
  <c r="BG145" i="72"/>
  <c r="BH145" i="72"/>
  <c r="BI145" i="72"/>
  <c r="BJ145" i="72"/>
  <c r="BK145" i="72"/>
  <c r="BL145" i="72"/>
  <c r="BM145" i="72"/>
  <c r="BG146" i="72"/>
  <c r="BH146" i="72"/>
  <c r="BI146" i="72"/>
  <c r="BJ146" i="72"/>
  <c r="BK146" i="72"/>
  <c r="BL146" i="72"/>
  <c r="BM146" i="72"/>
  <c r="BG147" i="72"/>
  <c r="BH147" i="72"/>
  <c r="BI147" i="72"/>
  <c r="BJ147" i="72"/>
  <c r="BK147" i="72"/>
  <c r="BL147" i="72"/>
  <c r="BM147" i="72"/>
  <c r="BG148" i="72"/>
  <c r="BH148" i="72"/>
  <c r="BI148" i="72"/>
  <c r="BJ148" i="72"/>
  <c r="BK148" i="72"/>
  <c r="BL148" i="72"/>
  <c r="BM148" i="72"/>
  <c r="BG149" i="72"/>
  <c r="BH149" i="72"/>
  <c r="BI149" i="72"/>
  <c r="BJ149" i="72"/>
  <c r="BK149" i="72"/>
  <c r="BL149" i="72"/>
  <c r="BM149" i="72"/>
  <c r="BG150" i="72"/>
  <c r="BH150" i="72"/>
  <c r="BI150" i="72"/>
  <c r="BJ150" i="72"/>
  <c r="BK150" i="72"/>
  <c r="BL150" i="72"/>
  <c r="BM150" i="72"/>
  <c r="BG151" i="72"/>
  <c r="BH151" i="72"/>
  <c r="BI151" i="72"/>
  <c r="BJ151" i="72"/>
  <c r="BK151" i="72"/>
  <c r="BL151" i="72"/>
  <c r="BM151" i="72"/>
  <c r="BG152" i="72"/>
  <c r="BH152" i="72"/>
  <c r="BI152" i="72"/>
  <c r="BJ152" i="72"/>
  <c r="BK152" i="72"/>
  <c r="BL152" i="72"/>
  <c r="BM152" i="72"/>
  <c r="BG153" i="72"/>
  <c r="BH153" i="72"/>
  <c r="BI153" i="72"/>
  <c r="BJ153" i="72"/>
  <c r="BK153" i="72"/>
  <c r="BL153" i="72"/>
  <c r="BM153" i="72"/>
  <c r="BG154" i="72"/>
  <c r="BH154" i="72"/>
  <c r="BI154" i="72"/>
  <c r="BJ154" i="72"/>
  <c r="BK154" i="72"/>
  <c r="BL154" i="72"/>
  <c r="BM154" i="72"/>
  <c r="BG155" i="72"/>
  <c r="BH155" i="72"/>
  <c r="BI155" i="72"/>
  <c r="BJ155" i="72"/>
  <c r="BK155" i="72"/>
  <c r="BL155" i="72"/>
  <c r="BM155" i="72"/>
  <c r="BG156" i="72"/>
  <c r="BH156" i="72"/>
  <c r="BI156" i="72"/>
  <c r="BJ156" i="72"/>
  <c r="BK156" i="72"/>
  <c r="BL156" i="72"/>
  <c r="BM156" i="72"/>
  <c r="BG157" i="72"/>
  <c r="BH157" i="72"/>
  <c r="BI157" i="72"/>
  <c r="BJ157" i="72"/>
  <c r="BK157" i="72"/>
  <c r="BL157" i="72"/>
  <c r="BM157" i="72"/>
  <c r="BG158" i="72"/>
  <c r="BH158" i="72"/>
  <c r="BI158" i="72"/>
  <c r="BJ158" i="72"/>
  <c r="BK158" i="72"/>
  <c r="BL158" i="72"/>
  <c r="BM158" i="72"/>
  <c r="BG159" i="72"/>
  <c r="BH159" i="72"/>
  <c r="BI159" i="72"/>
  <c r="BJ159" i="72"/>
  <c r="BK159" i="72"/>
  <c r="BL159" i="72"/>
  <c r="BM159" i="72"/>
  <c r="BG160" i="72"/>
  <c r="BH160" i="72"/>
  <c r="BI160" i="72"/>
  <c r="BJ160" i="72"/>
  <c r="BK160" i="72"/>
  <c r="BL160" i="72"/>
  <c r="BM160" i="72"/>
  <c r="BG161" i="72"/>
  <c r="BH161" i="72"/>
  <c r="BI161" i="72"/>
  <c r="BJ161" i="72"/>
  <c r="BK161" i="72"/>
  <c r="BL161" i="72"/>
  <c r="BM161" i="72"/>
  <c r="BG162" i="72"/>
  <c r="BH162" i="72"/>
  <c r="BI162" i="72"/>
  <c r="BJ162" i="72"/>
  <c r="BK162" i="72"/>
  <c r="BL162" i="72"/>
  <c r="BM162" i="72"/>
  <c r="BG163" i="72"/>
  <c r="BH163" i="72"/>
  <c r="BI163" i="72"/>
  <c r="BJ163" i="72"/>
  <c r="BK163" i="72"/>
  <c r="BL163" i="72"/>
  <c r="BM163" i="72"/>
  <c r="BG164" i="72"/>
  <c r="BH164" i="72"/>
  <c r="BI164" i="72"/>
  <c r="BJ164" i="72"/>
  <c r="BK164" i="72"/>
  <c r="BL164" i="72"/>
  <c r="BM164" i="72"/>
  <c r="BG165" i="72"/>
  <c r="BH165" i="72"/>
  <c r="BI165" i="72"/>
  <c r="BJ165" i="72"/>
  <c r="BK165" i="72"/>
  <c r="BL165" i="72"/>
  <c r="BM165" i="72"/>
  <c r="BG166" i="72"/>
  <c r="BH166" i="72"/>
  <c r="BI166" i="72"/>
  <c r="BJ166" i="72"/>
  <c r="BK166" i="72"/>
  <c r="BL166" i="72"/>
  <c r="BM166" i="72"/>
  <c r="BG167" i="72"/>
  <c r="BH167" i="72"/>
  <c r="BI167" i="72"/>
  <c r="BJ167" i="72"/>
  <c r="BK167" i="72"/>
  <c r="BL167" i="72"/>
  <c r="BM167" i="72"/>
  <c r="BG168" i="72"/>
  <c r="BH168" i="72"/>
  <c r="BI168" i="72"/>
  <c r="BJ168" i="72"/>
  <c r="BK168" i="72"/>
  <c r="BL168" i="72"/>
  <c r="BM168" i="72"/>
  <c r="BG169" i="72"/>
  <c r="BH169" i="72"/>
  <c r="BI169" i="72"/>
  <c r="BJ169" i="72"/>
  <c r="BK169" i="72"/>
  <c r="BL169" i="72"/>
  <c r="BM169" i="72"/>
  <c r="BG170" i="72"/>
  <c r="BH170" i="72"/>
  <c r="BI170" i="72"/>
  <c r="BJ170" i="72"/>
  <c r="BK170" i="72"/>
  <c r="BL170" i="72"/>
  <c r="BM170" i="72"/>
  <c r="BG171" i="72"/>
  <c r="BH171" i="72"/>
  <c r="BI171" i="72"/>
  <c r="BJ171" i="72"/>
  <c r="BK171" i="72"/>
  <c r="BL171" i="72"/>
  <c r="BM171" i="72"/>
  <c r="BG172" i="72"/>
  <c r="BH172" i="72"/>
  <c r="BI172" i="72"/>
  <c r="BJ172" i="72"/>
  <c r="BK172" i="72"/>
  <c r="BL172" i="72"/>
  <c r="BM172" i="72"/>
  <c r="BG173" i="72"/>
  <c r="BH173" i="72"/>
  <c r="BI173" i="72"/>
  <c r="BJ173" i="72"/>
  <c r="BK173" i="72"/>
  <c r="BL173" i="72"/>
  <c r="BM173" i="72"/>
  <c r="BG174" i="72"/>
  <c r="BH174" i="72"/>
  <c r="BI174" i="72"/>
  <c r="BJ174" i="72"/>
  <c r="BK174" i="72"/>
  <c r="BL174" i="72"/>
  <c r="BM174" i="72"/>
  <c r="BG175" i="72"/>
  <c r="BH175" i="72"/>
  <c r="BI175" i="72"/>
  <c r="BJ175" i="72"/>
  <c r="BK175" i="72"/>
  <c r="BL175" i="72"/>
  <c r="BM175" i="72"/>
  <c r="BG176" i="72"/>
  <c r="BH176" i="72"/>
  <c r="BI176" i="72"/>
  <c r="BJ176" i="72"/>
  <c r="BK176" i="72"/>
  <c r="BL176" i="72"/>
  <c r="BM176" i="72"/>
  <c r="BG177" i="72"/>
  <c r="BH177" i="72"/>
  <c r="BI177" i="72"/>
  <c r="BJ177" i="72"/>
  <c r="BK177" i="72"/>
  <c r="BL177" i="72"/>
  <c r="BM177" i="72"/>
  <c r="BG178" i="72"/>
  <c r="BH178" i="72"/>
  <c r="BI178" i="72"/>
  <c r="BJ178" i="72"/>
  <c r="BK178" i="72"/>
  <c r="BL178" i="72"/>
  <c r="BM178" i="72"/>
  <c r="BG179" i="72"/>
  <c r="BH179" i="72"/>
  <c r="BI179" i="72"/>
  <c r="BJ179" i="72"/>
  <c r="BK179" i="72"/>
  <c r="BL179" i="72"/>
  <c r="BM179" i="72"/>
  <c r="BG180" i="72"/>
  <c r="BH180" i="72"/>
  <c r="BI180" i="72"/>
  <c r="BJ180" i="72"/>
  <c r="BK180" i="72"/>
  <c r="BL180" i="72"/>
  <c r="BM180" i="72"/>
  <c r="BG181" i="72"/>
  <c r="BH181" i="72"/>
  <c r="BI181" i="72"/>
  <c r="BJ181" i="72"/>
  <c r="BK181" i="72"/>
  <c r="BL181" i="72"/>
  <c r="BM181" i="72"/>
  <c r="BG182" i="72"/>
  <c r="BH182" i="72"/>
  <c r="BI182" i="72"/>
  <c r="BJ182" i="72"/>
  <c r="BK182" i="72"/>
  <c r="BL182" i="72"/>
  <c r="BM182" i="72"/>
  <c r="BG183" i="72"/>
  <c r="BH183" i="72"/>
  <c r="BI183" i="72"/>
  <c r="BJ183" i="72"/>
  <c r="BK183" i="72"/>
  <c r="BL183" i="72"/>
  <c r="BM183" i="72"/>
  <c r="BG184" i="72"/>
  <c r="BH184" i="72"/>
  <c r="BI184" i="72"/>
  <c r="BJ184" i="72"/>
  <c r="BK184" i="72"/>
  <c r="BL184" i="72"/>
  <c r="BM184" i="72"/>
  <c r="BG185" i="72"/>
  <c r="BH185" i="72"/>
  <c r="BI185" i="72"/>
  <c r="BJ185" i="72"/>
  <c r="BK185" i="72"/>
  <c r="BL185" i="72"/>
  <c r="BM185" i="72"/>
  <c r="BG186" i="72"/>
  <c r="BH186" i="72"/>
  <c r="BI186" i="72"/>
  <c r="BJ186" i="72"/>
  <c r="BK186" i="72"/>
  <c r="BL186" i="72"/>
  <c r="BM186" i="72"/>
  <c r="BG187" i="72"/>
  <c r="BH187" i="72"/>
  <c r="BI187" i="72"/>
  <c r="BJ187" i="72"/>
  <c r="BK187" i="72"/>
  <c r="BL187" i="72"/>
  <c r="BM187" i="72"/>
  <c r="BG188" i="72"/>
  <c r="BH188" i="72"/>
  <c r="BI188" i="72"/>
  <c r="BJ188" i="72"/>
  <c r="BK188" i="72"/>
  <c r="BL188" i="72"/>
  <c r="BM188" i="72"/>
  <c r="BG189" i="72"/>
  <c r="BH189" i="72"/>
  <c r="BI189" i="72"/>
  <c r="BJ189" i="72"/>
  <c r="BK189" i="72"/>
  <c r="BL189" i="72"/>
  <c r="BM189" i="72"/>
  <c r="BG190" i="72"/>
  <c r="BH190" i="72"/>
  <c r="BI190" i="72"/>
  <c r="BJ190" i="72"/>
  <c r="BK190" i="72"/>
  <c r="BL190" i="72"/>
  <c r="BM190" i="72"/>
  <c r="BG191" i="72"/>
  <c r="BH191" i="72"/>
  <c r="BI191" i="72"/>
  <c r="BJ191" i="72"/>
  <c r="BK191" i="72"/>
  <c r="BL191" i="72"/>
  <c r="BM191" i="72"/>
  <c r="BG192" i="72"/>
  <c r="BH192" i="72"/>
  <c r="BI192" i="72"/>
  <c r="BJ192" i="72"/>
  <c r="BK192" i="72"/>
  <c r="BL192" i="72"/>
  <c r="BM192" i="72"/>
  <c r="BG193" i="72"/>
  <c r="BH193" i="72"/>
  <c r="BI193" i="72"/>
  <c r="BJ193" i="72"/>
  <c r="BK193" i="72"/>
  <c r="BL193" i="72"/>
  <c r="BM193" i="72"/>
  <c r="BG194" i="72"/>
  <c r="BH194" i="72"/>
  <c r="BI194" i="72"/>
  <c r="BJ194" i="72"/>
  <c r="BK194" i="72"/>
  <c r="BL194" i="72"/>
  <c r="BM194" i="72"/>
  <c r="BG195" i="72"/>
  <c r="BH195" i="72"/>
  <c r="BI195" i="72"/>
  <c r="BJ195" i="72"/>
  <c r="BK195" i="72"/>
  <c r="BL195" i="72"/>
  <c r="BM195" i="72"/>
  <c r="BG196" i="72"/>
  <c r="BH196" i="72"/>
  <c r="BI196" i="72"/>
  <c r="BJ196" i="72"/>
  <c r="BK196" i="72"/>
  <c r="BL196" i="72"/>
  <c r="BM196" i="72"/>
  <c r="BG197" i="72"/>
  <c r="BH197" i="72"/>
  <c r="BI197" i="72"/>
  <c r="BJ197" i="72"/>
  <c r="BK197" i="72"/>
  <c r="BL197" i="72"/>
  <c r="BM197" i="72"/>
  <c r="BG198" i="72"/>
  <c r="BH198" i="72"/>
  <c r="BI198" i="72"/>
  <c r="BJ198" i="72"/>
  <c r="BK198" i="72"/>
  <c r="BL198" i="72"/>
  <c r="BM198" i="72"/>
  <c r="BG199" i="72"/>
  <c r="BH199" i="72"/>
  <c r="BI199" i="72"/>
  <c r="BJ199" i="72"/>
  <c r="BK199" i="72"/>
  <c r="BL199" i="72"/>
  <c r="BM199" i="72"/>
  <c r="BG200" i="72"/>
  <c r="BH200" i="72"/>
  <c r="BI200" i="72"/>
  <c r="BJ200" i="72"/>
  <c r="BK200" i="72"/>
  <c r="BL200" i="72"/>
  <c r="BM200" i="72"/>
  <c r="BG201" i="72"/>
  <c r="BH201" i="72"/>
  <c r="BI201" i="72"/>
  <c r="BJ201" i="72"/>
  <c r="BK201" i="72"/>
  <c r="BL201" i="72"/>
  <c r="BM201" i="72"/>
  <c r="BG202" i="72"/>
  <c r="BH202" i="72"/>
  <c r="BI202" i="72"/>
  <c r="BJ202" i="72"/>
  <c r="BK202" i="72"/>
  <c r="BL202" i="72"/>
  <c r="BM202" i="72"/>
  <c r="BG203" i="72"/>
  <c r="BH203" i="72"/>
  <c r="BI203" i="72"/>
  <c r="BJ203" i="72"/>
  <c r="BK203" i="72"/>
  <c r="BL203" i="72"/>
  <c r="BM203" i="72"/>
  <c r="BG204" i="72"/>
  <c r="BH204" i="72"/>
  <c r="BI204" i="72"/>
  <c r="BJ204" i="72"/>
  <c r="BK204" i="72"/>
  <c r="BL204" i="72"/>
  <c r="BM204" i="72"/>
  <c r="BG205" i="72"/>
  <c r="BH205" i="72"/>
  <c r="BI205" i="72"/>
  <c r="BJ205" i="72"/>
  <c r="BK205" i="72"/>
  <c r="BL205" i="72"/>
  <c r="BM205" i="72"/>
  <c r="BG206" i="72"/>
  <c r="BH206" i="72"/>
  <c r="BI206" i="72"/>
  <c r="BJ206" i="72"/>
  <c r="BK206" i="72"/>
  <c r="BL206" i="72"/>
  <c r="BM206" i="72"/>
  <c r="BG207" i="72"/>
  <c r="BH207" i="72"/>
  <c r="BI207" i="72"/>
  <c r="BJ207" i="72"/>
  <c r="BK207" i="72"/>
  <c r="BL207" i="72"/>
  <c r="BM207" i="72"/>
  <c r="BG208" i="72"/>
  <c r="BH208" i="72"/>
  <c r="BI208" i="72"/>
  <c r="BJ208" i="72"/>
  <c r="BK208" i="72"/>
  <c r="BL208" i="72"/>
  <c r="BM208" i="72"/>
  <c r="BG209" i="72"/>
  <c r="BH209" i="72"/>
  <c r="BI209" i="72"/>
  <c r="BJ209" i="72"/>
  <c r="BK209" i="72"/>
  <c r="BL209" i="72"/>
  <c r="BM209" i="72"/>
  <c r="BG210" i="72"/>
  <c r="BH210" i="72"/>
  <c r="BI210" i="72"/>
  <c r="BJ210" i="72"/>
  <c r="BK210" i="72"/>
  <c r="BL210" i="72"/>
  <c r="BM210" i="72"/>
  <c r="BG211" i="72"/>
  <c r="BH211" i="72"/>
  <c r="BI211" i="72"/>
  <c r="BJ211" i="72"/>
  <c r="BK211" i="72"/>
  <c r="BL211" i="72"/>
  <c r="BM211" i="72"/>
  <c r="BG212" i="72"/>
  <c r="BH212" i="72"/>
  <c r="BI212" i="72"/>
  <c r="BJ212" i="72"/>
  <c r="BK212" i="72"/>
  <c r="BL212" i="72"/>
  <c r="BM212" i="72"/>
  <c r="BG213" i="72"/>
  <c r="BH213" i="72"/>
  <c r="BI213" i="72"/>
  <c r="BJ213" i="72"/>
  <c r="BK213" i="72"/>
  <c r="BL213" i="72"/>
  <c r="BM213" i="72"/>
  <c r="BG214" i="72"/>
  <c r="BH214" i="72"/>
  <c r="BI214" i="72"/>
  <c r="BJ214" i="72"/>
  <c r="BK214" i="72"/>
  <c r="BL214" i="72"/>
  <c r="BM214" i="72"/>
  <c r="BG215" i="72"/>
  <c r="BH215" i="72"/>
  <c r="BI215" i="72"/>
  <c r="BJ215" i="72"/>
  <c r="BK215" i="72"/>
  <c r="BL215" i="72"/>
  <c r="BM215" i="72"/>
  <c r="BG216" i="72"/>
  <c r="BH216" i="72"/>
  <c r="BI216" i="72"/>
  <c r="BJ216" i="72"/>
  <c r="BK216" i="72"/>
  <c r="BL216" i="72"/>
  <c r="BM216" i="72"/>
  <c r="BG217" i="72"/>
  <c r="BH217" i="72"/>
  <c r="BI217" i="72"/>
  <c r="BJ217" i="72"/>
  <c r="BK217" i="72"/>
  <c r="BL217" i="72"/>
  <c r="BM217" i="72"/>
  <c r="BG218" i="72"/>
  <c r="BH218" i="72"/>
  <c r="BI218" i="72"/>
  <c r="BJ218" i="72"/>
  <c r="BK218" i="72"/>
  <c r="BL218" i="72"/>
  <c r="BM218" i="72"/>
  <c r="BG219" i="72"/>
  <c r="BH219" i="72"/>
  <c r="BI219" i="72"/>
  <c r="BJ219" i="72"/>
  <c r="BK219" i="72"/>
  <c r="BL219" i="72"/>
  <c r="BM219" i="72"/>
  <c r="BG220" i="72"/>
  <c r="BH220" i="72"/>
  <c r="BI220" i="72"/>
  <c r="BJ220" i="72"/>
  <c r="BK220" i="72"/>
  <c r="BL220" i="72"/>
  <c r="BM220" i="72"/>
  <c r="BG221" i="72"/>
  <c r="BH221" i="72"/>
  <c r="BI221" i="72"/>
  <c r="BJ221" i="72"/>
  <c r="BK221" i="72"/>
  <c r="BL221" i="72"/>
  <c r="BM221" i="72"/>
  <c r="BG222" i="72"/>
  <c r="BH222" i="72"/>
  <c r="BI222" i="72"/>
  <c r="BJ222" i="72"/>
  <c r="BK222" i="72"/>
  <c r="BL222" i="72"/>
  <c r="BM222" i="72"/>
  <c r="BG223" i="72"/>
  <c r="BH223" i="72"/>
  <c r="BI223" i="72"/>
  <c r="BJ223" i="72"/>
  <c r="BK223" i="72"/>
  <c r="BL223" i="72"/>
  <c r="BM223" i="72"/>
  <c r="BG224" i="72"/>
  <c r="BH224" i="72"/>
  <c r="BI224" i="72"/>
  <c r="BJ224" i="72"/>
  <c r="BK224" i="72"/>
  <c r="BL224" i="72"/>
  <c r="BM224" i="72"/>
  <c r="BG225" i="72"/>
  <c r="BH225" i="72"/>
  <c r="BI225" i="72"/>
  <c r="BJ225" i="72"/>
  <c r="BK225" i="72"/>
  <c r="BL225" i="72"/>
  <c r="BM225" i="72"/>
  <c r="BG226" i="72"/>
  <c r="BH226" i="72"/>
  <c r="BI226" i="72"/>
  <c r="BJ226" i="72"/>
  <c r="BK226" i="72"/>
  <c r="BL226" i="72"/>
  <c r="BM226" i="72"/>
  <c r="BG227" i="72"/>
  <c r="BH227" i="72"/>
  <c r="BI227" i="72"/>
  <c r="BJ227" i="72"/>
  <c r="BK227" i="72"/>
  <c r="BL227" i="72"/>
  <c r="BM227" i="72"/>
  <c r="BG228" i="72"/>
  <c r="BH228" i="72"/>
  <c r="BI228" i="72"/>
  <c r="BJ228" i="72"/>
  <c r="BK228" i="72"/>
  <c r="BL228" i="72"/>
  <c r="BM228" i="72"/>
  <c r="BG229" i="72"/>
  <c r="BH229" i="72"/>
  <c r="BI229" i="72"/>
  <c r="BJ229" i="72"/>
  <c r="BK229" i="72"/>
  <c r="BL229" i="72"/>
  <c r="BM229" i="72"/>
  <c r="BG230" i="72"/>
  <c r="BH230" i="72"/>
  <c r="BI230" i="72"/>
  <c r="BJ230" i="72"/>
  <c r="BK230" i="72"/>
  <c r="BL230" i="72"/>
  <c r="BM230" i="72"/>
  <c r="BG231" i="72"/>
  <c r="BH231" i="72"/>
  <c r="BI231" i="72"/>
  <c r="BJ231" i="72"/>
  <c r="BK231" i="72"/>
  <c r="BL231" i="72"/>
  <c r="BM231" i="72"/>
  <c r="BG232" i="72"/>
  <c r="BH232" i="72"/>
  <c r="BI232" i="72"/>
  <c r="BJ232" i="72"/>
  <c r="BK232" i="72"/>
  <c r="BL232" i="72"/>
  <c r="BM232" i="72"/>
  <c r="BG233" i="72"/>
  <c r="BH233" i="72"/>
  <c r="BI233" i="72"/>
  <c r="BJ233" i="72"/>
  <c r="BK233" i="72"/>
  <c r="BL233" i="72"/>
  <c r="BM233" i="72"/>
  <c r="BG234" i="72"/>
  <c r="BH234" i="72"/>
  <c r="BI234" i="72"/>
  <c r="BJ234" i="72"/>
  <c r="BK234" i="72"/>
  <c r="BL234" i="72"/>
  <c r="BM234" i="72"/>
  <c r="BG235" i="72"/>
  <c r="BH235" i="72"/>
  <c r="BI235" i="72"/>
  <c r="BJ235" i="72"/>
  <c r="BK235" i="72"/>
  <c r="BL235" i="72"/>
  <c r="BM235" i="72"/>
  <c r="BG236" i="72"/>
  <c r="BH236" i="72"/>
  <c r="BI236" i="72"/>
  <c r="BJ236" i="72"/>
  <c r="BK236" i="72"/>
  <c r="BL236" i="72"/>
  <c r="BM236" i="72"/>
  <c r="BG237" i="72"/>
  <c r="BH237" i="72"/>
  <c r="BI237" i="72"/>
  <c r="BJ237" i="72"/>
  <c r="BK237" i="72"/>
  <c r="BL237" i="72"/>
  <c r="BM237" i="72"/>
  <c r="BG238" i="72"/>
  <c r="BH238" i="72"/>
  <c r="BI238" i="72"/>
  <c r="BJ238" i="72"/>
  <c r="BK238" i="72"/>
  <c r="BL238" i="72"/>
  <c r="BM238" i="72"/>
  <c r="BG239" i="72"/>
  <c r="BH239" i="72"/>
  <c r="BI239" i="72"/>
  <c r="BJ239" i="72"/>
  <c r="BK239" i="72"/>
  <c r="BL239" i="72"/>
  <c r="BM239" i="72"/>
  <c r="BG240" i="72"/>
  <c r="BH240" i="72"/>
  <c r="BI240" i="72"/>
  <c r="BJ240" i="72"/>
  <c r="BK240" i="72"/>
  <c r="BL240" i="72"/>
  <c r="BM240" i="72"/>
  <c r="BG241" i="72"/>
  <c r="BH241" i="72"/>
  <c r="BI241" i="72"/>
  <c r="BJ241" i="72"/>
  <c r="BK241" i="72"/>
  <c r="BL241" i="72"/>
  <c r="BM241" i="72"/>
  <c r="BG242" i="72"/>
  <c r="BH242" i="72"/>
  <c r="BI242" i="72"/>
  <c r="BJ242" i="72"/>
  <c r="BK242" i="72"/>
  <c r="BL242" i="72"/>
  <c r="BM242" i="72"/>
  <c r="BG243" i="72"/>
  <c r="BH243" i="72"/>
  <c r="BI243" i="72"/>
  <c r="BJ243" i="72"/>
  <c r="BK243" i="72"/>
  <c r="BL243" i="72"/>
  <c r="BM243" i="72"/>
  <c r="BG244" i="72"/>
  <c r="BH244" i="72"/>
  <c r="BI244" i="72"/>
  <c r="BJ244" i="72"/>
  <c r="BK244" i="72"/>
  <c r="BL244" i="72"/>
  <c r="BM244" i="72"/>
  <c r="BG245" i="72"/>
  <c r="BH245" i="72"/>
  <c r="BI245" i="72"/>
  <c r="BJ245" i="72"/>
  <c r="BK245" i="72"/>
  <c r="BL245" i="72"/>
  <c r="BM245" i="72"/>
  <c r="BG246" i="72"/>
  <c r="BH246" i="72"/>
  <c r="BI246" i="72"/>
  <c r="BJ246" i="72"/>
  <c r="BK246" i="72"/>
  <c r="BL246" i="72"/>
  <c r="BM246" i="72"/>
  <c r="BG247" i="72"/>
  <c r="BH247" i="72"/>
  <c r="BI247" i="72"/>
  <c r="BJ247" i="72"/>
  <c r="BK247" i="72"/>
  <c r="BL247" i="72"/>
  <c r="BM247" i="72"/>
  <c r="BG248" i="72"/>
  <c r="BH248" i="72"/>
  <c r="BI248" i="72"/>
  <c r="BJ248" i="72"/>
  <c r="BK248" i="72"/>
  <c r="BL248" i="72"/>
  <c r="BM248" i="72"/>
  <c r="BG249" i="72"/>
  <c r="BH249" i="72"/>
  <c r="BI249" i="72"/>
  <c r="BJ249" i="72"/>
  <c r="BK249" i="72"/>
  <c r="BL249" i="72"/>
  <c r="BM249" i="72"/>
  <c r="BG250" i="72"/>
  <c r="BH250" i="72"/>
  <c r="BI250" i="72"/>
  <c r="BJ250" i="72"/>
  <c r="BK250" i="72"/>
  <c r="BL250" i="72"/>
  <c r="BM250" i="72"/>
  <c r="BG251" i="72"/>
  <c r="BH251" i="72"/>
  <c r="BI251" i="72"/>
  <c r="BJ251" i="72"/>
  <c r="BK251" i="72"/>
  <c r="BL251" i="72"/>
  <c r="BM251" i="72"/>
  <c r="BG252" i="72"/>
  <c r="BH252" i="72"/>
  <c r="BI252" i="72"/>
  <c r="BJ252" i="72"/>
  <c r="BK252" i="72"/>
  <c r="BL252" i="72"/>
  <c r="BM252" i="72"/>
  <c r="BG253" i="72"/>
  <c r="BH253" i="72"/>
  <c r="BI253" i="72"/>
  <c r="BJ253" i="72"/>
  <c r="BK253" i="72"/>
  <c r="BL253" i="72"/>
  <c r="BM253" i="72"/>
  <c r="BG254" i="72"/>
  <c r="BH254" i="72"/>
  <c r="BI254" i="72"/>
  <c r="BJ254" i="72"/>
  <c r="BK254" i="72"/>
  <c r="BL254" i="72"/>
  <c r="BM254" i="72"/>
  <c r="BG255" i="72"/>
  <c r="BH255" i="72"/>
  <c r="BI255" i="72"/>
  <c r="BJ255" i="72"/>
  <c r="BK255" i="72"/>
  <c r="BL255" i="72"/>
  <c r="BM255" i="72"/>
  <c r="BG256" i="72"/>
  <c r="BH256" i="72"/>
  <c r="BI256" i="72"/>
  <c r="BJ256" i="72"/>
  <c r="BK256" i="72"/>
  <c r="BL256" i="72"/>
  <c r="BM256" i="72"/>
  <c r="BG257" i="72"/>
  <c r="BH257" i="72"/>
  <c r="BI257" i="72"/>
  <c r="BJ257" i="72"/>
  <c r="BK257" i="72"/>
  <c r="BL257" i="72"/>
  <c r="BM257" i="72"/>
  <c r="BG258" i="72"/>
  <c r="BH258" i="72"/>
  <c r="BI258" i="72"/>
  <c r="BJ258" i="72"/>
  <c r="BK258" i="72"/>
  <c r="BL258" i="72"/>
  <c r="BM258" i="72"/>
  <c r="BG259" i="72"/>
  <c r="BH259" i="72"/>
  <c r="BI259" i="72"/>
  <c r="BJ259" i="72"/>
  <c r="BK259" i="72"/>
  <c r="BL259" i="72"/>
  <c r="BM259" i="72"/>
  <c r="BG260" i="72"/>
  <c r="BH260" i="72"/>
  <c r="BI260" i="72"/>
  <c r="BJ260" i="72"/>
  <c r="BK260" i="72"/>
  <c r="BL260" i="72"/>
  <c r="BM260" i="72"/>
  <c r="BG261" i="72"/>
  <c r="BH261" i="72"/>
  <c r="BI261" i="72"/>
  <c r="BJ261" i="72"/>
  <c r="BK261" i="72"/>
  <c r="BL261" i="72"/>
  <c r="BM261" i="72"/>
  <c r="BG262" i="72"/>
  <c r="BH262" i="72"/>
  <c r="BI262" i="72"/>
  <c r="BJ262" i="72"/>
  <c r="BK262" i="72"/>
  <c r="BL262" i="72"/>
  <c r="BM262" i="72"/>
  <c r="BG263" i="72"/>
  <c r="BH263" i="72"/>
  <c r="BI263" i="72"/>
  <c r="BJ263" i="72"/>
  <c r="BK263" i="72"/>
  <c r="BL263" i="72"/>
  <c r="BM263" i="72"/>
  <c r="BG264" i="72"/>
  <c r="BH264" i="72"/>
  <c r="BI264" i="72"/>
  <c r="BJ264" i="72"/>
  <c r="BK264" i="72"/>
  <c r="BL264" i="72"/>
  <c r="BM264" i="72"/>
  <c r="BG265" i="72"/>
  <c r="BH265" i="72"/>
  <c r="BI265" i="72"/>
  <c r="BJ265" i="72"/>
  <c r="BK265" i="72"/>
  <c r="BL265" i="72"/>
  <c r="BM265" i="72"/>
  <c r="BG266" i="72"/>
  <c r="BH266" i="72"/>
  <c r="BI266" i="72"/>
  <c r="BJ266" i="72"/>
  <c r="BK266" i="72"/>
  <c r="BL266" i="72"/>
  <c r="BM266" i="72"/>
  <c r="BG267" i="72"/>
  <c r="BH267" i="72"/>
  <c r="BI267" i="72"/>
  <c r="BJ267" i="72"/>
  <c r="BK267" i="72"/>
  <c r="BL267" i="72"/>
  <c r="BM267" i="72"/>
  <c r="BG268" i="72"/>
  <c r="BH268" i="72"/>
  <c r="BI268" i="72"/>
  <c r="BJ268" i="72"/>
  <c r="BK268" i="72"/>
  <c r="BL268" i="72"/>
  <c r="BM268" i="72"/>
  <c r="BG269" i="72"/>
  <c r="BH269" i="72"/>
  <c r="BI269" i="72"/>
  <c r="BJ269" i="72"/>
  <c r="BK269" i="72"/>
  <c r="BL269" i="72"/>
  <c r="BM269" i="72"/>
  <c r="BG270" i="72"/>
  <c r="BH270" i="72"/>
  <c r="BI270" i="72"/>
  <c r="BJ270" i="72"/>
  <c r="BK270" i="72"/>
  <c r="BL270" i="72"/>
  <c r="BM270" i="72"/>
  <c r="BG271" i="72"/>
  <c r="BH271" i="72"/>
  <c r="BI271" i="72"/>
  <c r="BJ271" i="72"/>
  <c r="BK271" i="72"/>
  <c r="BL271" i="72"/>
  <c r="BM271" i="72"/>
  <c r="BG272" i="72"/>
  <c r="BH272" i="72"/>
  <c r="BI272" i="72"/>
  <c r="BJ272" i="72"/>
  <c r="BK272" i="72"/>
  <c r="BL272" i="72"/>
  <c r="BM272" i="72"/>
  <c r="BG273" i="72"/>
  <c r="BH273" i="72"/>
  <c r="BI273" i="72"/>
  <c r="BJ273" i="72"/>
  <c r="BK273" i="72"/>
  <c r="BL273" i="72"/>
  <c r="BM273" i="72"/>
  <c r="BG274" i="72"/>
  <c r="BH274" i="72"/>
  <c r="BI274" i="72"/>
  <c r="BJ274" i="72"/>
  <c r="BK274" i="72"/>
  <c r="BL274" i="72"/>
  <c r="BM274" i="72"/>
  <c r="BG275" i="72"/>
  <c r="BH275" i="72"/>
  <c r="BI275" i="72"/>
  <c r="BJ275" i="72"/>
  <c r="BK275" i="72"/>
  <c r="BL275" i="72"/>
  <c r="BM275" i="72"/>
  <c r="BG276" i="72"/>
  <c r="BH276" i="72"/>
  <c r="BI276" i="72"/>
  <c r="BJ276" i="72"/>
  <c r="BK276" i="72"/>
  <c r="BL276" i="72"/>
  <c r="BM276" i="72"/>
  <c r="BG277" i="72"/>
  <c r="BH277" i="72"/>
  <c r="BI277" i="72"/>
  <c r="BJ277" i="72"/>
  <c r="BK277" i="72"/>
  <c r="BL277" i="72"/>
  <c r="BM277" i="72"/>
  <c r="BG278" i="72"/>
  <c r="BH278" i="72"/>
  <c r="BI278" i="72"/>
  <c r="BJ278" i="72"/>
  <c r="BK278" i="72"/>
  <c r="BL278" i="72"/>
  <c r="BM278" i="72"/>
  <c r="BG279" i="72"/>
  <c r="BH279" i="72"/>
  <c r="BI279" i="72"/>
  <c r="BJ279" i="72"/>
  <c r="BK279" i="72"/>
  <c r="BL279" i="72"/>
  <c r="BM279" i="72"/>
  <c r="BG280" i="72"/>
  <c r="BH280" i="72"/>
  <c r="BI280" i="72"/>
  <c r="BJ280" i="72"/>
  <c r="BK280" i="72"/>
  <c r="BL280" i="72"/>
  <c r="BM280" i="72"/>
  <c r="BG281" i="72"/>
  <c r="BH281" i="72"/>
  <c r="BI281" i="72"/>
  <c r="BJ281" i="72"/>
  <c r="BK281" i="72"/>
  <c r="BL281" i="72"/>
  <c r="BM281" i="72"/>
  <c r="BG282" i="72"/>
  <c r="BH282" i="72"/>
  <c r="BI282" i="72"/>
  <c r="BJ282" i="72"/>
  <c r="BK282" i="72"/>
  <c r="BL282" i="72"/>
  <c r="BM282" i="72"/>
  <c r="BG283" i="72"/>
  <c r="BH283" i="72"/>
  <c r="BI283" i="72"/>
  <c r="BJ283" i="72"/>
  <c r="BK283" i="72"/>
  <c r="BL283" i="72"/>
  <c r="BM283" i="72"/>
  <c r="BG284" i="72"/>
  <c r="BH284" i="72"/>
  <c r="BI284" i="72"/>
  <c r="BJ284" i="72"/>
  <c r="BK284" i="72"/>
  <c r="BL284" i="72"/>
  <c r="BM284" i="72"/>
  <c r="BG285" i="72"/>
  <c r="BH285" i="72"/>
  <c r="BI285" i="72"/>
  <c r="BJ285" i="72"/>
  <c r="BK285" i="72"/>
  <c r="BL285" i="72"/>
  <c r="BM285" i="72"/>
  <c r="BG286" i="72"/>
  <c r="BH286" i="72"/>
  <c r="BI286" i="72"/>
  <c r="BJ286" i="72"/>
  <c r="BK286" i="72"/>
  <c r="BL286" i="72"/>
  <c r="BM286" i="72"/>
  <c r="BG287" i="72"/>
  <c r="BH287" i="72"/>
  <c r="BI287" i="72"/>
  <c r="BJ287" i="72"/>
  <c r="BK287" i="72"/>
  <c r="BL287" i="72"/>
  <c r="BM287" i="72"/>
  <c r="BG288" i="72"/>
  <c r="BH288" i="72"/>
  <c r="BI288" i="72"/>
  <c r="BJ288" i="72"/>
  <c r="BK288" i="72"/>
  <c r="BL288" i="72"/>
  <c r="BM288" i="72"/>
  <c r="BG289" i="72"/>
  <c r="BH289" i="72"/>
  <c r="BI289" i="72"/>
  <c r="BJ289" i="72"/>
  <c r="BK289" i="72"/>
  <c r="BL289" i="72"/>
  <c r="BM289" i="72"/>
  <c r="BG290" i="72"/>
  <c r="BH290" i="72"/>
  <c r="BI290" i="72"/>
  <c r="BJ290" i="72"/>
  <c r="BK290" i="72"/>
  <c r="BL290" i="72"/>
  <c r="BM290" i="72"/>
  <c r="BG291" i="72"/>
  <c r="BH291" i="72"/>
  <c r="BI291" i="72"/>
  <c r="BJ291" i="72"/>
  <c r="BK291" i="72"/>
  <c r="BL291" i="72"/>
  <c r="BM291" i="72"/>
  <c r="BG292" i="72"/>
  <c r="BH292" i="72"/>
  <c r="BI292" i="72"/>
  <c r="BJ292" i="72"/>
  <c r="BK292" i="72"/>
  <c r="BL292" i="72"/>
  <c r="BM292" i="72"/>
  <c r="BG293" i="72"/>
  <c r="BH293" i="72"/>
  <c r="BI293" i="72"/>
  <c r="BJ293" i="72"/>
  <c r="BK293" i="72"/>
  <c r="BL293" i="72"/>
  <c r="BM293" i="72"/>
  <c r="BG294" i="72"/>
  <c r="BH294" i="72"/>
  <c r="BI294" i="72"/>
  <c r="BJ294" i="72"/>
  <c r="BK294" i="72"/>
  <c r="BL294" i="72"/>
  <c r="BM294" i="72"/>
  <c r="BG295" i="72"/>
  <c r="BH295" i="72"/>
  <c r="BI295" i="72"/>
  <c r="BJ295" i="72"/>
  <c r="BK295" i="72"/>
  <c r="BL295" i="72"/>
  <c r="BM295" i="72"/>
  <c r="BG296" i="72"/>
  <c r="BH296" i="72"/>
  <c r="BI296" i="72"/>
  <c r="BJ296" i="72"/>
  <c r="BK296" i="72"/>
  <c r="BL296" i="72"/>
  <c r="BM296" i="72"/>
  <c r="BG297" i="72"/>
  <c r="BH297" i="72"/>
  <c r="BI297" i="72"/>
  <c r="BJ297" i="72"/>
  <c r="BK297" i="72"/>
  <c r="BL297" i="72"/>
  <c r="BM297" i="72"/>
  <c r="BG298" i="72"/>
  <c r="BH298" i="72"/>
  <c r="BI298" i="72"/>
  <c r="BJ298" i="72"/>
  <c r="BK298" i="72"/>
  <c r="BL298" i="72"/>
  <c r="BM298" i="72"/>
  <c r="BG299" i="72"/>
  <c r="BH299" i="72"/>
  <c r="BI299" i="72"/>
  <c r="BJ299" i="72"/>
  <c r="BK299" i="72"/>
  <c r="BL299" i="72"/>
  <c r="BM299" i="72"/>
  <c r="BG300" i="72"/>
  <c r="BH300" i="72"/>
  <c r="BI300" i="72"/>
  <c r="BJ300" i="72"/>
  <c r="BK300" i="72"/>
  <c r="BL300" i="72"/>
  <c r="BM300" i="72"/>
  <c r="BG301" i="72"/>
  <c r="BH301" i="72"/>
  <c r="BI301" i="72"/>
  <c r="BJ301" i="72"/>
  <c r="BK301" i="72"/>
  <c r="BL301" i="72"/>
  <c r="BM301" i="72"/>
  <c r="BG302" i="72"/>
  <c r="BH302" i="72"/>
  <c r="BI302" i="72"/>
  <c r="BJ302" i="72"/>
  <c r="BK302" i="72"/>
  <c r="BL302" i="72"/>
  <c r="BM302" i="72"/>
  <c r="BG303" i="72"/>
  <c r="BH303" i="72"/>
  <c r="BI303" i="72"/>
  <c r="BJ303" i="72"/>
  <c r="BK303" i="72"/>
  <c r="BL303" i="72"/>
  <c r="BM303" i="72"/>
  <c r="BG304" i="72"/>
  <c r="BH304" i="72"/>
  <c r="BI304" i="72"/>
  <c r="BJ304" i="72"/>
  <c r="BK304" i="72"/>
  <c r="BL304" i="72"/>
  <c r="BM304" i="72"/>
  <c r="BG305" i="72"/>
  <c r="BH305" i="72"/>
  <c r="BI305" i="72"/>
  <c r="BJ305" i="72"/>
  <c r="BK305" i="72"/>
  <c r="BL305" i="72"/>
  <c r="BM305" i="72"/>
  <c r="BG306" i="72"/>
  <c r="BH306" i="72"/>
  <c r="BI306" i="72"/>
  <c r="BJ306" i="72"/>
  <c r="BK306" i="72"/>
  <c r="BL306" i="72"/>
  <c r="BM306" i="72"/>
  <c r="BG307" i="72"/>
  <c r="BH307" i="72"/>
  <c r="BI307" i="72"/>
  <c r="BJ307" i="72"/>
  <c r="BK307" i="72"/>
  <c r="BL307" i="72"/>
  <c r="BM307" i="72"/>
  <c r="BG308" i="72"/>
  <c r="BH308" i="72"/>
  <c r="BI308" i="72"/>
  <c r="BJ308" i="72"/>
  <c r="BK308" i="72"/>
  <c r="BL308" i="72"/>
  <c r="BM308" i="72"/>
  <c r="BG309" i="72"/>
  <c r="BH309" i="72"/>
  <c r="BI309" i="72"/>
  <c r="BJ309" i="72"/>
  <c r="BK309" i="72"/>
  <c r="BL309" i="72"/>
  <c r="BM309" i="72"/>
  <c r="BG310" i="72"/>
  <c r="BH310" i="72"/>
  <c r="BI310" i="72"/>
  <c r="BJ310" i="72"/>
  <c r="BK310" i="72"/>
  <c r="BL310" i="72"/>
  <c r="BM310" i="72"/>
  <c r="BG311" i="72"/>
  <c r="BH311" i="72"/>
  <c r="BI311" i="72"/>
  <c r="BJ311" i="72"/>
  <c r="BK311" i="72"/>
  <c r="BL311" i="72"/>
  <c r="BM311" i="72"/>
  <c r="BG312" i="72"/>
  <c r="BH312" i="72"/>
  <c r="BI312" i="72"/>
  <c r="BJ312" i="72"/>
  <c r="BK312" i="72"/>
  <c r="BL312" i="72"/>
  <c r="BM312" i="72"/>
  <c r="BG313" i="72"/>
  <c r="BH313" i="72"/>
  <c r="BI313" i="72"/>
  <c r="BJ313" i="72"/>
  <c r="BK313" i="72"/>
  <c r="BL313" i="72"/>
  <c r="BM313" i="72"/>
  <c r="BG314" i="72"/>
  <c r="BH314" i="72"/>
  <c r="BI314" i="72"/>
  <c r="BJ314" i="72"/>
  <c r="BK314" i="72"/>
  <c r="BL314" i="72"/>
  <c r="BM314" i="72"/>
  <c r="BG315" i="72"/>
  <c r="BH315" i="72"/>
  <c r="BI315" i="72"/>
  <c r="BJ315" i="72"/>
  <c r="BK315" i="72"/>
  <c r="BL315" i="72"/>
  <c r="BM315" i="72"/>
  <c r="BG316" i="72"/>
  <c r="BH316" i="72"/>
  <c r="BI316" i="72"/>
  <c r="BJ316" i="72"/>
  <c r="BK316" i="72"/>
  <c r="BL316" i="72"/>
  <c r="BM316" i="72"/>
  <c r="BG317" i="72"/>
  <c r="BH317" i="72"/>
  <c r="BI317" i="72"/>
  <c r="BJ317" i="72"/>
  <c r="BK317" i="72"/>
  <c r="BL317" i="72"/>
  <c r="BM317" i="72"/>
  <c r="BG318" i="72"/>
  <c r="BH318" i="72"/>
  <c r="BI318" i="72"/>
  <c r="BJ318" i="72"/>
  <c r="BK318" i="72"/>
  <c r="BL318" i="72"/>
  <c r="BM318" i="72"/>
  <c r="BG319" i="72"/>
  <c r="BH319" i="72"/>
  <c r="BI319" i="72"/>
  <c r="BJ319" i="72"/>
  <c r="BK319" i="72"/>
  <c r="BL319" i="72"/>
  <c r="BM319" i="72"/>
  <c r="BG320" i="72"/>
  <c r="BH320" i="72"/>
  <c r="BI320" i="72"/>
  <c r="BJ320" i="72"/>
  <c r="BK320" i="72"/>
  <c r="BL320" i="72"/>
  <c r="BM320" i="72"/>
  <c r="BG321" i="72"/>
  <c r="BH321" i="72"/>
  <c r="BI321" i="72"/>
  <c r="BJ321" i="72"/>
  <c r="BK321" i="72"/>
  <c r="BL321" i="72"/>
  <c r="BM321" i="72"/>
  <c r="BG322" i="72"/>
  <c r="BH322" i="72"/>
  <c r="BI322" i="72"/>
  <c r="BJ322" i="72"/>
  <c r="BK322" i="72"/>
  <c r="BL322" i="72"/>
  <c r="BM322" i="72"/>
  <c r="BG323" i="72"/>
  <c r="BH323" i="72"/>
  <c r="BI323" i="72"/>
  <c r="BJ323" i="72"/>
  <c r="BK323" i="72"/>
  <c r="BL323" i="72"/>
  <c r="BM323" i="72"/>
  <c r="BG324" i="72"/>
  <c r="BH324" i="72"/>
  <c r="BI324" i="72"/>
  <c r="BJ324" i="72"/>
  <c r="BK324" i="72"/>
  <c r="BL324" i="72"/>
  <c r="BM324" i="72"/>
  <c r="BG325" i="72"/>
  <c r="BH325" i="72"/>
  <c r="BI325" i="72"/>
  <c r="BJ325" i="72"/>
  <c r="BK325" i="72"/>
  <c r="BL325" i="72"/>
  <c r="BM325" i="72"/>
  <c r="BG326" i="72"/>
  <c r="BH326" i="72"/>
  <c r="BI326" i="72"/>
  <c r="BJ326" i="72"/>
  <c r="BK326" i="72"/>
  <c r="BL326" i="72"/>
  <c r="BM326" i="72"/>
  <c r="BG327" i="72"/>
  <c r="BH327" i="72"/>
  <c r="BI327" i="72"/>
  <c r="BJ327" i="72"/>
  <c r="BK327" i="72"/>
  <c r="BL327" i="72"/>
  <c r="BM327" i="72"/>
  <c r="BG328" i="72"/>
  <c r="BH328" i="72"/>
  <c r="BI328" i="72"/>
  <c r="BJ328" i="72"/>
  <c r="BK328" i="72"/>
  <c r="BL328" i="72"/>
  <c r="BM328" i="72"/>
  <c r="BG329" i="72"/>
  <c r="BH329" i="72"/>
  <c r="BI329" i="72"/>
  <c r="BJ329" i="72"/>
  <c r="BK329" i="72"/>
  <c r="BL329" i="72"/>
  <c r="BM329" i="72"/>
  <c r="BG330" i="72"/>
  <c r="BH330" i="72"/>
  <c r="BI330" i="72"/>
  <c r="BJ330" i="72"/>
  <c r="BK330" i="72"/>
  <c r="BL330" i="72"/>
  <c r="BM330" i="72"/>
  <c r="BG331" i="72"/>
  <c r="BH331" i="72"/>
  <c r="BI331" i="72"/>
  <c r="BJ331" i="72"/>
  <c r="BK331" i="72"/>
  <c r="BL331" i="72"/>
  <c r="BM331" i="72"/>
  <c r="BG332" i="72"/>
  <c r="BH332" i="72"/>
  <c r="BI332" i="72"/>
  <c r="BJ332" i="72"/>
  <c r="BK332" i="72"/>
  <c r="BL332" i="72"/>
  <c r="BM332" i="72"/>
  <c r="BG333" i="72"/>
  <c r="BH333" i="72"/>
  <c r="BI333" i="72"/>
  <c r="BJ333" i="72"/>
  <c r="BK333" i="72"/>
  <c r="BL333" i="72"/>
  <c r="BM333" i="72"/>
  <c r="BG334" i="72"/>
  <c r="BH334" i="72"/>
  <c r="BI334" i="72"/>
  <c r="BJ334" i="72"/>
  <c r="BK334" i="72"/>
  <c r="BL334" i="72"/>
  <c r="BM334" i="72"/>
  <c r="BG335" i="72"/>
  <c r="BH335" i="72"/>
  <c r="BI335" i="72"/>
  <c r="BJ335" i="72"/>
  <c r="BK335" i="72"/>
  <c r="BL335" i="72"/>
  <c r="BM335" i="72"/>
  <c r="BG336" i="72"/>
  <c r="BH336" i="72"/>
  <c r="BI336" i="72"/>
  <c r="BJ336" i="72"/>
  <c r="BK336" i="72"/>
  <c r="BL336" i="72"/>
  <c r="BM336" i="72"/>
  <c r="BG337" i="72"/>
  <c r="BH337" i="72"/>
  <c r="BI337" i="72"/>
  <c r="BJ337" i="72"/>
  <c r="BK337" i="72"/>
  <c r="BL337" i="72"/>
  <c r="BM337" i="72"/>
  <c r="BG338" i="72"/>
  <c r="BH338" i="72"/>
  <c r="BI338" i="72"/>
  <c r="BJ338" i="72"/>
  <c r="BK338" i="72"/>
  <c r="BL338" i="72"/>
  <c r="BM338" i="72"/>
  <c r="BG339" i="72"/>
  <c r="BH339" i="72"/>
  <c r="BI339" i="72"/>
  <c r="BJ339" i="72"/>
  <c r="BK339" i="72"/>
  <c r="BL339" i="72"/>
  <c r="BM339" i="72"/>
  <c r="BG340" i="72"/>
  <c r="BH340" i="72"/>
  <c r="BI340" i="72"/>
  <c r="BJ340" i="72"/>
  <c r="BK340" i="72"/>
  <c r="BL340" i="72"/>
  <c r="BM340" i="72"/>
  <c r="BG341" i="72"/>
  <c r="BH341" i="72"/>
  <c r="BI341" i="72"/>
  <c r="BJ341" i="72"/>
  <c r="BK341" i="72"/>
  <c r="BL341" i="72"/>
  <c r="BM341" i="72"/>
  <c r="BG342" i="72"/>
  <c r="BH342" i="72"/>
  <c r="BI342" i="72"/>
  <c r="BJ342" i="72"/>
  <c r="BK342" i="72"/>
  <c r="BL342" i="72"/>
  <c r="BM342" i="72"/>
  <c r="BG343" i="72"/>
  <c r="BH343" i="72"/>
  <c r="BI343" i="72"/>
  <c r="BJ343" i="72"/>
  <c r="BK343" i="72"/>
  <c r="BL343" i="72"/>
  <c r="BM343" i="72"/>
  <c r="BG344" i="72"/>
  <c r="BH344" i="72"/>
  <c r="BI344" i="72"/>
  <c r="BJ344" i="72"/>
  <c r="BK344" i="72"/>
  <c r="BL344" i="72"/>
  <c r="BM344" i="72"/>
  <c r="BG345" i="72"/>
  <c r="BH345" i="72"/>
  <c r="BI345" i="72"/>
  <c r="BJ345" i="72"/>
  <c r="BK345" i="72"/>
  <c r="BL345" i="72"/>
  <c r="BM345" i="72"/>
  <c r="BG346" i="72"/>
  <c r="BH346" i="72"/>
  <c r="BI346" i="72"/>
  <c r="BJ346" i="72"/>
  <c r="BK346" i="72"/>
  <c r="BL346" i="72"/>
  <c r="BM346" i="72"/>
  <c r="BG347" i="72"/>
  <c r="BH347" i="72"/>
  <c r="BI347" i="72"/>
  <c r="BJ347" i="72"/>
  <c r="BK347" i="72"/>
  <c r="BL347" i="72"/>
  <c r="BM347" i="72"/>
  <c r="BG348" i="72"/>
  <c r="BH348" i="72"/>
  <c r="BI348" i="72"/>
  <c r="BJ348" i="72"/>
  <c r="BK348" i="72"/>
  <c r="BL348" i="72"/>
  <c r="BM348" i="72"/>
  <c r="BG349" i="72"/>
  <c r="BH349" i="72"/>
  <c r="BI349" i="72"/>
  <c r="BJ349" i="72"/>
  <c r="BK349" i="72"/>
  <c r="BL349" i="72"/>
  <c r="BM349" i="72"/>
  <c r="BG350" i="72"/>
  <c r="BH350" i="72"/>
  <c r="BI350" i="72"/>
  <c r="BJ350" i="72"/>
  <c r="BK350" i="72"/>
  <c r="BL350" i="72"/>
  <c r="BM350" i="72"/>
  <c r="BG351" i="72"/>
  <c r="BH351" i="72"/>
  <c r="BI351" i="72"/>
  <c r="BJ351" i="72"/>
  <c r="BK351" i="72"/>
  <c r="BL351" i="72"/>
  <c r="BM351" i="72"/>
  <c r="BG352" i="72"/>
  <c r="BH352" i="72"/>
  <c r="BI352" i="72"/>
  <c r="BJ352" i="72"/>
  <c r="BK352" i="72"/>
  <c r="BL352" i="72"/>
  <c r="BM352" i="72"/>
  <c r="BG353" i="72"/>
  <c r="BH353" i="72"/>
  <c r="BI353" i="72"/>
  <c r="BJ353" i="72"/>
  <c r="BK353" i="72"/>
  <c r="BL353" i="72"/>
  <c r="BM353" i="72"/>
  <c r="BG354" i="72"/>
  <c r="BH354" i="72"/>
  <c r="BI354" i="72"/>
  <c r="BJ354" i="72"/>
  <c r="BK354" i="72"/>
  <c r="BL354" i="72"/>
  <c r="BM354" i="72"/>
  <c r="BG355" i="72"/>
  <c r="BH355" i="72"/>
  <c r="BI355" i="72"/>
  <c r="BJ355" i="72"/>
  <c r="BK355" i="72"/>
  <c r="BL355" i="72"/>
  <c r="BM355" i="72"/>
  <c r="BI3" i="72"/>
  <c r="BJ3" i="72"/>
  <c r="BK3" i="72"/>
  <c r="BL3" i="72"/>
  <c r="BM3" i="72"/>
  <c r="BH3" i="72"/>
  <c r="BG3" i="72"/>
  <c r="BF355" i="72"/>
  <c r="BF354" i="72"/>
  <c r="BF353" i="72"/>
  <c r="BF352" i="72"/>
  <c r="BF351" i="72"/>
  <c r="BF350" i="72"/>
  <c r="BF349" i="72"/>
  <c r="BF348" i="72"/>
  <c r="BF347" i="72"/>
  <c r="BF346" i="72"/>
  <c r="BF345" i="72"/>
  <c r="BF344" i="72"/>
  <c r="BF343" i="72"/>
  <c r="BF342" i="72"/>
  <c r="BF341" i="72"/>
  <c r="BF340" i="72"/>
  <c r="BF339" i="72"/>
  <c r="BF338" i="72"/>
  <c r="BF337" i="72"/>
  <c r="BF336" i="72"/>
  <c r="BF335" i="72"/>
  <c r="BF334" i="72"/>
  <c r="BF333" i="72"/>
  <c r="BF332" i="72"/>
  <c r="BF331" i="72"/>
  <c r="BF330" i="72"/>
  <c r="BF329" i="72"/>
  <c r="BF328" i="72"/>
  <c r="BF327" i="72"/>
  <c r="BF326" i="72"/>
  <c r="BF325" i="72"/>
  <c r="BF324" i="72"/>
  <c r="BF323" i="72"/>
  <c r="BF322" i="72"/>
  <c r="BF321" i="72"/>
  <c r="BF320" i="72"/>
  <c r="BF319" i="72"/>
  <c r="BF318" i="72"/>
  <c r="BF317" i="72"/>
  <c r="BF316" i="72"/>
  <c r="BF315" i="72"/>
  <c r="BF314" i="72"/>
  <c r="BF313" i="72"/>
  <c r="BF312" i="72"/>
  <c r="BF311" i="72"/>
  <c r="BF310" i="72"/>
  <c r="BF309" i="72"/>
  <c r="BF308" i="72"/>
  <c r="BF307" i="72"/>
  <c r="BF306" i="72"/>
  <c r="BF305" i="72"/>
  <c r="BF304" i="72"/>
  <c r="BF303" i="72"/>
  <c r="BF302" i="72"/>
  <c r="BF301" i="72"/>
  <c r="BF300" i="72"/>
  <c r="BF299" i="72"/>
  <c r="BF298" i="72"/>
  <c r="BF297" i="72"/>
  <c r="BF296" i="72"/>
  <c r="BF295" i="72"/>
  <c r="BF294" i="72"/>
  <c r="BF293" i="72"/>
  <c r="BF292" i="72"/>
  <c r="BF291" i="72"/>
  <c r="BF290" i="72"/>
  <c r="BF289" i="72"/>
  <c r="BF288" i="72"/>
  <c r="BF287" i="72"/>
  <c r="BF286" i="72"/>
  <c r="BF285" i="72"/>
  <c r="BF284" i="72"/>
  <c r="BF283" i="72"/>
  <c r="BF282" i="72"/>
  <c r="BF281" i="72"/>
  <c r="BF280" i="72"/>
  <c r="BF279" i="72"/>
  <c r="BF278" i="72"/>
  <c r="BF277" i="72"/>
  <c r="BF276" i="72"/>
  <c r="BF275" i="72"/>
  <c r="BF274" i="72"/>
  <c r="BF273" i="72"/>
  <c r="BF272" i="72"/>
  <c r="BF271" i="72"/>
  <c r="BF270" i="72"/>
  <c r="BF269" i="72"/>
  <c r="BF268" i="72"/>
  <c r="BF267" i="72"/>
  <c r="BF266" i="72"/>
  <c r="BF265" i="72"/>
  <c r="BF264" i="72"/>
  <c r="BF263" i="72"/>
  <c r="BF262" i="72"/>
  <c r="BF261" i="72"/>
  <c r="BF260" i="72"/>
  <c r="BF259" i="72"/>
  <c r="BF258" i="72"/>
  <c r="BF257" i="72"/>
  <c r="BF256" i="72"/>
  <c r="BF255" i="72"/>
  <c r="BF254" i="72"/>
  <c r="BF253" i="72"/>
  <c r="BF252" i="72"/>
  <c r="BF251" i="72"/>
  <c r="BF250" i="72"/>
  <c r="BF249" i="72"/>
  <c r="BF248" i="72"/>
  <c r="BF247" i="72"/>
  <c r="BF246" i="72"/>
  <c r="BF245" i="72"/>
  <c r="BF244" i="72"/>
  <c r="BF243" i="72"/>
  <c r="BF242" i="72"/>
  <c r="BF241" i="72"/>
  <c r="BF240" i="72"/>
  <c r="BF239" i="72"/>
  <c r="BF238" i="72"/>
  <c r="BF237" i="72"/>
  <c r="BF236" i="72"/>
  <c r="BF235" i="72"/>
  <c r="BF234" i="72"/>
  <c r="BF233" i="72"/>
  <c r="BF232" i="72"/>
  <c r="BF231" i="72"/>
  <c r="BF230" i="72"/>
  <c r="BF229" i="72"/>
  <c r="BF228" i="72"/>
  <c r="BF227" i="72"/>
  <c r="BF226" i="72"/>
  <c r="BF225" i="72"/>
  <c r="BF224" i="72"/>
  <c r="BF223" i="72"/>
  <c r="BF222" i="72"/>
  <c r="BF221" i="72"/>
  <c r="BF220" i="72"/>
  <c r="BF219" i="72"/>
  <c r="BF218" i="72"/>
  <c r="BF217" i="72"/>
  <c r="BF216" i="72"/>
  <c r="BF215" i="72"/>
  <c r="BF214" i="72"/>
  <c r="BF213" i="72"/>
  <c r="BF212" i="72"/>
  <c r="BF211" i="72"/>
  <c r="BF210" i="72"/>
  <c r="BF209" i="72"/>
  <c r="BF208" i="72"/>
  <c r="BF207" i="72"/>
  <c r="BF206" i="72"/>
  <c r="BF205" i="72"/>
  <c r="BF204" i="72"/>
  <c r="BF203" i="72"/>
  <c r="BF202" i="72"/>
  <c r="BF201" i="72"/>
  <c r="BF200" i="72"/>
  <c r="BF199" i="72"/>
  <c r="BF198" i="72"/>
  <c r="BF197" i="72"/>
  <c r="BF196" i="72"/>
  <c r="BF195" i="72"/>
  <c r="BF194" i="72"/>
  <c r="BF193" i="72"/>
  <c r="BF192" i="72"/>
  <c r="BF191" i="72"/>
  <c r="BF190" i="72"/>
  <c r="BF189" i="72"/>
  <c r="BF188" i="72"/>
  <c r="BF187" i="72"/>
  <c r="BF186" i="72"/>
  <c r="BF185" i="72"/>
  <c r="BF184" i="72"/>
  <c r="BF183" i="72"/>
  <c r="BF182" i="72"/>
  <c r="BF181" i="72"/>
  <c r="BF180" i="72"/>
  <c r="BF179" i="72"/>
  <c r="BF178" i="72"/>
  <c r="BF177" i="72"/>
  <c r="BF176" i="72"/>
  <c r="BF175" i="72"/>
  <c r="BF174" i="72"/>
  <c r="BF173" i="72"/>
  <c r="BF172" i="72"/>
  <c r="BF171" i="72"/>
  <c r="BF170" i="72"/>
  <c r="BF169" i="72"/>
  <c r="BF168" i="72"/>
  <c r="BF167" i="72"/>
  <c r="BF166" i="72"/>
  <c r="BF165" i="72"/>
  <c r="BF164" i="72"/>
  <c r="BF163" i="72"/>
  <c r="BF162" i="72"/>
  <c r="BF161" i="72"/>
  <c r="BF160" i="72"/>
  <c r="BF159" i="72"/>
  <c r="BF158" i="72"/>
  <c r="BF157" i="72"/>
  <c r="BF156" i="72"/>
  <c r="BF155" i="72"/>
  <c r="BF154" i="72"/>
  <c r="BF153" i="72"/>
  <c r="BF152" i="72"/>
  <c r="BF151" i="72"/>
  <c r="BF150" i="72"/>
  <c r="BF149" i="72"/>
  <c r="BF148" i="72"/>
  <c r="BF147" i="72"/>
  <c r="BF146" i="72"/>
  <c r="BF145" i="72"/>
  <c r="BF144" i="72"/>
  <c r="BF143" i="72"/>
  <c r="BF142" i="72"/>
  <c r="BF141" i="72"/>
  <c r="BF140" i="72"/>
  <c r="BF139" i="72"/>
  <c r="BF138" i="72"/>
  <c r="BF137" i="72"/>
  <c r="BF136" i="72"/>
  <c r="BF135" i="72"/>
  <c r="BF134" i="72"/>
  <c r="BF133" i="72"/>
  <c r="BF132" i="72"/>
  <c r="BF131" i="72"/>
  <c r="BF130" i="72"/>
  <c r="BF129" i="72"/>
  <c r="BF128" i="72"/>
  <c r="BF127" i="72"/>
  <c r="BF126" i="72"/>
  <c r="BF125" i="72"/>
  <c r="BF124" i="72"/>
  <c r="BF123" i="72"/>
  <c r="BF122" i="72"/>
  <c r="BF121" i="72"/>
  <c r="BF120" i="72"/>
  <c r="BF119" i="72"/>
  <c r="BF118" i="72"/>
  <c r="BF117" i="72"/>
  <c r="BF116" i="72"/>
  <c r="BF115" i="72"/>
  <c r="BF114" i="72"/>
  <c r="BF113" i="72"/>
  <c r="BF112" i="72"/>
  <c r="BF111" i="72"/>
  <c r="BF110" i="72"/>
  <c r="BF109" i="72"/>
  <c r="BF108" i="72"/>
  <c r="BF107" i="72"/>
  <c r="BF106" i="72"/>
  <c r="BF105" i="72"/>
  <c r="BF104" i="72"/>
  <c r="BF103" i="72"/>
  <c r="BF102" i="72"/>
  <c r="BF101" i="72"/>
  <c r="BF100" i="72"/>
  <c r="BF99" i="72"/>
  <c r="BF98" i="72"/>
  <c r="BF97" i="72"/>
  <c r="BF96" i="72"/>
  <c r="BF95" i="72"/>
  <c r="BF94" i="72"/>
  <c r="BF93" i="72"/>
  <c r="BF92" i="72"/>
  <c r="BF91" i="72"/>
  <c r="BF90" i="72"/>
  <c r="BF89" i="72"/>
  <c r="BF88" i="72"/>
  <c r="BF87" i="72"/>
  <c r="BF86" i="72"/>
  <c r="BF85" i="72"/>
  <c r="BF84" i="72"/>
  <c r="BF83" i="72"/>
  <c r="BF82" i="72"/>
  <c r="BF81" i="72"/>
  <c r="BF80" i="72"/>
  <c r="BF79" i="72"/>
  <c r="BF78" i="72"/>
  <c r="BF77" i="72"/>
  <c r="BF76" i="72"/>
  <c r="BF75" i="72"/>
  <c r="BF74" i="72"/>
  <c r="BF73" i="72"/>
  <c r="BF72" i="72"/>
  <c r="BF71" i="72"/>
  <c r="BF70" i="72"/>
  <c r="BF69" i="72"/>
  <c r="BF68" i="72"/>
  <c r="BF67" i="72"/>
  <c r="BF66" i="72"/>
  <c r="BF65" i="72"/>
  <c r="BF64" i="72"/>
  <c r="BF63" i="72"/>
  <c r="BF62" i="72"/>
  <c r="BF61" i="72"/>
  <c r="BF60" i="72"/>
  <c r="BF59" i="72"/>
  <c r="BF58" i="72"/>
  <c r="BF57" i="72"/>
  <c r="BF56" i="72"/>
  <c r="BF55" i="72"/>
  <c r="BF54" i="72"/>
  <c r="BF53" i="72"/>
  <c r="BF52" i="72"/>
  <c r="BF51" i="72"/>
  <c r="BF50" i="72"/>
  <c r="BF49" i="72"/>
  <c r="BF48" i="72"/>
  <c r="BF47" i="72"/>
  <c r="BF46" i="72"/>
  <c r="BF45" i="72"/>
  <c r="BF44" i="72"/>
  <c r="BF43" i="72"/>
  <c r="BF42" i="72"/>
  <c r="BF41" i="72"/>
  <c r="BF40" i="72"/>
  <c r="BF39" i="72"/>
  <c r="BF38" i="72"/>
  <c r="BF37" i="72"/>
  <c r="BF36" i="72"/>
  <c r="BF35" i="72"/>
  <c r="BF34" i="72"/>
  <c r="BF33" i="72"/>
  <c r="BF32" i="72"/>
  <c r="BF31" i="72"/>
  <c r="BF30" i="72"/>
  <c r="BF29" i="72"/>
  <c r="BF28" i="72"/>
  <c r="BF27" i="72"/>
  <c r="BF26" i="72"/>
  <c r="BF25" i="72"/>
  <c r="BF24" i="72"/>
  <c r="BF23" i="72"/>
  <c r="BF22" i="72"/>
  <c r="BF21" i="72"/>
  <c r="BF20" i="72"/>
  <c r="BF19" i="72"/>
  <c r="BF18" i="72"/>
  <c r="BF17" i="72"/>
  <c r="BF16" i="72"/>
  <c r="BF15" i="72"/>
  <c r="BF14" i="72"/>
  <c r="BF13" i="72"/>
  <c r="BF12" i="72"/>
  <c r="BF11" i="72"/>
  <c r="BF10" i="72"/>
  <c r="BF9" i="72"/>
  <c r="BF8" i="72"/>
  <c r="BF7" i="72"/>
  <c r="BF6" i="72"/>
  <c r="BF5" i="72"/>
  <c r="BF4" i="72"/>
  <c r="BF3" i="72"/>
  <c r="AT4" i="72"/>
  <c r="AU4" i="72"/>
  <c r="AV4" i="72"/>
  <c r="AW4" i="72"/>
  <c r="AX4" i="72"/>
  <c r="AY4" i="72"/>
  <c r="AZ4" i="72"/>
  <c r="BA4" i="72"/>
  <c r="BB4" i="72"/>
  <c r="BC4" i="72"/>
  <c r="BD4" i="72"/>
  <c r="BE4" i="72"/>
  <c r="AT5" i="72"/>
  <c r="AU5" i="72"/>
  <c r="AV5" i="72"/>
  <c r="AW5" i="72"/>
  <c r="AX5" i="72"/>
  <c r="AY5" i="72"/>
  <c r="AZ5" i="72"/>
  <c r="BA5" i="72"/>
  <c r="BB5" i="72"/>
  <c r="BC5" i="72"/>
  <c r="BD5" i="72"/>
  <c r="BE5" i="72"/>
  <c r="AT6" i="72"/>
  <c r="AU6" i="72"/>
  <c r="AV6" i="72"/>
  <c r="AW6" i="72"/>
  <c r="AX6" i="72"/>
  <c r="AY6" i="72"/>
  <c r="AZ6" i="72"/>
  <c r="BA6" i="72"/>
  <c r="BB6" i="72"/>
  <c r="BC6" i="72"/>
  <c r="BD6" i="72"/>
  <c r="BE6" i="72"/>
  <c r="AT7" i="72"/>
  <c r="AU7" i="72"/>
  <c r="AV7" i="72"/>
  <c r="AW7" i="72"/>
  <c r="AX7" i="72"/>
  <c r="AY7" i="72"/>
  <c r="AZ7" i="72"/>
  <c r="BA7" i="72"/>
  <c r="BB7" i="72"/>
  <c r="BC7" i="72"/>
  <c r="BD7" i="72"/>
  <c r="BE7" i="72"/>
  <c r="AT8" i="72"/>
  <c r="AU8" i="72"/>
  <c r="AV8" i="72"/>
  <c r="AW8" i="72"/>
  <c r="AX8" i="72"/>
  <c r="AY8" i="72"/>
  <c r="AZ8" i="72"/>
  <c r="BA8" i="72"/>
  <c r="BB8" i="72"/>
  <c r="BC8" i="72"/>
  <c r="BD8" i="72"/>
  <c r="BE8" i="72"/>
  <c r="AT9" i="72"/>
  <c r="AU9" i="72"/>
  <c r="AV9" i="72"/>
  <c r="AW9" i="72"/>
  <c r="AX9" i="72"/>
  <c r="AY9" i="72"/>
  <c r="AZ9" i="72"/>
  <c r="BA9" i="72"/>
  <c r="BB9" i="72"/>
  <c r="BC9" i="72"/>
  <c r="BD9" i="72"/>
  <c r="BE9" i="72"/>
  <c r="AT10" i="72"/>
  <c r="AU10" i="72"/>
  <c r="AV10" i="72"/>
  <c r="AW10" i="72"/>
  <c r="AX10" i="72"/>
  <c r="AY10" i="72"/>
  <c r="AZ10" i="72"/>
  <c r="BA10" i="72"/>
  <c r="BB10" i="72"/>
  <c r="BC10" i="72"/>
  <c r="BD10" i="72"/>
  <c r="BE10" i="72"/>
  <c r="AT11" i="72"/>
  <c r="AU11" i="72"/>
  <c r="AV11" i="72"/>
  <c r="AW11" i="72"/>
  <c r="AX11" i="72"/>
  <c r="AY11" i="72"/>
  <c r="AZ11" i="72"/>
  <c r="BA11" i="72"/>
  <c r="BB11" i="72"/>
  <c r="BC11" i="72"/>
  <c r="BD11" i="72"/>
  <c r="BE11" i="72"/>
  <c r="AT12" i="72"/>
  <c r="AU12" i="72"/>
  <c r="AV12" i="72"/>
  <c r="AW12" i="72"/>
  <c r="AX12" i="72"/>
  <c r="AY12" i="72"/>
  <c r="AZ12" i="72"/>
  <c r="BA12" i="72"/>
  <c r="BB12" i="72"/>
  <c r="BC12" i="72"/>
  <c r="BD12" i="72"/>
  <c r="BE12" i="72"/>
  <c r="AT13" i="72"/>
  <c r="AU13" i="72"/>
  <c r="AV13" i="72"/>
  <c r="AW13" i="72"/>
  <c r="AX13" i="72"/>
  <c r="AY13" i="72"/>
  <c r="AZ13" i="72"/>
  <c r="BA13" i="72"/>
  <c r="BB13" i="72"/>
  <c r="BC13" i="72"/>
  <c r="BD13" i="72"/>
  <c r="BE13" i="72"/>
  <c r="AT14" i="72"/>
  <c r="AU14" i="72"/>
  <c r="AV14" i="72"/>
  <c r="AW14" i="72"/>
  <c r="AX14" i="72"/>
  <c r="AY14" i="72"/>
  <c r="AZ14" i="72"/>
  <c r="BA14" i="72"/>
  <c r="BB14" i="72"/>
  <c r="BC14" i="72"/>
  <c r="BD14" i="72"/>
  <c r="BE14" i="72"/>
  <c r="AT15" i="72"/>
  <c r="AU15" i="72"/>
  <c r="AV15" i="72"/>
  <c r="AW15" i="72"/>
  <c r="AX15" i="72"/>
  <c r="AY15" i="72"/>
  <c r="AZ15" i="72"/>
  <c r="BA15" i="72"/>
  <c r="BB15" i="72"/>
  <c r="BC15" i="72"/>
  <c r="BD15" i="72"/>
  <c r="BE15" i="72"/>
  <c r="AT16" i="72"/>
  <c r="AU16" i="72"/>
  <c r="AV16" i="72"/>
  <c r="AW16" i="72"/>
  <c r="AX16" i="72"/>
  <c r="AY16" i="72"/>
  <c r="AZ16" i="72"/>
  <c r="BA16" i="72"/>
  <c r="BB16" i="72"/>
  <c r="BC16" i="72"/>
  <c r="BD16" i="72"/>
  <c r="BE16" i="72"/>
  <c r="AT17" i="72"/>
  <c r="AU17" i="72"/>
  <c r="AV17" i="72"/>
  <c r="AW17" i="72"/>
  <c r="AX17" i="72"/>
  <c r="AY17" i="72"/>
  <c r="AZ17" i="72"/>
  <c r="BA17" i="72"/>
  <c r="BB17" i="72"/>
  <c r="BC17" i="72"/>
  <c r="BD17" i="72"/>
  <c r="BE17" i="72"/>
  <c r="AT18" i="72"/>
  <c r="AU18" i="72"/>
  <c r="AV18" i="72"/>
  <c r="AW18" i="72"/>
  <c r="AX18" i="72"/>
  <c r="AY18" i="72"/>
  <c r="AZ18" i="72"/>
  <c r="BA18" i="72"/>
  <c r="BB18" i="72"/>
  <c r="BC18" i="72"/>
  <c r="BD18" i="72"/>
  <c r="BE18" i="72"/>
  <c r="AT19" i="72"/>
  <c r="AU19" i="72"/>
  <c r="AV19" i="72"/>
  <c r="AW19" i="72"/>
  <c r="AX19" i="72"/>
  <c r="AY19" i="72"/>
  <c r="AZ19" i="72"/>
  <c r="BA19" i="72"/>
  <c r="BB19" i="72"/>
  <c r="BC19" i="72"/>
  <c r="BD19" i="72"/>
  <c r="BE19" i="72"/>
  <c r="AT20" i="72"/>
  <c r="AU20" i="72"/>
  <c r="AV20" i="72"/>
  <c r="AW20" i="72"/>
  <c r="AX20" i="72"/>
  <c r="AY20" i="72"/>
  <c r="AZ20" i="72"/>
  <c r="BA20" i="72"/>
  <c r="BB20" i="72"/>
  <c r="BC20" i="72"/>
  <c r="BD20" i="72"/>
  <c r="BE20" i="72"/>
  <c r="AT21" i="72"/>
  <c r="AU21" i="72"/>
  <c r="AV21" i="72"/>
  <c r="AW21" i="72"/>
  <c r="AX21" i="72"/>
  <c r="AY21" i="72"/>
  <c r="AZ21" i="72"/>
  <c r="BA21" i="72"/>
  <c r="BB21" i="72"/>
  <c r="BC21" i="72"/>
  <c r="BD21" i="72"/>
  <c r="BE21" i="72"/>
  <c r="AT22" i="72"/>
  <c r="AU22" i="72"/>
  <c r="AV22" i="72"/>
  <c r="AW22" i="72"/>
  <c r="AX22" i="72"/>
  <c r="AY22" i="72"/>
  <c r="AZ22" i="72"/>
  <c r="BA22" i="72"/>
  <c r="BB22" i="72"/>
  <c r="BC22" i="72"/>
  <c r="BD22" i="72"/>
  <c r="BE22" i="72"/>
  <c r="AT23" i="72"/>
  <c r="AU23" i="72"/>
  <c r="AV23" i="72"/>
  <c r="AW23" i="72"/>
  <c r="AX23" i="72"/>
  <c r="AY23" i="72"/>
  <c r="AZ23" i="72"/>
  <c r="BA23" i="72"/>
  <c r="BB23" i="72"/>
  <c r="BC23" i="72"/>
  <c r="BD23" i="72"/>
  <c r="BE23" i="72"/>
  <c r="AT24" i="72"/>
  <c r="AU24" i="72"/>
  <c r="AV24" i="72"/>
  <c r="AW24" i="72"/>
  <c r="AX24" i="72"/>
  <c r="AY24" i="72"/>
  <c r="AZ24" i="72"/>
  <c r="BA24" i="72"/>
  <c r="BB24" i="72"/>
  <c r="BC24" i="72"/>
  <c r="BD24" i="72"/>
  <c r="BE24" i="72"/>
  <c r="AT25" i="72"/>
  <c r="AU25" i="72"/>
  <c r="AV25" i="72"/>
  <c r="AW25" i="72"/>
  <c r="AX25" i="72"/>
  <c r="AY25" i="72"/>
  <c r="AZ25" i="72"/>
  <c r="BA25" i="72"/>
  <c r="BB25" i="72"/>
  <c r="BC25" i="72"/>
  <c r="BD25" i="72"/>
  <c r="BE25" i="72"/>
  <c r="AT26" i="72"/>
  <c r="AU26" i="72"/>
  <c r="AV26" i="72"/>
  <c r="AW26" i="72"/>
  <c r="AX26" i="72"/>
  <c r="AY26" i="72"/>
  <c r="AZ26" i="72"/>
  <c r="BA26" i="72"/>
  <c r="BB26" i="72"/>
  <c r="BC26" i="72"/>
  <c r="BD26" i="72"/>
  <c r="BE26" i="72"/>
  <c r="AT27" i="72"/>
  <c r="AU27" i="72"/>
  <c r="AV27" i="72"/>
  <c r="AW27" i="72"/>
  <c r="AX27" i="72"/>
  <c r="AY27" i="72"/>
  <c r="AZ27" i="72"/>
  <c r="BA27" i="72"/>
  <c r="BB27" i="72"/>
  <c r="BC27" i="72"/>
  <c r="BD27" i="72"/>
  <c r="BE27" i="72"/>
  <c r="AT28" i="72"/>
  <c r="AU28" i="72"/>
  <c r="AV28" i="72"/>
  <c r="AW28" i="72"/>
  <c r="AX28" i="72"/>
  <c r="AY28" i="72"/>
  <c r="AZ28" i="72"/>
  <c r="BA28" i="72"/>
  <c r="BB28" i="72"/>
  <c r="BC28" i="72"/>
  <c r="BD28" i="72"/>
  <c r="BE28" i="72"/>
  <c r="AT29" i="72"/>
  <c r="AU29" i="72"/>
  <c r="AV29" i="72"/>
  <c r="AW29" i="72"/>
  <c r="AX29" i="72"/>
  <c r="AY29" i="72"/>
  <c r="AZ29" i="72"/>
  <c r="BA29" i="72"/>
  <c r="BB29" i="72"/>
  <c r="BC29" i="72"/>
  <c r="BD29" i="72"/>
  <c r="BE29" i="72"/>
  <c r="AT30" i="72"/>
  <c r="AU30" i="72"/>
  <c r="AV30" i="72"/>
  <c r="AW30" i="72"/>
  <c r="AX30" i="72"/>
  <c r="AY30" i="72"/>
  <c r="AZ30" i="72"/>
  <c r="BA30" i="72"/>
  <c r="BB30" i="72"/>
  <c r="BC30" i="72"/>
  <c r="BD30" i="72"/>
  <c r="BE30" i="72"/>
  <c r="AT31" i="72"/>
  <c r="AU31" i="72"/>
  <c r="AV31" i="72"/>
  <c r="AW31" i="72"/>
  <c r="AX31" i="72"/>
  <c r="AY31" i="72"/>
  <c r="AZ31" i="72"/>
  <c r="BA31" i="72"/>
  <c r="BB31" i="72"/>
  <c r="BC31" i="72"/>
  <c r="BD31" i="72"/>
  <c r="BE31" i="72"/>
  <c r="AT32" i="72"/>
  <c r="AU32" i="72"/>
  <c r="AV32" i="72"/>
  <c r="AW32" i="72"/>
  <c r="AX32" i="72"/>
  <c r="AY32" i="72"/>
  <c r="AZ32" i="72"/>
  <c r="BA32" i="72"/>
  <c r="BB32" i="72"/>
  <c r="BC32" i="72"/>
  <c r="BD32" i="72"/>
  <c r="BE32" i="72"/>
  <c r="AT33" i="72"/>
  <c r="AU33" i="72"/>
  <c r="AV33" i="72"/>
  <c r="AW33" i="72"/>
  <c r="AX33" i="72"/>
  <c r="AY33" i="72"/>
  <c r="AZ33" i="72"/>
  <c r="BA33" i="72"/>
  <c r="BB33" i="72"/>
  <c r="BC33" i="72"/>
  <c r="BD33" i="72"/>
  <c r="BE33" i="72"/>
  <c r="AT34" i="72"/>
  <c r="AU34" i="72"/>
  <c r="AV34" i="72"/>
  <c r="AW34" i="72"/>
  <c r="AX34" i="72"/>
  <c r="AY34" i="72"/>
  <c r="AZ34" i="72"/>
  <c r="BA34" i="72"/>
  <c r="BB34" i="72"/>
  <c r="BC34" i="72"/>
  <c r="BD34" i="72"/>
  <c r="BE34" i="72"/>
  <c r="AT35" i="72"/>
  <c r="AU35" i="72"/>
  <c r="AV35" i="72"/>
  <c r="AW35" i="72"/>
  <c r="AX35" i="72"/>
  <c r="AY35" i="72"/>
  <c r="AZ35" i="72"/>
  <c r="BA35" i="72"/>
  <c r="BB35" i="72"/>
  <c r="BC35" i="72"/>
  <c r="BD35" i="72"/>
  <c r="BE35" i="72"/>
  <c r="AT36" i="72"/>
  <c r="AU36" i="72"/>
  <c r="AV36" i="72"/>
  <c r="AW36" i="72"/>
  <c r="AX36" i="72"/>
  <c r="AY36" i="72"/>
  <c r="AZ36" i="72"/>
  <c r="BA36" i="72"/>
  <c r="BB36" i="72"/>
  <c r="BC36" i="72"/>
  <c r="BD36" i="72"/>
  <c r="BE36" i="72"/>
  <c r="AT37" i="72"/>
  <c r="AU37" i="72"/>
  <c r="AV37" i="72"/>
  <c r="AW37" i="72"/>
  <c r="AX37" i="72"/>
  <c r="AY37" i="72"/>
  <c r="AZ37" i="72"/>
  <c r="BA37" i="72"/>
  <c r="BB37" i="72"/>
  <c r="BC37" i="72"/>
  <c r="BD37" i="72"/>
  <c r="BE37" i="72"/>
  <c r="AT38" i="72"/>
  <c r="AU38" i="72"/>
  <c r="AV38" i="72"/>
  <c r="AW38" i="72"/>
  <c r="AX38" i="72"/>
  <c r="AY38" i="72"/>
  <c r="AZ38" i="72"/>
  <c r="BA38" i="72"/>
  <c r="BB38" i="72"/>
  <c r="BC38" i="72"/>
  <c r="BD38" i="72"/>
  <c r="BE38" i="72"/>
  <c r="AT39" i="72"/>
  <c r="AU39" i="72"/>
  <c r="AV39" i="72"/>
  <c r="AW39" i="72"/>
  <c r="AX39" i="72"/>
  <c r="AY39" i="72"/>
  <c r="AZ39" i="72"/>
  <c r="BA39" i="72"/>
  <c r="BB39" i="72"/>
  <c r="BC39" i="72"/>
  <c r="BD39" i="72"/>
  <c r="BE39" i="72"/>
  <c r="AT40" i="72"/>
  <c r="AU40" i="72"/>
  <c r="AV40" i="72"/>
  <c r="AW40" i="72"/>
  <c r="AX40" i="72"/>
  <c r="AY40" i="72"/>
  <c r="AZ40" i="72"/>
  <c r="BA40" i="72"/>
  <c r="BB40" i="72"/>
  <c r="BC40" i="72"/>
  <c r="BD40" i="72"/>
  <c r="BE40" i="72"/>
  <c r="AT41" i="72"/>
  <c r="AU41" i="72"/>
  <c r="AV41" i="72"/>
  <c r="AW41" i="72"/>
  <c r="AX41" i="72"/>
  <c r="AY41" i="72"/>
  <c r="AZ41" i="72"/>
  <c r="BA41" i="72"/>
  <c r="BB41" i="72"/>
  <c r="BC41" i="72"/>
  <c r="BD41" i="72"/>
  <c r="BE41" i="72"/>
  <c r="AT42" i="72"/>
  <c r="AU42" i="72"/>
  <c r="AV42" i="72"/>
  <c r="AW42" i="72"/>
  <c r="AX42" i="72"/>
  <c r="AY42" i="72"/>
  <c r="AZ42" i="72"/>
  <c r="BA42" i="72"/>
  <c r="BB42" i="72"/>
  <c r="BC42" i="72"/>
  <c r="BD42" i="72"/>
  <c r="BE42" i="72"/>
  <c r="AT43" i="72"/>
  <c r="AU43" i="72"/>
  <c r="AV43" i="72"/>
  <c r="AW43" i="72"/>
  <c r="AX43" i="72"/>
  <c r="AY43" i="72"/>
  <c r="AZ43" i="72"/>
  <c r="BA43" i="72"/>
  <c r="BB43" i="72"/>
  <c r="BC43" i="72"/>
  <c r="BD43" i="72"/>
  <c r="BE43" i="72"/>
  <c r="AT44" i="72"/>
  <c r="AU44" i="72"/>
  <c r="AV44" i="72"/>
  <c r="AW44" i="72"/>
  <c r="AX44" i="72"/>
  <c r="AY44" i="72"/>
  <c r="AZ44" i="72"/>
  <c r="BA44" i="72"/>
  <c r="BB44" i="72"/>
  <c r="BC44" i="72"/>
  <c r="BD44" i="72"/>
  <c r="BE44" i="72"/>
  <c r="AT45" i="72"/>
  <c r="AU45" i="72"/>
  <c r="AV45" i="72"/>
  <c r="AW45" i="72"/>
  <c r="AX45" i="72"/>
  <c r="AY45" i="72"/>
  <c r="AZ45" i="72"/>
  <c r="BA45" i="72"/>
  <c r="BB45" i="72"/>
  <c r="BC45" i="72"/>
  <c r="BD45" i="72"/>
  <c r="BE45" i="72"/>
  <c r="AT46" i="72"/>
  <c r="AU46" i="72"/>
  <c r="AV46" i="72"/>
  <c r="AW46" i="72"/>
  <c r="AX46" i="72"/>
  <c r="AY46" i="72"/>
  <c r="AZ46" i="72"/>
  <c r="BA46" i="72"/>
  <c r="BB46" i="72"/>
  <c r="BC46" i="72"/>
  <c r="BD46" i="72"/>
  <c r="BE46" i="72"/>
  <c r="AT47" i="72"/>
  <c r="AU47" i="72"/>
  <c r="AV47" i="72"/>
  <c r="AW47" i="72"/>
  <c r="AX47" i="72"/>
  <c r="AY47" i="72"/>
  <c r="AZ47" i="72"/>
  <c r="BA47" i="72"/>
  <c r="BB47" i="72"/>
  <c r="BC47" i="72"/>
  <c r="BD47" i="72"/>
  <c r="BE47" i="72"/>
  <c r="AT48" i="72"/>
  <c r="AU48" i="72"/>
  <c r="AV48" i="72"/>
  <c r="AW48" i="72"/>
  <c r="AX48" i="72"/>
  <c r="AY48" i="72"/>
  <c r="AZ48" i="72"/>
  <c r="BA48" i="72"/>
  <c r="BB48" i="72"/>
  <c r="BC48" i="72"/>
  <c r="BD48" i="72"/>
  <c r="BE48" i="72"/>
  <c r="AT49" i="72"/>
  <c r="AU49" i="72"/>
  <c r="AV49" i="72"/>
  <c r="AW49" i="72"/>
  <c r="AX49" i="72"/>
  <c r="AY49" i="72"/>
  <c r="AZ49" i="72"/>
  <c r="BA49" i="72"/>
  <c r="BB49" i="72"/>
  <c r="BC49" i="72"/>
  <c r="BD49" i="72"/>
  <c r="BE49" i="72"/>
  <c r="AT50" i="72"/>
  <c r="AU50" i="72"/>
  <c r="AV50" i="72"/>
  <c r="AW50" i="72"/>
  <c r="AX50" i="72"/>
  <c r="AY50" i="72"/>
  <c r="AZ50" i="72"/>
  <c r="BA50" i="72"/>
  <c r="BB50" i="72"/>
  <c r="BC50" i="72"/>
  <c r="BD50" i="72"/>
  <c r="BE50" i="72"/>
  <c r="AT51" i="72"/>
  <c r="AU51" i="72"/>
  <c r="AV51" i="72"/>
  <c r="AW51" i="72"/>
  <c r="AX51" i="72"/>
  <c r="AY51" i="72"/>
  <c r="AZ51" i="72"/>
  <c r="BA51" i="72"/>
  <c r="BB51" i="72"/>
  <c r="BC51" i="72"/>
  <c r="BD51" i="72"/>
  <c r="BE51" i="72"/>
  <c r="AT52" i="72"/>
  <c r="AU52" i="72"/>
  <c r="AV52" i="72"/>
  <c r="AW52" i="72"/>
  <c r="AX52" i="72"/>
  <c r="AY52" i="72"/>
  <c r="AZ52" i="72"/>
  <c r="BA52" i="72"/>
  <c r="BB52" i="72"/>
  <c r="BC52" i="72"/>
  <c r="BD52" i="72"/>
  <c r="BE52" i="72"/>
  <c r="AT53" i="72"/>
  <c r="AU53" i="72"/>
  <c r="AV53" i="72"/>
  <c r="AW53" i="72"/>
  <c r="AX53" i="72"/>
  <c r="AY53" i="72"/>
  <c r="AZ53" i="72"/>
  <c r="BA53" i="72"/>
  <c r="BB53" i="72"/>
  <c r="BC53" i="72"/>
  <c r="BD53" i="72"/>
  <c r="BE53" i="72"/>
  <c r="AT54" i="72"/>
  <c r="AU54" i="72"/>
  <c r="AV54" i="72"/>
  <c r="AW54" i="72"/>
  <c r="AX54" i="72"/>
  <c r="AY54" i="72"/>
  <c r="AZ54" i="72"/>
  <c r="BA54" i="72"/>
  <c r="BB54" i="72"/>
  <c r="BC54" i="72"/>
  <c r="BD54" i="72"/>
  <c r="BE54" i="72"/>
  <c r="AT55" i="72"/>
  <c r="AU55" i="72"/>
  <c r="AV55" i="72"/>
  <c r="AW55" i="72"/>
  <c r="AX55" i="72"/>
  <c r="AY55" i="72"/>
  <c r="AZ55" i="72"/>
  <c r="BA55" i="72"/>
  <c r="BB55" i="72"/>
  <c r="BC55" i="72"/>
  <c r="BD55" i="72"/>
  <c r="BE55" i="72"/>
  <c r="AT56" i="72"/>
  <c r="AU56" i="72"/>
  <c r="AV56" i="72"/>
  <c r="AW56" i="72"/>
  <c r="AX56" i="72"/>
  <c r="AY56" i="72"/>
  <c r="AZ56" i="72"/>
  <c r="BA56" i="72"/>
  <c r="BB56" i="72"/>
  <c r="BC56" i="72"/>
  <c r="BD56" i="72"/>
  <c r="BE56" i="72"/>
  <c r="AT57" i="72"/>
  <c r="AU57" i="72"/>
  <c r="AV57" i="72"/>
  <c r="AW57" i="72"/>
  <c r="AX57" i="72"/>
  <c r="AY57" i="72"/>
  <c r="AZ57" i="72"/>
  <c r="BA57" i="72"/>
  <c r="BB57" i="72"/>
  <c r="BC57" i="72"/>
  <c r="BD57" i="72"/>
  <c r="BE57" i="72"/>
  <c r="AT58" i="72"/>
  <c r="AU58" i="72"/>
  <c r="AV58" i="72"/>
  <c r="AW58" i="72"/>
  <c r="AX58" i="72"/>
  <c r="AY58" i="72"/>
  <c r="AZ58" i="72"/>
  <c r="BA58" i="72"/>
  <c r="BB58" i="72"/>
  <c r="BC58" i="72"/>
  <c r="BD58" i="72"/>
  <c r="BE58" i="72"/>
  <c r="AT59" i="72"/>
  <c r="AU59" i="72"/>
  <c r="AV59" i="72"/>
  <c r="AW59" i="72"/>
  <c r="AX59" i="72"/>
  <c r="AY59" i="72"/>
  <c r="AZ59" i="72"/>
  <c r="BA59" i="72"/>
  <c r="BB59" i="72"/>
  <c r="BC59" i="72"/>
  <c r="BD59" i="72"/>
  <c r="BE59" i="72"/>
  <c r="AT60" i="72"/>
  <c r="AU60" i="72"/>
  <c r="AV60" i="72"/>
  <c r="AW60" i="72"/>
  <c r="AX60" i="72"/>
  <c r="AY60" i="72"/>
  <c r="AZ60" i="72"/>
  <c r="BA60" i="72"/>
  <c r="BB60" i="72"/>
  <c r="BC60" i="72"/>
  <c r="BD60" i="72"/>
  <c r="BE60" i="72"/>
  <c r="AT61" i="72"/>
  <c r="AU61" i="72"/>
  <c r="AV61" i="72"/>
  <c r="AW61" i="72"/>
  <c r="AX61" i="72"/>
  <c r="AY61" i="72"/>
  <c r="AZ61" i="72"/>
  <c r="BA61" i="72"/>
  <c r="BB61" i="72"/>
  <c r="BC61" i="72"/>
  <c r="BD61" i="72"/>
  <c r="BE61" i="72"/>
  <c r="AT62" i="72"/>
  <c r="AU62" i="72"/>
  <c r="AV62" i="72"/>
  <c r="AW62" i="72"/>
  <c r="AX62" i="72"/>
  <c r="AY62" i="72"/>
  <c r="AZ62" i="72"/>
  <c r="BA62" i="72"/>
  <c r="BB62" i="72"/>
  <c r="BC62" i="72"/>
  <c r="BD62" i="72"/>
  <c r="BE62" i="72"/>
  <c r="AT63" i="72"/>
  <c r="AU63" i="72"/>
  <c r="AV63" i="72"/>
  <c r="AW63" i="72"/>
  <c r="AX63" i="72"/>
  <c r="AY63" i="72"/>
  <c r="AZ63" i="72"/>
  <c r="BA63" i="72"/>
  <c r="BB63" i="72"/>
  <c r="BC63" i="72"/>
  <c r="BD63" i="72"/>
  <c r="BE63" i="72"/>
  <c r="AT64" i="72"/>
  <c r="AU64" i="72"/>
  <c r="AV64" i="72"/>
  <c r="AW64" i="72"/>
  <c r="AX64" i="72"/>
  <c r="AY64" i="72"/>
  <c r="AZ64" i="72"/>
  <c r="BA64" i="72"/>
  <c r="BB64" i="72"/>
  <c r="BC64" i="72"/>
  <c r="BD64" i="72"/>
  <c r="BE64" i="72"/>
  <c r="AT65" i="72"/>
  <c r="AU65" i="72"/>
  <c r="AV65" i="72"/>
  <c r="AW65" i="72"/>
  <c r="AX65" i="72"/>
  <c r="AY65" i="72"/>
  <c r="AZ65" i="72"/>
  <c r="BA65" i="72"/>
  <c r="BB65" i="72"/>
  <c r="BC65" i="72"/>
  <c r="BD65" i="72"/>
  <c r="BE65" i="72"/>
  <c r="AT66" i="72"/>
  <c r="AU66" i="72"/>
  <c r="AV66" i="72"/>
  <c r="AW66" i="72"/>
  <c r="AX66" i="72"/>
  <c r="AY66" i="72"/>
  <c r="AZ66" i="72"/>
  <c r="BA66" i="72"/>
  <c r="BB66" i="72"/>
  <c r="BC66" i="72"/>
  <c r="BD66" i="72"/>
  <c r="BE66" i="72"/>
  <c r="AT67" i="72"/>
  <c r="AU67" i="72"/>
  <c r="AV67" i="72"/>
  <c r="AW67" i="72"/>
  <c r="AX67" i="72"/>
  <c r="AY67" i="72"/>
  <c r="AZ67" i="72"/>
  <c r="BA67" i="72"/>
  <c r="BB67" i="72"/>
  <c r="BC67" i="72"/>
  <c r="BD67" i="72"/>
  <c r="BE67" i="72"/>
  <c r="AT68" i="72"/>
  <c r="AU68" i="72"/>
  <c r="AV68" i="72"/>
  <c r="AW68" i="72"/>
  <c r="AX68" i="72"/>
  <c r="AY68" i="72"/>
  <c r="AZ68" i="72"/>
  <c r="BA68" i="72"/>
  <c r="BB68" i="72"/>
  <c r="BC68" i="72"/>
  <c r="BD68" i="72"/>
  <c r="BE68" i="72"/>
  <c r="AT69" i="72"/>
  <c r="AU69" i="72"/>
  <c r="AV69" i="72"/>
  <c r="AW69" i="72"/>
  <c r="AX69" i="72"/>
  <c r="AY69" i="72"/>
  <c r="AZ69" i="72"/>
  <c r="BA69" i="72"/>
  <c r="BB69" i="72"/>
  <c r="BC69" i="72"/>
  <c r="BD69" i="72"/>
  <c r="BE69" i="72"/>
  <c r="AT70" i="72"/>
  <c r="AU70" i="72"/>
  <c r="AV70" i="72"/>
  <c r="AW70" i="72"/>
  <c r="AX70" i="72"/>
  <c r="AY70" i="72"/>
  <c r="AZ70" i="72"/>
  <c r="BA70" i="72"/>
  <c r="BB70" i="72"/>
  <c r="BC70" i="72"/>
  <c r="BD70" i="72"/>
  <c r="BE70" i="72"/>
  <c r="AT71" i="72"/>
  <c r="AU71" i="72"/>
  <c r="AV71" i="72"/>
  <c r="AW71" i="72"/>
  <c r="AX71" i="72"/>
  <c r="AY71" i="72"/>
  <c r="AZ71" i="72"/>
  <c r="BA71" i="72"/>
  <c r="BB71" i="72"/>
  <c r="BC71" i="72"/>
  <c r="BD71" i="72"/>
  <c r="BE71" i="72"/>
  <c r="AT72" i="72"/>
  <c r="AU72" i="72"/>
  <c r="AV72" i="72"/>
  <c r="AW72" i="72"/>
  <c r="AX72" i="72"/>
  <c r="AY72" i="72"/>
  <c r="AZ72" i="72"/>
  <c r="BA72" i="72"/>
  <c r="BB72" i="72"/>
  <c r="BC72" i="72"/>
  <c r="BD72" i="72"/>
  <c r="BE72" i="72"/>
  <c r="AT73" i="72"/>
  <c r="AU73" i="72"/>
  <c r="AV73" i="72"/>
  <c r="AW73" i="72"/>
  <c r="AX73" i="72"/>
  <c r="AY73" i="72"/>
  <c r="AZ73" i="72"/>
  <c r="BA73" i="72"/>
  <c r="BB73" i="72"/>
  <c r="BC73" i="72"/>
  <c r="BD73" i="72"/>
  <c r="BE73" i="72"/>
  <c r="AT74" i="72"/>
  <c r="AU74" i="72"/>
  <c r="AV74" i="72"/>
  <c r="AW74" i="72"/>
  <c r="AX74" i="72"/>
  <c r="AY74" i="72"/>
  <c r="AZ74" i="72"/>
  <c r="BA74" i="72"/>
  <c r="BB74" i="72"/>
  <c r="BC74" i="72"/>
  <c r="BD74" i="72"/>
  <c r="BE74" i="72"/>
  <c r="AT75" i="72"/>
  <c r="AU75" i="72"/>
  <c r="AV75" i="72"/>
  <c r="AW75" i="72"/>
  <c r="AX75" i="72"/>
  <c r="AY75" i="72"/>
  <c r="AZ75" i="72"/>
  <c r="BA75" i="72"/>
  <c r="BB75" i="72"/>
  <c r="BC75" i="72"/>
  <c r="BD75" i="72"/>
  <c r="BE75" i="72"/>
  <c r="AT76" i="72"/>
  <c r="AU76" i="72"/>
  <c r="AV76" i="72"/>
  <c r="AW76" i="72"/>
  <c r="AX76" i="72"/>
  <c r="AY76" i="72"/>
  <c r="AZ76" i="72"/>
  <c r="BA76" i="72"/>
  <c r="BB76" i="72"/>
  <c r="BC76" i="72"/>
  <c r="BD76" i="72"/>
  <c r="BE76" i="72"/>
  <c r="AT77" i="72"/>
  <c r="AU77" i="72"/>
  <c r="AV77" i="72"/>
  <c r="AW77" i="72"/>
  <c r="AX77" i="72"/>
  <c r="AY77" i="72"/>
  <c r="AZ77" i="72"/>
  <c r="BA77" i="72"/>
  <c r="BB77" i="72"/>
  <c r="BC77" i="72"/>
  <c r="BD77" i="72"/>
  <c r="BE77" i="72"/>
  <c r="AT78" i="72"/>
  <c r="AU78" i="72"/>
  <c r="AV78" i="72"/>
  <c r="AW78" i="72"/>
  <c r="AX78" i="72"/>
  <c r="AY78" i="72"/>
  <c r="AZ78" i="72"/>
  <c r="BA78" i="72"/>
  <c r="BB78" i="72"/>
  <c r="BC78" i="72"/>
  <c r="BD78" i="72"/>
  <c r="BE78" i="72"/>
  <c r="AT79" i="72"/>
  <c r="AU79" i="72"/>
  <c r="AV79" i="72"/>
  <c r="AW79" i="72"/>
  <c r="AX79" i="72"/>
  <c r="AY79" i="72"/>
  <c r="AZ79" i="72"/>
  <c r="BA79" i="72"/>
  <c r="BB79" i="72"/>
  <c r="BC79" i="72"/>
  <c r="BD79" i="72"/>
  <c r="BE79" i="72"/>
  <c r="AT80" i="72"/>
  <c r="AU80" i="72"/>
  <c r="AV80" i="72"/>
  <c r="AW80" i="72"/>
  <c r="AX80" i="72"/>
  <c r="AY80" i="72"/>
  <c r="AZ80" i="72"/>
  <c r="BA80" i="72"/>
  <c r="BB80" i="72"/>
  <c r="BC80" i="72"/>
  <c r="BD80" i="72"/>
  <c r="BE80" i="72"/>
  <c r="AT81" i="72"/>
  <c r="AU81" i="72"/>
  <c r="AV81" i="72"/>
  <c r="AW81" i="72"/>
  <c r="AX81" i="72"/>
  <c r="AY81" i="72"/>
  <c r="AZ81" i="72"/>
  <c r="BA81" i="72"/>
  <c r="BB81" i="72"/>
  <c r="BC81" i="72"/>
  <c r="BD81" i="72"/>
  <c r="BE81" i="72"/>
  <c r="AT82" i="72"/>
  <c r="AU82" i="72"/>
  <c r="AV82" i="72"/>
  <c r="AW82" i="72"/>
  <c r="AX82" i="72"/>
  <c r="AY82" i="72"/>
  <c r="AZ82" i="72"/>
  <c r="BA82" i="72"/>
  <c r="BB82" i="72"/>
  <c r="BC82" i="72"/>
  <c r="BD82" i="72"/>
  <c r="BE82" i="72"/>
  <c r="AT83" i="72"/>
  <c r="AU83" i="72"/>
  <c r="AV83" i="72"/>
  <c r="AW83" i="72"/>
  <c r="AX83" i="72"/>
  <c r="AY83" i="72"/>
  <c r="AZ83" i="72"/>
  <c r="BA83" i="72"/>
  <c r="BB83" i="72"/>
  <c r="BC83" i="72"/>
  <c r="BD83" i="72"/>
  <c r="BE83" i="72"/>
  <c r="AT84" i="72"/>
  <c r="AU84" i="72"/>
  <c r="AV84" i="72"/>
  <c r="AW84" i="72"/>
  <c r="AX84" i="72"/>
  <c r="AY84" i="72"/>
  <c r="AZ84" i="72"/>
  <c r="BA84" i="72"/>
  <c r="BB84" i="72"/>
  <c r="BC84" i="72"/>
  <c r="BD84" i="72"/>
  <c r="BE84" i="72"/>
  <c r="AT85" i="72"/>
  <c r="AU85" i="72"/>
  <c r="AV85" i="72"/>
  <c r="AW85" i="72"/>
  <c r="AX85" i="72"/>
  <c r="AY85" i="72"/>
  <c r="AZ85" i="72"/>
  <c r="BA85" i="72"/>
  <c r="BB85" i="72"/>
  <c r="BC85" i="72"/>
  <c r="BD85" i="72"/>
  <c r="BE85" i="72"/>
  <c r="AT86" i="72"/>
  <c r="AU86" i="72"/>
  <c r="AV86" i="72"/>
  <c r="AW86" i="72"/>
  <c r="AX86" i="72"/>
  <c r="AY86" i="72"/>
  <c r="AZ86" i="72"/>
  <c r="BA86" i="72"/>
  <c r="BB86" i="72"/>
  <c r="BC86" i="72"/>
  <c r="BD86" i="72"/>
  <c r="BE86" i="72"/>
  <c r="AT87" i="72"/>
  <c r="AU87" i="72"/>
  <c r="AV87" i="72"/>
  <c r="AW87" i="72"/>
  <c r="AX87" i="72"/>
  <c r="AY87" i="72"/>
  <c r="AZ87" i="72"/>
  <c r="BA87" i="72"/>
  <c r="BB87" i="72"/>
  <c r="BC87" i="72"/>
  <c r="BD87" i="72"/>
  <c r="BE87" i="72"/>
  <c r="AT88" i="72"/>
  <c r="AU88" i="72"/>
  <c r="AV88" i="72"/>
  <c r="AW88" i="72"/>
  <c r="AX88" i="72"/>
  <c r="AY88" i="72"/>
  <c r="AZ88" i="72"/>
  <c r="BA88" i="72"/>
  <c r="BB88" i="72"/>
  <c r="BC88" i="72"/>
  <c r="BD88" i="72"/>
  <c r="BE88" i="72"/>
  <c r="AT89" i="72"/>
  <c r="AU89" i="72"/>
  <c r="AV89" i="72"/>
  <c r="AW89" i="72"/>
  <c r="AX89" i="72"/>
  <c r="AY89" i="72"/>
  <c r="AZ89" i="72"/>
  <c r="BA89" i="72"/>
  <c r="BB89" i="72"/>
  <c r="BC89" i="72"/>
  <c r="BD89" i="72"/>
  <c r="BE89" i="72"/>
  <c r="AT90" i="72"/>
  <c r="AU90" i="72"/>
  <c r="AV90" i="72"/>
  <c r="AW90" i="72"/>
  <c r="AX90" i="72"/>
  <c r="AY90" i="72"/>
  <c r="AZ90" i="72"/>
  <c r="BA90" i="72"/>
  <c r="BB90" i="72"/>
  <c r="BC90" i="72"/>
  <c r="BD90" i="72"/>
  <c r="BE90" i="72"/>
  <c r="AT91" i="72"/>
  <c r="AU91" i="72"/>
  <c r="AV91" i="72"/>
  <c r="AW91" i="72"/>
  <c r="AX91" i="72"/>
  <c r="AY91" i="72"/>
  <c r="AZ91" i="72"/>
  <c r="BA91" i="72"/>
  <c r="BB91" i="72"/>
  <c r="BC91" i="72"/>
  <c r="BD91" i="72"/>
  <c r="BE91" i="72"/>
  <c r="AT92" i="72"/>
  <c r="AU92" i="72"/>
  <c r="AV92" i="72"/>
  <c r="AW92" i="72"/>
  <c r="AX92" i="72"/>
  <c r="AY92" i="72"/>
  <c r="AZ92" i="72"/>
  <c r="BA92" i="72"/>
  <c r="BB92" i="72"/>
  <c r="BC92" i="72"/>
  <c r="BD92" i="72"/>
  <c r="BE92" i="72"/>
  <c r="AT93" i="72"/>
  <c r="AU93" i="72"/>
  <c r="AV93" i="72"/>
  <c r="AW93" i="72"/>
  <c r="AX93" i="72"/>
  <c r="AY93" i="72"/>
  <c r="AZ93" i="72"/>
  <c r="BA93" i="72"/>
  <c r="BB93" i="72"/>
  <c r="BC93" i="72"/>
  <c r="BD93" i="72"/>
  <c r="BE93" i="72"/>
  <c r="AT94" i="72"/>
  <c r="AU94" i="72"/>
  <c r="AV94" i="72"/>
  <c r="AW94" i="72"/>
  <c r="AX94" i="72"/>
  <c r="AY94" i="72"/>
  <c r="AZ94" i="72"/>
  <c r="BA94" i="72"/>
  <c r="BB94" i="72"/>
  <c r="BC94" i="72"/>
  <c r="BD94" i="72"/>
  <c r="BE94" i="72"/>
  <c r="AT95" i="72"/>
  <c r="AU95" i="72"/>
  <c r="AV95" i="72"/>
  <c r="AW95" i="72"/>
  <c r="AX95" i="72"/>
  <c r="AY95" i="72"/>
  <c r="AZ95" i="72"/>
  <c r="BA95" i="72"/>
  <c r="BB95" i="72"/>
  <c r="BC95" i="72"/>
  <c r="BD95" i="72"/>
  <c r="BE95" i="72"/>
  <c r="AT96" i="72"/>
  <c r="AU96" i="72"/>
  <c r="AV96" i="72"/>
  <c r="AW96" i="72"/>
  <c r="AX96" i="72"/>
  <c r="AY96" i="72"/>
  <c r="AZ96" i="72"/>
  <c r="BA96" i="72"/>
  <c r="BB96" i="72"/>
  <c r="BC96" i="72"/>
  <c r="BD96" i="72"/>
  <c r="BE96" i="72"/>
  <c r="AT97" i="72"/>
  <c r="AU97" i="72"/>
  <c r="AV97" i="72"/>
  <c r="AW97" i="72"/>
  <c r="AX97" i="72"/>
  <c r="AY97" i="72"/>
  <c r="AZ97" i="72"/>
  <c r="BA97" i="72"/>
  <c r="BB97" i="72"/>
  <c r="BC97" i="72"/>
  <c r="BD97" i="72"/>
  <c r="BE97" i="72"/>
  <c r="AT98" i="72"/>
  <c r="AU98" i="72"/>
  <c r="AV98" i="72"/>
  <c r="AW98" i="72"/>
  <c r="AX98" i="72"/>
  <c r="AY98" i="72"/>
  <c r="AZ98" i="72"/>
  <c r="BA98" i="72"/>
  <c r="BB98" i="72"/>
  <c r="BC98" i="72"/>
  <c r="BD98" i="72"/>
  <c r="BE98" i="72"/>
  <c r="AT99" i="72"/>
  <c r="AU99" i="72"/>
  <c r="AV99" i="72"/>
  <c r="AW99" i="72"/>
  <c r="AX99" i="72"/>
  <c r="AY99" i="72"/>
  <c r="AZ99" i="72"/>
  <c r="BA99" i="72"/>
  <c r="BB99" i="72"/>
  <c r="BC99" i="72"/>
  <c r="BD99" i="72"/>
  <c r="BE99" i="72"/>
  <c r="AT100" i="72"/>
  <c r="AU100" i="72"/>
  <c r="AV100" i="72"/>
  <c r="AW100" i="72"/>
  <c r="AX100" i="72"/>
  <c r="AY100" i="72"/>
  <c r="AZ100" i="72"/>
  <c r="BA100" i="72"/>
  <c r="BB100" i="72"/>
  <c r="BC100" i="72"/>
  <c r="BD100" i="72"/>
  <c r="BE100" i="72"/>
  <c r="AT101" i="72"/>
  <c r="AU101" i="72"/>
  <c r="AV101" i="72"/>
  <c r="AW101" i="72"/>
  <c r="AX101" i="72"/>
  <c r="AY101" i="72"/>
  <c r="AZ101" i="72"/>
  <c r="BA101" i="72"/>
  <c r="BB101" i="72"/>
  <c r="BC101" i="72"/>
  <c r="BD101" i="72"/>
  <c r="BE101" i="72"/>
  <c r="AT102" i="72"/>
  <c r="AU102" i="72"/>
  <c r="AV102" i="72"/>
  <c r="AW102" i="72"/>
  <c r="AX102" i="72"/>
  <c r="AY102" i="72"/>
  <c r="AZ102" i="72"/>
  <c r="BA102" i="72"/>
  <c r="BB102" i="72"/>
  <c r="BC102" i="72"/>
  <c r="BD102" i="72"/>
  <c r="BE102" i="72"/>
  <c r="AT103" i="72"/>
  <c r="AU103" i="72"/>
  <c r="AV103" i="72"/>
  <c r="AW103" i="72"/>
  <c r="AX103" i="72"/>
  <c r="AY103" i="72"/>
  <c r="AZ103" i="72"/>
  <c r="BA103" i="72"/>
  <c r="BB103" i="72"/>
  <c r="BC103" i="72"/>
  <c r="BD103" i="72"/>
  <c r="BE103" i="72"/>
  <c r="AT104" i="72"/>
  <c r="AU104" i="72"/>
  <c r="AV104" i="72"/>
  <c r="AW104" i="72"/>
  <c r="AX104" i="72"/>
  <c r="AY104" i="72"/>
  <c r="AZ104" i="72"/>
  <c r="BA104" i="72"/>
  <c r="BB104" i="72"/>
  <c r="BC104" i="72"/>
  <c r="BD104" i="72"/>
  <c r="BE104" i="72"/>
  <c r="AT105" i="72"/>
  <c r="AU105" i="72"/>
  <c r="AV105" i="72"/>
  <c r="AW105" i="72"/>
  <c r="AX105" i="72"/>
  <c r="AY105" i="72"/>
  <c r="AZ105" i="72"/>
  <c r="BA105" i="72"/>
  <c r="BB105" i="72"/>
  <c r="BC105" i="72"/>
  <c r="BD105" i="72"/>
  <c r="BE105" i="72"/>
  <c r="AT106" i="72"/>
  <c r="AU106" i="72"/>
  <c r="AV106" i="72"/>
  <c r="AW106" i="72"/>
  <c r="AX106" i="72"/>
  <c r="AY106" i="72"/>
  <c r="AZ106" i="72"/>
  <c r="BA106" i="72"/>
  <c r="BB106" i="72"/>
  <c r="BC106" i="72"/>
  <c r="BD106" i="72"/>
  <c r="BE106" i="72"/>
  <c r="AT107" i="72"/>
  <c r="AU107" i="72"/>
  <c r="AV107" i="72"/>
  <c r="AW107" i="72"/>
  <c r="AX107" i="72"/>
  <c r="AY107" i="72"/>
  <c r="AZ107" i="72"/>
  <c r="BA107" i="72"/>
  <c r="BB107" i="72"/>
  <c r="BC107" i="72"/>
  <c r="BD107" i="72"/>
  <c r="BE107" i="72"/>
  <c r="AT108" i="72"/>
  <c r="AU108" i="72"/>
  <c r="AV108" i="72"/>
  <c r="AW108" i="72"/>
  <c r="AX108" i="72"/>
  <c r="AY108" i="72"/>
  <c r="AZ108" i="72"/>
  <c r="BA108" i="72"/>
  <c r="BB108" i="72"/>
  <c r="BC108" i="72"/>
  <c r="BD108" i="72"/>
  <c r="BE108" i="72"/>
  <c r="AT109" i="72"/>
  <c r="AU109" i="72"/>
  <c r="AV109" i="72"/>
  <c r="AW109" i="72"/>
  <c r="AX109" i="72"/>
  <c r="AY109" i="72"/>
  <c r="AZ109" i="72"/>
  <c r="BA109" i="72"/>
  <c r="BB109" i="72"/>
  <c r="BC109" i="72"/>
  <c r="BD109" i="72"/>
  <c r="BE109" i="72"/>
  <c r="AT110" i="72"/>
  <c r="AU110" i="72"/>
  <c r="AV110" i="72"/>
  <c r="AW110" i="72"/>
  <c r="AX110" i="72"/>
  <c r="AY110" i="72"/>
  <c r="AZ110" i="72"/>
  <c r="BA110" i="72"/>
  <c r="BB110" i="72"/>
  <c r="BC110" i="72"/>
  <c r="BD110" i="72"/>
  <c r="BE110" i="72"/>
  <c r="AT111" i="72"/>
  <c r="AU111" i="72"/>
  <c r="AV111" i="72"/>
  <c r="AW111" i="72"/>
  <c r="AX111" i="72"/>
  <c r="AY111" i="72"/>
  <c r="AZ111" i="72"/>
  <c r="BA111" i="72"/>
  <c r="BB111" i="72"/>
  <c r="BC111" i="72"/>
  <c r="BD111" i="72"/>
  <c r="BE111" i="72"/>
  <c r="AT112" i="72"/>
  <c r="AU112" i="72"/>
  <c r="AV112" i="72"/>
  <c r="AW112" i="72"/>
  <c r="AX112" i="72"/>
  <c r="AY112" i="72"/>
  <c r="AZ112" i="72"/>
  <c r="BA112" i="72"/>
  <c r="BB112" i="72"/>
  <c r="BC112" i="72"/>
  <c r="BD112" i="72"/>
  <c r="BE112" i="72"/>
  <c r="AT113" i="72"/>
  <c r="AU113" i="72"/>
  <c r="AV113" i="72"/>
  <c r="AW113" i="72"/>
  <c r="AX113" i="72"/>
  <c r="AY113" i="72"/>
  <c r="AZ113" i="72"/>
  <c r="BA113" i="72"/>
  <c r="BB113" i="72"/>
  <c r="BC113" i="72"/>
  <c r="BD113" i="72"/>
  <c r="BE113" i="72"/>
  <c r="AT114" i="72"/>
  <c r="AU114" i="72"/>
  <c r="AV114" i="72"/>
  <c r="AW114" i="72"/>
  <c r="AX114" i="72"/>
  <c r="AY114" i="72"/>
  <c r="AZ114" i="72"/>
  <c r="BA114" i="72"/>
  <c r="BB114" i="72"/>
  <c r="BC114" i="72"/>
  <c r="BD114" i="72"/>
  <c r="BE114" i="72"/>
  <c r="AT115" i="72"/>
  <c r="AU115" i="72"/>
  <c r="AV115" i="72"/>
  <c r="AW115" i="72"/>
  <c r="AX115" i="72"/>
  <c r="AY115" i="72"/>
  <c r="AZ115" i="72"/>
  <c r="BA115" i="72"/>
  <c r="BB115" i="72"/>
  <c r="BC115" i="72"/>
  <c r="BD115" i="72"/>
  <c r="BE115" i="72"/>
  <c r="AT116" i="72"/>
  <c r="AU116" i="72"/>
  <c r="AV116" i="72"/>
  <c r="AW116" i="72"/>
  <c r="AX116" i="72"/>
  <c r="AY116" i="72"/>
  <c r="AZ116" i="72"/>
  <c r="BA116" i="72"/>
  <c r="BB116" i="72"/>
  <c r="BC116" i="72"/>
  <c r="BD116" i="72"/>
  <c r="BE116" i="72"/>
  <c r="AT117" i="72"/>
  <c r="AU117" i="72"/>
  <c r="AV117" i="72"/>
  <c r="AW117" i="72"/>
  <c r="AX117" i="72"/>
  <c r="AY117" i="72"/>
  <c r="AZ117" i="72"/>
  <c r="BA117" i="72"/>
  <c r="BB117" i="72"/>
  <c r="BC117" i="72"/>
  <c r="BD117" i="72"/>
  <c r="BE117" i="72"/>
  <c r="AT118" i="72"/>
  <c r="AU118" i="72"/>
  <c r="AV118" i="72"/>
  <c r="AW118" i="72"/>
  <c r="AX118" i="72"/>
  <c r="AY118" i="72"/>
  <c r="AZ118" i="72"/>
  <c r="BA118" i="72"/>
  <c r="BB118" i="72"/>
  <c r="BC118" i="72"/>
  <c r="BD118" i="72"/>
  <c r="BE118" i="72"/>
  <c r="AT119" i="72"/>
  <c r="AU119" i="72"/>
  <c r="AV119" i="72"/>
  <c r="AW119" i="72"/>
  <c r="AX119" i="72"/>
  <c r="AY119" i="72"/>
  <c r="AZ119" i="72"/>
  <c r="BA119" i="72"/>
  <c r="BB119" i="72"/>
  <c r="BC119" i="72"/>
  <c r="BD119" i="72"/>
  <c r="BE119" i="72"/>
  <c r="AT120" i="72"/>
  <c r="AU120" i="72"/>
  <c r="AV120" i="72"/>
  <c r="AW120" i="72"/>
  <c r="AX120" i="72"/>
  <c r="AY120" i="72"/>
  <c r="AZ120" i="72"/>
  <c r="BA120" i="72"/>
  <c r="BB120" i="72"/>
  <c r="BC120" i="72"/>
  <c r="BD120" i="72"/>
  <c r="BE120" i="72"/>
  <c r="AT121" i="72"/>
  <c r="AU121" i="72"/>
  <c r="AV121" i="72"/>
  <c r="AW121" i="72"/>
  <c r="AX121" i="72"/>
  <c r="AY121" i="72"/>
  <c r="AZ121" i="72"/>
  <c r="BA121" i="72"/>
  <c r="BB121" i="72"/>
  <c r="BC121" i="72"/>
  <c r="BD121" i="72"/>
  <c r="BE121" i="72"/>
  <c r="AT122" i="72"/>
  <c r="AU122" i="72"/>
  <c r="AV122" i="72"/>
  <c r="AW122" i="72"/>
  <c r="AX122" i="72"/>
  <c r="AY122" i="72"/>
  <c r="AZ122" i="72"/>
  <c r="BA122" i="72"/>
  <c r="BB122" i="72"/>
  <c r="BC122" i="72"/>
  <c r="BD122" i="72"/>
  <c r="BE122" i="72"/>
  <c r="AT123" i="72"/>
  <c r="AU123" i="72"/>
  <c r="AV123" i="72"/>
  <c r="AW123" i="72"/>
  <c r="AX123" i="72"/>
  <c r="AY123" i="72"/>
  <c r="AZ123" i="72"/>
  <c r="BA123" i="72"/>
  <c r="BB123" i="72"/>
  <c r="BC123" i="72"/>
  <c r="BD123" i="72"/>
  <c r="BE123" i="72"/>
  <c r="AT124" i="72"/>
  <c r="AU124" i="72"/>
  <c r="AV124" i="72"/>
  <c r="AW124" i="72"/>
  <c r="AX124" i="72"/>
  <c r="AY124" i="72"/>
  <c r="AZ124" i="72"/>
  <c r="BA124" i="72"/>
  <c r="BB124" i="72"/>
  <c r="BC124" i="72"/>
  <c r="BD124" i="72"/>
  <c r="BE124" i="72"/>
  <c r="AT125" i="72"/>
  <c r="AU125" i="72"/>
  <c r="AV125" i="72"/>
  <c r="AW125" i="72"/>
  <c r="AX125" i="72"/>
  <c r="AY125" i="72"/>
  <c r="AZ125" i="72"/>
  <c r="BA125" i="72"/>
  <c r="BB125" i="72"/>
  <c r="BC125" i="72"/>
  <c r="BD125" i="72"/>
  <c r="BE125" i="72"/>
  <c r="AT126" i="72"/>
  <c r="AU126" i="72"/>
  <c r="AV126" i="72"/>
  <c r="AW126" i="72"/>
  <c r="AX126" i="72"/>
  <c r="AY126" i="72"/>
  <c r="AZ126" i="72"/>
  <c r="BA126" i="72"/>
  <c r="BB126" i="72"/>
  <c r="BC126" i="72"/>
  <c r="BD126" i="72"/>
  <c r="BE126" i="72"/>
  <c r="AT127" i="72"/>
  <c r="AU127" i="72"/>
  <c r="AV127" i="72"/>
  <c r="AW127" i="72"/>
  <c r="AX127" i="72"/>
  <c r="AY127" i="72"/>
  <c r="AZ127" i="72"/>
  <c r="BA127" i="72"/>
  <c r="BB127" i="72"/>
  <c r="BC127" i="72"/>
  <c r="BD127" i="72"/>
  <c r="BE127" i="72"/>
  <c r="AT128" i="72"/>
  <c r="AU128" i="72"/>
  <c r="AV128" i="72"/>
  <c r="AW128" i="72"/>
  <c r="AX128" i="72"/>
  <c r="AY128" i="72"/>
  <c r="AZ128" i="72"/>
  <c r="BA128" i="72"/>
  <c r="BB128" i="72"/>
  <c r="BC128" i="72"/>
  <c r="BD128" i="72"/>
  <c r="BE128" i="72"/>
  <c r="AT129" i="72"/>
  <c r="AU129" i="72"/>
  <c r="AV129" i="72"/>
  <c r="AW129" i="72"/>
  <c r="AX129" i="72"/>
  <c r="AY129" i="72"/>
  <c r="AZ129" i="72"/>
  <c r="BA129" i="72"/>
  <c r="BB129" i="72"/>
  <c r="BC129" i="72"/>
  <c r="BD129" i="72"/>
  <c r="BE129" i="72"/>
  <c r="AT130" i="72"/>
  <c r="AU130" i="72"/>
  <c r="AV130" i="72"/>
  <c r="AW130" i="72"/>
  <c r="AX130" i="72"/>
  <c r="AY130" i="72"/>
  <c r="AZ130" i="72"/>
  <c r="BA130" i="72"/>
  <c r="BB130" i="72"/>
  <c r="BC130" i="72"/>
  <c r="BD130" i="72"/>
  <c r="BE130" i="72"/>
  <c r="AT131" i="72"/>
  <c r="AU131" i="72"/>
  <c r="AV131" i="72"/>
  <c r="AW131" i="72"/>
  <c r="AX131" i="72"/>
  <c r="AY131" i="72"/>
  <c r="AZ131" i="72"/>
  <c r="BA131" i="72"/>
  <c r="BB131" i="72"/>
  <c r="BC131" i="72"/>
  <c r="BD131" i="72"/>
  <c r="BE131" i="72"/>
  <c r="AT132" i="72"/>
  <c r="AU132" i="72"/>
  <c r="AV132" i="72"/>
  <c r="AW132" i="72"/>
  <c r="AX132" i="72"/>
  <c r="AY132" i="72"/>
  <c r="AZ132" i="72"/>
  <c r="BA132" i="72"/>
  <c r="BB132" i="72"/>
  <c r="BC132" i="72"/>
  <c r="BD132" i="72"/>
  <c r="BE132" i="72"/>
  <c r="AT133" i="72"/>
  <c r="AU133" i="72"/>
  <c r="AV133" i="72"/>
  <c r="AW133" i="72"/>
  <c r="AX133" i="72"/>
  <c r="AY133" i="72"/>
  <c r="AZ133" i="72"/>
  <c r="BA133" i="72"/>
  <c r="BB133" i="72"/>
  <c r="BC133" i="72"/>
  <c r="BD133" i="72"/>
  <c r="BE133" i="72"/>
  <c r="AT134" i="72"/>
  <c r="AU134" i="72"/>
  <c r="AV134" i="72"/>
  <c r="AW134" i="72"/>
  <c r="AX134" i="72"/>
  <c r="AY134" i="72"/>
  <c r="AZ134" i="72"/>
  <c r="BA134" i="72"/>
  <c r="BB134" i="72"/>
  <c r="BC134" i="72"/>
  <c r="BD134" i="72"/>
  <c r="BE134" i="72"/>
  <c r="AT135" i="72"/>
  <c r="AU135" i="72"/>
  <c r="AV135" i="72"/>
  <c r="AW135" i="72"/>
  <c r="AX135" i="72"/>
  <c r="AY135" i="72"/>
  <c r="AZ135" i="72"/>
  <c r="BA135" i="72"/>
  <c r="BB135" i="72"/>
  <c r="BC135" i="72"/>
  <c r="BD135" i="72"/>
  <c r="BE135" i="72"/>
  <c r="AT136" i="72"/>
  <c r="AU136" i="72"/>
  <c r="AV136" i="72"/>
  <c r="AW136" i="72"/>
  <c r="AX136" i="72"/>
  <c r="AY136" i="72"/>
  <c r="AZ136" i="72"/>
  <c r="BA136" i="72"/>
  <c r="BB136" i="72"/>
  <c r="BC136" i="72"/>
  <c r="BD136" i="72"/>
  <c r="BE136" i="72"/>
  <c r="AT137" i="72"/>
  <c r="AU137" i="72"/>
  <c r="AV137" i="72"/>
  <c r="AW137" i="72"/>
  <c r="AX137" i="72"/>
  <c r="AY137" i="72"/>
  <c r="AZ137" i="72"/>
  <c r="BA137" i="72"/>
  <c r="BB137" i="72"/>
  <c r="BC137" i="72"/>
  <c r="BD137" i="72"/>
  <c r="BE137" i="72"/>
  <c r="AT138" i="72"/>
  <c r="AU138" i="72"/>
  <c r="AV138" i="72"/>
  <c r="AW138" i="72"/>
  <c r="AX138" i="72"/>
  <c r="AY138" i="72"/>
  <c r="AZ138" i="72"/>
  <c r="BA138" i="72"/>
  <c r="BB138" i="72"/>
  <c r="BC138" i="72"/>
  <c r="BD138" i="72"/>
  <c r="BE138" i="72"/>
  <c r="AT139" i="72"/>
  <c r="AU139" i="72"/>
  <c r="AV139" i="72"/>
  <c r="AW139" i="72"/>
  <c r="AX139" i="72"/>
  <c r="AY139" i="72"/>
  <c r="AZ139" i="72"/>
  <c r="BA139" i="72"/>
  <c r="BB139" i="72"/>
  <c r="BC139" i="72"/>
  <c r="BD139" i="72"/>
  <c r="BE139" i="72"/>
  <c r="AT140" i="72"/>
  <c r="AU140" i="72"/>
  <c r="AV140" i="72"/>
  <c r="AW140" i="72"/>
  <c r="AX140" i="72"/>
  <c r="AY140" i="72"/>
  <c r="AZ140" i="72"/>
  <c r="BA140" i="72"/>
  <c r="BB140" i="72"/>
  <c r="BC140" i="72"/>
  <c r="BD140" i="72"/>
  <c r="BE140" i="72"/>
  <c r="AT141" i="72"/>
  <c r="AU141" i="72"/>
  <c r="AV141" i="72"/>
  <c r="AW141" i="72"/>
  <c r="AX141" i="72"/>
  <c r="AY141" i="72"/>
  <c r="AZ141" i="72"/>
  <c r="BA141" i="72"/>
  <c r="BB141" i="72"/>
  <c r="BC141" i="72"/>
  <c r="BD141" i="72"/>
  <c r="BE141" i="72"/>
  <c r="AT142" i="72"/>
  <c r="AU142" i="72"/>
  <c r="AV142" i="72"/>
  <c r="AW142" i="72"/>
  <c r="AX142" i="72"/>
  <c r="AY142" i="72"/>
  <c r="AZ142" i="72"/>
  <c r="BA142" i="72"/>
  <c r="BB142" i="72"/>
  <c r="BC142" i="72"/>
  <c r="BD142" i="72"/>
  <c r="BE142" i="72"/>
  <c r="AT143" i="72"/>
  <c r="AU143" i="72"/>
  <c r="AV143" i="72"/>
  <c r="AW143" i="72"/>
  <c r="AX143" i="72"/>
  <c r="AY143" i="72"/>
  <c r="AZ143" i="72"/>
  <c r="BA143" i="72"/>
  <c r="BB143" i="72"/>
  <c r="BC143" i="72"/>
  <c r="BD143" i="72"/>
  <c r="BE143" i="72"/>
  <c r="AT144" i="72"/>
  <c r="AU144" i="72"/>
  <c r="AV144" i="72"/>
  <c r="AW144" i="72"/>
  <c r="AX144" i="72"/>
  <c r="AY144" i="72"/>
  <c r="AZ144" i="72"/>
  <c r="BA144" i="72"/>
  <c r="BB144" i="72"/>
  <c r="BC144" i="72"/>
  <c r="BD144" i="72"/>
  <c r="BE144" i="72"/>
  <c r="AT145" i="72"/>
  <c r="AU145" i="72"/>
  <c r="AV145" i="72"/>
  <c r="AW145" i="72"/>
  <c r="AX145" i="72"/>
  <c r="AY145" i="72"/>
  <c r="AZ145" i="72"/>
  <c r="BA145" i="72"/>
  <c r="BB145" i="72"/>
  <c r="BC145" i="72"/>
  <c r="BD145" i="72"/>
  <c r="BE145" i="72"/>
  <c r="AT146" i="72"/>
  <c r="AU146" i="72"/>
  <c r="AV146" i="72"/>
  <c r="AW146" i="72"/>
  <c r="AX146" i="72"/>
  <c r="AY146" i="72"/>
  <c r="AZ146" i="72"/>
  <c r="BA146" i="72"/>
  <c r="BB146" i="72"/>
  <c r="BC146" i="72"/>
  <c r="BD146" i="72"/>
  <c r="BE146" i="72"/>
  <c r="AT147" i="72"/>
  <c r="AU147" i="72"/>
  <c r="AV147" i="72"/>
  <c r="AW147" i="72"/>
  <c r="AX147" i="72"/>
  <c r="AY147" i="72"/>
  <c r="AZ147" i="72"/>
  <c r="BA147" i="72"/>
  <c r="BB147" i="72"/>
  <c r="BC147" i="72"/>
  <c r="BD147" i="72"/>
  <c r="BE147" i="72"/>
  <c r="AT148" i="72"/>
  <c r="AU148" i="72"/>
  <c r="AV148" i="72"/>
  <c r="AW148" i="72"/>
  <c r="AX148" i="72"/>
  <c r="AY148" i="72"/>
  <c r="AZ148" i="72"/>
  <c r="BA148" i="72"/>
  <c r="BB148" i="72"/>
  <c r="BC148" i="72"/>
  <c r="BD148" i="72"/>
  <c r="BE148" i="72"/>
  <c r="AT149" i="72"/>
  <c r="AU149" i="72"/>
  <c r="AV149" i="72"/>
  <c r="AW149" i="72"/>
  <c r="AX149" i="72"/>
  <c r="AY149" i="72"/>
  <c r="AZ149" i="72"/>
  <c r="BA149" i="72"/>
  <c r="BB149" i="72"/>
  <c r="BC149" i="72"/>
  <c r="BD149" i="72"/>
  <c r="BE149" i="72"/>
  <c r="AT150" i="72"/>
  <c r="AU150" i="72"/>
  <c r="AV150" i="72"/>
  <c r="AW150" i="72"/>
  <c r="AX150" i="72"/>
  <c r="AY150" i="72"/>
  <c r="AZ150" i="72"/>
  <c r="BA150" i="72"/>
  <c r="BB150" i="72"/>
  <c r="BC150" i="72"/>
  <c r="BD150" i="72"/>
  <c r="BE150" i="72"/>
  <c r="AT151" i="72"/>
  <c r="AU151" i="72"/>
  <c r="AV151" i="72"/>
  <c r="AW151" i="72"/>
  <c r="AX151" i="72"/>
  <c r="AY151" i="72"/>
  <c r="AZ151" i="72"/>
  <c r="BA151" i="72"/>
  <c r="BB151" i="72"/>
  <c r="BC151" i="72"/>
  <c r="BD151" i="72"/>
  <c r="BE151" i="72"/>
  <c r="AT152" i="72"/>
  <c r="AU152" i="72"/>
  <c r="AV152" i="72"/>
  <c r="AW152" i="72"/>
  <c r="AX152" i="72"/>
  <c r="AY152" i="72"/>
  <c r="AZ152" i="72"/>
  <c r="BA152" i="72"/>
  <c r="BB152" i="72"/>
  <c r="BC152" i="72"/>
  <c r="BD152" i="72"/>
  <c r="BE152" i="72"/>
  <c r="AT153" i="72"/>
  <c r="AU153" i="72"/>
  <c r="AV153" i="72"/>
  <c r="AW153" i="72"/>
  <c r="AX153" i="72"/>
  <c r="AY153" i="72"/>
  <c r="AZ153" i="72"/>
  <c r="BA153" i="72"/>
  <c r="BB153" i="72"/>
  <c r="BC153" i="72"/>
  <c r="BD153" i="72"/>
  <c r="BE153" i="72"/>
  <c r="AT154" i="72"/>
  <c r="AU154" i="72"/>
  <c r="AV154" i="72"/>
  <c r="AW154" i="72"/>
  <c r="AX154" i="72"/>
  <c r="AY154" i="72"/>
  <c r="AZ154" i="72"/>
  <c r="BA154" i="72"/>
  <c r="BB154" i="72"/>
  <c r="BC154" i="72"/>
  <c r="BD154" i="72"/>
  <c r="BE154" i="72"/>
  <c r="AT155" i="72"/>
  <c r="AU155" i="72"/>
  <c r="AV155" i="72"/>
  <c r="AW155" i="72"/>
  <c r="AX155" i="72"/>
  <c r="AY155" i="72"/>
  <c r="AZ155" i="72"/>
  <c r="BA155" i="72"/>
  <c r="BB155" i="72"/>
  <c r="BC155" i="72"/>
  <c r="BD155" i="72"/>
  <c r="BE155" i="72"/>
  <c r="AT156" i="72"/>
  <c r="AU156" i="72"/>
  <c r="AV156" i="72"/>
  <c r="AW156" i="72"/>
  <c r="AX156" i="72"/>
  <c r="AY156" i="72"/>
  <c r="AZ156" i="72"/>
  <c r="BA156" i="72"/>
  <c r="BB156" i="72"/>
  <c r="BC156" i="72"/>
  <c r="BD156" i="72"/>
  <c r="BE156" i="72"/>
  <c r="AT157" i="72"/>
  <c r="AU157" i="72"/>
  <c r="AV157" i="72"/>
  <c r="AW157" i="72"/>
  <c r="AX157" i="72"/>
  <c r="AY157" i="72"/>
  <c r="AZ157" i="72"/>
  <c r="BA157" i="72"/>
  <c r="BB157" i="72"/>
  <c r="BC157" i="72"/>
  <c r="BD157" i="72"/>
  <c r="BE157" i="72"/>
  <c r="AT158" i="72"/>
  <c r="AU158" i="72"/>
  <c r="AV158" i="72"/>
  <c r="AW158" i="72"/>
  <c r="AX158" i="72"/>
  <c r="AY158" i="72"/>
  <c r="AZ158" i="72"/>
  <c r="BA158" i="72"/>
  <c r="BB158" i="72"/>
  <c r="BC158" i="72"/>
  <c r="BD158" i="72"/>
  <c r="BE158" i="72"/>
  <c r="AT159" i="72"/>
  <c r="AU159" i="72"/>
  <c r="AV159" i="72"/>
  <c r="AW159" i="72"/>
  <c r="AX159" i="72"/>
  <c r="AY159" i="72"/>
  <c r="AZ159" i="72"/>
  <c r="BA159" i="72"/>
  <c r="BB159" i="72"/>
  <c r="BC159" i="72"/>
  <c r="BD159" i="72"/>
  <c r="BE159" i="72"/>
  <c r="AT160" i="72"/>
  <c r="AU160" i="72"/>
  <c r="AV160" i="72"/>
  <c r="AW160" i="72"/>
  <c r="AX160" i="72"/>
  <c r="AY160" i="72"/>
  <c r="AZ160" i="72"/>
  <c r="BA160" i="72"/>
  <c r="BB160" i="72"/>
  <c r="BC160" i="72"/>
  <c r="BD160" i="72"/>
  <c r="BE160" i="72"/>
  <c r="AT161" i="72"/>
  <c r="AU161" i="72"/>
  <c r="AV161" i="72"/>
  <c r="AW161" i="72"/>
  <c r="AX161" i="72"/>
  <c r="AY161" i="72"/>
  <c r="AZ161" i="72"/>
  <c r="BA161" i="72"/>
  <c r="BB161" i="72"/>
  <c r="BC161" i="72"/>
  <c r="BD161" i="72"/>
  <c r="BE161" i="72"/>
  <c r="AT162" i="72"/>
  <c r="AU162" i="72"/>
  <c r="AV162" i="72"/>
  <c r="AW162" i="72"/>
  <c r="AX162" i="72"/>
  <c r="AY162" i="72"/>
  <c r="AZ162" i="72"/>
  <c r="BA162" i="72"/>
  <c r="BB162" i="72"/>
  <c r="BC162" i="72"/>
  <c r="BD162" i="72"/>
  <c r="BE162" i="72"/>
  <c r="AT163" i="72"/>
  <c r="AU163" i="72"/>
  <c r="AV163" i="72"/>
  <c r="AW163" i="72"/>
  <c r="AX163" i="72"/>
  <c r="AY163" i="72"/>
  <c r="AZ163" i="72"/>
  <c r="BA163" i="72"/>
  <c r="BB163" i="72"/>
  <c r="BC163" i="72"/>
  <c r="BD163" i="72"/>
  <c r="BE163" i="72"/>
  <c r="AT164" i="72"/>
  <c r="AU164" i="72"/>
  <c r="AV164" i="72"/>
  <c r="AW164" i="72"/>
  <c r="AX164" i="72"/>
  <c r="AY164" i="72"/>
  <c r="AZ164" i="72"/>
  <c r="BA164" i="72"/>
  <c r="BB164" i="72"/>
  <c r="BC164" i="72"/>
  <c r="BD164" i="72"/>
  <c r="BE164" i="72"/>
  <c r="AT165" i="72"/>
  <c r="AU165" i="72"/>
  <c r="AV165" i="72"/>
  <c r="AW165" i="72"/>
  <c r="AX165" i="72"/>
  <c r="AY165" i="72"/>
  <c r="AZ165" i="72"/>
  <c r="BA165" i="72"/>
  <c r="BB165" i="72"/>
  <c r="BC165" i="72"/>
  <c r="BD165" i="72"/>
  <c r="BE165" i="72"/>
  <c r="AT166" i="72"/>
  <c r="AU166" i="72"/>
  <c r="AV166" i="72"/>
  <c r="AW166" i="72"/>
  <c r="AX166" i="72"/>
  <c r="AY166" i="72"/>
  <c r="AZ166" i="72"/>
  <c r="BA166" i="72"/>
  <c r="BB166" i="72"/>
  <c r="BC166" i="72"/>
  <c r="BD166" i="72"/>
  <c r="BE166" i="72"/>
  <c r="AT167" i="72"/>
  <c r="AU167" i="72"/>
  <c r="AV167" i="72"/>
  <c r="AW167" i="72"/>
  <c r="AX167" i="72"/>
  <c r="AY167" i="72"/>
  <c r="AZ167" i="72"/>
  <c r="BA167" i="72"/>
  <c r="BB167" i="72"/>
  <c r="BC167" i="72"/>
  <c r="BD167" i="72"/>
  <c r="BE167" i="72"/>
  <c r="AT168" i="72"/>
  <c r="AU168" i="72"/>
  <c r="AV168" i="72"/>
  <c r="AW168" i="72"/>
  <c r="AX168" i="72"/>
  <c r="AY168" i="72"/>
  <c r="AZ168" i="72"/>
  <c r="BA168" i="72"/>
  <c r="BB168" i="72"/>
  <c r="BC168" i="72"/>
  <c r="BD168" i="72"/>
  <c r="BE168" i="72"/>
  <c r="AT169" i="72"/>
  <c r="AU169" i="72"/>
  <c r="AV169" i="72"/>
  <c r="AW169" i="72"/>
  <c r="AX169" i="72"/>
  <c r="AY169" i="72"/>
  <c r="AZ169" i="72"/>
  <c r="BA169" i="72"/>
  <c r="BB169" i="72"/>
  <c r="BC169" i="72"/>
  <c r="BD169" i="72"/>
  <c r="BE169" i="72"/>
  <c r="AT170" i="72"/>
  <c r="AU170" i="72"/>
  <c r="AV170" i="72"/>
  <c r="AW170" i="72"/>
  <c r="AX170" i="72"/>
  <c r="AY170" i="72"/>
  <c r="AZ170" i="72"/>
  <c r="BA170" i="72"/>
  <c r="BB170" i="72"/>
  <c r="BC170" i="72"/>
  <c r="BD170" i="72"/>
  <c r="BE170" i="72"/>
  <c r="AT171" i="72"/>
  <c r="AU171" i="72"/>
  <c r="AV171" i="72"/>
  <c r="AW171" i="72"/>
  <c r="AX171" i="72"/>
  <c r="AY171" i="72"/>
  <c r="AZ171" i="72"/>
  <c r="BA171" i="72"/>
  <c r="BB171" i="72"/>
  <c r="BC171" i="72"/>
  <c r="BD171" i="72"/>
  <c r="BE171" i="72"/>
  <c r="AT172" i="72"/>
  <c r="AU172" i="72"/>
  <c r="AV172" i="72"/>
  <c r="AW172" i="72"/>
  <c r="AX172" i="72"/>
  <c r="AY172" i="72"/>
  <c r="AZ172" i="72"/>
  <c r="BA172" i="72"/>
  <c r="BB172" i="72"/>
  <c r="BC172" i="72"/>
  <c r="BD172" i="72"/>
  <c r="BE172" i="72"/>
  <c r="AT173" i="72"/>
  <c r="AU173" i="72"/>
  <c r="AV173" i="72"/>
  <c r="AW173" i="72"/>
  <c r="AX173" i="72"/>
  <c r="AY173" i="72"/>
  <c r="AZ173" i="72"/>
  <c r="BA173" i="72"/>
  <c r="BB173" i="72"/>
  <c r="BC173" i="72"/>
  <c r="BD173" i="72"/>
  <c r="BE173" i="72"/>
  <c r="AT174" i="72"/>
  <c r="AU174" i="72"/>
  <c r="AV174" i="72"/>
  <c r="AW174" i="72"/>
  <c r="AX174" i="72"/>
  <c r="AY174" i="72"/>
  <c r="AZ174" i="72"/>
  <c r="BA174" i="72"/>
  <c r="BB174" i="72"/>
  <c r="BC174" i="72"/>
  <c r="BD174" i="72"/>
  <c r="BE174" i="72"/>
  <c r="AT175" i="72"/>
  <c r="AU175" i="72"/>
  <c r="AV175" i="72"/>
  <c r="AW175" i="72"/>
  <c r="AX175" i="72"/>
  <c r="AY175" i="72"/>
  <c r="AZ175" i="72"/>
  <c r="BA175" i="72"/>
  <c r="BB175" i="72"/>
  <c r="BC175" i="72"/>
  <c r="BD175" i="72"/>
  <c r="BE175" i="72"/>
  <c r="AT176" i="72"/>
  <c r="AU176" i="72"/>
  <c r="AV176" i="72"/>
  <c r="AW176" i="72"/>
  <c r="AX176" i="72"/>
  <c r="AY176" i="72"/>
  <c r="AZ176" i="72"/>
  <c r="BA176" i="72"/>
  <c r="BB176" i="72"/>
  <c r="BC176" i="72"/>
  <c r="BD176" i="72"/>
  <c r="BE176" i="72"/>
  <c r="AT177" i="72"/>
  <c r="AU177" i="72"/>
  <c r="AV177" i="72"/>
  <c r="AW177" i="72"/>
  <c r="AX177" i="72"/>
  <c r="AY177" i="72"/>
  <c r="AZ177" i="72"/>
  <c r="BA177" i="72"/>
  <c r="BB177" i="72"/>
  <c r="BC177" i="72"/>
  <c r="BD177" i="72"/>
  <c r="BE177" i="72"/>
  <c r="AT178" i="72"/>
  <c r="AU178" i="72"/>
  <c r="AV178" i="72"/>
  <c r="AW178" i="72"/>
  <c r="AX178" i="72"/>
  <c r="AY178" i="72"/>
  <c r="AZ178" i="72"/>
  <c r="BA178" i="72"/>
  <c r="BB178" i="72"/>
  <c r="BC178" i="72"/>
  <c r="BD178" i="72"/>
  <c r="BE178" i="72"/>
  <c r="AT179" i="72"/>
  <c r="AU179" i="72"/>
  <c r="AV179" i="72"/>
  <c r="AW179" i="72"/>
  <c r="AX179" i="72"/>
  <c r="AY179" i="72"/>
  <c r="AZ179" i="72"/>
  <c r="BA179" i="72"/>
  <c r="BB179" i="72"/>
  <c r="BC179" i="72"/>
  <c r="BD179" i="72"/>
  <c r="BE179" i="72"/>
  <c r="AT180" i="72"/>
  <c r="AU180" i="72"/>
  <c r="AV180" i="72"/>
  <c r="AW180" i="72"/>
  <c r="AX180" i="72"/>
  <c r="AY180" i="72"/>
  <c r="AZ180" i="72"/>
  <c r="BA180" i="72"/>
  <c r="BB180" i="72"/>
  <c r="BC180" i="72"/>
  <c r="BD180" i="72"/>
  <c r="BE180" i="72"/>
  <c r="AT181" i="72"/>
  <c r="AU181" i="72"/>
  <c r="AV181" i="72"/>
  <c r="AW181" i="72"/>
  <c r="AX181" i="72"/>
  <c r="AY181" i="72"/>
  <c r="AZ181" i="72"/>
  <c r="BA181" i="72"/>
  <c r="BB181" i="72"/>
  <c r="BC181" i="72"/>
  <c r="BD181" i="72"/>
  <c r="BE181" i="72"/>
  <c r="AT182" i="72"/>
  <c r="AU182" i="72"/>
  <c r="AV182" i="72"/>
  <c r="AW182" i="72"/>
  <c r="AX182" i="72"/>
  <c r="AY182" i="72"/>
  <c r="AZ182" i="72"/>
  <c r="BA182" i="72"/>
  <c r="BB182" i="72"/>
  <c r="BC182" i="72"/>
  <c r="BD182" i="72"/>
  <c r="BE182" i="72"/>
  <c r="AT183" i="72"/>
  <c r="AU183" i="72"/>
  <c r="AV183" i="72"/>
  <c r="AW183" i="72"/>
  <c r="AX183" i="72"/>
  <c r="AY183" i="72"/>
  <c r="AZ183" i="72"/>
  <c r="BA183" i="72"/>
  <c r="BB183" i="72"/>
  <c r="BC183" i="72"/>
  <c r="BD183" i="72"/>
  <c r="BE183" i="72"/>
  <c r="AT184" i="72"/>
  <c r="AU184" i="72"/>
  <c r="AV184" i="72"/>
  <c r="AW184" i="72"/>
  <c r="AX184" i="72"/>
  <c r="AY184" i="72"/>
  <c r="AZ184" i="72"/>
  <c r="BA184" i="72"/>
  <c r="BB184" i="72"/>
  <c r="BC184" i="72"/>
  <c r="BD184" i="72"/>
  <c r="BE184" i="72"/>
  <c r="AT185" i="72"/>
  <c r="AU185" i="72"/>
  <c r="AV185" i="72"/>
  <c r="AW185" i="72"/>
  <c r="AX185" i="72"/>
  <c r="AY185" i="72"/>
  <c r="AZ185" i="72"/>
  <c r="BA185" i="72"/>
  <c r="BB185" i="72"/>
  <c r="BC185" i="72"/>
  <c r="BD185" i="72"/>
  <c r="BE185" i="72"/>
  <c r="AT186" i="72"/>
  <c r="AU186" i="72"/>
  <c r="AV186" i="72"/>
  <c r="AW186" i="72"/>
  <c r="AX186" i="72"/>
  <c r="AY186" i="72"/>
  <c r="AZ186" i="72"/>
  <c r="BA186" i="72"/>
  <c r="BB186" i="72"/>
  <c r="BC186" i="72"/>
  <c r="BD186" i="72"/>
  <c r="BE186" i="72"/>
  <c r="AT187" i="72"/>
  <c r="AU187" i="72"/>
  <c r="AV187" i="72"/>
  <c r="AW187" i="72"/>
  <c r="AX187" i="72"/>
  <c r="AY187" i="72"/>
  <c r="AZ187" i="72"/>
  <c r="BA187" i="72"/>
  <c r="BB187" i="72"/>
  <c r="BC187" i="72"/>
  <c r="BD187" i="72"/>
  <c r="BE187" i="72"/>
  <c r="AT188" i="72"/>
  <c r="AU188" i="72"/>
  <c r="AV188" i="72"/>
  <c r="AW188" i="72"/>
  <c r="AX188" i="72"/>
  <c r="AY188" i="72"/>
  <c r="AZ188" i="72"/>
  <c r="BA188" i="72"/>
  <c r="BB188" i="72"/>
  <c r="BC188" i="72"/>
  <c r="BD188" i="72"/>
  <c r="BE188" i="72"/>
  <c r="AT189" i="72"/>
  <c r="AU189" i="72"/>
  <c r="AV189" i="72"/>
  <c r="AW189" i="72"/>
  <c r="AX189" i="72"/>
  <c r="AY189" i="72"/>
  <c r="AZ189" i="72"/>
  <c r="BA189" i="72"/>
  <c r="BB189" i="72"/>
  <c r="BC189" i="72"/>
  <c r="BD189" i="72"/>
  <c r="BE189" i="72"/>
  <c r="AT190" i="72"/>
  <c r="AU190" i="72"/>
  <c r="AV190" i="72"/>
  <c r="AW190" i="72"/>
  <c r="AX190" i="72"/>
  <c r="AY190" i="72"/>
  <c r="AZ190" i="72"/>
  <c r="BA190" i="72"/>
  <c r="BB190" i="72"/>
  <c r="BC190" i="72"/>
  <c r="BD190" i="72"/>
  <c r="BE190" i="72"/>
  <c r="AT191" i="72"/>
  <c r="AU191" i="72"/>
  <c r="AV191" i="72"/>
  <c r="AW191" i="72"/>
  <c r="AX191" i="72"/>
  <c r="AY191" i="72"/>
  <c r="AZ191" i="72"/>
  <c r="BA191" i="72"/>
  <c r="BB191" i="72"/>
  <c r="BC191" i="72"/>
  <c r="BD191" i="72"/>
  <c r="BE191" i="72"/>
  <c r="AT192" i="72"/>
  <c r="AU192" i="72"/>
  <c r="AV192" i="72"/>
  <c r="AW192" i="72"/>
  <c r="AX192" i="72"/>
  <c r="AY192" i="72"/>
  <c r="AZ192" i="72"/>
  <c r="BA192" i="72"/>
  <c r="BB192" i="72"/>
  <c r="BC192" i="72"/>
  <c r="BD192" i="72"/>
  <c r="BE192" i="72"/>
  <c r="AT193" i="72"/>
  <c r="AU193" i="72"/>
  <c r="AV193" i="72"/>
  <c r="AW193" i="72"/>
  <c r="AX193" i="72"/>
  <c r="AY193" i="72"/>
  <c r="AZ193" i="72"/>
  <c r="BA193" i="72"/>
  <c r="BB193" i="72"/>
  <c r="BC193" i="72"/>
  <c r="BD193" i="72"/>
  <c r="BE193" i="72"/>
  <c r="AT194" i="72"/>
  <c r="AU194" i="72"/>
  <c r="AV194" i="72"/>
  <c r="AW194" i="72"/>
  <c r="AX194" i="72"/>
  <c r="AY194" i="72"/>
  <c r="AZ194" i="72"/>
  <c r="BA194" i="72"/>
  <c r="BB194" i="72"/>
  <c r="BC194" i="72"/>
  <c r="BD194" i="72"/>
  <c r="BE194" i="72"/>
  <c r="AT195" i="72"/>
  <c r="AU195" i="72"/>
  <c r="AV195" i="72"/>
  <c r="AW195" i="72"/>
  <c r="AX195" i="72"/>
  <c r="AY195" i="72"/>
  <c r="AZ195" i="72"/>
  <c r="BA195" i="72"/>
  <c r="BB195" i="72"/>
  <c r="BC195" i="72"/>
  <c r="BD195" i="72"/>
  <c r="BE195" i="72"/>
  <c r="AT196" i="72"/>
  <c r="AU196" i="72"/>
  <c r="AV196" i="72"/>
  <c r="AW196" i="72"/>
  <c r="AX196" i="72"/>
  <c r="AY196" i="72"/>
  <c r="AZ196" i="72"/>
  <c r="BA196" i="72"/>
  <c r="BB196" i="72"/>
  <c r="BC196" i="72"/>
  <c r="BD196" i="72"/>
  <c r="BE196" i="72"/>
  <c r="AT197" i="72"/>
  <c r="AU197" i="72"/>
  <c r="AV197" i="72"/>
  <c r="AW197" i="72"/>
  <c r="AX197" i="72"/>
  <c r="AY197" i="72"/>
  <c r="AZ197" i="72"/>
  <c r="BA197" i="72"/>
  <c r="BB197" i="72"/>
  <c r="BC197" i="72"/>
  <c r="BD197" i="72"/>
  <c r="BE197" i="72"/>
  <c r="AT198" i="72"/>
  <c r="AU198" i="72"/>
  <c r="AV198" i="72"/>
  <c r="AW198" i="72"/>
  <c r="AX198" i="72"/>
  <c r="AY198" i="72"/>
  <c r="AZ198" i="72"/>
  <c r="BA198" i="72"/>
  <c r="BB198" i="72"/>
  <c r="BC198" i="72"/>
  <c r="BD198" i="72"/>
  <c r="BE198" i="72"/>
  <c r="AT199" i="72"/>
  <c r="AU199" i="72"/>
  <c r="AV199" i="72"/>
  <c r="AW199" i="72"/>
  <c r="AX199" i="72"/>
  <c r="AY199" i="72"/>
  <c r="AZ199" i="72"/>
  <c r="BA199" i="72"/>
  <c r="BB199" i="72"/>
  <c r="BC199" i="72"/>
  <c r="BD199" i="72"/>
  <c r="BE199" i="72"/>
  <c r="AT200" i="72"/>
  <c r="AU200" i="72"/>
  <c r="AV200" i="72"/>
  <c r="AW200" i="72"/>
  <c r="AX200" i="72"/>
  <c r="AY200" i="72"/>
  <c r="AZ200" i="72"/>
  <c r="BA200" i="72"/>
  <c r="BB200" i="72"/>
  <c r="BC200" i="72"/>
  <c r="BD200" i="72"/>
  <c r="BE200" i="72"/>
  <c r="AT201" i="72"/>
  <c r="AU201" i="72"/>
  <c r="AV201" i="72"/>
  <c r="AW201" i="72"/>
  <c r="AX201" i="72"/>
  <c r="AY201" i="72"/>
  <c r="AZ201" i="72"/>
  <c r="BA201" i="72"/>
  <c r="BB201" i="72"/>
  <c r="BC201" i="72"/>
  <c r="BD201" i="72"/>
  <c r="BE201" i="72"/>
  <c r="AT202" i="72"/>
  <c r="AU202" i="72"/>
  <c r="AV202" i="72"/>
  <c r="AW202" i="72"/>
  <c r="AX202" i="72"/>
  <c r="AY202" i="72"/>
  <c r="AZ202" i="72"/>
  <c r="BA202" i="72"/>
  <c r="BB202" i="72"/>
  <c r="BC202" i="72"/>
  <c r="BD202" i="72"/>
  <c r="BE202" i="72"/>
  <c r="AT203" i="72"/>
  <c r="AU203" i="72"/>
  <c r="AV203" i="72"/>
  <c r="AW203" i="72"/>
  <c r="AX203" i="72"/>
  <c r="AY203" i="72"/>
  <c r="AZ203" i="72"/>
  <c r="BA203" i="72"/>
  <c r="BB203" i="72"/>
  <c r="BC203" i="72"/>
  <c r="BD203" i="72"/>
  <c r="BE203" i="72"/>
  <c r="AT204" i="72"/>
  <c r="AU204" i="72"/>
  <c r="AV204" i="72"/>
  <c r="AW204" i="72"/>
  <c r="AX204" i="72"/>
  <c r="AY204" i="72"/>
  <c r="AZ204" i="72"/>
  <c r="BA204" i="72"/>
  <c r="BB204" i="72"/>
  <c r="BC204" i="72"/>
  <c r="BD204" i="72"/>
  <c r="BE204" i="72"/>
  <c r="AT205" i="72"/>
  <c r="AU205" i="72"/>
  <c r="AV205" i="72"/>
  <c r="AW205" i="72"/>
  <c r="AX205" i="72"/>
  <c r="AY205" i="72"/>
  <c r="AZ205" i="72"/>
  <c r="BA205" i="72"/>
  <c r="BB205" i="72"/>
  <c r="BC205" i="72"/>
  <c r="BD205" i="72"/>
  <c r="BE205" i="72"/>
  <c r="AT206" i="72"/>
  <c r="AU206" i="72"/>
  <c r="AV206" i="72"/>
  <c r="AW206" i="72"/>
  <c r="AX206" i="72"/>
  <c r="AY206" i="72"/>
  <c r="AZ206" i="72"/>
  <c r="BA206" i="72"/>
  <c r="BB206" i="72"/>
  <c r="BC206" i="72"/>
  <c r="BD206" i="72"/>
  <c r="BE206" i="72"/>
  <c r="AT207" i="72"/>
  <c r="AU207" i="72"/>
  <c r="AV207" i="72"/>
  <c r="AW207" i="72"/>
  <c r="AX207" i="72"/>
  <c r="AY207" i="72"/>
  <c r="AZ207" i="72"/>
  <c r="BA207" i="72"/>
  <c r="BB207" i="72"/>
  <c r="BC207" i="72"/>
  <c r="BD207" i="72"/>
  <c r="BE207" i="72"/>
  <c r="AT208" i="72"/>
  <c r="AU208" i="72"/>
  <c r="AV208" i="72"/>
  <c r="AW208" i="72"/>
  <c r="AX208" i="72"/>
  <c r="AY208" i="72"/>
  <c r="AZ208" i="72"/>
  <c r="BA208" i="72"/>
  <c r="BB208" i="72"/>
  <c r="BC208" i="72"/>
  <c r="BD208" i="72"/>
  <c r="BE208" i="72"/>
  <c r="AT209" i="72"/>
  <c r="AU209" i="72"/>
  <c r="AV209" i="72"/>
  <c r="AW209" i="72"/>
  <c r="AX209" i="72"/>
  <c r="AY209" i="72"/>
  <c r="AZ209" i="72"/>
  <c r="BA209" i="72"/>
  <c r="BB209" i="72"/>
  <c r="BC209" i="72"/>
  <c r="BD209" i="72"/>
  <c r="BE209" i="72"/>
  <c r="AT210" i="72"/>
  <c r="AU210" i="72"/>
  <c r="AV210" i="72"/>
  <c r="AW210" i="72"/>
  <c r="AX210" i="72"/>
  <c r="AY210" i="72"/>
  <c r="AZ210" i="72"/>
  <c r="BA210" i="72"/>
  <c r="BB210" i="72"/>
  <c r="BC210" i="72"/>
  <c r="BD210" i="72"/>
  <c r="BE210" i="72"/>
  <c r="AT211" i="72"/>
  <c r="AU211" i="72"/>
  <c r="AV211" i="72"/>
  <c r="AW211" i="72"/>
  <c r="AX211" i="72"/>
  <c r="AY211" i="72"/>
  <c r="AZ211" i="72"/>
  <c r="BA211" i="72"/>
  <c r="BB211" i="72"/>
  <c r="BC211" i="72"/>
  <c r="BD211" i="72"/>
  <c r="BE211" i="72"/>
  <c r="AT212" i="72"/>
  <c r="AU212" i="72"/>
  <c r="AV212" i="72"/>
  <c r="AW212" i="72"/>
  <c r="AX212" i="72"/>
  <c r="AY212" i="72"/>
  <c r="AZ212" i="72"/>
  <c r="BA212" i="72"/>
  <c r="BB212" i="72"/>
  <c r="BC212" i="72"/>
  <c r="BD212" i="72"/>
  <c r="BE212" i="72"/>
  <c r="AT213" i="72"/>
  <c r="AU213" i="72"/>
  <c r="AV213" i="72"/>
  <c r="AW213" i="72"/>
  <c r="AX213" i="72"/>
  <c r="AY213" i="72"/>
  <c r="AZ213" i="72"/>
  <c r="BA213" i="72"/>
  <c r="BB213" i="72"/>
  <c r="BC213" i="72"/>
  <c r="BD213" i="72"/>
  <c r="BE213" i="72"/>
  <c r="AT214" i="72"/>
  <c r="AU214" i="72"/>
  <c r="AV214" i="72"/>
  <c r="AW214" i="72"/>
  <c r="AX214" i="72"/>
  <c r="AY214" i="72"/>
  <c r="AZ214" i="72"/>
  <c r="BA214" i="72"/>
  <c r="BB214" i="72"/>
  <c r="BC214" i="72"/>
  <c r="BD214" i="72"/>
  <c r="BE214" i="72"/>
  <c r="AT215" i="72"/>
  <c r="AU215" i="72"/>
  <c r="AV215" i="72"/>
  <c r="AW215" i="72"/>
  <c r="AX215" i="72"/>
  <c r="AY215" i="72"/>
  <c r="AZ215" i="72"/>
  <c r="BA215" i="72"/>
  <c r="BB215" i="72"/>
  <c r="BC215" i="72"/>
  <c r="BD215" i="72"/>
  <c r="BE215" i="72"/>
  <c r="AT216" i="72"/>
  <c r="AU216" i="72"/>
  <c r="AV216" i="72"/>
  <c r="AW216" i="72"/>
  <c r="AX216" i="72"/>
  <c r="AY216" i="72"/>
  <c r="AZ216" i="72"/>
  <c r="BA216" i="72"/>
  <c r="BB216" i="72"/>
  <c r="BC216" i="72"/>
  <c r="BD216" i="72"/>
  <c r="BE216" i="72"/>
  <c r="AT217" i="72"/>
  <c r="AU217" i="72"/>
  <c r="AV217" i="72"/>
  <c r="AW217" i="72"/>
  <c r="AX217" i="72"/>
  <c r="AY217" i="72"/>
  <c r="AZ217" i="72"/>
  <c r="BA217" i="72"/>
  <c r="BB217" i="72"/>
  <c r="BC217" i="72"/>
  <c r="BD217" i="72"/>
  <c r="BE217" i="72"/>
  <c r="AT218" i="72"/>
  <c r="AU218" i="72"/>
  <c r="AV218" i="72"/>
  <c r="AW218" i="72"/>
  <c r="AX218" i="72"/>
  <c r="AY218" i="72"/>
  <c r="AZ218" i="72"/>
  <c r="BA218" i="72"/>
  <c r="BB218" i="72"/>
  <c r="BC218" i="72"/>
  <c r="BD218" i="72"/>
  <c r="BE218" i="72"/>
  <c r="AT219" i="72"/>
  <c r="AU219" i="72"/>
  <c r="AV219" i="72"/>
  <c r="AW219" i="72"/>
  <c r="AX219" i="72"/>
  <c r="AY219" i="72"/>
  <c r="AZ219" i="72"/>
  <c r="BA219" i="72"/>
  <c r="BB219" i="72"/>
  <c r="BC219" i="72"/>
  <c r="BD219" i="72"/>
  <c r="BE219" i="72"/>
  <c r="AT220" i="72"/>
  <c r="AU220" i="72"/>
  <c r="AV220" i="72"/>
  <c r="AW220" i="72"/>
  <c r="AX220" i="72"/>
  <c r="AY220" i="72"/>
  <c r="AZ220" i="72"/>
  <c r="BA220" i="72"/>
  <c r="BB220" i="72"/>
  <c r="BC220" i="72"/>
  <c r="BD220" i="72"/>
  <c r="BE220" i="72"/>
  <c r="AT221" i="72"/>
  <c r="AU221" i="72"/>
  <c r="AV221" i="72"/>
  <c r="AW221" i="72"/>
  <c r="AX221" i="72"/>
  <c r="AY221" i="72"/>
  <c r="AZ221" i="72"/>
  <c r="BA221" i="72"/>
  <c r="BB221" i="72"/>
  <c r="BC221" i="72"/>
  <c r="BD221" i="72"/>
  <c r="BE221" i="72"/>
  <c r="AT222" i="72"/>
  <c r="AU222" i="72"/>
  <c r="AV222" i="72"/>
  <c r="AW222" i="72"/>
  <c r="AX222" i="72"/>
  <c r="AY222" i="72"/>
  <c r="AZ222" i="72"/>
  <c r="BA222" i="72"/>
  <c r="BB222" i="72"/>
  <c r="BC222" i="72"/>
  <c r="BD222" i="72"/>
  <c r="BE222" i="72"/>
  <c r="AT223" i="72"/>
  <c r="AU223" i="72"/>
  <c r="AV223" i="72"/>
  <c r="AW223" i="72"/>
  <c r="AX223" i="72"/>
  <c r="AY223" i="72"/>
  <c r="AZ223" i="72"/>
  <c r="BA223" i="72"/>
  <c r="BB223" i="72"/>
  <c r="BC223" i="72"/>
  <c r="BD223" i="72"/>
  <c r="BE223" i="72"/>
  <c r="AT224" i="72"/>
  <c r="AU224" i="72"/>
  <c r="AV224" i="72"/>
  <c r="AW224" i="72"/>
  <c r="AX224" i="72"/>
  <c r="AY224" i="72"/>
  <c r="AZ224" i="72"/>
  <c r="BA224" i="72"/>
  <c r="BB224" i="72"/>
  <c r="BC224" i="72"/>
  <c r="BD224" i="72"/>
  <c r="BE224" i="72"/>
  <c r="AT225" i="72"/>
  <c r="AU225" i="72"/>
  <c r="AV225" i="72"/>
  <c r="AW225" i="72"/>
  <c r="AX225" i="72"/>
  <c r="AY225" i="72"/>
  <c r="AZ225" i="72"/>
  <c r="BA225" i="72"/>
  <c r="BB225" i="72"/>
  <c r="BC225" i="72"/>
  <c r="BD225" i="72"/>
  <c r="BE225" i="72"/>
  <c r="AT226" i="72"/>
  <c r="AU226" i="72"/>
  <c r="AV226" i="72"/>
  <c r="AW226" i="72"/>
  <c r="AX226" i="72"/>
  <c r="AY226" i="72"/>
  <c r="AZ226" i="72"/>
  <c r="BA226" i="72"/>
  <c r="BB226" i="72"/>
  <c r="BC226" i="72"/>
  <c r="BD226" i="72"/>
  <c r="BE226" i="72"/>
  <c r="AT227" i="72"/>
  <c r="AU227" i="72"/>
  <c r="AV227" i="72"/>
  <c r="AW227" i="72"/>
  <c r="AX227" i="72"/>
  <c r="AY227" i="72"/>
  <c r="AZ227" i="72"/>
  <c r="BA227" i="72"/>
  <c r="BB227" i="72"/>
  <c r="BC227" i="72"/>
  <c r="BD227" i="72"/>
  <c r="BE227" i="72"/>
  <c r="AT228" i="72"/>
  <c r="AU228" i="72"/>
  <c r="AV228" i="72"/>
  <c r="AW228" i="72"/>
  <c r="AX228" i="72"/>
  <c r="AY228" i="72"/>
  <c r="AZ228" i="72"/>
  <c r="BA228" i="72"/>
  <c r="BB228" i="72"/>
  <c r="BC228" i="72"/>
  <c r="BD228" i="72"/>
  <c r="BE228" i="72"/>
  <c r="AT229" i="72"/>
  <c r="AU229" i="72"/>
  <c r="AV229" i="72"/>
  <c r="AW229" i="72"/>
  <c r="AX229" i="72"/>
  <c r="AY229" i="72"/>
  <c r="AZ229" i="72"/>
  <c r="BA229" i="72"/>
  <c r="BB229" i="72"/>
  <c r="BC229" i="72"/>
  <c r="BD229" i="72"/>
  <c r="BE229" i="72"/>
  <c r="AT230" i="72"/>
  <c r="AU230" i="72"/>
  <c r="AV230" i="72"/>
  <c r="AW230" i="72"/>
  <c r="AX230" i="72"/>
  <c r="AY230" i="72"/>
  <c r="AZ230" i="72"/>
  <c r="BA230" i="72"/>
  <c r="BB230" i="72"/>
  <c r="BC230" i="72"/>
  <c r="BD230" i="72"/>
  <c r="BE230" i="72"/>
  <c r="AT231" i="72"/>
  <c r="AU231" i="72"/>
  <c r="AV231" i="72"/>
  <c r="AW231" i="72"/>
  <c r="AX231" i="72"/>
  <c r="AY231" i="72"/>
  <c r="AZ231" i="72"/>
  <c r="BA231" i="72"/>
  <c r="BB231" i="72"/>
  <c r="BC231" i="72"/>
  <c r="BD231" i="72"/>
  <c r="BE231" i="72"/>
  <c r="AT232" i="72"/>
  <c r="AU232" i="72"/>
  <c r="AV232" i="72"/>
  <c r="AW232" i="72"/>
  <c r="AX232" i="72"/>
  <c r="AY232" i="72"/>
  <c r="AZ232" i="72"/>
  <c r="BA232" i="72"/>
  <c r="BB232" i="72"/>
  <c r="BC232" i="72"/>
  <c r="BD232" i="72"/>
  <c r="BE232" i="72"/>
  <c r="AT233" i="72"/>
  <c r="AU233" i="72"/>
  <c r="AV233" i="72"/>
  <c r="AW233" i="72"/>
  <c r="AX233" i="72"/>
  <c r="AY233" i="72"/>
  <c r="AZ233" i="72"/>
  <c r="BA233" i="72"/>
  <c r="BB233" i="72"/>
  <c r="BC233" i="72"/>
  <c r="BD233" i="72"/>
  <c r="BE233" i="72"/>
  <c r="AT234" i="72"/>
  <c r="AU234" i="72"/>
  <c r="AV234" i="72"/>
  <c r="AW234" i="72"/>
  <c r="AX234" i="72"/>
  <c r="AY234" i="72"/>
  <c r="AZ234" i="72"/>
  <c r="BA234" i="72"/>
  <c r="BB234" i="72"/>
  <c r="BC234" i="72"/>
  <c r="BD234" i="72"/>
  <c r="BE234" i="72"/>
  <c r="AT235" i="72"/>
  <c r="AU235" i="72"/>
  <c r="AV235" i="72"/>
  <c r="AW235" i="72"/>
  <c r="AX235" i="72"/>
  <c r="AY235" i="72"/>
  <c r="AZ235" i="72"/>
  <c r="BA235" i="72"/>
  <c r="BB235" i="72"/>
  <c r="BC235" i="72"/>
  <c r="BD235" i="72"/>
  <c r="BE235" i="72"/>
  <c r="AT236" i="72"/>
  <c r="AU236" i="72"/>
  <c r="AV236" i="72"/>
  <c r="AW236" i="72"/>
  <c r="AX236" i="72"/>
  <c r="AY236" i="72"/>
  <c r="AZ236" i="72"/>
  <c r="BA236" i="72"/>
  <c r="BB236" i="72"/>
  <c r="BC236" i="72"/>
  <c r="BD236" i="72"/>
  <c r="BE236" i="72"/>
  <c r="AT237" i="72"/>
  <c r="AU237" i="72"/>
  <c r="AV237" i="72"/>
  <c r="AW237" i="72"/>
  <c r="AX237" i="72"/>
  <c r="AY237" i="72"/>
  <c r="AZ237" i="72"/>
  <c r="BA237" i="72"/>
  <c r="BB237" i="72"/>
  <c r="BC237" i="72"/>
  <c r="BD237" i="72"/>
  <c r="BE237" i="72"/>
  <c r="AT238" i="72"/>
  <c r="AU238" i="72"/>
  <c r="AV238" i="72"/>
  <c r="AW238" i="72"/>
  <c r="AX238" i="72"/>
  <c r="AY238" i="72"/>
  <c r="AZ238" i="72"/>
  <c r="BA238" i="72"/>
  <c r="BB238" i="72"/>
  <c r="BC238" i="72"/>
  <c r="BD238" i="72"/>
  <c r="BE238" i="72"/>
  <c r="AT239" i="72"/>
  <c r="AU239" i="72"/>
  <c r="AV239" i="72"/>
  <c r="AW239" i="72"/>
  <c r="AX239" i="72"/>
  <c r="AY239" i="72"/>
  <c r="AZ239" i="72"/>
  <c r="BA239" i="72"/>
  <c r="BB239" i="72"/>
  <c r="BC239" i="72"/>
  <c r="BD239" i="72"/>
  <c r="BE239" i="72"/>
  <c r="AT240" i="72"/>
  <c r="AU240" i="72"/>
  <c r="AV240" i="72"/>
  <c r="AW240" i="72"/>
  <c r="AX240" i="72"/>
  <c r="AY240" i="72"/>
  <c r="AZ240" i="72"/>
  <c r="BA240" i="72"/>
  <c r="BB240" i="72"/>
  <c r="BC240" i="72"/>
  <c r="BD240" i="72"/>
  <c r="BE240" i="72"/>
  <c r="AT241" i="72"/>
  <c r="AU241" i="72"/>
  <c r="AV241" i="72"/>
  <c r="AW241" i="72"/>
  <c r="AX241" i="72"/>
  <c r="AY241" i="72"/>
  <c r="AZ241" i="72"/>
  <c r="BA241" i="72"/>
  <c r="BB241" i="72"/>
  <c r="BC241" i="72"/>
  <c r="BD241" i="72"/>
  <c r="BE241" i="72"/>
  <c r="AT242" i="72"/>
  <c r="AU242" i="72"/>
  <c r="AV242" i="72"/>
  <c r="AW242" i="72"/>
  <c r="AX242" i="72"/>
  <c r="AY242" i="72"/>
  <c r="AZ242" i="72"/>
  <c r="BA242" i="72"/>
  <c r="BB242" i="72"/>
  <c r="BC242" i="72"/>
  <c r="BD242" i="72"/>
  <c r="BE242" i="72"/>
  <c r="AT243" i="72"/>
  <c r="AU243" i="72"/>
  <c r="AV243" i="72"/>
  <c r="AW243" i="72"/>
  <c r="AX243" i="72"/>
  <c r="AY243" i="72"/>
  <c r="AZ243" i="72"/>
  <c r="BA243" i="72"/>
  <c r="BB243" i="72"/>
  <c r="BC243" i="72"/>
  <c r="BD243" i="72"/>
  <c r="BE243" i="72"/>
  <c r="AT244" i="72"/>
  <c r="AU244" i="72"/>
  <c r="AV244" i="72"/>
  <c r="AW244" i="72"/>
  <c r="AX244" i="72"/>
  <c r="AY244" i="72"/>
  <c r="AZ244" i="72"/>
  <c r="BA244" i="72"/>
  <c r="BB244" i="72"/>
  <c r="BC244" i="72"/>
  <c r="BD244" i="72"/>
  <c r="BE244" i="72"/>
  <c r="AT245" i="72"/>
  <c r="AU245" i="72"/>
  <c r="AV245" i="72"/>
  <c r="AW245" i="72"/>
  <c r="AX245" i="72"/>
  <c r="AY245" i="72"/>
  <c r="AZ245" i="72"/>
  <c r="BA245" i="72"/>
  <c r="BB245" i="72"/>
  <c r="BC245" i="72"/>
  <c r="BD245" i="72"/>
  <c r="BE245" i="72"/>
  <c r="AT246" i="72"/>
  <c r="AU246" i="72"/>
  <c r="AV246" i="72"/>
  <c r="AW246" i="72"/>
  <c r="AX246" i="72"/>
  <c r="AY246" i="72"/>
  <c r="AZ246" i="72"/>
  <c r="BA246" i="72"/>
  <c r="BB246" i="72"/>
  <c r="BC246" i="72"/>
  <c r="BD246" i="72"/>
  <c r="BE246" i="72"/>
  <c r="AT247" i="72"/>
  <c r="AU247" i="72"/>
  <c r="AV247" i="72"/>
  <c r="AW247" i="72"/>
  <c r="AX247" i="72"/>
  <c r="AY247" i="72"/>
  <c r="AZ247" i="72"/>
  <c r="BA247" i="72"/>
  <c r="BB247" i="72"/>
  <c r="BC247" i="72"/>
  <c r="BD247" i="72"/>
  <c r="BE247" i="72"/>
  <c r="AT248" i="72"/>
  <c r="AU248" i="72"/>
  <c r="AV248" i="72"/>
  <c r="AW248" i="72"/>
  <c r="AX248" i="72"/>
  <c r="AY248" i="72"/>
  <c r="AZ248" i="72"/>
  <c r="BA248" i="72"/>
  <c r="BB248" i="72"/>
  <c r="BC248" i="72"/>
  <c r="BD248" i="72"/>
  <c r="BE248" i="72"/>
  <c r="AT249" i="72"/>
  <c r="AU249" i="72"/>
  <c r="AV249" i="72"/>
  <c r="AW249" i="72"/>
  <c r="AX249" i="72"/>
  <c r="AY249" i="72"/>
  <c r="AZ249" i="72"/>
  <c r="BA249" i="72"/>
  <c r="BB249" i="72"/>
  <c r="BC249" i="72"/>
  <c r="BD249" i="72"/>
  <c r="BE249" i="72"/>
  <c r="AT250" i="72"/>
  <c r="AU250" i="72"/>
  <c r="AV250" i="72"/>
  <c r="AW250" i="72"/>
  <c r="AX250" i="72"/>
  <c r="AY250" i="72"/>
  <c r="AZ250" i="72"/>
  <c r="BA250" i="72"/>
  <c r="BB250" i="72"/>
  <c r="BC250" i="72"/>
  <c r="BD250" i="72"/>
  <c r="BE250" i="72"/>
  <c r="AT251" i="72"/>
  <c r="AU251" i="72"/>
  <c r="AV251" i="72"/>
  <c r="AW251" i="72"/>
  <c r="AX251" i="72"/>
  <c r="AY251" i="72"/>
  <c r="AZ251" i="72"/>
  <c r="BA251" i="72"/>
  <c r="BB251" i="72"/>
  <c r="BC251" i="72"/>
  <c r="BD251" i="72"/>
  <c r="BE251" i="72"/>
  <c r="AT252" i="72"/>
  <c r="AU252" i="72"/>
  <c r="AV252" i="72"/>
  <c r="AW252" i="72"/>
  <c r="AX252" i="72"/>
  <c r="AY252" i="72"/>
  <c r="AZ252" i="72"/>
  <c r="BA252" i="72"/>
  <c r="BB252" i="72"/>
  <c r="BC252" i="72"/>
  <c r="BD252" i="72"/>
  <c r="BE252" i="72"/>
  <c r="AT253" i="72"/>
  <c r="AU253" i="72"/>
  <c r="AV253" i="72"/>
  <c r="AW253" i="72"/>
  <c r="AX253" i="72"/>
  <c r="AY253" i="72"/>
  <c r="AZ253" i="72"/>
  <c r="BA253" i="72"/>
  <c r="BB253" i="72"/>
  <c r="BC253" i="72"/>
  <c r="BD253" i="72"/>
  <c r="BE253" i="72"/>
  <c r="AT254" i="72"/>
  <c r="AU254" i="72"/>
  <c r="AV254" i="72"/>
  <c r="AW254" i="72"/>
  <c r="AX254" i="72"/>
  <c r="AY254" i="72"/>
  <c r="AZ254" i="72"/>
  <c r="BA254" i="72"/>
  <c r="BB254" i="72"/>
  <c r="BC254" i="72"/>
  <c r="BD254" i="72"/>
  <c r="BE254" i="72"/>
  <c r="AT255" i="72"/>
  <c r="AU255" i="72"/>
  <c r="AV255" i="72"/>
  <c r="AW255" i="72"/>
  <c r="AX255" i="72"/>
  <c r="AY255" i="72"/>
  <c r="AZ255" i="72"/>
  <c r="BA255" i="72"/>
  <c r="BB255" i="72"/>
  <c r="BC255" i="72"/>
  <c r="BD255" i="72"/>
  <c r="BE255" i="72"/>
  <c r="AT256" i="72"/>
  <c r="AU256" i="72"/>
  <c r="AV256" i="72"/>
  <c r="AW256" i="72"/>
  <c r="AX256" i="72"/>
  <c r="AY256" i="72"/>
  <c r="AZ256" i="72"/>
  <c r="BA256" i="72"/>
  <c r="BB256" i="72"/>
  <c r="BC256" i="72"/>
  <c r="BD256" i="72"/>
  <c r="BE256" i="72"/>
  <c r="AT257" i="72"/>
  <c r="AU257" i="72"/>
  <c r="AV257" i="72"/>
  <c r="AW257" i="72"/>
  <c r="AX257" i="72"/>
  <c r="AY257" i="72"/>
  <c r="AZ257" i="72"/>
  <c r="BA257" i="72"/>
  <c r="BB257" i="72"/>
  <c r="BC257" i="72"/>
  <c r="BD257" i="72"/>
  <c r="BE257" i="72"/>
  <c r="AT258" i="72"/>
  <c r="AU258" i="72"/>
  <c r="AV258" i="72"/>
  <c r="AW258" i="72"/>
  <c r="AX258" i="72"/>
  <c r="AY258" i="72"/>
  <c r="AZ258" i="72"/>
  <c r="BA258" i="72"/>
  <c r="BB258" i="72"/>
  <c r="BC258" i="72"/>
  <c r="BD258" i="72"/>
  <c r="BE258" i="72"/>
  <c r="AT259" i="72"/>
  <c r="AU259" i="72"/>
  <c r="AV259" i="72"/>
  <c r="AW259" i="72"/>
  <c r="AX259" i="72"/>
  <c r="AY259" i="72"/>
  <c r="AZ259" i="72"/>
  <c r="BA259" i="72"/>
  <c r="BB259" i="72"/>
  <c r="BC259" i="72"/>
  <c r="BD259" i="72"/>
  <c r="BE259" i="72"/>
  <c r="AT260" i="72"/>
  <c r="AU260" i="72"/>
  <c r="AV260" i="72"/>
  <c r="AW260" i="72"/>
  <c r="AX260" i="72"/>
  <c r="AY260" i="72"/>
  <c r="AZ260" i="72"/>
  <c r="BA260" i="72"/>
  <c r="BB260" i="72"/>
  <c r="BC260" i="72"/>
  <c r="BD260" i="72"/>
  <c r="BE260" i="72"/>
  <c r="AT261" i="72"/>
  <c r="AU261" i="72"/>
  <c r="AV261" i="72"/>
  <c r="AW261" i="72"/>
  <c r="AX261" i="72"/>
  <c r="AY261" i="72"/>
  <c r="AZ261" i="72"/>
  <c r="BA261" i="72"/>
  <c r="BB261" i="72"/>
  <c r="BC261" i="72"/>
  <c r="BD261" i="72"/>
  <c r="BE261" i="72"/>
  <c r="AT262" i="72"/>
  <c r="AU262" i="72"/>
  <c r="AV262" i="72"/>
  <c r="AW262" i="72"/>
  <c r="AX262" i="72"/>
  <c r="AY262" i="72"/>
  <c r="AZ262" i="72"/>
  <c r="BA262" i="72"/>
  <c r="BB262" i="72"/>
  <c r="BC262" i="72"/>
  <c r="BD262" i="72"/>
  <c r="BE262" i="72"/>
  <c r="AT263" i="72"/>
  <c r="AU263" i="72"/>
  <c r="AV263" i="72"/>
  <c r="AW263" i="72"/>
  <c r="AX263" i="72"/>
  <c r="AY263" i="72"/>
  <c r="AZ263" i="72"/>
  <c r="BA263" i="72"/>
  <c r="BB263" i="72"/>
  <c r="BC263" i="72"/>
  <c r="BD263" i="72"/>
  <c r="BE263" i="72"/>
  <c r="AT264" i="72"/>
  <c r="AU264" i="72"/>
  <c r="AV264" i="72"/>
  <c r="AW264" i="72"/>
  <c r="AX264" i="72"/>
  <c r="AY264" i="72"/>
  <c r="AZ264" i="72"/>
  <c r="BA264" i="72"/>
  <c r="BB264" i="72"/>
  <c r="BC264" i="72"/>
  <c r="BD264" i="72"/>
  <c r="BE264" i="72"/>
  <c r="AT265" i="72"/>
  <c r="AU265" i="72"/>
  <c r="AV265" i="72"/>
  <c r="AW265" i="72"/>
  <c r="AX265" i="72"/>
  <c r="AY265" i="72"/>
  <c r="AZ265" i="72"/>
  <c r="BA265" i="72"/>
  <c r="BB265" i="72"/>
  <c r="BC265" i="72"/>
  <c r="BD265" i="72"/>
  <c r="BE265" i="72"/>
  <c r="AT266" i="72"/>
  <c r="AU266" i="72"/>
  <c r="AV266" i="72"/>
  <c r="AW266" i="72"/>
  <c r="AX266" i="72"/>
  <c r="AY266" i="72"/>
  <c r="AZ266" i="72"/>
  <c r="BA266" i="72"/>
  <c r="BB266" i="72"/>
  <c r="BC266" i="72"/>
  <c r="BD266" i="72"/>
  <c r="BE266" i="72"/>
  <c r="AT267" i="72"/>
  <c r="AU267" i="72"/>
  <c r="AV267" i="72"/>
  <c r="AW267" i="72"/>
  <c r="AX267" i="72"/>
  <c r="AY267" i="72"/>
  <c r="AZ267" i="72"/>
  <c r="BA267" i="72"/>
  <c r="BB267" i="72"/>
  <c r="BC267" i="72"/>
  <c r="BD267" i="72"/>
  <c r="BE267" i="72"/>
  <c r="AT268" i="72"/>
  <c r="AU268" i="72"/>
  <c r="AV268" i="72"/>
  <c r="AW268" i="72"/>
  <c r="AX268" i="72"/>
  <c r="AY268" i="72"/>
  <c r="AZ268" i="72"/>
  <c r="BA268" i="72"/>
  <c r="BB268" i="72"/>
  <c r="BC268" i="72"/>
  <c r="BD268" i="72"/>
  <c r="BE268" i="72"/>
  <c r="AT269" i="72"/>
  <c r="AU269" i="72"/>
  <c r="AV269" i="72"/>
  <c r="AW269" i="72"/>
  <c r="AX269" i="72"/>
  <c r="AY269" i="72"/>
  <c r="AZ269" i="72"/>
  <c r="BA269" i="72"/>
  <c r="BB269" i="72"/>
  <c r="BC269" i="72"/>
  <c r="BD269" i="72"/>
  <c r="BE269" i="72"/>
  <c r="AT270" i="72"/>
  <c r="AU270" i="72"/>
  <c r="AV270" i="72"/>
  <c r="AW270" i="72"/>
  <c r="AX270" i="72"/>
  <c r="AY270" i="72"/>
  <c r="AZ270" i="72"/>
  <c r="BA270" i="72"/>
  <c r="BB270" i="72"/>
  <c r="BC270" i="72"/>
  <c r="BD270" i="72"/>
  <c r="BE270" i="72"/>
  <c r="AT271" i="72"/>
  <c r="AU271" i="72"/>
  <c r="AV271" i="72"/>
  <c r="AW271" i="72"/>
  <c r="AX271" i="72"/>
  <c r="AY271" i="72"/>
  <c r="AZ271" i="72"/>
  <c r="BA271" i="72"/>
  <c r="BB271" i="72"/>
  <c r="BC271" i="72"/>
  <c r="BD271" i="72"/>
  <c r="BE271" i="72"/>
  <c r="AT272" i="72"/>
  <c r="AU272" i="72"/>
  <c r="AV272" i="72"/>
  <c r="AW272" i="72"/>
  <c r="AX272" i="72"/>
  <c r="AY272" i="72"/>
  <c r="AZ272" i="72"/>
  <c r="BA272" i="72"/>
  <c r="BB272" i="72"/>
  <c r="BC272" i="72"/>
  <c r="BD272" i="72"/>
  <c r="BE272" i="72"/>
  <c r="AT273" i="72"/>
  <c r="AU273" i="72"/>
  <c r="AV273" i="72"/>
  <c r="AW273" i="72"/>
  <c r="AX273" i="72"/>
  <c r="AY273" i="72"/>
  <c r="AZ273" i="72"/>
  <c r="BA273" i="72"/>
  <c r="BB273" i="72"/>
  <c r="BC273" i="72"/>
  <c r="BD273" i="72"/>
  <c r="BE273" i="72"/>
  <c r="AT274" i="72"/>
  <c r="AU274" i="72"/>
  <c r="AV274" i="72"/>
  <c r="AW274" i="72"/>
  <c r="AX274" i="72"/>
  <c r="AY274" i="72"/>
  <c r="AZ274" i="72"/>
  <c r="BA274" i="72"/>
  <c r="BB274" i="72"/>
  <c r="BC274" i="72"/>
  <c r="BD274" i="72"/>
  <c r="BE274" i="72"/>
  <c r="AT275" i="72"/>
  <c r="AU275" i="72"/>
  <c r="AV275" i="72"/>
  <c r="AW275" i="72"/>
  <c r="AX275" i="72"/>
  <c r="AY275" i="72"/>
  <c r="AZ275" i="72"/>
  <c r="BA275" i="72"/>
  <c r="BB275" i="72"/>
  <c r="BC275" i="72"/>
  <c r="BD275" i="72"/>
  <c r="BE275" i="72"/>
  <c r="AT276" i="72"/>
  <c r="AU276" i="72"/>
  <c r="AV276" i="72"/>
  <c r="AW276" i="72"/>
  <c r="AX276" i="72"/>
  <c r="AY276" i="72"/>
  <c r="AZ276" i="72"/>
  <c r="BA276" i="72"/>
  <c r="BB276" i="72"/>
  <c r="BC276" i="72"/>
  <c r="BD276" i="72"/>
  <c r="BE276" i="72"/>
  <c r="AT277" i="72"/>
  <c r="AU277" i="72"/>
  <c r="AV277" i="72"/>
  <c r="AW277" i="72"/>
  <c r="AX277" i="72"/>
  <c r="AY277" i="72"/>
  <c r="AZ277" i="72"/>
  <c r="BA277" i="72"/>
  <c r="BB277" i="72"/>
  <c r="BC277" i="72"/>
  <c r="BD277" i="72"/>
  <c r="BE277" i="72"/>
  <c r="AT278" i="72"/>
  <c r="AU278" i="72"/>
  <c r="AV278" i="72"/>
  <c r="AW278" i="72"/>
  <c r="AX278" i="72"/>
  <c r="AY278" i="72"/>
  <c r="AZ278" i="72"/>
  <c r="BA278" i="72"/>
  <c r="BB278" i="72"/>
  <c r="BC278" i="72"/>
  <c r="BD278" i="72"/>
  <c r="BE278" i="72"/>
  <c r="AT279" i="72"/>
  <c r="AU279" i="72"/>
  <c r="AV279" i="72"/>
  <c r="AW279" i="72"/>
  <c r="AX279" i="72"/>
  <c r="AY279" i="72"/>
  <c r="AZ279" i="72"/>
  <c r="BA279" i="72"/>
  <c r="BB279" i="72"/>
  <c r="BC279" i="72"/>
  <c r="BD279" i="72"/>
  <c r="BE279" i="72"/>
  <c r="AT280" i="72"/>
  <c r="AU280" i="72"/>
  <c r="AV280" i="72"/>
  <c r="AW280" i="72"/>
  <c r="AX280" i="72"/>
  <c r="AY280" i="72"/>
  <c r="AZ280" i="72"/>
  <c r="BA280" i="72"/>
  <c r="BB280" i="72"/>
  <c r="BC280" i="72"/>
  <c r="BD280" i="72"/>
  <c r="BE280" i="72"/>
  <c r="AT281" i="72"/>
  <c r="AU281" i="72"/>
  <c r="AV281" i="72"/>
  <c r="AW281" i="72"/>
  <c r="AX281" i="72"/>
  <c r="AY281" i="72"/>
  <c r="AZ281" i="72"/>
  <c r="BA281" i="72"/>
  <c r="BB281" i="72"/>
  <c r="BC281" i="72"/>
  <c r="BD281" i="72"/>
  <c r="BE281" i="72"/>
  <c r="AT282" i="72"/>
  <c r="AU282" i="72"/>
  <c r="AV282" i="72"/>
  <c r="AW282" i="72"/>
  <c r="AX282" i="72"/>
  <c r="AY282" i="72"/>
  <c r="AZ282" i="72"/>
  <c r="BA282" i="72"/>
  <c r="BB282" i="72"/>
  <c r="BC282" i="72"/>
  <c r="BD282" i="72"/>
  <c r="BE282" i="72"/>
  <c r="AT283" i="72"/>
  <c r="AU283" i="72"/>
  <c r="AV283" i="72"/>
  <c r="AW283" i="72"/>
  <c r="AX283" i="72"/>
  <c r="AY283" i="72"/>
  <c r="AZ283" i="72"/>
  <c r="BA283" i="72"/>
  <c r="BB283" i="72"/>
  <c r="BC283" i="72"/>
  <c r="BD283" i="72"/>
  <c r="BE283" i="72"/>
  <c r="AT284" i="72"/>
  <c r="AU284" i="72"/>
  <c r="AV284" i="72"/>
  <c r="AW284" i="72"/>
  <c r="AX284" i="72"/>
  <c r="AY284" i="72"/>
  <c r="AZ284" i="72"/>
  <c r="BA284" i="72"/>
  <c r="BB284" i="72"/>
  <c r="BC284" i="72"/>
  <c r="BD284" i="72"/>
  <c r="BE284" i="72"/>
  <c r="AT285" i="72"/>
  <c r="AU285" i="72"/>
  <c r="AV285" i="72"/>
  <c r="AW285" i="72"/>
  <c r="AX285" i="72"/>
  <c r="AY285" i="72"/>
  <c r="AZ285" i="72"/>
  <c r="BA285" i="72"/>
  <c r="BB285" i="72"/>
  <c r="BC285" i="72"/>
  <c r="BD285" i="72"/>
  <c r="BE285" i="72"/>
  <c r="AT286" i="72"/>
  <c r="AU286" i="72"/>
  <c r="AV286" i="72"/>
  <c r="AW286" i="72"/>
  <c r="AX286" i="72"/>
  <c r="AY286" i="72"/>
  <c r="AZ286" i="72"/>
  <c r="BA286" i="72"/>
  <c r="BB286" i="72"/>
  <c r="BC286" i="72"/>
  <c r="BD286" i="72"/>
  <c r="BE286" i="72"/>
  <c r="AT287" i="72"/>
  <c r="AU287" i="72"/>
  <c r="AV287" i="72"/>
  <c r="AW287" i="72"/>
  <c r="AX287" i="72"/>
  <c r="AY287" i="72"/>
  <c r="AZ287" i="72"/>
  <c r="BA287" i="72"/>
  <c r="BB287" i="72"/>
  <c r="BC287" i="72"/>
  <c r="BD287" i="72"/>
  <c r="BE287" i="72"/>
  <c r="AT288" i="72"/>
  <c r="AU288" i="72"/>
  <c r="AV288" i="72"/>
  <c r="AW288" i="72"/>
  <c r="AX288" i="72"/>
  <c r="AY288" i="72"/>
  <c r="AZ288" i="72"/>
  <c r="BA288" i="72"/>
  <c r="BB288" i="72"/>
  <c r="BC288" i="72"/>
  <c r="BD288" i="72"/>
  <c r="BE288" i="72"/>
  <c r="AT289" i="72"/>
  <c r="AU289" i="72"/>
  <c r="AV289" i="72"/>
  <c r="AW289" i="72"/>
  <c r="AX289" i="72"/>
  <c r="AY289" i="72"/>
  <c r="AZ289" i="72"/>
  <c r="BA289" i="72"/>
  <c r="BB289" i="72"/>
  <c r="BC289" i="72"/>
  <c r="BD289" i="72"/>
  <c r="BE289" i="72"/>
  <c r="AT290" i="72"/>
  <c r="AU290" i="72"/>
  <c r="AV290" i="72"/>
  <c r="AW290" i="72"/>
  <c r="AX290" i="72"/>
  <c r="AY290" i="72"/>
  <c r="AZ290" i="72"/>
  <c r="BA290" i="72"/>
  <c r="BB290" i="72"/>
  <c r="BC290" i="72"/>
  <c r="BD290" i="72"/>
  <c r="BE290" i="72"/>
  <c r="AT291" i="72"/>
  <c r="AU291" i="72"/>
  <c r="AV291" i="72"/>
  <c r="AW291" i="72"/>
  <c r="AX291" i="72"/>
  <c r="AY291" i="72"/>
  <c r="AZ291" i="72"/>
  <c r="BA291" i="72"/>
  <c r="BB291" i="72"/>
  <c r="BC291" i="72"/>
  <c r="BD291" i="72"/>
  <c r="BE291" i="72"/>
  <c r="AT292" i="72"/>
  <c r="AU292" i="72"/>
  <c r="AV292" i="72"/>
  <c r="AW292" i="72"/>
  <c r="AX292" i="72"/>
  <c r="AY292" i="72"/>
  <c r="AZ292" i="72"/>
  <c r="BA292" i="72"/>
  <c r="BB292" i="72"/>
  <c r="BC292" i="72"/>
  <c r="BD292" i="72"/>
  <c r="BE292" i="72"/>
  <c r="AT293" i="72"/>
  <c r="AU293" i="72"/>
  <c r="AV293" i="72"/>
  <c r="AW293" i="72"/>
  <c r="AX293" i="72"/>
  <c r="AY293" i="72"/>
  <c r="AZ293" i="72"/>
  <c r="BA293" i="72"/>
  <c r="BB293" i="72"/>
  <c r="BC293" i="72"/>
  <c r="BD293" i="72"/>
  <c r="BE293" i="72"/>
  <c r="AT294" i="72"/>
  <c r="AU294" i="72"/>
  <c r="AV294" i="72"/>
  <c r="AW294" i="72"/>
  <c r="AX294" i="72"/>
  <c r="AY294" i="72"/>
  <c r="AZ294" i="72"/>
  <c r="BA294" i="72"/>
  <c r="BB294" i="72"/>
  <c r="BC294" i="72"/>
  <c r="BD294" i="72"/>
  <c r="BE294" i="72"/>
  <c r="AT295" i="72"/>
  <c r="AU295" i="72"/>
  <c r="AV295" i="72"/>
  <c r="AW295" i="72"/>
  <c r="AX295" i="72"/>
  <c r="AY295" i="72"/>
  <c r="AZ295" i="72"/>
  <c r="BA295" i="72"/>
  <c r="BB295" i="72"/>
  <c r="BC295" i="72"/>
  <c r="BD295" i="72"/>
  <c r="BE295" i="72"/>
  <c r="AT296" i="72"/>
  <c r="AU296" i="72"/>
  <c r="AV296" i="72"/>
  <c r="AW296" i="72"/>
  <c r="AX296" i="72"/>
  <c r="AY296" i="72"/>
  <c r="AZ296" i="72"/>
  <c r="BA296" i="72"/>
  <c r="BB296" i="72"/>
  <c r="BC296" i="72"/>
  <c r="BD296" i="72"/>
  <c r="BE296" i="72"/>
  <c r="AT297" i="72"/>
  <c r="AU297" i="72"/>
  <c r="AV297" i="72"/>
  <c r="AW297" i="72"/>
  <c r="AX297" i="72"/>
  <c r="AY297" i="72"/>
  <c r="AZ297" i="72"/>
  <c r="BA297" i="72"/>
  <c r="BB297" i="72"/>
  <c r="BC297" i="72"/>
  <c r="BD297" i="72"/>
  <c r="BE297" i="72"/>
  <c r="AT298" i="72"/>
  <c r="AU298" i="72"/>
  <c r="AV298" i="72"/>
  <c r="AW298" i="72"/>
  <c r="AX298" i="72"/>
  <c r="AY298" i="72"/>
  <c r="AZ298" i="72"/>
  <c r="BA298" i="72"/>
  <c r="BB298" i="72"/>
  <c r="BC298" i="72"/>
  <c r="BD298" i="72"/>
  <c r="BE298" i="72"/>
  <c r="AT299" i="72"/>
  <c r="AU299" i="72"/>
  <c r="AV299" i="72"/>
  <c r="AW299" i="72"/>
  <c r="AX299" i="72"/>
  <c r="AY299" i="72"/>
  <c r="AZ299" i="72"/>
  <c r="BA299" i="72"/>
  <c r="BB299" i="72"/>
  <c r="BC299" i="72"/>
  <c r="BD299" i="72"/>
  <c r="BE299" i="72"/>
  <c r="AT300" i="72"/>
  <c r="AU300" i="72"/>
  <c r="AV300" i="72"/>
  <c r="AW300" i="72"/>
  <c r="AX300" i="72"/>
  <c r="AY300" i="72"/>
  <c r="AZ300" i="72"/>
  <c r="BA300" i="72"/>
  <c r="BB300" i="72"/>
  <c r="BC300" i="72"/>
  <c r="BD300" i="72"/>
  <c r="BE300" i="72"/>
  <c r="AT301" i="72"/>
  <c r="AU301" i="72"/>
  <c r="AV301" i="72"/>
  <c r="AW301" i="72"/>
  <c r="AX301" i="72"/>
  <c r="AY301" i="72"/>
  <c r="AZ301" i="72"/>
  <c r="BA301" i="72"/>
  <c r="BB301" i="72"/>
  <c r="BC301" i="72"/>
  <c r="BD301" i="72"/>
  <c r="BE301" i="72"/>
  <c r="AT302" i="72"/>
  <c r="AU302" i="72"/>
  <c r="AV302" i="72"/>
  <c r="AW302" i="72"/>
  <c r="AX302" i="72"/>
  <c r="AY302" i="72"/>
  <c r="AZ302" i="72"/>
  <c r="BA302" i="72"/>
  <c r="BB302" i="72"/>
  <c r="BC302" i="72"/>
  <c r="BD302" i="72"/>
  <c r="BE302" i="72"/>
  <c r="AT303" i="72"/>
  <c r="AU303" i="72"/>
  <c r="AV303" i="72"/>
  <c r="AW303" i="72"/>
  <c r="AX303" i="72"/>
  <c r="AY303" i="72"/>
  <c r="AZ303" i="72"/>
  <c r="BA303" i="72"/>
  <c r="BB303" i="72"/>
  <c r="BC303" i="72"/>
  <c r="BD303" i="72"/>
  <c r="BE303" i="72"/>
  <c r="AT304" i="72"/>
  <c r="AU304" i="72"/>
  <c r="AV304" i="72"/>
  <c r="AW304" i="72"/>
  <c r="AX304" i="72"/>
  <c r="AY304" i="72"/>
  <c r="AZ304" i="72"/>
  <c r="BA304" i="72"/>
  <c r="BB304" i="72"/>
  <c r="BC304" i="72"/>
  <c r="BD304" i="72"/>
  <c r="BE304" i="72"/>
  <c r="AT305" i="72"/>
  <c r="AU305" i="72"/>
  <c r="AV305" i="72"/>
  <c r="AW305" i="72"/>
  <c r="AX305" i="72"/>
  <c r="AY305" i="72"/>
  <c r="AZ305" i="72"/>
  <c r="BA305" i="72"/>
  <c r="BB305" i="72"/>
  <c r="BC305" i="72"/>
  <c r="BD305" i="72"/>
  <c r="BE305" i="72"/>
  <c r="AT306" i="72"/>
  <c r="AU306" i="72"/>
  <c r="AV306" i="72"/>
  <c r="AW306" i="72"/>
  <c r="AX306" i="72"/>
  <c r="AY306" i="72"/>
  <c r="AZ306" i="72"/>
  <c r="BA306" i="72"/>
  <c r="BB306" i="72"/>
  <c r="BC306" i="72"/>
  <c r="BD306" i="72"/>
  <c r="BE306" i="72"/>
  <c r="AT307" i="72"/>
  <c r="AU307" i="72"/>
  <c r="AV307" i="72"/>
  <c r="AW307" i="72"/>
  <c r="AX307" i="72"/>
  <c r="AY307" i="72"/>
  <c r="AZ307" i="72"/>
  <c r="BA307" i="72"/>
  <c r="BB307" i="72"/>
  <c r="BC307" i="72"/>
  <c r="BD307" i="72"/>
  <c r="BE307" i="72"/>
  <c r="AT308" i="72"/>
  <c r="AU308" i="72"/>
  <c r="AV308" i="72"/>
  <c r="AW308" i="72"/>
  <c r="AX308" i="72"/>
  <c r="AY308" i="72"/>
  <c r="AZ308" i="72"/>
  <c r="BA308" i="72"/>
  <c r="BB308" i="72"/>
  <c r="BC308" i="72"/>
  <c r="BD308" i="72"/>
  <c r="BE308" i="72"/>
  <c r="AT309" i="72"/>
  <c r="AU309" i="72"/>
  <c r="AV309" i="72"/>
  <c r="AW309" i="72"/>
  <c r="AX309" i="72"/>
  <c r="AY309" i="72"/>
  <c r="AZ309" i="72"/>
  <c r="BA309" i="72"/>
  <c r="BB309" i="72"/>
  <c r="BC309" i="72"/>
  <c r="BD309" i="72"/>
  <c r="BE309" i="72"/>
  <c r="AT310" i="72"/>
  <c r="AU310" i="72"/>
  <c r="AV310" i="72"/>
  <c r="AW310" i="72"/>
  <c r="AX310" i="72"/>
  <c r="AY310" i="72"/>
  <c r="AZ310" i="72"/>
  <c r="BA310" i="72"/>
  <c r="BB310" i="72"/>
  <c r="BC310" i="72"/>
  <c r="BD310" i="72"/>
  <c r="BE310" i="72"/>
  <c r="AT311" i="72"/>
  <c r="AU311" i="72"/>
  <c r="AV311" i="72"/>
  <c r="AW311" i="72"/>
  <c r="AX311" i="72"/>
  <c r="AY311" i="72"/>
  <c r="AZ311" i="72"/>
  <c r="BA311" i="72"/>
  <c r="BB311" i="72"/>
  <c r="BC311" i="72"/>
  <c r="BD311" i="72"/>
  <c r="BE311" i="72"/>
  <c r="AT312" i="72"/>
  <c r="AU312" i="72"/>
  <c r="AV312" i="72"/>
  <c r="AW312" i="72"/>
  <c r="AX312" i="72"/>
  <c r="AY312" i="72"/>
  <c r="AZ312" i="72"/>
  <c r="BA312" i="72"/>
  <c r="BB312" i="72"/>
  <c r="BC312" i="72"/>
  <c r="BD312" i="72"/>
  <c r="BE312" i="72"/>
  <c r="AT313" i="72"/>
  <c r="AU313" i="72"/>
  <c r="AV313" i="72"/>
  <c r="AW313" i="72"/>
  <c r="AX313" i="72"/>
  <c r="AY313" i="72"/>
  <c r="AZ313" i="72"/>
  <c r="BA313" i="72"/>
  <c r="BB313" i="72"/>
  <c r="BC313" i="72"/>
  <c r="BD313" i="72"/>
  <c r="BE313" i="72"/>
  <c r="AT314" i="72"/>
  <c r="AU314" i="72"/>
  <c r="AV314" i="72"/>
  <c r="AW314" i="72"/>
  <c r="AX314" i="72"/>
  <c r="AY314" i="72"/>
  <c r="AZ314" i="72"/>
  <c r="BA314" i="72"/>
  <c r="BB314" i="72"/>
  <c r="BC314" i="72"/>
  <c r="BD314" i="72"/>
  <c r="BE314" i="72"/>
  <c r="AT315" i="72"/>
  <c r="AU315" i="72"/>
  <c r="AV315" i="72"/>
  <c r="AW315" i="72"/>
  <c r="AX315" i="72"/>
  <c r="AY315" i="72"/>
  <c r="AZ315" i="72"/>
  <c r="BA315" i="72"/>
  <c r="BB315" i="72"/>
  <c r="BC315" i="72"/>
  <c r="BD315" i="72"/>
  <c r="BE315" i="72"/>
  <c r="AT316" i="72"/>
  <c r="AU316" i="72"/>
  <c r="AV316" i="72"/>
  <c r="AW316" i="72"/>
  <c r="AX316" i="72"/>
  <c r="AY316" i="72"/>
  <c r="AZ316" i="72"/>
  <c r="BA316" i="72"/>
  <c r="BB316" i="72"/>
  <c r="BC316" i="72"/>
  <c r="BD316" i="72"/>
  <c r="BE316" i="72"/>
  <c r="AT317" i="72"/>
  <c r="AU317" i="72"/>
  <c r="AV317" i="72"/>
  <c r="AW317" i="72"/>
  <c r="AX317" i="72"/>
  <c r="AY317" i="72"/>
  <c r="AZ317" i="72"/>
  <c r="BA317" i="72"/>
  <c r="BB317" i="72"/>
  <c r="BC317" i="72"/>
  <c r="BD317" i="72"/>
  <c r="BE317" i="72"/>
  <c r="AT318" i="72"/>
  <c r="AU318" i="72"/>
  <c r="AV318" i="72"/>
  <c r="AW318" i="72"/>
  <c r="AX318" i="72"/>
  <c r="AY318" i="72"/>
  <c r="AZ318" i="72"/>
  <c r="BA318" i="72"/>
  <c r="BB318" i="72"/>
  <c r="BC318" i="72"/>
  <c r="BD318" i="72"/>
  <c r="BE318" i="72"/>
  <c r="AT319" i="72"/>
  <c r="AU319" i="72"/>
  <c r="AV319" i="72"/>
  <c r="AW319" i="72"/>
  <c r="AX319" i="72"/>
  <c r="AY319" i="72"/>
  <c r="AZ319" i="72"/>
  <c r="BA319" i="72"/>
  <c r="BB319" i="72"/>
  <c r="BC319" i="72"/>
  <c r="BD319" i="72"/>
  <c r="BE319" i="72"/>
  <c r="AT320" i="72"/>
  <c r="AU320" i="72"/>
  <c r="AV320" i="72"/>
  <c r="AW320" i="72"/>
  <c r="AX320" i="72"/>
  <c r="AY320" i="72"/>
  <c r="AZ320" i="72"/>
  <c r="BA320" i="72"/>
  <c r="BB320" i="72"/>
  <c r="BC320" i="72"/>
  <c r="BD320" i="72"/>
  <c r="BE320" i="72"/>
  <c r="AT321" i="72"/>
  <c r="AU321" i="72"/>
  <c r="AV321" i="72"/>
  <c r="AW321" i="72"/>
  <c r="AX321" i="72"/>
  <c r="AY321" i="72"/>
  <c r="AZ321" i="72"/>
  <c r="BA321" i="72"/>
  <c r="BB321" i="72"/>
  <c r="BC321" i="72"/>
  <c r="BD321" i="72"/>
  <c r="BE321" i="72"/>
  <c r="AT322" i="72"/>
  <c r="AU322" i="72"/>
  <c r="AV322" i="72"/>
  <c r="AW322" i="72"/>
  <c r="AX322" i="72"/>
  <c r="AY322" i="72"/>
  <c r="AZ322" i="72"/>
  <c r="BA322" i="72"/>
  <c r="BB322" i="72"/>
  <c r="BC322" i="72"/>
  <c r="BD322" i="72"/>
  <c r="BE322" i="72"/>
  <c r="AT323" i="72"/>
  <c r="AU323" i="72"/>
  <c r="AV323" i="72"/>
  <c r="AW323" i="72"/>
  <c r="AX323" i="72"/>
  <c r="AY323" i="72"/>
  <c r="AZ323" i="72"/>
  <c r="BA323" i="72"/>
  <c r="BB323" i="72"/>
  <c r="BC323" i="72"/>
  <c r="BD323" i="72"/>
  <c r="BE323" i="72"/>
  <c r="AT324" i="72"/>
  <c r="AU324" i="72"/>
  <c r="AV324" i="72"/>
  <c r="AW324" i="72"/>
  <c r="AX324" i="72"/>
  <c r="AY324" i="72"/>
  <c r="AZ324" i="72"/>
  <c r="BA324" i="72"/>
  <c r="BB324" i="72"/>
  <c r="BC324" i="72"/>
  <c r="BD324" i="72"/>
  <c r="BE324" i="72"/>
  <c r="AT325" i="72"/>
  <c r="AU325" i="72"/>
  <c r="AV325" i="72"/>
  <c r="AW325" i="72"/>
  <c r="AX325" i="72"/>
  <c r="AY325" i="72"/>
  <c r="AZ325" i="72"/>
  <c r="BA325" i="72"/>
  <c r="BB325" i="72"/>
  <c r="BC325" i="72"/>
  <c r="BD325" i="72"/>
  <c r="BE325" i="72"/>
  <c r="AT326" i="72"/>
  <c r="AU326" i="72"/>
  <c r="AV326" i="72"/>
  <c r="AW326" i="72"/>
  <c r="AX326" i="72"/>
  <c r="AY326" i="72"/>
  <c r="AZ326" i="72"/>
  <c r="BA326" i="72"/>
  <c r="BB326" i="72"/>
  <c r="BC326" i="72"/>
  <c r="BD326" i="72"/>
  <c r="BE326" i="72"/>
  <c r="AT327" i="72"/>
  <c r="AU327" i="72"/>
  <c r="AV327" i="72"/>
  <c r="AW327" i="72"/>
  <c r="AX327" i="72"/>
  <c r="AY327" i="72"/>
  <c r="AZ327" i="72"/>
  <c r="BA327" i="72"/>
  <c r="BB327" i="72"/>
  <c r="BC327" i="72"/>
  <c r="BD327" i="72"/>
  <c r="BE327" i="72"/>
  <c r="AT328" i="72"/>
  <c r="AU328" i="72"/>
  <c r="AV328" i="72"/>
  <c r="AW328" i="72"/>
  <c r="AX328" i="72"/>
  <c r="AY328" i="72"/>
  <c r="AZ328" i="72"/>
  <c r="BA328" i="72"/>
  <c r="BB328" i="72"/>
  <c r="BC328" i="72"/>
  <c r="BD328" i="72"/>
  <c r="BE328" i="72"/>
  <c r="AT329" i="72"/>
  <c r="AU329" i="72"/>
  <c r="AV329" i="72"/>
  <c r="AW329" i="72"/>
  <c r="AX329" i="72"/>
  <c r="AY329" i="72"/>
  <c r="AZ329" i="72"/>
  <c r="BA329" i="72"/>
  <c r="BB329" i="72"/>
  <c r="BC329" i="72"/>
  <c r="BD329" i="72"/>
  <c r="BE329" i="72"/>
  <c r="AT330" i="72"/>
  <c r="AU330" i="72"/>
  <c r="AV330" i="72"/>
  <c r="AW330" i="72"/>
  <c r="AX330" i="72"/>
  <c r="AY330" i="72"/>
  <c r="AZ330" i="72"/>
  <c r="BA330" i="72"/>
  <c r="BB330" i="72"/>
  <c r="BC330" i="72"/>
  <c r="BD330" i="72"/>
  <c r="BE330" i="72"/>
  <c r="AT331" i="72"/>
  <c r="AU331" i="72"/>
  <c r="AV331" i="72"/>
  <c r="AW331" i="72"/>
  <c r="AX331" i="72"/>
  <c r="AY331" i="72"/>
  <c r="AZ331" i="72"/>
  <c r="BA331" i="72"/>
  <c r="BB331" i="72"/>
  <c r="BC331" i="72"/>
  <c r="BD331" i="72"/>
  <c r="BE331" i="72"/>
  <c r="AT332" i="72"/>
  <c r="AU332" i="72"/>
  <c r="AV332" i="72"/>
  <c r="AW332" i="72"/>
  <c r="AX332" i="72"/>
  <c r="AY332" i="72"/>
  <c r="AZ332" i="72"/>
  <c r="BA332" i="72"/>
  <c r="BB332" i="72"/>
  <c r="BC332" i="72"/>
  <c r="BD332" i="72"/>
  <c r="BE332" i="72"/>
  <c r="AT333" i="72"/>
  <c r="AU333" i="72"/>
  <c r="AV333" i="72"/>
  <c r="AW333" i="72"/>
  <c r="AX333" i="72"/>
  <c r="AY333" i="72"/>
  <c r="AZ333" i="72"/>
  <c r="BA333" i="72"/>
  <c r="BB333" i="72"/>
  <c r="BC333" i="72"/>
  <c r="BD333" i="72"/>
  <c r="BE333" i="72"/>
  <c r="AT334" i="72"/>
  <c r="AU334" i="72"/>
  <c r="AV334" i="72"/>
  <c r="AW334" i="72"/>
  <c r="AX334" i="72"/>
  <c r="AY334" i="72"/>
  <c r="AZ334" i="72"/>
  <c r="BA334" i="72"/>
  <c r="BB334" i="72"/>
  <c r="BC334" i="72"/>
  <c r="BD334" i="72"/>
  <c r="BE334" i="72"/>
  <c r="AT335" i="72"/>
  <c r="AU335" i="72"/>
  <c r="AV335" i="72"/>
  <c r="AW335" i="72"/>
  <c r="AX335" i="72"/>
  <c r="AY335" i="72"/>
  <c r="AZ335" i="72"/>
  <c r="BA335" i="72"/>
  <c r="BB335" i="72"/>
  <c r="BC335" i="72"/>
  <c r="BD335" i="72"/>
  <c r="BE335" i="72"/>
  <c r="AT336" i="72"/>
  <c r="AU336" i="72"/>
  <c r="AV336" i="72"/>
  <c r="AW336" i="72"/>
  <c r="AX336" i="72"/>
  <c r="AY336" i="72"/>
  <c r="AZ336" i="72"/>
  <c r="BA336" i="72"/>
  <c r="BB336" i="72"/>
  <c r="BC336" i="72"/>
  <c r="BD336" i="72"/>
  <c r="BE336" i="72"/>
  <c r="AT337" i="72"/>
  <c r="AU337" i="72"/>
  <c r="AV337" i="72"/>
  <c r="AW337" i="72"/>
  <c r="AX337" i="72"/>
  <c r="AY337" i="72"/>
  <c r="AZ337" i="72"/>
  <c r="BA337" i="72"/>
  <c r="BB337" i="72"/>
  <c r="BC337" i="72"/>
  <c r="BD337" i="72"/>
  <c r="BE337" i="72"/>
  <c r="AT338" i="72"/>
  <c r="AU338" i="72"/>
  <c r="AV338" i="72"/>
  <c r="AW338" i="72"/>
  <c r="AX338" i="72"/>
  <c r="AY338" i="72"/>
  <c r="AZ338" i="72"/>
  <c r="BA338" i="72"/>
  <c r="BB338" i="72"/>
  <c r="BC338" i="72"/>
  <c r="BD338" i="72"/>
  <c r="BE338" i="72"/>
  <c r="AT339" i="72"/>
  <c r="AU339" i="72"/>
  <c r="AV339" i="72"/>
  <c r="AW339" i="72"/>
  <c r="AX339" i="72"/>
  <c r="AY339" i="72"/>
  <c r="AZ339" i="72"/>
  <c r="BA339" i="72"/>
  <c r="BB339" i="72"/>
  <c r="BC339" i="72"/>
  <c r="BD339" i="72"/>
  <c r="BE339" i="72"/>
  <c r="AT340" i="72"/>
  <c r="AU340" i="72"/>
  <c r="AV340" i="72"/>
  <c r="AW340" i="72"/>
  <c r="AX340" i="72"/>
  <c r="AY340" i="72"/>
  <c r="AZ340" i="72"/>
  <c r="BA340" i="72"/>
  <c r="BB340" i="72"/>
  <c r="BC340" i="72"/>
  <c r="BD340" i="72"/>
  <c r="BE340" i="72"/>
  <c r="AT341" i="72"/>
  <c r="AU341" i="72"/>
  <c r="AV341" i="72"/>
  <c r="AW341" i="72"/>
  <c r="AX341" i="72"/>
  <c r="AY341" i="72"/>
  <c r="AZ341" i="72"/>
  <c r="BA341" i="72"/>
  <c r="BB341" i="72"/>
  <c r="BC341" i="72"/>
  <c r="BD341" i="72"/>
  <c r="BE341" i="72"/>
  <c r="AT342" i="72"/>
  <c r="AU342" i="72"/>
  <c r="AV342" i="72"/>
  <c r="AW342" i="72"/>
  <c r="AX342" i="72"/>
  <c r="AY342" i="72"/>
  <c r="AZ342" i="72"/>
  <c r="BA342" i="72"/>
  <c r="BB342" i="72"/>
  <c r="BC342" i="72"/>
  <c r="BD342" i="72"/>
  <c r="BE342" i="72"/>
  <c r="AT343" i="72"/>
  <c r="AU343" i="72"/>
  <c r="AV343" i="72"/>
  <c r="AW343" i="72"/>
  <c r="AX343" i="72"/>
  <c r="AY343" i="72"/>
  <c r="AZ343" i="72"/>
  <c r="BA343" i="72"/>
  <c r="BB343" i="72"/>
  <c r="BC343" i="72"/>
  <c r="BD343" i="72"/>
  <c r="BE343" i="72"/>
  <c r="AT344" i="72"/>
  <c r="AU344" i="72"/>
  <c r="AV344" i="72"/>
  <c r="AW344" i="72"/>
  <c r="AX344" i="72"/>
  <c r="AY344" i="72"/>
  <c r="AZ344" i="72"/>
  <c r="BA344" i="72"/>
  <c r="BB344" i="72"/>
  <c r="BC344" i="72"/>
  <c r="BD344" i="72"/>
  <c r="BE344" i="72"/>
  <c r="AT345" i="72"/>
  <c r="AU345" i="72"/>
  <c r="AV345" i="72"/>
  <c r="AW345" i="72"/>
  <c r="AX345" i="72"/>
  <c r="AY345" i="72"/>
  <c r="AZ345" i="72"/>
  <c r="BA345" i="72"/>
  <c r="BB345" i="72"/>
  <c r="BC345" i="72"/>
  <c r="BD345" i="72"/>
  <c r="BE345" i="72"/>
  <c r="AT346" i="72"/>
  <c r="AU346" i="72"/>
  <c r="AV346" i="72"/>
  <c r="AW346" i="72"/>
  <c r="AX346" i="72"/>
  <c r="AY346" i="72"/>
  <c r="AZ346" i="72"/>
  <c r="BA346" i="72"/>
  <c r="BB346" i="72"/>
  <c r="BC346" i="72"/>
  <c r="BD346" i="72"/>
  <c r="BE346" i="72"/>
  <c r="AT347" i="72"/>
  <c r="AU347" i="72"/>
  <c r="AV347" i="72"/>
  <c r="AW347" i="72"/>
  <c r="AX347" i="72"/>
  <c r="AY347" i="72"/>
  <c r="AZ347" i="72"/>
  <c r="BA347" i="72"/>
  <c r="BB347" i="72"/>
  <c r="BC347" i="72"/>
  <c r="BD347" i="72"/>
  <c r="BE347" i="72"/>
  <c r="AT348" i="72"/>
  <c r="AU348" i="72"/>
  <c r="AV348" i="72"/>
  <c r="AW348" i="72"/>
  <c r="AX348" i="72"/>
  <c r="AY348" i="72"/>
  <c r="AZ348" i="72"/>
  <c r="BA348" i="72"/>
  <c r="BB348" i="72"/>
  <c r="BC348" i="72"/>
  <c r="BD348" i="72"/>
  <c r="BE348" i="72"/>
  <c r="AT349" i="72"/>
  <c r="AU349" i="72"/>
  <c r="AV349" i="72"/>
  <c r="AW349" i="72"/>
  <c r="AX349" i="72"/>
  <c r="AY349" i="72"/>
  <c r="AZ349" i="72"/>
  <c r="BA349" i="72"/>
  <c r="BB349" i="72"/>
  <c r="BC349" i="72"/>
  <c r="BD349" i="72"/>
  <c r="BE349" i="72"/>
  <c r="AT350" i="72"/>
  <c r="AU350" i="72"/>
  <c r="AV350" i="72"/>
  <c r="AW350" i="72"/>
  <c r="AX350" i="72"/>
  <c r="AY350" i="72"/>
  <c r="AZ350" i="72"/>
  <c r="BA350" i="72"/>
  <c r="BB350" i="72"/>
  <c r="BC350" i="72"/>
  <c r="BD350" i="72"/>
  <c r="BE350" i="72"/>
  <c r="AT351" i="72"/>
  <c r="AU351" i="72"/>
  <c r="AV351" i="72"/>
  <c r="AW351" i="72"/>
  <c r="AX351" i="72"/>
  <c r="AY351" i="72"/>
  <c r="AZ351" i="72"/>
  <c r="BA351" i="72"/>
  <c r="BB351" i="72"/>
  <c r="BC351" i="72"/>
  <c r="BD351" i="72"/>
  <c r="BE351" i="72"/>
  <c r="AT352" i="72"/>
  <c r="AU352" i="72"/>
  <c r="AV352" i="72"/>
  <c r="AW352" i="72"/>
  <c r="AX352" i="72"/>
  <c r="AY352" i="72"/>
  <c r="AZ352" i="72"/>
  <c r="BA352" i="72"/>
  <c r="BB352" i="72"/>
  <c r="BC352" i="72"/>
  <c r="BD352" i="72"/>
  <c r="BE352" i="72"/>
  <c r="AT353" i="72"/>
  <c r="AU353" i="72"/>
  <c r="AV353" i="72"/>
  <c r="AW353" i="72"/>
  <c r="AX353" i="72"/>
  <c r="AY353" i="72"/>
  <c r="AZ353" i="72"/>
  <c r="BA353" i="72"/>
  <c r="BB353" i="72"/>
  <c r="BC353" i="72"/>
  <c r="BD353" i="72"/>
  <c r="BE353" i="72"/>
  <c r="AT354" i="72"/>
  <c r="AU354" i="72"/>
  <c r="AV354" i="72"/>
  <c r="AW354" i="72"/>
  <c r="AX354" i="72"/>
  <c r="AY354" i="72"/>
  <c r="AZ354" i="72"/>
  <c r="BA354" i="72"/>
  <c r="BB354" i="72"/>
  <c r="BC354" i="72"/>
  <c r="BD354" i="72"/>
  <c r="BE354" i="72"/>
  <c r="AT355" i="72"/>
  <c r="AU355" i="72"/>
  <c r="AV355" i="72"/>
  <c r="AW355" i="72"/>
  <c r="AX355" i="72"/>
  <c r="AY355" i="72"/>
  <c r="AZ355" i="72"/>
  <c r="BA355" i="72"/>
  <c r="BB355" i="72"/>
  <c r="BC355" i="72"/>
  <c r="BD355" i="72"/>
  <c r="BE355" i="72"/>
  <c r="AU3" i="72"/>
  <c r="AV3" i="72"/>
  <c r="AW3" i="72"/>
  <c r="AX3" i="72"/>
  <c r="AY3" i="72"/>
  <c r="AZ3" i="72"/>
  <c r="BA3" i="72"/>
  <c r="BB3" i="72"/>
  <c r="BC3" i="72"/>
  <c r="BD3" i="72"/>
  <c r="BE3" i="72"/>
  <c r="AT3" i="72"/>
  <c r="AG4" i="72"/>
  <c r="AH4" i="72"/>
  <c r="AI4" i="72"/>
  <c r="AJ4" i="72"/>
  <c r="AK4" i="72"/>
  <c r="AL4" i="72"/>
  <c r="AM4" i="72"/>
  <c r="AN4" i="72"/>
  <c r="AO4" i="72"/>
  <c r="AP4" i="72"/>
  <c r="AQ4" i="72"/>
  <c r="AR4" i="72"/>
  <c r="AS4" i="72"/>
  <c r="AG5" i="72"/>
  <c r="AH5" i="72"/>
  <c r="AI5" i="72"/>
  <c r="AJ5" i="72"/>
  <c r="AK5" i="72"/>
  <c r="AL5" i="72"/>
  <c r="AM5" i="72"/>
  <c r="AN5" i="72"/>
  <c r="AO5" i="72"/>
  <c r="AP5" i="72"/>
  <c r="AQ5" i="72"/>
  <c r="AR5" i="72"/>
  <c r="AS5" i="72"/>
  <c r="AG6" i="72"/>
  <c r="AH6" i="72"/>
  <c r="AI6" i="72"/>
  <c r="AJ6" i="72"/>
  <c r="AK6" i="72"/>
  <c r="AL6" i="72"/>
  <c r="AM6" i="72"/>
  <c r="AN6" i="72"/>
  <c r="AO6" i="72"/>
  <c r="AP6" i="72"/>
  <c r="AQ6" i="72"/>
  <c r="AR6" i="72"/>
  <c r="AS6" i="72"/>
  <c r="AG7" i="72"/>
  <c r="AH7" i="72"/>
  <c r="AI7" i="72"/>
  <c r="AJ7" i="72"/>
  <c r="AK7" i="72"/>
  <c r="AL7" i="72"/>
  <c r="AM7" i="72"/>
  <c r="AN7" i="72"/>
  <c r="AO7" i="72"/>
  <c r="AP7" i="72"/>
  <c r="AQ7" i="72"/>
  <c r="AR7" i="72"/>
  <c r="AS7" i="72"/>
  <c r="AG8" i="72"/>
  <c r="AH8" i="72"/>
  <c r="AI8" i="72"/>
  <c r="AJ8" i="72"/>
  <c r="AK8" i="72"/>
  <c r="AL8" i="72"/>
  <c r="AM8" i="72"/>
  <c r="AN8" i="72"/>
  <c r="AO8" i="72"/>
  <c r="AP8" i="72"/>
  <c r="AQ8" i="72"/>
  <c r="AR8" i="72"/>
  <c r="AS8" i="72"/>
  <c r="AG9" i="72"/>
  <c r="AH9" i="72"/>
  <c r="AI9" i="72"/>
  <c r="AJ9" i="72"/>
  <c r="AK9" i="72"/>
  <c r="AL9" i="72"/>
  <c r="AM9" i="72"/>
  <c r="AN9" i="72"/>
  <c r="AO9" i="72"/>
  <c r="AP9" i="72"/>
  <c r="AQ9" i="72"/>
  <c r="AR9" i="72"/>
  <c r="AS9" i="72"/>
  <c r="AG10" i="72"/>
  <c r="AH10" i="72"/>
  <c r="AI10" i="72"/>
  <c r="AJ10" i="72"/>
  <c r="AK10" i="72"/>
  <c r="AL10" i="72"/>
  <c r="AM10" i="72"/>
  <c r="AN10" i="72"/>
  <c r="AO10" i="72"/>
  <c r="AP10" i="72"/>
  <c r="AQ10" i="72"/>
  <c r="AR10" i="72"/>
  <c r="AS10" i="72"/>
  <c r="AG11" i="72"/>
  <c r="AH11" i="72"/>
  <c r="AI11" i="72"/>
  <c r="AJ11" i="72"/>
  <c r="AK11" i="72"/>
  <c r="AL11" i="72"/>
  <c r="AM11" i="72"/>
  <c r="AN11" i="72"/>
  <c r="AO11" i="72"/>
  <c r="AP11" i="72"/>
  <c r="AQ11" i="72"/>
  <c r="AR11" i="72"/>
  <c r="AS11" i="72"/>
  <c r="AG12" i="72"/>
  <c r="AH12" i="72"/>
  <c r="AI12" i="72"/>
  <c r="AJ12" i="72"/>
  <c r="AK12" i="72"/>
  <c r="AL12" i="72"/>
  <c r="AM12" i="72"/>
  <c r="AN12" i="72"/>
  <c r="AO12" i="72"/>
  <c r="AP12" i="72"/>
  <c r="AQ12" i="72"/>
  <c r="AR12" i="72"/>
  <c r="AS12" i="72"/>
  <c r="AG13" i="72"/>
  <c r="AH13" i="72"/>
  <c r="AI13" i="72"/>
  <c r="AJ13" i="72"/>
  <c r="AK13" i="72"/>
  <c r="AL13" i="72"/>
  <c r="AM13" i="72"/>
  <c r="AN13" i="72"/>
  <c r="AO13" i="72"/>
  <c r="AP13" i="72"/>
  <c r="AQ13" i="72"/>
  <c r="AR13" i="72"/>
  <c r="AS13" i="72"/>
  <c r="AG14" i="72"/>
  <c r="AH14" i="72"/>
  <c r="AI14" i="72"/>
  <c r="AJ14" i="72"/>
  <c r="AK14" i="72"/>
  <c r="AL14" i="72"/>
  <c r="AM14" i="72"/>
  <c r="AN14" i="72"/>
  <c r="AO14" i="72"/>
  <c r="AP14" i="72"/>
  <c r="AQ14" i="72"/>
  <c r="AR14" i="72"/>
  <c r="AS14" i="72"/>
  <c r="AG15" i="72"/>
  <c r="AH15" i="72"/>
  <c r="AI15" i="72"/>
  <c r="AJ15" i="72"/>
  <c r="AK15" i="72"/>
  <c r="AL15" i="72"/>
  <c r="AM15" i="72"/>
  <c r="AN15" i="72"/>
  <c r="AO15" i="72"/>
  <c r="AP15" i="72"/>
  <c r="AQ15" i="72"/>
  <c r="AR15" i="72"/>
  <c r="AS15" i="72"/>
  <c r="AG16" i="72"/>
  <c r="AH16" i="72"/>
  <c r="AI16" i="72"/>
  <c r="AJ16" i="72"/>
  <c r="AK16" i="72"/>
  <c r="AL16" i="72"/>
  <c r="AM16" i="72"/>
  <c r="AN16" i="72"/>
  <c r="AO16" i="72"/>
  <c r="AP16" i="72"/>
  <c r="AQ16" i="72"/>
  <c r="AR16" i="72"/>
  <c r="AS16" i="72"/>
  <c r="AG17" i="72"/>
  <c r="AH17" i="72"/>
  <c r="AI17" i="72"/>
  <c r="AJ17" i="72"/>
  <c r="AK17" i="72"/>
  <c r="AL17" i="72"/>
  <c r="AM17" i="72"/>
  <c r="AN17" i="72"/>
  <c r="AO17" i="72"/>
  <c r="AP17" i="72"/>
  <c r="AQ17" i="72"/>
  <c r="AR17" i="72"/>
  <c r="AS17" i="72"/>
  <c r="AG18" i="72"/>
  <c r="AH18" i="72"/>
  <c r="AI18" i="72"/>
  <c r="AJ18" i="72"/>
  <c r="AK18" i="72"/>
  <c r="AL18" i="72"/>
  <c r="AM18" i="72"/>
  <c r="AN18" i="72"/>
  <c r="AO18" i="72"/>
  <c r="AP18" i="72"/>
  <c r="AQ18" i="72"/>
  <c r="AR18" i="72"/>
  <c r="AS18" i="72"/>
  <c r="AG19" i="72"/>
  <c r="AH19" i="72"/>
  <c r="AI19" i="72"/>
  <c r="AJ19" i="72"/>
  <c r="AK19" i="72"/>
  <c r="AL19" i="72"/>
  <c r="AM19" i="72"/>
  <c r="AN19" i="72"/>
  <c r="AO19" i="72"/>
  <c r="AP19" i="72"/>
  <c r="AQ19" i="72"/>
  <c r="AR19" i="72"/>
  <c r="AS19" i="72"/>
  <c r="AG20" i="72"/>
  <c r="AH20" i="72"/>
  <c r="AI20" i="72"/>
  <c r="AJ20" i="72"/>
  <c r="AK20" i="72"/>
  <c r="AL20" i="72"/>
  <c r="AM20" i="72"/>
  <c r="AN20" i="72"/>
  <c r="AO20" i="72"/>
  <c r="AP20" i="72"/>
  <c r="AQ20" i="72"/>
  <c r="AR20" i="72"/>
  <c r="AS20" i="72"/>
  <c r="AG21" i="72"/>
  <c r="AH21" i="72"/>
  <c r="AI21" i="72"/>
  <c r="AJ21" i="72"/>
  <c r="AK21" i="72"/>
  <c r="AL21" i="72"/>
  <c r="AM21" i="72"/>
  <c r="AN21" i="72"/>
  <c r="AO21" i="72"/>
  <c r="AP21" i="72"/>
  <c r="AQ21" i="72"/>
  <c r="AR21" i="72"/>
  <c r="AS21" i="72"/>
  <c r="AG22" i="72"/>
  <c r="AH22" i="72"/>
  <c r="AI22" i="72"/>
  <c r="AJ22" i="72"/>
  <c r="AK22" i="72"/>
  <c r="AL22" i="72"/>
  <c r="AM22" i="72"/>
  <c r="AN22" i="72"/>
  <c r="AO22" i="72"/>
  <c r="AP22" i="72"/>
  <c r="AQ22" i="72"/>
  <c r="AR22" i="72"/>
  <c r="AS22" i="72"/>
  <c r="AG23" i="72"/>
  <c r="AH23" i="72"/>
  <c r="AI23" i="72"/>
  <c r="AJ23" i="72"/>
  <c r="AK23" i="72"/>
  <c r="AL23" i="72"/>
  <c r="AM23" i="72"/>
  <c r="AN23" i="72"/>
  <c r="AO23" i="72"/>
  <c r="AP23" i="72"/>
  <c r="AQ23" i="72"/>
  <c r="AR23" i="72"/>
  <c r="AS23" i="72"/>
  <c r="AG24" i="72"/>
  <c r="AH24" i="72"/>
  <c r="AI24" i="72"/>
  <c r="AJ24" i="72"/>
  <c r="AK24" i="72"/>
  <c r="AL24" i="72"/>
  <c r="AM24" i="72"/>
  <c r="AN24" i="72"/>
  <c r="AO24" i="72"/>
  <c r="AP24" i="72"/>
  <c r="AQ24" i="72"/>
  <c r="AR24" i="72"/>
  <c r="AS24" i="72"/>
  <c r="AG25" i="72"/>
  <c r="AH25" i="72"/>
  <c r="AI25" i="72"/>
  <c r="AJ25" i="72"/>
  <c r="AK25" i="72"/>
  <c r="AL25" i="72"/>
  <c r="AM25" i="72"/>
  <c r="AN25" i="72"/>
  <c r="AO25" i="72"/>
  <c r="AP25" i="72"/>
  <c r="AQ25" i="72"/>
  <c r="AR25" i="72"/>
  <c r="AS25" i="72"/>
  <c r="AG26" i="72"/>
  <c r="AH26" i="72"/>
  <c r="AI26" i="72"/>
  <c r="AJ26" i="72"/>
  <c r="AK26" i="72"/>
  <c r="AL26" i="72"/>
  <c r="AM26" i="72"/>
  <c r="AN26" i="72"/>
  <c r="AO26" i="72"/>
  <c r="AP26" i="72"/>
  <c r="AQ26" i="72"/>
  <c r="AR26" i="72"/>
  <c r="AS26" i="72"/>
  <c r="AG27" i="72"/>
  <c r="AH27" i="72"/>
  <c r="AI27" i="72"/>
  <c r="AJ27" i="72"/>
  <c r="AK27" i="72"/>
  <c r="AL27" i="72"/>
  <c r="AM27" i="72"/>
  <c r="AN27" i="72"/>
  <c r="AO27" i="72"/>
  <c r="AP27" i="72"/>
  <c r="AQ27" i="72"/>
  <c r="AR27" i="72"/>
  <c r="AS27" i="72"/>
  <c r="AG28" i="72"/>
  <c r="AH28" i="72"/>
  <c r="AI28" i="72"/>
  <c r="AJ28" i="72"/>
  <c r="AK28" i="72"/>
  <c r="AL28" i="72"/>
  <c r="AM28" i="72"/>
  <c r="AN28" i="72"/>
  <c r="AO28" i="72"/>
  <c r="AP28" i="72"/>
  <c r="AQ28" i="72"/>
  <c r="AR28" i="72"/>
  <c r="AS28" i="72"/>
  <c r="AG29" i="72"/>
  <c r="AH29" i="72"/>
  <c r="AI29" i="72"/>
  <c r="AJ29" i="72"/>
  <c r="AK29" i="72"/>
  <c r="AL29" i="72"/>
  <c r="AM29" i="72"/>
  <c r="AN29" i="72"/>
  <c r="AO29" i="72"/>
  <c r="AP29" i="72"/>
  <c r="AQ29" i="72"/>
  <c r="AR29" i="72"/>
  <c r="AS29" i="72"/>
  <c r="AG30" i="72"/>
  <c r="AH30" i="72"/>
  <c r="AI30" i="72"/>
  <c r="AJ30" i="72"/>
  <c r="AK30" i="72"/>
  <c r="AL30" i="72"/>
  <c r="AM30" i="72"/>
  <c r="AN30" i="72"/>
  <c r="AO30" i="72"/>
  <c r="AP30" i="72"/>
  <c r="AQ30" i="72"/>
  <c r="AR30" i="72"/>
  <c r="AS30" i="72"/>
  <c r="AG31" i="72"/>
  <c r="AH31" i="72"/>
  <c r="AI31" i="72"/>
  <c r="AJ31" i="72"/>
  <c r="AK31" i="72"/>
  <c r="AL31" i="72"/>
  <c r="AM31" i="72"/>
  <c r="AN31" i="72"/>
  <c r="AO31" i="72"/>
  <c r="AP31" i="72"/>
  <c r="AQ31" i="72"/>
  <c r="AR31" i="72"/>
  <c r="AS31" i="72"/>
  <c r="AG32" i="72"/>
  <c r="AH32" i="72"/>
  <c r="AI32" i="72"/>
  <c r="AJ32" i="72"/>
  <c r="AK32" i="72"/>
  <c r="AL32" i="72"/>
  <c r="AM32" i="72"/>
  <c r="AN32" i="72"/>
  <c r="AO32" i="72"/>
  <c r="AP32" i="72"/>
  <c r="AQ32" i="72"/>
  <c r="AR32" i="72"/>
  <c r="AS32" i="72"/>
  <c r="AG33" i="72"/>
  <c r="AH33" i="72"/>
  <c r="AI33" i="72"/>
  <c r="AJ33" i="72"/>
  <c r="AK33" i="72"/>
  <c r="AL33" i="72"/>
  <c r="AM33" i="72"/>
  <c r="AN33" i="72"/>
  <c r="AO33" i="72"/>
  <c r="AP33" i="72"/>
  <c r="AQ33" i="72"/>
  <c r="AR33" i="72"/>
  <c r="AS33" i="72"/>
  <c r="AG34" i="72"/>
  <c r="AH34" i="72"/>
  <c r="AI34" i="72"/>
  <c r="AJ34" i="72"/>
  <c r="AK34" i="72"/>
  <c r="AL34" i="72"/>
  <c r="AM34" i="72"/>
  <c r="AN34" i="72"/>
  <c r="AO34" i="72"/>
  <c r="AP34" i="72"/>
  <c r="AQ34" i="72"/>
  <c r="AR34" i="72"/>
  <c r="AS34" i="72"/>
  <c r="AG35" i="72"/>
  <c r="AH35" i="72"/>
  <c r="AI35" i="72"/>
  <c r="AJ35" i="72"/>
  <c r="AK35" i="72"/>
  <c r="AL35" i="72"/>
  <c r="AM35" i="72"/>
  <c r="AN35" i="72"/>
  <c r="AO35" i="72"/>
  <c r="AP35" i="72"/>
  <c r="AQ35" i="72"/>
  <c r="AR35" i="72"/>
  <c r="AS35" i="72"/>
  <c r="AG36" i="72"/>
  <c r="AH36" i="72"/>
  <c r="AI36" i="72"/>
  <c r="AJ36" i="72"/>
  <c r="AK36" i="72"/>
  <c r="AL36" i="72"/>
  <c r="AM36" i="72"/>
  <c r="AN36" i="72"/>
  <c r="AO36" i="72"/>
  <c r="AP36" i="72"/>
  <c r="AQ36" i="72"/>
  <c r="AR36" i="72"/>
  <c r="AS36" i="72"/>
  <c r="AG37" i="72"/>
  <c r="AH37" i="72"/>
  <c r="AI37" i="72"/>
  <c r="AJ37" i="72"/>
  <c r="AK37" i="72"/>
  <c r="AL37" i="72"/>
  <c r="AM37" i="72"/>
  <c r="AN37" i="72"/>
  <c r="AO37" i="72"/>
  <c r="AP37" i="72"/>
  <c r="AQ37" i="72"/>
  <c r="AR37" i="72"/>
  <c r="AS37" i="72"/>
  <c r="AG38" i="72"/>
  <c r="AH38" i="72"/>
  <c r="AI38" i="72"/>
  <c r="AJ38" i="72"/>
  <c r="AK38" i="72"/>
  <c r="AL38" i="72"/>
  <c r="AM38" i="72"/>
  <c r="AN38" i="72"/>
  <c r="AO38" i="72"/>
  <c r="AP38" i="72"/>
  <c r="AQ38" i="72"/>
  <c r="AR38" i="72"/>
  <c r="AS38" i="72"/>
  <c r="AG39" i="72"/>
  <c r="AH39" i="72"/>
  <c r="AI39" i="72"/>
  <c r="AJ39" i="72"/>
  <c r="AK39" i="72"/>
  <c r="AL39" i="72"/>
  <c r="AM39" i="72"/>
  <c r="AN39" i="72"/>
  <c r="AO39" i="72"/>
  <c r="AP39" i="72"/>
  <c r="AQ39" i="72"/>
  <c r="AR39" i="72"/>
  <c r="AS39" i="72"/>
  <c r="AG40" i="72"/>
  <c r="AH40" i="72"/>
  <c r="AI40" i="72"/>
  <c r="AJ40" i="72"/>
  <c r="AK40" i="72"/>
  <c r="AL40" i="72"/>
  <c r="AM40" i="72"/>
  <c r="AN40" i="72"/>
  <c r="AO40" i="72"/>
  <c r="AP40" i="72"/>
  <c r="AQ40" i="72"/>
  <c r="AR40" i="72"/>
  <c r="AS40" i="72"/>
  <c r="AG41" i="72"/>
  <c r="AH41" i="72"/>
  <c r="AI41" i="72"/>
  <c r="AJ41" i="72"/>
  <c r="AK41" i="72"/>
  <c r="AL41" i="72"/>
  <c r="AM41" i="72"/>
  <c r="AN41" i="72"/>
  <c r="AO41" i="72"/>
  <c r="AP41" i="72"/>
  <c r="AQ41" i="72"/>
  <c r="AR41" i="72"/>
  <c r="AS41" i="72"/>
  <c r="AG42" i="72"/>
  <c r="AH42" i="72"/>
  <c r="AI42" i="72"/>
  <c r="AJ42" i="72"/>
  <c r="AK42" i="72"/>
  <c r="AL42" i="72"/>
  <c r="AM42" i="72"/>
  <c r="AN42" i="72"/>
  <c r="AO42" i="72"/>
  <c r="AP42" i="72"/>
  <c r="AQ42" i="72"/>
  <c r="AR42" i="72"/>
  <c r="AS42" i="72"/>
  <c r="AG43" i="72"/>
  <c r="AH43" i="72"/>
  <c r="AI43" i="72"/>
  <c r="AJ43" i="72"/>
  <c r="AK43" i="72"/>
  <c r="AL43" i="72"/>
  <c r="AM43" i="72"/>
  <c r="AN43" i="72"/>
  <c r="AO43" i="72"/>
  <c r="AP43" i="72"/>
  <c r="AQ43" i="72"/>
  <c r="AR43" i="72"/>
  <c r="AS43" i="72"/>
  <c r="AG44" i="72"/>
  <c r="AH44" i="72"/>
  <c r="AI44" i="72"/>
  <c r="AJ44" i="72"/>
  <c r="AK44" i="72"/>
  <c r="AL44" i="72"/>
  <c r="AM44" i="72"/>
  <c r="AN44" i="72"/>
  <c r="AO44" i="72"/>
  <c r="AP44" i="72"/>
  <c r="AQ44" i="72"/>
  <c r="AR44" i="72"/>
  <c r="AS44" i="72"/>
  <c r="AG45" i="72"/>
  <c r="AH45" i="72"/>
  <c r="AI45" i="72"/>
  <c r="AJ45" i="72"/>
  <c r="AK45" i="72"/>
  <c r="AL45" i="72"/>
  <c r="AM45" i="72"/>
  <c r="AN45" i="72"/>
  <c r="AO45" i="72"/>
  <c r="AP45" i="72"/>
  <c r="AQ45" i="72"/>
  <c r="AR45" i="72"/>
  <c r="AS45" i="72"/>
  <c r="AG46" i="72"/>
  <c r="AH46" i="72"/>
  <c r="AI46" i="72"/>
  <c r="AJ46" i="72"/>
  <c r="AK46" i="72"/>
  <c r="AL46" i="72"/>
  <c r="AM46" i="72"/>
  <c r="AN46" i="72"/>
  <c r="AO46" i="72"/>
  <c r="AP46" i="72"/>
  <c r="AQ46" i="72"/>
  <c r="AR46" i="72"/>
  <c r="AS46" i="72"/>
  <c r="AG47" i="72"/>
  <c r="AH47" i="72"/>
  <c r="AI47" i="72"/>
  <c r="AJ47" i="72"/>
  <c r="AK47" i="72"/>
  <c r="AL47" i="72"/>
  <c r="AM47" i="72"/>
  <c r="AN47" i="72"/>
  <c r="AO47" i="72"/>
  <c r="AP47" i="72"/>
  <c r="AQ47" i="72"/>
  <c r="AR47" i="72"/>
  <c r="AS47" i="72"/>
  <c r="AG48" i="72"/>
  <c r="AH48" i="72"/>
  <c r="AI48" i="72"/>
  <c r="AJ48" i="72"/>
  <c r="AK48" i="72"/>
  <c r="AL48" i="72"/>
  <c r="AM48" i="72"/>
  <c r="AN48" i="72"/>
  <c r="AO48" i="72"/>
  <c r="AP48" i="72"/>
  <c r="AQ48" i="72"/>
  <c r="AR48" i="72"/>
  <c r="AS48" i="72"/>
  <c r="AG49" i="72"/>
  <c r="AH49" i="72"/>
  <c r="AI49" i="72"/>
  <c r="AJ49" i="72"/>
  <c r="AK49" i="72"/>
  <c r="AL49" i="72"/>
  <c r="AM49" i="72"/>
  <c r="AN49" i="72"/>
  <c r="AO49" i="72"/>
  <c r="AP49" i="72"/>
  <c r="AQ49" i="72"/>
  <c r="AR49" i="72"/>
  <c r="AS49" i="72"/>
  <c r="AG50" i="72"/>
  <c r="AH50" i="72"/>
  <c r="AI50" i="72"/>
  <c r="AJ50" i="72"/>
  <c r="AK50" i="72"/>
  <c r="AL50" i="72"/>
  <c r="AM50" i="72"/>
  <c r="AN50" i="72"/>
  <c r="AO50" i="72"/>
  <c r="AP50" i="72"/>
  <c r="AQ50" i="72"/>
  <c r="AR50" i="72"/>
  <c r="AS50" i="72"/>
  <c r="AG51" i="72"/>
  <c r="AH51" i="72"/>
  <c r="AI51" i="72"/>
  <c r="AJ51" i="72"/>
  <c r="AK51" i="72"/>
  <c r="AL51" i="72"/>
  <c r="AM51" i="72"/>
  <c r="AN51" i="72"/>
  <c r="AO51" i="72"/>
  <c r="AP51" i="72"/>
  <c r="AQ51" i="72"/>
  <c r="AR51" i="72"/>
  <c r="AS51" i="72"/>
  <c r="AG52" i="72"/>
  <c r="AH52" i="72"/>
  <c r="AI52" i="72"/>
  <c r="AJ52" i="72"/>
  <c r="AK52" i="72"/>
  <c r="AL52" i="72"/>
  <c r="AM52" i="72"/>
  <c r="AN52" i="72"/>
  <c r="AO52" i="72"/>
  <c r="AP52" i="72"/>
  <c r="AQ52" i="72"/>
  <c r="AR52" i="72"/>
  <c r="AS52" i="72"/>
  <c r="AG53" i="72"/>
  <c r="AH53" i="72"/>
  <c r="AI53" i="72"/>
  <c r="AJ53" i="72"/>
  <c r="AK53" i="72"/>
  <c r="AL53" i="72"/>
  <c r="AM53" i="72"/>
  <c r="AN53" i="72"/>
  <c r="AO53" i="72"/>
  <c r="AP53" i="72"/>
  <c r="AQ53" i="72"/>
  <c r="AR53" i="72"/>
  <c r="AS53" i="72"/>
  <c r="AG54" i="72"/>
  <c r="AH54" i="72"/>
  <c r="AI54" i="72"/>
  <c r="AJ54" i="72"/>
  <c r="AK54" i="72"/>
  <c r="AL54" i="72"/>
  <c r="AM54" i="72"/>
  <c r="AN54" i="72"/>
  <c r="AO54" i="72"/>
  <c r="AP54" i="72"/>
  <c r="AQ54" i="72"/>
  <c r="AR54" i="72"/>
  <c r="AS54" i="72"/>
  <c r="AG55" i="72"/>
  <c r="AH55" i="72"/>
  <c r="AI55" i="72"/>
  <c r="AJ55" i="72"/>
  <c r="AK55" i="72"/>
  <c r="AL55" i="72"/>
  <c r="AM55" i="72"/>
  <c r="AN55" i="72"/>
  <c r="AO55" i="72"/>
  <c r="AP55" i="72"/>
  <c r="AQ55" i="72"/>
  <c r="AR55" i="72"/>
  <c r="AS55" i="72"/>
  <c r="AG56" i="72"/>
  <c r="AH56" i="72"/>
  <c r="AI56" i="72"/>
  <c r="AJ56" i="72"/>
  <c r="AK56" i="72"/>
  <c r="AL56" i="72"/>
  <c r="AM56" i="72"/>
  <c r="AN56" i="72"/>
  <c r="AO56" i="72"/>
  <c r="AP56" i="72"/>
  <c r="AQ56" i="72"/>
  <c r="AR56" i="72"/>
  <c r="AS56" i="72"/>
  <c r="AG57" i="72"/>
  <c r="AH57" i="72"/>
  <c r="AI57" i="72"/>
  <c r="AJ57" i="72"/>
  <c r="AK57" i="72"/>
  <c r="AL57" i="72"/>
  <c r="AM57" i="72"/>
  <c r="AN57" i="72"/>
  <c r="AO57" i="72"/>
  <c r="AP57" i="72"/>
  <c r="AQ57" i="72"/>
  <c r="AR57" i="72"/>
  <c r="AS57" i="72"/>
  <c r="AG58" i="72"/>
  <c r="AH58" i="72"/>
  <c r="AI58" i="72"/>
  <c r="AJ58" i="72"/>
  <c r="AK58" i="72"/>
  <c r="AL58" i="72"/>
  <c r="AM58" i="72"/>
  <c r="AN58" i="72"/>
  <c r="AO58" i="72"/>
  <c r="AP58" i="72"/>
  <c r="AQ58" i="72"/>
  <c r="AR58" i="72"/>
  <c r="AS58" i="72"/>
  <c r="AG59" i="72"/>
  <c r="AH59" i="72"/>
  <c r="AI59" i="72"/>
  <c r="AJ59" i="72"/>
  <c r="AK59" i="72"/>
  <c r="AL59" i="72"/>
  <c r="AM59" i="72"/>
  <c r="AN59" i="72"/>
  <c r="AO59" i="72"/>
  <c r="AP59" i="72"/>
  <c r="AQ59" i="72"/>
  <c r="AR59" i="72"/>
  <c r="AS59" i="72"/>
  <c r="AG60" i="72"/>
  <c r="AH60" i="72"/>
  <c r="AI60" i="72"/>
  <c r="AJ60" i="72"/>
  <c r="AK60" i="72"/>
  <c r="AL60" i="72"/>
  <c r="AM60" i="72"/>
  <c r="AN60" i="72"/>
  <c r="AO60" i="72"/>
  <c r="AP60" i="72"/>
  <c r="AQ60" i="72"/>
  <c r="AR60" i="72"/>
  <c r="AS60" i="72"/>
  <c r="AG61" i="72"/>
  <c r="AH61" i="72"/>
  <c r="AI61" i="72"/>
  <c r="AJ61" i="72"/>
  <c r="AK61" i="72"/>
  <c r="AL61" i="72"/>
  <c r="AM61" i="72"/>
  <c r="AN61" i="72"/>
  <c r="AO61" i="72"/>
  <c r="AP61" i="72"/>
  <c r="AQ61" i="72"/>
  <c r="AR61" i="72"/>
  <c r="AS61" i="72"/>
  <c r="AG62" i="72"/>
  <c r="AH62" i="72"/>
  <c r="AI62" i="72"/>
  <c r="AJ62" i="72"/>
  <c r="AK62" i="72"/>
  <c r="AL62" i="72"/>
  <c r="AM62" i="72"/>
  <c r="AN62" i="72"/>
  <c r="AO62" i="72"/>
  <c r="AP62" i="72"/>
  <c r="AQ62" i="72"/>
  <c r="AR62" i="72"/>
  <c r="AS62" i="72"/>
  <c r="AG63" i="72"/>
  <c r="AH63" i="72"/>
  <c r="AI63" i="72"/>
  <c r="AJ63" i="72"/>
  <c r="AK63" i="72"/>
  <c r="AL63" i="72"/>
  <c r="AM63" i="72"/>
  <c r="AN63" i="72"/>
  <c r="AO63" i="72"/>
  <c r="AP63" i="72"/>
  <c r="AQ63" i="72"/>
  <c r="AR63" i="72"/>
  <c r="AS63" i="72"/>
  <c r="AG64" i="72"/>
  <c r="AH64" i="72"/>
  <c r="AI64" i="72"/>
  <c r="AJ64" i="72"/>
  <c r="AK64" i="72"/>
  <c r="AL64" i="72"/>
  <c r="AM64" i="72"/>
  <c r="AN64" i="72"/>
  <c r="AO64" i="72"/>
  <c r="AP64" i="72"/>
  <c r="AQ64" i="72"/>
  <c r="AR64" i="72"/>
  <c r="AS64" i="72"/>
  <c r="AG65" i="72"/>
  <c r="AH65" i="72"/>
  <c r="AI65" i="72"/>
  <c r="AJ65" i="72"/>
  <c r="AK65" i="72"/>
  <c r="AL65" i="72"/>
  <c r="AM65" i="72"/>
  <c r="AN65" i="72"/>
  <c r="AO65" i="72"/>
  <c r="AP65" i="72"/>
  <c r="AQ65" i="72"/>
  <c r="AR65" i="72"/>
  <c r="AS65" i="72"/>
  <c r="AG66" i="72"/>
  <c r="AH66" i="72"/>
  <c r="AI66" i="72"/>
  <c r="AJ66" i="72"/>
  <c r="AK66" i="72"/>
  <c r="AL66" i="72"/>
  <c r="AM66" i="72"/>
  <c r="AN66" i="72"/>
  <c r="AO66" i="72"/>
  <c r="AP66" i="72"/>
  <c r="AQ66" i="72"/>
  <c r="AR66" i="72"/>
  <c r="AS66" i="72"/>
  <c r="AG67" i="72"/>
  <c r="AH67" i="72"/>
  <c r="AI67" i="72"/>
  <c r="AJ67" i="72"/>
  <c r="AK67" i="72"/>
  <c r="AL67" i="72"/>
  <c r="AM67" i="72"/>
  <c r="AN67" i="72"/>
  <c r="AO67" i="72"/>
  <c r="AP67" i="72"/>
  <c r="AQ67" i="72"/>
  <c r="AR67" i="72"/>
  <c r="AS67" i="72"/>
  <c r="AG68" i="72"/>
  <c r="AH68" i="72"/>
  <c r="AI68" i="72"/>
  <c r="AJ68" i="72"/>
  <c r="AK68" i="72"/>
  <c r="AL68" i="72"/>
  <c r="AM68" i="72"/>
  <c r="AN68" i="72"/>
  <c r="AO68" i="72"/>
  <c r="AP68" i="72"/>
  <c r="AQ68" i="72"/>
  <c r="AR68" i="72"/>
  <c r="AS68" i="72"/>
  <c r="AG69" i="72"/>
  <c r="AH69" i="72"/>
  <c r="AI69" i="72"/>
  <c r="AJ69" i="72"/>
  <c r="AK69" i="72"/>
  <c r="AL69" i="72"/>
  <c r="AM69" i="72"/>
  <c r="AN69" i="72"/>
  <c r="AO69" i="72"/>
  <c r="AP69" i="72"/>
  <c r="AQ69" i="72"/>
  <c r="AR69" i="72"/>
  <c r="AS69" i="72"/>
  <c r="AG70" i="72"/>
  <c r="AH70" i="72"/>
  <c r="AI70" i="72"/>
  <c r="AJ70" i="72"/>
  <c r="AK70" i="72"/>
  <c r="AL70" i="72"/>
  <c r="AM70" i="72"/>
  <c r="AN70" i="72"/>
  <c r="AO70" i="72"/>
  <c r="AP70" i="72"/>
  <c r="AQ70" i="72"/>
  <c r="AR70" i="72"/>
  <c r="AS70" i="72"/>
  <c r="AG71" i="72"/>
  <c r="AH71" i="72"/>
  <c r="AI71" i="72"/>
  <c r="AJ71" i="72"/>
  <c r="AK71" i="72"/>
  <c r="AL71" i="72"/>
  <c r="AM71" i="72"/>
  <c r="AN71" i="72"/>
  <c r="AO71" i="72"/>
  <c r="AP71" i="72"/>
  <c r="AQ71" i="72"/>
  <c r="AR71" i="72"/>
  <c r="AS71" i="72"/>
  <c r="AG72" i="72"/>
  <c r="AH72" i="72"/>
  <c r="AI72" i="72"/>
  <c r="AJ72" i="72"/>
  <c r="AK72" i="72"/>
  <c r="AL72" i="72"/>
  <c r="AM72" i="72"/>
  <c r="AN72" i="72"/>
  <c r="AO72" i="72"/>
  <c r="AP72" i="72"/>
  <c r="AQ72" i="72"/>
  <c r="AR72" i="72"/>
  <c r="AS72" i="72"/>
  <c r="AG73" i="72"/>
  <c r="AH73" i="72"/>
  <c r="AI73" i="72"/>
  <c r="AJ73" i="72"/>
  <c r="AK73" i="72"/>
  <c r="AL73" i="72"/>
  <c r="AM73" i="72"/>
  <c r="AN73" i="72"/>
  <c r="AO73" i="72"/>
  <c r="AP73" i="72"/>
  <c r="AQ73" i="72"/>
  <c r="AR73" i="72"/>
  <c r="AS73" i="72"/>
  <c r="AG74" i="72"/>
  <c r="AH74" i="72"/>
  <c r="AI74" i="72"/>
  <c r="AJ74" i="72"/>
  <c r="AK74" i="72"/>
  <c r="AL74" i="72"/>
  <c r="AM74" i="72"/>
  <c r="AN74" i="72"/>
  <c r="AO74" i="72"/>
  <c r="AP74" i="72"/>
  <c r="AQ74" i="72"/>
  <c r="AR74" i="72"/>
  <c r="AS74" i="72"/>
  <c r="AG75" i="72"/>
  <c r="AH75" i="72"/>
  <c r="AI75" i="72"/>
  <c r="AJ75" i="72"/>
  <c r="AK75" i="72"/>
  <c r="AL75" i="72"/>
  <c r="AM75" i="72"/>
  <c r="AN75" i="72"/>
  <c r="AO75" i="72"/>
  <c r="AP75" i="72"/>
  <c r="AQ75" i="72"/>
  <c r="AR75" i="72"/>
  <c r="AS75" i="72"/>
  <c r="AG76" i="72"/>
  <c r="AH76" i="72"/>
  <c r="AI76" i="72"/>
  <c r="AJ76" i="72"/>
  <c r="AK76" i="72"/>
  <c r="AL76" i="72"/>
  <c r="AM76" i="72"/>
  <c r="AN76" i="72"/>
  <c r="AO76" i="72"/>
  <c r="AP76" i="72"/>
  <c r="AQ76" i="72"/>
  <c r="AR76" i="72"/>
  <c r="AS76" i="72"/>
  <c r="AG77" i="72"/>
  <c r="AH77" i="72"/>
  <c r="AI77" i="72"/>
  <c r="AJ77" i="72"/>
  <c r="AK77" i="72"/>
  <c r="AL77" i="72"/>
  <c r="AM77" i="72"/>
  <c r="AN77" i="72"/>
  <c r="AO77" i="72"/>
  <c r="AP77" i="72"/>
  <c r="AQ77" i="72"/>
  <c r="AR77" i="72"/>
  <c r="AS77" i="72"/>
  <c r="AG78" i="72"/>
  <c r="AH78" i="72"/>
  <c r="AI78" i="72"/>
  <c r="AJ78" i="72"/>
  <c r="AK78" i="72"/>
  <c r="AL78" i="72"/>
  <c r="AM78" i="72"/>
  <c r="AN78" i="72"/>
  <c r="AO78" i="72"/>
  <c r="AP78" i="72"/>
  <c r="AQ78" i="72"/>
  <c r="AR78" i="72"/>
  <c r="AS78" i="72"/>
  <c r="AG79" i="72"/>
  <c r="AH79" i="72"/>
  <c r="AI79" i="72"/>
  <c r="AJ79" i="72"/>
  <c r="AK79" i="72"/>
  <c r="AL79" i="72"/>
  <c r="AM79" i="72"/>
  <c r="AN79" i="72"/>
  <c r="AO79" i="72"/>
  <c r="AP79" i="72"/>
  <c r="AQ79" i="72"/>
  <c r="AR79" i="72"/>
  <c r="AS79" i="72"/>
  <c r="AG80" i="72"/>
  <c r="AH80" i="72"/>
  <c r="AI80" i="72"/>
  <c r="AJ80" i="72"/>
  <c r="AK80" i="72"/>
  <c r="AL80" i="72"/>
  <c r="AM80" i="72"/>
  <c r="AN80" i="72"/>
  <c r="AO80" i="72"/>
  <c r="AP80" i="72"/>
  <c r="AQ80" i="72"/>
  <c r="AR80" i="72"/>
  <c r="AS80" i="72"/>
  <c r="AG81" i="72"/>
  <c r="AH81" i="72"/>
  <c r="AI81" i="72"/>
  <c r="AJ81" i="72"/>
  <c r="AK81" i="72"/>
  <c r="AL81" i="72"/>
  <c r="AM81" i="72"/>
  <c r="AN81" i="72"/>
  <c r="AO81" i="72"/>
  <c r="AP81" i="72"/>
  <c r="AQ81" i="72"/>
  <c r="AR81" i="72"/>
  <c r="AS81" i="72"/>
  <c r="AG82" i="72"/>
  <c r="AH82" i="72"/>
  <c r="AI82" i="72"/>
  <c r="AJ82" i="72"/>
  <c r="AK82" i="72"/>
  <c r="AL82" i="72"/>
  <c r="AM82" i="72"/>
  <c r="AN82" i="72"/>
  <c r="AO82" i="72"/>
  <c r="AP82" i="72"/>
  <c r="AQ82" i="72"/>
  <c r="AR82" i="72"/>
  <c r="AS82" i="72"/>
  <c r="AG83" i="72"/>
  <c r="AH83" i="72"/>
  <c r="AI83" i="72"/>
  <c r="AJ83" i="72"/>
  <c r="AK83" i="72"/>
  <c r="AL83" i="72"/>
  <c r="AM83" i="72"/>
  <c r="AN83" i="72"/>
  <c r="AO83" i="72"/>
  <c r="AP83" i="72"/>
  <c r="AQ83" i="72"/>
  <c r="AR83" i="72"/>
  <c r="AS83" i="72"/>
  <c r="AG84" i="72"/>
  <c r="AH84" i="72"/>
  <c r="AI84" i="72"/>
  <c r="AJ84" i="72"/>
  <c r="AK84" i="72"/>
  <c r="AL84" i="72"/>
  <c r="AM84" i="72"/>
  <c r="AN84" i="72"/>
  <c r="AO84" i="72"/>
  <c r="AP84" i="72"/>
  <c r="AQ84" i="72"/>
  <c r="AR84" i="72"/>
  <c r="AS84" i="72"/>
  <c r="AG85" i="72"/>
  <c r="AH85" i="72"/>
  <c r="AI85" i="72"/>
  <c r="AJ85" i="72"/>
  <c r="AK85" i="72"/>
  <c r="AL85" i="72"/>
  <c r="AM85" i="72"/>
  <c r="AN85" i="72"/>
  <c r="AO85" i="72"/>
  <c r="AP85" i="72"/>
  <c r="AQ85" i="72"/>
  <c r="AR85" i="72"/>
  <c r="AS85" i="72"/>
  <c r="AG86" i="72"/>
  <c r="AH86" i="72"/>
  <c r="AI86" i="72"/>
  <c r="AJ86" i="72"/>
  <c r="AK86" i="72"/>
  <c r="AL86" i="72"/>
  <c r="AM86" i="72"/>
  <c r="AN86" i="72"/>
  <c r="AO86" i="72"/>
  <c r="AP86" i="72"/>
  <c r="AQ86" i="72"/>
  <c r="AR86" i="72"/>
  <c r="AS86" i="72"/>
  <c r="AG87" i="72"/>
  <c r="AH87" i="72"/>
  <c r="AI87" i="72"/>
  <c r="AJ87" i="72"/>
  <c r="AK87" i="72"/>
  <c r="AL87" i="72"/>
  <c r="AM87" i="72"/>
  <c r="AN87" i="72"/>
  <c r="AO87" i="72"/>
  <c r="AP87" i="72"/>
  <c r="AQ87" i="72"/>
  <c r="AR87" i="72"/>
  <c r="AS87" i="72"/>
  <c r="AG88" i="72"/>
  <c r="AH88" i="72"/>
  <c r="AI88" i="72"/>
  <c r="AJ88" i="72"/>
  <c r="AK88" i="72"/>
  <c r="AL88" i="72"/>
  <c r="AM88" i="72"/>
  <c r="AN88" i="72"/>
  <c r="AO88" i="72"/>
  <c r="AP88" i="72"/>
  <c r="AQ88" i="72"/>
  <c r="AR88" i="72"/>
  <c r="AS88" i="72"/>
  <c r="AG89" i="72"/>
  <c r="AH89" i="72"/>
  <c r="AI89" i="72"/>
  <c r="AJ89" i="72"/>
  <c r="AK89" i="72"/>
  <c r="AL89" i="72"/>
  <c r="AM89" i="72"/>
  <c r="AN89" i="72"/>
  <c r="AO89" i="72"/>
  <c r="AP89" i="72"/>
  <c r="AQ89" i="72"/>
  <c r="AR89" i="72"/>
  <c r="AS89" i="72"/>
  <c r="AG90" i="72"/>
  <c r="AH90" i="72"/>
  <c r="AI90" i="72"/>
  <c r="AJ90" i="72"/>
  <c r="AK90" i="72"/>
  <c r="AL90" i="72"/>
  <c r="AM90" i="72"/>
  <c r="AN90" i="72"/>
  <c r="AO90" i="72"/>
  <c r="AP90" i="72"/>
  <c r="AQ90" i="72"/>
  <c r="AR90" i="72"/>
  <c r="AS90" i="72"/>
  <c r="AG91" i="72"/>
  <c r="AH91" i="72"/>
  <c r="AI91" i="72"/>
  <c r="AJ91" i="72"/>
  <c r="AK91" i="72"/>
  <c r="AL91" i="72"/>
  <c r="AM91" i="72"/>
  <c r="AN91" i="72"/>
  <c r="AO91" i="72"/>
  <c r="AP91" i="72"/>
  <c r="AQ91" i="72"/>
  <c r="AR91" i="72"/>
  <c r="AS91" i="72"/>
  <c r="AG92" i="72"/>
  <c r="AH92" i="72"/>
  <c r="AI92" i="72"/>
  <c r="AJ92" i="72"/>
  <c r="AK92" i="72"/>
  <c r="AL92" i="72"/>
  <c r="AM92" i="72"/>
  <c r="AN92" i="72"/>
  <c r="AO92" i="72"/>
  <c r="AP92" i="72"/>
  <c r="AQ92" i="72"/>
  <c r="AR92" i="72"/>
  <c r="AS92" i="72"/>
  <c r="AG93" i="72"/>
  <c r="AH93" i="72"/>
  <c r="AI93" i="72"/>
  <c r="AJ93" i="72"/>
  <c r="AK93" i="72"/>
  <c r="AL93" i="72"/>
  <c r="AM93" i="72"/>
  <c r="AN93" i="72"/>
  <c r="AO93" i="72"/>
  <c r="AP93" i="72"/>
  <c r="AQ93" i="72"/>
  <c r="AR93" i="72"/>
  <c r="AS93" i="72"/>
  <c r="AG94" i="72"/>
  <c r="AH94" i="72"/>
  <c r="AI94" i="72"/>
  <c r="AJ94" i="72"/>
  <c r="AK94" i="72"/>
  <c r="AL94" i="72"/>
  <c r="AM94" i="72"/>
  <c r="AN94" i="72"/>
  <c r="AO94" i="72"/>
  <c r="AP94" i="72"/>
  <c r="AQ94" i="72"/>
  <c r="AR94" i="72"/>
  <c r="AS94" i="72"/>
  <c r="AG95" i="72"/>
  <c r="AH95" i="72"/>
  <c r="AI95" i="72"/>
  <c r="AJ95" i="72"/>
  <c r="AK95" i="72"/>
  <c r="AL95" i="72"/>
  <c r="AM95" i="72"/>
  <c r="AN95" i="72"/>
  <c r="AO95" i="72"/>
  <c r="AP95" i="72"/>
  <c r="AQ95" i="72"/>
  <c r="AR95" i="72"/>
  <c r="AS95" i="72"/>
  <c r="AG96" i="72"/>
  <c r="AH96" i="72"/>
  <c r="AI96" i="72"/>
  <c r="AJ96" i="72"/>
  <c r="AK96" i="72"/>
  <c r="AL96" i="72"/>
  <c r="AM96" i="72"/>
  <c r="AN96" i="72"/>
  <c r="AO96" i="72"/>
  <c r="AP96" i="72"/>
  <c r="AQ96" i="72"/>
  <c r="AR96" i="72"/>
  <c r="AS96" i="72"/>
  <c r="AG97" i="72"/>
  <c r="AH97" i="72"/>
  <c r="AI97" i="72"/>
  <c r="AJ97" i="72"/>
  <c r="AK97" i="72"/>
  <c r="AL97" i="72"/>
  <c r="AM97" i="72"/>
  <c r="AN97" i="72"/>
  <c r="AO97" i="72"/>
  <c r="AP97" i="72"/>
  <c r="AQ97" i="72"/>
  <c r="AR97" i="72"/>
  <c r="AS97" i="72"/>
  <c r="AG98" i="72"/>
  <c r="AH98" i="72"/>
  <c r="AI98" i="72"/>
  <c r="AJ98" i="72"/>
  <c r="AK98" i="72"/>
  <c r="AL98" i="72"/>
  <c r="AM98" i="72"/>
  <c r="AN98" i="72"/>
  <c r="AO98" i="72"/>
  <c r="AP98" i="72"/>
  <c r="AQ98" i="72"/>
  <c r="AR98" i="72"/>
  <c r="AS98" i="72"/>
  <c r="AG99" i="72"/>
  <c r="AH99" i="72"/>
  <c r="AI99" i="72"/>
  <c r="AJ99" i="72"/>
  <c r="AK99" i="72"/>
  <c r="AL99" i="72"/>
  <c r="AM99" i="72"/>
  <c r="AN99" i="72"/>
  <c r="AO99" i="72"/>
  <c r="AP99" i="72"/>
  <c r="AQ99" i="72"/>
  <c r="AR99" i="72"/>
  <c r="AS99" i="72"/>
  <c r="AG100" i="72"/>
  <c r="AH100" i="72"/>
  <c r="AI100" i="72"/>
  <c r="AJ100" i="72"/>
  <c r="AK100" i="72"/>
  <c r="AL100" i="72"/>
  <c r="AM100" i="72"/>
  <c r="AN100" i="72"/>
  <c r="AO100" i="72"/>
  <c r="AP100" i="72"/>
  <c r="AQ100" i="72"/>
  <c r="AR100" i="72"/>
  <c r="AS100" i="72"/>
  <c r="AG101" i="72"/>
  <c r="AH101" i="72"/>
  <c r="AI101" i="72"/>
  <c r="AJ101" i="72"/>
  <c r="AK101" i="72"/>
  <c r="AL101" i="72"/>
  <c r="AM101" i="72"/>
  <c r="AN101" i="72"/>
  <c r="AO101" i="72"/>
  <c r="AP101" i="72"/>
  <c r="AQ101" i="72"/>
  <c r="AR101" i="72"/>
  <c r="AS101" i="72"/>
  <c r="AG102" i="72"/>
  <c r="AH102" i="72"/>
  <c r="AI102" i="72"/>
  <c r="AJ102" i="72"/>
  <c r="AK102" i="72"/>
  <c r="AL102" i="72"/>
  <c r="AM102" i="72"/>
  <c r="AN102" i="72"/>
  <c r="AO102" i="72"/>
  <c r="AP102" i="72"/>
  <c r="AQ102" i="72"/>
  <c r="AR102" i="72"/>
  <c r="AS102" i="72"/>
  <c r="AG103" i="72"/>
  <c r="AH103" i="72"/>
  <c r="AI103" i="72"/>
  <c r="AJ103" i="72"/>
  <c r="AK103" i="72"/>
  <c r="AL103" i="72"/>
  <c r="AM103" i="72"/>
  <c r="AN103" i="72"/>
  <c r="AO103" i="72"/>
  <c r="AP103" i="72"/>
  <c r="AQ103" i="72"/>
  <c r="AR103" i="72"/>
  <c r="AS103" i="72"/>
  <c r="AG104" i="72"/>
  <c r="AH104" i="72"/>
  <c r="AI104" i="72"/>
  <c r="AJ104" i="72"/>
  <c r="AK104" i="72"/>
  <c r="AL104" i="72"/>
  <c r="AM104" i="72"/>
  <c r="AN104" i="72"/>
  <c r="AO104" i="72"/>
  <c r="AP104" i="72"/>
  <c r="AQ104" i="72"/>
  <c r="AR104" i="72"/>
  <c r="AS104" i="72"/>
  <c r="AG105" i="72"/>
  <c r="AH105" i="72"/>
  <c r="AI105" i="72"/>
  <c r="AJ105" i="72"/>
  <c r="AK105" i="72"/>
  <c r="AL105" i="72"/>
  <c r="AM105" i="72"/>
  <c r="AN105" i="72"/>
  <c r="AO105" i="72"/>
  <c r="AP105" i="72"/>
  <c r="AQ105" i="72"/>
  <c r="AR105" i="72"/>
  <c r="AS105" i="72"/>
  <c r="AG106" i="72"/>
  <c r="AH106" i="72"/>
  <c r="AI106" i="72"/>
  <c r="AJ106" i="72"/>
  <c r="AK106" i="72"/>
  <c r="AL106" i="72"/>
  <c r="AM106" i="72"/>
  <c r="AN106" i="72"/>
  <c r="AO106" i="72"/>
  <c r="AP106" i="72"/>
  <c r="AQ106" i="72"/>
  <c r="AR106" i="72"/>
  <c r="AS106" i="72"/>
  <c r="AG107" i="72"/>
  <c r="AH107" i="72"/>
  <c r="AI107" i="72"/>
  <c r="AJ107" i="72"/>
  <c r="AK107" i="72"/>
  <c r="AL107" i="72"/>
  <c r="AM107" i="72"/>
  <c r="AN107" i="72"/>
  <c r="AO107" i="72"/>
  <c r="AP107" i="72"/>
  <c r="AQ107" i="72"/>
  <c r="AR107" i="72"/>
  <c r="AS107" i="72"/>
  <c r="AG108" i="72"/>
  <c r="AH108" i="72"/>
  <c r="AI108" i="72"/>
  <c r="AJ108" i="72"/>
  <c r="AK108" i="72"/>
  <c r="AL108" i="72"/>
  <c r="AM108" i="72"/>
  <c r="AN108" i="72"/>
  <c r="AO108" i="72"/>
  <c r="AP108" i="72"/>
  <c r="AQ108" i="72"/>
  <c r="AR108" i="72"/>
  <c r="AS108" i="72"/>
  <c r="AG109" i="72"/>
  <c r="AH109" i="72"/>
  <c r="AI109" i="72"/>
  <c r="AJ109" i="72"/>
  <c r="AK109" i="72"/>
  <c r="AL109" i="72"/>
  <c r="AM109" i="72"/>
  <c r="AN109" i="72"/>
  <c r="AO109" i="72"/>
  <c r="AP109" i="72"/>
  <c r="AQ109" i="72"/>
  <c r="AR109" i="72"/>
  <c r="AS109" i="72"/>
  <c r="AG110" i="72"/>
  <c r="AH110" i="72"/>
  <c r="AI110" i="72"/>
  <c r="AJ110" i="72"/>
  <c r="AK110" i="72"/>
  <c r="AL110" i="72"/>
  <c r="AM110" i="72"/>
  <c r="AN110" i="72"/>
  <c r="AO110" i="72"/>
  <c r="AP110" i="72"/>
  <c r="AQ110" i="72"/>
  <c r="AR110" i="72"/>
  <c r="AS110" i="72"/>
  <c r="AG111" i="72"/>
  <c r="AH111" i="72"/>
  <c r="AI111" i="72"/>
  <c r="AJ111" i="72"/>
  <c r="AK111" i="72"/>
  <c r="AL111" i="72"/>
  <c r="AM111" i="72"/>
  <c r="AN111" i="72"/>
  <c r="AO111" i="72"/>
  <c r="AP111" i="72"/>
  <c r="AQ111" i="72"/>
  <c r="AR111" i="72"/>
  <c r="AS111" i="72"/>
  <c r="AG112" i="72"/>
  <c r="AH112" i="72"/>
  <c r="AI112" i="72"/>
  <c r="AJ112" i="72"/>
  <c r="AK112" i="72"/>
  <c r="AL112" i="72"/>
  <c r="AM112" i="72"/>
  <c r="AN112" i="72"/>
  <c r="AO112" i="72"/>
  <c r="AP112" i="72"/>
  <c r="AQ112" i="72"/>
  <c r="AR112" i="72"/>
  <c r="AS112" i="72"/>
  <c r="AG113" i="72"/>
  <c r="AH113" i="72"/>
  <c r="AI113" i="72"/>
  <c r="AJ113" i="72"/>
  <c r="AK113" i="72"/>
  <c r="AL113" i="72"/>
  <c r="AM113" i="72"/>
  <c r="AN113" i="72"/>
  <c r="AO113" i="72"/>
  <c r="AP113" i="72"/>
  <c r="AQ113" i="72"/>
  <c r="AR113" i="72"/>
  <c r="AS113" i="72"/>
  <c r="AG114" i="72"/>
  <c r="AH114" i="72"/>
  <c r="AI114" i="72"/>
  <c r="AJ114" i="72"/>
  <c r="AK114" i="72"/>
  <c r="AL114" i="72"/>
  <c r="AM114" i="72"/>
  <c r="AN114" i="72"/>
  <c r="AO114" i="72"/>
  <c r="AP114" i="72"/>
  <c r="AQ114" i="72"/>
  <c r="AR114" i="72"/>
  <c r="AS114" i="72"/>
  <c r="AG115" i="72"/>
  <c r="AH115" i="72"/>
  <c r="AI115" i="72"/>
  <c r="AJ115" i="72"/>
  <c r="AK115" i="72"/>
  <c r="AL115" i="72"/>
  <c r="AM115" i="72"/>
  <c r="AN115" i="72"/>
  <c r="AO115" i="72"/>
  <c r="AP115" i="72"/>
  <c r="AQ115" i="72"/>
  <c r="AR115" i="72"/>
  <c r="AS115" i="72"/>
  <c r="AG116" i="72"/>
  <c r="AH116" i="72"/>
  <c r="AI116" i="72"/>
  <c r="AJ116" i="72"/>
  <c r="AK116" i="72"/>
  <c r="AL116" i="72"/>
  <c r="AM116" i="72"/>
  <c r="AN116" i="72"/>
  <c r="AO116" i="72"/>
  <c r="AP116" i="72"/>
  <c r="AQ116" i="72"/>
  <c r="AR116" i="72"/>
  <c r="AS116" i="72"/>
  <c r="AG117" i="72"/>
  <c r="AH117" i="72"/>
  <c r="AI117" i="72"/>
  <c r="AJ117" i="72"/>
  <c r="AK117" i="72"/>
  <c r="AL117" i="72"/>
  <c r="AM117" i="72"/>
  <c r="AN117" i="72"/>
  <c r="AO117" i="72"/>
  <c r="AP117" i="72"/>
  <c r="AQ117" i="72"/>
  <c r="AR117" i="72"/>
  <c r="AS117" i="72"/>
  <c r="AG118" i="72"/>
  <c r="AH118" i="72"/>
  <c r="AI118" i="72"/>
  <c r="AJ118" i="72"/>
  <c r="AK118" i="72"/>
  <c r="AL118" i="72"/>
  <c r="AM118" i="72"/>
  <c r="AN118" i="72"/>
  <c r="AO118" i="72"/>
  <c r="AP118" i="72"/>
  <c r="AQ118" i="72"/>
  <c r="AR118" i="72"/>
  <c r="AS118" i="72"/>
  <c r="AG119" i="72"/>
  <c r="AH119" i="72"/>
  <c r="AI119" i="72"/>
  <c r="AJ119" i="72"/>
  <c r="AK119" i="72"/>
  <c r="AL119" i="72"/>
  <c r="AM119" i="72"/>
  <c r="AN119" i="72"/>
  <c r="AO119" i="72"/>
  <c r="AP119" i="72"/>
  <c r="AQ119" i="72"/>
  <c r="AR119" i="72"/>
  <c r="AS119" i="72"/>
  <c r="AG120" i="72"/>
  <c r="AH120" i="72"/>
  <c r="AI120" i="72"/>
  <c r="AJ120" i="72"/>
  <c r="AK120" i="72"/>
  <c r="AL120" i="72"/>
  <c r="AM120" i="72"/>
  <c r="AN120" i="72"/>
  <c r="AO120" i="72"/>
  <c r="AP120" i="72"/>
  <c r="AQ120" i="72"/>
  <c r="AR120" i="72"/>
  <c r="AS120" i="72"/>
  <c r="AG121" i="72"/>
  <c r="AH121" i="72"/>
  <c r="AI121" i="72"/>
  <c r="AJ121" i="72"/>
  <c r="AK121" i="72"/>
  <c r="AL121" i="72"/>
  <c r="AM121" i="72"/>
  <c r="AN121" i="72"/>
  <c r="AO121" i="72"/>
  <c r="AP121" i="72"/>
  <c r="AQ121" i="72"/>
  <c r="AR121" i="72"/>
  <c r="AS121" i="72"/>
  <c r="AG122" i="72"/>
  <c r="AH122" i="72"/>
  <c r="AI122" i="72"/>
  <c r="AJ122" i="72"/>
  <c r="AK122" i="72"/>
  <c r="AL122" i="72"/>
  <c r="AM122" i="72"/>
  <c r="AN122" i="72"/>
  <c r="AO122" i="72"/>
  <c r="AP122" i="72"/>
  <c r="AQ122" i="72"/>
  <c r="AR122" i="72"/>
  <c r="AS122" i="72"/>
  <c r="AG123" i="72"/>
  <c r="AH123" i="72"/>
  <c r="AI123" i="72"/>
  <c r="AJ123" i="72"/>
  <c r="AK123" i="72"/>
  <c r="AL123" i="72"/>
  <c r="AM123" i="72"/>
  <c r="AN123" i="72"/>
  <c r="AO123" i="72"/>
  <c r="AP123" i="72"/>
  <c r="AQ123" i="72"/>
  <c r="AR123" i="72"/>
  <c r="AS123" i="72"/>
  <c r="AG124" i="72"/>
  <c r="AH124" i="72"/>
  <c r="AI124" i="72"/>
  <c r="AJ124" i="72"/>
  <c r="AK124" i="72"/>
  <c r="AL124" i="72"/>
  <c r="AM124" i="72"/>
  <c r="AN124" i="72"/>
  <c r="AO124" i="72"/>
  <c r="AP124" i="72"/>
  <c r="AQ124" i="72"/>
  <c r="AR124" i="72"/>
  <c r="AS124" i="72"/>
  <c r="AG125" i="72"/>
  <c r="AH125" i="72"/>
  <c r="AI125" i="72"/>
  <c r="AJ125" i="72"/>
  <c r="AK125" i="72"/>
  <c r="AL125" i="72"/>
  <c r="AM125" i="72"/>
  <c r="AN125" i="72"/>
  <c r="AO125" i="72"/>
  <c r="AP125" i="72"/>
  <c r="AQ125" i="72"/>
  <c r="AR125" i="72"/>
  <c r="AS125" i="72"/>
  <c r="AG126" i="72"/>
  <c r="AH126" i="72"/>
  <c r="AI126" i="72"/>
  <c r="AJ126" i="72"/>
  <c r="AK126" i="72"/>
  <c r="AL126" i="72"/>
  <c r="AM126" i="72"/>
  <c r="AN126" i="72"/>
  <c r="AO126" i="72"/>
  <c r="AP126" i="72"/>
  <c r="AQ126" i="72"/>
  <c r="AR126" i="72"/>
  <c r="AS126" i="72"/>
  <c r="AG127" i="72"/>
  <c r="AH127" i="72"/>
  <c r="AI127" i="72"/>
  <c r="AJ127" i="72"/>
  <c r="AK127" i="72"/>
  <c r="AL127" i="72"/>
  <c r="AM127" i="72"/>
  <c r="AN127" i="72"/>
  <c r="AO127" i="72"/>
  <c r="AP127" i="72"/>
  <c r="AQ127" i="72"/>
  <c r="AR127" i="72"/>
  <c r="AS127" i="72"/>
  <c r="AG128" i="72"/>
  <c r="AH128" i="72"/>
  <c r="AI128" i="72"/>
  <c r="AJ128" i="72"/>
  <c r="AK128" i="72"/>
  <c r="AL128" i="72"/>
  <c r="AM128" i="72"/>
  <c r="AN128" i="72"/>
  <c r="AO128" i="72"/>
  <c r="AP128" i="72"/>
  <c r="AQ128" i="72"/>
  <c r="AR128" i="72"/>
  <c r="AS128" i="72"/>
  <c r="AG129" i="72"/>
  <c r="AH129" i="72"/>
  <c r="AI129" i="72"/>
  <c r="AJ129" i="72"/>
  <c r="AK129" i="72"/>
  <c r="AL129" i="72"/>
  <c r="AM129" i="72"/>
  <c r="AN129" i="72"/>
  <c r="AO129" i="72"/>
  <c r="AP129" i="72"/>
  <c r="AQ129" i="72"/>
  <c r="AR129" i="72"/>
  <c r="AS129" i="72"/>
  <c r="AG130" i="72"/>
  <c r="AH130" i="72"/>
  <c r="AI130" i="72"/>
  <c r="AJ130" i="72"/>
  <c r="AK130" i="72"/>
  <c r="AL130" i="72"/>
  <c r="AM130" i="72"/>
  <c r="AN130" i="72"/>
  <c r="AO130" i="72"/>
  <c r="AP130" i="72"/>
  <c r="AQ130" i="72"/>
  <c r="AR130" i="72"/>
  <c r="AS130" i="72"/>
  <c r="AG131" i="72"/>
  <c r="AH131" i="72"/>
  <c r="AI131" i="72"/>
  <c r="AJ131" i="72"/>
  <c r="AK131" i="72"/>
  <c r="AL131" i="72"/>
  <c r="AM131" i="72"/>
  <c r="AN131" i="72"/>
  <c r="AO131" i="72"/>
  <c r="AP131" i="72"/>
  <c r="AQ131" i="72"/>
  <c r="AR131" i="72"/>
  <c r="AS131" i="72"/>
  <c r="AG132" i="72"/>
  <c r="AH132" i="72"/>
  <c r="AI132" i="72"/>
  <c r="AJ132" i="72"/>
  <c r="AK132" i="72"/>
  <c r="AL132" i="72"/>
  <c r="AM132" i="72"/>
  <c r="AN132" i="72"/>
  <c r="AO132" i="72"/>
  <c r="AP132" i="72"/>
  <c r="AQ132" i="72"/>
  <c r="AR132" i="72"/>
  <c r="AS132" i="72"/>
  <c r="AG133" i="72"/>
  <c r="AH133" i="72"/>
  <c r="AI133" i="72"/>
  <c r="AJ133" i="72"/>
  <c r="AK133" i="72"/>
  <c r="AL133" i="72"/>
  <c r="AM133" i="72"/>
  <c r="AN133" i="72"/>
  <c r="AO133" i="72"/>
  <c r="AP133" i="72"/>
  <c r="AQ133" i="72"/>
  <c r="AR133" i="72"/>
  <c r="AS133" i="72"/>
  <c r="AG134" i="72"/>
  <c r="AH134" i="72"/>
  <c r="AI134" i="72"/>
  <c r="AJ134" i="72"/>
  <c r="AK134" i="72"/>
  <c r="AL134" i="72"/>
  <c r="AM134" i="72"/>
  <c r="AN134" i="72"/>
  <c r="AO134" i="72"/>
  <c r="AP134" i="72"/>
  <c r="AQ134" i="72"/>
  <c r="AR134" i="72"/>
  <c r="AS134" i="72"/>
  <c r="AG135" i="72"/>
  <c r="AH135" i="72"/>
  <c r="AI135" i="72"/>
  <c r="AJ135" i="72"/>
  <c r="AK135" i="72"/>
  <c r="AL135" i="72"/>
  <c r="AM135" i="72"/>
  <c r="AN135" i="72"/>
  <c r="AO135" i="72"/>
  <c r="AP135" i="72"/>
  <c r="AQ135" i="72"/>
  <c r="AR135" i="72"/>
  <c r="AS135" i="72"/>
  <c r="AG136" i="72"/>
  <c r="AH136" i="72"/>
  <c r="AI136" i="72"/>
  <c r="AJ136" i="72"/>
  <c r="AK136" i="72"/>
  <c r="AL136" i="72"/>
  <c r="AM136" i="72"/>
  <c r="AN136" i="72"/>
  <c r="AO136" i="72"/>
  <c r="AP136" i="72"/>
  <c r="AQ136" i="72"/>
  <c r="AR136" i="72"/>
  <c r="AS136" i="72"/>
  <c r="AG137" i="72"/>
  <c r="AH137" i="72"/>
  <c r="AI137" i="72"/>
  <c r="AJ137" i="72"/>
  <c r="AK137" i="72"/>
  <c r="AL137" i="72"/>
  <c r="AM137" i="72"/>
  <c r="AN137" i="72"/>
  <c r="AO137" i="72"/>
  <c r="AP137" i="72"/>
  <c r="AQ137" i="72"/>
  <c r="AR137" i="72"/>
  <c r="AS137" i="72"/>
  <c r="AG138" i="72"/>
  <c r="AH138" i="72"/>
  <c r="AI138" i="72"/>
  <c r="AJ138" i="72"/>
  <c r="AK138" i="72"/>
  <c r="AL138" i="72"/>
  <c r="AM138" i="72"/>
  <c r="AN138" i="72"/>
  <c r="AO138" i="72"/>
  <c r="AP138" i="72"/>
  <c r="AQ138" i="72"/>
  <c r="AR138" i="72"/>
  <c r="AS138" i="72"/>
  <c r="AG139" i="72"/>
  <c r="AH139" i="72"/>
  <c r="AI139" i="72"/>
  <c r="AJ139" i="72"/>
  <c r="AK139" i="72"/>
  <c r="AL139" i="72"/>
  <c r="AM139" i="72"/>
  <c r="AN139" i="72"/>
  <c r="AO139" i="72"/>
  <c r="AP139" i="72"/>
  <c r="AQ139" i="72"/>
  <c r="AR139" i="72"/>
  <c r="AS139" i="72"/>
  <c r="AG140" i="72"/>
  <c r="AH140" i="72"/>
  <c r="AI140" i="72"/>
  <c r="AJ140" i="72"/>
  <c r="AK140" i="72"/>
  <c r="AL140" i="72"/>
  <c r="AM140" i="72"/>
  <c r="AN140" i="72"/>
  <c r="AO140" i="72"/>
  <c r="AP140" i="72"/>
  <c r="AQ140" i="72"/>
  <c r="AR140" i="72"/>
  <c r="AS140" i="72"/>
  <c r="AG141" i="72"/>
  <c r="AH141" i="72"/>
  <c r="AI141" i="72"/>
  <c r="AJ141" i="72"/>
  <c r="AK141" i="72"/>
  <c r="AL141" i="72"/>
  <c r="AM141" i="72"/>
  <c r="AN141" i="72"/>
  <c r="AO141" i="72"/>
  <c r="AP141" i="72"/>
  <c r="AQ141" i="72"/>
  <c r="AR141" i="72"/>
  <c r="AS141" i="72"/>
  <c r="AG142" i="72"/>
  <c r="AH142" i="72"/>
  <c r="AI142" i="72"/>
  <c r="AJ142" i="72"/>
  <c r="AK142" i="72"/>
  <c r="AL142" i="72"/>
  <c r="AM142" i="72"/>
  <c r="AN142" i="72"/>
  <c r="AO142" i="72"/>
  <c r="AP142" i="72"/>
  <c r="AQ142" i="72"/>
  <c r="AR142" i="72"/>
  <c r="AS142" i="72"/>
  <c r="AG143" i="72"/>
  <c r="AH143" i="72"/>
  <c r="AI143" i="72"/>
  <c r="AJ143" i="72"/>
  <c r="AK143" i="72"/>
  <c r="AL143" i="72"/>
  <c r="AM143" i="72"/>
  <c r="AN143" i="72"/>
  <c r="AO143" i="72"/>
  <c r="AP143" i="72"/>
  <c r="AQ143" i="72"/>
  <c r="AR143" i="72"/>
  <c r="AS143" i="72"/>
  <c r="AG144" i="72"/>
  <c r="AH144" i="72"/>
  <c r="AI144" i="72"/>
  <c r="AJ144" i="72"/>
  <c r="AK144" i="72"/>
  <c r="AL144" i="72"/>
  <c r="AM144" i="72"/>
  <c r="AN144" i="72"/>
  <c r="AO144" i="72"/>
  <c r="AP144" i="72"/>
  <c r="AQ144" i="72"/>
  <c r="AR144" i="72"/>
  <c r="AS144" i="72"/>
  <c r="AG145" i="72"/>
  <c r="AH145" i="72"/>
  <c r="AI145" i="72"/>
  <c r="AJ145" i="72"/>
  <c r="AK145" i="72"/>
  <c r="AL145" i="72"/>
  <c r="AM145" i="72"/>
  <c r="AN145" i="72"/>
  <c r="AO145" i="72"/>
  <c r="AP145" i="72"/>
  <c r="AQ145" i="72"/>
  <c r="AR145" i="72"/>
  <c r="AS145" i="72"/>
  <c r="AG146" i="72"/>
  <c r="AH146" i="72"/>
  <c r="AI146" i="72"/>
  <c r="AJ146" i="72"/>
  <c r="AK146" i="72"/>
  <c r="AL146" i="72"/>
  <c r="AM146" i="72"/>
  <c r="AN146" i="72"/>
  <c r="AO146" i="72"/>
  <c r="AP146" i="72"/>
  <c r="AQ146" i="72"/>
  <c r="AR146" i="72"/>
  <c r="AS146" i="72"/>
  <c r="AG147" i="72"/>
  <c r="AH147" i="72"/>
  <c r="AI147" i="72"/>
  <c r="AJ147" i="72"/>
  <c r="AK147" i="72"/>
  <c r="AL147" i="72"/>
  <c r="AM147" i="72"/>
  <c r="AN147" i="72"/>
  <c r="AO147" i="72"/>
  <c r="AP147" i="72"/>
  <c r="AQ147" i="72"/>
  <c r="AR147" i="72"/>
  <c r="AS147" i="72"/>
  <c r="AG148" i="72"/>
  <c r="AH148" i="72"/>
  <c r="AI148" i="72"/>
  <c r="AJ148" i="72"/>
  <c r="AK148" i="72"/>
  <c r="AL148" i="72"/>
  <c r="AM148" i="72"/>
  <c r="AN148" i="72"/>
  <c r="AO148" i="72"/>
  <c r="AP148" i="72"/>
  <c r="AQ148" i="72"/>
  <c r="AR148" i="72"/>
  <c r="AS148" i="72"/>
  <c r="AG149" i="72"/>
  <c r="AH149" i="72"/>
  <c r="AI149" i="72"/>
  <c r="AJ149" i="72"/>
  <c r="AK149" i="72"/>
  <c r="AL149" i="72"/>
  <c r="AM149" i="72"/>
  <c r="AN149" i="72"/>
  <c r="AO149" i="72"/>
  <c r="AP149" i="72"/>
  <c r="AQ149" i="72"/>
  <c r="AR149" i="72"/>
  <c r="AS149" i="72"/>
  <c r="AG150" i="72"/>
  <c r="AH150" i="72"/>
  <c r="AI150" i="72"/>
  <c r="AJ150" i="72"/>
  <c r="AK150" i="72"/>
  <c r="AL150" i="72"/>
  <c r="AM150" i="72"/>
  <c r="AN150" i="72"/>
  <c r="AO150" i="72"/>
  <c r="AP150" i="72"/>
  <c r="AQ150" i="72"/>
  <c r="AR150" i="72"/>
  <c r="AS150" i="72"/>
  <c r="AG151" i="72"/>
  <c r="AH151" i="72"/>
  <c r="AI151" i="72"/>
  <c r="AJ151" i="72"/>
  <c r="AK151" i="72"/>
  <c r="AL151" i="72"/>
  <c r="AM151" i="72"/>
  <c r="AN151" i="72"/>
  <c r="AO151" i="72"/>
  <c r="AP151" i="72"/>
  <c r="AQ151" i="72"/>
  <c r="AR151" i="72"/>
  <c r="AS151" i="72"/>
  <c r="AG152" i="72"/>
  <c r="AH152" i="72"/>
  <c r="AI152" i="72"/>
  <c r="AJ152" i="72"/>
  <c r="AK152" i="72"/>
  <c r="AL152" i="72"/>
  <c r="AM152" i="72"/>
  <c r="AN152" i="72"/>
  <c r="AO152" i="72"/>
  <c r="AP152" i="72"/>
  <c r="AQ152" i="72"/>
  <c r="AR152" i="72"/>
  <c r="AS152" i="72"/>
  <c r="AG153" i="72"/>
  <c r="AH153" i="72"/>
  <c r="AI153" i="72"/>
  <c r="AJ153" i="72"/>
  <c r="AK153" i="72"/>
  <c r="AL153" i="72"/>
  <c r="AM153" i="72"/>
  <c r="AN153" i="72"/>
  <c r="AO153" i="72"/>
  <c r="AP153" i="72"/>
  <c r="AQ153" i="72"/>
  <c r="AR153" i="72"/>
  <c r="AS153" i="72"/>
  <c r="AG154" i="72"/>
  <c r="AH154" i="72"/>
  <c r="AI154" i="72"/>
  <c r="AJ154" i="72"/>
  <c r="AK154" i="72"/>
  <c r="AL154" i="72"/>
  <c r="AM154" i="72"/>
  <c r="AN154" i="72"/>
  <c r="AO154" i="72"/>
  <c r="AP154" i="72"/>
  <c r="AQ154" i="72"/>
  <c r="AR154" i="72"/>
  <c r="AS154" i="72"/>
  <c r="AG155" i="72"/>
  <c r="AH155" i="72"/>
  <c r="AI155" i="72"/>
  <c r="AJ155" i="72"/>
  <c r="AK155" i="72"/>
  <c r="AL155" i="72"/>
  <c r="AM155" i="72"/>
  <c r="AN155" i="72"/>
  <c r="AO155" i="72"/>
  <c r="AP155" i="72"/>
  <c r="AQ155" i="72"/>
  <c r="AR155" i="72"/>
  <c r="AS155" i="72"/>
  <c r="AG156" i="72"/>
  <c r="AH156" i="72"/>
  <c r="AI156" i="72"/>
  <c r="AJ156" i="72"/>
  <c r="AK156" i="72"/>
  <c r="AL156" i="72"/>
  <c r="AM156" i="72"/>
  <c r="AN156" i="72"/>
  <c r="AO156" i="72"/>
  <c r="AP156" i="72"/>
  <c r="AQ156" i="72"/>
  <c r="AR156" i="72"/>
  <c r="AS156" i="72"/>
  <c r="AG157" i="72"/>
  <c r="AH157" i="72"/>
  <c r="AI157" i="72"/>
  <c r="AJ157" i="72"/>
  <c r="AK157" i="72"/>
  <c r="AL157" i="72"/>
  <c r="AM157" i="72"/>
  <c r="AN157" i="72"/>
  <c r="AO157" i="72"/>
  <c r="AP157" i="72"/>
  <c r="AQ157" i="72"/>
  <c r="AR157" i="72"/>
  <c r="AS157" i="72"/>
  <c r="AG158" i="72"/>
  <c r="AH158" i="72"/>
  <c r="AI158" i="72"/>
  <c r="AJ158" i="72"/>
  <c r="AK158" i="72"/>
  <c r="AL158" i="72"/>
  <c r="AM158" i="72"/>
  <c r="AN158" i="72"/>
  <c r="AO158" i="72"/>
  <c r="AP158" i="72"/>
  <c r="AQ158" i="72"/>
  <c r="AR158" i="72"/>
  <c r="AS158" i="72"/>
  <c r="AG159" i="72"/>
  <c r="AH159" i="72"/>
  <c r="AI159" i="72"/>
  <c r="AJ159" i="72"/>
  <c r="AK159" i="72"/>
  <c r="AL159" i="72"/>
  <c r="AM159" i="72"/>
  <c r="AN159" i="72"/>
  <c r="AO159" i="72"/>
  <c r="AP159" i="72"/>
  <c r="AQ159" i="72"/>
  <c r="AR159" i="72"/>
  <c r="AS159" i="72"/>
  <c r="AG160" i="72"/>
  <c r="AH160" i="72"/>
  <c r="AI160" i="72"/>
  <c r="AJ160" i="72"/>
  <c r="AK160" i="72"/>
  <c r="AL160" i="72"/>
  <c r="AM160" i="72"/>
  <c r="AN160" i="72"/>
  <c r="AO160" i="72"/>
  <c r="AP160" i="72"/>
  <c r="AQ160" i="72"/>
  <c r="AR160" i="72"/>
  <c r="AS160" i="72"/>
  <c r="AG161" i="72"/>
  <c r="AH161" i="72"/>
  <c r="AI161" i="72"/>
  <c r="AJ161" i="72"/>
  <c r="AK161" i="72"/>
  <c r="AL161" i="72"/>
  <c r="AM161" i="72"/>
  <c r="AN161" i="72"/>
  <c r="AO161" i="72"/>
  <c r="AP161" i="72"/>
  <c r="AQ161" i="72"/>
  <c r="AR161" i="72"/>
  <c r="AS161" i="72"/>
  <c r="AG162" i="72"/>
  <c r="AH162" i="72"/>
  <c r="AI162" i="72"/>
  <c r="AJ162" i="72"/>
  <c r="AK162" i="72"/>
  <c r="AL162" i="72"/>
  <c r="AM162" i="72"/>
  <c r="AN162" i="72"/>
  <c r="AO162" i="72"/>
  <c r="AP162" i="72"/>
  <c r="AQ162" i="72"/>
  <c r="AR162" i="72"/>
  <c r="AS162" i="72"/>
  <c r="AG163" i="72"/>
  <c r="AH163" i="72"/>
  <c r="AI163" i="72"/>
  <c r="AJ163" i="72"/>
  <c r="AK163" i="72"/>
  <c r="AL163" i="72"/>
  <c r="AM163" i="72"/>
  <c r="AN163" i="72"/>
  <c r="AO163" i="72"/>
  <c r="AP163" i="72"/>
  <c r="AQ163" i="72"/>
  <c r="AR163" i="72"/>
  <c r="AS163" i="72"/>
  <c r="AG164" i="72"/>
  <c r="AH164" i="72"/>
  <c r="AI164" i="72"/>
  <c r="AJ164" i="72"/>
  <c r="AK164" i="72"/>
  <c r="AL164" i="72"/>
  <c r="AM164" i="72"/>
  <c r="AN164" i="72"/>
  <c r="AO164" i="72"/>
  <c r="AP164" i="72"/>
  <c r="AQ164" i="72"/>
  <c r="AR164" i="72"/>
  <c r="AS164" i="72"/>
  <c r="AG165" i="72"/>
  <c r="AH165" i="72"/>
  <c r="AI165" i="72"/>
  <c r="AJ165" i="72"/>
  <c r="AK165" i="72"/>
  <c r="AL165" i="72"/>
  <c r="AM165" i="72"/>
  <c r="AN165" i="72"/>
  <c r="AO165" i="72"/>
  <c r="AP165" i="72"/>
  <c r="AQ165" i="72"/>
  <c r="AR165" i="72"/>
  <c r="AS165" i="72"/>
  <c r="AG166" i="72"/>
  <c r="AH166" i="72"/>
  <c r="AI166" i="72"/>
  <c r="AJ166" i="72"/>
  <c r="AK166" i="72"/>
  <c r="AL166" i="72"/>
  <c r="AM166" i="72"/>
  <c r="AN166" i="72"/>
  <c r="AO166" i="72"/>
  <c r="AP166" i="72"/>
  <c r="AQ166" i="72"/>
  <c r="AR166" i="72"/>
  <c r="AS166" i="72"/>
  <c r="AG167" i="72"/>
  <c r="AH167" i="72"/>
  <c r="AI167" i="72"/>
  <c r="AJ167" i="72"/>
  <c r="AK167" i="72"/>
  <c r="AL167" i="72"/>
  <c r="AM167" i="72"/>
  <c r="AN167" i="72"/>
  <c r="AO167" i="72"/>
  <c r="AP167" i="72"/>
  <c r="AQ167" i="72"/>
  <c r="AR167" i="72"/>
  <c r="AS167" i="72"/>
  <c r="AG168" i="72"/>
  <c r="AH168" i="72"/>
  <c r="AI168" i="72"/>
  <c r="AJ168" i="72"/>
  <c r="AK168" i="72"/>
  <c r="AL168" i="72"/>
  <c r="AM168" i="72"/>
  <c r="AN168" i="72"/>
  <c r="AO168" i="72"/>
  <c r="AP168" i="72"/>
  <c r="AQ168" i="72"/>
  <c r="AR168" i="72"/>
  <c r="AS168" i="72"/>
  <c r="AG169" i="72"/>
  <c r="AH169" i="72"/>
  <c r="AI169" i="72"/>
  <c r="AJ169" i="72"/>
  <c r="AK169" i="72"/>
  <c r="AL169" i="72"/>
  <c r="AM169" i="72"/>
  <c r="AN169" i="72"/>
  <c r="AO169" i="72"/>
  <c r="AP169" i="72"/>
  <c r="AQ169" i="72"/>
  <c r="AR169" i="72"/>
  <c r="AS169" i="72"/>
  <c r="AG170" i="72"/>
  <c r="AH170" i="72"/>
  <c r="AI170" i="72"/>
  <c r="AJ170" i="72"/>
  <c r="AK170" i="72"/>
  <c r="AL170" i="72"/>
  <c r="AM170" i="72"/>
  <c r="AN170" i="72"/>
  <c r="AO170" i="72"/>
  <c r="AP170" i="72"/>
  <c r="AQ170" i="72"/>
  <c r="AR170" i="72"/>
  <c r="AS170" i="72"/>
  <c r="AG171" i="72"/>
  <c r="AH171" i="72"/>
  <c r="AI171" i="72"/>
  <c r="AJ171" i="72"/>
  <c r="AK171" i="72"/>
  <c r="AL171" i="72"/>
  <c r="AM171" i="72"/>
  <c r="AN171" i="72"/>
  <c r="AO171" i="72"/>
  <c r="AP171" i="72"/>
  <c r="AQ171" i="72"/>
  <c r="AR171" i="72"/>
  <c r="AS171" i="72"/>
  <c r="AG172" i="72"/>
  <c r="AH172" i="72"/>
  <c r="AI172" i="72"/>
  <c r="AJ172" i="72"/>
  <c r="AK172" i="72"/>
  <c r="AL172" i="72"/>
  <c r="AM172" i="72"/>
  <c r="AN172" i="72"/>
  <c r="AO172" i="72"/>
  <c r="AP172" i="72"/>
  <c r="AQ172" i="72"/>
  <c r="AR172" i="72"/>
  <c r="AS172" i="72"/>
  <c r="AG173" i="72"/>
  <c r="AH173" i="72"/>
  <c r="AI173" i="72"/>
  <c r="AJ173" i="72"/>
  <c r="AK173" i="72"/>
  <c r="AL173" i="72"/>
  <c r="AM173" i="72"/>
  <c r="AN173" i="72"/>
  <c r="AO173" i="72"/>
  <c r="AP173" i="72"/>
  <c r="AQ173" i="72"/>
  <c r="AR173" i="72"/>
  <c r="AS173" i="72"/>
  <c r="AG174" i="72"/>
  <c r="AH174" i="72"/>
  <c r="AI174" i="72"/>
  <c r="AJ174" i="72"/>
  <c r="AK174" i="72"/>
  <c r="AL174" i="72"/>
  <c r="AM174" i="72"/>
  <c r="AN174" i="72"/>
  <c r="AO174" i="72"/>
  <c r="AP174" i="72"/>
  <c r="AQ174" i="72"/>
  <c r="AR174" i="72"/>
  <c r="AS174" i="72"/>
  <c r="AG175" i="72"/>
  <c r="AH175" i="72"/>
  <c r="AI175" i="72"/>
  <c r="AJ175" i="72"/>
  <c r="AK175" i="72"/>
  <c r="AL175" i="72"/>
  <c r="AM175" i="72"/>
  <c r="AN175" i="72"/>
  <c r="AO175" i="72"/>
  <c r="AP175" i="72"/>
  <c r="AQ175" i="72"/>
  <c r="AR175" i="72"/>
  <c r="AS175" i="72"/>
  <c r="AG176" i="72"/>
  <c r="AH176" i="72"/>
  <c r="AI176" i="72"/>
  <c r="AJ176" i="72"/>
  <c r="AK176" i="72"/>
  <c r="AL176" i="72"/>
  <c r="AM176" i="72"/>
  <c r="AN176" i="72"/>
  <c r="AO176" i="72"/>
  <c r="AP176" i="72"/>
  <c r="AQ176" i="72"/>
  <c r="AR176" i="72"/>
  <c r="AS176" i="72"/>
  <c r="AG177" i="72"/>
  <c r="AH177" i="72"/>
  <c r="AI177" i="72"/>
  <c r="AJ177" i="72"/>
  <c r="AK177" i="72"/>
  <c r="AL177" i="72"/>
  <c r="AM177" i="72"/>
  <c r="AN177" i="72"/>
  <c r="AO177" i="72"/>
  <c r="AP177" i="72"/>
  <c r="AQ177" i="72"/>
  <c r="AR177" i="72"/>
  <c r="AS177" i="72"/>
  <c r="AG178" i="72"/>
  <c r="AH178" i="72"/>
  <c r="AI178" i="72"/>
  <c r="AJ178" i="72"/>
  <c r="AK178" i="72"/>
  <c r="AL178" i="72"/>
  <c r="AM178" i="72"/>
  <c r="AN178" i="72"/>
  <c r="AO178" i="72"/>
  <c r="AP178" i="72"/>
  <c r="AQ178" i="72"/>
  <c r="AR178" i="72"/>
  <c r="AS178" i="72"/>
  <c r="AG179" i="72"/>
  <c r="AH179" i="72"/>
  <c r="AI179" i="72"/>
  <c r="AJ179" i="72"/>
  <c r="AK179" i="72"/>
  <c r="AL179" i="72"/>
  <c r="AM179" i="72"/>
  <c r="AN179" i="72"/>
  <c r="AO179" i="72"/>
  <c r="AP179" i="72"/>
  <c r="AQ179" i="72"/>
  <c r="AR179" i="72"/>
  <c r="AS179" i="72"/>
  <c r="AG180" i="72"/>
  <c r="AH180" i="72"/>
  <c r="AI180" i="72"/>
  <c r="AJ180" i="72"/>
  <c r="AK180" i="72"/>
  <c r="AL180" i="72"/>
  <c r="AM180" i="72"/>
  <c r="AN180" i="72"/>
  <c r="AO180" i="72"/>
  <c r="AP180" i="72"/>
  <c r="AQ180" i="72"/>
  <c r="AR180" i="72"/>
  <c r="AS180" i="72"/>
  <c r="AG181" i="72"/>
  <c r="AH181" i="72"/>
  <c r="AI181" i="72"/>
  <c r="AJ181" i="72"/>
  <c r="AK181" i="72"/>
  <c r="AL181" i="72"/>
  <c r="AM181" i="72"/>
  <c r="AN181" i="72"/>
  <c r="AO181" i="72"/>
  <c r="AP181" i="72"/>
  <c r="AQ181" i="72"/>
  <c r="AR181" i="72"/>
  <c r="AS181" i="72"/>
  <c r="AG182" i="72"/>
  <c r="AH182" i="72"/>
  <c r="AI182" i="72"/>
  <c r="AJ182" i="72"/>
  <c r="AK182" i="72"/>
  <c r="AL182" i="72"/>
  <c r="AM182" i="72"/>
  <c r="AN182" i="72"/>
  <c r="AO182" i="72"/>
  <c r="AP182" i="72"/>
  <c r="AQ182" i="72"/>
  <c r="AR182" i="72"/>
  <c r="AS182" i="72"/>
  <c r="AG183" i="72"/>
  <c r="AH183" i="72"/>
  <c r="AI183" i="72"/>
  <c r="AJ183" i="72"/>
  <c r="AK183" i="72"/>
  <c r="AL183" i="72"/>
  <c r="AM183" i="72"/>
  <c r="AN183" i="72"/>
  <c r="AO183" i="72"/>
  <c r="AP183" i="72"/>
  <c r="AQ183" i="72"/>
  <c r="AR183" i="72"/>
  <c r="AS183" i="72"/>
  <c r="AG184" i="72"/>
  <c r="AH184" i="72"/>
  <c r="AI184" i="72"/>
  <c r="AJ184" i="72"/>
  <c r="AK184" i="72"/>
  <c r="AL184" i="72"/>
  <c r="AM184" i="72"/>
  <c r="AN184" i="72"/>
  <c r="AO184" i="72"/>
  <c r="AP184" i="72"/>
  <c r="AQ184" i="72"/>
  <c r="AR184" i="72"/>
  <c r="AS184" i="72"/>
  <c r="AG185" i="72"/>
  <c r="AH185" i="72"/>
  <c r="AI185" i="72"/>
  <c r="AJ185" i="72"/>
  <c r="AK185" i="72"/>
  <c r="AL185" i="72"/>
  <c r="AM185" i="72"/>
  <c r="AN185" i="72"/>
  <c r="AO185" i="72"/>
  <c r="AP185" i="72"/>
  <c r="AQ185" i="72"/>
  <c r="AR185" i="72"/>
  <c r="AS185" i="72"/>
  <c r="AG186" i="72"/>
  <c r="AH186" i="72"/>
  <c r="AI186" i="72"/>
  <c r="AJ186" i="72"/>
  <c r="AK186" i="72"/>
  <c r="AL186" i="72"/>
  <c r="AM186" i="72"/>
  <c r="AN186" i="72"/>
  <c r="AO186" i="72"/>
  <c r="AP186" i="72"/>
  <c r="AQ186" i="72"/>
  <c r="AR186" i="72"/>
  <c r="AS186" i="72"/>
  <c r="AG187" i="72"/>
  <c r="AH187" i="72"/>
  <c r="AI187" i="72"/>
  <c r="AJ187" i="72"/>
  <c r="AK187" i="72"/>
  <c r="AL187" i="72"/>
  <c r="AM187" i="72"/>
  <c r="AN187" i="72"/>
  <c r="AO187" i="72"/>
  <c r="AP187" i="72"/>
  <c r="AQ187" i="72"/>
  <c r="AR187" i="72"/>
  <c r="AS187" i="72"/>
  <c r="AG188" i="72"/>
  <c r="AH188" i="72"/>
  <c r="AI188" i="72"/>
  <c r="AJ188" i="72"/>
  <c r="AK188" i="72"/>
  <c r="AL188" i="72"/>
  <c r="AM188" i="72"/>
  <c r="AN188" i="72"/>
  <c r="AO188" i="72"/>
  <c r="AP188" i="72"/>
  <c r="AQ188" i="72"/>
  <c r="AR188" i="72"/>
  <c r="AS188" i="72"/>
  <c r="AG189" i="72"/>
  <c r="AH189" i="72"/>
  <c r="AI189" i="72"/>
  <c r="AJ189" i="72"/>
  <c r="AK189" i="72"/>
  <c r="AL189" i="72"/>
  <c r="AM189" i="72"/>
  <c r="AN189" i="72"/>
  <c r="AO189" i="72"/>
  <c r="AP189" i="72"/>
  <c r="AQ189" i="72"/>
  <c r="AR189" i="72"/>
  <c r="AS189" i="72"/>
  <c r="AG190" i="72"/>
  <c r="AH190" i="72"/>
  <c r="AI190" i="72"/>
  <c r="AJ190" i="72"/>
  <c r="AK190" i="72"/>
  <c r="AL190" i="72"/>
  <c r="AM190" i="72"/>
  <c r="AN190" i="72"/>
  <c r="AO190" i="72"/>
  <c r="AP190" i="72"/>
  <c r="AQ190" i="72"/>
  <c r="AR190" i="72"/>
  <c r="AS190" i="72"/>
  <c r="AG191" i="72"/>
  <c r="AH191" i="72"/>
  <c r="AI191" i="72"/>
  <c r="AJ191" i="72"/>
  <c r="AK191" i="72"/>
  <c r="AL191" i="72"/>
  <c r="AM191" i="72"/>
  <c r="AN191" i="72"/>
  <c r="AO191" i="72"/>
  <c r="AP191" i="72"/>
  <c r="AQ191" i="72"/>
  <c r="AR191" i="72"/>
  <c r="AS191" i="72"/>
  <c r="AG192" i="72"/>
  <c r="AH192" i="72"/>
  <c r="AI192" i="72"/>
  <c r="AJ192" i="72"/>
  <c r="AK192" i="72"/>
  <c r="AL192" i="72"/>
  <c r="AM192" i="72"/>
  <c r="AN192" i="72"/>
  <c r="AO192" i="72"/>
  <c r="AP192" i="72"/>
  <c r="AQ192" i="72"/>
  <c r="AR192" i="72"/>
  <c r="AS192" i="72"/>
  <c r="AG193" i="72"/>
  <c r="AH193" i="72"/>
  <c r="AI193" i="72"/>
  <c r="AJ193" i="72"/>
  <c r="AK193" i="72"/>
  <c r="AL193" i="72"/>
  <c r="AM193" i="72"/>
  <c r="AN193" i="72"/>
  <c r="AO193" i="72"/>
  <c r="AP193" i="72"/>
  <c r="AQ193" i="72"/>
  <c r="AR193" i="72"/>
  <c r="AS193" i="72"/>
  <c r="AG194" i="72"/>
  <c r="AH194" i="72"/>
  <c r="AI194" i="72"/>
  <c r="AJ194" i="72"/>
  <c r="AK194" i="72"/>
  <c r="AL194" i="72"/>
  <c r="AM194" i="72"/>
  <c r="AN194" i="72"/>
  <c r="AO194" i="72"/>
  <c r="AP194" i="72"/>
  <c r="AQ194" i="72"/>
  <c r="AR194" i="72"/>
  <c r="AS194" i="72"/>
  <c r="AG195" i="72"/>
  <c r="AH195" i="72"/>
  <c r="AI195" i="72"/>
  <c r="AJ195" i="72"/>
  <c r="AK195" i="72"/>
  <c r="AL195" i="72"/>
  <c r="AM195" i="72"/>
  <c r="AN195" i="72"/>
  <c r="AO195" i="72"/>
  <c r="AP195" i="72"/>
  <c r="AQ195" i="72"/>
  <c r="AR195" i="72"/>
  <c r="AS195" i="72"/>
  <c r="AG196" i="72"/>
  <c r="AH196" i="72"/>
  <c r="AI196" i="72"/>
  <c r="AJ196" i="72"/>
  <c r="AK196" i="72"/>
  <c r="AL196" i="72"/>
  <c r="AM196" i="72"/>
  <c r="AN196" i="72"/>
  <c r="AO196" i="72"/>
  <c r="AP196" i="72"/>
  <c r="AQ196" i="72"/>
  <c r="AR196" i="72"/>
  <c r="AS196" i="72"/>
  <c r="AG197" i="72"/>
  <c r="AH197" i="72"/>
  <c r="AI197" i="72"/>
  <c r="AJ197" i="72"/>
  <c r="AK197" i="72"/>
  <c r="AL197" i="72"/>
  <c r="AM197" i="72"/>
  <c r="AN197" i="72"/>
  <c r="AO197" i="72"/>
  <c r="AP197" i="72"/>
  <c r="AQ197" i="72"/>
  <c r="AR197" i="72"/>
  <c r="AS197" i="72"/>
  <c r="AG198" i="72"/>
  <c r="AH198" i="72"/>
  <c r="AI198" i="72"/>
  <c r="AJ198" i="72"/>
  <c r="AK198" i="72"/>
  <c r="AL198" i="72"/>
  <c r="AM198" i="72"/>
  <c r="AN198" i="72"/>
  <c r="AO198" i="72"/>
  <c r="AP198" i="72"/>
  <c r="AQ198" i="72"/>
  <c r="AR198" i="72"/>
  <c r="AS198" i="72"/>
  <c r="AG199" i="72"/>
  <c r="AH199" i="72"/>
  <c r="AI199" i="72"/>
  <c r="AJ199" i="72"/>
  <c r="AK199" i="72"/>
  <c r="AL199" i="72"/>
  <c r="AM199" i="72"/>
  <c r="AN199" i="72"/>
  <c r="AO199" i="72"/>
  <c r="AP199" i="72"/>
  <c r="AQ199" i="72"/>
  <c r="AR199" i="72"/>
  <c r="AS199" i="72"/>
  <c r="AG200" i="72"/>
  <c r="AH200" i="72"/>
  <c r="AI200" i="72"/>
  <c r="AJ200" i="72"/>
  <c r="AK200" i="72"/>
  <c r="AL200" i="72"/>
  <c r="AM200" i="72"/>
  <c r="AN200" i="72"/>
  <c r="AO200" i="72"/>
  <c r="AP200" i="72"/>
  <c r="AQ200" i="72"/>
  <c r="AR200" i="72"/>
  <c r="AS200" i="72"/>
  <c r="AG201" i="72"/>
  <c r="AH201" i="72"/>
  <c r="AI201" i="72"/>
  <c r="AJ201" i="72"/>
  <c r="AK201" i="72"/>
  <c r="AL201" i="72"/>
  <c r="AM201" i="72"/>
  <c r="AN201" i="72"/>
  <c r="AO201" i="72"/>
  <c r="AP201" i="72"/>
  <c r="AQ201" i="72"/>
  <c r="AR201" i="72"/>
  <c r="AS201" i="72"/>
  <c r="AG202" i="72"/>
  <c r="AH202" i="72"/>
  <c r="AI202" i="72"/>
  <c r="AJ202" i="72"/>
  <c r="AK202" i="72"/>
  <c r="AL202" i="72"/>
  <c r="AM202" i="72"/>
  <c r="AN202" i="72"/>
  <c r="AO202" i="72"/>
  <c r="AP202" i="72"/>
  <c r="AQ202" i="72"/>
  <c r="AR202" i="72"/>
  <c r="AS202" i="72"/>
  <c r="AG203" i="72"/>
  <c r="AH203" i="72"/>
  <c r="AI203" i="72"/>
  <c r="AJ203" i="72"/>
  <c r="AK203" i="72"/>
  <c r="AL203" i="72"/>
  <c r="AM203" i="72"/>
  <c r="AN203" i="72"/>
  <c r="AO203" i="72"/>
  <c r="AP203" i="72"/>
  <c r="AQ203" i="72"/>
  <c r="AR203" i="72"/>
  <c r="AS203" i="72"/>
  <c r="AG204" i="72"/>
  <c r="AH204" i="72"/>
  <c r="AI204" i="72"/>
  <c r="AJ204" i="72"/>
  <c r="AK204" i="72"/>
  <c r="AL204" i="72"/>
  <c r="AM204" i="72"/>
  <c r="AN204" i="72"/>
  <c r="AO204" i="72"/>
  <c r="AP204" i="72"/>
  <c r="AQ204" i="72"/>
  <c r="AR204" i="72"/>
  <c r="AS204" i="72"/>
  <c r="AG205" i="72"/>
  <c r="AH205" i="72"/>
  <c r="AI205" i="72"/>
  <c r="AJ205" i="72"/>
  <c r="AK205" i="72"/>
  <c r="AL205" i="72"/>
  <c r="AM205" i="72"/>
  <c r="AN205" i="72"/>
  <c r="AO205" i="72"/>
  <c r="AP205" i="72"/>
  <c r="AQ205" i="72"/>
  <c r="AR205" i="72"/>
  <c r="AS205" i="72"/>
  <c r="AG206" i="72"/>
  <c r="AH206" i="72"/>
  <c r="AI206" i="72"/>
  <c r="AJ206" i="72"/>
  <c r="AK206" i="72"/>
  <c r="AL206" i="72"/>
  <c r="AM206" i="72"/>
  <c r="AN206" i="72"/>
  <c r="AO206" i="72"/>
  <c r="AP206" i="72"/>
  <c r="AQ206" i="72"/>
  <c r="AR206" i="72"/>
  <c r="AS206" i="72"/>
  <c r="AG207" i="72"/>
  <c r="AH207" i="72"/>
  <c r="AI207" i="72"/>
  <c r="AJ207" i="72"/>
  <c r="AK207" i="72"/>
  <c r="AL207" i="72"/>
  <c r="AM207" i="72"/>
  <c r="AN207" i="72"/>
  <c r="AO207" i="72"/>
  <c r="AP207" i="72"/>
  <c r="AQ207" i="72"/>
  <c r="AR207" i="72"/>
  <c r="AS207" i="72"/>
  <c r="AG208" i="72"/>
  <c r="AH208" i="72"/>
  <c r="AI208" i="72"/>
  <c r="AJ208" i="72"/>
  <c r="AK208" i="72"/>
  <c r="AL208" i="72"/>
  <c r="AM208" i="72"/>
  <c r="AN208" i="72"/>
  <c r="AO208" i="72"/>
  <c r="AP208" i="72"/>
  <c r="AQ208" i="72"/>
  <c r="AR208" i="72"/>
  <c r="AS208" i="72"/>
  <c r="AG209" i="72"/>
  <c r="AH209" i="72"/>
  <c r="AI209" i="72"/>
  <c r="AJ209" i="72"/>
  <c r="AK209" i="72"/>
  <c r="AL209" i="72"/>
  <c r="AM209" i="72"/>
  <c r="AN209" i="72"/>
  <c r="AO209" i="72"/>
  <c r="AP209" i="72"/>
  <c r="AQ209" i="72"/>
  <c r="AR209" i="72"/>
  <c r="AS209" i="72"/>
  <c r="AG210" i="72"/>
  <c r="AH210" i="72"/>
  <c r="AI210" i="72"/>
  <c r="AJ210" i="72"/>
  <c r="AK210" i="72"/>
  <c r="AL210" i="72"/>
  <c r="AM210" i="72"/>
  <c r="AN210" i="72"/>
  <c r="AO210" i="72"/>
  <c r="AP210" i="72"/>
  <c r="AQ210" i="72"/>
  <c r="AR210" i="72"/>
  <c r="AS210" i="72"/>
  <c r="AG211" i="72"/>
  <c r="AH211" i="72"/>
  <c r="AI211" i="72"/>
  <c r="AJ211" i="72"/>
  <c r="AK211" i="72"/>
  <c r="AL211" i="72"/>
  <c r="AM211" i="72"/>
  <c r="AN211" i="72"/>
  <c r="AO211" i="72"/>
  <c r="AP211" i="72"/>
  <c r="AQ211" i="72"/>
  <c r="AR211" i="72"/>
  <c r="AS211" i="72"/>
  <c r="AG212" i="72"/>
  <c r="AH212" i="72"/>
  <c r="AI212" i="72"/>
  <c r="AJ212" i="72"/>
  <c r="AK212" i="72"/>
  <c r="AL212" i="72"/>
  <c r="AM212" i="72"/>
  <c r="AN212" i="72"/>
  <c r="AO212" i="72"/>
  <c r="AP212" i="72"/>
  <c r="AQ212" i="72"/>
  <c r="AR212" i="72"/>
  <c r="AS212" i="72"/>
  <c r="AG213" i="72"/>
  <c r="AH213" i="72"/>
  <c r="AI213" i="72"/>
  <c r="AJ213" i="72"/>
  <c r="AK213" i="72"/>
  <c r="AL213" i="72"/>
  <c r="AM213" i="72"/>
  <c r="AN213" i="72"/>
  <c r="AO213" i="72"/>
  <c r="AP213" i="72"/>
  <c r="AQ213" i="72"/>
  <c r="AR213" i="72"/>
  <c r="AS213" i="72"/>
  <c r="AG214" i="72"/>
  <c r="AH214" i="72"/>
  <c r="AI214" i="72"/>
  <c r="AJ214" i="72"/>
  <c r="AK214" i="72"/>
  <c r="AL214" i="72"/>
  <c r="AM214" i="72"/>
  <c r="AN214" i="72"/>
  <c r="AO214" i="72"/>
  <c r="AP214" i="72"/>
  <c r="AQ214" i="72"/>
  <c r="AR214" i="72"/>
  <c r="AS214" i="72"/>
  <c r="AG215" i="72"/>
  <c r="AH215" i="72"/>
  <c r="AI215" i="72"/>
  <c r="AJ215" i="72"/>
  <c r="AK215" i="72"/>
  <c r="AL215" i="72"/>
  <c r="AM215" i="72"/>
  <c r="AN215" i="72"/>
  <c r="AO215" i="72"/>
  <c r="AP215" i="72"/>
  <c r="AQ215" i="72"/>
  <c r="AR215" i="72"/>
  <c r="AS215" i="72"/>
  <c r="AG216" i="72"/>
  <c r="AH216" i="72"/>
  <c r="AI216" i="72"/>
  <c r="AJ216" i="72"/>
  <c r="AK216" i="72"/>
  <c r="AL216" i="72"/>
  <c r="AM216" i="72"/>
  <c r="AN216" i="72"/>
  <c r="AO216" i="72"/>
  <c r="AP216" i="72"/>
  <c r="AQ216" i="72"/>
  <c r="AR216" i="72"/>
  <c r="AS216" i="72"/>
  <c r="AG217" i="72"/>
  <c r="AH217" i="72"/>
  <c r="AI217" i="72"/>
  <c r="AJ217" i="72"/>
  <c r="AK217" i="72"/>
  <c r="AL217" i="72"/>
  <c r="AM217" i="72"/>
  <c r="AN217" i="72"/>
  <c r="AO217" i="72"/>
  <c r="AP217" i="72"/>
  <c r="AQ217" i="72"/>
  <c r="AR217" i="72"/>
  <c r="AS217" i="72"/>
  <c r="AG218" i="72"/>
  <c r="AH218" i="72"/>
  <c r="AI218" i="72"/>
  <c r="AJ218" i="72"/>
  <c r="AK218" i="72"/>
  <c r="AL218" i="72"/>
  <c r="AM218" i="72"/>
  <c r="AN218" i="72"/>
  <c r="AO218" i="72"/>
  <c r="AP218" i="72"/>
  <c r="AQ218" i="72"/>
  <c r="AR218" i="72"/>
  <c r="AS218" i="72"/>
  <c r="AG219" i="72"/>
  <c r="AH219" i="72"/>
  <c r="AI219" i="72"/>
  <c r="AJ219" i="72"/>
  <c r="AK219" i="72"/>
  <c r="AL219" i="72"/>
  <c r="AM219" i="72"/>
  <c r="AN219" i="72"/>
  <c r="AO219" i="72"/>
  <c r="AP219" i="72"/>
  <c r="AQ219" i="72"/>
  <c r="AR219" i="72"/>
  <c r="AS219" i="72"/>
  <c r="AG220" i="72"/>
  <c r="AH220" i="72"/>
  <c r="AI220" i="72"/>
  <c r="AJ220" i="72"/>
  <c r="AK220" i="72"/>
  <c r="AL220" i="72"/>
  <c r="AM220" i="72"/>
  <c r="AN220" i="72"/>
  <c r="AO220" i="72"/>
  <c r="AP220" i="72"/>
  <c r="AQ220" i="72"/>
  <c r="AR220" i="72"/>
  <c r="AS220" i="72"/>
  <c r="AG221" i="72"/>
  <c r="AH221" i="72"/>
  <c r="AI221" i="72"/>
  <c r="AJ221" i="72"/>
  <c r="AK221" i="72"/>
  <c r="AL221" i="72"/>
  <c r="AM221" i="72"/>
  <c r="AN221" i="72"/>
  <c r="AO221" i="72"/>
  <c r="AP221" i="72"/>
  <c r="AQ221" i="72"/>
  <c r="AR221" i="72"/>
  <c r="AS221" i="72"/>
  <c r="AG222" i="72"/>
  <c r="AH222" i="72"/>
  <c r="AI222" i="72"/>
  <c r="AJ222" i="72"/>
  <c r="AK222" i="72"/>
  <c r="AL222" i="72"/>
  <c r="AM222" i="72"/>
  <c r="AN222" i="72"/>
  <c r="AO222" i="72"/>
  <c r="AP222" i="72"/>
  <c r="AQ222" i="72"/>
  <c r="AR222" i="72"/>
  <c r="AS222" i="72"/>
  <c r="AG223" i="72"/>
  <c r="AH223" i="72"/>
  <c r="AI223" i="72"/>
  <c r="AJ223" i="72"/>
  <c r="AK223" i="72"/>
  <c r="AL223" i="72"/>
  <c r="AM223" i="72"/>
  <c r="AN223" i="72"/>
  <c r="AO223" i="72"/>
  <c r="AP223" i="72"/>
  <c r="AQ223" i="72"/>
  <c r="AR223" i="72"/>
  <c r="AS223" i="72"/>
  <c r="AG224" i="72"/>
  <c r="AH224" i="72"/>
  <c r="AI224" i="72"/>
  <c r="AJ224" i="72"/>
  <c r="AK224" i="72"/>
  <c r="AL224" i="72"/>
  <c r="AM224" i="72"/>
  <c r="AN224" i="72"/>
  <c r="AO224" i="72"/>
  <c r="AP224" i="72"/>
  <c r="AQ224" i="72"/>
  <c r="AR224" i="72"/>
  <c r="AS224" i="72"/>
  <c r="AG225" i="72"/>
  <c r="AH225" i="72"/>
  <c r="AI225" i="72"/>
  <c r="AJ225" i="72"/>
  <c r="AK225" i="72"/>
  <c r="AL225" i="72"/>
  <c r="AM225" i="72"/>
  <c r="AN225" i="72"/>
  <c r="AO225" i="72"/>
  <c r="AP225" i="72"/>
  <c r="AQ225" i="72"/>
  <c r="AR225" i="72"/>
  <c r="AS225" i="72"/>
  <c r="AG226" i="72"/>
  <c r="AH226" i="72"/>
  <c r="AI226" i="72"/>
  <c r="AJ226" i="72"/>
  <c r="AK226" i="72"/>
  <c r="AL226" i="72"/>
  <c r="AM226" i="72"/>
  <c r="AN226" i="72"/>
  <c r="AO226" i="72"/>
  <c r="AP226" i="72"/>
  <c r="AQ226" i="72"/>
  <c r="AR226" i="72"/>
  <c r="AS226" i="72"/>
  <c r="AG227" i="72"/>
  <c r="AH227" i="72"/>
  <c r="AI227" i="72"/>
  <c r="AJ227" i="72"/>
  <c r="AK227" i="72"/>
  <c r="AL227" i="72"/>
  <c r="AM227" i="72"/>
  <c r="AN227" i="72"/>
  <c r="AO227" i="72"/>
  <c r="AP227" i="72"/>
  <c r="AQ227" i="72"/>
  <c r="AR227" i="72"/>
  <c r="AS227" i="72"/>
  <c r="AG228" i="72"/>
  <c r="AH228" i="72"/>
  <c r="AI228" i="72"/>
  <c r="AJ228" i="72"/>
  <c r="AK228" i="72"/>
  <c r="AL228" i="72"/>
  <c r="AM228" i="72"/>
  <c r="AN228" i="72"/>
  <c r="AO228" i="72"/>
  <c r="AP228" i="72"/>
  <c r="AQ228" i="72"/>
  <c r="AR228" i="72"/>
  <c r="AS228" i="72"/>
  <c r="AG229" i="72"/>
  <c r="AH229" i="72"/>
  <c r="AI229" i="72"/>
  <c r="AJ229" i="72"/>
  <c r="AK229" i="72"/>
  <c r="AL229" i="72"/>
  <c r="AM229" i="72"/>
  <c r="AN229" i="72"/>
  <c r="AO229" i="72"/>
  <c r="AP229" i="72"/>
  <c r="AQ229" i="72"/>
  <c r="AR229" i="72"/>
  <c r="AS229" i="72"/>
  <c r="AG230" i="72"/>
  <c r="AH230" i="72"/>
  <c r="AI230" i="72"/>
  <c r="AJ230" i="72"/>
  <c r="AK230" i="72"/>
  <c r="AL230" i="72"/>
  <c r="AM230" i="72"/>
  <c r="AN230" i="72"/>
  <c r="AO230" i="72"/>
  <c r="AP230" i="72"/>
  <c r="AQ230" i="72"/>
  <c r="AR230" i="72"/>
  <c r="AS230" i="72"/>
  <c r="AG231" i="72"/>
  <c r="AH231" i="72"/>
  <c r="AI231" i="72"/>
  <c r="AJ231" i="72"/>
  <c r="AK231" i="72"/>
  <c r="AL231" i="72"/>
  <c r="AM231" i="72"/>
  <c r="AN231" i="72"/>
  <c r="AO231" i="72"/>
  <c r="AP231" i="72"/>
  <c r="AQ231" i="72"/>
  <c r="AR231" i="72"/>
  <c r="AS231" i="72"/>
  <c r="AG232" i="72"/>
  <c r="AH232" i="72"/>
  <c r="AI232" i="72"/>
  <c r="AJ232" i="72"/>
  <c r="AK232" i="72"/>
  <c r="AL232" i="72"/>
  <c r="AM232" i="72"/>
  <c r="AN232" i="72"/>
  <c r="AO232" i="72"/>
  <c r="AP232" i="72"/>
  <c r="AQ232" i="72"/>
  <c r="AR232" i="72"/>
  <c r="AS232" i="72"/>
  <c r="AG233" i="72"/>
  <c r="AH233" i="72"/>
  <c r="AI233" i="72"/>
  <c r="AJ233" i="72"/>
  <c r="AK233" i="72"/>
  <c r="AL233" i="72"/>
  <c r="AM233" i="72"/>
  <c r="AN233" i="72"/>
  <c r="AO233" i="72"/>
  <c r="AP233" i="72"/>
  <c r="AQ233" i="72"/>
  <c r="AR233" i="72"/>
  <c r="AS233" i="72"/>
  <c r="AG234" i="72"/>
  <c r="AH234" i="72"/>
  <c r="AI234" i="72"/>
  <c r="AJ234" i="72"/>
  <c r="AK234" i="72"/>
  <c r="AL234" i="72"/>
  <c r="AM234" i="72"/>
  <c r="AN234" i="72"/>
  <c r="AO234" i="72"/>
  <c r="AP234" i="72"/>
  <c r="AQ234" i="72"/>
  <c r="AR234" i="72"/>
  <c r="AS234" i="72"/>
  <c r="AG235" i="72"/>
  <c r="AH235" i="72"/>
  <c r="AI235" i="72"/>
  <c r="AJ235" i="72"/>
  <c r="AK235" i="72"/>
  <c r="AL235" i="72"/>
  <c r="AM235" i="72"/>
  <c r="AN235" i="72"/>
  <c r="AO235" i="72"/>
  <c r="AP235" i="72"/>
  <c r="AQ235" i="72"/>
  <c r="AR235" i="72"/>
  <c r="AS235" i="72"/>
  <c r="AG236" i="72"/>
  <c r="AH236" i="72"/>
  <c r="AI236" i="72"/>
  <c r="AJ236" i="72"/>
  <c r="AK236" i="72"/>
  <c r="AL236" i="72"/>
  <c r="AM236" i="72"/>
  <c r="AN236" i="72"/>
  <c r="AO236" i="72"/>
  <c r="AP236" i="72"/>
  <c r="AQ236" i="72"/>
  <c r="AR236" i="72"/>
  <c r="AS236" i="72"/>
  <c r="AG237" i="72"/>
  <c r="AH237" i="72"/>
  <c r="AI237" i="72"/>
  <c r="AJ237" i="72"/>
  <c r="AK237" i="72"/>
  <c r="AL237" i="72"/>
  <c r="AM237" i="72"/>
  <c r="AN237" i="72"/>
  <c r="AO237" i="72"/>
  <c r="AP237" i="72"/>
  <c r="AQ237" i="72"/>
  <c r="AR237" i="72"/>
  <c r="AS237" i="72"/>
  <c r="AG238" i="72"/>
  <c r="AH238" i="72"/>
  <c r="AI238" i="72"/>
  <c r="AJ238" i="72"/>
  <c r="AK238" i="72"/>
  <c r="AL238" i="72"/>
  <c r="AM238" i="72"/>
  <c r="AN238" i="72"/>
  <c r="AO238" i="72"/>
  <c r="AP238" i="72"/>
  <c r="AQ238" i="72"/>
  <c r="AR238" i="72"/>
  <c r="AS238" i="72"/>
  <c r="AG239" i="72"/>
  <c r="AH239" i="72"/>
  <c r="AI239" i="72"/>
  <c r="AJ239" i="72"/>
  <c r="AK239" i="72"/>
  <c r="AL239" i="72"/>
  <c r="AM239" i="72"/>
  <c r="AN239" i="72"/>
  <c r="AO239" i="72"/>
  <c r="AP239" i="72"/>
  <c r="AQ239" i="72"/>
  <c r="AR239" i="72"/>
  <c r="AS239" i="72"/>
  <c r="AG240" i="72"/>
  <c r="AH240" i="72"/>
  <c r="AI240" i="72"/>
  <c r="AJ240" i="72"/>
  <c r="AK240" i="72"/>
  <c r="AL240" i="72"/>
  <c r="AM240" i="72"/>
  <c r="AN240" i="72"/>
  <c r="AO240" i="72"/>
  <c r="AP240" i="72"/>
  <c r="AQ240" i="72"/>
  <c r="AR240" i="72"/>
  <c r="AS240" i="72"/>
  <c r="AG241" i="72"/>
  <c r="AH241" i="72"/>
  <c r="AI241" i="72"/>
  <c r="AJ241" i="72"/>
  <c r="AK241" i="72"/>
  <c r="AL241" i="72"/>
  <c r="AM241" i="72"/>
  <c r="AN241" i="72"/>
  <c r="AO241" i="72"/>
  <c r="AP241" i="72"/>
  <c r="AQ241" i="72"/>
  <c r="AR241" i="72"/>
  <c r="AS241" i="72"/>
  <c r="AG242" i="72"/>
  <c r="AH242" i="72"/>
  <c r="AI242" i="72"/>
  <c r="AJ242" i="72"/>
  <c r="AK242" i="72"/>
  <c r="AL242" i="72"/>
  <c r="AM242" i="72"/>
  <c r="AN242" i="72"/>
  <c r="AO242" i="72"/>
  <c r="AP242" i="72"/>
  <c r="AQ242" i="72"/>
  <c r="AR242" i="72"/>
  <c r="AS242" i="72"/>
  <c r="AG243" i="72"/>
  <c r="AH243" i="72"/>
  <c r="AI243" i="72"/>
  <c r="AJ243" i="72"/>
  <c r="AK243" i="72"/>
  <c r="AL243" i="72"/>
  <c r="AM243" i="72"/>
  <c r="AN243" i="72"/>
  <c r="AO243" i="72"/>
  <c r="AP243" i="72"/>
  <c r="AQ243" i="72"/>
  <c r="AR243" i="72"/>
  <c r="AS243" i="72"/>
  <c r="AG244" i="72"/>
  <c r="AH244" i="72"/>
  <c r="AI244" i="72"/>
  <c r="AJ244" i="72"/>
  <c r="AK244" i="72"/>
  <c r="AL244" i="72"/>
  <c r="AM244" i="72"/>
  <c r="AN244" i="72"/>
  <c r="AO244" i="72"/>
  <c r="AP244" i="72"/>
  <c r="AQ244" i="72"/>
  <c r="AR244" i="72"/>
  <c r="AS244" i="72"/>
  <c r="AG245" i="72"/>
  <c r="AH245" i="72"/>
  <c r="AI245" i="72"/>
  <c r="AJ245" i="72"/>
  <c r="AK245" i="72"/>
  <c r="AL245" i="72"/>
  <c r="AM245" i="72"/>
  <c r="AN245" i="72"/>
  <c r="AO245" i="72"/>
  <c r="AP245" i="72"/>
  <c r="AQ245" i="72"/>
  <c r="AR245" i="72"/>
  <c r="AS245" i="72"/>
  <c r="AG246" i="72"/>
  <c r="AH246" i="72"/>
  <c r="AI246" i="72"/>
  <c r="AJ246" i="72"/>
  <c r="AK246" i="72"/>
  <c r="AL246" i="72"/>
  <c r="AM246" i="72"/>
  <c r="AN246" i="72"/>
  <c r="AO246" i="72"/>
  <c r="AP246" i="72"/>
  <c r="AQ246" i="72"/>
  <c r="AR246" i="72"/>
  <c r="AS246" i="72"/>
  <c r="AG247" i="72"/>
  <c r="AH247" i="72"/>
  <c r="AI247" i="72"/>
  <c r="AJ247" i="72"/>
  <c r="AK247" i="72"/>
  <c r="AL247" i="72"/>
  <c r="AM247" i="72"/>
  <c r="AN247" i="72"/>
  <c r="AO247" i="72"/>
  <c r="AP247" i="72"/>
  <c r="AQ247" i="72"/>
  <c r="AR247" i="72"/>
  <c r="AS247" i="72"/>
  <c r="AG248" i="72"/>
  <c r="AH248" i="72"/>
  <c r="AI248" i="72"/>
  <c r="AJ248" i="72"/>
  <c r="AK248" i="72"/>
  <c r="AL248" i="72"/>
  <c r="AM248" i="72"/>
  <c r="AN248" i="72"/>
  <c r="AO248" i="72"/>
  <c r="AP248" i="72"/>
  <c r="AQ248" i="72"/>
  <c r="AR248" i="72"/>
  <c r="AS248" i="72"/>
  <c r="AG249" i="72"/>
  <c r="AH249" i="72"/>
  <c r="AI249" i="72"/>
  <c r="AJ249" i="72"/>
  <c r="AK249" i="72"/>
  <c r="AL249" i="72"/>
  <c r="AM249" i="72"/>
  <c r="AN249" i="72"/>
  <c r="AO249" i="72"/>
  <c r="AP249" i="72"/>
  <c r="AQ249" i="72"/>
  <c r="AR249" i="72"/>
  <c r="AS249" i="72"/>
  <c r="AG250" i="72"/>
  <c r="AH250" i="72"/>
  <c r="AI250" i="72"/>
  <c r="AJ250" i="72"/>
  <c r="AK250" i="72"/>
  <c r="AL250" i="72"/>
  <c r="AM250" i="72"/>
  <c r="AN250" i="72"/>
  <c r="AO250" i="72"/>
  <c r="AP250" i="72"/>
  <c r="AQ250" i="72"/>
  <c r="AR250" i="72"/>
  <c r="AS250" i="72"/>
  <c r="AG251" i="72"/>
  <c r="AH251" i="72"/>
  <c r="AI251" i="72"/>
  <c r="AJ251" i="72"/>
  <c r="AK251" i="72"/>
  <c r="AL251" i="72"/>
  <c r="AM251" i="72"/>
  <c r="AN251" i="72"/>
  <c r="AO251" i="72"/>
  <c r="AP251" i="72"/>
  <c r="AQ251" i="72"/>
  <c r="AR251" i="72"/>
  <c r="AS251" i="72"/>
  <c r="AG252" i="72"/>
  <c r="AH252" i="72"/>
  <c r="AI252" i="72"/>
  <c r="AJ252" i="72"/>
  <c r="AK252" i="72"/>
  <c r="AL252" i="72"/>
  <c r="AM252" i="72"/>
  <c r="AN252" i="72"/>
  <c r="AO252" i="72"/>
  <c r="AP252" i="72"/>
  <c r="AQ252" i="72"/>
  <c r="AR252" i="72"/>
  <c r="AS252" i="72"/>
  <c r="AG253" i="72"/>
  <c r="AH253" i="72"/>
  <c r="AI253" i="72"/>
  <c r="AJ253" i="72"/>
  <c r="AK253" i="72"/>
  <c r="AL253" i="72"/>
  <c r="AM253" i="72"/>
  <c r="AN253" i="72"/>
  <c r="AO253" i="72"/>
  <c r="AP253" i="72"/>
  <c r="AQ253" i="72"/>
  <c r="AR253" i="72"/>
  <c r="AS253" i="72"/>
  <c r="AG254" i="72"/>
  <c r="AH254" i="72"/>
  <c r="AI254" i="72"/>
  <c r="AJ254" i="72"/>
  <c r="AK254" i="72"/>
  <c r="AL254" i="72"/>
  <c r="AM254" i="72"/>
  <c r="AN254" i="72"/>
  <c r="AO254" i="72"/>
  <c r="AP254" i="72"/>
  <c r="AQ254" i="72"/>
  <c r="AR254" i="72"/>
  <c r="AS254" i="72"/>
  <c r="AG255" i="72"/>
  <c r="AH255" i="72"/>
  <c r="AI255" i="72"/>
  <c r="AJ255" i="72"/>
  <c r="AK255" i="72"/>
  <c r="AL255" i="72"/>
  <c r="AM255" i="72"/>
  <c r="AN255" i="72"/>
  <c r="AO255" i="72"/>
  <c r="AP255" i="72"/>
  <c r="AQ255" i="72"/>
  <c r="AR255" i="72"/>
  <c r="AS255" i="72"/>
  <c r="AG256" i="72"/>
  <c r="AH256" i="72"/>
  <c r="AI256" i="72"/>
  <c r="AJ256" i="72"/>
  <c r="AK256" i="72"/>
  <c r="AL256" i="72"/>
  <c r="AM256" i="72"/>
  <c r="AN256" i="72"/>
  <c r="AO256" i="72"/>
  <c r="AP256" i="72"/>
  <c r="AQ256" i="72"/>
  <c r="AR256" i="72"/>
  <c r="AS256" i="72"/>
  <c r="AG257" i="72"/>
  <c r="AH257" i="72"/>
  <c r="AI257" i="72"/>
  <c r="AJ257" i="72"/>
  <c r="AK257" i="72"/>
  <c r="AL257" i="72"/>
  <c r="AM257" i="72"/>
  <c r="AN257" i="72"/>
  <c r="AO257" i="72"/>
  <c r="AP257" i="72"/>
  <c r="AQ257" i="72"/>
  <c r="AR257" i="72"/>
  <c r="AS257" i="72"/>
  <c r="AG258" i="72"/>
  <c r="AH258" i="72"/>
  <c r="AI258" i="72"/>
  <c r="AJ258" i="72"/>
  <c r="AK258" i="72"/>
  <c r="AL258" i="72"/>
  <c r="AM258" i="72"/>
  <c r="AN258" i="72"/>
  <c r="AO258" i="72"/>
  <c r="AP258" i="72"/>
  <c r="AQ258" i="72"/>
  <c r="AR258" i="72"/>
  <c r="AS258" i="72"/>
  <c r="AG259" i="72"/>
  <c r="AH259" i="72"/>
  <c r="AI259" i="72"/>
  <c r="AJ259" i="72"/>
  <c r="AK259" i="72"/>
  <c r="AL259" i="72"/>
  <c r="AM259" i="72"/>
  <c r="AN259" i="72"/>
  <c r="AO259" i="72"/>
  <c r="AP259" i="72"/>
  <c r="AQ259" i="72"/>
  <c r="AR259" i="72"/>
  <c r="AS259" i="72"/>
  <c r="AG260" i="72"/>
  <c r="AH260" i="72"/>
  <c r="AI260" i="72"/>
  <c r="AJ260" i="72"/>
  <c r="AK260" i="72"/>
  <c r="AL260" i="72"/>
  <c r="AM260" i="72"/>
  <c r="AN260" i="72"/>
  <c r="AO260" i="72"/>
  <c r="AP260" i="72"/>
  <c r="AQ260" i="72"/>
  <c r="AR260" i="72"/>
  <c r="AS260" i="72"/>
  <c r="AG261" i="72"/>
  <c r="AH261" i="72"/>
  <c r="AI261" i="72"/>
  <c r="AJ261" i="72"/>
  <c r="AK261" i="72"/>
  <c r="AL261" i="72"/>
  <c r="AM261" i="72"/>
  <c r="AN261" i="72"/>
  <c r="AO261" i="72"/>
  <c r="AP261" i="72"/>
  <c r="AQ261" i="72"/>
  <c r="AR261" i="72"/>
  <c r="AS261" i="72"/>
  <c r="AG262" i="72"/>
  <c r="AH262" i="72"/>
  <c r="AI262" i="72"/>
  <c r="AJ262" i="72"/>
  <c r="AK262" i="72"/>
  <c r="AL262" i="72"/>
  <c r="AM262" i="72"/>
  <c r="AN262" i="72"/>
  <c r="AO262" i="72"/>
  <c r="AP262" i="72"/>
  <c r="AQ262" i="72"/>
  <c r="AR262" i="72"/>
  <c r="AS262" i="72"/>
  <c r="AG263" i="72"/>
  <c r="AH263" i="72"/>
  <c r="AI263" i="72"/>
  <c r="AJ263" i="72"/>
  <c r="AK263" i="72"/>
  <c r="AL263" i="72"/>
  <c r="AM263" i="72"/>
  <c r="AN263" i="72"/>
  <c r="AO263" i="72"/>
  <c r="AP263" i="72"/>
  <c r="AQ263" i="72"/>
  <c r="AR263" i="72"/>
  <c r="AS263" i="72"/>
  <c r="AG264" i="72"/>
  <c r="AH264" i="72"/>
  <c r="AI264" i="72"/>
  <c r="AJ264" i="72"/>
  <c r="AK264" i="72"/>
  <c r="AL264" i="72"/>
  <c r="AM264" i="72"/>
  <c r="AN264" i="72"/>
  <c r="AO264" i="72"/>
  <c r="AP264" i="72"/>
  <c r="AQ264" i="72"/>
  <c r="AR264" i="72"/>
  <c r="AS264" i="72"/>
  <c r="AG265" i="72"/>
  <c r="AH265" i="72"/>
  <c r="AI265" i="72"/>
  <c r="AJ265" i="72"/>
  <c r="AK265" i="72"/>
  <c r="AL265" i="72"/>
  <c r="AM265" i="72"/>
  <c r="AN265" i="72"/>
  <c r="AO265" i="72"/>
  <c r="AP265" i="72"/>
  <c r="AQ265" i="72"/>
  <c r="AR265" i="72"/>
  <c r="AS265" i="72"/>
  <c r="AG266" i="72"/>
  <c r="AH266" i="72"/>
  <c r="AI266" i="72"/>
  <c r="AJ266" i="72"/>
  <c r="AK266" i="72"/>
  <c r="AL266" i="72"/>
  <c r="AM266" i="72"/>
  <c r="AN266" i="72"/>
  <c r="AO266" i="72"/>
  <c r="AP266" i="72"/>
  <c r="AQ266" i="72"/>
  <c r="AR266" i="72"/>
  <c r="AS266" i="72"/>
  <c r="AG267" i="72"/>
  <c r="AH267" i="72"/>
  <c r="AI267" i="72"/>
  <c r="AJ267" i="72"/>
  <c r="AK267" i="72"/>
  <c r="AL267" i="72"/>
  <c r="AM267" i="72"/>
  <c r="AN267" i="72"/>
  <c r="AO267" i="72"/>
  <c r="AP267" i="72"/>
  <c r="AQ267" i="72"/>
  <c r="AR267" i="72"/>
  <c r="AS267" i="72"/>
  <c r="AG268" i="72"/>
  <c r="AH268" i="72"/>
  <c r="AI268" i="72"/>
  <c r="AJ268" i="72"/>
  <c r="AK268" i="72"/>
  <c r="AL268" i="72"/>
  <c r="AM268" i="72"/>
  <c r="AN268" i="72"/>
  <c r="AO268" i="72"/>
  <c r="AP268" i="72"/>
  <c r="AQ268" i="72"/>
  <c r="AR268" i="72"/>
  <c r="AS268" i="72"/>
  <c r="AG269" i="72"/>
  <c r="AH269" i="72"/>
  <c r="AI269" i="72"/>
  <c r="AJ269" i="72"/>
  <c r="AK269" i="72"/>
  <c r="AL269" i="72"/>
  <c r="AM269" i="72"/>
  <c r="AN269" i="72"/>
  <c r="AO269" i="72"/>
  <c r="AP269" i="72"/>
  <c r="AQ269" i="72"/>
  <c r="AR269" i="72"/>
  <c r="AS269" i="72"/>
  <c r="AG270" i="72"/>
  <c r="AH270" i="72"/>
  <c r="AI270" i="72"/>
  <c r="AJ270" i="72"/>
  <c r="AK270" i="72"/>
  <c r="AL270" i="72"/>
  <c r="AM270" i="72"/>
  <c r="AN270" i="72"/>
  <c r="AO270" i="72"/>
  <c r="AP270" i="72"/>
  <c r="AQ270" i="72"/>
  <c r="AR270" i="72"/>
  <c r="AS270" i="72"/>
  <c r="AG271" i="72"/>
  <c r="AH271" i="72"/>
  <c r="AI271" i="72"/>
  <c r="AJ271" i="72"/>
  <c r="AK271" i="72"/>
  <c r="AL271" i="72"/>
  <c r="AM271" i="72"/>
  <c r="AN271" i="72"/>
  <c r="AO271" i="72"/>
  <c r="AP271" i="72"/>
  <c r="AQ271" i="72"/>
  <c r="AR271" i="72"/>
  <c r="AS271" i="72"/>
  <c r="AG272" i="72"/>
  <c r="AH272" i="72"/>
  <c r="AI272" i="72"/>
  <c r="AJ272" i="72"/>
  <c r="AK272" i="72"/>
  <c r="AL272" i="72"/>
  <c r="AM272" i="72"/>
  <c r="AN272" i="72"/>
  <c r="AO272" i="72"/>
  <c r="AP272" i="72"/>
  <c r="AQ272" i="72"/>
  <c r="AR272" i="72"/>
  <c r="AS272" i="72"/>
  <c r="AG273" i="72"/>
  <c r="AH273" i="72"/>
  <c r="AI273" i="72"/>
  <c r="AJ273" i="72"/>
  <c r="AK273" i="72"/>
  <c r="AL273" i="72"/>
  <c r="AM273" i="72"/>
  <c r="AN273" i="72"/>
  <c r="AO273" i="72"/>
  <c r="AP273" i="72"/>
  <c r="AQ273" i="72"/>
  <c r="AR273" i="72"/>
  <c r="AS273" i="72"/>
  <c r="AG274" i="72"/>
  <c r="AH274" i="72"/>
  <c r="AI274" i="72"/>
  <c r="AJ274" i="72"/>
  <c r="AK274" i="72"/>
  <c r="AL274" i="72"/>
  <c r="AM274" i="72"/>
  <c r="AN274" i="72"/>
  <c r="AO274" i="72"/>
  <c r="AP274" i="72"/>
  <c r="AQ274" i="72"/>
  <c r="AR274" i="72"/>
  <c r="AS274" i="72"/>
  <c r="AG275" i="72"/>
  <c r="AH275" i="72"/>
  <c r="AI275" i="72"/>
  <c r="AJ275" i="72"/>
  <c r="AK275" i="72"/>
  <c r="AL275" i="72"/>
  <c r="AM275" i="72"/>
  <c r="AN275" i="72"/>
  <c r="AO275" i="72"/>
  <c r="AP275" i="72"/>
  <c r="AQ275" i="72"/>
  <c r="AR275" i="72"/>
  <c r="AS275" i="72"/>
  <c r="AG276" i="72"/>
  <c r="AH276" i="72"/>
  <c r="AI276" i="72"/>
  <c r="AJ276" i="72"/>
  <c r="AK276" i="72"/>
  <c r="AL276" i="72"/>
  <c r="AM276" i="72"/>
  <c r="AN276" i="72"/>
  <c r="AO276" i="72"/>
  <c r="AP276" i="72"/>
  <c r="AQ276" i="72"/>
  <c r="AR276" i="72"/>
  <c r="AS276" i="72"/>
  <c r="AG277" i="72"/>
  <c r="AH277" i="72"/>
  <c r="AI277" i="72"/>
  <c r="AJ277" i="72"/>
  <c r="AK277" i="72"/>
  <c r="AL277" i="72"/>
  <c r="AM277" i="72"/>
  <c r="AN277" i="72"/>
  <c r="AO277" i="72"/>
  <c r="AP277" i="72"/>
  <c r="AQ277" i="72"/>
  <c r="AR277" i="72"/>
  <c r="AS277" i="72"/>
  <c r="AG278" i="72"/>
  <c r="AH278" i="72"/>
  <c r="AI278" i="72"/>
  <c r="AJ278" i="72"/>
  <c r="AK278" i="72"/>
  <c r="AL278" i="72"/>
  <c r="AM278" i="72"/>
  <c r="AN278" i="72"/>
  <c r="AO278" i="72"/>
  <c r="AP278" i="72"/>
  <c r="AQ278" i="72"/>
  <c r="AR278" i="72"/>
  <c r="AS278" i="72"/>
  <c r="AG279" i="72"/>
  <c r="AH279" i="72"/>
  <c r="AI279" i="72"/>
  <c r="AJ279" i="72"/>
  <c r="AK279" i="72"/>
  <c r="AL279" i="72"/>
  <c r="AM279" i="72"/>
  <c r="AN279" i="72"/>
  <c r="AO279" i="72"/>
  <c r="AP279" i="72"/>
  <c r="AQ279" i="72"/>
  <c r="AR279" i="72"/>
  <c r="AS279" i="72"/>
  <c r="AG280" i="72"/>
  <c r="AH280" i="72"/>
  <c r="AI280" i="72"/>
  <c r="AJ280" i="72"/>
  <c r="AK280" i="72"/>
  <c r="AL280" i="72"/>
  <c r="AM280" i="72"/>
  <c r="AN280" i="72"/>
  <c r="AO280" i="72"/>
  <c r="AP280" i="72"/>
  <c r="AQ280" i="72"/>
  <c r="AR280" i="72"/>
  <c r="AS280" i="72"/>
  <c r="AG281" i="72"/>
  <c r="AH281" i="72"/>
  <c r="AI281" i="72"/>
  <c r="AJ281" i="72"/>
  <c r="AK281" i="72"/>
  <c r="AL281" i="72"/>
  <c r="AM281" i="72"/>
  <c r="AN281" i="72"/>
  <c r="AO281" i="72"/>
  <c r="AP281" i="72"/>
  <c r="AQ281" i="72"/>
  <c r="AR281" i="72"/>
  <c r="AS281" i="72"/>
  <c r="AG282" i="72"/>
  <c r="AH282" i="72"/>
  <c r="AI282" i="72"/>
  <c r="AJ282" i="72"/>
  <c r="AK282" i="72"/>
  <c r="AL282" i="72"/>
  <c r="AM282" i="72"/>
  <c r="AN282" i="72"/>
  <c r="AO282" i="72"/>
  <c r="AP282" i="72"/>
  <c r="AQ282" i="72"/>
  <c r="AR282" i="72"/>
  <c r="AS282" i="72"/>
  <c r="AG283" i="72"/>
  <c r="AH283" i="72"/>
  <c r="AI283" i="72"/>
  <c r="AJ283" i="72"/>
  <c r="AK283" i="72"/>
  <c r="AL283" i="72"/>
  <c r="AM283" i="72"/>
  <c r="AN283" i="72"/>
  <c r="AO283" i="72"/>
  <c r="AP283" i="72"/>
  <c r="AQ283" i="72"/>
  <c r="AR283" i="72"/>
  <c r="AS283" i="72"/>
  <c r="AG284" i="72"/>
  <c r="AH284" i="72"/>
  <c r="AI284" i="72"/>
  <c r="AJ284" i="72"/>
  <c r="AK284" i="72"/>
  <c r="AL284" i="72"/>
  <c r="AM284" i="72"/>
  <c r="AN284" i="72"/>
  <c r="AO284" i="72"/>
  <c r="AP284" i="72"/>
  <c r="AQ284" i="72"/>
  <c r="AR284" i="72"/>
  <c r="AS284" i="72"/>
  <c r="AG285" i="72"/>
  <c r="AH285" i="72"/>
  <c r="AI285" i="72"/>
  <c r="AJ285" i="72"/>
  <c r="AK285" i="72"/>
  <c r="AL285" i="72"/>
  <c r="AM285" i="72"/>
  <c r="AN285" i="72"/>
  <c r="AO285" i="72"/>
  <c r="AP285" i="72"/>
  <c r="AQ285" i="72"/>
  <c r="AR285" i="72"/>
  <c r="AS285" i="72"/>
  <c r="AG286" i="72"/>
  <c r="AH286" i="72"/>
  <c r="AI286" i="72"/>
  <c r="AJ286" i="72"/>
  <c r="AK286" i="72"/>
  <c r="AL286" i="72"/>
  <c r="AM286" i="72"/>
  <c r="AN286" i="72"/>
  <c r="AO286" i="72"/>
  <c r="AP286" i="72"/>
  <c r="AQ286" i="72"/>
  <c r="AR286" i="72"/>
  <c r="AS286" i="72"/>
  <c r="AG287" i="72"/>
  <c r="AH287" i="72"/>
  <c r="AI287" i="72"/>
  <c r="AJ287" i="72"/>
  <c r="AK287" i="72"/>
  <c r="AL287" i="72"/>
  <c r="AM287" i="72"/>
  <c r="AN287" i="72"/>
  <c r="AO287" i="72"/>
  <c r="AP287" i="72"/>
  <c r="AQ287" i="72"/>
  <c r="AR287" i="72"/>
  <c r="AS287" i="72"/>
  <c r="AG288" i="72"/>
  <c r="AH288" i="72"/>
  <c r="AI288" i="72"/>
  <c r="AJ288" i="72"/>
  <c r="AK288" i="72"/>
  <c r="AL288" i="72"/>
  <c r="AM288" i="72"/>
  <c r="AN288" i="72"/>
  <c r="AO288" i="72"/>
  <c r="AP288" i="72"/>
  <c r="AQ288" i="72"/>
  <c r="AR288" i="72"/>
  <c r="AS288" i="72"/>
  <c r="AG289" i="72"/>
  <c r="AH289" i="72"/>
  <c r="AI289" i="72"/>
  <c r="AJ289" i="72"/>
  <c r="AK289" i="72"/>
  <c r="AL289" i="72"/>
  <c r="AM289" i="72"/>
  <c r="AN289" i="72"/>
  <c r="AO289" i="72"/>
  <c r="AP289" i="72"/>
  <c r="AQ289" i="72"/>
  <c r="AR289" i="72"/>
  <c r="AS289" i="72"/>
  <c r="AG290" i="72"/>
  <c r="AH290" i="72"/>
  <c r="AI290" i="72"/>
  <c r="AJ290" i="72"/>
  <c r="AK290" i="72"/>
  <c r="AL290" i="72"/>
  <c r="AM290" i="72"/>
  <c r="AN290" i="72"/>
  <c r="AO290" i="72"/>
  <c r="AP290" i="72"/>
  <c r="AQ290" i="72"/>
  <c r="AR290" i="72"/>
  <c r="AS290" i="72"/>
  <c r="AG291" i="72"/>
  <c r="AH291" i="72"/>
  <c r="AI291" i="72"/>
  <c r="AJ291" i="72"/>
  <c r="AK291" i="72"/>
  <c r="AL291" i="72"/>
  <c r="AM291" i="72"/>
  <c r="AN291" i="72"/>
  <c r="AO291" i="72"/>
  <c r="AP291" i="72"/>
  <c r="AQ291" i="72"/>
  <c r="AR291" i="72"/>
  <c r="AS291" i="72"/>
  <c r="AG292" i="72"/>
  <c r="AH292" i="72"/>
  <c r="AI292" i="72"/>
  <c r="AJ292" i="72"/>
  <c r="AK292" i="72"/>
  <c r="AL292" i="72"/>
  <c r="AM292" i="72"/>
  <c r="AN292" i="72"/>
  <c r="AO292" i="72"/>
  <c r="AP292" i="72"/>
  <c r="AQ292" i="72"/>
  <c r="AR292" i="72"/>
  <c r="AS292" i="72"/>
  <c r="AG293" i="72"/>
  <c r="AH293" i="72"/>
  <c r="AI293" i="72"/>
  <c r="AJ293" i="72"/>
  <c r="AK293" i="72"/>
  <c r="AL293" i="72"/>
  <c r="AM293" i="72"/>
  <c r="AN293" i="72"/>
  <c r="AO293" i="72"/>
  <c r="AP293" i="72"/>
  <c r="AQ293" i="72"/>
  <c r="AR293" i="72"/>
  <c r="AS293" i="72"/>
  <c r="AG294" i="72"/>
  <c r="AH294" i="72"/>
  <c r="AI294" i="72"/>
  <c r="AJ294" i="72"/>
  <c r="AK294" i="72"/>
  <c r="AL294" i="72"/>
  <c r="AM294" i="72"/>
  <c r="AN294" i="72"/>
  <c r="AO294" i="72"/>
  <c r="AP294" i="72"/>
  <c r="AQ294" i="72"/>
  <c r="AR294" i="72"/>
  <c r="AS294" i="72"/>
  <c r="AG295" i="72"/>
  <c r="AH295" i="72"/>
  <c r="AI295" i="72"/>
  <c r="AJ295" i="72"/>
  <c r="AK295" i="72"/>
  <c r="AL295" i="72"/>
  <c r="AM295" i="72"/>
  <c r="AN295" i="72"/>
  <c r="AO295" i="72"/>
  <c r="AP295" i="72"/>
  <c r="AQ295" i="72"/>
  <c r="AR295" i="72"/>
  <c r="AS295" i="72"/>
  <c r="AG296" i="72"/>
  <c r="AH296" i="72"/>
  <c r="AI296" i="72"/>
  <c r="AJ296" i="72"/>
  <c r="AK296" i="72"/>
  <c r="AL296" i="72"/>
  <c r="AM296" i="72"/>
  <c r="AN296" i="72"/>
  <c r="AO296" i="72"/>
  <c r="AP296" i="72"/>
  <c r="AQ296" i="72"/>
  <c r="AR296" i="72"/>
  <c r="AS296" i="72"/>
  <c r="AG297" i="72"/>
  <c r="AH297" i="72"/>
  <c r="AI297" i="72"/>
  <c r="AJ297" i="72"/>
  <c r="AK297" i="72"/>
  <c r="AL297" i="72"/>
  <c r="AM297" i="72"/>
  <c r="AN297" i="72"/>
  <c r="AO297" i="72"/>
  <c r="AP297" i="72"/>
  <c r="AQ297" i="72"/>
  <c r="AR297" i="72"/>
  <c r="AS297" i="72"/>
  <c r="AG298" i="72"/>
  <c r="AH298" i="72"/>
  <c r="AI298" i="72"/>
  <c r="AJ298" i="72"/>
  <c r="AK298" i="72"/>
  <c r="AL298" i="72"/>
  <c r="AM298" i="72"/>
  <c r="AN298" i="72"/>
  <c r="AO298" i="72"/>
  <c r="AP298" i="72"/>
  <c r="AQ298" i="72"/>
  <c r="AR298" i="72"/>
  <c r="AS298" i="72"/>
  <c r="AG299" i="72"/>
  <c r="AH299" i="72"/>
  <c r="AI299" i="72"/>
  <c r="AJ299" i="72"/>
  <c r="AK299" i="72"/>
  <c r="AL299" i="72"/>
  <c r="AM299" i="72"/>
  <c r="AN299" i="72"/>
  <c r="AO299" i="72"/>
  <c r="AP299" i="72"/>
  <c r="AQ299" i="72"/>
  <c r="AR299" i="72"/>
  <c r="AS299" i="72"/>
  <c r="AG300" i="72"/>
  <c r="AH300" i="72"/>
  <c r="AI300" i="72"/>
  <c r="AJ300" i="72"/>
  <c r="AK300" i="72"/>
  <c r="AL300" i="72"/>
  <c r="AM300" i="72"/>
  <c r="AN300" i="72"/>
  <c r="AO300" i="72"/>
  <c r="AP300" i="72"/>
  <c r="AQ300" i="72"/>
  <c r="AR300" i="72"/>
  <c r="AS300" i="72"/>
  <c r="AG301" i="72"/>
  <c r="AH301" i="72"/>
  <c r="AI301" i="72"/>
  <c r="AJ301" i="72"/>
  <c r="AK301" i="72"/>
  <c r="AL301" i="72"/>
  <c r="AM301" i="72"/>
  <c r="AN301" i="72"/>
  <c r="AO301" i="72"/>
  <c r="AP301" i="72"/>
  <c r="AQ301" i="72"/>
  <c r="AR301" i="72"/>
  <c r="AS301" i="72"/>
  <c r="AG302" i="72"/>
  <c r="AH302" i="72"/>
  <c r="AI302" i="72"/>
  <c r="AJ302" i="72"/>
  <c r="AK302" i="72"/>
  <c r="AL302" i="72"/>
  <c r="AM302" i="72"/>
  <c r="AN302" i="72"/>
  <c r="AO302" i="72"/>
  <c r="AP302" i="72"/>
  <c r="AQ302" i="72"/>
  <c r="AR302" i="72"/>
  <c r="AS302" i="72"/>
  <c r="AG303" i="72"/>
  <c r="AH303" i="72"/>
  <c r="AI303" i="72"/>
  <c r="AJ303" i="72"/>
  <c r="AK303" i="72"/>
  <c r="AL303" i="72"/>
  <c r="AM303" i="72"/>
  <c r="AN303" i="72"/>
  <c r="AO303" i="72"/>
  <c r="AP303" i="72"/>
  <c r="AQ303" i="72"/>
  <c r="AR303" i="72"/>
  <c r="AS303" i="72"/>
  <c r="AG304" i="72"/>
  <c r="AH304" i="72"/>
  <c r="AI304" i="72"/>
  <c r="AJ304" i="72"/>
  <c r="AK304" i="72"/>
  <c r="AL304" i="72"/>
  <c r="AM304" i="72"/>
  <c r="AN304" i="72"/>
  <c r="AO304" i="72"/>
  <c r="AP304" i="72"/>
  <c r="AQ304" i="72"/>
  <c r="AR304" i="72"/>
  <c r="AS304" i="72"/>
  <c r="AG305" i="72"/>
  <c r="AH305" i="72"/>
  <c r="AI305" i="72"/>
  <c r="AJ305" i="72"/>
  <c r="AK305" i="72"/>
  <c r="AL305" i="72"/>
  <c r="AM305" i="72"/>
  <c r="AN305" i="72"/>
  <c r="AO305" i="72"/>
  <c r="AP305" i="72"/>
  <c r="AQ305" i="72"/>
  <c r="AR305" i="72"/>
  <c r="AS305" i="72"/>
  <c r="AG306" i="72"/>
  <c r="AH306" i="72"/>
  <c r="AI306" i="72"/>
  <c r="AJ306" i="72"/>
  <c r="AK306" i="72"/>
  <c r="AL306" i="72"/>
  <c r="AM306" i="72"/>
  <c r="AN306" i="72"/>
  <c r="AO306" i="72"/>
  <c r="AP306" i="72"/>
  <c r="AQ306" i="72"/>
  <c r="AR306" i="72"/>
  <c r="AS306" i="72"/>
  <c r="AG307" i="72"/>
  <c r="AH307" i="72"/>
  <c r="AI307" i="72"/>
  <c r="AJ307" i="72"/>
  <c r="AK307" i="72"/>
  <c r="AL307" i="72"/>
  <c r="AM307" i="72"/>
  <c r="AN307" i="72"/>
  <c r="AO307" i="72"/>
  <c r="AP307" i="72"/>
  <c r="AQ307" i="72"/>
  <c r="AR307" i="72"/>
  <c r="AS307" i="72"/>
  <c r="AG308" i="72"/>
  <c r="AH308" i="72"/>
  <c r="AI308" i="72"/>
  <c r="AJ308" i="72"/>
  <c r="AK308" i="72"/>
  <c r="AL308" i="72"/>
  <c r="AM308" i="72"/>
  <c r="AN308" i="72"/>
  <c r="AO308" i="72"/>
  <c r="AP308" i="72"/>
  <c r="AQ308" i="72"/>
  <c r="AR308" i="72"/>
  <c r="AS308" i="72"/>
  <c r="AG309" i="72"/>
  <c r="AH309" i="72"/>
  <c r="AI309" i="72"/>
  <c r="AJ309" i="72"/>
  <c r="AK309" i="72"/>
  <c r="AL309" i="72"/>
  <c r="AM309" i="72"/>
  <c r="AN309" i="72"/>
  <c r="AO309" i="72"/>
  <c r="AP309" i="72"/>
  <c r="AQ309" i="72"/>
  <c r="AR309" i="72"/>
  <c r="AS309" i="72"/>
  <c r="AG310" i="72"/>
  <c r="AH310" i="72"/>
  <c r="AI310" i="72"/>
  <c r="AJ310" i="72"/>
  <c r="AK310" i="72"/>
  <c r="AL310" i="72"/>
  <c r="AM310" i="72"/>
  <c r="AN310" i="72"/>
  <c r="AO310" i="72"/>
  <c r="AP310" i="72"/>
  <c r="AQ310" i="72"/>
  <c r="AR310" i="72"/>
  <c r="AS310" i="72"/>
  <c r="AG311" i="72"/>
  <c r="AH311" i="72"/>
  <c r="AI311" i="72"/>
  <c r="AJ311" i="72"/>
  <c r="AK311" i="72"/>
  <c r="AL311" i="72"/>
  <c r="AM311" i="72"/>
  <c r="AN311" i="72"/>
  <c r="AO311" i="72"/>
  <c r="AP311" i="72"/>
  <c r="AQ311" i="72"/>
  <c r="AR311" i="72"/>
  <c r="AS311" i="72"/>
  <c r="AG312" i="72"/>
  <c r="AH312" i="72"/>
  <c r="AI312" i="72"/>
  <c r="AJ312" i="72"/>
  <c r="AK312" i="72"/>
  <c r="AL312" i="72"/>
  <c r="AM312" i="72"/>
  <c r="AN312" i="72"/>
  <c r="AO312" i="72"/>
  <c r="AP312" i="72"/>
  <c r="AQ312" i="72"/>
  <c r="AR312" i="72"/>
  <c r="AS312" i="72"/>
  <c r="AG313" i="72"/>
  <c r="AH313" i="72"/>
  <c r="AI313" i="72"/>
  <c r="AJ313" i="72"/>
  <c r="AK313" i="72"/>
  <c r="AL313" i="72"/>
  <c r="AM313" i="72"/>
  <c r="AN313" i="72"/>
  <c r="AO313" i="72"/>
  <c r="AP313" i="72"/>
  <c r="AQ313" i="72"/>
  <c r="AR313" i="72"/>
  <c r="AS313" i="72"/>
  <c r="AG314" i="72"/>
  <c r="AH314" i="72"/>
  <c r="AI314" i="72"/>
  <c r="AJ314" i="72"/>
  <c r="AK314" i="72"/>
  <c r="AL314" i="72"/>
  <c r="AM314" i="72"/>
  <c r="AN314" i="72"/>
  <c r="AO314" i="72"/>
  <c r="AP314" i="72"/>
  <c r="AQ314" i="72"/>
  <c r="AR314" i="72"/>
  <c r="AS314" i="72"/>
  <c r="AG315" i="72"/>
  <c r="AH315" i="72"/>
  <c r="AI315" i="72"/>
  <c r="AJ315" i="72"/>
  <c r="AK315" i="72"/>
  <c r="AL315" i="72"/>
  <c r="AM315" i="72"/>
  <c r="AN315" i="72"/>
  <c r="AO315" i="72"/>
  <c r="AP315" i="72"/>
  <c r="AQ315" i="72"/>
  <c r="AR315" i="72"/>
  <c r="AS315" i="72"/>
  <c r="AG316" i="72"/>
  <c r="AH316" i="72"/>
  <c r="AI316" i="72"/>
  <c r="AJ316" i="72"/>
  <c r="AK316" i="72"/>
  <c r="AL316" i="72"/>
  <c r="AM316" i="72"/>
  <c r="AN316" i="72"/>
  <c r="AO316" i="72"/>
  <c r="AP316" i="72"/>
  <c r="AQ316" i="72"/>
  <c r="AR316" i="72"/>
  <c r="AS316" i="72"/>
  <c r="AG317" i="72"/>
  <c r="AH317" i="72"/>
  <c r="AI317" i="72"/>
  <c r="AJ317" i="72"/>
  <c r="AK317" i="72"/>
  <c r="AL317" i="72"/>
  <c r="AM317" i="72"/>
  <c r="AN317" i="72"/>
  <c r="AO317" i="72"/>
  <c r="AP317" i="72"/>
  <c r="AQ317" i="72"/>
  <c r="AR317" i="72"/>
  <c r="AS317" i="72"/>
  <c r="AG318" i="72"/>
  <c r="AH318" i="72"/>
  <c r="AI318" i="72"/>
  <c r="AJ318" i="72"/>
  <c r="AK318" i="72"/>
  <c r="AL318" i="72"/>
  <c r="AM318" i="72"/>
  <c r="AN318" i="72"/>
  <c r="AO318" i="72"/>
  <c r="AP318" i="72"/>
  <c r="AQ318" i="72"/>
  <c r="AR318" i="72"/>
  <c r="AS318" i="72"/>
  <c r="AG319" i="72"/>
  <c r="AH319" i="72"/>
  <c r="AI319" i="72"/>
  <c r="AJ319" i="72"/>
  <c r="AK319" i="72"/>
  <c r="AL319" i="72"/>
  <c r="AM319" i="72"/>
  <c r="AN319" i="72"/>
  <c r="AO319" i="72"/>
  <c r="AP319" i="72"/>
  <c r="AQ319" i="72"/>
  <c r="AR319" i="72"/>
  <c r="AS319" i="72"/>
  <c r="AG320" i="72"/>
  <c r="AH320" i="72"/>
  <c r="AI320" i="72"/>
  <c r="AJ320" i="72"/>
  <c r="AK320" i="72"/>
  <c r="AL320" i="72"/>
  <c r="AM320" i="72"/>
  <c r="AN320" i="72"/>
  <c r="AO320" i="72"/>
  <c r="AP320" i="72"/>
  <c r="AQ320" i="72"/>
  <c r="AR320" i="72"/>
  <c r="AS320" i="72"/>
  <c r="AG321" i="72"/>
  <c r="AH321" i="72"/>
  <c r="AI321" i="72"/>
  <c r="AJ321" i="72"/>
  <c r="AK321" i="72"/>
  <c r="AL321" i="72"/>
  <c r="AM321" i="72"/>
  <c r="AN321" i="72"/>
  <c r="AO321" i="72"/>
  <c r="AP321" i="72"/>
  <c r="AQ321" i="72"/>
  <c r="AR321" i="72"/>
  <c r="AS321" i="72"/>
  <c r="AG322" i="72"/>
  <c r="AH322" i="72"/>
  <c r="AI322" i="72"/>
  <c r="AJ322" i="72"/>
  <c r="AK322" i="72"/>
  <c r="AL322" i="72"/>
  <c r="AM322" i="72"/>
  <c r="AN322" i="72"/>
  <c r="AO322" i="72"/>
  <c r="AP322" i="72"/>
  <c r="AQ322" i="72"/>
  <c r="AR322" i="72"/>
  <c r="AS322" i="72"/>
  <c r="AG323" i="72"/>
  <c r="AH323" i="72"/>
  <c r="AI323" i="72"/>
  <c r="AJ323" i="72"/>
  <c r="AK323" i="72"/>
  <c r="AL323" i="72"/>
  <c r="AM323" i="72"/>
  <c r="AN323" i="72"/>
  <c r="AO323" i="72"/>
  <c r="AP323" i="72"/>
  <c r="AQ323" i="72"/>
  <c r="AR323" i="72"/>
  <c r="AS323" i="72"/>
  <c r="AG324" i="72"/>
  <c r="AH324" i="72"/>
  <c r="AI324" i="72"/>
  <c r="AJ324" i="72"/>
  <c r="AK324" i="72"/>
  <c r="AL324" i="72"/>
  <c r="AM324" i="72"/>
  <c r="AN324" i="72"/>
  <c r="AO324" i="72"/>
  <c r="AP324" i="72"/>
  <c r="AQ324" i="72"/>
  <c r="AR324" i="72"/>
  <c r="AS324" i="72"/>
  <c r="AG325" i="72"/>
  <c r="AH325" i="72"/>
  <c r="AI325" i="72"/>
  <c r="AJ325" i="72"/>
  <c r="AK325" i="72"/>
  <c r="AL325" i="72"/>
  <c r="AM325" i="72"/>
  <c r="AN325" i="72"/>
  <c r="AO325" i="72"/>
  <c r="AP325" i="72"/>
  <c r="AQ325" i="72"/>
  <c r="AR325" i="72"/>
  <c r="AS325" i="72"/>
  <c r="AG326" i="72"/>
  <c r="AH326" i="72"/>
  <c r="AI326" i="72"/>
  <c r="AJ326" i="72"/>
  <c r="AK326" i="72"/>
  <c r="AL326" i="72"/>
  <c r="AM326" i="72"/>
  <c r="AN326" i="72"/>
  <c r="AO326" i="72"/>
  <c r="AP326" i="72"/>
  <c r="AQ326" i="72"/>
  <c r="AR326" i="72"/>
  <c r="AS326" i="72"/>
  <c r="AG327" i="72"/>
  <c r="AH327" i="72"/>
  <c r="AI327" i="72"/>
  <c r="AJ327" i="72"/>
  <c r="AK327" i="72"/>
  <c r="AL327" i="72"/>
  <c r="AM327" i="72"/>
  <c r="AN327" i="72"/>
  <c r="AO327" i="72"/>
  <c r="AP327" i="72"/>
  <c r="AQ327" i="72"/>
  <c r="AR327" i="72"/>
  <c r="AS327" i="72"/>
  <c r="AG328" i="72"/>
  <c r="AH328" i="72"/>
  <c r="AI328" i="72"/>
  <c r="AJ328" i="72"/>
  <c r="AK328" i="72"/>
  <c r="AL328" i="72"/>
  <c r="AM328" i="72"/>
  <c r="AN328" i="72"/>
  <c r="AO328" i="72"/>
  <c r="AP328" i="72"/>
  <c r="AQ328" i="72"/>
  <c r="AR328" i="72"/>
  <c r="AS328" i="72"/>
  <c r="AG329" i="72"/>
  <c r="AH329" i="72"/>
  <c r="AI329" i="72"/>
  <c r="AJ329" i="72"/>
  <c r="AK329" i="72"/>
  <c r="AL329" i="72"/>
  <c r="AM329" i="72"/>
  <c r="AN329" i="72"/>
  <c r="AO329" i="72"/>
  <c r="AP329" i="72"/>
  <c r="AQ329" i="72"/>
  <c r="AR329" i="72"/>
  <c r="AS329" i="72"/>
  <c r="AG330" i="72"/>
  <c r="AH330" i="72"/>
  <c r="AI330" i="72"/>
  <c r="AJ330" i="72"/>
  <c r="AK330" i="72"/>
  <c r="AL330" i="72"/>
  <c r="AM330" i="72"/>
  <c r="AN330" i="72"/>
  <c r="AO330" i="72"/>
  <c r="AP330" i="72"/>
  <c r="AQ330" i="72"/>
  <c r="AR330" i="72"/>
  <c r="AS330" i="72"/>
  <c r="AG331" i="72"/>
  <c r="AH331" i="72"/>
  <c r="AI331" i="72"/>
  <c r="AJ331" i="72"/>
  <c r="AK331" i="72"/>
  <c r="AL331" i="72"/>
  <c r="AM331" i="72"/>
  <c r="AN331" i="72"/>
  <c r="AO331" i="72"/>
  <c r="AP331" i="72"/>
  <c r="AQ331" i="72"/>
  <c r="AR331" i="72"/>
  <c r="AS331" i="72"/>
  <c r="AG332" i="72"/>
  <c r="AH332" i="72"/>
  <c r="AI332" i="72"/>
  <c r="AJ332" i="72"/>
  <c r="AK332" i="72"/>
  <c r="AL332" i="72"/>
  <c r="AM332" i="72"/>
  <c r="AN332" i="72"/>
  <c r="AO332" i="72"/>
  <c r="AP332" i="72"/>
  <c r="AQ332" i="72"/>
  <c r="AR332" i="72"/>
  <c r="AS332" i="72"/>
  <c r="AG333" i="72"/>
  <c r="AH333" i="72"/>
  <c r="AI333" i="72"/>
  <c r="AJ333" i="72"/>
  <c r="AK333" i="72"/>
  <c r="AL333" i="72"/>
  <c r="AM333" i="72"/>
  <c r="AN333" i="72"/>
  <c r="AO333" i="72"/>
  <c r="AP333" i="72"/>
  <c r="AQ333" i="72"/>
  <c r="AR333" i="72"/>
  <c r="AS333" i="72"/>
  <c r="AG334" i="72"/>
  <c r="AH334" i="72"/>
  <c r="AI334" i="72"/>
  <c r="AJ334" i="72"/>
  <c r="AK334" i="72"/>
  <c r="AL334" i="72"/>
  <c r="AM334" i="72"/>
  <c r="AN334" i="72"/>
  <c r="AO334" i="72"/>
  <c r="AP334" i="72"/>
  <c r="AQ334" i="72"/>
  <c r="AR334" i="72"/>
  <c r="AS334" i="72"/>
  <c r="AG335" i="72"/>
  <c r="AH335" i="72"/>
  <c r="AI335" i="72"/>
  <c r="AJ335" i="72"/>
  <c r="AK335" i="72"/>
  <c r="AL335" i="72"/>
  <c r="AM335" i="72"/>
  <c r="AN335" i="72"/>
  <c r="AO335" i="72"/>
  <c r="AP335" i="72"/>
  <c r="AQ335" i="72"/>
  <c r="AR335" i="72"/>
  <c r="AS335" i="72"/>
  <c r="AG336" i="72"/>
  <c r="AH336" i="72"/>
  <c r="AI336" i="72"/>
  <c r="AJ336" i="72"/>
  <c r="AK336" i="72"/>
  <c r="AL336" i="72"/>
  <c r="AM336" i="72"/>
  <c r="AN336" i="72"/>
  <c r="AO336" i="72"/>
  <c r="AP336" i="72"/>
  <c r="AQ336" i="72"/>
  <c r="AR336" i="72"/>
  <c r="AS336" i="72"/>
  <c r="AG337" i="72"/>
  <c r="AH337" i="72"/>
  <c r="AI337" i="72"/>
  <c r="AJ337" i="72"/>
  <c r="AK337" i="72"/>
  <c r="AL337" i="72"/>
  <c r="AM337" i="72"/>
  <c r="AN337" i="72"/>
  <c r="AO337" i="72"/>
  <c r="AP337" i="72"/>
  <c r="AQ337" i="72"/>
  <c r="AR337" i="72"/>
  <c r="AS337" i="72"/>
  <c r="AG338" i="72"/>
  <c r="AH338" i="72"/>
  <c r="AI338" i="72"/>
  <c r="AJ338" i="72"/>
  <c r="AK338" i="72"/>
  <c r="AL338" i="72"/>
  <c r="AM338" i="72"/>
  <c r="AN338" i="72"/>
  <c r="AO338" i="72"/>
  <c r="AP338" i="72"/>
  <c r="AQ338" i="72"/>
  <c r="AR338" i="72"/>
  <c r="AS338" i="72"/>
  <c r="AG339" i="72"/>
  <c r="AH339" i="72"/>
  <c r="AI339" i="72"/>
  <c r="AJ339" i="72"/>
  <c r="AK339" i="72"/>
  <c r="AL339" i="72"/>
  <c r="AM339" i="72"/>
  <c r="AN339" i="72"/>
  <c r="AO339" i="72"/>
  <c r="AP339" i="72"/>
  <c r="AQ339" i="72"/>
  <c r="AR339" i="72"/>
  <c r="AS339" i="72"/>
  <c r="AG340" i="72"/>
  <c r="AH340" i="72"/>
  <c r="AI340" i="72"/>
  <c r="AJ340" i="72"/>
  <c r="AK340" i="72"/>
  <c r="AL340" i="72"/>
  <c r="AM340" i="72"/>
  <c r="AN340" i="72"/>
  <c r="AO340" i="72"/>
  <c r="AP340" i="72"/>
  <c r="AQ340" i="72"/>
  <c r="AR340" i="72"/>
  <c r="AS340" i="72"/>
  <c r="AG341" i="72"/>
  <c r="AH341" i="72"/>
  <c r="AI341" i="72"/>
  <c r="AJ341" i="72"/>
  <c r="AK341" i="72"/>
  <c r="AL341" i="72"/>
  <c r="AM341" i="72"/>
  <c r="AN341" i="72"/>
  <c r="AO341" i="72"/>
  <c r="AP341" i="72"/>
  <c r="AQ341" i="72"/>
  <c r="AR341" i="72"/>
  <c r="AS341" i="72"/>
  <c r="AG342" i="72"/>
  <c r="AH342" i="72"/>
  <c r="AI342" i="72"/>
  <c r="AJ342" i="72"/>
  <c r="AK342" i="72"/>
  <c r="AL342" i="72"/>
  <c r="AM342" i="72"/>
  <c r="AN342" i="72"/>
  <c r="AO342" i="72"/>
  <c r="AP342" i="72"/>
  <c r="AQ342" i="72"/>
  <c r="AR342" i="72"/>
  <c r="AS342" i="72"/>
  <c r="AG343" i="72"/>
  <c r="AH343" i="72"/>
  <c r="AI343" i="72"/>
  <c r="AJ343" i="72"/>
  <c r="AK343" i="72"/>
  <c r="AL343" i="72"/>
  <c r="AM343" i="72"/>
  <c r="AN343" i="72"/>
  <c r="AO343" i="72"/>
  <c r="AP343" i="72"/>
  <c r="AQ343" i="72"/>
  <c r="AR343" i="72"/>
  <c r="AS343" i="72"/>
  <c r="AG344" i="72"/>
  <c r="AH344" i="72"/>
  <c r="AI344" i="72"/>
  <c r="AJ344" i="72"/>
  <c r="AK344" i="72"/>
  <c r="AL344" i="72"/>
  <c r="AM344" i="72"/>
  <c r="AN344" i="72"/>
  <c r="AO344" i="72"/>
  <c r="AP344" i="72"/>
  <c r="AQ344" i="72"/>
  <c r="AR344" i="72"/>
  <c r="AS344" i="72"/>
  <c r="AG345" i="72"/>
  <c r="AH345" i="72"/>
  <c r="AI345" i="72"/>
  <c r="AJ345" i="72"/>
  <c r="AK345" i="72"/>
  <c r="AL345" i="72"/>
  <c r="AM345" i="72"/>
  <c r="AN345" i="72"/>
  <c r="AO345" i="72"/>
  <c r="AP345" i="72"/>
  <c r="AQ345" i="72"/>
  <c r="AR345" i="72"/>
  <c r="AS345" i="72"/>
  <c r="AG346" i="72"/>
  <c r="AH346" i="72"/>
  <c r="AI346" i="72"/>
  <c r="AJ346" i="72"/>
  <c r="AK346" i="72"/>
  <c r="AL346" i="72"/>
  <c r="AM346" i="72"/>
  <c r="AN346" i="72"/>
  <c r="AO346" i="72"/>
  <c r="AP346" i="72"/>
  <c r="AQ346" i="72"/>
  <c r="AR346" i="72"/>
  <c r="AS346" i="72"/>
  <c r="AG347" i="72"/>
  <c r="AH347" i="72"/>
  <c r="AI347" i="72"/>
  <c r="AJ347" i="72"/>
  <c r="AK347" i="72"/>
  <c r="AL347" i="72"/>
  <c r="AM347" i="72"/>
  <c r="AN347" i="72"/>
  <c r="AO347" i="72"/>
  <c r="AP347" i="72"/>
  <c r="AQ347" i="72"/>
  <c r="AR347" i="72"/>
  <c r="AS347" i="72"/>
  <c r="AG348" i="72"/>
  <c r="AH348" i="72"/>
  <c r="AI348" i="72"/>
  <c r="AJ348" i="72"/>
  <c r="AK348" i="72"/>
  <c r="AL348" i="72"/>
  <c r="AM348" i="72"/>
  <c r="AN348" i="72"/>
  <c r="AO348" i="72"/>
  <c r="AP348" i="72"/>
  <c r="AQ348" i="72"/>
  <c r="AR348" i="72"/>
  <c r="AS348" i="72"/>
  <c r="AG349" i="72"/>
  <c r="AH349" i="72"/>
  <c r="AI349" i="72"/>
  <c r="AJ349" i="72"/>
  <c r="AK349" i="72"/>
  <c r="AL349" i="72"/>
  <c r="AM349" i="72"/>
  <c r="AN349" i="72"/>
  <c r="AO349" i="72"/>
  <c r="AP349" i="72"/>
  <c r="AQ349" i="72"/>
  <c r="AR349" i="72"/>
  <c r="AS349" i="72"/>
  <c r="AG350" i="72"/>
  <c r="AH350" i="72"/>
  <c r="AI350" i="72"/>
  <c r="AJ350" i="72"/>
  <c r="AK350" i="72"/>
  <c r="AL350" i="72"/>
  <c r="AM350" i="72"/>
  <c r="AN350" i="72"/>
  <c r="AO350" i="72"/>
  <c r="AP350" i="72"/>
  <c r="AQ350" i="72"/>
  <c r="AR350" i="72"/>
  <c r="AS350" i="72"/>
  <c r="AG351" i="72"/>
  <c r="AH351" i="72"/>
  <c r="AI351" i="72"/>
  <c r="AJ351" i="72"/>
  <c r="AK351" i="72"/>
  <c r="AL351" i="72"/>
  <c r="AM351" i="72"/>
  <c r="AN351" i="72"/>
  <c r="AO351" i="72"/>
  <c r="AP351" i="72"/>
  <c r="AQ351" i="72"/>
  <c r="AR351" i="72"/>
  <c r="AS351" i="72"/>
  <c r="AG352" i="72"/>
  <c r="AH352" i="72"/>
  <c r="AI352" i="72"/>
  <c r="AJ352" i="72"/>
  <c r="AK352" i="72"/>
  <c r="AL352" i="72"/>
  <c r="AM352" i="72"/>
  <c r="AN352" i="72"/>
  <c r="AO352" i="72"/>
  <c r="AP352" i="72"/>
  <c r="AQ352" i="72"/>
  <c r="AR352" i="72"/>
  <c r="AS352" i="72"/>
  <c r="AG353" i="72"/>
  <c r="AH353" i="72"/>
  <c r="AI353" i="72"/>
  <c r="AJ353" i="72"/>
  <c r="AK353" i="72"/>
  <c r="AL353" i="72"/>
  <c r="AM353" i="72"/>
  <c r="AN353" i="72"/>
  <c r="AO353" i="72"/>
  <c r="AP353" i="72"/>
  <c r="AQ353" i="72"/>
  <c r="AR353" i="72"/>
  <c r="AS353" i="72"/>
  <c r="AG354" i="72"/>
  <c r="AH354" i="72"/>
  <c r="AI354" i="72"/>
  <c r="AJ354" i="72"/>
  <c r="AK354" i="72"/>
  <c r="AL354" i="72"/>
  <c r="AM354" i="72"/>
  <c r="AN354" i="72"/>
  <c r="AO354" i="72"/>
  <c r="AP354" i="72"/>
  <c r="AQ354" i="72"/>
  <c r="AR354" i="72"/>
  <c r="AS354" i="72"/>
  <c r="AG355" i="72"/>
  <c r="AH355" i="72"/>
  <c r="AI355" i="72"/>
  <c r="AJ355" i="72"/>
  <c r="AK355" i="72"/>
  <c r="AL355" i="72"/>
  <c r="AM355" i="72"/>
  <c r="AN355" i="72"/>
  <c r="AO355" i="72"/>
  <c r="AP355" i="72"/>
  <c r="AQ355" i="72"/>
  <c r="AR355" i="72"/>
  <c r="AS355" i="72"/>
  <c r="AH3" i="72"/>
  <c r="AI3" i="72"/>
  <c r="AJ3" i="72"/>
  <c r="AK3" i="72"/>
  <c r="AL3" i="72"/>
  <c r="AM3" i="72"/>
  <c r="AN3" i="72"/>
  <c r="AO3" i="72"/>
  <c r="AP3" i="72"/>
  <c r="AQ3" i="72"/>
  <c r="AR3" i="72"/>
  <c r="AS3" i="72"/>
  <c r="AG3" i="72"/>
  <c r="AF355" i="72"/>
  <c r="AE355" i="72"/>
  <c r="AD355" i="72"/>
  <c r="AC355" i="72"/>
  <c r="AB355" i="72"/>
  <c r="AA355" i="72"/>
  <c r="Z355" i="72"/>
  <c r="Y355" i="72"/>
  <c r="X355" i="72"/>
  <c r="W355" i="72"/>
  <c r="V355" i="72"/>
  <c r="U355" i="72"/>
  <c r="T355" i="72"/>
  <c r="S355" i="72"/>
  <c r="R355" i="72"/>
  <c r="Q355" i="72"/>
  <c r="P355" i="72"/>
  <c r="O355" i="72"/>
  <c r="N355" i="72"/>
  <c r="M355" i="72"/>
  <c r="L355" i="72"/>
  <c r="K355" i="72"/>
  <c r="J355" i="72"/>
  <c r="I355" i="72"/>
  <c r="H355" i="72"/>
  <c r="G355" i="72"/>
  <c r="F355" i="72"/>
  <c r="E355" i="72"/>
  <c r="D355" i="72"/>
  <c r="C355" i="72"/>
  <c r="AF354" i="72"/>
  <c r="AE354" i="72"/>
  <c r="AD354" i="72"/>
  <c r="AC354" i="72"/>
  <c r="AB354" i="72"/>
  <c r="AA354" i="72"/>
  <c r="Z354" i="72"/>
  <c r="Y354" i="72"/>
  <c r="X354" i="72"/>
  <c r="W354" i="72"/>
  <c r="V354" i="72"/>
  <c r="U354" i="72"/>
  <c r="T354" i="72"/>
  <c r="S354" i="72"/>
  <c r="R354" i="72"/>
  <c r="Q354" i="72"/>
  <c r="P354" i="72"/>
  <c r="O354" i="72"/>
  <c r="N354" i="72"/>
  <c r="M354" i="72"/>
  <c r="L354" i="72"/>
  <c r="K354" i="72"/>
  <c r="J354" i="72"/>
  <c r="I354" i="72"/>
  <c r="H354" i="72"/>
  <c r="G354" i="72"/>
  <c r="F354" i="72"/>
  <c r="E354" i="72"/>
  <c r="D354" i="72"/>
  <c r="C354" i="72"/>
  <c r="AF353" i="72"/>
  <c r="AE353" i="72"/>
  <c r="AD353" i="72"/>
  <c r="AC353" i="72"/>
  <c r="AB353" i="72"/>
  <c r="AA353" i="72"/>
  <c r="Z353" i="72"/>
  <c r="Y353" i="72"/>
  <c r="X353" i="72"/>
  <c r="W353" i="72"/>
  <c r="V353" i="72"/>
  <c r="U353" i="72"/>
  <c r="T353" i="72"/>
  <c r="S353" i="72"/>
  <c r="R353" i="72"/>
  <c r="Q353" i="72"/>
  <c r="P353" i="72"/>
  <c r="O353" i="72"/>
  <c r="N353" i="72"/>
  <c r="M353" i="72"/>
  <c r="L353" i="72"/>
  <c r="K353" i="72"/>
  <c r="J353" i="72"/>
  <c r="I353" i="72"/>
  <c r="H353" i="72"/>
  <c r="G353" i="72"/>
  <c r="F353" i="72"/>
  <c r="E353" i="72"/>
  <c r="D353" i="72"/>
  <c r="C353" i="72"/>
  <c r="AF352" i="72"/>
  <c r="AE352" i="72"/>
  <c r="AD352" i="72"/>
  <c r="AC352" i="72"/>
  <c r="AB352" i="72"/>
  <c r="AA352" i="72"/>
  <c r="Z352" i="72"/>
  <c r="Y352" i="72"/>
  <c r="X352" i="72"/>
  <c r="W352" i="72"/>
  <c r="V352" i="72"/>
  <c r="U352" i="72"/>
  <c r="T352" i="72"/>
  <c r="S352" i="72"/>
  <c r="R352" i="72"/>
  <c r="Q352" i="72"/>
  <c r="P352" i="72"/>
  <c r="O352" i="72"/>
  <c r="N352" i="72"/>
  <c r="M352" i="72"/>
  <c r="L352" i="72"/>
  <c r="K352" i="72"/>
  <c r="J352" i="72"/>
  <c r="I352" i="72"/>
  <c r="H352" i="72"/>
  <c r="G352" i="72"/>
  <c r="F352" i="72"/>
  <c r="E352" i="72"/>
  <c r="D352" i="72"/>
  <c r="C352" i="72"/>
  <c r="AF351" i="72"/>
  <c r="AE351" i="72"/>
  <c r="AD351" i="72"/>
  <c r="AC351" i="72"/>
  <c r="AB351" i="72"/>
  <c r="AA351" i="72"/>
  <c r="Z351" i="72"/>
  <c r="Y351" i="72"/>
  <c r="X351" i="72"/>
  <c r="W351" i="72"/>
  <c r="V351" i="72"/>
  <c r="U351" i="72"/>
  <c r="T351" i="72"/>
  <c r="S351" i="72"/>
  <c r="R351" i="72"/>
  <c r="Q351" i="72"/>
  <c r="P351" i="72"/>
  <c r="O351" i="72"/>
  <c r="N351" i="72"/>
  <c r="M351" i="72"/>
  <c r="L351" i="72"/>
  <c r="K351" i="72"/>
  <c r="J351" i="72"/>
  <c r="I351" i="72"/>
  <c r="H351" i="72"/>
  <c r="G351" i="72"/>
  <c r="F351" i="72"/>
  <c r="E351" i="72"/>
  <c r="D351" i="72"/>
  <c r="C351" i="72"/>
  <c r="AF350" i="72"/>
  <c r="AE350" i="72"/>
  <c r="AD350" i="72"/>
  <c r="AC350" i="72"/>
  <c r="AB350" i="72"/>
  <c r="AA350" i="72"/>
  <c r="Z350" i="72"/>
  <c r="Y350" i="72"/>
  <c r="X350" i="72"/>
  <c r="W350" i="72"/>
  <c r="V350" i="72"/>
  <c r="U350" i="72"/>
  <c r="T350" i="72"/>
  <c r="S350" i="72"/>
  <c r="R350" i="72"/>
  <c r="Q350" i="72"/>
  <c r="P350" i="72"/>
  <c r="O350" i="72"/>
  <c r="N350" i="72"/>
  <c r="M350" i="72"/>
  <c r="L350" i="72"/>
  <c r="K350" i="72"/>
  <c r="J350" i="72"/>
  <c r="I350" i="72"/>
  <c r="H350" i="72"/>
  <c r="G350" i="72"/>
  <c r="F350" i="72"/>
  <c r="E350" i="72"/>
  <c r="D350" i="72"/>
  <c r="C350" i="72"/>
  <c r="AF349" i="72"/>
  <c r="AE349" i="72"/>
  <c r="AD349" i="72"/>
  <c r="AC349" i="72"/>
  <c r="AB349" i="72"/>
  <c r="AA349" i="72"/>
  <c r="Z349" i="72"/>
  <c r="Y349" i="72"/>
  <c r="X349" i="72"/>
  <c r="W349" i="72"/>
  <c r="V349" i="72"/>
  <c r="U349" i="72"/>
  <c r="T349" i="72"/>
  <c r="S349" i="72"/>
  <c r="R349" i="72"/>
  <c r="Q349" i="72"/>
  <c r="P349" i="72"/>
  <c r="O349" i="72"/>
  <c r="N349" i="72"/>
  <c r="M349" i="72"/>
  <c r="L349" i="72"/>
  <c r="K349" i="72"/>
  <c r="J349" i="72"/>
  <c r="I349" i="72"/>
  <c r="H349" i="72"/>
  <c r="G349" i="72"/>
  <c r="F349" i="72"/>
  <c r="E349" i="72"/>
  <c r="D349" i="72"/>
  <c r="C349" i="72"/>
  <c r="AF348" i="72"/>
  <c r="AE348" i="72"/>
  <c r="AD348" i="72"/>
  <c r="AC348" i="72"/>
  <c r="AB348" i="72"/>
  <c r="AA348" i="72"/>
  <c r="Z348" i="72"/>
  <c r="Y348" i="72"/>
  <c r="X348" i="72"/>
  <c r="W348" i="72"/>
  <c r="V348" i="72"/>
  <c r="U348" i="72"/>
  <c r="T348" i="72"/>
  <c r="S348" i="72"/>
  <c r="R348" i="72"/>
  <c r="Q348" i="72"/>
  <c r="P348" i="72"/>
  <c r="O348" i="72"/>
  <c r="N348" i="72"/>
  <c r="M348" i="72"/>
  <c r="L348" i="72"/>
  <c r="K348" i="72"/>
  <c r="J348" i="72"/>
  <c r="I348" i="72"/>
  <c r="H348" i="72"/>
  <c r="G348" i="72"/>
  <c r="F348" i="72"/>
  <c r="E348" i="72"/>
  <c r="D348" i="72"/>
  <c r="C348" i="72"/>
  <c r="AF347" i="72"/>
  <c r="AE347" i="72"/>
  <c r="AD347" i="72"/>
  <c r="AC347" i="72"/>
  <c r="AB347" i="72"/>
  <c r="AA347" i="72"/>
  <c r="Z347" i="72"/>
  <c r="Y347" i="72"/>
  <c r="X347" i="72"/>
  <c r="W347" i="72"/>
  <c r="V347" i="72"/>
  <c r="U347" i="72"/>
  <c r="T347" i="72"/>
  <c r="S347" i="72"/>
  <c r="R347" i="72"/>
  <c r="Q347" i="72"/>
  <c r="P347" i="72"/>
  <c r="O347" i="72"/>
  <c r="N347" i="72"/>
  <c r="M347" i="72"/>
  <c r="L347" i="72"/>
  <c r="K347" i="72"/>
  <c r="J347" i="72"/>
  <c r="I347" i="72"/>
  <c r="H347" i="72"/>
  <c r="G347" i="72"/>
  <c r="F347" i="72"/>
  <c r="E347" i="72"/>
  <c r="D347" i="72"/>
  <c r="C347" i="72"/>
  <c r="AF346" i="72"/>
  <c r="AE346" i="72"/>
  <c r="AD346" i="72"/>
  <c r="AC346" i="72"/>
  <c r="AB346" i="72"/>
  <c r="AA346" i="72"/>
  <c r="Z346" i="72"/>
  <c r="Y346" i="72"/>
  <c r="X346" i="72"/>
  <c r="W346" i="72"/>
  <c r="V346" i="72"/>
  <c r="U346" i="72"/>
  <c r="T346" i="72"/>
  <c r="S346" i="72"/>
  <c r="R346" i="72"/>
  <c r="Q346" i="72"/>
  <c r="P346" i="72"/>
  <c r="O346" i="72"/>
  <c r="N346" i="72"/>
  <c r="M346" i="72"/>
  <c r="L346" i="72"/>
  <c r="K346" i="72"/>
  <c r="J346" i="72"/>
  <c r="I346" i="72"/>
  <c r="H346" i="72"/>
  <c r="G346" i="72"/>
  <c r="F346" i="72"/>
  <c r="E346" i="72"/>
  <c r="D346" i="72"/>
  <c r="C346" i="72"/>
  <c r="AF345" i="72"/>
  <c r="AE345" i="72"/>
  <c r="AD345" i="72"/>
  <c r="AC345" i="72"/>
  <c r="AB345" i="72"/>
  <c r="AA345" i="72"/>
  <c r="Z345" i="72"/>
  <c r="Y345" i="72"/>
  <c r="X345" i="72"/>
  <c r="W345" i="72"/>
  <c r="V345" i="72"/>
  <c r="U345" i="72"/>
  <c r="T345" i="72"/>
  <c r="S345" i="72"/>
  <c r="R345" i="72"/>
  <c r="Q345" i="72"/>
  <c r="P345" i="72"/>
  <c r="O345" i="72"/>
  <c r="N345" i="72"/>
  <c r="M345" i="72"/>
  <c r="L345" i="72"/>
  <c r="K345" i="72"/>
  <c r="J345" i="72"/>
  <c r="I345" i="72"/>
  <c r="H345" i="72"/>
  <c r="G345" i="72"/>
  <c r="F345" i="72"/>
  <c r="E345" i="72"/>
  <c r="D345" i="72"/>
  <c r="C345" i="72"/>
  <c r="AF344" i="72"/>
  <c r="AE344" i="72"/>
  <c r="AD344" i="72"/>
  <c r="AC344" i="72"/>
  <c r="AB344" i="72"/>
  <c r="AA344" i="72"/>
  <c r="Z344" i="72"/>
  <c r="Y344" i="72"/>
  <c r="X344" i="72"/>
  <c r="W344" i="72"/>
  <c r="V344" i="72"/>
  <c r="U344" i="72"/>
  <c r="T344" i="72"/>
  <c r="S344" i="72"/>
  <c r="R344" i="72"/>
  <c r="Q344" i="72"/>
  <c r="P344" i="72"/>
  <c r="O344" i="72"/>
  <c r="N344" i="72"/>
  <c r="M344" i="72"/>
  <c r="L344" i="72"/>
  <c r="K344" i="72"/>
  <c r="J344" i="72"/>
  <c r="I344" i="72"/>
  <c r="H344" i="72"/>
  <c r="G344" i="72"/>
  <c r="F344" i="72"/>
  <c r="E344" i="72"/>
  <c r="D344" i="72"/>
  <c r="C344" i="72"/>
  <c r="AF343" i="72"/>
  <c r="AE343" i="72"/>
  <c r="AD343" i="72"/>
  <c r="AC343" i="72"/>
  <c r="AB343" i="72"/>
  <c r="AA343" i="72"/>
  <c r="Z343" i="72"/>
  <c r="Y343" i="72"/>
  <c r="X343" i="72"/>
  <c r="W343" i="72"/>
  <c r="V343" i="72"/>
  <c r="U343" i="72"/>
  <c r="T343" i="72"/>
  <c r="S343" i="72"/>
  <c r="R343" i="72"/>
  <c r="Q343" i="72"/>
  <c r="P343" i="72"/>
  <c r="O343" i="72"/>
  <c r="N343" i="72"/>
  <c r="M343" i="72"/>
  <c r="L343" i="72"/>
  <c r="K343" i="72"/>
  <c r="J343" i="72"/>
  <c r="I343" i="72"/>
  <c r="H343" i="72"/>
  <c r="G343" i="72"/>
  <c r="F343" i="72"/>
  <c r="E343" i="72"/>
  <c r="D343" i="72"/>
  <c r="C343" i="72"/>
  <c r="AF342" i="72"/>
  <c r="AE342" i="72"/>
  <c r="AD342" i="72"/>
  <c r="AC342" i="72"/>
  <c r="AB342" i="72"/>
  <c r="AA342" i="72"/>
  <c r="Z342" i="72"/>
  <c r="Y342" i="72"/>
  <c r="X342" i="72"/>
  <c r="W342" i="72"/>
  <c r="V342" i="72"/>
  <c r="U342" i="72"/>
  <c r="T342" i="72"/>
  <c r="S342" i="72"/>
  <c r="R342" i="72"/>
  <c r="Q342" i="72"/>
  <c r="P342" i="72"/>
  <c r="O342" i="72"/>
  <c r="N342" i="72"/>
  <c r="M342" i="72"/>
  <c r="L342" i="72"/>
  <c r="K342" i="72"/>
  <c r="J342" i="72"/>
  <c r="I342" i="72"/>
  <c r="H342" i="72"/>
  <c r="G342" i="72"/>
  <c r="F342" i="72"/>
  <c r="E342" i="72"/>
  <c r="D342" i="72"/>
  <c r="C342" i="72"/>
  <c r="AF341" i="72"/>
  <c r="AE341" i="72"/>
  <c r="AD341" i="72"/>
  <c r="AC341" i="72"/>
  <c r="AB341" i="72"/>
  <c r="AA341" i="72"/>
  <c r="Z341" i="72"/>
  <c r="Y341" i="72"/>
  <c r="X341" i="72"/>
  <c r="W341" i="72"/>
  <c r="V341" i="72"/>
  <c r="U341" i="72"/>
  <c r="T341" i="72"/>
  <c r="S341" i="72"/>
  <c r="R341" i="72"/>
  <c r="Q341" i="72"/>
  <c r="P341" i="72"/>
  <c r="O341" i="72"/>
  <c r="N341" i="72"/>
  <c r="M341" i="72"/>
  <c r="L341" i="72"/>
  <c r="K341" i="72"/>
  <c r="J341" i="72"/>
  <c r="I341" i="72"/>
  <c r="H341" i="72"/>
  <c r="G341" i="72"/>
  <c r="F341" i="72"/>
  <c r="E341" i="72"/>
  <c r="D341" i="72"/>
  <c r="C341" i="72"/>
  <c r="AF340" i="72"/>
  <c r="AE340" i="72"/>
  <c r="AD340" i="72"/>
  <c r="AC340" i="72"/>
  <c r="AB340" i="72"/>
  <c r="AA340" i="72"/>
  <c r="Z340" i="72"/>
  <c r="Y340" i="72"/>
  <c r="X340" i="72"/>
  <c r="W340" i="72"/>
  <c r="V340" i="72"/>
  <c r="U340" i="72"/>
  <c r="T340" i="72"/>
  <c r="S340" i="72"/>
  <c r="R340" i="72"/>
  <c r="Q340" i="72"/>
  <c r="P340" i="72"/>
  <c r="O340" i="72"/>
  <c r="N340" i="72"/>
  <c r="M340" i="72"/>
  <c r="L340" i="72"/>
  <c r="K340" i="72"/>
  <c r="J340" i="72"/>
  <c r="I340" i="72"/>
  <c r="H340" i="72"/>
  <c r="G340" i="72"/>
  <c r="F340" i="72"/>
  <c r="E340" i="72"/>
  <c r="D340" i="72"/>
  <c r="C340" i="72"/>
  <c r="AF339" i="72"/>
  <c r="AE339" i="72"/>
  <c r="AD339" i="72"/>
  <c r="AC339" i="72"/>
  <c r="AB339" i="72"/>
  <c r="AA339" i="72"/>
  <c r="Z339" i="72"/>
  <c r="Y339" i="72"/>
  <c r="X339" i="72"/>
  <c r="W339" i="72"/>
  <c r="V339" i="72"/>
  <c r="U339" i="72"/>
  <c r="T339" i="72"/>
  <c r="S339" i="72"/>
  <c r="R339" i="72"/>
  <c r="Q339" i="72"/>
  <c r="P339" i="72"/>
  <c r="O339" i="72"/>
  <c r="N339" i="72"/>
  <c r="M339" i="72"/>
  <c r="L339" i="72"/>
  <c r="K339" i="72"/>
  <c r="J339" i="72"/>
  <c r="I339" i="72"/>
  <c r="H339" i="72"/>
  <c r="G339" i="72"/>
  <c r="F339" i="72"/>
  <c r="E339" i="72"/>
  <c r="D339" i="72"/>
  <c r="C339" i="72"/>
  <c r="AF338" i="72"/>
  <c r="AE338" i="72"/>
  <c r="AD338" i="72"/>
  <c r="AC338" i="72"/>
  <c r="AB338" i="72"/>
  <c r="AA338" i="72"/>
  <c r="Z338" i="72"/>
  <c r="Y338" i="72"/>
  <c r="X338" i="72"/>
  <c r="W338" i="72"/>
  <c r="V338" i="72"/>
  <c r="U338" i="72"/>
  <c r="T338" i="72"/>
  <c r="S338" i="72"/>
  <c r="R338" i="72"/>
  <c r="Q338" i="72"/>
  <c r="P338" i="72"/>
  <c r="O338" i="72"/>
  <c r="N338" i="72"/>
  <c r="M338" i="72"/>
  <c r="L338" i="72"/>
  <c r="K338" i="72"/>
  <c r="J338" i="72"/>
  <c r="I338" i="72"/>
  <c r="H338" i="72"/>
  <c r="G338" i="72"/>
  <c r="F338" i="72"/>
  <c r="E338" i="72"/>
  <c r="D338" i="72"/>
  <c r="C338" i="72"/>
  <c r="AF337" i="72"/>
  <c r="AE337" i="72"/>
  <c r="AD337" i="72"/>
  <c r="AC337" i="72"/>
  <c r="AB337" i="72"/>
  <c r="AA337" i="72"/>
  <c r="Z337" i="72"/>
  <c r="Y337" i="72"/>
  <c r="X337" i="72"/>
  <c r="W337" i="72"/>
  <c r="V337" i="72"/>
  <c r="U337" i="72"/>
  <c r="T337" i="72"/>
  <c r="S337" i="72"/>
  <c r="R337" i="72"/>
  <c r="Q337" i="72"/>
  <c r="P337" i="72"/>
  <c r="O337" i="72"/>
  <c r="N337" i="72"/>
  <c r="M337" i="72"/>
  <c r="L337" i="72"/>
  <c r="K337" i="72"/>
  <c r="J337" i="72"/>
  <c r="I337" i="72"/>
  <c r="H337" i="72"/>
  <c r="G337" i="72"/>
  <c r="F337" i="72"/>
  <c r="E337" i="72"/>
  <c r="D337" i="72"/>
  <c r="C337" i="72"/>
  <c r="AF336" i="72"/>
  <c r="AE336" i="72"/>
  <c r="AD336" i="72"/>
  <c r="AC336" i="72"/>
  <c r="AB336" i="72"/>
  <c r="AA336" i="72"/>
  <c r="Z336" i="72"/>
  <c r="Y336" i="72"/>
  <c r="X336" i="72"/>
  <c r="W336" i="72"/>
  <c r="V336" i="72"/>
  <c r="U336" i="72"/>
  <c r="T336" i="72"/>
  <c r="S336" i="72"/>
  <c r="R336" i="72"/>
  <c r="Q336" i="72"/>
  <c r="P336" i="72"/>
  <c r="O336" i="72"/>
  <c r="N336" i="72"/>
  <c r="M336" i="72"/>
  <c r="L336" i="72"/>
  <c r="K336" i="72"/>
  <c r="J336" i="72"/>
  <c r="I336" i="72"/>
  <c r="H336" i="72"/>
  <c r="G336" i="72"/>
  <c r="F336" i="72"/>
  <c r="E336" i="72"/>
  <c r="D336" i="72"/>
  <c r="C336" i="72"/>
  <c r="AF335" i="72"/>
  <c r="AE335" i="72"/>
  <c r="AD335" i="72"/>
  <c r="AC335" i="72"/>
  <c r="AB335" i="72"/>
  <c r="AA335" i="72"/>
  <c r="Z335" i="72"/>
  <c r="Y335" i="72"/>
  <c r="X335" i="72"/>
  <c r="W335" i="72"/>
  <c r="V335" i="72"/>
  <c r="U335" i="72"/>
  <c r="T335" i="72"/>
  <c r="S335" i="72"/>
  <c r="R335" i="72"/>
  <c r="Q335" i="72"/>
  <c r="P335" i="72"/>
  <c r="O335" i="72"/>
  <c r="N335" i="72"/>
  <c r="M335" i="72"/>
  <c r="L335" i="72"/>
  <c r="K335" i="72"/>
  <c r="J335" i="72"/>
  <c r="I335" i="72"/>
  <c r="H335" i="72"/>
  <c r="G335" i="72"/>
  <c r="F335" i="72"/>
  <c r="E335" i="72"/>
  <c r="D335" i="72"/>
  <c r="C335" i="72"/>
  <c r="AF334" i="72"/>
  <c r="AE334" i="72"/>
  <c r="AD334" i="72"/>
  <c r="AC334" i="72"/>
  <c r="AB334" i="72"/>
  <c r="AA334" i="72"/>
  <c r="Z334" i="72"/>
  <c r="Y334" i="72"/>
  <c r="X334" i="72"/>
  <c r="W334" i="72"/>
  <c r="V334" i="72"/>
  <c r="U334" i="72"/>
  <c r="T334" i="72"/>
  <c r="S334" i="72"/>
  <c r="R334" i="72"/>
  <c r="Q334" i="72"/>
  <c r="P334" i="72"/>
  <c r="O334" i="72"/>
  <c r="N334" i="72"/>
  <c r="M334" i="72"/>
  <c r="L334" i="72"/>
  <c r="K334" i="72"/>
  <c r="J334" i="72"/>
  <c r="I334" i="72"/>
  <c r="H334" i="72"/>
  <c r="G334" i="72"/>
  <c r="F334" i="72"/>
  <c r="E334" i="72"/>
  <c r="D334" i="72"/>
  <c r="C334" i="72"/>
  <c r="AF333" i="72"/>
  <c r="AE333" i="72"/>
  <c r="AD333" i="72"/>
  <c r="AC333" i="72"/>
  <c r="AB333" i="72"/>
  <c r="AA333" i="72"/>
  <c r="Z333" i="72"/>
  <c r="Y333" i="72"/>
  <c r="X333" i="72"/>
  <c r="W333" i="72"/>
  <c r="V333" i="72"/>
  <c r="U333" i="72"/>
  <c r="T333" i="72"/>
  <c r="S333" i="72"/>
  <c r="R333" i="72"/>
  <c r="Q333" i="72"/>
  <c r="P333" i="72"/>
  <c r="O333" i="72"/>
  <c r="N333" i="72"/>
  <c r="M333" i="72"/>
  <c r="L333" i="72"/>
  <c r="K333" i="72"/>
  <c r="J333" i="72"/>
  <c r="I333" i="72"/>
  <c r="H333" i="72"/>
  <c r="G333" i="72"/>
  <c r="F333" i="72"/>
  <c r="E333" i="72"/>
  <c r="D333" i="72"/>
  <c r="C333" i="72"/>
  <c r="AF332" i="72"/>
  <c r="AE332" i="72"/>
  <c r="AD332" i="72"/>
  <c r="AC332" i="72"/>
  <c r="AB332" i="72"/>
  <c r="AA332" i="72"/>
  <c r="Z332" i="72"/>
  <c r="Y332" i="72"/>
  <c r="X332" i="72"/>
  <c r="W332" i="72"/>
  <c r="V332" i="72"/>
  <c r="U332" i="72"/>
  <c r="T332" i="72"/>
  <c r="S332" i="72"/>
  <c r="R332" i="72"/>
  <c r="Q332" i="72"/>
  <c r="P332" i="72"/>
  <c r="O332" i="72"/>
  <c r="N332" i="72"/>
  <c r="M332" i="72"/>
  <c r="L332" i="72"/>
  <c r="K332" i="72"/>
  <c r="J332" i="72"/>
  <c r="I332" i="72"/>
  <c r="H332" i="72"/>
  <c r="G332" i="72"/>
  <c r="F332" i="72"/>
  <c r="E332" i="72"/>
  <c r="D332" i="72"/>
  <c r="C332" i="72"/>
  <c r="AF331" i="72"/>
  <c r="AE331" i="72"/>
  <c r="AD331" i="72"/>
  <c r="AC331" i="72"/>
  <c r="AB331" i="72"/>
  <c r="AA331" i="72"/>
  <c r="Z331" i="72"/>
  <c r="Y331" i="72"/>
  <c r="X331" i="72"/>
  <c r="W331" i="72"/>
  <c r="V331" i="72"/>
  <c r="U331" i="72"/>
  <c r="T331" i="72"/>
  <c r="S331" i="72"/>
  <c r="R331" i="72"/>
  <c r="Q331" i="72"/>
  <c r="P331" i="72"/>
  <c r="O331" i="72"/>
  <c r="N331" i="72"/>
  <c r="M331" i="72"/>
  <c r="L331" i="72"/>
  <c r="K331" i="72"/>
  <c r="J331" i="72"/>
  <c r="I331" i="72"/>
  <c r="H331" i="72"/>
  <c r="G331" i="72"/>
  <c r="F331" i="72"/>
  <c r="E331" i="72"/>
  <c r="D331" i="72"/>
  <c r="C331" i="72"/>
  <c r="AF330" i="72"/>
  <c r="AE330" i="72"/>
  <c r="AD330" i="72"/>
  <c r="AC330" i="72"/>
  <c r="AB330" i="72"/>
  <c r="AA330" i="72"/>
  <c r="Z330" i="72"/>
  <c r="Y330" i="72"/>
  <c r="X330" i="72"/>
  <c r="W330" i="72"/>
  <c r="V330" i="72"/>
  <c r="U330" i="72"/>
  <c r="T330" i="72"/>
  <c r="S330" i="72"/>
  <c r="R330" i="72"/>
  <c r="Q330" i="72"/>
  <c r="P330" i="72"/>
  <c r="O330" i="72"/>
  <c r="N330" i="72"/>
  <c r="M330" i="72"/>
  <c r="L330" i="72"/>
  <c r="K330" i="72"/>
  <c r="J330" i="72"/>
  <c r="I330" i="72"/>
  <c r="H330" i="72"/>
  <c r="G330" i="72"/>
  <c r="F330" i="72"/>
  <c r="E330" i="72"/>
  <c r="D330" i="72"/>
  <c r="C330" i="72"/>
  <c r="AF329" i="72"/>
  <c r="AE329" i="72"/>
  <c r="AD329" i="72"/>
  <c r="AC329" i="72"/>
  <c r="AB329" i="72"/>
  <c r="AA329" i="72"/>
  <c r="Z329" i="72"/>
  <c r="Y329" i="72"/>
  <c r="X329" i="72"/>
  <c r="W329" i="72"/>
  <c r="V329" i="72"/>
  <c r="U329" i="72"/>
  <c r="T329" i="72"/>
  <c r="S329" i="72"/>
  <c r="R329" i="72"/>
  <c r="Q329" i="72"/>
  <c r="P329" i="72"/>
  <c r="O329" i="72"/>
  <c r="N329" i="72"/>
  <c r="M329" i="72"/>
  <c r="L329" i="72"/>
  <c r="K329" i="72"/>
  <c r="J329" i="72"/>
  <c r="I329" i="72"/>
  <c r="H329" i="72"/>
  <c r="G329" i="72"/>
  <c r="F329" i="72"/>
  <c r="E329" i="72"/>
  <c r="D329" i="72"/>
  <c r="C329" i="72"/>
  <c r="AF328" i="72"/>
  <c r="AE328" i="72"/>
  <c r="AD328" i="72"/>
  <c r="AC328" i="72"/>
  <c r="AB328" i="72"/>
  <c r="AA328" i="72"/>
  <c r="Z328" i="72"/>
  <c r="Y328" i="72"/>
  <c r="X328" i="72"/>
  <c r="W328" i="72"/>
  <c r="V328" i="72"/>
  <c r="U328" i="72"/>
  <c r="T328" i="72"/>
  <c r="S328" i="72"/>
  <c r="R328" i="72"/>
  <c r="Q328" i="72"/>
  <c r="P328" i="72"/>
  <c r="O328" i="72"/>
  <c r="N328" i="72"/>
  <c r="M328" i="72"/>
  <c r="L328" i="72"/>
  <c r="K328" i="72"/>
  <c r="J328" i="72"/>
  <c r="I328" i="72"/>
  <c r="H328" i="72"/>
  <c r="G328" i="72"/>
  <c r="F328" i="72"/>
  <c r="E328" i="72"/>
  <c r="D328" i="72"/>
  <c r="C328" i="72"/>
  <c r="AF327" i="72"/>
  <c r="AE327" i="72"/>
  <c r="AD327" i="72"/>
  <c r="AC327" i="72"/>
  <c r="AB327" i="72"/>
  <c r="AA327" i="72"/>
  <c r="Z327" i="72"/>
  <c r="Y327" i="72"/>
  <c r="X327" i="72"/>
  <c r="W327" i="72"/>
  <c r="V327" i="72"/>
  <c r="U327" i="72"/>
  <c r="T327" i="72"/>
  <c r="S327" i="72"/>
  <c r="R327" i="72"/>
  <c r="Q327" i="72"/>
  <c r="P327" i="72"/>
  <c r="O327" i="72"/>
  <c r="N327" i="72"/>
  <c r="M327" i="72"/>
  <c r="L327" i="72"/>
  <c r="K327" i="72"/>
  <c r="J327" i="72"/>
  <c r="I327" i="72"/>
  <c r="H327" i="72"/>
  <c r="G327" i="72"/>
  <c r="F327" i="72"/>
  <c r="E327" i="72"/>
  <c r="D327" i="72"/>
  <c r="C327" i="72"/>
  <c r="AF326" i="72"/>
  <c r="AE326" i="72"/>
  <c r="AD326" i="72"/>
  <c r="AC326" i="72"/>
  <c r="AB326" i="72"/>
  <c r="AA326" i="72"/>
  <c r="Z326" i="72"/>
  <c r="Y326" i="72"/>
  <c r="X326" i="72"/>
  <c r="W326" i="72"/>
  <c r="V326" i="72"/>
  <c r="U326" i="72"/>
  <c r="T326" i="72"/>
  <c r="S326" i="72"/>
  <c r="R326" i="72"/>
  <c r="Q326" i="72"/>
  <c r="P326" i="72"/>
  <c r="O326" i="72"/>
  <c r="N326" i="72"/>
  <c r="M326" i="72"/>
  <c r="L326" i="72"/>
  <c r="K326" i="72"/>
  <c r="J326" i="72"/>
  <c r="I326" i="72"/>
  <c r="H326" i="72"/>
  <c r="G326" i="72"/>
  <c r="F326" i="72"/>
  <c r="E326" i="72"/>
  <c r="D326" i="72"/>
  <c r="C326" i="72"/>
  <c r="AF325" i="72"/>
  <c r="AE325" i="72"/>
  <c r="AD325" i="72"/>
  <c r="AC325" i="72"/>
  <c r="AB325" i="72"/>
  <c r="AA325" i="72"/>
  <c r="Z325" i="72"/>
  <c r="Y325" i="72"/>
  <c r="X325" i="72"/>
  <c r="W325" i="72"/>
  <c r="V325" i="72"/>
  <c r="U325" i="72"/>
  <c r="T325" i="72"/>
  <c r="S325" i="72"/>
  <c r="R325" i="72"/>
  <c r="Q325" i="72"/>
  <c r="P325" i="72"/>
  <c r="O325" i="72"/>
  <c r="N325" i="72"/>
  <c r="M325" i="72"/>
  <c r="L325" i="72"/>
  <c r="K325" i="72"/>
  <c r="J325" i="72"/>
  <c r="I325" i="72"/>
  <c r="H325" i="72"/>
  <c r="G325" i="72"/>
  <c r="F325" i="72"/>
  <c r="E325" i="72"/>
  <c r="D325" i="72"/>
  <c r="C325" i="72"/>
  <c r="AF324" i="72"/>
  <c r="AE324" i="72"/>
  <c r="AD324" i="72"/>
  <c r="AC324" i="72"/>
  <c r="AB324" i="72"/>
  <c r="AA324" i="72"/>
  <c r="Z324" i="72"/>
  <c r="Y324" i="72"/>
  <c r="X324" i="72"/>
  <c r="W324" i="72"/>
  <c r="V324" i="72"/>
  <c r="U324" i="72"/>
  <c r="T324" i="72"/>
  <c r="S324" i="72"/>
  <c r="R324" i="72"/>
  <c r="Q324" i="72"/>
  <c r="P324" i="72"/>
  <c r="O324" i="72"/>
  <c r="N324" i="72"/>
  <c r="M324" i="72"/>
  <c r="L324" i="72"/>
  <c r="K324" i="72"/>
  <c r="J324" i="72"/>
  <c r="I324" i="72"/>
  <c r="H324" i="72"/>
  <c r="G324" i="72"/>
  <c r="F324" i="72"/>
  <c r="E324" i="72"/>
  <c r="D324" i="72"/>
  <c r="C324" i="72"/>
  <c r="AF323" i="72"/>
  <c r="AE323" i="72"/>
  <c r="AD323" i="72"/>
  <c r="AC323" i="72"/>
  <c r="AB323" i="72"/>
  <c r="AA323" i="72"/>
  <c r="Z323" i="72"/>
  <c r="Y323" i="72"/>
  <c r="X323" i="72"/>
  <c r="W323" i="72"/>
  <c r="V323" i="72"/>
  <c r="U323" i="72"/>
  <c r="T323" i="72"/>
  <c r="S323" i="72"/>
  <c r="R323" i="72"/>
  <c r="Q323" i="72"/>
  <c r="P323" i="72"/>
  <c r="O323" i="72"/>
  <c r="N323" i="72"/>
  <c r="M323" i="72"/>
  <c r="L323" i="72"/>
  <c r="K323" i="72"/>
  <c r="J323" i="72"/>
  <c r="I323" i="72"/>
  <c r="H323" i="72"/>
  <c r="G323" i="72"/>
  <c r="F323" i="72"/>
  <c r="E323" i="72"/>
  <c r="D323" i="72"/>
  <c r="C323" i="72"/>
  <c r="AF322" i="72"/>
  <c r="AE322" i="72"/>
  <c r="AD322" i="72"/>
  <c r="AC322" i="72"/>
  <c r="AB322" i="72"/>
  <c r="AA322" i="72"/>
  <c r="Z322" i="72"/>
  <c r="Y322" i="72"/>
  <c r="X322" i="72"/>
  <c r="W322" i="72"/>
  <c r="V322" i="72"/>
  <c r="U322" i="72"/>
  <c r="T322" i="72"/>
  <c r="S322" i="72"/>
  <c r="R322" i="72"/>
  <c r="Q322" i="72"/>
  <c r="P322" i="72"/>
  <c r="O322" i="72"/>
  <c r="N322" i="72"/>
  <c r="M322" i="72"/>
  <c r="L322" i="72"/>
  <c r="K322" i="72"/>
  <c r="J322" i="72"/>
  <c r="I322" i="72"/>
  <c r="H322" i="72"/>
  <c r="G322" i="72"/>
  <c r="F322" i="72"/>
  <c r="E322" i="72"/>
  <c r="D322" i="72"/>
  <c r="C322" i="72"/>
  <c r="AF321" i="72"/>
  <c r="AE321" i="72"/>
  <c r="AD321" i="72"/>
  <c r="AC321" i="72"/>
  <c r="AB321" i="72"/>
  <c r="AA321" i="72"/>
  <c r="Z321" i="72"/>
  <c r="Y321" i="72"/>
  <c r="X321" i="72"/>
  <c r="W321" i="72"/>
  <c r="V321" i="72"/>
  <c r="U321" i="72"/>
  <c r="T321" i="72"/>
  <c r="S321" i="72"/>
  <c r="R321" i="72"/>
  <c r="Q321" i="72"/>
  <c r="P321" i="72"/>
  <c r="O321" i="72"/>
  <c r="N321" i="72"/>
  <c r="M321" i="72"/>
  <c r="L321" i="72"/>
  <c r="K321" i="72"/>
  <c r="J321" i="72"/>
  <c r="I321" i="72"/>
  <c r="H321" i="72"/>
  <c r="G321" i="72"/>
  <c r="F321" i="72"/>
  <c r="E321" i="72"/>
  <c r="D321" i="72"/>
  <c r="C321" i="72"/>
  <c r="AF320" i="72"/>
  <c r="AE320" i="72"/>
  <c r="AD320" i="72"/>
  <c r="AC320" i="72"/>
  <c r="AB320" i="72"/>
  <c r="AA320" i="72"/>
  <c r="Z320" i="72"/>
  <c r="Y320" i="72"/>
  <c r="X320" i="72"/>
  <c r="W320" i="72"/>
  <c r="V320" i="72"/>
  <c r="U320" i="72"/>
  <c r="T320" i="72"/>
  <c r="S320" i="72"/>
  <c r="R320" i="72"/>
  <c r="Q320" i="72"/>
  <c r="P320" i="72"/>
  <c r="O320" i="72"/>
  <c r="N320" i="72"/>
  <c r="M320" i="72"/>
  <c r="L320" i="72"/>
  <c r="K320" i="72"/>
  <c r="J320" i="72"/>
  <c r="I320" i="72"/>
  <c r="H320" i="72"/>
  <c r="G320" i="72"/>
  <c r="F320" i="72"/>
  <c r="E320" i="72"/>
  <c r="D320" i="72"/>
  <c r="C320" i="72"/>
  <c r="AF319" i="72"/>
  <c r="AE319" i="72"/>
  <c r="AD319" i="72"/>
  <c r="AC319" i="72"/>
  <c r="AB319" i="72"/>
  <c r="AA319" i="72"/>
  <c r="Z319" i="72"/>
  <c r="Y319" i="72"/>
  <c r="X319" i="72"/>
  <c r="W319" i="72"/>
  <c r="V319" i="72"/>
  <c r="U319" i="72"/>
  <c r="T319" i="72"/>
  <c r="S319" i="72"/>
  <c r="R319" i="72"/>
  <c r="Q319" i="72"/>
  <c r="P319" i="72"/>
  <c r="O319" i="72"/>
  <c r="N319" i="72"/>
  <c r="M319" i="72"/>
  <c r="L319" i="72"/>
  <c r="K319" i="72"/>
  <c r="J319" i="72"/>
  <c r="I319" i="72"/>
  <c r="H319" i="72"/>
  <c r="G319" i="72"/>
  <c r="F319" i="72"/>
  <c r="E319" i="72"/>
  <c r="D319" i="72"/>
  <c r="C319" i="72"/>
  <c r="AF318" i="72"/>
  <c r="AE318" i="72"/>
  <c r="AD318" i="72"/>
  <c r="AC318" i="72"/>
  <c r="AB318" i="72"/>
  <c r="AA318" i="72"/>
  <c r="Z318" i="72"/>
  <c r="Y318" i="72"/>
  <c r="X318" i="72"/>
  <c r="W318" i="72"/>
  <c r="V318" i="72"/>
  <c r="U318" i="72"/>
  <c r="T318" i="72"/>
  <c r="S318" i="72"/>
  <c r="R318" i="72"/>
  <c r="Q318" i="72"/>
  <c r="P318" i="72"/>
  <c r="O318" i="72"/>
  <c r="N318" i="72"/>
  <c r="M318" i="72"/>
  <c r="L318" i="72"/>
  <c r="K318" i="72"/>
  <c r="J318" i="72"/>
  <c r="I318" i="72"/>
  <c r="H318" i="72"/>
  <c r="G318" i="72"/>
  <c r="F318" i="72"/>
  <c r="E318" i="72"/>
  <c r="D318" i="72"/>
  <c r="C318" i="72"/>
  <c r="AF317" i="72"/>
  <c r="AE317" i="72"/>
  <c r="AD317" i="72"/>
  <c r="AC317" i="72"/>
  <c r="AB317" i="72"/>
  <c r="AA317" i="72"/>
  <c r="Z317" i="72"/>
  <c r="Y317" i="72"/>
  <c r="X317" i="72"/>
  <c r="W317" i="72"/>
  <c r="V317" i="72"/>
  <c r="U317" i="72"/>
  <c r="T317" i="72"/>
  <c r="S317" i="72"/>
  <c r="R317" i="72"/>
  <c r="Q317" i="72"/>
  <c r="P317" i="72"/>
  <c r="O317" i="72"/>
  <c r="N317" i="72"/>
  <c r="M317" i="72"/>
  <c r="L317" i="72"/>
  <c r="K317" i="72"/>
  <c r="J317" i="72"/>
  <c r="I317" i="72"/>
  <c r="H317" i="72"/>
  <c r="G317" i="72"/>
  <c r="F317" i="72"/>
  <c r="E317" i="72"/>
  <c r="D317" i="72"/>
  <c r="C317" i="72"/>
  <c r="AF316" i="72"/>
  <c r="AE316" i="72"/>
  <c r="AD316" i="72"/>
  <c r="AC316" i="72"/>
  <c r="AB316" i="72"/>
  <c r="AA316" i="72"/>
  <c r="Z316" i="72"/>
  <c r="Y316" i="72"/>
  <c r="X316" i="72"/>
  <c r="W316" i="72"/>
  <c r="V316" i="72"/>
  <c r="U316" i="72"/>
  <c r="T316" i="72"/>
  <c r="S316" i="72"/>
  <c r="R316" i="72"/>
  <c r="Q316" i="72"/>
  <c r="P316" i="72"/>
  <c r="O316" i="72"/>
  <c r="N316" i="72"/>
  <c r="M316" i="72"/>
  <c r="L316" i="72"/>
  <c r="K316" i="72"/>
  <c r="J316" i="72"/>
  <c r="I316" i="72"/>
  <c r="H316" i="72"/>
  <c r="G316" i="72"/>
  <c r="F316" i="72"/>
  <c r="E316" i="72"/>
  <c r="D316" i="72"/>
  <c r="C316" i="72"/>
  <c r="AF315" i="72"/>
  <c r="AE315" i="72"/>
  <c r="AD315" i="72"/>
  <c r="AC315" i="72"/>
  <c r="AB315" i="72"/>
  <c r="AA315" i="72"/>
  <c r="Z315" i="72"/>
  <c r="Y315" i="72"/>
  <c r="X315" i="72"/>
  <c r="W315" i="72"/>
  <c r="V315" i="72"/>
  <c r="U315" i="72"/>
  <c r="T315" i="72"/>
  <c r="S315" i="72"/>
  <c r="R315" i="72"/>
  <c r="Q315" i="72"/>
  <c r="P315" i="72"/>
  <c r="O315" i="72"/>
  <c r="N315" i="72"/>
  <c r="M315" i="72"/>
  <c r="L315" i="72"/>
  <c r="K315" i="72"/>
  <c r="J315" i="72"/>
  <c r="I315" i="72"/>
  <c r="H315" i="72"/>
  <c r="G315" i="72"/>
  <c r="F315" i="72"/>
  <c r="E315" i="72"/>
  <c r="D315" i="72"/>
  <c r="C315" i="72"/>
  <c r="AF314" i="72"/>
  <c r="AE314" i="72"/>
  <c r="AD314" i="72"/>
  <c r="AC314" i="72"/>
  <c r="AB314" i="72"/>
  <c r="AA314" i="72"/>
  <c r="Z314" i="72"/>
  <c r="Y314" i="72"/>
  <c r="X314" i="72"/>
  <c r="W314" i="72"/>
  <c r="V314" i="72"/>
  <c r="U314" i="72"/>
  <c r="T314" i="72"/>
  <c r="S314" i="72"/>
  <c r="R314" i="72"/>
  <c r="Q314" i="72"/>
  <c r="P314" i="72"/>
  <c r="O314" i="72"/>
  <c r="N314" i="72"/>
  <c r="M314" i="72"/>
  <c r="L314" i="72"/>
  <c r="K314" i="72"/>
  <c r="J314" i="72"/>
  <c r="I314" i="72"/>
  <c r="H314" i="72"/>
  <c r="G314" i="72"/>
  <c r="F314" i="72"/>
  <c r="E314" i="72"/>
  <c r="D314" i="72"/>
  <c r="C314" i="72"/>
  <c r="AF313" i="72"/>
  <c r="AE313" i="72"/>
  <c r="AD313" i="72"/>
  <c r="AC313" i="72"/>
  <c r="AB313" i="72"/>
  <c r="AA313" i="72"/>
  <c r="Z313" i="72"/>
  <c r="Y313" i="72"/>
  <c r="X313" i="72"/>
  <c r="W313" i="72"/>
  <c r="V313" i="72"/>
  <c r="U313" i="72"/>
  <c r="T313" i="72"/>
  <c r="S313" i="72"/>
  <c r="R313" i="72"/>
  <c r="Q313" i="72"/>
  <c r="P313" i="72"/>
  <c r="O313" i="72"/>
  <c r="N313" i="72"/>
  <c r="M313" i="72"/>
  <c r="L313" i="72"/>
  <c r="K313" i="72"/>
  <c r="J313" i="72"/>
  <c r="I313" i="72"/>
  <c r="H313" i="72"/>
  <c r="G313" i="72"/>
  <c r="F313" i="72"/>
  <c r="E313" i="72"/>
  <c r="D313" i="72"/>
  <c r="C313" i="72"/>
  <c r="AF312" i="72"/>
  <c r="AE312" i="72"/>
  <c r="AD312" i="72"/>
  <c r="AC312" i="72"/>
  <c r="AB312" i="72"/>
  <c r="AA312" i="72"/>
  <c r="Z312" i="72"/>
  <c r="Y312" i="72"/>
  <c r="X312" i="72"/>
  <c r="W312" i="72"/>
  <c r="V312" i="72"/>
  <c r="U312" i="72"/>
  <c r="T312" i="72"/>
  <c r="S312" i="72"/>
  <c r="R312" i="72"/>
  <c r="Q312" i="72"/>
  <c r="P312" i="72"/>
  <c r="O312" i="72"/>
  <c r="N312" i="72"/>
  <c r="M312" i="72"/>
  <c r="L312" i="72"/>
  <c r="K312" i="72"/>
  <c r="J312" i="72"/>
  <c r="I312" i="72"/>
  <c r="H312" i="72"/>
  <c r="G312" i="72"/>
  <c r="F312" i="72"/>
  <c r="E312" i="72"/>
  <c r="D312" i="72"/>
  <c r="C312" i="72"/>
  <c r="AF311" i="72"/>
  <c r="AE311" i="72"/>
  <c r="AD311" i="72"/>
  <c r="AC311" i="72"/>
  <c r="AB311" i="72"/>
  <c r="AA311" i="72"/>
  <c r="Z311" i="72"/>
  <c r="Y311" i="72"/>
  <c r="X311" i="72"/>
  <c r="W311" i="72"/>
  <c r="V311" i="72"/>
  <c r="U311" i="72"/>
  <c r="T311" i="72"/>
  <c r="S311" i="72"/>
  <c r="R311" i="72"/>
  <c r="Q311" i="72"/>
  <c r="P311" i="72"/>
  <c r="O311" i="72"/>
  <c r="N311" i="72"/>
  <c r="M311" i="72"/>
  <c r="L311" i="72"/>
  <c r="K311" i="72"/>
  <c r="J311" i="72"/>
  <c r="I311" i="72"/>
  <c r="H311" i="72"/>
  <c r="G311" i="72"/>
  <c r="F311" i="72"/>
  <c r="E311" i="72"/>
  <c r="D311" i="72"/>
  <c r="C311" i="72"/>
  <c r="AF310" i="72"/>
  <c r="AE310" i="72"/>
  <c r="AD310" i="72"/>
  <c r="AC310" i="72"/>
  <c r="AB310" i="72"/>
  <c r="AA310" i="72"/>
  <c r="Z310" i="72"/>
  <c r="Y310" i="72"/>
  <c r="X310" i="72"/>
  <c r="W310" i="72"/>
  <c r="V310" i="72"/>
  <c r="U310" i="72"/>
  <c r="T310" i="72"/>
  <c r="S310" i="72"/>
  <c r="R310" i="72"/>
  <c r="Q310" i="72"/>
  <c r="P310" i="72"/>
  <c r="O310" i="72"/>
  <c r="N310" i="72"/>
  <c r="M310" i="72"/>
  <c r="L310" i="72"/>
  <c r="K310" i="72"/>
  <c r="J310" i="72"/>
  <c r="I310" i="72"/>
  <c r="H310" i="72"/>
  <c r="G310" i="72"/>
  <c r="F310" i="72"/>
  <c r="E310" i="72"/>
  <c r="D310" i="72"/>
  <c r="C310" i="72"/>
  <c r="AF309" i="72"/>
  <c r="AE309" i="72"/>
  <c r="AD309" i="72"/>
  <c r="AC309" i="72"/>
  <c r="AB309" i="72"/>
  <c r="AA309" i="72"/>
  <c r="Z309" i="72"/>
  <c r="Y309" i="72"/>
  <c r="X309" i="72"/>
  <c r="W309" i="72"/>
  <c r="V309" i="72"/>
  <c r="U309" i="72"/>
  <c r="T309" i="72"/>
  <c r="S309" i="72"/>
  <c r="R309" i="72"/>
  <c r="Q309" i="72"/>
  <c r="P309" i="72"/>
  <c r="O309" i="72"/>
  <c r="N309" i="72"/>
  <c r="M309" i="72"/>
  <c r="L309" i="72"/>
  <c r="K309" i="72"/>
  <c r="J309" i="72"/>
  <c r="I309" i="72"/>
  <c r="H309" i="72"/>
  <c r="G309" i="72"/>
  <c r="F309" i="72"/>
  <c r="E309" i="72"/>
  <c r="D309" i="72"/>
  <c r="C309" i="72"/>
  <c r="AF308" i="72"/>
  <c r="AE308" i="72"/>
  <c r="AD308" i="72"/>
  <c r="AC308" i="72"/>
  <c r="AB308" i="72"/>
  <c r="AA308" i="72"/>
  <c r="Z308" i="72"/>
  <c r="Y308" i="72"/>
  <c r="X308" i="72"/>
  <c r="W308" i="72"/>
  <c r="V308" i="72"/>
  <c r="U308" i="72"/>
  <c r="T308" i="72"/>
  <c r="S308" i="72"/>
  <c r="R308" i="72"/>
  <c r="Q308" i="72"/>
  <c r="P308" i="72"/>
  <c r="O308" i="72"/>
  <c r="N308" i="72"/>
  <c r="M308" i="72"/>
  <c r="L308" i="72"/>
  <c r="K308" i="72"/>
  <c r="J308" i="72"/>
  <c r="I308" i="72"/>
  <c r="H308" i="72"/>
  <c r="G308" i="72"/>
  <c r="F308" i="72"/>
  <c r="E308" i="72"/>
  <c r="D308" i="72"/>
  <c r="C308" i="72"/>
  <c r="AF307" i="72"/>
  <c r="AE307" i="72"/>
  <c r="AD307" i="72"/>
  <c r="AC307" i="72"/>
  <c r="AB307" i="72"/>
  <c r="AA307" i="72"/>
  <c r="Z307" i="72"/>
  <c r="Y307" i="72"/>
  <c r="X307" i="72"/>
  <c r="W307" i="72"/>
  <c r="V307" i="72"/>
  <c r="U307" i="72"/>
  <c r="T307" i="72"/>
  <c r="S307" i="72"/>
  <c r="R307" i="72"/>
  <c r="Q307" i="72"/>
  <c r="P307" i="72"/>
  <c r="O307" i="72"/>
  <c r="N307" i="72"/>
  <c r="M307" i="72"/>
  <c r="L307" i="72"/>
  <c r="K307" i="72"/>
  <c r="J307" i="72"/>
  <c r="I307" i="72"/>
  <c r="H307" i="72"/>
  <c r="G307" i="72"/>
  <c r="F307" i="72"/>
  <c r="E307" i="72"/>
  <c r="D307" i="72"/>
  <c r="C307" i="72"/>
  <c r="AF306" i="72"/>
  <c r="AE306" i="72"/>
  <c r="AD306" i="72"/>
  <c r="AC306" i="72"/>
  <c r="AB306" i="72"/>
  <c r="AA306" i="72"/>
  <c r="Z306" i="72"/>
  <c r="Y306" i="72"/>
  <c r="X306" i="72"/>
  <c r="W306" i="72"/>
  <c r="V306" i="72"/>
  <c r="U306" i="72"/>
  <c r="T306" i="72"/>
  <c r="S306" i="72"/>
  <c r="R306" i="72"/>
  <c r="Q306" i="72"/>
  <c r="P306" i="72"/>
  <c r="O306" i="72"/>
  <c r="N306" i="72"/>
  <c r="M306" i="72"/>
  <c r="L306" i="72"/>
  <c r="K306" i="72"/>
  <c r="J306" i="72"/>
  <c r="I306" i="72"/>
  <c r="H306" i="72"/>
  <c r="G306" i="72"/>
  <c r="F306" i="72"/>
  <c r="E306" i="72"/>
  <c r="D306" i="72"/>
  <c r="C306" i="72"/>
  <c r="AF305" i="72"/>
  <c r="AE305" i="72"/>
  <c r="AD305" i="72"/>
  <c r="AC305" i="72"/>
  <c r="AB305" i="72"/>
  <c r="AA305" i="72"/>
  <c r="Z305" i="72"/>
  <c r="Y305" i="72"/>
  <c r="X305" i="72"/>
  <c r="W305" i="72"/>
  <c r="V305" i="72"/>
  <c r="U305" i="72"/>
  <c r="T305" i="72"/>
  <c r="S305" i="72"/>
  <c r="R305" i="72"/>
  <c r="Q305" i="72"/>
  <c r="P305" i="72"/>
  <c r="O305" i="72"/>
  <c r="N305" i="72"/>
  <c r="M305" i="72"/>
  <c r="L305" i="72"/>
  <c r="K305" i="72"/>
  <c r="J305" i="72"/>
  <c r="I305" i="72"/>
  <c r="H305" i="72"/>
  <c r="G305" i="72"/>
  <c r="F305" i="72"/>
  <c r="E305" i="72"/>
  <c r="D305" i="72"/>
  <c r="C305" i="72"/>
  <c r="AF304" i="72"/>
  <c r="AE304" i="72"/>
  <c r="AD304" i="72"/>
  <c r="AC304" i="72"/>
  <c r="AB304" i="72"/>
  <c r="AA304" i="72"/>
  <c r="Z304" i="72"/>
  <c r="Y304" i="72"/>
  <c r="X304" i="72"/>
  <c r="W304" i="72"/>
  <c r="V304" i="72"/>
  <c r="U304" i="72"/>
  <c r="T304" i="72"/>
  <c r="S304" i="72"/>
  <c r="R304" i="72"/>
  <c r="Q304" i="72"/>
  <c r="P304" i="72"/>
  <c r="O304" i="72"/>
  <c r="N304" i="72"/>
  <c r="M304" i="72"/>
  <c r="L304" i="72"/>
  <c r="K304" i="72"/>
  <c r="J304" i="72"/>
  <c r="I304" i="72"/>
  <c r="H304" i="72"/>
  <c r="G304" i="72"/>
  <c r="F304" i="72"/>
  <c r="E304" i="72"/>
  <c r="D304" i="72"/>
  <c r="C304" i="72"/>
  <c r="AF303" i="72"/>
  <c r="AE303" i="72"/>
  <c r="AD303" i="72"/>
  <c r="AC303" i="72"/>
  <c r="AB303" i="72"/>
  <c r="AA303" i="72"/>
  <c r="Z303" i="72"/>
  <c r="Y303" i="72"/>
  <c r="X303" i="72"/>
  <c r="W303" i="72"/>
  <c r="V303" i="72"/>
  <c r="U303" i="72"/>
  <c r="T303" i="72"/>
  <c r="S303" i="72"/>
  <c r="R303" i="72"/>
  <c r="Q303" i="72"/>
  <c r="P303" i="72"/>
  <c r="O303" i="72"/>
  <c r="N303" i="72"/>
  <c r="M303" i="72"/>
  <c r="L303" i="72"/>
  <c r="K303" i="72"/>
  <c r="J303" i="72"/>
  <c r="I303" i="72"/>
  <c r="H303" i="72"/>
  <c r="G303" i="72"/>
  <c r="F303" i="72"/>
  <c r="E303" i="72"/>
  <c r="D303" i="72"/>
  <c r="C303" i="72"/>
  <c r="AF302" i="72"/>
  <c r="AE302" i="72"/>
  <c r="AD302" i="72"/>
  <c r="AC302" i="72"/>
  <c r="AB302" i="72"/>
  <c r="AA302" i="72"/>
  <c r="Z302" i="72"/>
  <c r="Y302" i="72"/>
  <c r="X302" i="72"/>
  <c r="W302" i="72"/>
  <c r="V302" i="72"/>
  <c r="U302" i="72"/>
  <c r="T302" i="72"/>
  <c r="S302" i="72"/>
  <c r="R302" i="72"/>
  <c r="Q302" i="72"/>
  <c r="P302" i="72"/>
  <c r="O302" i="72"/>
  <c r="N302" i="72"/>
  <c r="M302" i="72"/>
  <c r="L302" i="72"/>
  <c r="K302" i="72"/>
  <c r="J302" i="72"/>
  <c r="I302" i="72"/>
  <c r="H302" i="72"/>
  <c r="G302" i="72"/>
  <c r="F302" i="72"/>
  <c r="E302" i="72"/>
  <c r="D302" i="72"/>
  <c r="C302" i="72"/>
  <c r="AF301" i="72"/>
  <c r="AE301" i="72"/>
  <c r="AD301" i="72"/>
  <c r="AC301" i="72"/>
  <c r="AB301" i="72"/>
  <c r="AA301" i="72"/>
  <c r="Z301" i="72"/>
  <c r="Y301" i="72"/>
  <c r="X301" i="72"/>
  <c r="W301" i="72"/>
  <c r="V301" i="72"/>
  <c r="U301" i="72"/>
  <c r="T301" i="72"/>
  <c r="S301" i="72"/>
  <c r="R301" i="72"/>
  <c r="Q301" i="72"/>
  <c r="P301" i="72"/>
  <c r="O301" i="72"/>
  <c r="N301" i="72"/>
  <c r="M301" i="72"/>
  <c r="L301" i="72"/>
  <c r="K301" i="72"/>
  <c r="J301" i="72"/>
  <c r="I301" i="72"/>
  <c r="H301" i="72"/>
  <c r="G301" i="72"/>
  <c r="F301" i="72"/>
  <c r="E301" i="72"/>
  <c r="D301" i="72"/>
  <c r="C301" i="72"/>
  <c r="AF300" i="72"/>
  <c r="AE300" i="72"/>
  <c r="AD300" i="72"/>
  <c r="AC300" i="72"/>
  <c r="AB300" i="72"/>
  <c r="AA300" i="72"/>
  <c r="Z300" i="72"/>
  <c r="Y300" i="72"/>
  <c r="X300" i="72"/>
  <c r="W300" i="72"/>
  <c r="V300" i="72"/>
  <c r="U300" i="72"/>
  <c r="T300" i="72"/>
  <c r="S300" i="72"/>
  <c r="R300" i="72"/>
  <c r="Q300" i="72"/>
  <c r="P300" i="72"/>
  <c r="O300" i="72"/>
  <c r="N300" i="72"/>
  <c r="M300" i="72"/>
  <c r="L300" i="72"/>
  <c r="K300" i="72"/>
  <c r="J300" i="72"/>
  <c r="I300" i="72"/>
  <c r="H300" i="72"/>
  <c r="G300" i="72"/>
  <c r="F300" i="72"/>
  <c r="E300" i="72"/>
  <c r="D300" i="72"/>
  <c r="C300" i="72"/>
  <c r="AF299" i="72"/>
  <c r="AE299" i="72"/>
  <c r="AD299" i="72"/>
  <c r="AC299" i="72"/>
  <c r="AB299" i="72"/>
  <c r="AA299" i="72"/>
  <c r="Z299" i="72"/>
  <c r="Y299" i="72"/>
  <c r="X299" i="72"/>
  <c r="W299" i="72"/>
  <c r="V299" i="72"/>
  <c r="U299" i="72"/>
  <c r="T299" i="72"/>
  <c r="S299" i="72"/>
  <c r="R299" i="72"/>
  <c r="Q299" i="72"/>
  <c r="P299" i="72"/>
  <c r="O299" i="72"/>
  <c r="N299" i="72"/>
  <c r="M299" i="72"/>
  <c r="L299" i="72"/>
  <c r="K299" i="72"/>
  <c r="J299" i="72"/>
  <c r="I299" i="72"/>
  <c r="H299" i="72"/>
  <c r="G299" i="72"/>
  <c r="F299" i="72"/>
  <c r="E299" i="72"/>
  <c r="D299" i="72"/>
  <c r="C299" i="72"/>
  <c r="AF298" i="72"/>
  <c r="AE298" i="72"/>
  <c r="AD298" i="72"/>
  <c r="AC298" i="72"/>
  <c r="AB298" i="72"/>
  <c r="AA298" i="72"/>
  <c r="Z298" i="72"/>
  <c r="Y298" i="72"/>
  <c r="X298" i="72"/>
  <c r="W298" i="72"/>
  <c r="V298" i="72"/>
  <c r="U298" i="72"/>
  <c r="T298" i="72"/>
  <c r="S298" i="72"/>
  <c r="R298" i="72"/>
  <c r="Q298" i="72"/>
  <c r="P298" i="72"/>
  <c r="O298" i="72"/>
  <c r="N298" i="72"/>
  <c r="M298" i="72"/>
  <c r="L298" i="72"/>
  <c r="K298" i="72"/>
  <c r="J298" i="72"/>
  <c r="I298" i="72"/>
  <c r="H298" i="72"/>
  <c r="G298" i="72"/>
  <c r="F298" i="72"/>
  <c r="E298" i="72"/>
  <c r="D298" i="72"/>
  <c r="C298" i="72"/>
  <c r="AF297" i="72"/>
  <c r="AE297" i="72"/>
  <c r="AD297" i="72"/>
  <c r="AC297" i="72"/>
  <c r="AB297" i="72"/>
  <c r="AA297" i="72"/>
  <c r="Z297" i="72"/>
  <c r="Y297" i="72"/>
  <c r="X297" i="72"/>
  <c r="W297" i="72"/>
  <c r="V297" i="72"/>
  <c r="U297" i="72"/>
  <c r="T297" i="72"/>
  <c r="S297" i="72"/>
  <c r="R297" i="72"/>
  <c r="Q297" i="72"/>
  <c r="P297" i="72"/>
  <c r="O297" i="72"/>
  <c r="N297" i="72"/>
  <c r="M297" i="72"/>
  <c r="L297" i="72"/>
  <c r="K297" i="72"/>
  <c r="J297" i="72"/>
  <c r="I297" i="72"/>
  <c r="H297" i="72"/>
  <c r="G297" i="72"/>
  <c r="F297" i="72"/>
  <c r="E297" i="72"/>
  <c r="D297" i="72"/>
  <c r="C297" i="72"/>
  <c r="AF296" i="72"/>
  <c r="AE296" i="72"/>
  <c r="AD296" i="72"/>
  <c r="AC296" i="72"/>
  <c r="AB296" i="72"/>
  <c r="AA296" i="72"/>
  <c r="Z296" i="72"/>
  <c r="Y296" i="72"/>
  <c r="X296" i="72"/>
  <c r="W296" i="72"/>
  <c r="V296" i="72"/>
  <c r="U296" i="72"/>
  <c r="T296" i="72"/>
  <c r="S296" i="72"/>
  <c r="R296" i="72"/>
  <c r="Q296" i="72"/>
  <c r="P296" i="72"/>
  <c r="O296" i="72"/>
  <c r="N296" i="72"/>
  <c r="M296" i="72"/>
  <c r="L296" i="72"/>
  <c r="K296" i="72"/>
  <c r="J296" i="72"/>
  <c r="I296" i="72"/>
  <c r="H296" i="72"/>
  <c r="G296" i="72"/>
  <c r="F296" i="72"/>
  <c r="E296" i="72"/>
  <c r="D296" i="72"/>
  <c r="C296" i="72"/>
  <c r="AF295" i="72"/>
  <c r="AE295" i="72"/>
  <c r="AD295" i="72"/>
  <c r="AC295" i="72"/>
  <c r="AB295" i="72"/>
  <c r="AA295" i="72"/>
  <c r="Z295" i="72"/>
  <c r="Y295" i="72"/>
  <c r="X295" i="72"/>
  <c r="W295" i="72"/>
  <c r="V295" i="72"/>
  <c r="U295" i="72"/>
  <c r="T295" i="72"/>
  <c r="S295" i="72"/>
  <c r="R295" i="72"/>
  <c r="Q295" i="72"/>
  <c r="P295" i="72"/>
  <c r="O295" i="72"/>
  <c r="N295" i="72"/>
  <c r="M295" i="72"/>
  <c r="L295" i="72"/>
  <c r="K295" i="72"/>
  <c r="J295" i="72"/>
  <c r="I295" i="72"/>
  <c r="H295" i="72"/>
  <c r="G295" i="72"/>
  <c r="F295" i="72"/>
  <c r="E295" i="72"/>
  <c r="D295" i="72"/>
  <c r="C295" i="72"/>
  <c r="AF294" i="72"/>
  <c r="AE294" i="72"/>
  <c r="AD294" i="72"/>
  <c r="AC294" i="72"/>
  <c r="AB294" i="72"/>
  <c r="AA294" i="72"/>
  <c r="Z294" i="72"/>
  <c r="Y294" i="72"/>
  <c r="X294" i="72"/>
  <c r="W294" i="72"/>
  <c r="V294" i="72"/>
  <c r="U294" i="72"/>
  <c r="T294" i="72"/>
  <c r="S294" i="72"/>
  <c r="R294" i="72"/>
  <c r="Q294" i="72"/>
  <c r="P294" i="72"/>
  <c r="O294" i="72"/>
  <c r="N294" i="72"/>
  <c r="M294" i="72"/>
  <c r="L294" i="72"/>
  <c r="K294" i="72"/>
  <c r="J294" i="72"/>
  <c r="I294" i="72"/>
  <c r="H294" i="72"/>
  <c r="G294" i="72"/>
  <c r="F294" i="72"/>
  <c r="E294" i="72"/>
  <c r="D294" i="72"/>
  <c r="C294" i="72"/>
  <c r="AF293" i="72"/>
  <c r="AE293" i="72"/>
  <c r="AD293" i="72"/>
  <c r="AC293" i="72"/>
  <c r="AB293" i="72"/>
  <c r="AA293" i="72"/>
  <c r="Z293" i="72"/>
  <c r="Y293" i="72"/>
  <c r="X293" i="72"/>
  <c r="W293" i="72"/>
  <c r="V293" i="72"/>
  <c r="U293" i="72"/>
  <c r="T293" i="72"/>
  <c r="S293" i="72"/>
  <c r="R293" i="72"/>
  <c r="Q293" i="72"/>
  <c r="P293" i="72"/>
  <c r="O293" i="72"/>
  <c r="N293" i="72"/>
  <c r="M293" i="72"/>
  <c r="L293" i="72"/>
  <c r="K293" i="72"/>
  <c r="J293" i="72"/>
  <c r="I293" i="72"/>
  <c r="H293" i="72"/>
  <c r="G293" i="72"/>
  <c r="F293" i="72"/>
  <c r="E293" i="72"/>
  <c r="D293" i="72"/>
  <c r="C293" i="72"/>
  <c r="AF292" i="72"/>
  <c r="AE292" i="72"/>
  <c r="AD292" i="72"/>
  <c r="AC292" i="72"/>
  <c r="AB292" i="72"/>
  <c r="AA292" i="72"/>
  <c r="Z292" i="72"/>
  <c r="Y292" i="72"/>
  <c r="X292" i="72"/>
  <c r="W292" i="72"/>
  <c r="V292" i="72"/>
  <c r="U292" i="72"/>
  <c r="T292" i="72"/>
  <c r="S292" i="72"/>
  <c r="R292" i="72"/>
  <c r="Q292" i="72"/>
  <c r="P292" i="72"/>
  <c r="O292" i="72"/>
  <c r="N292" i="72"/>
  <c r="M292" i="72"/>
  <c r="L292" i="72"/>
  <c r="K292" i="72"/>
  <c r="J292" i="72"/>
  <c r="I292" i="72"/>
  <c r="H292" i="72"/>
  <c r="G292" i="72"/>
  <c r="F292" i="72"/>
  <c r="E292" i="72"/>
  <c r="D292" i="72"/>
  <c r="C292" i="72"/>
  <c r="AF291" i="72"/>
  <c r="AE291" i="72"/>
  <c r="AD291" i="72"/>
  <c r="AC291" i="72"/>
  <c r="AB291" i="72"/>
  <c r="AA291" i="72"/>
  <c r="Z291" i="72"/>
  <c r="Y291" i="72"/>
  <c r="X291" i="72"/>
  <c r="W291" i="72"/>
  <c r="V291" i="72"/>
  <c r="U291" i="72"/>
  <c r="T291" i="72"/>
  <c r="S291" i="72"/>
  <c r="R291" i="72"/>
  <c r="Q291" i="72"/>
  <c r="P291" i="72"/>
  <c r="O291" i="72"/>
  <c r="N291" i="72"/>
  <c r="M291" i="72"/>
  <c r="L291" i="72"/>
  <c r="K291" i="72"/>
  <c r="J291" i="72"/>
  <c r="I291" i="72"/>
  <c r="H291" i="72"/>
  <c r="G291" i="72"/>
  <c r="F291" i="72"/>
  <c r="E291" i="72"/>
  <c r="D291" i="72"/>
  <c r="C291" i="72"/>
  <c r="AF290" i="72"/>
  <c r="AE290" i="72"/>
  <c r="AD290" i="72"/>
  <c r="AC290" i="72"/>
  <c r="AB290" i="72"/>
  <c r="AA290" i="72"/>
  <c r="Z290" i="72"/>
  <c r="Y290" i="72"/>
  <c r="X290" i="72"/>
  <c r="W290" i="72"/>
  <c r="V290" i="72"/>
  <c r="U290" i="72"/>
  <c r="T290" i="72"/>
  <c r="S290" i="72"/>
  <c r="R290" i="72"/>
  <c r="Q290" i="72"/>
  <c r="P290" i="72"/>
  <c r="O290" i="72"/>
  <c r="N290" i="72"/>
  <c r="M290" i="72"/>
  <c r="L290" i="72"/>
  <c r="K290" i="72"/>
  <c r="J290" i="72"/>
  <c r="I290" i="72"/>
  <c r="H290" i="72"/>
  <c r="G290" i="72"/>
  <c r="F290" i="72"/>
  <c r="E290" i="72"/>
  <c r="D290" i="72"/>
  <c r="C290" i="72"/>
  <c r="AF289" i="72"/>
  <c r="AE289" i="72"/>
  <c r="AD289" i="72"/>
  <c r="AC289" i="72"/>
  <c r="AB289" i="72"/>
  <c r="AA289" i="72"/>
  <c r="Z289" i="72"/>
  <c r="Y289" i="72"/>
  <c r="X289" i="72"/>
  <c r="W289" i="72"/>
  <c r="V289" i="72"/>
  <c r="U289" i="72"/>
  <c r="T289" i="72"/>
  <c r="S289" i="72"/>
  <c r="R289" i="72"/>
  <c r="Q289" i="72"/>
  <c r="P289" i="72"/>
  <c r="O289" i="72"/>
  <c r="N289" i="72"/>
  <c r="M289" i="72"/>
  <c r="L289" i="72"/>
  <c r="K289" i="72"/>
  <c r="J289" i="72"/>
  <c r="I289" i="72"/>
  <c r="H289" i="72"/>
  <c r="G289" i="72"/>
  <c r="F289" i="72"/>
  <c r="E289" i="72"/>
  <c r="D289" i="72"/>
  <c r="C289" i="72"/>
  <c r="AF288" i="72"/>
  <c r="AE288" i="72"/>
  <c r="AD288" i="72"/>
  <c r="AC288" i="72"/>
  <c r="AB288" i="72"/>
  <c r="AA288" i="72"/>
  <c r="Z288" i="72"/>
  <c r="Y288" i="72"/>
  <c r="X288" i="72"/>
  <c r="W288" i="72"/>
  <c r="V288" i="72"/>
  <c r="U288" i="72"/>
  <c r="T288" i="72"/>
  <c r="S288" i="72"/>
  <c r="R288" i="72"/>
  <c r="Q288" i="72"/>
  <c r="P288" i="72"/>
  <c r="O288" i="72"/>
  <c r="N288" i="72"/>
  <c r="M288" i="72"/>
  <c r="L288" i="72"/>
  <c r="K288" i="72"/>
  <c r="J288" i="72"/>
  <c r="I288" i="72"/>
  <c r="H288" i="72"/>
  <c r="G288" i="72"/>
  <c r="F288" i="72"/>
  <c r="E288" i="72"/>
  <c r="D288" i="72"/>
  <c r="C288" i="72"/>
  <c r="AF287" i="72"/>
  <c r="AE287" i="72"/>
  <c r="AD287" i="72"/>
  <c r="AC287" i="72"/>
  <c r="AB287" i="72"/>
  <c r="AA287" i="72"/>
  <c r="Z287" i="72"/>
  <c r="Y287" i="72"/>
  <c r="X287" i="72"/>
  <c r="W287" i="72"/>
  <c r="V287" i="72"/>
  <c r="U287" i="72"/>
  <c r="T287" i="72"/>
  <c r="S287" i="72"/>
  <c r="R287" i="72"/>
  <c r="Q287" i="72"/>
  <c r="P287" i="72"/>
  <c r="O287" i="72"/>
  <c r="N287" i="72"/>
  <c r="M287" i="72"/>
  <c r="L287" i="72"/>
  <c r="K287" i="72"/>
  <c r="J287" i="72"/>
  <c r="I287" i="72"/>
  <c r="H287" i="72"/>
  <c r="G287" i="72"/>
  <c r="F287" i="72"/>
  <c r="E287" i="72"/>
  <c r="D287" i="72"/>
  <c r="C287" i="72"/>
  <c r="AF286" i="72"/>
  <c r="AE286" i="72"/>
  <c r="AD286" i="72"/>
  <c r="AC286" i="72"/>
  <c r="AB286" i="72"/>
  <c r="AA286" i="72"/>
  <c r="Z286" i="72"/>
  <c r="Y286" i="72"/>
  <c r="X286" i="72"/>
  <c r="W286" i="72"/>
  <c r="V286" i="72"/>
  <c r="U286" i="72"/>
  <c r="T286" i="72"/>
  <c r="S286" i="72"/>
  <c r="R286" i="72"/>
  <c r="Q286" i="72"/>
  <c r="P286" i="72"/>
  <c r="O286" i="72"/>
  <c r="N286" i="72"/>
  <c r="M286" i="72"/>
  <c r="L286" i="72"/>
  <c r="K286" i="72"/>
  <c r="J286" i="72"/>
  <c r="I286" i="72"/>
  <c r="H286" i="72"/>
  <c r="G286" i="72"/>
  <c r="F286" i="72"/>
  <c r="E286" i="72"/>
  <c r="D286" i="72"/>
  <c r="C286" i="72"/>
  <c r="AF285" i="72"/>
  <c r="AE285" i="72"/>
  <c r="AD285" i="72"/>
  <c r="AC285" i="72"/>
  <c r="AB285" i="72"/>
  <c r="AA285" i="72"/>
  <c r="Z285" i="72"/>
  <c r="Y285" i="72"/>
  <c r="X285" i="72"/>
  <c r="W285" i="72"/>
  <c r="V285" i="72"/>
  <c r="U285" i="72"/>
  <c r="T285" i="72"/>
  <c r="S285" i="72"/>
  <c r="R285" i="72"/>
  <c r="Q285" i="72"/>
  <c r="P285" i="72"/>
  <c r="O285" i="72"/>
  <c r="N285" i="72"/>
  <c r="M285" i="72"/>
  <c r="L285" i="72"/>
  <c r="K285" i="72"/>
  <c r="J285" i="72"/>
  <c r="I285" i="72"/>
  <c r="H285" i="72"/>
  <c r="G285" i="72"/>
  <c r="F285" i="72"/>
  <c r="E285" i="72"/>
  <c r="D285" i="72"/>
  <c r="C285" i="72"/>
  <c r="AF284" i="72"/>
  <c r="AE284" i="72"/>
  <c r="AD284" i="72"/>
  <c r="AC284" i="72"/>
  <c r="AB284" i="72"/>
  <c r="AA284" i="72"/>
  <c r="Z284" i="72"/>
  <c r="Y284" i="72"/>
  <c r="X284" i="72"/>
  <c r="W284" i="72"/>
  <c r="V284" i="72"/>
  <c r="U284" i="72"/>
  <c r="T284" i="72"/>
  <c r="S284" i="72"/>
  <c r="R284" i="72"/>
  <c r="Q284" i="72"/>
  <c r="P284" i="72"/>
  <c r="O284" i="72"/>
  <c r="N284" i="72"/>
  <c r="M284" i="72"/>
  <c r="L284" i="72"/>
  <c r="K284" i="72"/>
  <c r="J284" i="72"/>
  <c r="I284" i="72"/>
  <c r="H284" i="72"/>
  <c r="G284" i="72"/>
  <c r="F284" i="72"/>
  <c r="E284" i="72"/>
  <c r="D284" i="72"/>
  <c r="C284" i="72"/>
  <c r="AF283" i="72"/>
  <c r="AE283" i="72"/>
  <c r="AD283" i="72"/>
  <c r="AC283" i="72"/>
  <c r="AB283" i="72"/>
  <c r="AA283" i="72"/>
  <c r="Z283" i="72"/>
  <c r="Y283" i="72"/>
  <c r="X283" i="72"/>
  <c r="W283" i="72"/>
  <c r="V283" i="72"/>
  <c r="U283" i="72"/>
  <c r="T283" i="72"/>
  <c r="S283" i="72"/>
  <c r="R283" i="72"/>
  <c r="Q283" i="72"/>
  <c r="P283" i="72"/>
  <c r="O283" i="72"/>
  <c r="N283" i="72"/>
  <c r="M283" i="72"/>
  <c r="L283" i="72"/>
  <c r="K283" i="72"/>
  <c r="J283" i="72"/>
  <c r="I283" i="72"/>
  <c r="H283" i="72"/>
  <c r="G283" i="72"/>
  <c r="F283" i="72"/>
  <c r="E283" i="72"/>
  <c r="D283" i="72"/>
  <c r="C283" i="72"/>
  <c r="AF282" i="72"/>
  <c r="AE282" i="72"/>
  <c r="AD282" i="72"/>
  <c r="AC282" i="72"/>
  <c r="AB282" i="72"/>
  <c r="AA282" i="72"/>
  <c r="Z282" i="72"/>
  <c r="Y282" i="72"/>
  <c r="X282" i="72"/>
  <c r="W282" i="72"/>
  <c r="V282" i="72"/>
  <c r="U282" i="72"/>
  <c r="T282" i="72"/>
  <c r="S282" i="72"/>
  <c r="R282" i="72"/>
  <c r="Q282" i="72"/>
  <c r="P282" i="72"/>
  <c r="O282" i="72"/>
  <c r="N282" i="72"/>
  <c r="M282" i="72"/>
  <c r="L282" i="72"/>
  <c r="K282" i="72"/>
  <c r="J282" i="72"/>
  <c r="I282" i="72"/>
  <c r="H282" i="72"/>
  <c r="G282" i="72"/>
  <c r="F282" i="72"/>
  <c r="E282" i="72"/>
  <c r="D282" i="72"/>
  <c r="C282" i="72"/>
  <c r="AF281" i="72"/>
  <c r="AE281" i="72"/>
  <c r="AD281" i="72"/>
  <c r="AC281" i="72"/>
  <c r="AB281" i="72"/>
  <c r="AA281" i="72"/>
  <c r="Z281" i="72"/>
  <c r="Y281" i="72"/>
  <c r="X281" i="72"/>
  <c r="W281" i="72"/>
  <c r="V281" i="72"/>
  <c r="U281" i="72"/>
  <c r="T281" i="72"/>
  <c r="S281" i="72"/>
  <c r="R281" i="72"/>
  <c r="Q281" i="72"/>
  <c r="P281" i="72"/>
  <c r="O281" i="72"/>
  <c r="N281" i="72"/>
  <c r="M281" i="72"/>
  <c r="L281" i="72"/>
  <c r="K281" i="72"/>
  <c r="J281" i="72"/>
  <c r="I281" i="72"/>
  <c r="H281" i="72"/>
  <c r="G281" i="72"/>
  <c r="F281" i="72"/>
  <c r="E281" i="72"/>
  <c r="D281" i="72"/>
  <c r="C281" i="72"/>
  <c r="AF280" i="72"/>
  <c r="AE280" i="72"/>
  <c r="AD280" i="72"/>
  <c r="AC280" i="72"/>
  <c r="AB280" i="72"/>
  <c r="AA280" i="72"/>
  <c r="Z280" i="72"/>
  <c r="Y280" i="72"/>
  <c r="X280" i="72"/>
  <c r="W280" i="72"/>
  <c r="V280" i="72"/>
  <c r="U280" i="72"/>
  <c r="T280" i="72"/>
  <c r="S280" i="72"/>
  <c r="R280" i="72"/>
  <c r="Q280" i="72"/>
  <c r="P280" i="72"/>
  <c r="O280" i="72"/>
  <c r="N280" i="72"/>
  <c r="M280" i="72"/>
  <c r="L280" i="72"/>
  <c r="K280" i="72"/>
  <c r="J280" i="72"/>
  <c r="I280" i="72"/>
  <c r="H280" i="72"/>
  <c r="G280" i="72"/>
  <c r="F280" i="72"/>
  <c r="E280" i="72"/>
  <c r="D280" i="72"/>
  <c r="C280" i="72"/>
  <c r="AF279" i="72"/>
  <c r="AE279" i="72"/>
  <c r="AD279" i="72"/>
  <c r="AC279" i="72"/>
  <c r="AB279" i="72"/>
  <c r="AA279" i="72"/>
  <c r="Z279" i="72"/>
  <c r="Y279" i="72"/>
  <c r="X279" i="72"/>
  <c r="W279" i="72"/>
  <c r="V279" i="72"/>
  <c r="U279" i="72"/>
  <c r="T279" i="72"/>
  <c r="S279" i="72"/>
  <c r="R279" i="72"/>
  <c r="Q279" i="72"/>
  <c r="P279" i="72"/>
  <c r="O279" i="72"/>
  <c r="N279" i="72"/>
  <c r="M279" i="72"/>
  <c r="L279" i="72"/>
  <c r="K279" i="72"/>
  <c r="J279" i="72"/>
  <c r="I279" i="72"/>
  <c r="H279" i="72"/>
  <c r="G279" i="72"/>
  <c r="F279" i="72"/>
  <c r="E279" i="72"/>
  <c r="D279" i="72"/>
  <c r="C279" i="72"/>
  <c r="AF278" i="72"/>
  <c r="AE278" i="72"/>
  <c r="AD278" i="72"/>
  <c r="AC278" i="72"/>
  <c r="AB278" i="72"/>
  <c r="AA278" i="72"/>
  <c r="Z278" i="72"/>
  <c r="Y278" i="72"/>
  <c r="X278" i="72"/>
  <c r="W278" i="72"/>
  <c r="V278" i="72"/>
  <c r="U278" i="72"/>
  <c r="T278" i="72"/>
  <c r="S278" i="72"/>
  <c r="R278" i="72"/>
  <c r="Q278" i="72"/>
  <c r="P278" i="72"/>
  <c r="O278" i="72"/>
  <c r="N278" i="72"/>
  <c r="M278" i="72"/>
  <c r="L278" i="72"/>
  <c r="K278" i="72"/>
  <c r="J278" i="72"/>
  <c r="I278" i="72"/>
  <c r="H278" i="72"/>
  <c r="G278" i="72"/>
  <c r="F278" i="72"/>
  <c r="E278" i="72"/>
  <c r="D278" i="72"/>
  <c r="C278" i="72"/>
  <c r="AF277" i="72"/>
  <c r="AE277" i="72"/>
  <c r="AD277" i="72"/>
  <c r="AC277" i="72"/>
  <c r="AB277" i="72"/>
  <c r="AA277" i="72"/>
  <c r="Z277" i="72"/>
  <c r="Y277" i="72"/>
  <c r="X277" i="72"/>
  <c r="W277" i="72"/>
  <c r="V277" i="72"/>
  <c r="U277" i="72"/>
  <c r="T277" i="72"/>
  <c r="S277" i="72"/>
  <c r="R277" i="72"/>
  <c r="Q277" i="72"/>
  <c r="P277" i="72"/>
  <c r="O277" i="72"/>
  <c r="N277" i="72"/>
  <c r="M277" i="72"/>
  <c r="L277" i="72"/>
  <c r="K277" i="72"/>
  <c r="J277" i="72"/>
  <c r="I277" i="72"/>
  <c r="H277" i="72"/>
  <c r="G277" i="72"/>
  <c r="F277" i="72"/>
  <c r="E277" i="72"/>
  <c r="D277" i="72"/>
  <c r="C277" i="72"/>
  <c r="AF276" i="72"/>
  <c r="AE276" i="72"/>
  <c r="AD276" i="72"/>
  <c r="AC276" i="72"/>
  <c r="AB276" i="72"/>
  <c r="AA276" i="72"/>
  <c r="Z276" i="72"/>
  <c r="Y276" i="72"/>
  <c r="X276" i="72"/>
  <c r="W276" i="72"/>
  <c r="V276" i="72"/>
  <c r="U276" i="72"/>
  <c r="T276" i="72"/>
  <c r="S276" i="72"/>
  <c r="R276" i="72"/>
  <c r="Q276" i="72"/>
  <c r="P276" i="72"/>
  <c r="O276" i="72"/>
  <c r="N276" i="72"/>
  <c r="M276" i="72"/>
  <c r="L276" i="72"/>
  <c r="K276" i="72"/>
  <c r="J276" i="72"/>
  <c r="I276" i="72"/>
  <c r="H276" i="72"/>
  <c r="G276" i="72"/>
  <c r="F276" i="72"/>
  <c r="E276" i="72"/>
  <c r="D276" i="72"/>
  <c r="C276" i="72"/>
  <c r="AF275" i="72"/>
  <c r="AE275" i="72"/>
  <c r="AD275" i="72"/>
  <c r="AC275" i="72"/>
  <c r="AB275" i="72"/>
  <c r="AA275" i="72"/>
  <c r="Z275" i="72"/>
  <c r="Y275" i="72"/>
  <c r="X275" i="72"/>
  <c r="W275" i="72"/>
  <c r="V275" i="72"/>
  <c r="U275" i="72"/>
  <c r="T275" i="72"/>
  <c r="S275" i="72"/>
  <c r="R275" i="72"/>
  <c r="Q275" i="72"/>
  <c r="P275" i="72"/>
  <c r="O275" i="72"/>
  <c r="N275" i="72"/>
  <c r="M275" i="72"/>
  <c r="L275" i="72"/>
  <c r="K275" i="72"/>
  <c r="J275" i="72"/>
  <c r="I275" i="72"/>
  <c r="H275" i="72"/>
  <c r="G275" i="72"/>
  <c r="F275" i="72"/>
  <c r="E275" i="72"/>
  <c r="D275" i="72"/>
  <c r="C275" i="72"/>
  <c r="AF274" i="72"/>
  <c r="AE274" i="72"/>
  <c r="AD274" i="72"/>
  <c r="AC274" i="72"/>
  <c r="AB274" i="72"/>
  <c r="AA274" i="72"/>
  <c r="Z274" i="72"/>
  <c r="Y274" i="72"/>
  <c r="X274" i="72"/>
  <c r="W274" i="72"/>
  <c r="V274" i="72"/>
  <c r="U274" i="72"/>
  <c r="T274" i="72"/>
  <c r="S274" i="72"/>
  <c r="R274" i="72"/>
  <c r="Q274" i="72"/>
  <c r="P274" i="72"/>
  <c r="O274" i="72"/>
  <c r="N274" i="72"/>
  <c r="M274" i="72"/>
  <c r="L274" i="72"/>
  <c r="K274" i="72"/>
  <c r="J274" i="72"/>
  <c r="I274" i="72"/>
  <c r="H274" i="72"/>
  <c r="G274" i="72"/>
  <c r="F274" i="72"/>
  <c r="E274" i="72"/>
  <c r="D274" i="72"/>
  <c r="C274" i="72"/>
  <c r="AF273" i="72"/>
  <c r="AE273" i="72"/>
  <c r="AD273" i="72"/>
  <c r="AC273" i="72"/>
  <c r="AB273" i="72"/>
  <c r="AA273" i="72"/>
  <c r="Z273" i="72"/>
  <c r="Y273" i="72"/>
  <c r="X273" i="72"/>
  <c r="W273" i="72"/>
  <c r="V273" i="72"/>
  <c r="U273" i="72"/>
  <c r="T273" i="72"/>
  <c r="S273" i="72"/>
  <c r="R273" i="72"/>
  <c r="Q273" i="72"/>
  <c r="P273" i="72"/>
  <c r="O273" i="72"/>
  <c r="N273" i="72"/>
  <c r="M273" i="72"/>
  <c r="L273" i="72"/>
  <c r="K273" i="72"/>
  <c r="J273" i="72"/>
  <c r="I273" i="72"/>
  <c r="H273" i="72"/>
  <c r="G273" i="72"/>
  <c r="F273" i="72"/>
  <c r="E273" i="72"/>
  <c r="D273" i="72"/>
  <c r="C273" i="72"/>
  <c r="AF272" i="72"/>
  <c r="AE272" i="72"/>
  <c r="AD272" i="72"/>
  <c r="AC272" i="72"/>
  <c r="AB272" i="72"/>
  <c r="AA272" i="72"/>
  <c r="Z272" i="72"/>
  <c r="Y272" i="72"/>
  <c r="X272" i="72"/>
  <c r="W272" i="72"/>
  <c r="V272" i="72"/>
  <c r="U272" i="72"/>
  <c r="T272" i="72"/>
  <c r="S272" i="72"/>
  <c r="R272" i="72"/>
  <c r="Q272" i="72"/>
  <c r="P272" i="72"/>
  <c r="O272" i="72"/>
  <c r="N272" i="72"/>
  <c r="M272" i="72"/>
  <c r="L272" i="72"/>
  <c r="K272" i="72"/>
  <c r="J272" i="72"/>
  <c r="I272" i="72"/>
  <c r="H272" i="72"/>
  <c r="G272" i="72"/>
  <c r="F272" i="72"/>
  <c r="E272" i="72"/>
  <c r="D272" i="72"/>
  <c r="C272" i="72"/>
  <c r="AF271" i="72"/>
  <c r="AE271" i="72"/>
  <c r="AD271" i="72"/>
  <c r="AC271" i="72"/>
  <c r="AB271" i="72"/>
  <c r="AA271" i="72"/>
  <c r="Z271" i="72"/>
  <c r="Y271" i="72"/>
  <c r="X271" i="72"/>
  <c r="W271" i="72"/>
  <c r="V271" i="72"/>
  <c r="U271" i="72"/>
  <c r="T271" i="72"/>
  <c r="S271" i="72"/>
  <c r="R271" i="72"/>
  <c r="Q271" i="72"/>
  <c r="P271" i="72"/>
  <c r="O271" i="72"/>
  <c r="N271" i="72"/>
  <c r="M271" i="72"/>
  <c r="L271" i="72"/>
  <c r="K271" i="72"/>
  <c r="J271" i="72"/>
  <c r="I271" i="72"/>
  <c r="H271" i="72"/>
  <c r="G271" i="72"/>
  <c r="F271" i="72"/>
  <c r="E271" i="72"/>
  <c r="D271" i="72"/>
  <c r="C271" i="72"/>
  <c r="AF270" i="72"/>
  <c r="AE270" i="72"/>
  <c r="AD270" i="72"/>
  <c r="AC270" i="72"/>
  <c r="AB270" i="72"/>
  <c r="AA270" i="72"/>
  <c r="Z270" i="72"/>
  <c r="Y270" i="72"/>
  <c r="X270" i="72"/>
  <c r="W270" i="72"/>
  <c r="V270" i="72"/>
  <c r="U270" i="72"/>
  <c r="T270" i="72"/>
  <c r="S270" i="72"/>
  <c r="R270" i="72"/>
  <c r="Q270" i="72"/>
  <c r="P270" i="72"/>
  <c r="O270" i="72"/>
  <c r="N270" i="72"/>
  <c r="M270" i="72"/>
  <c r="L270" i="72"/>
  <c r="K270" i="72"/>
  <c r="J270" i="72"/>
  <c r="I270" i="72"/>
  <c r="H270" i="72"/>
  <c r="G270" i="72"/>
  <c r="F270" i="72"/>
  <c r="E270" i="72"/>
  <c r="D270" i="72"/>
  <c r="C270" i="72"/>
  <c r="AF269" i="72"/>
  <c r="AE269" i="72"/>
  <c r="AD269" i="72"/>
  <c r="AC269" i="72"/>
  <c r="AB269" i="72"/>
  <c r="AA269" i="72"/>
  <c r="Z269" i="72"/>
  <c r="Y269" i="72"/>
  <c r="X269" i="72"/>
  <c r="W269" i="72"/>
  <c r="V269" i="72"/>
  <c r="U269" i="72"/>
  <c r="T269" i="72"/>
  <c r="S269" i="72"/>
  <c r="R269" i="72"/>
  <c r="Q269" i="72"/>
  <c r="P269" i="72"/>
  <c r="O269" i="72"/>
  <c r="N269" i="72"/>
  <c r="M269" i="72"/>
  <c r="L269" i="72"/>
  <c r="K269" i="72"/>
  <c r="J269" i="72"/>
  <c r="I269" i="72"/>
  <c r="H269" i="72"/>
  <c r="G269" i="72"/>
  <c r="F269" i="72"/>
  <c r="E269" i="72"/>
  <c r="D269" i="72"/>
  <c r="C269" i="72"/>
  <c r="AF268" i="72"/>
  <c r="AE268" i="72"/>
  <c r="AD268" i="72"/>
  <c r="AC268" i="72"/>
  <c r="AB268" i="72"/>
  <c r="AA268" i="72"/>
  <c r="Z268" i="72"/>
  <c r="Y268" i="72"/>
  <c r="X268" i="72"/>
  <c r="W268" i="72"/>
  <c r="V268" i="72"/>
  <c r="U268" i="72"/>
  <c r="T268" i="72"/>
  <c r="S268" i="72"/>
  <c r="R268" i="72"/>
  <c r="Q268" i="72"/>
  <c r="P268" i="72"/>
  <c r="O268" i="72"/>
  <c r="N268" i="72"/>
  <c r="M268" i="72"/>
  <c r="L268" i="72"/>
  <c r="K268" i="72"/>
  <c r="J268" i="72"/>
  <c r="I268" i="72"/>
  <c r="H268" i="72"/>
  <c r="G268" i="72"/>
  <c r="F268" i="72"/>
  <c r="E268" i="72"/>
  <c r="D268" i="72"/>
  <c r="C268" i="72"/>
  <c r="AF267" i="72"/>
  <c r="AE267" i="72"/>
  <c r="AD267" i="72"/>
  <c r="AC267" i="72"/>
  <c r="AB267" i="72"/>
  <c r="AA267" i="72"/>
  <c r="Z267" i="72"/>
  <c r="Y267" i="72"/>
  <c r="X267" i="72"/>
  <c r="W267" i="72"/>
  <c r="V267" i="72"/>
  <c r="U267" i="72"/>
  <c r="T267" i="72"/>
  <c r="S267" i="72"/>
  <c r="R267" i="72"/>
  <c r="Q267" i="72"/>
  <c r="P267" i="72"/>
  <c r="O267" i="72"/>
  <c r="N267" i="72"/>
  <c r="M267" i="72"/>
  <c r="L267" i="72"/>
  <c r="K267" i="72"/>
  <c r="J267" i="72"/>
  <c r="I267" i="72"/>
  <c r="H267" i="72"/>
  <c r="G267" i="72"/>
  <c r="F267" i="72"/>
  <c r="E267" i="72"/>
  <c r="D267" i="72"/>
  <c r="C267" i="72"/>
  <c r="AF266" i="72"/>
  <c r="AE266" i="72"/>
  <c r="AD266" i="72"/>
  <c r="AC266" i="72"/>
  <c r="AB266" i="72"/>
  <c r="AA266" i="72"/>
  <c r="Z266" i="72"/>
  <c r="Y266" i="72"/>
  <c r="X266" i="72"/>
  <c r="W266" i="72"/>
  <c r="V266" i="72"/>
  <c r="U266" i="72"/>
  <c r="T266" i="72"/>
  <c r="S266" i="72"/>
  <c r="R266" i="72"/>
  <c r="Q266" i="72"/>
  <c r="P266" i="72"/>
  <c r="O266" i="72"/>
  <c r="N266" i="72"/>
  <c r="M266" i="72"/>
  <c r="L266" i="72"/>
  <c r="K266" i="72"/>
  <c r="J266" i="72"/>
  <c r="I266" i="72"/>
  <c r="H266" i="72"/>
  <c r="G266" i="72"/>
  <c r="F266" i="72"/>
  <c r="E266" i="72"/>
  <c r="D266" i="72"/>
  <c r="C266" i="72"/>
  <c r="AF265" i="72"/>
  <c r="AE265" i="72"/>
  <c r="AD265" i="72"/>
  <c r="AC265" i="72"/>
  <c r="AB265" i="72"/>
  <c r="AA265" i="72"/>
  <c r="Z265" i="72"/>
  <c r="Y265" i="72"/>
  <c r="X265" i="72"/>
  <c r="W265" i="72"/>
  <c r="V265" i="72"/>
  <c r="U265" i="72"/>
  <c r="T265" i="72"/>
  <c r="S265" i="72"/>
  <c r="R265" i="72"/>
  <c r="Q265" i="72"/>
  <c r="P265" i="72"/>
  <c r="O265" i="72"/>
  <c r="N265" i="72"/>
  <c r="M265" i="72"/>
  <c r="L265" i="72"/>
  <c r="K265" i="72"/>
  <c r="J265" i="72"/>
  <c r="I265" i="72"/>
  <c r="H265" i="72"/>
  <c r="G265" i="72"/>
  <c r="F265" i="72"/>
  <c r="E265" i="72"/>
  <c r="D265" i="72"/>
  <c r="C265" i="72"/>
  <c r="AF264" i="72"/>
  <c r="AE264" i="72"/>
  <c r="AD264" i="72"/>
  <c r="AC264" i="72"/>
  <c r="AB264" i="72"/>
  <c r="AA264" i="72"/>
  <c r="Z264" i="72"/>
  <c r="Y264" i="72"/>
  <c r="X264" i="72"/>
  <c r="W264" i="72"/>
  <c r="V264" i="72"/>
  <c r="U264" i="72"/>
  <c r="T264" i="72"/>
  <c r="S264" i="72"/>
  <c r="R264" i="72"/>
  <c r="Q264" i="72"/>
  <c r="P264" i="72"/>
  <c r="O264" i="72"/>
  <c r="N264" i="72"/>
  <c r="M264" i="72"/>
  <c r="L264" i="72"/>
  <c r="K264" i="72"/>
  <c r="J264" i="72"/>
  <c r="I264" i="72"/>
  <c r="H264" i="72"/>
  <c r="G264" i="72"/>
  <c r="F264" i="72"/>
  <c r="E264" i="72"/>
  <c r="D264" i="72"/>
  <c r="C264" i="72"/>
  <c r="AF263" i="72"/>
  <c r="AE263" i="72"/>
  <c r="AD263" i="72"/>
  <c r="AC263" i="72"/>
  <c r="AB263" i="72"/>
  <c r="AA263" i="72"/>
  <c r="Z263" i="72"/>
  <c r="Y263" i="72"/>
  <c r="X263" i="72"/>
  <c r="W263" i="72"/>
  <c r="V263" i="72"/>
  <c r="U263" i="72"/>
  <c r="T263" i="72"/>
  <c r="S263" i="72"/>
  <c r="R263" i="72"/>
  <c r="Q263" i="72"/>
  <c r="P263" i="72"/>
  <c r="O263" i="72"/>
  <c r="N263" i="72"/>
  <c r="M263" i="72"/>
  <c r="L263" i="72"/>
  <c r="K263" i="72"/>
  <c r="J263" i="72"/>
  <c r="I263" i="72"/>
  <c r="H263" i="72"/>
  <c r="G263" i="72"/>
  <c r="F263" i="72"/>
  <c r="E263" i="72"/>
  <c r="D263" i="72"/>
  <c r="C263" i="72"/>
  <c r="AF262" i="72"/>
  <c r="AE262" i="72"/>
  <c r="AD262" i="72"/>
  <c r="AC262" i="72"/>
  <c r="AB262" i="72"/>
  <c r="AA262" i="72"/>
  <c r="Z262" i="72"/>
  <c r="Y262" i="72"/>
  <c r="X262" i="72"/>
  <c r="W262" i="72"/>
  <c r="V262" i="72"/>
  <c r="U262" i="72"/>
  <c r="T262" i="72"/>
  <c r="S262" i="72"/>
  <c r="R262" i="72"/>
  <c r="Q262" i="72"/>
  <c r="P262" i="72"/>
  <c r="O262" i="72"/>
  <c r="N262" i="72"/>
  <c r="M262" i="72"/>
  <c r="L262" i="72"/>
  <c r="K262" i="72"/>
  <c r="J262" i="72"/>
  <c r="I262" i="72"/>
  <c r="H262" i="72"/>
  <c r="G262" i="72"/>
  <c r="F262" i="72"/>
  <c r="E262" i="72"/>
  <c r="D262" i="72"/>
  <c r="C262" i="72"/>
  <c r="AF261" i="72"/>
  <c r="AE261" i="72"/>
  <c r="AD261" i="72"/>
  <c r="AC261" i="72"/>
  <c r="AB261" i="72"/>
  <c r="AA261" i="72"/>
  <c r="Z261" i="72"/>
  <c r="Y261" i="72"/>
  <c r="X261" i="72"/>
  <c r="W261" i="72"/>
  <c r="V261" i="72"/>
  <c r="U261" i="72"/>
  <c r="T261" i="72"/>
  <c r="S261" i="72"/>
  <c r="R261" i="72"/>
  <c r="Q261" i="72"/>
  <c r="P261" i="72"/>
  <c r="O261" i="72"/>
  <c r="N261" i="72"/>
  <c r="M261" i="72"/>
  <c r="L261" i="72"/>
  <c r="K261" i="72"/>
  <c r="J261" i="72"/>
  <c r="I261" i="72"/>
  <c r="H261" i="72"/>
  <c r="G261" i="72"/>
  <c r="F261" i="72"/>
  <c r="E261" i="72"/>
  <c r="D261" i="72"/>
  <c r="C261" i="72"/>
  <c r="AF260" i="72"/>
  <c r="AE260" i="72"/>
  <c r="AD260" i="72"/>
  <c r="AC260" i="72"/>
  <c r="AB260" i="72"/>
  <c r="AA260" i="72"/>
  <c r="Z260" i="72"/>
  <c r="Y260" i="72"/>
  <c r="X260" i="72"/>
  <c r="W260" i="72"/>
  <c r="V260" i="72"/>
  <c r="U260" i="72"/>
  <c r="T260" i="72"/>
  <c r="S260" i="72"/>
  <c r="R260" i="72"/>
  <c r="Q260" i="72"/>
  <c r="P260" i="72"/>
  <c r="O260" i="72"/>
  <c r="N260" i="72"/>
  <c r="M260" i="72"/>
  <c r="L260" i="72"/>
  <c r="K260" i="72"/>
  <c r="J260" i="72"/>
  <c r="I260" i="72"/>
  <c r="H260" i="72"/>
  <c r="G260" i="72"/>
  <c r="F260" i="72"/>
  <c r="E260" i="72"/>
  <c r="D260" i="72"/>
  <c r="C260" i="72"/>
  <c r="AF259" i="72"/>
  <c r="AE259" i="72"/>
  <c r="AD259" i="72"/>
  <c r="AC259" i="72"/>
  <c r="AB259" i="72"/>
  <c r="AA259" i="72"/>
  <c r="Z259" i="72"/>
  <c r="Y259" i="72"/>
  <c r="X259" i="72"/>
  <c r="W259" i="72"/>
  <c r="V259" i="72"/>
  <c r="U259" i="72"/>
  <c r="T259" i="72"/>
  <c r="S259" i="72"/>
  <c r="R259" i="72"/>
  <c r="Q259" i="72"/>
  <c r="P259" i="72"/>
  <c r="O259" i="72"/>
  <c r="N259" i="72"/>
  <c r="M259" i="72"/>
  <c r="L259" i="72"/>
  <c r="K259" i="72"/>
  <c r="J259" i="72"/>
  <c r="I259" i="72"/>
  <c r="H259" i="72"/>
  <c r="G259" i="72"/>
  <c r="F259" i="72"/>
  <c r="E259" i="72"/>
  <c r="D259" i="72"/>
  <c r="C259" i="72"/>
  <c r="AF258" i="72"/>
  <c r="AE258" i="72"/>
  <c r="AD258" i="72"/>
  <c r="AC258" i="72"/>
  <c r="AB258" i="72"/>
  <c r="AA258" i="72"/>
  <c r="Z258" i="72"/>
  <c r="Y258" i="72"/>
  <c r="X258" i="72"/>
  <c r="W258" i="72"/>
  <c r="V258" i="72"/>
  <c r="U258" i="72"/>
  <c r="T258" i="72"/>
  <c r="S258" i="72"/>
  <c r="R258" i="72"/>
  <c r="Q258" i="72"/>
  <c r="P258" i="72"/>
  <c r="O258" i="72"/>
  <c r="N258" i="72"/>
  <c r="M258" i="72"/>
  <c r="L258" i="72"/>
  <c r="K258" i="72"/>
  <c r="J258" i="72"/>
  <c r="I258" i="72"/>
  <c r="H258" i="72"/>
  <c r="G258" i="72"/>
  <c r="F258" i="72"/>
  <c r="E258" i="72"/>
  <c r="D258" i="72"/>
  <c r="C258" i="72"/>
  <c r="AF257" i="72"/>
  <c r="AE257" i="72"/>
  <c r="AD257" i="72"/>
  <c r="AC257" i="72"/>
  <c r="AB257" i="72"/>
  <c r="AA257" i="72"/>
  <c r="Z257" i="72"/>
  <c r="Y257" i="72"/>
  <c r="X257" i="72"/>
  <c r="W257" i="72"/>
  <c r="V257" i="72"/>
  <c r="U257" i="72"/>
  <c r="T257" i="72"/>
  <c r="S257" i="72"/>
  <c r="R257" i="72"/>
  <c r="Q257" i="72"/>
  <c r="P257" i="72"/>
  <c r="O257" i="72"/>
  <c r="N257" i="72"/>
  <c r="M257" i="72"/>
  <c r="L257" i="72"/>
  <c r="K257" i="72"/>
  <c r="J257" i="72"/>
  <c r="I257" i="72"/>
  <c r="H257" i="72"/>
  <c r="G257" i="72"/>
  <c r="F257" i="72"/>
  <c r="E257" i="72"/>
  <c r="D257" i="72"/>
  <c r="C257" i="72"/>
  <c r="AF256" i="72"/>
  <c r="AE256" i="72"/>
  <c r="AD256" i="72"/>
  <c r="AC256" i="72"/>
  <c r="AB256" i="72"/>
  <c r="AA256" i="72"/>
  <c r="Z256" i="72"/>
  <c r="Y256" i="72"/>
  <c r="X256" i="72"/>
  <c r="W256" i="72"/>
  <c r="V256" i="72"/>
  <c r="U256" i="72"/>
  <c r="T256" i="72"/>
  <c r="S256" i="72"/>
  <c r="R256" i="72"/>
  <c r="Q256" i="72"/>
  <c r="P256" i="72"/>
  <c r="O256" i="72"/>
  <c r="N256" i="72"/>
  <c r="M256" i="72"/>
  <c r="L256" i="72"/>
  <c r="K256" i="72"/>
  <c r="J256" i="72"/>
  <c r="I256" i="72"/>
  <c r="H256" i="72"/>
  <c r="G256" i="72"/>
  <c r="F256" i="72"/>
  <c r="E256" i="72"/>
  <c r="D256" i="72"/>
  <c r="C256" i="72"/>
  <c r="AF255" i="72"/>
  <c r="AE255" i="72"/>
  <c r="AD255" i="72"/>
  <c r="AC255" i="72"/>
  <c r="AB255" i="72"/>
  <c r="AA255" i="72"/>
  <c r="Z255" i="72"/>
  <c r="Y255" i="72"/>
  <c r="X255" i="72"/>
  <c r="W255" i="72"/>
  <c r="V255" i="72"/>
  <c r="U255" i="72"/>
  <c r="T255" i="72"/>
  <c r="S255" i="72"/>
  <c r="R255" i="72"/>
  <c r="Q255" i="72"/>
  <c r="P255" i="72"/>
  <c r="O255" i="72"/>
  <c r="N255" i="72"/>
  <c r="M255" i="72"/>
  <c r="L255" i="72"/>
  <c r="K255" i="72"/>
  <c r="J255" i="72"/>
  <c r="I255" i="72"/>
  <c r="H255" i="72"/>
  <c r="G255" i="72"/>
  <c r="F255" i="72"/>
  <c r="E255" i="72"/>
  <c r="D255" i="72"/>
  <c r="C255" i="72"/>
  <c r="AF254" i="72"/>
  <c r="AE254" i="72"/>
  <c r="AD254" i="72"/>
  <c r="AC254" i="72"/>
  <c r="AB254" i="72"/>
  <c r="AA254" i="72"/>
  <c r="Z254" i="72"/>
  <c r="Y254" i="72"/>
  <c r="X254" i="72"/>
  <c r="W254" i="72"/>
  <c r="V254" i="72"/>
  <c r="U254" i="72"/>
  <c r="T254" i="72"/>
  <c r="S254" i="72"/>
  <c r="R254" i="72"/>
  <c r="Q254" i="72"/>
  <c r="P254" i="72"/>
  <c r="O254" i="72"/>
  <c r="N254" i="72"/>
  <c r="M254" i="72"/>
  <c r="L254" i="72"/>
  <c r="K254" i="72"/>
  <c r="J254" i="72"/>
  <c r="I254" i="72"/>
  <c r="H254" i="72"/>
  <c r="G254" i="72"/>
  <c r="F254" i="72"/>
  <c r="E254" i="72"/>
  <c r="D254" i="72"/>
  <c r="C254" i="72"/>
  <c r="AF253" i="72"/>
  <c r="AE253" i="72"/>
  <c r="AD253" i="72"/>
  <c r="AC253" i="72"/>
  <c r="AB253" i="72"/>
  <c r="AA253" i="72"/>
  <c r="Z253" i="72"/>
  <c r="Y253" i="72"/>
  <c r="X253" i="72"/>
  <c r="W253" i="72"/>
  <c r="V253" i="72"/>
  <c r="U253" i="72"/>
  <c r="T253" i="72"/>
  <c r="S253" i="72"/>
  <c r="R253" i="72"/>
  <c r="Q253" i="72"/>
  <c r="P253" i="72"/>
  <c r="O253" i="72"/>
  <c r="N253" i="72"/>
  <c r="M253" i="72"/>
  <c r="L253" i="72"/>
  <c r="K253" i="72"/>
  <c r="J253" i="72"/>
  <c r="I253" i="72"/>
  <c r="H253" i="72"/>
  <c r="G253" i="72"/>
  <c r="F253" i="72"/>
  <c r="E253" i="72"/>
  <c r="D253" i="72"/>
  <c r="C253" i="72"/>
  <c r="AF252" i="72"/>
  <c r="AE252" i="72"/>
  <c r="AD252" i="72"/>
  <c r="AC252" i="72"/>
  <c r="AB252" i="72"/>
  <c r="AA252" i="72"/>
  <c r="Z252" i="72"/>
  <c r="Y252" i="72"/>
  <c r="X252" i="72"/>
  <c r="W252" i="72"/>
  <c r="V252" i="72"/>
  <c r="U252" i="72"/>
  <c r="T252" i="72"/>
  <c r="S252" i="72"/>
  <c r="R252" i="72"/>
  <c r="Q252" i="72"/>
  <c r="P252" i="72"/>
  <c r="O252" i="72"/>
  <c r="N252" i="72"/>
  <c r="M252" i="72"/>
  <c r="L252" i="72"/>
  <c r="K252" i="72"/>
  <c r="J252" i="72"/>
  <c r="I252" i="72"/>
  <c r="H252" i="72"/>
  <c r="G252" i="72"/>
  <c r="F252" i="72"/>
  <c r="E252" i="72"/>
  <c r="D252" i="72"/>
  <c r="C252" i="72"/>
  <c r="AF251" i="72"/>
  <c r="AE251" i="72"/>
  <c r="AD251" i="72"/>
  <c r="AC251" i="72"/>
  <c r="AB251" i="72"/>
  <c r="AA251" i="72"/>
  <c r="Z251" i="72"/>
  <c r="Y251" i="72"/>
  <c r="X251" i="72"/>
  <c r="W251" i="72"/>
  <c r="V251" i="72"/>
  <c r="U251" i="72"/>
  <c r="T251" i="72"/>
  <c r="S251" i="72"/>
  <c r="R251" i="72"/>
  <c r="Q251" i="72"/>
  <c r="P251" i="72"/>
  <c r="O251" i="72"/>
  <c r="N251" i="72"/>
  <c r="M251" i="72"/>
  <c r="L251" i="72"/>
  <c r="K251" i="72"/>
  <c r="J251" i="72"/>
  <c r="I251" i="72"/>
  <c r="H251" i="72"/>
  <c r="G251" i="72"/>
  <c r="F251" i="72"/>
  <c r="E251" i="72"/>
  <c r="D251" i="72"/>
  <c r="C251" i="72"/>
  <c r="AF250" i="72"/>
  <c r="AE250" i="72"/>
  <c r="AD250" i="72"/>
  <c r="AC250" i="72"/>
  <c r="AB250" i="72"/>
  <c r="AA250" i="72"/>
  <c r="Z250" i="72"/>
  <c r="Y250" i="72"/>
  <c r="X250" i="72"/>
  <c r="W250" i="72"/>
  <c r="V250" i="72"/>
  <c r="U250" i="72"/>
  <c r="T250" i="72"/>
  <c r="S250" i="72"/>
  <c r="R250" i="72"/>
  <c r="Q250" i="72"/>
  <c r="P250" i="72"/>
  <c r="O250" i="72"/>
  <c r="N250" i="72"/>
  <c r="M250" i="72"/>
  <c r="L250" i="72"/>
  <c r="K250" i="72"/>
  <c r="J250" i="72"/>
  <c r="I250" i="72"/>
  <c r="H250" i="72"/>
  <c r="G250" i="72"/>
  <c r="F250" i="72"/>
  <c r="E250" i="72"/>
  <c r="D250" i="72"/>
  <c r="C250" i="72"/>
  <c r="AF249" i="72"/>
  <c r="AE249" i="72"/>
  <c r="AD249" i="72"/>
  <c r="AC249" i="72"/>
  <c r="AB249" i="72"/>
  <c r="AA249" i="72"/>
  <c r="Z249" i="72"/>
  <c r="Y249" i="72"/>
  <c r="X249" i="72"/>
  <c r="W249" i="72"/>
  <c r="V249" i="72"/>
  <c r="U249" i="72"/>
  <c r="T249" i="72"/>
  <c r="S249" i="72"/>
  <c r="R249" i="72"/>
  <c r="Q249" i="72"/>
  <c r="P249" i="72"/>
  <c r="O249" i="72"/>
  <c r="N249" i="72"/>
  <c r="M249" i="72"/>
  <c r="L249" i="72"/>
  <c r="K249" i="72"/>
  <c r="J249" i="72"/>
  <c r="I249" i="72"/>
  <c r="H249" i="72"/>
  <c r="G249" i="72"/>
  <c r="F249" i="72"/>
  <c r="E249" i="72"/>
  <c r="D249" i="72"/>
  <c r="C249" i="72"/>
  <c r="AF248" i="72"/>
  <c r="AE248" i="72"/>
  <c r="AD248" i="72"/>
  <c r="AC248" i="72"/>
  <c r="AB248" i="72"/>
  <c r="AA248" i="72"/>
  <c r="Z248" i="72"/>
  <c r="Y248" i="72"/>
  <c r="X248" i="72"/>
  <c r="W248" i="72"/>
  <c r="V248" i="72"/>
  <c r="U248" i="72"/>
  <c r="T248" i="72"/>
  <c r="S248" i="72"/>
  <c r="R248" i="72"/>
  <c r="Q248" i="72"/>
  <c r="P248" i="72"/>
  <c r="O248" i="72"/>
  <c r="N248" i="72"/>
  <c r="M248" i="72"/>
  <c r="L248" i="72"/>
  <c r="K248" i="72"/>
  <c r="J248" i="72"/>
  <c r="I248" i="72"/>
  <c r="H248" i="72"/>
  <c r="G248" i="72"/>
  <c r="F248" i="72"/>
  <c r="E248" i="72"/>
  <c r="D248" i="72"/>
  <c r="C248" i="72"/>
  <c r="AF247" i="72"/>
  <c r="AE247" i="72"/>
  <c r="AD247" i="72"/>
  <c r="AC247" i="72"/>
  <c r="AB247" i="72"/>
  <c r="AA247" i="72"/>
  <c r="Z247" i="72"/>
  <c r="Y247" i="72"/>
  <c r="X247" i="72"/>
  <c r="W247" i="72"/>
  <c r="V247" i="72"/>
  <c r="U247" i="72"/>
  <c r="T247" i="72"/>
  <c r="S247" i="72"/>
  <c r="R247" i="72"/>
  <c r="Q247" i="72"/>
  <c r="P247" i="72"/>
  <c r="O247" i="72"/>
  <c r="N247" i="72"/>
  <c r="M247" i="72"/>
  <c r="L247" i="72"/>
  <c r="K247" i="72"/>
  <c r="J247" i="72"/>
  <c r="I247" i="72"/>
  <c r="H247" i="72"/>
  <c r="G247" i="72"/>
  <c r="F247" i="72"/>
  <c r="E247" i="72"/>
  <c r="D247" i="72"/>
  <c r="C247" i="72"/>
  <c r="AF246" i="72"/>
  <c r="AE246" i="72"/>
  <c r="AD246" i="72"/>
  <c r="AC246" i="72"/>
  <c r="AB246" i="72"/>
  <c r="AA246" i="72"/>
  <c r="Z246" i="72"/>
  <c r="Y246" i="72"/>
  <c r="X246" i="72"/>
  <c r="W246" i="72"/>
  <c r="V246" i="72"/>
  <c r="U246" i="72"/>
  <c r="T246" i="72"/>
  <c r="S246" i="72"/>
  <c r="R246" i="72"/>
  <c r="Q246" i="72"/>
  <c r="P246" i="72"/>
  <c r="O246" i="72"/>
  <c r="N246" i="72"/>
  <c r="M246" i="72"/>
  <c r="L246" i="72"/>
  <c r="K246" i="72"/>
  <c r="J246" i="72"/>
  <c r="I246" i="72"/>
  <c r="H246" i="72"/>
  <c r="G246" i="72"/>
  <c r="F246" i="72"/>
  <c r="E246" i="72"/>
  <c r="D246" i="72"/>
  <c r="C246" i="72"/>
  <c r="AF245" i="72"/>
  <c r="AE245" i="72"/>
  <c r="AD245" i="72"/>
  <c r="AC245" i="72"/>
  <c r="AB245" i="72"/>
  <c r="AA245" i="72"/>
  <c r="Z245" i="72"/>
  <c r="Y245" i="72"/>
  <c r="X245" i="72"/>
  <c r="W245" i="72"/>
  <c r="V245" i="72"/>
  <c r="U245" i="72"/>
  <c r="T245" i="72"/>
  <c r="S245" i="72"/>
  <c r="R245" i="72"/>
  <c r="Q245" i="72"/>
  <c r="P245" i="72"/>
  <c r="O245" i="72"/>
  <c r="N245" i="72"/>
  <c r="M245" i="72"/>
  <c r="L245" i="72"/>
  <c r="K245" i="72"/>
  <c r="J245" i="72"/>
  <c r="I245" i="72"/>
  <c r="H245" i="72"/>
  <c r="G245" i="72"/>
  <c r="F245" i="72"/>
  <c r="E245" i="72"/>
  <c r="D245" i="72"/>
  <c r="C245" i="72"/>
  <c r="AF244" i="72"/>
  <c r="AE244" i="72"/>
  <c r="AD244" i="72"/>
  <c r="AC244" i="72"/>
  <c r="AB244" i="72"/>
  <c r="AA244" i="72"/>
  <c r="Z244" i="72"/>
  <c r="Y244" i="72"/>
  <c r="X244" i="72"/>
  <c r="W244" i="72"/>
  <c r="V244" i="72"/>
  <c r="U244" i="72"/>
  <c r="T244" i="72"/>
  <c r="S244" i="72"/>
  <c r="R244" i="72"/>
  <c r="Q244" i="72"/>
  <c r="P244" i="72"/>
  <c r="O244" i="72"/>
  <c r="N244" i="72"/>
  <c r="M244" i="72"/>
  <c r="L244" i="72"/>
  <c r="K244" i="72"/>
  <c r="J244" i="72"/>
  <c r="I244" i="72"/>
  <c r="H244" i="72"/>
  <c r="G244" i="72"/>
  <c r="F244" i="72"/>
  <c r="E244" i="72"/>
  <c r="D244" i="72"/>
  <c r="C244" i="72"/>
  <c r="AF243" i="72"/>
  <c r="AE243" i="72"/>
  <c r="AD243" i="72"/>
  <c r="AC243" i="72"/>
  <c r="AB243" i="72"/>
  <c r="AA243" i="72"/>
  <c r="Z243" i="72"/>
  <c r="Y243" i="72"/>
  <c r="X243" i="72"/>
  <c r="W243" i="72"/>
  <c r="V243" i="72"/>
  <c r="U243" i="72"/>
  <c r="T243" i="72"/>
  <c r="S243" i="72"/>
  <c r="R243" i="72"/>
  <c r="Q243" i="72"/>
  <c r="P243" i="72"/>
  <c r="O243" i="72"/>
  <c r="N243" i="72"/>
  <c r="M243" i="72"/>
  <c r="L243" i="72"/>
  <c r="K243" i="72"/>
  <c r="J243" i="72"/>
  <c r="I243" i="72"/>
  <c r="H243" i="72"/>
  <c r="G243" i="72"/>
  <c r="F243" i="72"/>
  <c r="E243" i="72"/>
  <c r="D243" i="72"/>
  <c r="C243" i="72"/>
  <c r="AF242" i="72"/>
  <c r="AE242" i="72"/>
  <c r="AD242" i="72"/>
  <c r="AC242" i="72"/>
  <c r="AB242" i="72"/>
  <c r="AA242" i="72"/>
  <c r="Z242" i="72"/>
  <c r="Y242" i="72"/>
  <c r="X242" i="72"/>
  <c r="W242" i="72"/>
  <c r="V242" i="72"/>
  <c r="U242" i="72"/>
  <c r="T242" i="72"/>
  <c r="S242" i="72"/>
  <c r="R242" i="72"/>
  <c r="Q242" i="72"/>
  <c r="P242" i="72"/>
  <c r="O242" i="72"/>
  <c r="N242" i="72"/>
  <c r="M242" i="72"/>
  <c r="L242" i="72"/>
  <c r="K242" i="72"/>
  <c r="J242" i="72"/>
  <c r="I242" i="72"/>
  <c r="H242" i="72"/>
  <c r="G242" i="72"/>
  <c r="F242" i="72"/>
  <c r="E242" i="72"/>
  <c r="D242" i="72"/>
  <c r="C242" i="72"/>
  <c r="AF241" i="72"/>
  <c r="AE241" i="72"/>
  <c r="AD241" i="72"/>
  <c r="AC241" i="72"/>
  <c r="AB241" i="72"/>
  <c r="AA241" i="72"/>
  <c r="Z241" i="72"/>
  <c r="Y241" i="72"/>
  <c r="X241" i="72"/>
  <c r="W241" i="72"/>
  <c r="V241" i="72"/>
  <c r="U241" i="72"/>
  <c r="T241" i="72"/>
  <c r="S241" i="72"/>
  <c r="R241" i="72"/>
  <c r="Q241" i="72"/>
  <c r="P241" i="72"/>
  <c r="O241" i="72"/>
  <c r="N241" i="72"/>
  <c r="M241" i="72"/>
  <c r="L241" i="72"/>
  <c r="K241" i="72"/>
  <c r="J241" i="72"/>
  <c r="I241" i="72"/>
  <c r="H241" i="72"/>
  <c r="G241" i="72"/>
  <c r="F241" i="72"/>
  <c r="E241" i="72"/>
  <c r="D241" i="72"/>
  <c r="C241" i="72"/>
  <c r="AF240" i="72"/>
  <c r="AE240" i="72"/>
  <c r="AD240" i="72"/>
  <c r="AC240" i="72"/>
  <c r="AB240" i="72"/>
  <c r="AA240" i="72"/>
  <c r="Z240" i="72"/>
  <c r="Y240" i="72"/>
  <c r="X240" i="72"/>
  <c r="W240" i="72"/>
  <c r="V240" i="72"/>
  <c r="U240" i="72"/>
  <c r="T240" i="72"/>
  <c r="S240" i="72"/>
  <c r="R240" i="72"/>
  <c r="Q240" i="72"/>
  <c r="P240" i="72"/>
  <c r="O240" i="72"/>
  <c r="N240" i="72"/>
  <c r="M240" i="72"/>
  <c r="L240" i="72"/>
  <c r="K240" i="72"/>
  <c r="J240" i="72"/>
  <c r="I240" i="72"/>
  <c r="H240" i="72"/>
  <c r="G240" i="72"/>
  <c r="F240" i="72"/>
  <c r="E240" i="72"/>
  <c r="D240" i="72"/>
  <c r="C240" i="72"/>
  <c r="AF239" i="72"/>
  <c r="AE239" i="72"/>
  <c r="AD239" i="72"/>
  <c r="AC239" i="72"/>
  <c r="AB239" i="72"/>
  <c r="AA239" i="72"/>
  <c r="Z239" i="72"/>
  <c r="Y239" i="72"/>
  <c r="X239" i="72"/>
  <c r="W239" i="72"/>
  <c r="V239" i="72"/>
  <c r="U239" i="72"/>
  <c r="T239" i="72"/>
  <c r="S239" i="72"/>
  <c r="R239" i="72"/>
  <c r="Q239" i="72"/>
  <c r="P239" i="72"/>
  <c r="O239" i="72"/>
  <c r="N239" i="72"/>
  <c r="M239" i="72"/>
  <c r="L239" i="72"/>
  <c r="K239" i="72"/>
  <c r="J239" i="72"/>
  <c r="I239" i="72"/>
  <c r="H239" i="72"/>
  <c r="G239" i="72"/>
  <c r="F239" i="72"/>
  <c r="E239" i="72"/>
  <c r="D239" i="72"/>
  <c r="C239" i="72"/>
  <c r="AF238" i="72"/>
  <c r="AE238" i="72"/>
  <c r="AD238" i="72"/>
  <c r="AC238" i="72"/>
  <c r="AB238" i="72"/>
  <c r="AA238" i="72"/>
  <c r="Z238" i="72"/>
  <c r="Y238" i="72"/>
  <c r="X238" i="72"/>
  <c r="W238" i="72"/>
  <c r="V238" i="72"/>
  <c r="U238" i="72"/>
  <c r="T238" i="72"/>
  <c r="S238" i="72"/>
  <c r="R238" i="72"/>
  <c r="Q238" i="72"/>
  <c r="P238" i="72"/>
  <c r="O238" i="72"/>
  <c r="N238" i="72"/>
  <c r="M238" i="72"/>
  <c r="L238" i="72"/>
  <c r="K238" i="72"/>
  <c r="J238" i="72"/>
  <c r="I238" i="72"/>
  <c r="H238" i="72"/>
  <c r="G238" i="72"/>
  <c r="F238" i="72"/>
  <c r="E238" i="72"/>
  <c r="D238" i="72"/>
  <c r="C238" i="72"/>
  <c r="AF237" i="72"/>
  <c r="AE237" i="72"/>
  <c r="AD237" i="72"/>
  <c r="AC237" i="72"/>
  <c r="AB237" i="72"/>
  <c r="AA237" i="72"/>
  <c r="Z237" i="72"/>
  <c r="Y237" i="72"/>
  <c r="X237" i="72"/>
  <c r="W237" i="72"/>
  <c r="V237" i="72"/>
  <c r="U237" i="72"/>
  <c r="T237" i="72"/>
  <c r="S237" i="72"/>
  <c r="R237" i="72"/>
  <c r="Q237" i="72"/>
  <c r="P237" i="72"/>
  <c r="O237" i="72"/>
  <c r="N237" i="72"/>
  <c r="M237" i="72"/>
  <c r="L237" i="72"/>
  <c r="K237" i="72"/>
  <c r="J237" i="72"/>
  <c r="I237" i="72"/>
  <c r="H237" i="72"/>
  <c r="G237" i="72"/>
  <c r="F237" i="72"/>
  <c r="E237" i="72"/>
  <c r="D237" i="72"/>
  <c r="C237" i="72"/>
  <c r="AF236" i="72"/>
  <c r="AE236" i="72"/>
  <c r="AD236" i="72"/>
  <c r="AC236" i="72"/>
  <c r="AB236" i="72"/>
  <c r="AA236" i="72"/>
  <c r="Z236" i="72"/>
  <c r="Y236" i="72"/>
  <c r="X236" i="72"/>
  <c r="W236" i="72"/>
  <c r="V236" i="72"/>
  <c r="U236" i="72"/>
  <c r="T236" i="72"/>
  <c r="S236" i="72"/>
  <c r="R236" i="72"/>
  <c r="Q236" i="72"/>
  <c r="P236" i="72"/>
  <c r="O236" i="72"/>
  <c r="N236" i="72"/>
  <c r="M236" i="72"/>
  <c r="L236" i="72"/>
  <c r="K236" i="72"/>
  <c r="J236" i="72"/>
  <c r="I236" i="72"/>
  <c r="H236" i="72"/>
  <c r="G236" i="72"/>
  <c r="F236" i="72"/>
  <c r="E236" i="72"/>
  <c r="D236" i="72"/>
  <c r="C236" i="72"/>
  <c r="AF235" i="72"/>
  <c r="AE235" i="72"/>
  <c r="AD235" i="72"/>
  <c r="AC235" i="72"/>
  <c r="AB235" i="72"/>
  <c r="AA235" i="72"/>
  <c r="Z235" i="72"/>
  <c r="Y235" i="72"/>
  <c r="X235" i="72"/>
  <c r="W235" i="72"/>
  <c r="V235" i="72"/>
  <c r="U235" i="72"/>
  <c r="T235" i="72"/>
  <c r="S235" i="72"/>
  <c r="R235" i="72"/>
  <c r="Q235" i="72"/>
  <c r="P235" i="72"/>
  <c r="O235" i="72"/>
  <c r="N235" i="72"/>
  <c r="M235" i="72"/>
  <c r="L235" i="72"/>
  <c r="K235" i="72"/>
  <c r="J235" i="72"/>
  <c r="I235" i="72"/>
  <c r="H235" i="72"/>
  <c r="G235" i="72"/>
  <c r="F235" i="72"/>
  <c r="E235" i="72"/>
  <c r="D235" i="72"/>
  <c r="C235" i="72"/>
  <c r="AF234" i="72"/>
  <c r="AE234" i="72"/>
  <c r="AD234" i="72"/>
  <c r="AC234" i="72"/>
  <c r="AB234" i="72"/>
  <c r="AA234" i="72"/>
  <c r="Z234" i="72"/>
  <c r="Y234" i="72"/>
  <c r="X234" i="72"/>
  <c r="W234" i="72"/>
  <c r="V234" i="72"/>
  <c r="U234" i="72"/>
  <c r="T234" i="72"/>
  <c r="S234" i="72"/>
  <c r="R234" i="72"/>
  <c r="Q234" i="72"/>
  <c r="P234" i="72"/>
  <c r="O234" i="72"/>
  <c r="N234" i="72"/>
  <c r="M234" i="72"/>
  <c r="L234" i="72"/>
  <c r="K234" i="72"/>
  <c r="J234" i="72"/>
  <c r="I234" i="72"/>
  <c r="H234" i="72"/>
  <c r="G234" i="72"/>
  <c r="F234" i="72"/>
  <c r="E234" i="72"/>
  <c r="D234" i="72"/>
  <c r="C234" i="72"/>
  <c r="AF233" i="72"/>
  <c r="AE233" i="72"/>
  <c r="AD233" i="72"/>
  <c r="AC233" i="72"/>
  <c r="AB233" i="72"/>
  <c r="AA233" i="72"/>
  <c r="Z233" i="72"/>
  <c r="Y233" i="72"/>
  <c r="X233" i="72"/>
  <c r="W233" i="72"/>
  <c r="V233" i="72"/>
  <c r="U233" i="72"/>
  <c r="T233" i="72"/>
  <c r="S233" i="72"/>
  <c r="R233" i="72"/>
  <c r="Q233" i="72"/>
  <c r="P233" i="72"/>
  <c r="O233" i="72"/>
  <c r="N233" i="72"/>
  <c r="M233" i="72"/>
  <c r="L233" i="72"/>
  <c r="K233" i="72"/>
  <c r="J233" i="72"/>
  <c r="I233" i="72"/>
  <c r="H233" i="72"/>
  <c r="G233" i="72"/>
  <c r="F233" i="72"/>
  <c r="E233" i="72"/>
  <c r="D233" i="72"/>
  <c r="C233" i="72"/>
  <c r="AF232" i="72"/>
  <c r="AE232" i="72"/>
  <c r="AD232" i="72"/>
  <c r="AC232" i="72"/>
  <c r="AB232" i="72"/>
  <c r="AA232" i="72"/>
  <c r="Z232" i="72"/>
  <c r="Y232" i="72"/>
  <c r="X232" i="72"/>
  <c r="W232" i="72"/>
  <c r="V232" i="72"/>
  <c r="U232" i="72"/>
  <c r="T232" i="72"/>
  <c r="S232" i="72"/>
  <c r="R232" i="72"/>
  <c r="Q232" i="72"/>
  <c r="P232" i="72"/>
  <c r="O232" i="72"/>
  <c r="N232" i="72"/>
  <c r="M232" i="72"/>
  <c r="L232" i="72"/>
  <c r="K232" i="72"/>
  <c r="J232" i="72"/>
  <c r="I232" i="72"/>
  <c r="H232" i="72"/>
  <c r="G232" i="72"/>
  <c r="F232" i="72"/>
  <c r="E232" i="72"/>
  <c r="D232" i="72"/>
  <c r="C232" i="72"/>
  <c r="AF231" i="72"/>
  <c r="AE231" i="72"/>
  <c r="AD231" i="72"/>
  <c r="AC231" i="72"/>
  <c r="AB231" i="72"/>
  <c r="AA231" i="72"/>
  <c r="Z231" i="72"/>
  <c r="Y231" i="72"/>
  <c r="X231" i="72"/>
  <c r="W231" i="72"/>
  <c r="V231" i="72"/>
  <c r="U231" i="72"/>
  <c r="T231" i="72"/>
  <c r="S231" i="72"/>
  <c r="R231" i="72"/>
  <c r="Q231" i="72"/>
  <c r="P231" i="72"/>
  <c r="O231" i="72"/>
  <c r="N231" i="72"/>
  <c r="M231" i="72"/>
  <c r="L231" i="72"/>
  <c r="K231" i="72"/>
  <c r="J231" i="72"/>
  <c r="I231" i="72"/>
  <c r="H231" i="72"/>
  <c r="G231" i="72"/>
  <c r="F231" i="72"/>
  <c r="E231" i="72"/>
  <c r="D231" i="72"/>
  <c r="C231" i="72"/>
  <c r="AF230" i="72"/>
  <c r="AE230" i="72"/>
  <c r="AD230" i="72"/>
  <c r="AC230" i="72"/>
  <c r="AB230" i="72"/>
  <c r="AA230" i="72"/>
  <c r="Z230" i="72"/>
  <c r="Y230" i="72"/>
  <c r="X230" i="72"/>
  <c r="W230" i="72"/>
  <c r="V230" i="72"/>
  <c r="U230" i="72"/>
  <c r="T230" i="72"/>
  <c r="S230" i="72"/>
  <c r="R230" i="72"/>
  <c r="Q230" i="72"/>
  <c r="P230" i="72"/>
  <c r="O230" i="72"/>
  <c r="N230" i="72"/>
  <c r="M230" i="72"/>
  <c r="L230" i="72"/>
  <c r="K230" i="72"/>
  <c r="J230" i="72"/>
  <c r="I230" i="72"/>
  <c r="H230" i="72"/>
  <c r="G230" i="72"/>
  <c r="F230" i="72"/>
  <c r="E230" i="72"/>
  <c r="D230" i="72"/>
  <c r="C230" i="72"/>
  <c r="AF229" i="72"/>
  <c r="AE229" i="72"/>
  <c r="AD229" i="72"/>
  <c r="AC229" i="72"/>
  <c r="AB229" i="72"/>
  <c r="AA229" i="72"/>
  <c r="Z229" i="72"/>
  <c r="Y229" i="72"/>
  <c r="X229" i="72"/>
  <c r="W229" i="72"/>
  <c r="V229" i="72"/>
  <c r="U229" i="72"/>
  <c r="T229" i="72"/>
  <c r="S229" i="72"/>
  <c r="R229" i="72"/>
  <c r="Q229" i="72"/>
  <c r="P229" i="72"/>
  <c r="O229" i="72"/>
  <c r="N229" i="72"/>
  <c r="M229" i="72"/>
  <c r="L229" i="72"/>
  <c r="K229" i="72"/>
  <c r="J229" i="72"/>
  <c r="I229" i="72"/>
  <c r="H229" i="72"/>
  <c r="G229" i="72"/>
  <c r="F229" i="72"/>
  <c r="E229" i="72"/>
  <c r="D229" i="72"/>
  <c r="C229" i="72"/>
  <c r="AF228" i="72"/>
  <c r="AE228" i="72"/>
  <c r="AD228" i="72"/>
  <c r="AC228" i="72"/>
  <c r="AB228" i="72"/>
  <c r="AA228" i="72"/>
  <c r="Z228" i="72"/>
  <c r="Y228" i="72"/>
  <c r="X228" i="72"/>
  <c r="W228" i="72"/>
  <c r="V228" i="72"/>
  <c r="U228" i="72"/>
  <c r="T228" i="72"/>
  <c r="S228" i="72"/>
  <c r="R228" i="72"/>
  <c r="Q228" i="72"/>
  <c r="P228" i="72"/>
  <c r="O228" i="72"/>
  <c r="N228" i="72"/>
  <c r="M228" i="72"/>
  <c r="L228" i="72"/>
  <c r="K228" i="72"/>
  <c r="J228" i="72"/>
  <c r="I228" i="72"/>
  <c r="H228" i="72"/>
  <c r="G228" i="72"/>
  <c r="F228" i="72"/>
  <c r="E228" i="72"/>
  <c r="D228" i="72"/>
  <c r="C228" i="72"/>
  <c r="AF227" i="72"/>
  <c r="AE227" i="72"/>
  <c r="AD227" i="72"/>
  <c r="AC227" i="72"/>
  <c r="AB227" i="72"/>
  <c r="AA227" i="72"/>
  <c r="Z227" i="72"/>
  <c r="Y227" i="72"/>
  <c r="X227" i="72"/>
  <c r="W227" i="72"/>
  <c r="V227" i="72"/>
  <c r="U227" i="72"/>
  <c r="T227" i="72"/>
  <c r="S227" i="72"/>
  <c r="R227" i="72"/>
  <c r="Q227" i="72"/>
  <c r="P227" i="72"/>
  <c r="O227" i="72"/>
  <c r="N227" i="72"/>
  <c r="M227" i="72"/>
  <c r="L227" i="72"/>
  <c r="K227" i="72"/>
  <c r="J227" i="72"/>
  <c r="I227" i="72"/>
  <c r="H227" i="72"/>
  <c r="G227" i="72"/>
  <c r="F227" i="72"/>
  <c r="E227" i="72"/>
  <c r="D227" i="72"/>
  <c r="C227" i="72"/>
  <c r="AF226" i="72"/>
  <c r="AE226" i="72"/>
  <c r="AD226" i="72"/>
  <c r="AC226" i="72"/>
  <c r="AB226" i="72"/>
  <c r="AA226" i="72"/>
  <c r="Z226" i="72"/>
  <c r="Y226" i="72"/>
  <c r="X226" i="72"/>
  <c r="W226" i="72"/>
  <c r="V226" i="72"/>
  <c r="U226" i="72"/>
  <c r="T226" i="72"/>
  <c r="S226" i="72"/>
  <c r="R226" i="72"/>
  <c r="Q226" i="72"/>
  <c r="P226" i="72"/>
  <c r="O226" i="72"/>
  <c r="N226" i="72"/>
  <c r="M226" i="72"/>
  <c r="L226" i="72"/>
  <c r="K226" i="72"/>
  <c r="J226" i="72"/>
  <c r="I226" i="72"/>
  <c r="H226" i="72"/>
  <c r="G226" i="72"/>
  <c r="F226" i="72"/>
  <c r="E226" i="72"/>
  <c r="D226" i="72"/>
  <c r="C226" i="72"/>
  <c r="AF225" i="72"/>
  <c r="AE225" i="72"/>
  <c r="AD225" i="72"/>
  <c r="AC225" i="72"/>
  <c r="AB225" i="72"/>
  <c r="AA225" i="72"/>
  <c r="Z225" i="72"/>
  <c r="Y225" i="72"/>
  <c r="X225" i="72"/>
  <c r="W225" i="72"/>
  <c r="V225" i="72"/>
  <c r="U225" i="72"/>
  <c r="T225" i="72"/>
  <c r="S225" i="72"/>
  <c r="R225" i="72"/>
  <c r="Q225" i="72"/>
  <c r="P225" i="72"/>
  <c r="O225" i="72"/>
  <c r="N225" i="72"/>
  <c r="M225" i="72"/>
  <c r="L225" i="72"/>
  <c r="K225" i="72"/>
  <c r="J225" i="72"/>
  <c r="I225" i="72"/>
  <c r="H225" i="72"/>
  <c r="G225" i="72"/>
  <c r="F225" i="72"/>
  <c r="E225" i="72"/>
  <c r="D225" i="72"/>
  <c r="C225" i="72"/>
  <c r="AF224" i="72"/>
  <c r="AE224" i="72"/>
  <c r="AD224" i="72"/>
  <c r="AC224" i="72"/>
  <c r="AB224" i="72"/>
  <c r="AA224" i="72"/>
  <c r="Z224" i="72"/>
  <c r="Y224" i="72"/>
  <c r="X224" i="72"/>
  <c r="W224" i="72"/>
  <c r="V224" i="72"/>
  <c r="U224" i="72"/>
  <c r="T224" i="72"/>
  <c r="S224" i="72"/>
  <c r="R224" i="72"/>
  <c r="Q224" i="72"/>
  <c r="P224" i="72"/>
  <c r="O224" i="72"/>
  <c r="N224" i="72"/>
  <c r="M224" i="72"/>
  <c r="L224" i="72"/>
  <c r="K224" i="72"/>
  <c r="J224" i="72"/>
  <c r="I224" i="72"/>
  <c r="H224" i="72"/>
  <c r="G224" i="72"/>
  <c r="F224" i="72"/>
  <c r="E224" i="72"/>
  <c r="D224" i="72"/>
  <c r="C224" i="72"/>
  <c r="AF223" i="72"/>
  <c r="AE223" i="72"/>
  <c r="AD223" i="72"/>
  <c r="AC223" i="72"/>
  <c r="AB223" i="72"/>
  <c r="AA223" i="72"/>
  <c r="Z223" i="72"/>
  <c r="Y223" i="72"/>
  <c r="X223" i="72"/>
  <c r="W223" i="72"/>
  <c r="V223" i="72"/>
  <c r="U223" i="72"/>
  <c r="T223" i="72"/>
  <c r="S223" i="72"/>
  <c r="R223" i="72"/>
  <c r="Q223" i="72"/>
  <c r="P223" i="72"/>
  <c r="O223" i="72"/>
  <c r="N223" i="72"/>
  <c r="M223" i="72"/>
  <c r="L223" i="72"/>
  <c r="K223" i="72"/>
  <c r="J223" i="72"/>
  <c r="I223" i="72"/>
  <c r="H223" i="72"/>
  <c r="G223" i="72"/>
  <c r="F223" i="72"/>
  <c r="E223" i="72"/>
  <c r="D223" i="72"/>
  <c r="C223" i="72"/>
  <c r="AF222" i="72"/>
  <c r="AE222" i="72"/>
  <c r="AD222" i="72"/>
  <c r="AC222" i="72"/>
  <c r="AB222" i="72"/>
  <c r="AA222" i="72"/>
  <c r="Z222" i="72"/>
  <c r="Y222" i="72"/>
  <c r="X222" i="72"/>
  <c r="W222" i="72"/>
  <c r="V222" i="72"/>
  <c r="U222" i="72"/>
  <c r="T222" i="72"/>
  <c r="S222" i="72"/>
  <c r="R222" i="72"/>
  <c r="Q222" i="72"/>
  <c r="P222" i="72"/>
  <c r="O222" i="72"/>
  <c r="N222" i="72"/>
  <c r="M222" i="72"/>
  <c r="L222" i="72"/>
  <c r="K222" i="72"/>
  <c r="J222" i="72"/>
  <c r="I222" i="72"/>
  <c r="H222" i="72"/>
  <c r="G222" i="72"/>
  <c r="F222" i="72"/>
  <c r="E222" i="72"/>
  <c r="D222" i="72"/>
  <c r="C222" i="72"/>
  <c r="AF221" i="72"/>
  <c r="AE221" i="72"/>
  <c r="AD221" i="72"/>
  <c r="AC221" i="72"/>
  <c r="AB221" i="72"/>
  <c r="AA221" i="72"/>
  <c r="Z221" i="72"/>
  <c r="Y221" i="72"/>
  <c r="X221" i="72"/>
  <c r="W221" i="72"/>
  <c r="V221" i="72"/>
  <c r="U221" i="72"/>
  <c r="T221" i="72"/>
  <c r="S221" i="72"/>
  <c r="R221" i="72"/>
  <c r="Q221" i="72"/>
  <c r="P221" i="72"/>
  <c r="O221" i="72"/>
  <c r="N221" i="72"/>
  <c r="M221" i="72"/>
  <c r="L221" i="72"/>
  <c r="K221" i="72"/>
  <c r="J221" i="72"/>
  <c r="I221" i="72"/>
  <c r="H221" i="72"/>
  <c r="G221" i="72"/>
  <c r="F221" i="72"/>
  <c r="E221" i="72"/>
  <c r="D221" i="72"/>
  <c r="C221" i="72"/>
  <c r="AF220" i="72"/>
  <c r="AE220" i="72"/>
  <c r="AD220" i="72"/>
  <c r="AC220" i="72"/>
  <c r="AB220" i="72"/>
  <c r="AA220" i="72"/>
  <c r="Z220" i="72"/>
  <c r="Y220" i="72"/>
  <c r="X220" i="72"/>
  <c r="W220" i="72"/>
  <c r="V220" i="72"/>
  <c r="U220" i="72"/>
  <c r="T220" i="72"/>
  <c r="S220" i="72"/>
  <c r="R220" i="72"/>
  <c r="Q220" i="72"/>
  <c r="P220" i="72"/>
  <c r="O220" i="72"/>
  <c r="N220" i="72"/>
  <c r="M220" i="72"/>
  <c r="L220" i="72"/>
  <c r="K220" i="72"/>
  <c r="J220" i="72"/>
  <c r="I220" i="72"/>
  <c r="H220" i="72"/>
  <c r="G220" i="72"/>
  <c r="F220" i="72"/>
  <c r="E220" i="72"/>
  <c r="D220" i="72"/>
  <c r="C220" i="72"/>
  <c r="AF219" i="72"/>
  <c r="AE219" i="72"/>
  <c r="AD219" i="72"/>
  <c r="AC219" i="72"/>
  <c r="AB219" i="72"/>
  <c r="AA219" i="72"/>
  <c r="Z219" i="72"/>
  <c r="Y219" i="72"/>
  <c r="X219" i="72"/>
  <c r="W219" i="72"/>
  <c r="V219" i="72"/>
  <c r="U219" i="72"/>
  <c r="T219" i="72"/>
  <c r="S219" i="72"/>
  <c r="R219" i="72"/>
  <c r="Q219" i="72"/>
  <c r="P219" i="72"/>
  <c r="O219" i="72"/>
  <c r="N219" i="72"/>
  <c r="M219" i="72"/>
  <c r="L219" i="72"/>
  <c r="K219" i="72"/>
  <c r="J219" i="72"/>
  <c r="I219" i="72"/>
  <c r="H219" i="72"/>
  <c r="G219" i="72"/>
  <c r="F219" i="72"/>
  <c r="E219" i="72"/>
  <c r="D219" i="72"/>
  <c r="C219" i="72"/>
  <c r="AF218" i="72"/>
  <c r="AE218" i="72"/>
  <c r="AD218" i="72"/>
  <c r="AC218" i="72"/>
  <c r="AB218" i="72"/>
  <c r="AA218" i="72"/>
  <c r="Z218" i="72"/>
  <c r="Y218" i="72"/>
  <c r="X218" i="72"/>
  <c r="W218" i="72"/>
  <c r="V218" i="72"/>
  <c r="U218" i="72"/>
  <c r="T218" i="72"/>
  <c r="S218" i="72"/>
  <c r="R218" i="72"/>
  <c r="Q218" i="72"/>
  <c r="P218" i="72"/>
  <c r="O218" i="72"/>
  <c r="N218" i="72"/>
  <c r="M218" i="72"/>
  <c r="L218" i="72"/>
  <c r="K218" i="72"/>
  <c r="J218" i="72"/>
  <c r="I218" i="72"/>
  <c r="H218" i="72"/>
  <c r="G218" i="72"/>
  <c r="F218" i="72"/>
  <c r="E218" i="72"/>
  <c r="D218" i="72"/>
  <c r="C218" i="72"/>
  <c r="AF217" i="72"/>
  <c r="AE217" i="72"/>
  <c r="AD217" i="72"/>
  <c r="AC217" i="72"/>
  <c r="AB217" i="72"/>
  <c r="AA217" i="72"/>
  <c r="Z217" i="72"/>
  <c r="Y217" i="72"/>
  <c r="X217" i="72"/>
  <c r="W217" i="72"/>
  <c r="V217" i="72"/>
  <c r="U217" i="72"/>
  <c r="T217" i="72"/>
  <c r="S217" i="72"/>
  <c r="R217" i="72"/>
  <c r="Q217" i="72"/>
  <c r="P217" i="72"/>
  <c r="O217" i="72"/>
  <c r="N217" i="72"/>
  <c r="M217" i="72"/>
  <c r="L217" i="72"/>
  <c r="K217" i="72"/>
  <c r="J217" i="72"/>
  <c r="I217" i="72"/>
  <c r="H217" i="72"/>
  <c r="G217" i="72"/>
  <c r="F217" i="72"/>
  <c r="E217" i="72"/>
  <c r="D217" i="72"/>
  <c r="C217" i="72"/>
  <c r="AF216" i="72"/>
  <c r="AE216" i="72"/>
  <c r="AD216" i="72"/>
  <c r="AC216" i="72"/>
  <c r="AB216" i="72"/>
  <c r="AA216" i="72"/>
  <c r="Z216" i="72"/>
  <c r="Y216" i="72"/>
  <c r="X216" i="72"/>
  <c r="W216" i="72"/>
  <c r="V216" i="72"/>
  <c r="U216" i="72"/>
  <c r="T216" i="72"/>
  <c r="S216" i="72"/>
  <c r="R216" i="72"/>
  <c r="Q216" i="72"/>
  <c r="P216" i="72"/>
  <c r="O216" i="72"/>
  <c r="N216" i="72"/>
  <c r="M216" i="72"/>
  <c r="L216" i="72"/>
  <c r="K216" i="72"/>
  <c r="J216" i="72"/>
  <c r="I216" i="72"/>
  <c r="H216" i="72"/>
  <c r="G216" i="72"/>
  <c r="F216" i="72"/>
  <c r="E216" i="72"/>
  <c r="D216" i="72"/>
  <c r="C216" i="72"/>
  <c r="AF215" i="72"/>
  <c r="AE215" i="72"/>
  <c r="AD215" i="72"/>
  <c r="AC215" i="72"/>
  <c r="AB215" i="72"/>
  <c r="AA215" i="72"/>
  <c r="Z215" i="72"/>
  <c r="Y215" i="72"/>
  <c r="X215" i="72"/>
  <c r="W215" i="72"/>
  <c r="V215" i="72"/>
  <c r="U215" i="72"/>
  <c r="T215" i="72"/>
  <c r="S215" i="72"/>
  <c r="R215" i="72"/>
  <c r="Q215" i="72"/>
  <c r="P215" i="72"/>
  <c r="O215" i="72"/>
  <c r="N215" i="72"/>
  <c r="M215" i="72"/>
  <c r="L215" i="72"/>
  <c r="K215" i="72"/>
  <c r="J215" i="72"/>
  <c r="I215" i="72"/>
  <c r="H215" i="72"/>
  <c r="G215" i="72"/>
  <c r="F215" i="72"/>
  <c r="E215" i="72"/>
  <c r="D215" i="72"/>
  <c r="C215" i="72"/>
  <c r="AF214" i="72"/>
  <c r="AE214" i="72"/>
  <c r="AD214" i="72"/>
  <c r="AC214" i="72"/>
  <c r="AB214" i="72"/>
  <c r="AA214" i="72"/>
  <c r="Z214" i="72"/>
  <c r="Y214" i="72"/>
  <c r="X214" i="72"/>
  <c r="W214" i="72"/>
  <c r="V214" i="72"/>
  <c r="U214" i="72"/>
  <c r="T214" i="72"/>
  <c r="S214" i="72"/>
  <c r="R214" i="72"/>
  <c r="Q214" i="72"/>
  <c r="P214" i="72"/>
  <c r="O214" i="72"/>
  <c r="N214" i="72"/>
  <c r="M214" i="72"/>
  <c r="L214" i="72"/>
  <c r="K214" i="72"/>
  <c r="J214" i="72"/>
  <c r="I214" i="72"/>
  <c r="H214" i="72"/>
  <c r="G214" i="72"/>
  <c r="F214" i="72"/>
  <c r="E214" i="72"/>
  <c r="D214" i="72"/>
  <c r="C214" i="72"/>
  <c r="AF213" i="72"/>
  <c r="AE213" i="72"/>
  <c r="AD213" i="72"/>
  <c r="AC213" i="72"/>
  <c r="AB213" i="72"/>
  <c r="AA213" i="72"/>
  <c r="Z213" i="72"/>
  <c r="Y213" i="72"/>
  <c r="X213" i="72"/>
  <c r="W213" i="72"/>
  <c r="V213" i="72"/>
  <c r="U213" i="72"/>
  <c r="T213" i="72"/>
  <c r="S213" i="72"/>
  <c r="R213" i="72"/>
  <c r="Q213" i="72"/>
  <c r="P213" i="72"/>
  <c r="O213" i="72"/>
  <c r="N213" i="72"/>
  <c r="M213" i="72"/>
  <c r="L213" i="72"/>
  <c r="K213" i="72"/>
  <c r="J213" i="72"/>
  <c r="I213" i="72"/>
  <c r="H213" i="72"/>
  <c r="G213" i="72"/>
  <c r="F213" i="72"/>
  <c r="E213" i="72"/>
  <c r="D213" i="72"/>
  <c r="C213" i="72"/>
  <c r="AF212" i="72"/>
  <c r="AE212" i="72"/>
  <c r="AD212" i="72"/>
  <c r="AC212" i="72"/>
  <c r="AB212" i="72"/>
  <c r="AA212" i="72"/>
  <c r="Z212" i="72"/>
  <c r="Y212" i="72"/>
  <c r="X212" i="72"/>
  <c r="W212" i="72"/>
  <c r="V212" i="72"/>
  <c r="U212" i="72"/>
  <c r="T212" i="72"/>
  <c r="S212" i="72"/>
  <c r="R212" i="72"/>
  <c r="Q212" i="72"/>
  <c r="P212" i="72"/>
  <c r="O212" i="72"/>
  <c r="N212" i="72"/>
  <c r="M212" i="72"/>
  <c r="L212" i="72"/>
  <c r="K212" i="72"/>
  <c r="J212" i="72"/>
  <c r="I212" i="72"/>
  <c r="H212" i="72"/>
  <c r="G212" i="72"/>
  <c r="F212" i="72"/>
  <c r="E212" i="72"/>
  <c r="D212" i="72"/>
  <c r="C212" i="72"/>
  <c r="AF211" i="72"/>
  <c r="AE211" i="72"/>
  <c r="AD211" i="72"/>
  <c r="AC211" i="72"/>
  <c r="AB211" i="72"/>
  <c r="AA211" i="72"/>
  <c r="Z211" i="72"/>
  <c r="Y211" i="72"/>
  <c r="X211" i="72"/>
  <c r="W211" i="72"/>
  <c r="V211" i="72"/>
  <c r="U211" i="72"/>
  <c r="T211" i="72"/>
  <c r="S211" i="72"/>
  <c r="R211" i="72"/>
  <c r="Q211" i="72"/>
  <c r="P211" i="72"/>
  <c r="O211" i="72"/>
  <c r="N211" i="72"/>
  <c r="M211" i="72"/>
  <c r="L211" i="72"/>
  <c r="K211" i="72"/>
  <c r="J211" i="72"/>
  <c r="I211" i="72"/>
  <c r="H211" i="72"/>
  <c r="G211" i="72"/>
  <c r="F211" i="72"/>
  <c r="E211" i="72"/>
  <c r="D211" i="72"/>
  <c r="C211" i="72"/>
  <c r="AF210" i="72"/>
  <c r="AE210" i="72"/>
  <c r="AD210" i="72"/>
  <c r="AC210" i="72"/>
  <c r="AB210" i="72"/>
  <c r="AA210" i="72"/>
  <c r="Z210" i="72"/>
  <c r="Y210" i="72"/>
  <c r="X210" i="72"/>
  <c r="W210" i="72"/>
  <c r="V210" i="72"/>
  <c r="U210" i="72"/>
  <c r="T210" i="72"/>
  <c r="S210" i="72"/>
  <c r="R210" i="72"/>
  <c r="Q210" i="72"/>
  <c r="P210" i="72"/>
  <c r="O210" i="72"/>
  <c r="N210" i="72"/>
  <c r="M210" i="72"/>
  <c r="L210" i="72"/>
  <c r="K210" i="72"/>
  <c r="J210" i="72"/>
  <c r="I210" i="72"/>
  <c r="H210" i="72"/>
  <c r="G210" i="72"/>
  <c r="F210" i="72"/>
  <c r="E210" i="72"/>
  <c r="D210" i="72"/>
  <c r="C210" i="72"/>
  <c r="AF209" i="72"/>
  <c r="AE209" i="72"/>
  <c r="AD209" i="72"/>
  <c r="AC209" i="72"/>
  <c r="AB209" i="72"/>
  <c r="AA209" i="72"/>
  <c r="Z209" i="72"/>
  <c r="Y209" i="72"/>
  <c r="X209" i="72"/>
  <c r="W209" i="72"/>
  <c r="V209" i="72"/>
  <c r="U209" i="72"/>
  <c r="T209" i="72"/>
  <c r="S209" i="72"/>
  <c r="R209" i="72"/>
  <c r="Q209" i="72"/>
  <c r="P209" i="72"/>
  <c r="O209" i="72"/>
  <c r="N209" i="72"/>
  <c r="M209" i="72"/>
  <c r="L209" i="72"/>
  <c r="K209" i="72"/>
  <c r="J209" i="72"/>
  <c r="I209" i="72"/>
  <c r="H209" i="72"/>
  <c r="G209" i="72"/>
  <c r="F209" i="72"/>
  <c r="E209" i="72"/>
  <c r="D209" i="72"/>
  <c r="C209" i="72"/>
  <c r="AF208" i="72"/>
  <c r="AE208" i="72"/>
  <c r="AD208" i="72"/>
  <c r="AC208" i="72"/>
  <c r="AB208" i="72"/>
  <c r="AA208" i="72"/>
  <c r="Z208" i="72"/>
  <c r="Y208" i="72"/>
  <c r="X208" i="72"/>
  <c r="W208" i="72"/>
  <c r="V208" i="72"/>
  <c r="U208" i="72"/>
  <c r="T208" i="72"/>
  <c r="S208" i="72"/>
  <c r="R208" i="72"/>
  <c r="Q208" i="72"/>
  <c r="P208" i="72"/>
  <c r="O208" i="72"/>
  <c r="N208" i="72"/>
  <c r="M208" i="72"/>
  <c r="L208" i="72"/>
  <c r="K208" i="72"/>
  <c r="J208" i="72"/>
  <c r="I208" i="72"/>
  <c r="H208" i="72"/>
  <c r="G208" i="72"/>
  <c r="F208" i="72"/>
  <c r="E208" i="72"/>
  <c r="D208" i="72"/>
  <c r="C208" i="72"/>
  <c r="AF207" i="72"/>
  <c r="AE207" i="72"/>
  <c r="AD207" i="72"/>
  <c r="AC207" i="72"/>
  <c r="AB207" i="72"/>
  <c r="AA207" i="72"/>
  <c r="Z207" i="72"/>
  <c r="Y207" i="72"/>
  <c r="X207" i="72"/>
  <c r="W207" i="72"/>
  <c r="V207" i="72"/>
  <c r="U207" i="72"/>
  <c r="T207" i="72"/>
  <c r="S207" i="72"/>
  <c r="R207" i="72"/>
  <c r="Q207" i="72"/>
  <c r="P207" i="72"/>
  <c r="O207" i="72"/>
  <c r="N207" i="72"/>
  <c r="M207" i="72"/>
  <c r="L207" i="72"/>
  <c r="K207" i="72"/>
  <c r="J207" i="72"/>
  <c r="I207" i="72"/>
  <c r="H207" i="72"/>
  <c r="G207" i="72"/>
  <c r="F207" i="72"/>
  <c r="E207" i="72"/>
  <c r="D207" i="72"/>
  <c r="C207" i="72"/>
  <c r="AF206" i="72"/>
  <c r="AE206" i="72"/>
  <c r="AD206" i="72"/>
  <c r="AC206" i="72"/>
  <c r="AB206" i="72"/>
  <c r="AA206" i="72"/>
  <c r="Z206" i="72"/>
  <c r="Y206" i="72"/>
  <c r="X206" i="72"/>
  <c r="W206" i="72"/>
  <c r="V206" i="72"/>
  <c r="U206" i="72"/>
  <c r="T206" i="72"/>
  <c r="S206" i="72"/>
  <c r="R206" i="72"/>
  <c r="Q206" i="72"/>
  <c r="P206" i="72"/>
  <c r="O206" i="72"/>
  <c r="N206" i="72"/>
  <c r="M206" i="72"/>
  <c r="L206" i="72"/>
  <c r="K206" i="72"/>
  <c r="J206" i="72"/>
  <c r="I206" i="72"/>
  <c r="H206" i="72"/>
  <c r="G206" i="72"/>
  <c r="F206" i="72"/>
  <c r="E206" i="72"/>
  <c r="D206" i="72"/>
  <c r="C206" i="72"/>
  <c r="AF205" i="72"/>
  <c r="AE205" i="72"/>
  <c r="AD205" i="72"/>
  <c r="AC205" i="72"/>
  <c r="AB205" i="72"/>
  <c r="AA205" i="72"/>
  <c r="Z205" i="72"/>
  <c r="Y205" i="72"/>
  <c r="X205" i="72"/>
  <c r="W205" i="72"/>
  <c r="V205" i="72"/>
  <c r="U205" i="72"/>
  <c r="T205" i="72"/>
  <c r="S205" i="72"/>
  <c r="R205" i="72"/>
  <c r="Q205" i="72"/>
  <c r="P205" i="72"/>
  <c r="O205" i="72"/>
  <c r="N205" i="72"/>
  <c r="M205" i="72"/>
  <c r="L205" i="72"/>
  <c r="K205" i="72"/>
  <c r="J205" i="72"/>
  <c r="I205" i="72"/>
  <c r="H205" i="72"/>
  <c r="G205" i="72"/>
  <c r="F205" i="72"/>
  <c r="E205" i="72"/>
  <c r="D205" i="72"/>
  <c r="C205" i="72"/>
  <c r="AF204" i="72"/>
  <c r="AE204" i="72"/>
  <c r="AD204" i="72"/>
  <c r="AC204" i="72"/>
  <c r="AB204" i="72"/>
  <c r="AA204" i="72"/>
  <c r="Z204" i="72"/>
  <c r="Y204" i="72"/>
  <c r="X204" i="72"/>
  <c r="W204" i="72"/>
  <c r="V204" i="72"/>
  <c r="U204" i="72"/>
  <c r="T204" i="72"/>
  <c r="S204" i="72"/>
  <c r="R204" i="72"/>
  <c r="Q204" i="72"/>
  <c r="P204" i="72"/>
  <c r="O204" i="72"/>
  <c r="N204" i="72"/>
  <c r="M204" i="72"/>
  <c r="L204" i="72"/>
  <c r="K204" i="72"/>
  <c r="J204" i="72"/>
  <c r="I204" i="72"/>
  <c r="H204" i="72"/>
  <c r="G204" i="72"/>
  <c r="F204" i="72"/>
  <c r="E204" i="72"/>
  <c r="D204" i="72"/>
  <c r="C204" i="72"/>
  <c r="AF203" i="72"/>
  <c r="AE203" i="72"/>
  <c r="AD203" i="72"/>
  <c r="AC203" i="72"/>
  <c r="AB203" i="72"/>
  <c r="AA203" i="72"/>
  <c r="Z203" i="72"/>
  <c r="Y203" i="72"/>
  <c r="X203" i="72"/>
  <c r="W203" i="72"/>
  <c r="V203" i="72"/>
  <c r="U203" i="72"/>
  <c r="T203" i="72"/>
  <c r="S203" i="72"/>
  <c r="R203" i="72"/>
  <c r="Q203" i="72"/>
  <c r="P203" i="72"/>
  <c r="O203" i="72"/>
  <c r="N203" i="72"/>
  <c r="M203" i="72"/>
  <c r="L203" i="72"/>
  <c r="K203" i="72"/>
  <c r="J203" i="72"/>
  <c r="I203" i="72"/>
  <c r="H203" i="72"/>
  <c r="G203" i="72"/>
  <c r="F203" i="72"/>
  <c r="E203" i="72"/>
  <c r="D203" i="72"/>
  <c r="C203" i="72"/>
  <c r="AF202" i="72"/>
  <c r="AE202" i="72"/>
  <c r="AD202" i="72"/>
  <c r="AC202" i="72"/>
  <c r="AB202" i="72"/>
  <c r="AA202" i="72"/>
  <c r="Z202" i="72"/>
  <c r="Y202" i="72"/>
  <c r="X202" i="72"/>
  <c r="W202" i="72"/>
  <c r="V202" i="72"/>
  <c r="U202" i="72"/>
  <c r="T202" i="72"/>
  <c r="S202" i="72"/>
  <c r="R202" i="72"/>
  <c r="Q202" i="72"/>
  <c r="P202" i="72"/>
  <c r="O202" i="72"/>
  <c r="N202" i="72"/>
  <c r="M202" i="72"/>
  <c r="L202" i="72"/>
  <c r="K202" i="72"/>
  <c r="J202" i="72"/>
  <c r="I202" i="72"/>
  <c r="H202" i="72"/>
  <c r="G202" i="72"/>
  <c r="F202" i="72"/>
  <c r="E202" i="72"/>
  <c r="D202" i="72"/>
  <c r="C202" i="72"/>
  <c r="AF201" i="72"/>
  <c r="AE201" i="72"/>
  <c r="AD201" i="72"/>
  <c r="AC201" i="72"/>
  <c r="AB201" i="72"/>
  <c r="AA201" i="72"/>
  <c r="Z201" i="72"/>
  <c r="Y201" i="72"/>
  <c r="X201" i="72"/>
  <c r="W201" i="72"/>
  <c r="V201" i="72"/>
  <c r="U201" i="72"/>
  <c r="T201" i="72"/>
  <c r="S201" i="72"/>
  <c r="R201" i="72"/>
  <c r="Q201" i="72"/>
  <c r="P201" i="72"/>
  <c r="O201" i="72"/>
  <c r="N201" i="72"/>
  <c r="M201" i="72"/>
  <c r="L201" i="72"/>
  <c r="K201" i="72"/>
  <c r="J201" i="72"/>
  <c r="I201" i="72"/>
  <c r="H201" i="72"/>
  <c r="G201" i="72"/>
  <c r="F201" i="72"/>
  <c r="E201" i="72"/>
  <c r="D201" i="72"/>
  <c r="C201" i="72"/>
  <c r="AF200" i="72"/>
  <c r="AE200" i="72"/>
  <c r="AD200" i="72"/>
  <c r="AC200" i="72"/>
  <c r="AB200" i="72"/>
  <c r="AA200" i="72"/>
  <c r="Z200" i="72"/>
  <c r="Y200" i="72"/>
  <c r="X200" i="72"/>
  <c r="W200" i="72"/>
  <c r="V200" i="72"/>
  <c r="U200" i="72"/>
  <c r="T200" i="72"/>
  <c r="S200" i="72"/>
  <c r="R200" i="72"/>
  <c r="Q200" i="72"/>
  <c r="P200" i="72"/>
  <c r="O200" i="72"/>
  <c r="N200" i="72"/>
  <c r="M200" i="72"/>
  <c r="L200" i="72"/>
  <c r="K200" i="72"/>
  <c r="J200" i="72"/>
  <c r="I200" i="72"/>
  <c r="H200" i="72"/>
  <c r="G200" i="72"/>
  <c r="F200" i="72"/>
  <c r="E200" i="72"/>
  <c r="D200" i="72"/>
  <c r="C200" i="72"/>
  <c r="AF199" i="72"/>
  <c r="AE199" i="72"/>
  <c r="AD199" i="72"/>
  <c r="AC199" i="72"/>
  <c r="AB199" i="72"/>
  <c r="AA199" i="72"/>
  <c r="Z199" i="72"/>
  <c r="Y199" i="72"/>
  <c r="X199" i="72"/>
  <c r="W199" i="72"/>
  <c r="V199" i="72"/>
  <c r="U199" i="72"/>
  <c r="T199" i="72"/>
  <c r="S199" i="72"/>
  <c r="R199" i="72"/>
  <c r="Q199" i="72"/>
  <c r="P199" i="72"/>
  <c r="O199" i="72"/>
  <c r="N199" i="72"/>
  <c r="M199" i="72"/>
  <c r="L199" i="72"/>
  <c r="K199" i="72"/>
  <c r="J199" i="72"/>
  <c r="I199" i="72"/>
  <c r="H199" i="72"/>
  <c r="G199" i="72"/>
  <c r="F199" i="72"/>
  <c r="E199" i="72"/>
  <c r="D199" i="72"/>
  <c r="C199" i="72"/>
  <c r="AF198" i="72"/>
  <c r="AE198" i="72"/>
  <c r="AD198" i="72"/>
  <c r="AC198" i="72"/>
  <c r="AB198" i="72"/>
  <c r="AA198" i="72"/>
  <c r="Z198" i="72"/>
  <c r="Y198" i="72"/>
  <c r="X198" i="72"/>
  <c r="W198" i="72"/>
  <c r="V198" i="72"/>
  <c r="U198" i="72"/>
  <c r="T198" i="72"/>
  <c r="S198" i="72"/>
  <c r="R198" i="72"/>
  <c r="Q198" i="72"/>
  <c r="P198" i="72"/>
  <c r="O198" i="72"/>
  <c r="N198" i="72"/>
  <c r="M198" i="72"/>
  <c r="L198" i="72"/>
  <c r="K198" i="72"/>
  <c r="J198" i="72"/>
  <c r="I198" i="72"/>
  <c r="H198" i="72"/>
  <c r="G198" i="72"/>
  <c r="F198" i="72"/>
  <c r="E198" i="72"/>
  <c r="D198" i="72"/>
  <c r="C198" i="72"/>
  <c r="AF197" i="72"/>
  <c r="AE197" i="72"/>
  <c r="AD197" i="72"/>
  <c r="AC197" i="72"/>
  <c r="AB197" i="72"/>
  <c r="AA197" i="72"/>
  <c r="Z197" i="72"/>
  <c r="Y197" i="72"/>
  <c r="X197" i="72"/>
  <c r="W197" i="72"/>
  <c r="V197" i="72"/>
  <c r="U197" i="72"/>
  <c r="T197" i="72"/>
  <c r="S197" i="72"/>
  <c r="R197" i="72"/>
  <c r="Q197" i="72"/>
  <c r="P197" i="72"/>
  <c r="O197" i="72"/>
  <c r="N197" i="72"/>
  <c r="M197" i="72"/>
  <c r="L197" i="72"/>
  <c r="K197" i="72"/>
  <c r="J197" i="72"/>
  <c r="I197" i="72"/>
  <c r="H197" i="72"/>
  <c r="G197" i="72"/>
  <c r="F197" i="72"/>
  <c r="E197" i="72"/>
  <c r="D197" i="72"/>
  <c r="C197" i="72"/>
  <c r="AF196" i="72"/>
  <c r="AE196" i="72"/>
  <c r="AD196" i="72"/>
  <c r="AC196" i="72"/>
  <c r="AB196" i="72"/>
  <c r="AA196" i="72"/>
  <c r="Z196" i="72"/>
  <c r="Y196" i="72"/>
  <c r="X196" i="72"/>
  <c r="W196" i="72"/>
  <c r="V196" i="72"/>
  <c r="U196" i="72"/>
  <c r="T196" i="72"/>
  <c r="S196" i="72"/>
  <c r="R196" i="72"/>
  <c r="Q196" i="72"/>
  <c r="P196" i="72"/>
  <c r="O196" i="72"/>
  <c r="N196" i="72"/>
  <c r="M196" i="72"/>
  <c r="L196" i="72"/>
  <c r="K196" i="72"/>
  <c r="J196" i="72"/>
  <c r="I196" i="72"/>
  <c r="H196" i="72"/>
  <c r="G196" i="72"/>
  <c r="F196" i="72"/>
  <c r="E196" i="72"/>
  <c r="D196" i="72"/>
  <c r="C196" i="72"/>
  <c r="AF195" i="72"/>
  <c r="AE195" i="72"/>
  <c r="AD195" i="72"/>
  <c r="AC195" i="72"/>
  <c r="AB195" i="72"/>
  <c r="AA195" i="72"/>
  <c r="Z195" i="72"/>
  <c r="Y195" i="72"/>
  <c r="X195" i="72"/>
  <c r="W195" i="72"/>
  <c r="V195" i="72"/>
  <c r="U195" i="72"/>
  <c r="T195" i="72"/>
  <c r="S195" i="72"/>
  <c r="R195" i="72"/>
  <c r="Q195" i="72"/>
  <c r="P195" i="72"/>
  <c r="O195" i="72"/>
  <c r="N195" i="72"/>
  <c r="M195" i="72"/>
  <c r="L195" i="72"/>
  <c r="K195" i="72"/>
  <c r="J195" i="72"/>
  <c r="I195" i="72"/>
  <c r="H195" i="72"/>
  <c r="G195" i="72"/>
  <c r="F195" i="72"/>
  <c r="E195" i="72"/>
  <c r="D195" i="72"/>
  <c r="C195" i="72"/>
  <c r="AF194" i="72"/>
  <c r="AE194" i="72"/>
  <c r="AD194" i="72"/>
  <c r="AC194" i="72"/>
  <c r="AB194" i="72"/>
  <c r="AA194" i="72"/>
  <c r="Z194" i="72"/>
  <c r="Y194" i="72"/>
  <c r="X194" i="72"/>
  <c r="W194" i="72"/>
  <c r="V194" i="72"/>
  <c r="U194" i="72"/>
  <c r="T194" i="72"/>
  <c r="S194" i="72"/>
  <c r="R194" i="72"/>
  <c r="Q194" i="72"/>
  <c r="P194" i="72"/>
  <c r="O194" i="72"/>
  <c r="N194" i="72"/>
  <c r="M194" i="72"/>
  <c r="L194" i="72"/>
  <c r="K194" i="72"/>
  <c r="J194" i="72"/>
  <c r="I194" i="72"/>
  <c r="H194" i="72"/>
  <c r="G194" i="72"/>
  <c r="F194" i="72"/>
  <c r="E194" i="72"/>
  <c r="D194" i="72"/>
  <c r="C194" i="72"/>
  <c r="AF193" i="72"/>
  <c r="AE193" i="72"/>
  <c r="AD193" i="72"/>
  <c r="AC193" i="72"/>
  <c r="AB193" i="72"/>
  <c r="AA193" i="72"/>
  <c r="Z193" i="72"/>
  <c r="Y193" i="72"/>
  <c r="X193" i="72"/>
  <c r="W193" i="72"/>
  <c r="V193" i="72"/>
  <c r="U193" i="72"/>
  <c r="T193" i="72"/>
  <c r="S193" i="72"/>
  <c r="R193" i="72"/>
  <c r="Q193" i="72"/>
  <c r="P193" i="72"/>
  <c r="O193" i="72"/>
  <c r="N193" i="72"/>
  <c r="M193" i="72"/>
  <c r="L193" i="72"/>
  <c r="K193" i="72"/>
  <c r="J193" i="72"/>
  <c r="I193" i="72"/>
  <c r="H193" i="72"/>
  <c r="G193" i="72"/>
  <c r="F193" i="72"/>
  <c r="E193" i="72"/>
  <c r="D193" i="72"/>
  <c r="C193" i="72"/>
  <c r="AF192" i="72"/>
  <c r="AE192" i="72"/>
  <c r="AD192" i="72"/>
  <c r="AC192" i="72"/>
  <c r="AB192" i="72"/>
  <c r="AA192" i="72"/>
  <c r="Z192" i="72"/>
  <c r="Y192" i="72"/>
  <c r="X192" i="72"/>
  <c r="W192" i="72"/>
  <c r="V192" i="72"/>
  <c r="U192" i="72"/>
  <c r="T192" i="72"/>
  <c r="S192" i="72"/>
  <c r="R192" i="72"/>
  <c r="Q192" i="72"/>
  <c r="P192" i="72"/>
  <c r="O192" i="72"/>
  <c r="N192" i="72"/>
  <c r="M192" i="72"/>
  <c r="L192" i="72"/>
  <c r="K192" i="72"/>
  <c r="J192" i="72"/>
  <c r="I192" i="72"/>
  <c r="H192" i="72"/>
  <c r="G192" i="72"/>
  <c r="F192" i="72"/>
  <c r="E192" i="72"/>
  <c r="D192" i="72"/>
  <c r="C192" i="72"/>
  <c r="AF191" i="72"/>
  <c r="AE191" i="72"/>
  <c r="AD191" i="72"/>
  <c r="AC191" i="72"/>
  <c r="AB191" i="72"/>
  <c r="AA191" i="72"/>
  <c r="Z191" i="72"/>
  <c r="Y191" i="72"/>
  <c r="X191" i="72"/>
  <c r="W191" i="72"/>
  <c r="V191" i="72"/>
  <c r="U191" i="72"/>
  <c r="T191" i="72"/>
  <c r="S191" i="72"/>
  <c r="R191" i="72"/>
  <c r="Q191" i="72"/>
  <c r="P191" i="72"/>
  <c r="O191" i="72"/>
  <c r="N191" i="72"/>
  <c r="M191" i="72"/>
  <c r="L191" i="72"/>
  <c r="K191" i="72"/>
  <c r="J191" i="72"/>
  <c r="I191" i="72"/>
  <c r="H191" i="72"/>
  <c r="G191" i="72"/>
  <c r="F191" i="72"/>
  <c r="E191" i="72"/>
  <c r="D191" i="72"/>
  <c r="C191" i="72"/>
  <c r="AF190" i="72"/>
  <c r="AE190" i="72"/>
  <c r="AD190" i="72"/>
  <c r="AC190" i="72"/>
  <c r="AB190" i="72"/>
  <c r="AA190" i="72"/>
  <c r="Z190" i="72"/>
  <c r="Y190" i="72"/>
  <c r="X190" i="72"/>
  <c r="W190" i="72"/>
  <c r="V190" i="72"/>
  <c r="U190" i="72"/>
  <c r="T190" i="72"/>
  <c r="S190" i="72"/>
  <c r="R190" i="72"/>
  <c r="Q190" i="72"/>
  <c r="P190" i="72"/>
  <c r="O190" i="72"/>
  <c r="N190" i="72"/>
  <c r="M190" i="72"/>
  <c r="L190" i="72"/>
  <c r="K190" i="72"/>
  <c r="J190" i="72"/>
  <c r="I190" i="72"/>
  <c r="H190" i="72"/>
  <c r="G190" i="72"/>
  <c r="F190" i="72"/>
  <c r="E190" i="72"/>
  <c r="D190" i="72"/>
  <c r="C190" i="72"/>
  <c r="AF189" i="72"/>
  <c r="AE189" i="72"/>
  <c r="AD189" i="72"/>
  <c r="AC189" i="72"/>
  <c r="AB189" i="72"/>
  <c r="AA189" i="72"/>
  <c r="Z189" i="72"/>
  <c r="Y189" i="72"/>
  <c r="X189" i="72"/>
  <c r="W189" i="72"/>
  <c r="V189" i="72"/>
  <c r="U189" i="72"/>
  <c r="T189" i="72"/>
  <c r="S189" i="72"/>
  <c r="R189" i="72"/>
  <c r="Q189" i="72"/>
  <c r="P189" i="72"/>
  <c r="O189" i="72"/>
  <c r="N189" i="72"/>
  <c r="M189" i="72"/>
  <c r="L189" i="72"/>
  <c r="K189" i="72"/>
  <c r="J189" i="72"/>
  <c r="I189" i="72"/>
  <c r="H189" i="72"/>
  <c r="G189" i="72"/>
  <c r="F189" i="72"/>
  <c r="E189" i="72"/>
  <c r="D189" i="72"/>
  <c r="C189" i="72"/>
  <c r="AF188" i="72"/>
  <c r="AE188" i="72"/>
  <c r="AD188" i="72"/>
  <c r="AC188" i="72"/>
  <c r="AB188" i="72"/>
  <c r="AA188" i="72"/>
  <c r="Z188" i="72"/>
  <c r="Y188" i="72"/>
  <c r="X188" i="72"/>
  <c r="W188" i="72"/>
  <c r="V188" i="72"/>
  <c r="U188" i="72"/>
  <c r="T188" i="72"/>
  <c r="S188" i="72"/>
  <c r="R188" i="72"/>
  <c r="Q188" i="72"/>
  <c r="P188" i="72"/>
  <c r="O188" i="72"/>
  <c r="N188" i="72"/>
  <c r="M188" i="72"/>
  <c r="L188" i="72"/>
  <c r="K188" i="72"/>
  <c r="J188" i="72"/>
  <c r="I188" i="72"/>
  <c r="H188" i="72"/>
  <c r="G188" i="72"/>
  <c r="F188" i="72"/>
  <c r="E188" i="72"/>
  <c r="D188" i="72"/>
  <c r="C188" i="72"/>
  <c r="AF187" i="72"/>
  <c r="AE187" i="72"/>
  <c r="AD187" i="72"/>
  <c r="AC187" i="72"/>
  <c r="AB187" i="72"/>
  <c r="AA187" i="72"/>
  <c r="Z187" i="72"/>
  <c r="Y187" i="72"/>
  <c r="X187" i="72"/>
  <c r="W187" i="72"/>
  <c r="V187" i="72"/>
  <c r="U187" i="72"/>
  <c r="T187" i="72"/>
  <c r="S187" i="72"/>
  <c r="R187" i="72"/>
  <c r="Q187" i="72"/>
  <c r="P187" i="72"/>
  <c r="O187" i="72"/>
  <c r="N187" i="72"/>
  <c r="M187" i="72"/>
  <c r="L187" i="72"/>
  <c r="K187" i="72"/>
  <c r="J187" i="72"/>
  <c r="I187" i="72"/>
  <c r="H187" i="72"/>
  <c r="G187" i="72"/>
  <c r="F187" i="72"/>
  <c r="E187" i="72"/>
  <c r="D187" i="72"/>
  <c r="C187" i="72"/>
  <c r="AF186" i="72"/>
  <c r="AE186" i="72"/>
  <c r="AD186" i="72"/>
  <c r="AC186" i="72"/>
  <c r="AB186" i="72"/>
  <c r="AA186" i="72"/>
  <c r="Z186" i="72"/>
  <c r="Y186" i="72"/>
  <c r="X186" i="72"/>
  <c r="W186" i="72"/>
  <c r="V186" i="72"/>
  <c r="U186" i="72"/>
  <c r="T186" i="72"/>
  <c r="S186" i="72"/>
  <c r="R186" i="72"/>
  <c r="Q186" i="72"/>
  <c r="P186" i="72"/>
  <c r="O186" i="72"/>
  <c r="N186" i="72"/>
  <c r="M186" i="72"/>
  <c r="L186" i="72"/>
  <c r="K186" i="72"/>
  <c r="J186" i="72"/>
  <c r="I186" i="72"/>
  <c r="H186" i="72"/>
  <c r="G186" i="72"/>
  <c r="F186" i="72"/>
  <c r="E186" i="72"/>
  <c r="D186" i="72"/>
  <c r="C186" i="72"/>
  <c r="AF185" i="72"/>
  <c r="AE185" i="72"/>
  <c r="AD185" i="72"/>
  <c r="AC185" i="72"/>
  <c r="AB185" i="72"/>
  <c r="AA185" i="72"/>
  <c r="Z185" i="72"/>
  <c r="Y185" i="72"/>
  <c r="X185" i="72"/>
  <c r="W185" i="72"/>
  <c r="V185" i="72"/>
  <c r="U185" i="72"/>
  <c r="T185" i="72"/>
  <c r="S185" i="72"/>
  <c r="R185" i="72"/>
  <c r="Q185" i="72"/>
  <c r="P185" i="72"/>
  <c r="O185" i="72"/>
  <c r="N185" i="72"/>
  <c r="M185" i="72"/>
  <c r="L185" i="72"/>
  <c r="K185" i="72"/>
  <c r="J185" i="72"/>
  <c r="I185" i="72"/>
  <c r="H185" i="72"/>
  <c r="G185" i="72"/>
  <c r="F185" i="72"/>
  <c r="E185" i="72"/>
  <c r="D185" i="72"/>
  <c r="C185" i="72"/>
  <c r="AF184" i="72"/>
  <c r="AE184" i="72"/>
  <c r="AD184" i="72"/>
  <c r="AC184" i="72"/>
  <c r="AB184" i="72"/>
  <c r="AA184" i="72"/>
  <c r="Z184" i="72"/>
  <c r="Y184" i="72"/>
  <c r="X184" i="72"/>
  <c r="W184" i="72"/>
  <c r="V184" i="72"/>
  <c r="U184" i="72"/>
  <c r="T184" i="72"/>
  <c r="S184" i="72"/>
  <c r="R184" i="72"/>
  <c r="Q184" i="72"/>
  <c r="P184" i="72"/>
  <c r="O184" i="72"/>
  <c r="N184" i="72"/>
  <c r="M184" i="72"/>
  <c r="L184" i="72"/>
  <c r="K184" i="72"/>
  <c r="J184" i="72"/>
  <c r="I184" i="72"/>
  <c r="H184" i="72"/>
  <c r="G184" i="72"/>
  <c r="F184" i="72"/>
  <c r="E184" i="72"/>
  <c r="D184" i="72"/>
  <c r="C184" i="72"/>
  <c r="AF183" i="72"/>
  <c r="AE183" i="72"/>
  <c r="AD183" i="72"/>
  <c r="AC183" i="72"/>
  <c r="AB183" i="72"/>
  <c r="AA183" i="72"/>
  <c r="Z183" i="72"/>
  <c r="Y183" i="72"/>
  <c r="X183" i="72"/>
  <c r="W183" i="72"/>
  <c r="V183" i="72"/>
  <c r="U183" i="72"/>
  <c r="T183" i="72"/>
  <c r="S183" i="72"/>
  <c r="R183" i="72"/>
  <c r="Q183" i="72"/>
  <c r="P183" i="72"/>
  <c r="O183" i="72"/>
  <c r="N183" i="72"/>
  <c r="M183" i="72"/>
  <c r="L183" i="72"/>
  <c r="K183" i="72"/>
  <c r="J183" i="72"/>
  <c r="I183" i="72"/>
  <c r="H183" i="72"/>
  <c r="G183" i="72"/>
  <c r="F183" i="72"/>
  <c r="E183" i="72"/>
  <c r="D183" i="72"/>
  <c r="C183" i="72"/>
  <c r="AF182" i="72"/>
  <c r="AE182" i="72"/>
  <c r="AD182" i="72"/>
  <c r="AC182" i="72"/>
  <c r="AB182" i="72"/>
  <c r="AA182" i="72"/>
  <c r="Z182" i="72"/>
  <c r="Y182" i="72"/>
  <c r="X182" i="72"/>
  <c r="W182" i="72"/>
  <c r="V182" i="72"/>
  <c r="U182" i="72"/>
  <c r="T182" i="72"/>
  <c r="S182" i="72"/>
  <c r="R182" i="72"/>
  <c r="Q182" i="72"/>
  <c r="P182" i="72"/>
  <c r="O182" i="72"/>
  <c r="N182" i="72"/>
  <c r="M182" i="72"/>
  <c r="L182" i="72"/>
  <c r="K182" i="72"/>
  <c r="J182" i="72"/>
  <c r="I182" i="72"/>
  <c r="H182" i="72"/>
  <c r="G182" i="72"/>
  <c r="F182" i="72"/>
  <c r="E182" i="72"/>
  <c r="D182" i="72"/>
  <c r="C182" i="72"/>
  <c r="AF181" i="72"/>
  <c r="AE181" i="72"/>
  <c r="AD181" i="72"/>
  <c r="AC181" i="72"/>
  <c r="AB181" i="72"/>
  <c r="AA181" i="72"/>
  <c r="Z181" i="72"/>
  <c r="Y181" i="72"/>
  <c r="X181" i="72"/>
  <c r="W181" i="72"/>
  <c r="V181" i="72"/>
  <c r="U181" i="72"/>
  <c r="T181" i="72"/>
  <c r="S181" i="72"/>
  <c r="R181" i="72"/>
  <c r="Q181" i="72"/>
  <c r="P181" i="72"/>
  <c r="O181" i="72"/>
  <c r="N181" i="72"/>
  <c r="M181" i="72"/>
  <c r="L181" i="72"/>
  <c r="K181" i="72"/>
  <c r="J181" i="72"/>
  <c r="I181" i="72"/>
  <c r="H181" i="72"/>
  <c r="G181" i="72"/>
  <c r="F181" i="72"/>
  <c r="E181" i="72"/>
  <c r="D181" i="72"/>
  <c r="C181" i="72"/>
  <c r="AF180" i="72"/>
  <c r="AE180" i="72"/>
  <c r="AD180" i="72"/>
  <c r="AC180" i="72"/>
  <c r="AB180" i="72"/>
  <c r="AA180" i="72"/>
  <c r="Z180" i="72"/>
  <c r="Y180" i="72"/>
  <c r="X180" i="72"/>
  <c r="W180" i="72"/>
  <c r="V180" i="72"/>
  <c r="U180" i="72"/>
  <c r="T180" i="72"/>
  <c r="S180" i="72"/>
  <c r="R180" i="72"/>
  <c r="Q180" i="72"/>
  <c r="P180" i="72"/>
  <c r="O180" i="72"/>
  <c r="N180" i="72"/>
  <c r="M180" i="72"/>
  <c r="L180" i="72"/>
  <c r="K180" i="72"/>
  <c r="J180" i="72"/>
  <c r="I180" i="72"/>
  <c r="H180" i="72"/>
  <c r="G180" i="72"/>
  <c r="F180" i="72"/>
  <c r="E180" i="72"/>
  <c r="D180" i="72"/>
  <c r="C180" i="72"/>
  <c r="AF179" i="72"/>
  <c r="AE179" i="72"/>
  <c r="AD179" i="72"/>
  <c r="AC179" i="72"/>
  <c r="AB179" i="72"/>
  <c r="AA179" i="72"/>
  <c r="Z179" i="72"/>
  <c r="Y179" i="72"/>
  <c r="X179" i="72"/>
  <c r="W179" i="72"/>
  <c r="V179" i="72"/>
  <c r="U179" i="72"/>
  <c r="T179" i="72"/>
  <c r="S179" i="72"/>
  <c r="R179" i="72"/>
  <c r="Q179" i="72"/>
  <c r="P179" i="72"/>
  <c r="O179" i="72"/>
  <c r="N179" i="72"/>
  <c r="M179" i="72"/>
  <c r="L179" i="72"/>
  <c r="K179" i="72"/>
  <c r="J179" i="72"/>
  <c r="I179" i="72"/>
  <c r="H179" i="72"/>
  <c r="G179" i="72"/>
  <c r="F179" i="72"/>
  <c r="E179" i="72"/>
  <c r="D179" i="72"/>
  <c r="C179" i="72"/>
  <c r="AF178" i="72"/>
  <c r="AE178" i="72"/>
  <c r="AD178" i="72"/>
  <c r="AC178" i="72"/>
  <c r="AB178" i="72"/>
  <c r="AA178" i="72"/>
  <c r="Z178" i="72"/>
  <c r="Y178" i="72"/>
  <c r="X178" i="72"/>
  <c r="W178" i="72"/>
  <c r="V178" i="72"/>
  <c r="U178" i="72"/>
  <c r="T178" i="72"/>
  <c r="S178" i="72"/>
  <c r="R178" i="72"/>
  <c r="Q178" i="72"/>
  <c r="P178" i="72"/>
  <c r="O178" i="72"/>
  <c r="N178" i="72"/>
  <c r="M178" i="72"/>
  <c r="L178" i="72"/>
  <c r="K178" i="72"/>
  <c r="J178" i="72"/>
  <c r="I178" i="72"/>
  <c r="H178" i="72"/>
  <c r="G178" i="72"/>
  <c r="F178" i="72"/>
  <c r="E178" i="72"/>
  <c r="D178" i="72"/>
  <c r="C178" i="72"/>
  <c r="AF177" i="72"/>
  <c r="AE177" i="72"/>
  <c r="AD177" i="72"/>
  <c r="AC177" i="72"/>
  <c r="AB177" i="72"/>
  <c r="AA177" i="72"/>
  <c r="Z177" i="72"/>
  <c r="Y177" i="72"/>
  <c r="X177" i="72"/>
  <c r="W177" i="72"/>
  <c r="V177" i="72"/>
  <c r="U177" i="72"/>
  <c r="T177" i="72"/>
  <c r="S177" i="72"/>
  <c r="R177" i="72"/>
  <c r="Q177" i="72"/>
  <c r="P177" i="72"/>
  <c r="O177" i="72"/>
  <c r="N177" i="72"/>
  <c r="M177" i="72"/>
  <c r="L177" i="72"/>
  <c r="K177" i="72"/>
  <c r="J177" i="72"/>
  <c r="I177" i="72"/>
  <c r="H177" i="72"/>
  <c r="G177" i="72"/>
  <c r="F177" i="72"/>
  <c r="E177" i="72"/>
  <c r="D177" i="72"/>
  <c r="C177" i="72"/>
  <c r="AF176" i="72"/>
  <c r="AE176" i="72"/>
  <c r="AD176" i="72"/>
  <c r="AC176" i="72"/>
  <c r="AB176" i="72"/>
  <c r="AA176" i="72"/>
  <c r="Z176" i="72"/>
  <c r="Y176" i="72"/>
  <c r="X176" i="72"/>
  <c r="W176" i="72"/>
  <c r="V176" i="72"/>
  <c r="U176" i="72"/>
  <c r="T176" i="72"/>
  <c r="S176" i="72"/>
  <c r="R176" i="72"/>
  <c r="Q176" i="72"/>
  <c r="P176" i="72"/>
  <c r="O176" i="72"/>
  <c r="N176" i="72"/>
  <c r="M176" i="72"/>
  <c r="L176" i="72"/>
  <c r="K176" i="72"/>
  <c r="J176" i="72"/>
  <c r="I176" i="72"/>
  <c r="H176" i="72"/>
  <c r="G176" i="72"/>
  <c r="F176" i="72"/>
  <c r="E176" i="72"/>
  <c r="D176" i="72"/>
  <c r="C176" i="72"/>
  <c r="AF175" i="72"/>
  <c r="AE175" i="72"/>
  <c r="AD175" i="72"/>
  <c r="AC175" i="72"/>
  <c r="AB175" i="72"/>
  <c r="AA175" i="72"/>
  <c r="Z175" i="72"/>
  <c r="Y175" i="72"/>
  <c r="X175" i="72"/>
  <c r="W175" i="72"/>
  <c r="V175" i="72"/>
  <c r="U175" i="72"/>
  <c r="T175" i="72"/>
  <c r="S175" i="72"/>
  <c r="R175" i="72"/>
  <c r="Q175" i="72"/>
  <c r="P175" i="72"/>
  <c r="O175" i="72"/>
  <c r="N175" i="72"/>
  <c r="M175" i="72"/>
  <c r="L175" i="72"/>
  <c r="K175" i="72"/>
  <c r="J175" i="72"/>
  <c r="I175" i="72"/>
  <c r="H175" i="72"/>
  <c r="G175" i="72"/>
  <c r="F175" i="72"/>
  <c r="E175" i="72"/>
  <c r="D175" i="72"/>
  <c r="C175" i="72"/>
  <c r="AF174" i="72"/>
  <c r="AE174" i="72"/>
  <c r="AD174" i="72"/>
  <c r="AC174" i="72"/>
  <c r="AB174" i="72"/>
  <c r="AA174" i="72"/>
  <c r="Z174" i="72"/>
  <c r="Y174" i="72"/>
  <c r="X174" i="72"/>
  <c r="W174" i="72"/>
  <c r="V174" i="72"/>
  <c r="U174" i="72"/>
  <c r="T174" i="72"/>
  <c r="S174" i="72"/>
  <c r="R174" i="72"/>
  <c r="Q174" i="72"/>
  <c r="P174" i="72"/>
  <c r="O174" i="72"/>
  <c r="N174" i="72"/>
  <c r="M174" i="72"/>
  <c r="L174" i="72"/>
  <c r="K174" i="72"/>
  <c r="J174" i="72"/>
  <c r="I174" i="72"/>
  <c r="H174" i="72"/>
  <c r="G174" i="72"/>
  <c r="F174" i="72"/>
  <c r="E174" i="72"/>
  <c r="D174" i="72"/>
  <c r="C174" i="72"/>
  <c r="AF173" i="72"/>
  <c r="AE173" i="72"/>
  <c r="AD173" i="72"/>
  <c r="AC173" i="72"/>
  <c r="AB173" i="72"/>
  <c r="AA173" i="72"/>
  <c r="Z173" i="72"/>
  <c r="Y173" i="72"/>
  <c r="X173" i="72"/>
  <c r="W173" i="72"/>
  <c r="V173" i="72"/>
  <c r="U173" i="72"/>
  <c r="T173" i="72"/>
  <c r="S173" i="72"/>
  <c r="R173" i="72"/>
  <c r="Q173" i="72"/>
  <c r="P173" i="72"/>
  <c r="O173" i="72"/>
  <c r="N173" i="72"/>
  <c r="M173" i="72"/>
  <c r="L173" i="72"/>
  <c r="K173" i="72"/>
  <c r="J173" i="72"/>
  <c r="I173" i="72"/>
  <c r="H173" i="72"/>
  <c r="G173" i="72"/>
  <c r="F173" i="72"/>
  <c r="E173" i="72"/>
  <c r="D173" i="72"/>
  <c r="C173" i="72"/>
  <c r="AF172" i="72"/>
  <c r="AE172" i="72"/>
  <c r="AD172" i="72"/>
  <c r="AC172" i="72"/>
  <c r="AB172" i="72"/>
  <c r="AA172" i="72"/>
  <c r="Z172" i="72"/>
  <c r="Y172" i="72"/>
  <c r="X172" i="72"/>
  <c r="W172" i="72"/>
  <c r="V172" i="72"/>
  <c r="U172" i="72"/>
  <c r="T172" i="72"/>
  <c r="S172" i="72"/>
  <c r="R172" i="72"/>
  <c r="Q172" i="72"/>
  <c r="P172" i="72"/>
  <c r="O172" i="72"/>
  <c r="N172" i="72"/>
  <c r="M172" i="72"/>
  <c r="L172" i="72"/>
  <c r="K172" i="72"/>
  <c r="J172" i="72"/>
  <c r="I172" i="72"/>
  <c r="H172" i="72"/>
  <c r="G172" i="72"/>
  <c r="F172" i="72"/>
  <c r="E172" i="72"/>
  <c r="D172" i="72"/>
  <c r="C172" i="72"/>
  <c r="AF171" i="72"/>
  <c r="AE171" i="72"/>
  <c r="AD171" i="72"/>
  <c r="AC171" i="72"/>
  <c r="AB171" i="72"/>
  <c r="AA171" i="72"/>
  <c r="Z171" i="72"/>
  <c r="Y171" i="72"/>
  <c r="X171" i="72"/>
  <c r="W171" i="72"/>
  <c r="V171" i="72"/>
  <c r="U171" i="72"/>
  <c r="T171" i="72"/>
  <c r="S171" i="72"/>
  <c r="R171" i="72"/>
  <c r="Q171" i="72"/>
  <c r="P171" i="72"/>
  <c r="O171" i="72"/>
  <c r="N171" i="72"/>
  <c r="M171" i="72"/>
  <c r="L171" i="72"/>
  <c r="K171" i="72"/>
  <c r="J171" i="72"/>
  <c r="I171" i="72"/>
  <c r="H171" i="72"/>
  <c r="G171" i="72"/>
  <c r="F171" i="72"/>
  <c r="E171" i="72"/>
  <c r="D171" i="72"/>
  <c r="C171" i="72"/>
  <c r="AF170" i="72"/>
  <c r="AE170" i="72"/>
  <c r="AD170" i="72"/>
  <c r="AC170" i="72"/>
  <c r="AB170" i="72"/>
  <c r="AA170" i="72"/>
  <c r="Z170" i="72"/>
  <c r="Y170" i="72"/>
  <c r="X170" i="72"/>
  <c r="W170" i="72"/>
  <c r="V170" i="72"/>
  <c r="U170" i="72"/>
  <c r="T170" i="72"/>
  <c r="S170" i="72"/>
  <c r="R170" i="72"/>
  <c r="Q170" i="72"/>
  <c r="P170" i="72"/>
  <c r="O170" i="72"/>
  <c r="N170" i="72"/>
  <c r="M170" i="72"/>
  <c r="L170" i="72"/>
  <c r="K170" i="72"/>
  <c r="J170" i="72"/>
  <c r="I170" i="72"/>
  <c r="H170" i="72"/>
  <c r="G170" i="72"/>
  <c r="F170" i="72"/>
  <c r="E170" i="72"/>
  <c r="D170" i="72"/>
  <c r="C170" i="72"/>
  <c r="AF169" i="72"/>
  <c r="AE169" i="72"/>
  <c r="AD169" i="72"/>
  <c r="AC169" i="72"/>
  <c r="AB169" i="72"/>
  <c r="AA169" i="72"/>
  <c r="Z169" i="72"/>
  <c r="Y169" i="72"/>
  <c r="X169" i="72"/>
  <c r="W169" i="72"/>
  <c r="V169" i="72"/>
  <c r="U169" i="72"/>
  <c r="T169" i="72"/>
  <c r="S169" i="72"/>
  <c r="R169" i="72"/>
  <c r="Q169" i="72"/>
  <c r="P169" i="72"/>
  <c r="O169" i="72"/>
  <c r="N169" i="72"/>
  <c r="M169" i="72"/>
  <c r="L169" i="72"/>
  <c r="K169" i="72"/>
  <c r="J169" i="72"/>
  <c r="I169" i="72"/>
  <c r="H169" i="72"/>
  <c r="G169" i="72"/>
  <c r="F169" i="72"/>
  <c r="E169" i="72"/>
  <c r="D169" i="72"/>
  <c r="C169" i="72"/>
  <c r="AF168" i="72"/>
  <c r="AE168" i="72"/>
  <c r="AD168" i="72"/>
  <c r="AC168" i="72"/>
  <c r="AB168" i="72"/>
  <c r="AA168" i="72"/>
  <c r="Z168" i="72"/>
  <c r="Y168" i="72"/>
  <c r="X168" i="72"/>
  <c r="W168" i="72"/>
  <c r="V168" i="72"/>
  <c r="U168" i="72"/>
  <c r="T168" i="72"/>
  <c r="S168" i="72"/>
  <c r="R168" i="72"/>
  <c r="Q168" i="72"/>
  <c r="P168" i="72"/>
  <c r="O168" i="72"/>
  <c r="N168" i="72"/>
  <c r="M168" i="72"/>
  <c r="L168" i="72"/>
  <c r="K168" i="72"/>
  <c r="J168" i="72"/>
  <c r="I168" i="72"/>
  <c r="H168" i="72"/>
  <c r="G168" i="72"/>
  <c r="F168" i="72"/>
  <c r="E168" i="72"/>
  <c r="D168" i="72"/>
  <c r="C168" i="72"/>
  <c r="AF167" i="72"/>
  <c r="AE167" i="72"/>
  <c r="AD167" i="72"/>
  <c r="AC167" i="72"/>
  <c r="AB167" i="72"/>
  <c r="AA167" i="72"/>
  <c r="Z167" i="72"/>
  <c r="Y167" i="72"/>
  <c r="X167" i="72"/>
  <c r="W167" i="72"/>
  <c r="V167" i="72"/>
  <c r="U167" i="72"/>
  <c r="T167" i="72"/>
  <c r="S167" i="72"/>
  <c r="R167" i="72"/>
  <c r="Q167" i="72"/>
  <c r="P167" i="72"/>
  <c r="O167" i="72"/>
  <c r="N167" i="72"/>
  <c r="M167" i="72"/>
  <c r="L167" i="72"/>
  <c r="K167" i="72"/>
  <c r="J167" i="72"/>
  <c r="I167" i="72"/>
  <c r="H167" i="72"/>
  <c r="G167" i="72"/>
  <c r="F167" i="72"/>
  <c r="E167" i="72"/>
  <c r="D167" i="72"/>
  <c r="C167" i="72"/>
  <c r="AF166" i="72"/>
  <c r="AE166" i="72"/>
  <c r="AD166" i="72"/>
  <c r="AC166" i="72"/>
  <c r="AB166" i="72"/>
  <c r="AA166" i="72"/>
  <c r="Z166" i="72"/>
  <c r="Y166" i="72"/>
  <c r="X166" i="72"/>
  <c r="W166" i="72"/>
  <c r="V166" i="72"/>
  <c r="U166" i="72"/>
  <c r="T166" i="72"/>
  <c r="S166" i="72"/>
  <c r="R166" i="72"/>
  <c r="Q166" i="72"/>
  <c r="P166" i="72"/>
  <c r="O166" i="72"/>
  <c r="N166" i="72"/>
  <c r="M166" i="72"/>
  <c r="L166" i="72"/>
  <c r="K166" i="72"/>
  <c r="J166" i="72"/>
  <c r="I166" i="72"/>
  <c r="H166" i="72"/>
  <c r="G166" i="72"/>
  <c r="F166" i="72"/>
  <c r="E166" i="72"/>
  <c r="D166" i="72"/>
  <c r="C166" i="72"/>
  <c r="AF165" i="72"/>
  <c r="AE165" i="72"/>
  <c r="AD165" i="72"/>
  <c r="AC165" i="72"/>
  <c r="AB165" i="72"/>
  <c r="AA165" i="72"/>
  <c r="Z165" i="72"/>
  <c r="Y165" i="72"/>
  <c r="X165" i="72"/>
  <c r="W165" i="72"/>
  <c r="V165" i="72"/>
  <c r="U165" i="72"/>
  <c r="T165" i="72"/>
  <c r="S165" i="72"/>
  <c r="R165" i="72"/>
  <c r="Q165" i="72"/>
  <c r="P165" i="72"/>
  <c r="O165" i="72"/>
  <c r="N165" i="72"/>
  <c r="M165" i="72"/>
  <c r="L165" i="72"/>
  <c r="K165" i="72"/>
  <c r="J165" i="72"/>
  <c r="I165" i="72"/>
  <c r="H165" i="72"/>
  <c r="G165" i="72"/>
  <c r="F165" i="72"/>
  <c r="E165" i="72"/>
  <c r="D165" i="72"/>
  <c r="C165" i="72"/>
  <c r="AF164" i="72"/>
  <c r="AE164" i="72"/>
  <c r="AD164" i="72"/>
  <c r="AC164" i="72"/>
  <c r="AB164" i="72"/>
  <c r="AA164" i="72"/>
  <c r="Z164" i="72"/>
  <c r="Y164" i="72"/>
  <c r="X164" i="72"/>
  <c r="W164" i="72"/>
  <c r="V164" i="72"/>
  <c r="U164" i="72"/>
  <c r="T164" i="72"/>
  <c r="S164" i="72"/>
  <c r="R164" i="72"/>
  <c r="Q164" i="72"/>
  <c r="P164" i="72"/>
  <c r="O164" i="72"/>
  <c r="N164" i="72"/>
  <c r="M164" i="72"/>
  <c r="L164" i="72"/>
  <c r="K164" i="72"/>
  <c r="J164" i="72"/>
  <c r="I164" i="72"/>
  <c r="H164" i="72"/>
  <c r="G164" i="72"/>
  <c r="F164" i="72"/>
  <c r="E164" i="72"/>
  <c r="D164" i="72"/>
  <c r="C164" i="72"/>
  <c r="AF163" i="72"/>
  <c r="AE163" i="72"/>
  <c r="AD163" i="72"/>
  <c r="AC163" i="72"/>
  <c r="AB163" i="72"/>
  <c r="AA163" i="72"/>
  <c r="Z163" i="72"/>
  <c r="Y163" i="72"/>
  <c r="X163" i="72"/>
  <c r="W163" i="72"/>
  <c r="V163" i="72"/>
  <c r="U163" i="72"/>
  <c r="T163" i="72"/>
  <c r="S163" i="72"/>
  <c r="R163" i="72"/>
  <c r="Q163" i="72"/>
  <c r="P163" i="72"/>
  <c r="O163" i="72"/>
  <c r="N163" i="72"/>
  <c r="M163" i="72"/>
  <c r="L163" i="72"/>
  <c r="K163" i="72"/>
  <c r="J163" i="72"/>
  <c r="I163" i="72"/>
  <c r="H163" i="72"/>
  <c r="G163" i="72"/>
  <c r="F163" i="72"/>
  <c r="E163" i="72"/>
  <c r="D163" i="72"/>
  <c r="C163" i="72"/>
  <c r="AF162" i="72"/>
  <c r="AE162" i="72"/>
  <c r="AD162" i="72"/>
  <c r="AC162" i="72"/>
  <c r="AB162" i="72"/>
  <c r="AA162" i="72"/>
  <c r="Z162" i="72"/>
  <c r="Y162" i="72"/>
  <c r="X162" i="72"/>
  <c r="W162" i="72"/>
  <c r="V162" i="72"/>
  <c r="U162" i="72"/>
  <c r="T162" i="72"/>
  <c r="S162" i="72"/>
  <c r="R162" i="72"/>
  <c r="Q162" i="72"/>
  <c r="P162" i="72"/>
  <c r="O162" i="72"/>
  <c r="N162" i="72"/>
  <c r="M162" i="72"/>
  <c r="L162" i="72"/>
  <c r="K162" i="72"/>
  <c r="J162" i="72"/>
  <c r="I162" i="72"/>
  <c r="H162" i="72"/>
  <c r="G162" i="72"/>
  <c r="F162" i="72"/>
  <c r="E162" i="72"/>
  <c r="D162" i="72"/>
  <c r="C162" i="72"/>
  <c r="AF161" i="72"/>
  <c r="AE161" i="72"/>
  <c r="AD161" i="72"/>
  <c r="AC161" i="72"/>
  <c r="AB161" i="72"/>
  <c r="AA161" i="72"/>
  <c r="Z161" i="72"/>
  <c r="Y161" i="72"/>
  <c r="X161" i="72"/>
  <c r="W161" i="72"/>
  <c r="V161" i="72"/>
  <c r="U161" i="72"/>
  <c r="T161" i="72"/>
  <c r="S161" i="72"/>
  <c r="R161" i="72"/>
  <c r="Q161" i="72"/>
  <c r="P161" i="72"/>
  <c r="O161" i="72"/>
  <c r="N161" i="72"/>
  <c r="M161" i="72"/>
  <c r="L161" i="72"/>
  <c r="K161" i="72"/>
  <c r="J161" i="72"/>
  <c r="I161" i="72"/>
  <c r="H161" i="72"/>
  <c r="G161" i="72"/>
  <c r="F161" i="72"/>
  <c r="E161" i="72"/>
  <c r="D161" i="72"/>
  <c r="C161" i="72"/>
  <c r="AF160" i="72"/>
  <c r="AE160" i="72"/>
  <c r="AD160" i="72"/>
  <c r="AC160" i="72"/>
  <c r="AB160" i="72"/>
  <c r="AA160" i="72"/>
  <c r="Z160" i="72"/>
  <c r="Y160" i="72"/>
  <c r="X160" i="72"/>
  <c r="W160" i="72"/>
  <c r="V160" i="72"/>
  <c r="U160" i="72"/>
  <c r="T160" i="72"/>
  <c r="S160" i="72"/>
  <c r="R160" i="72"/>
  <c r="Q160" i="72"/>
  <c r="P160" i="72"/>
  <c r="O160" i="72"/>
  <c r="N160" i="72"/>
  <c r="M160" i="72"/>
  <c r="L160" i="72"/>
  <c r="K160" i="72"/>
  <c r="J160" i="72"/>
  <c r="I160" i="72"/>
  <c r="H160" i="72"/>
  <c r="G160" i="72"/>
  <c r="F160" i="72"/>
  <c r="E160" i="72"/>
  <c r="D160" i="72"/>
  <c r="C160" i="72"/>
  <c r="AF159" i="72"/>
  <c r="AE159" i="72"/>
  <c r="AD159" i="72"/>
  <c r="AC159" i="72"/>
  <c r="AB159" i="72"/>
  <c r="AA159" i="72"/>
  <c r="Z159" i="72"/>
  <c r="Y159" i="72"/>
  <c r="X159" i="72"/>
  <c r="W159" i="72"/>
  <c r="V159" i="72"/>
  <c r="U159" i="72"/>
  <c r="T159" i="72"/>
  <c r="S159" i="72"/>
  <c r="R159" i="72"/>
  <c r="Q159" i="72"/>
  <c r="P159" i="72"/>
  <c r="O159" i="72"/>
  <c r="N159" i="72"/>
  <c r="M159" i="72"/>
  <c r="L159" i="72"/>
  <c r="K159" i="72"/>
  <c r="J159" i="72"/>
  <c r="I159" i="72"/>
  <c r="H159" i="72"/>
  <c r="G159" i="72"/>
  <c r="F159" i="72"/>
  <c r="E159" i="72"/>
  <c r="D159" i="72"/>
  <c r="C159" i="72"/>
  <c r="AF158" i="72"/>
  <c r="AE158" i="72"/>
  <c r="AD158" i="72"/>
  <c r="AC158" i="72"/>
  <c r="AB158" i="72"/>
  <c r="AA158" i="72"/>
  <c r="Z158" i="72"/>
  <c r="Y158" i="72"/>
  <c r="X158" i="72"/>
  <c r="W158" i="72"/>
  <c r="V158" i="72"/>
  <c r="U158" i="72"/>
  <c r="T158" i="72"/>
  <c r="S158" i="72"/>
  <c r="R158" i="72"/>
  <c r="Q158" i="72"/>
  <c r="P158" i="72"/>
  <c r="O158" i="72"/>
  <c r="N158" i="72"/>
  <c r="M158" i="72"/>
  <c r="L158" i="72"/>
  <c r="K158" i="72"/>
  <c r="J158" i="72"/>
  <c r="I158" i="72"/>
  <c r="H158" i="72"/>
  <c r="G158" i="72"/>
  <c r="F158" i="72"/>
  <c r="E158" i="72"/>
  <c r="D158" i="72"/>
  <c r="C158" i="72"/>
  <c r="AF157" i="72"/>
  <c r="AE157" i="72"/>
  <c r="AD157" i="72"/>
  <c r="AC157" i="72"/>
  <c r="AB157" i="72"/>
  <c r="AA157" i="72"/>
  <c r="Z157" i="72"/>
  <c r="Y157" i="72"/>
  <c r="X157" i="72"/>
  <c r="W157" i="72"/>
  <c r="V157" i="72"/>
  <c r="U157" i="72"/>
  <c r="T157" i="72"/>
  <c r="S157" i="72"/>
  <c r="R157" i="72"/>
  <c r="Q157" i="72"/>
  <c r="P157" i="72"/>
  <c r="O157" i="72"/>
  <c r="N157" i="72"/>
  <c r="M157" i="72"/>
  <c r="L157" i="72"/>
  <c r="K157" i="72"/>
  <c r="J157" i="72"/>
  <c r="I157" i="72"/>
  <c r="H157" i="72"/>
  <c r="G157" i="72"/>
  <c r="F157" i="72"/>
  <c r="E157" i="72"/>
  <c r="D157" i="72"/>
  <c r="C157" i="72"/>
  <c r="AF156" i="72"/>
  <c r="AE156" i="72"/>
  <c r="AD156" i="72"/>
  <c r="AC156" i="72"/>
  <c r="AB156" i="72"/>
  <c r="AA156" i="72"/>
  <c r="Z156" i="72"/>
  <c r="Y156" i="72"/>
  <c r="X156" i="72"/>
  <c r="W156" i="72"/>
  <c r="V156" i="72"/>
  <c r="U156" i="72"/>
  <c r="T156" i="72"/>
  <c r="S156" i="72"/>
  <c r="R156" i="72"/>
  <c r="Q156" i="72"/>
  <c r="P156" i="72"/>
  <c r="O156" i="72"/>
  <c r="N156" i="72"/>
  <c r="M156" i="72"/>
  <c r="L156" i="72"/>
  <c r="K156" i="72"/>
  <c r="J156" i="72"/>
  <c r="I156" i="72"/>
  <c r="H156" i="72"/>
  <c r="G156" i="72"/>
  <c r="F156" i="72"/>
  <c r="E156" i="72"/>
  <c r="D156" i="72"/>
  <c r="C156" i="72"/>
  <c r="AF155" i="72"/>
  <c r="AE155" i="72"/>
  <c r="AD155" i="72"/>
  <c r="AC155" i="72"/>
  <c r="AB155" i="72"/>
  <c r="AA155" i="72"/>
  <c r="Z155" i="72"/>
  <c r="Y155" i="72"/>
  <c r="X155" i="72"/>
  <c r="W155" i="72"/>
  <c r="V155" i="72"/>
  <c r="U155" i="72"/>
  <c r="T155" i="72"/>
  <c r="S155" i="72"/>
  <c r="R155" i="72"/>
  <c r="Q155" i="72"/>
  <c r="P155" i="72"/>
  <c r="O155" i="72"/>
  <c r="N155" i="72"/>
  <c r="M155" i="72"/>
  <c r="L155" i="72"/>
  <c r="K155" i="72"/>
  <c r="J155" i="72"/>
  <c r="I155" i="72"/>
  <c r="H155" i="72"/>
  <c r="G155" i="72"/>
  <c r="F155" i="72"/>
  <c r="E155" i="72"/>
  <c r="D155" i="72"/>
  <c r="C155" i="72"/>
  <c r="AF154" i="72"/>
  <c r="AE154" i="72"/>
  <c r="AD154" i="72"/>
  <c r="AC154" i="72"/>
  <c r="AB154" i="72"/>
  <c r="AA154" i="72"/>
  <c r="Z154" i="72"/>
  <c r="Y154" i="72"/>
  <c r="X154" i="72"/>
  <c r="W154" i="72"/>
  <c r="V154" i="72"/>
  <c r="U154" i="72"/>
  <c r="T154" i="72"/>
  <c r="S154" i="72"/>
  <c r="R154" i="72"/>
  <c r="Q154" i="72"/>
  <c r="P154" i="72"/>
  <c r="O154" i="72"/>
  <c r="N154" i="72"/>
  <c r="M154" i="72"/>
  <c r="L154" i="72"/>
  <c r="K154" i="72"/>
  <c r="J154" i="72"/>
  <c r="I154" i="72"/>
  <c r="H154" i="72"/>
  <c r="G154" i="72"/>
  <c r="F154" i="72"/>
  <c r="E154" i="72"/>
  <c r="D154" i="72"/>
  <c r="C154" i="72"/>
  <c r="AF153" i="72"/>
  <c r="AE153" i="72"/>
  <c r="AD153" i="72"/>
  <c r="AC153" i="72"/>
  <c r="AB153" i="72"/>
  <c r="AA153" i="72"/>
  <c r="Z153" i="72"/>
  <c r="Y153" i="72"/>
  <c r="X153" i="72"/>
  <c r="W153" i="72"/>
  <c r="V153" i="72"/>
  <c r="U153" i="72"/>
  <c r="T153" i="72"/>
  <c r="S153" i="72"/>
  <c r="R153" i="72"/>
  <c r="Q153" i="72"/>
  <c r="P153" i="72"/>
  <c r="O153" i="72"/>
  <c r="N153" i="72"/>
  <c r="M153" i="72"/>
  <c r="L153" i="72"/>
  <c r="K153" i="72"/>
  <c r="J153" i="72"/>
  <c r="I153" i="72"/>
  <c r="H153" i="72"/>
  <c r="G153" i="72"/>
  <c r="F153" i="72"/>
  <c r="E153" i="72"/>
  <c r="D153" i="72"/>
  <c r="C153" i="72"/>
  <c r="AF152" i="72"/>
  <c r="AE152" i="72"/>
  <c r="AD152" i="72"/>
  <c r="AC152" i="72"/>
  <c r="AB152" i="72"/>
  <c r="AA152" i="72"/>
  <c r="Z152" i="72"/>
  <c r="Y152" i="72"/>
  <c r="X152" i="72"/>
  <c r="W152" i="72"/>
  <c r="V152" i="72"/>
  <c r="U152" i="72"/>
  <c r="T152" i="72"/>
  <c r="S152" i="72"/>
  <c r="R152" i="72"/>
  <c r="Q152" i="72"/>
  <c r="P152" i="72"/>
  <c r="O152" i="72"/>
  <c r="N152" i="72"/>
  <c r="M152" i="72"/>
  <c r="L152" i="72"/>
  <c r="K152" i="72"/>
  <c r="J152" i="72"/>
  <c r="I152" i="72"/>
  <c r="H152" i="72"/>
  <c r="G152" i="72"/>
  <c r="F152" i="72"/>
  <c r="E152" i="72"/>
  <c r="D152" i="72"/>
  <c r="C152" i="72"/>
  <c r="AF151" i="72"/>
  <c r="AE151" i="72"/>
  <c r="AD151" i="72"/>
  <c r="AC151" i="72"/>
  <c r="AB151" i="72"/>
  <c r="AA151" i="72"/>
  <c r="Z151" i="72"/>
  <c r="Y151" i="72"/>
  <c r="X151" i="72"/>
  <c r="W151" i="72"/>
  <c r="V151" i="72"/>
  <c r="U151" i="72"/>
  <c r="T151" i="72"/>
  <c r="S151" i="72"/>
  <c r="R151" i="72"/>
  <c r="Q151" i="72"/>
  <c r="P151" i="72"/>
  <c r="O151" i="72"/>
  <c r="N151" i="72"/>
  <c r="M151" i="72"/>
  <c r="L151" i="72"/>
  <c r="K151" i="72"/>
  <c r="J151" i="72"/>
  <c r="I151" i="72"/>
  <c r="H151" i="72"/>
  <c r="G151" i="72"/>
  <c r="F151" i="72"/>
  <c r="E151" i="72"/>
  <c r="D151" i="72"/>
  <c r="C151" i="72"/>
  <c r="AF150" i="72"/>
  <c r="AE150" i="72"/>
  <c r="AD150" i="72"/>
  <c r="AC150" i="72"/>
  <c r="AB150" i="72"/>
  <c r="AA150" i="72"/>
  <c r="Z150" i="72"/>
  <c r="Y150" i="72"/>
  <c r="X150" i="72"/>
  <c r="W150" i="72"/>
  <c r="V150" i="72"/>
  <c r="U150" i="72"/>
  <c r="T150" i="72"/>
  <c r="S150" i="72"/>
  <c r="R150" i="72"/>
  <c r="Q150" i="72"/>
  <c r="P150" i="72"/>
  <c r="O150" i="72"/>
  <c r="N150" i="72"/>
  <c r="M150" i="72"/>
  <c r="L150" i="72"/>
  <c r="K150" i="72"/>
  <c r="J150" i="72"/>
  <c r="I150" i="72"/>
  <c r="H150" i="72"/>
  <c r="G150" i="72"/>
  <c r="F150" i="72"/>
  <c r="E150" i="72"/>
  <c r="D150" i="72"/>
  <c r="C150" i="72"/>
  <c r="AF149" i="72"/>
  <c r="AE149" i="72"/>
  <c r="AD149" i="72"/>
  <c r="AC149" i="72"/>
  <c r="AB149" i="72"/>
  <c r="AA149" i="72"/>
  <c r="Z149" i="72"/>
  <c r="Y149" i="72"/>
  <c r="X149" i="72"/>
  <c r="W149" i="72"/>
  <c r="V149" i="72"/>
  <c r="U149" i="72"/>
  <c r="T149" i="72"/>
  <c r="S149" i="72"/>
  <c r="R149" i="72"/>
  <c r="Q149" i="72"/>
  <c r="P149" i="72"/>
  <c r="O149" i="72"/>
  <c r="N149" i="72"/>
  <c r="M149" i="72"/>
  <c r="L149" i="72"/>
  <c r="K149" i="72"/>
  <c r="J149" i="72"/>
  <c r="I149" i="72"/>
  <c r="H149" i="72"/>
  <c r="G149" i="72"/>
  <c r="F149" i="72"/>
  <c r="E149" i="72"/>
  <c r="D149" i="72"/>
  <c r="C149" i="72"/>
  <c r="AF148" i="72"/>
  <c r="AE148" i="72"/>
  <c r="AD148" i="72"/>
  <c r="AC148" i="72"/>
  <c r="AB148" i="72"/>
  <c r="AA148" i="72"/>
  <c r="Z148" i="72"/>
  <c r="Y148" i="72"/>
  <c r="X148" i="72"/>
  <c r="W148" i="72"/>
  <c r="V148" i="72"/>
  <c r="U148" i="72"/>
  <c r="T148" i="72"/>
  <c r="S148" i="72"/>
  <c r="R148" i="72"/>
  <c r="Q148" i="72"/>
  <c r="P148" i="72"/>
  <c r="O148" i="72"/>
  <c r="N148" i="72"/>
  <c r="M148" i="72"/>
  <c r="L148" i="72"/>
  <c r="K148" i="72"/>
  <c r="J148" i="72"/>
  <c r="I148" i="72"/>
  <c r="H148" i="72"/>
  <c r="G148" i="72"/>
  <c r="F148" i="72"/>
  <c r="E148" i="72"/>
  <c r="D148" i="72"/>
  <c r="C148" i="72"/>
  <c r="AF147" i="72"/>
  <c r="AE147" i="72"/>
  <c r="AD147" i="72"/>
  <c r="AC147" i="72"/>
  <c r="AB147" i="72"/>
  <c r="AA147" i="72"/>
  <c r="Z147" i="72"/>
  <c r="Y147" i="72"/>
  <c r="X147" i="72"/>
  <c r="W147" i="72"/>
  <c r="V147" i="72"/>
  <c r="U147" i="72"/>
  <c r="T147" i="72"/>
  <c r="S147" i="72"/>
  <c r="R147" i="72"/>
  <c r="Q147" i="72"/>
  <c r="P147" i="72"/>
  <c r="O147" i="72"/>
  <c r="N147" i="72"/>
  <c r="M147" i="72"/>
  <c r="L147" i="72"/>
  <c r="K147" i="72"/>
  <c r="J147" i="72"/>
  <c r="I147" i="72"/>
  <c r="H147" i="72"/>
  <c r="G147" i="72"/>
  <c r="F147" i="72"/>
  <c r="E147" i="72"/>
  <c r="D147" i="72"/>
  <c r="C147" i="72"/>
  <c r="AF146" i="72"/>
  <c r="AE146" i="72"/>
  <c r="AD146" i="72"/>
  <c r="AC146" i="72"/>
  <c r="AB146" i="72"/>
  <c r="AA146" i="72"/>
  <c r="Z146" i="72"/>
  <c r="Y146" i="72"/>
  <c r="X146" i="72"/>
  <c r="W146" i="72"/>
  <c r="V146" i="72"/>
  <c r="U146" i="72"/>
  <c r="T146" i="72"/>
  <c r="S146" i="72"/>
  <c r="R146" i="72"/>
  <c r="Q146" i="72"/>
  <c r="P146" i="72"/>
  <c r="O146" i="72"/>
  <c r="N146" i="72"/>
  <c r="M146" i="72"/>
  <c r="L146" i="72"/>
  <c r="K146" i="72"/>
  <c r="J146" i="72"/>
  <c r="I146" i="72"/>
  <c r="H146" i="72"/>
  <c r="G146" i="72"/>
  <c r="F146" i="72"/>
  <c r="E146" i="72"/>
  <c r="D146" i="72"/>
  <c r="C146" i="72"/>
  <c r="AF145" i="72"/>
  <c r="AE145" i="72"/>
  <c r="AD145" i="72"/>
  <c r="AC145" i="72"/>
  <c r="AB145" i="72"/>
  <c r="AA145" i="72"/>
  <c r="Z145" i="72"/>
  <c r="Y145" i="72"/>
  <c r="X145" i="72"/>
  <c r="W145" i="72"/>
  <c r="V145" i="72"/>
  <c r="U145" i="72"/>
  <c r="T145" i="72"/>
  <c r="S145" i="72"/>
  <c r="R145" i="72"/>
  <c r="Q145" i="72"/>
  <c r="P145" i="72"/>
  <c r="O145" i="72"/>
  <c r="N145" i="72"/>
  <c r="M145" i="72"/>
  <c r="L145" i="72"/>
  <c r="K145" i="72"/>
  <c r="J145" i="72"/>
  <c r="I145" i="72"/>
  <c r="H145" i="72"/>
  <c r="G145" i="72"/>
  <c r="F145" i="72"/>
  <c r="E145" i="72"/>
  <c r="D145" i="72"/>
  <c r="C145" i="72"/>
  <c r="AF144" i="72"/>
  <c r="AE144" i="72"/>
  <c r="AD144" i="72"/>
  <c r="AC144" i="72"/>
  <c r="AB144" i="72"/>
  <c r="AA144" i="72"/>
  <c r="Z144" i="72"/>
  <c r="Y144" i="72"/>
  <c r="X144" i="72"/>
  <c r="W144" i="72"/>
  <c r="V144" i="72"/>
  <c r="U144" i="72"/>
  <c r="T144" i="72"/>
  <c r="S144" i="72"/>
  <c r="R144" i="72"/>
  <c r="Q144" i="72"/>
  <c r="P144" i="72"/>
  <c r="O144" i="72"/>
  <c r="N144" i="72"/>
  <c r="M144" i="72"/>
  <c r="L144" i="72"/>
  <c r="K144" i="72"/>
  <c r="J144" i="72"/>
  <c r="I144" i="72"/>
  <c r="H144" i="72"/>
  <c r="G144" i="72"/>
  <c r="F144" i="72"/>
  <c r="E144" i="72"/>
  <c r="D144" i="72"/>
  <c r="C144" i="72"/>
  <c r="AF143" i="72"/>
  <c r="AE143" i="72"/>
  <c r="AD143" i="72"/>
  <c r="AC143" i="72"/>
  <c r="AB143" i="72"/>
  <c r="AA143" i="72"/>
  <c r="Z143" i="72"/>
  <c r="Y143" i="72"/>
  <c r="X143" i="72"/>
  <c r="W143" i="72"/>
  <c r="V143" i="72"/>
  <c r="U143" i="72"/>
  <c r="T143" i="72"/>
  <c r="S143" i="72"/>
  <c r="R143" i="72"/>
  <c r="Q143" i="72"/>
  <c r="P143" i="72"/>
  <c r="O143" i="72"/>
  <c r="N143" i="72"/>
  <c r="M143" i="72"/>
  <c r="L143" i="72"/>
  <c r="K143" i="72"/>
  <c r="J143" i="72"/>
  <c r="I143" i="72"/>
  <c r="H143" i="72"/>
  <c r="G143" i="72"/>
  <c r="F143" i="72"/>
  <c r="E143" i="72"/>
  <c r="D143" i="72"/>
  <c r="C143" i="72"/>
  <c r="AF142" i="72"/>
  <c r="AE142" i="72"/>
  <c r="AD142" i="72"/>
  <c r="AC142" i="72"/>
  <c r="AB142" i="72"/>
  <c r="AA142" i="72"/>
  <c r="Z142" i="72"/>
  <c r="Y142" i="72"/>
  <c r="X142" i="72"/>
  <c r="W142" i="72"/>
  <c r="V142" i="72"/>
  <c r="U142" i="72"/>
  <c r="T142" i="72"/>
  <c r="S142" i="72"/>
  <c r="R142" i="72"/>
  <c r="Q142" i="72"/>
  <c r="P142" i="72"/>
  <c r="O142" i="72"/>
  <c r="N142" i="72"/>
  <c r="M142" i="72"/>
  <c r="L142" i="72"/>
  <c r="K142" i="72"/>
  <c r="J142" i="72"/>
  <c r="I142" i="72"/>
  <c r="H142" i="72"/>
  <c r="G142" i="72"/>
  <c r="F142" i="72"/>
  <c r="E142" i="72"/>
  <c r="D142" i="72"/>
  <c r="C142" i="72"/>
  <c r="AF141" i="72"/>
  <c r="AE141" i="72"/>
  <c r="AD141" i="72"/>
  <c r="AC141" i="72"/>
  <c r="AB141" i="72"/>
  <c r="AA141" i="72"/>
  <c r="Z141" i="72"/>
  <c r="Y141" i="72"/>
  <c r="X141" i="72"/>
  <c r="W141" i="72"/>
  <c r="V141" i="72"/>
  <c r="U141" i="72"/>
  <c r="T141" i="72"/>
  <c r="S141" i="72"/>
  <c r="R141" i="72"/>
  <c r="Q141" i="72"/>
  <c r="P141" i="72"/>
  <c r="O141" i="72"/>
  <c r="N141" i="72"/>
  <c r="M141" i="72"/>
  <c r="L141" i="72"/>
  <c r="K141" i="72"/>
  <c r="J141" i="72"/>
  <c r="I141" i="72"/>
  <c r="H141" i="72"/>
  <c r="G141" i="72"/>
  <c r="F141" i="72"/>
  <c r="E141" i="72"/>
  <c r="D141" i="72"/>
  <c r="C141" i="72"/>
  <c r="AF140" i="72"/>
  <c r="AE140" i="72"/>
  <c r="AD140" i="72"/>
  <c r="AC140" i="72"/>
  <c r="AB140" i="72"/>
  <c r="AA140" i="72"/>
  <c r="Z140" i="72"/>
  <c r="Y140" i="72"/>
  <c r="X140" i="72"/>
  <c r="W140" i="72"/>
  <c r="V140" i="72"/>
  <c r="U140" i="72"/>
  <c r="T140" i="72"/>
  <c r="S140" i="72"/>
  <c r="R140" i="72"/>
  <c r="Q140" i="72"/>
  <c r="P140" i="72"/>
  <c r="O140" i="72"/>
  <c r="N140" i="72"/>
  <c r="M140" i="72"/>
  <c r="L140" i="72"/>
  <c r="K140" i="72"/>
  <c r="J140" i="72"/>
  <c r="I140" i="72"/>
  <c r="H140" i="72"/>
  <c r="G140" i="72"/>
  <c r="F140" i="72"/>
  <c r="E140" i="72"/>
  <c r="D140" i="72"/>
  <c r="C140" i="72"/>
  <c r="AF139" i="72"/>
  <c r="AE139" i="72"/>
  <c r="AD139" i="72"/>
  <c r="AC139" i="72"/>
  <c r="AB139" i="72"/>
  <c r="AA139" i="72"/>
  <c r="Z139" i="72"/>
  <c r="Y139" i="72"/>
  <c r="X139" i="72"/>
  <c r="W139" i="72"/>
  <c r="V139" i="72"/>
  <c r="U139" i="72"/>
  <c r="T139" i="72"/>
  <c r="S139" i="72"/>
  <c r="R139" i="72"/>
  <c r="Q139" i="72"/>
  <c r="P139" i="72"/>
  <c r="O139" i="72"/>
  <c r="N139" i="72"/>
  <c r="M139" i="72"/>
  <c r="L139" i="72"/>
  <c r="K139" i="72"/>
  <c r="J139" i="72"/>
  <c r="I139" i="72"/>
  <c r="H139" i="72"/>
  <c r="G139" i="72"/>
  <c r="F139" i="72"/>
  <c r="E139" i="72"/>
  <c r="D139" i="72"/>
  <c r="C139" i="72"/>
  <c r="AF138" i="72"/>
  <c r="AE138" i="72"/>
  <c r="AD138" i="72"/>
  <c r="AC138" i="72"/>
  <c r="AB138" i="72"/>
  <c r="AA138" i="72"/>
  <c r="Z138" i="72"/>
  <c r="Y138" i="72"/>
  <c r="X138" i="72"/>
  <c r="W138" i="72"/>
  <c r="V138" i="72"/>
  <c r="U138" i="72"/>
  <c r="T138" i="72"/>
  <c r="S138" i="72"/>
  <c r="R138" i="72"/>
  <c r="Q138" i="72"/>
  <c r="P138" i="72"/>
  <c r="O138" i="72"/>
  <c r="N138" i="72"/>
  <c r="M138" i="72"/>
  <c r="L138" i="72"/>
  <c r="K138" i="72"/>
  <c r="J138" i="72"/>
  <c r="I138" i="72"/>
  <c r="H138" i="72"/>
  <c r="G138" i="72"/>
  <c r="F138" i="72"/>
  <c r="E138" i="72"/>
  <c r="D138" i="72"/>
  <c r="C138" i="72"/>
  <c r="AF137" i="72"/>
  <c r="AE137" i="72"/>
  <c r="AD137" i="72"/>
  <c r="AC137" i="72"/>
  <c r="AB137" i="72"/>
  <c r="AA137" i="72"/>
  <c r="Z137" i="72"/>
  <c r="Y137" i="72"/>
  <c r="X137" i="72"/>
  <c r="W137" i="72"/>
  <c r="V137" i="72"/>
  <c r="U137" i="72"/>
  <c r="T137" i="72"/>
  <c r="S137" i="72"/>
  <c r="R137" i="72"/>
  <c r="Q137" i="72"/>
  <c r="P137" i="72"/>
  <c r="O137" i="72"/>
  <c r="N137" i="72"/>
  <c r="M137" i="72"/>
  <c r="L137" i="72"/>
  <c r="K137" i="72"/>
  <c r="J137" i="72"/>
  <c r="I137" i="72"/>
  <c r="H137" i="72"/>
  <c r="G137" i="72"/>
  <c r="F137" i="72"/>
  <c r="E137" i="72"/>
  <c r="D137" i="72"/>
  <c r="C137" i="72"/>
  <c r="AF136" i="72"/>
  <c r="AE136" i="72"/>
  <c r="AD136" i="72"/>
  <c r="AC136" i="72"/>
  <c r="AB136" i="72"/>
  <c r="AA136" i="72"/>
  <c r="Z136" i="72"/>
  <c r="Y136" i="72"/>
  <c r="X136" i="72"/>
  <c r="W136" i="72"/>
  <c r="V136" i="72"/>
  <c r="U136" i="72"/>
  <c r="T136" i="72"/>
  <c r="S136" i="72"/>
  <c r="R136" i="72"/>
  <c r="Q136" i="72"/>
  <c r="P136" i="72"/>
  <c r="O136" i="72"/>
  <c r="N136" i="72"/>
  <c r="M136" i="72"/>
  <c r="L136" i="72"/>
  <c r="K136" i="72"/>
  <c r="J136" i="72"/>
  <c r="I136" i="72"/>
  <c r="H136" i="72"/>
  <c r="G136" i="72"/>
  <c r="F136" i="72"/>
  <c r="E136" i="72"/>
  <c r="D136" i="72"/>
  <c r="C136" i="72"/>
  <c r="AF135" i="72"/>
  <c r="AE135" i="72"/>
  <c r="AD135" i="72"/>
  <c r="AC135" i="72"/>
  <c r="AB135" i="72"/>
  <c r="AA135" i="72"/>
  <c r="Z135" i="72"/>
  <c r="Y135" i="72"/>
  <c r="X135" i="72"/>
  <c r="W135" i="72"/>
  <c r="V135" i="72"/>
  <c r="U135" i="72"/>
  <c r="T135" i="72"/>
  <c r="S135" i="72"/>
  <c r="R135" i="72"/>
  <c r="Q135" i="72"/>
  <c r="P135" i="72"/>
  <c r="O135" i="72"/>
  <c r="N135" i="72"/>
  <c r="M135" i="72"/>
  <c r="L135" i="72"/>
  <c r="K135" i="72"/>
  <c r="J135" i="72"/>
  <c r="I135" i="72"/>
  <c r="H135" i="72"/>
  <c r="G135" i="72"/>
  <c r="F135" i="72"/>
  <c r="E135" i="72"/>
  <c r="D135" i="72"/>
  <c r="C135" i="72"/>
  <c r="AF134" i="72"/>
  <c r="AE134" i="72"/>
  <c r="AD134" i="72"/>
  <c r="AC134" i="72"/>
  <c r="AB134" i="72"/>
  <c r="AA134" i="72"/>
  <c r="Z134" i="72"/>
  <c r="Y134" i="72"/>
  <c r="X134" i="72"/>
  <c r="W134" i="72"/>
  <c r="V134" i="72"/>
  <c r="U134" i="72"/>
  <c r="T134" i="72"/>
  <c r="S134" i="72"/>
  <c r="R134" i="72"/>
  <c r="Q134" i="72"/>
  <c r="P134" i="72"/>
  <c r="O134" i="72"/>
  <c r="N134" i="72"/>
  <c r="M134" i="72"/>
  <c r="L134" i="72"/>
  <c r="K134" i="72"/>
  <c r="J134" i="72"/>
  <c r="I134" i="72"/>
  <c r="H134" i="72"/>
  <c r="G134" i="72"/>
  <c r="F134" i="72"/>
  <c r="E134" i="72"/>
  <c r="D134" i="72"/>
  <c r="C134" i="72"/>
  <c r="AF133" i="72"/>
  <c r="AE133" i="72"/>
  <c r="AD133" i="72"/>
  <c r="AC133" i="72"/>
  <c r="AB133" i="72"/>
  <c r="AA133" i="72"/>
  <c r="Z133" i="72"/>
  <c r="Y133" i="72"/>
  <c r="X133" i="72"/>
  <c r="W133" i="72"/>
  <c r="V133" i="72"/>
  <c r="U133" i="72"/>
  <c r="T133" i="72"/>
  <c r="S133" i="72"/>
  <c r="R133" i="72"/>
  <c r="Q133" i="72"/>
  <c r="P133" i="72"/>
  <c r="O133" i="72"/>
  <c r="N133" i="72"/>
  <c r="M133" i="72"/>
  <c r="L133" i="72"/>
  <c r="K133" i="72"/>
  <c r="J133" i="72"/>
  <c r="I133" i="72"/>
  <c r="H133" i="72"/>
  <c r="G133" i="72"/>
  <c r="F133" i="72"/>
  <c r="E133" i="72"/>
  <c r="D133" i="72"/>
  <c r="C133" i="72"/>
  <c r="AF132" i="72"/>
  <c r="AE132" i="72"/>
  <c r="AD132" i="72"/>
  <c r="AC132" i="72"/>
  <c r="AB132" i="72"/>
  <c r="AA132" i="72"/>
  <c r="Z132" i="72"/>
  <c r="Y132" i="72"/>
  <c r="X132" i="72"/>
  <c r="W132" i="72"/>
  <c r="V132" i="72"/>
  <c r="U132" i="72"/>
  <c r="T132" i="72"/>
  <c r="S132" i="72"/>
  <c r="R132" i="72"/>
  <c r="Q132" i="72"/>
  <c r="P132" i="72"/>
  <c r="O132" i="72"/>
  <c r="N132" i="72"/>
  <c r="M132" i="72"/>
  <c r="L132" i="72"/>
  <c r="K132" i="72"/>
  <c r="J132" i="72"/>
  <c r="I132" i="72"/>
  <c r="H132" i="72"/>
  <c r="G132" i="72"/>
  <c r="F132" i="72"/>
  <c r="E132" i="72"/>
  <c r="D132" i="72"/>
  <c r="C132" i="72"/>
  <c r="AF131" i="72"/>
  <c r="AE131" i="72"/>
  <c r="AD131" i="72"/>
  <c r="AC131" i="72"/>
  <c r="AB131" i="72"/>
  <c r="AA131" i="72"/>
  <c r="Z131" i="72"/>
  <c r="Y131" i="72"/>
  <c r="X131" i="72"/>
  <c r="W131" i="72"/>
  <c r="V131" i="72"/>
  <c r="U131" i="72"/>
  <c r="T131" i="72"/>
  <c r="S131" i="72"/>
  <c r="R131" i="72"/>
  <c r="Q131" i="72"/>
  <c r="P131" i="72"/>
  <c r="O131" i="72"/>
  <c r="N131" i="72"/>
  <c r="M131" i="72"/>
  <c r="L131" i="72"/>
  <c r="K131" i="72"/>
  <c r="J131" i="72"/>
  <c r="I131" i="72"/>
  <c r="H131" i="72"/>
  <c r="G131" i="72"/>
  <c r="F131" i="72"/>
  <c r="E131" i="72"/>
  <c r="D131" i="72"/>
  <c r="C131" i="72"/>
  <c r="AF130" i="72"/>
  <c r="AE130" i="72"/>
  <c r="AD130" i="72"/>
  <c r="AC130" i="72"/>
  <c r="AB130" i="72"/>
  <c r="AA130" i="72"/>
  <c r="Z130" i="72"/>
  <c r="Y130" i="72"/>
  <c r="X130" i="72"/>
  <c r="W130" i="72"/>
  <c r="V130" i="72"/>
  <c r="U130" i="72"/>
  <c r="T130" i="72"/>
  <c r="S130" i="72"/>
  <c r="R130" i="72"/>
  <c r="Q130" i="72"/>
  <c r="P130" i="72"/>
  <c r="O130" i="72"/>
  <c r="N130" i="72"/>
  <c r="M130" i="72"/>
  <c r="L130" i="72"/>
  <c r="K130" i="72"/>
  <c r="J130" i="72"/>
  <c r="I130" i="72"/>
  <c r="H130" i="72"/>
  <c r="G130" i="72"/>
  <c r="F130" i="72"/>
  <c r="E130" i="72"/>
  <c r="D130" i="72"/>
  <c r="C130" i="72"/>
  <c r="AF129" i="72"/>
  <c r="AE129" i="72"/>
  <c r="AD129" i="72"/>
  <c r="AC129" i="72"/>
  <c r="AB129" i="72"/>
  <c r="AA129" i="72"/>
  <c r="Z129" i="72"/>
  <c r="Y129" i="72"/>
  <c r="X129" i="72"/>
  <c r="W129" i="72"/>
  <c r="V129" i="72"/>
  <c r="U129" i="72"/>
  <c r="T129" i="72"/>
  <c r="S129" i="72"/>
  <c r="R129" i="72"/>
  <c r="Q129" i="72"/>
  <c r="P129" i="72"/>
  <c r="O129" i="72"/>
  <c r="N129" i="72"/>
  <c r="M129" i="72"/>
  <c r="L129" i="72"/>
  <c r="K129" i="72"/>
  <c r="J129" i="72"/>
  <c r="I129" i="72"/>
  <c r="H129" i="72"/>
  <c r="G129" i="72"/>
  <c r="F129" i="72"/>
  <c r="E129" i="72"/>
  <c r="D129" i="72"/>
  <c r="C129" i="72"/>
  <c r="AF128" i="72"/>
  <c r="AE128" i="72"/>
  <c r="AD128" i="72"/>
  <c r="AC128" i="72"/>
  <c r="AB128" i="72"/>
  <c r="AA128" i="72"/>
  <c r="Z128" i="72"/>
  <c r="Y128" i="72"/>
  <c r="X128" i="72"/>
  <c r="W128" i="72"/>
  <c r="V128" i="72"/>
  <c r="U128" i="72"/>
  <c r="T128" i="72"/>
  <c r="S128" i="72"/>
  <c r="R128" i="72"/>
  <c r="Q128" i="72"/>
  <c r="P128" i="72"/>
  <c r="O128" i="72"/>
  <c r="N128" i="72"/>
  <c r="M128" i="72"/>
  <c r="L128" i="72"/>
  <c r="K128" i="72"/>
  <c r="J128" i="72"/>
  <c r="I128" i="72"/>
  <c r="H128" i="72"/>
  <c r="G128" i="72"/>
  <c r="F128" i="72"/>
  <c r="E128" i="72"/>
  <c r="D128" i="72"/>
  <c r="C128" i="72"/>
  <c r="AF127" i="72"/>
  <c r="AE127" i="72"/>
  <c r="AD127" i="72"/>
  <c r="AC127" i="72"/>
  <c r="AB127" i="72"/>
  <c r="AA127" i="72"/>
  <c r="Z127" i="72"/>
  <c r="Y127" i="72"/>
  <c r="X127" i="72"/>
  <c r="W127" i="72"/>
  <c r="V127" i="72"/>
  <c r="U127" i="72"/>
  <c r="T127" i="72"/>
  <c r="S127" i="72"/>
  <c r="R127" i="72"/>
  <c r="Q127" i="72"/>
  <c r="P127" i="72"/>
  <c r="O127" i="72"/>
  <c r="N127" i="72"/>
  <c r="M127" i="72"/>
  <c r="L127" i="72"/>
  <c r="K127" i="72"/>
  <c r="J127" i="72"/>
  <c r="I127" i="72"/>
  <c r="H127" i="72"/>
  <c r="G127" i="72"/>
  <c r="F127" i="72"/>
  <c r="E127" i="72"/>
  <c r="D127" i="72"/>
  <c r="C127" i="72"/>
  <c r="AF126" i="72"/>
  <c r="AE126" i="72"/>
  <c r="AD126" i="72"/>
  <c r="AC126" i="72"/>
  <c r="AB126" i="72"/>
  <c r="AA126" i="72"/>
  <c r="Z126" i="72"/>
  <c r="Y126" i="72"/>
  <c r="X126" i="72"/>
  <c r="W126" i="72"/>
  <c r="V126" i="72"/>
  <c r="U126" i="72"/>
  <c r="T126" i="72"/>
  <c r="S126" i="72"/>
  <c r="R126" i="72"/>
  <c r="Q126" i="72"/>
  <c r="P126" i="72"/>
  <c r="O126" i="72"/>
  <c r="N126" i="72"/>
  <c r="M126" i="72"/>
  <c r="L126" i="72"/>
  <c r="K126" i="72"/>
  <c r="J126" i="72"/>
  <c r="I126" i="72"/>
  <c r="H126" i="72"/>
  <c r="G126" i="72"/>
  <c r="F126" i="72"/>
  <c r="E126" i="72"/>
  <c r="D126" i="72"/>
  <c r="C126" i="72"/>
  <c r="AF125" i="72"/>
  <c r="AE125" i="72"/>
  <c r="AD125" i="72"/>
  <c r="AC125" i="72"/>
  <c r="AB125" i="72"/>
  <c r="AA125" i="72"/>
  <c r="Z125" i="72"/>
  <c r="Y125" i="72"/>
  <c r="X125" i="72"/>
  <c r="W125" i="72"/>
  <c r="V125" i="72"/>
  <c r="U125" i="72"/>
  <c r="T125" i="72"/>
  <c r="S125" i="72"/>
  <c r="R125" i="72"/>
  <c r="Q125" i="72"/>
  <c r="P125" i="72"/>
  <c r="O125" i="72"/>
  <c r="N125" i="72"/>
  <c r="M125" i="72"/>
  <c r="L125" i="72"/>
  <c r="K125" i="72"/>
  <c r="J125" i="72"/>
  <c r="I125" i="72"/>
  <c r="H125" i="72"/>
  <c r="G125" i="72"/>
  <c r="F125" i="72"/>
  <c r="E125" i="72"/>
  <c r="D125" i="72"/>
  <c r="C125" i="72"/>
  <c r="AF124" i="72"/>
  <c r="AE124" i="72"/>
  <c r="AD124" i="72"/>
  <c r="AC124" i="72"/>
  <c r="AB124" i="72"/>
  <c r="AA124" i="72"/>
  <c r="Z124" i="72"/>
  <c r="Y124" i="72"/>
  <c r="X124" i="72"/>
  <c r="W124" i="72"/>
  <c r="V124" i="72"/>
  <c r="U124" i="72"/>
  <c r="T124" i="72"/>
  <c r="S124" i="72"/>
  <c r="R124" i="72"/>
  <c r="Q124" i="72"/>
  <c r="P124" i="72"/>
  <c r="O124" i="72"/>
  <c r="N124" i="72"/>
  <c r="M124" i="72"/>
  <c r="L124" i="72"/>
  <c r="K124" i="72"/>
  <c r="J124" i="72"/>
  <c r="I124" i="72"/>
  <c r="H124" i="72"/>
  <c r="G124" i="72"/>
  <c r="F124" i="72"/>
  <c r="E124" i="72"/>
  <c r="D124" i="72"/>
  <c r="C124" i="72"/>
  <c r="AF123" i="72"/>
  <c r="AE123" i="72"/>
  <c r="AD123" i="72"/>
  <c r="AC123" i="72"/>
  <c r="AB123" i="72"/>
  <c r="AA123" i="72"/>
  <c r="Z123" i="72"/>
  <c r="Y123" i="72"/>
  <c r="X123" i="72"/>
  <c r="W123" i="72"/>
  <c r="V123" i="72"/>
  <c r="U123" i="72"/>
  <c r="T123" i="72"/>
  <c r="S123" i="72"/>
  <c r="R123" i="72"/>
  <c r="Q123" i="72"/>
  <c r="P123" i="72"/>
  <c r="O123" i="72"/>
  <c r="N123" i="72"/>
  <c r="M123" i="72"/>
  <c r="L123" i="72"/>
  <c r="K123" i="72"/>
  <c r="J123" i="72"/>
  <c r="I123" i="72"/>
  <c r="H123" i="72"/>
  <c r="G123" i="72"/>
  <c r="F123" i="72"/>
  <c r="E123" i="72"/>
  <c r="D123" i="72"/>
  <c r="C123" i="72"/>
  <c r="AF122" i="72"/>
  <c r="AE122" i="72"/>
  <c r="AD122" i="72"/>
  <c r="AC122" i="72"/>
  <c r="AB122" i="72"/>
  <c r="AA122" i="72"/>
  <c r="Z122" i="72"/>
  <c r="Y122" i="72"/>
  <c r="X122" i="72"/>
  <c r="W122" i="72"/>
  <c r="V122" i="72"/>
  <c r="U122" i="72"/>
  <c r="T122" i="72"/>
  <c r="S122" i="72"/>
  <c r="R122" i="72"/>
  <c r="Q122" i="72"/>
  <c r="P122" i="72"/>
  <c r="O122" i="72"/>
  <c r="N122" i="72"/>
  <c r="M122" i="72"/>
  <c r="L122" i="72"/>
  <c r="K122" i="72"/>
  <c r="J122" i="72"/>
  <c r="I122" i="72"/>
  <c r="H122" i="72"/>
  <c r="G122" i="72"/>
  <c r="F122" i="72"/>
  <c r="E122" i="72"/>
  <c r="D122" i="72"/>
  <c r="C122" i="72"/>
  <c r="AF121" i="72"/>
  <c r="AE121" i="72"/>
  <c r="AD121" i="72"/>
  <c r="AC121" i="72"/>
  <c r="AB121" i="72"/>
  <c r="AA121" i="72"/>
  <c r="Z121" i="72"/>
  <c r="Y121" i="72"/>
  <c r="X121" i="72"/>
  <c r="W121" i="72"/>
  <c r="V121" i="72"/>
  <c r="U121" i="72"/>
  <c r="T121" i="72"/>
  <c r="S121" i="72"/>
  <c r="R121" i="72"/>
  <c r="Q121" i="72"/>
  <c r="P121" i="72"/>
  <c r="O121" i="72"/>
  <c r="N121" i="72"/>
  <c r="M121" i="72"/>
  <c r="L121" i="72"/>
  <c r="K121" i="72"/>
  <c r="J121" i="72"/>
  <c r="I121" i="72"/>
  <c r="H121" i="72"/>
  <c r="G121" i="72"/>
  <c r="F121" i="72"/>
  <c r="E121" i="72"/>
  <c r="D121" i="72"/>
  <c r="C121" i="72"/>
  <c r="AF120" i="72"/>
  <c r="AE120" i="72"/>
  <c r="AD120" i="72"/>
  <c r="AC120" i="72"/>
  <c r="AB120" i="72"/>
  <c r="AA120" i="72"/>
  <c r="Z120" i="72"/>
  <c r="Y120" i="72"/>
  <c r="X120" i="72"/>
  <c r="W120" i="72"/>
  <c r="V120" i="72"/>
  <c r="U120" i="72"/>
  <c r="T120" i="72"/>
  <c r="S120" i="72"/>
  <c r="R120" i="72"/>
  <c r="Q120" i="72"/>
  <c r="P120" i="72"/>
  <c r="O120" i="72"/>
  <c r="N120" i="72"/>
  <c r="M120" i="72"/>
  <c r="L120" i="72"/>
  <c r="K120" i="72"/>
  <c r="J120" i="72"/>
  <c r="I120" i="72"/>
  <c r="H120" i="72"/>
  <c r="G120" i="72"/>
  <c r="F120" i="72"/>
  <c r="E120" i="72"/>
  <c r="D120" i="72"/>
  <c r="C120" i="72"/>
  <c r="AF119" i="72"/>
  <c r="AE119" i="72"/>
  <c r="AD119" i="72"/>
  <c r="AC119" i="72"/>
  <c r="AB119" i="72"/>
  <c r="AA119" i="72"/>
  <c r="Z119" i="72"/>
  <c r="Y119" i="72"/>
  <c r="X119" i="72"/>
  <c r="W119" i="72"/>
  <c r="V119" i="72"/>
  <c r="U119" i="72"/>
  <c r="T119" i="72"/>
  <c r="S119" i="72"/>
  <c r="R119" i="72"/>
  <c r="Q119" i="72"/>
  <c r="P119" i="72"/>
  <c r="O119" i="72"/>
  <c r="N119" i="72"/>
  <c r="M119" i="72"/>
  <c r="L119" i="72"/>
  <c r="K119" i="72"/>
  <c r="J119" i="72"/>
  <c r="I119" i="72"/>
  <c r="H119" i="72"/>
  <c r="G119" i="72"/>
  <c r="F119" i="72"/>
  <c r="E119" i="72"/>
  <c r="D119" i="72"/>
  <c r="C119" i="72"/>
  <c r="AF118" i="72"/>
  <c r="AE118" i="72"/>
  <c r="AD118" i="72"/>
  <c r="AC118" i="72"/>
  <c r="AB118" i="72"/>
  <c r="AA118" i="72"/>
  <c r="Z118" i="72"/>
  <c r="Y118" i="72"/>
  <c r="X118" i="72"/>
  <c r="W118" i="72"/>
  <c r="V118" i="72"/>
  <c r="U118" i="72"/>
  <c r="T118" i="72"/>
  <c r="S118" i="72"/>
  <c r="R118" i="72"/>
  <c r="Q118" i="72"/>
  <c r="P118" i="72"/>
  <c r="O118" i="72"/>
  <c r="N118" i="72"/>
  <c r="M118" i="72"/>
  <c r="L118" i="72"/>
  <c r="K118" i="72"/>
  <c r="J118" i="72"/>
  <c r="I118" i="72"/>
  <c r="H118" i="72"/>
  <c r="G118" i="72"/>
  <c r="F118" i="72"/>
  <c r="E118" i="72"/>
  <c r="D118" i="72"/>
  <c r="C118" i="72"/>
  <c r="AF117" i="72"/>
  <c r="AE117" i="72"/>
  <c r="AD117" i="72"/>
  <c r="AC117" i="72"/>
  <c r="AB117" i="72"/>
  <c r="AA117" i="72"/>
  <c r="Z117" i="72"/>
  <c r="Y117" i="72"/>
  <c r="X117" i="72"/>
  <c r="W117" i="72"/>
  <c r="V117" i="72"/>
  <c r="U117" i="72"/>
  <c r="T117" i="72"/>
  <c r="S117" i="72"/>
  <c r="R117" i="72"/>
  <c r="Q117" i="72"/>
  <c r="P117" i="72"/>
  <c r="O117" i="72"/>
  <c r="N117" i="72"/>
  <c r="M117" i="72"/>
  <c r="L117" i="72"/>
  <c r="K117" i="72"/>
  <c r="J117" i="72"/>
  <c r="I117" i="72"/>
  <c r="H117" i="72"/>
  <c r="G117" i="72"/>
  <c r="F117" i="72"/>
  <c r="E117" i="72"/>
  <c r="D117" i="72"/>
  <c r="C117" i="72"/>
  <c r="AF116" i="72"/>
  <c r="AE116" i="72"/>
  <c r="AD116" i="72"/>
  <c r="AC116" i="72"/>
  <c r="AB116" i="72"/>
  <c r="AA116" i="72"/>
  <c r="Z116" i="72"/>
  <c r="Y116" i="72"/>
  <c r="X116" i="72"/>
  <c r="W116" i="72"/>
  <c r="V116" i="72"/>
  <c r="U116" i="72"/>
  <c r="T116" i="72"/>
  <c r="S116" i="72"/>
  <c r="R116" i="72"/>
  <c r="Q116" i="72"/>
  <c r="P116" i="72"/>
  <c r="O116" i="72"/>
  <c r="N116" i="72"/>
  <c r="M116" i="72"/>
  <c r="L116" i="72"/>
  <c r="K116" i="72"/>
  <c r="J116" i="72"/>
  <c r="I116" i="72"/>
  <c r="H116" i="72"/>
  <c r="G116" i="72"/>
  <c r="F116" i="72"/>
  <c r="E116" i="72"/>
  <c r="D116" i="72"/>
  <c r="C116" i="72"/>
  <c r="AF115" i="72"/>
  <c r="AE115" i="72"/>
  <c r="AD115" i="72"/>
  <c r="AC115" i="72"/>
  <c r="AB115" i="72"/>
  <c r="AA115" i="72"/>
  <c r="Z115" i="72"/>
  <c r="Y115" i="72"/>
  <c r="X115" i="72"/>
  <c r="W115" i="72"/>
  <c r="V115" i="72"/>
  <c r="U115" i="72"/>
  <c r="T115" i="72"/>
  <c r="S115" i="72"/>
  <c r="R115" i="72"/>
  <c r="Q115" i="72"/>
  <c r="P115" i="72"/>
  <c r="O115" i="72"/>
  <c r="N115" i="72"/>
  <c r="M115" i="72"/>
  <c r="L115" i="72"/>
  <c r="K115" i="72"/>
  <c r="J115" i="72"/>
  <c r="I115" i="72"/>
  <c r="H115" i="72"/>
  <c r="G115" i="72"/>
  <c r="F115" i="72"/>
  <c r="E115" i="72"/>
  <c r="D115" i="72"/>
  <c r="C115" i="72"/>
  <c r="AF114" i="72"/>
  <c r="AE114" i="72"/>
  <c r="AD114" i="72"/>
  <c r="AC114" i="72"/>
  <c r="AB114" i="72"/>
  <c r="AA114" i="72"/>
  <c r="Z114" i="72"/>
  <c r="Y114" i="72"/>
  <c r="X114" i="72"/>
  <c r="W114" i="72"/>
  <c r="V114" i="72"/>
  <c r="U114" i="72"/>
  <c r="T114" i="72"/>
  <c r="S114" i="72"/>
  <c r="R114" i="72"/>
  <c r="Q114" i="72"/>
  <c r="P114" i="72"/>
  <c r="O114" i="72"/>
  <c r="N114" i="72"/>
  <c r="M114" i="72"/>
  <c r="L114" i="72"/>
  <c r="K114" i="72"/>
  <c r="J114" i="72"/>
  <c r="I114" i="72"/>
  <c r="H114" i="72"/>
  <c r="G114" i="72"/>
  <c r="F114" i="72"/>
  <c r="E114" i="72"/>
  <c r="D114" i="72"/>
  <c r="C114" i="72"/>
  <c r="AF113" i="72"/>
  <c r="AE113" i="72"/>
  <c r="AD113" i="72"/>
  <c r="AC113" i="72"/>
  <c r="AB113" i="72"/>
  <c r="AA113" i="72"/>
  <c r="Z113" i="72"/>
  <c r="Y113" i="72"/>
  <c r="X113" i="72"/>
  <c r="W113" i="72"/>
  <c r="V113" i="72"/>
  <c r="U113" i="72"/>
  <c r="T113" i="72"/>
  <c r="S113" i="72"/>
  <c r="R113" i="72"/>
  <c r="Q113" i="72"/>
  <c r="P113" i="72"/>
  <c r="O113" i="72"/>
  <c r="N113" i="72"/>
  <c r="M113" i="72"/>
  <c r="L113" i="72"/>
  <c r="K113" i="72"/>
  <c r="J113" i="72"/>
  <c r="I113" i="72"/>
  <c r="H113" i="72"/>
  <c r="G113" i="72"/>
  <c r="F113" i="72"/>
  <c r="E113" i="72"/>
  <c r="D113" i="72"/>
  <c r="C113" i="72"/>
  <c r="AF112" i="72"/>
  <c r="AE112" i="72"/>
  <c r="AD112" i="72"/>
  <c r="AC112" i="72"/>
  <c r="AB112" i="72"/>
  <c r="AA112" i="72"/>
  <c r="Z112" i="72"/>
  <c r="Y112" i="72"/>
  <c r="X112" i="72"/>
  <c r="W112" i="72"/>
  <c r="V112" i="72"/>
  <c r="U112" i="72"/>
  <c r="T112" i="72"/>
  <c r="S112" i="72"/>
  <c r="R112" i="72"/>
  <c r="Q112" i="72"/>
  <c r="P112" i="72"/>
  <c r="O112" i="72"/>
  <c r="N112" i="72"/>
  <c r="M112" i="72"/>
  <c r="L112" i="72"/>
  <c r="K112" i="72"/>
  <c r="J112" i="72"/>
  <c r="I112" i="72"/>
  <c r="H112" i="72"/>
  <c r="G112" i="72"/>
  <c r="F112" i="72"/>
  <c r="E112" i="72"/>
  <c r="D112" i="72"/>
  <c r="C112" i="72"/>
  <c r="AF111" i="72"/>
  <c r="AE111" i="72"/>
  <c r="AD111" i="72"/>
  <c r="AC111" i="72"/>
  <c r="AB111" i="72"/>
  <c r="AA111" i="72"/>
  <c r="Z111" i="72"/>
  <c r="Y111" i="72"/>
  <c r="X111" i="72"/>
  <c r="W111" i="72"/>
  <c r="V111" i="72"/>
  <c r="U111" i="72"/>
  <c r="T111" i="72"/>
  <c r="S111" i="72"/>
  <c r="R111" i="72"/>
  <c r="Q111" i="72"/>
  <c r="P111" i="72"/>
  <c r="O111" i="72"/>
  <c r="N111" i="72"/>
  <c r="M111" i="72"/>
  <c r="L111" i="72"/>
  <c r="K111" i="72"/>
  <c r="J111" i="72"/>
  <c r="I111" i="72"/>
  <c r="H111" i="72"/>
  <c r="G111" i="72"/>
  <c r="F111" i="72"/>
  <c r="E111" i="72"/>
  <c r="D111" i="72"/>
  <c r="C111" i="72"/>
  <c r="AF110" i="72"/>
  <c r="AE110" i="72"/>
  <c r="AD110" i="72"/>
  <c r="AC110" i="72"/>
  <c r="AB110" i="72"/>
  <c r="AA110" i="72"/>
  <c r="Z110" i="72"/>
  <c r="Y110" i="72"/>
  <c r="X110" i="72"/>
  <c r="W110" i="72"/>
  <c r="V110" i="72"/>
  <c r="U110" i="72"/>
  <c r="T110" i="72"/>
  <c r="S110" i="72"/>
  <c r="R110" i="72"/>
  <c r="Q110" i="72"/>
  <c r="P110" i="72"/>
  <c r="O110" i="72"/>
  <c r="N110" i="72"/>
  <c r="M110" i="72"/>
  <c r="L110" i="72"/>
  <c r="K110" i="72"/>
  <c r="J110" i="72"/>
  <c r="I110" i="72"/>
  <c r="H110" i="72"/>
  <c r="G110" i="72"/>
  <c r="F110" i="72"/>
  <c r="E110" i="72"/>
  <c r="D110" i="72"/>
  <c r="C110" i="72"/>
  <c r="AF109" i="72"/>
  <c r="AE109" i="72"/>
  <c r="AD109" i="72"/>
  <c r="AC109" i="72"/>
  <c r="AB109" i="72"/>
  <c r="AA109" i="72"/>
  <c r="Z109" i="72"/>
  <c r="Y109" i="72"/>
  <c r="X109" i="72"/>
  <c r="W109" i="72"/>
  <c r="V109" i="72"/>
  <c r="U109" i="72"/>
  <c r="T109" i="72"/>
  <c r="S109" i="72"/>
  <c r="R109" i="72"/>
  <c r="Q109" i="72"/>
  <c r="P109" i="72"/>
  <c r="O109" i="72"/>
  <c r="N109" i="72"/>
  <c r="M109" i="72"/>
  <c r="L109" i="72"/>
  <c r="K109" i="72"/>
  <c r="J109" i="72"/>
  <c r="I109" i="72"/>
  <c r="H109" i="72"/>
  <c r="G109" i="72"/>
  <c r="F109" i="72"/>
  <c r="E109" i="72"/>
  <c r="D109" i="72"/>
  <c r="C109" i="72"/>
  <c r="AF108" i="72"/>
  <c r="AE108" i="72"/>
  <c r="AD108" i="72"/>
  <c r="AC108" i="72"/>
  <c r="AB108" i="72"/>
  <c r="AA108" i="72"/>
  <c r="Z108" i="72"/>
  <c r="Y108" i="72"/>
  <c r="X108" i="72"/>
  <c r="W108" i="72"/>
  <c r="V108" i="72"/>
  <c r="U108" i="72"/>
  <c r="T108" i="72"/>
  <c r="S108" i="72"/>
  <c r="R108" i="72"/>
  <c r="Q108" i="72"/>
  <c r="P108" i="72"/>
  <c r="O108" i="72"/>
  <c r="N108" i="72"/>
  <c r="M108" i="72"/>
  <c r="L108" i="72"/>
  <c r="K108" i="72"/>
  <c r="J108" i="72"/>
  <c r="I108" i="72"/>
  <c r="H108" i="72"/>
  <c r="G108" i="72"/>
  <c r="F108" i="72"/>
  <c r="E108" i="72"/>
  <c r="D108" i="72"/>
  <c r="C108" i="72"/>
  <c r="AF107" i="72"/>
  <c r="AE107" i="72"/>
  <c r="AD107" i="72"/>
  <c r="AC107" i="72"/>
  <c r="AB107" i="72"/>
  <c r="AA107" i="72"/>
  <c r="Z107" i="72"/>
  <c r="Y107" i="72"/>
  <c r="X107" i="72"/>
  <c r="W107" i="72"/>
  <c r="V107" i="72"/>
  <c r="U107" i="72"/>
  <c r="T107" i="72"/>
  <c r="S107" i="72"/>
  <c r="R107" i="72"/>
  <c r="Q107" i="72"/>
  <c r="P107" i="72"/>
  <c r="O107" i="72"/>
  <c r="N107" i="72"/>
  <c r="M107" i="72"/>
  <c r="L107" i="72"/>
  <c r="K107" i="72"/>
  <c r="J107" i="72"/>
  <c r="I107" i="72"/>
  <c r="H107" i="72"/>
  <c r="G107" i="72"/>
  <c r="F107" i="72"/>
  <c r="E107" i="72"/>
  <c r="D107" i="72"/>
  <c r="C107" i="72"/>
  <c r="AF106" i="72"/>
  <c r="AE106" i="72"/>
  <c r="AD106" i="72"/>
  <c r="AC106" i="72"/>
  <c r="AB106" i="72"/>
  <c r="AA106" i="72"/>
  <c r="Z106" i="72"/>
  <c r="Y106" i="72"/>
  <c r="X106" i="72"/>
  <c r="W106" i="72"/>
  <c r="V106" i="72"/>
  <c r="U106" i="72"/>
  <c r="T106" i="72"/>
  <c r="S106" i="72"/>
  <c r="R106" i="72"/>
  <c r="Q106" i="72"/>
  <c r="P106" i="72"/>
  <c r="O106" i="72"/>
  <c r="N106" i="72"/>
  <c r="M106" i="72"/>
  <c r="L106" i="72"/>
  <c r="K106" i="72"/>
  <c r="J106" i="72"/>
  <c r="I106" i="72"/>
  <c r="H106" i="72"/>
  <c r="G106" i="72"/>
  <c r="F106" i="72"/>
  <c r="E106" i="72"/>
  <c r="D106" i="72"/>
  <c r="C106" i="72"/>
  <c r="AF105" i="72"/>
  <c r="AE105" i="72"/>
  <c r="AD105" i="72"/>
  <c r="AC105" i="72"/>
  <c r="AB105" i="72"/>
  <c r="AA105" i="72"/>
  <c r="Z105" i="72"/>
  <c r="Y105" i="72"/>
  <c r="X105" i="72"/>
  <c r="W105" i="72"/>
  <c r="V105" i="72"/>
  <c r="U105" i="72"/>
  <c r="T105" i="72"/>
  <c r="S105" i="72"/>
  <c r="R105" i="72"/>
  <c r="Q105" i="72"/>
  <c r="P105" i="72"/>
  <c r="O105" i="72"/>
  <c r="N105" i="72"/>
  <c r="M105" i="72"/>
  <c r="L105" i="72"/>
  <c r="K105" i="72"/>
  <c r="J105" i="72"/>
  <c r="I105" i="72"/>
  <c r="H105" i="72"/>
  <c r="G105" i="72"/>
  <c r="F105" i="72"/>
  <c r="E105" i="72"/>
  <c r="D105" i="72"/>
  <c r="C105" i="72"/>
  <c r="AF104" i="72"/>
  <c r="AE104" i="72"/>
  <c r="AD104" i="72"/>
  <c r="AC104" i="72"/>
  <c r="AB104" i="72"/>
  <c r="AA104" i="72"/>
  <c r="Z104" i="72"/>
  <c r="Y104" i="72"/>
  <c r="X104" i="72"/>
  <c r="W104" i="72"/>
  <c r="V104" i="72"/>
  <c r="U104" i="72"/>
  <c r="T104" i="72"/>
  <c r="S104" i="72"/>
  <c r="R104" i="72"/>
  <c r="Q104" i="72"/>
  <c r="P104" i="72"/>
  <c r="O104" i="72"/>
  <c r="N104" i="72"/>
  <c r="M104" i="72"/>
  <c r="L104" i="72"/>
  <c r="K104" i="72"/>
  <c r="J104" i="72"/>
  <c r="I104" i="72"/>
  <c r="H104" i="72"/>
  <c r="G104" i="72"/>
  <c r="F104" i="72"/>
  <c r="E104" i="72"/>
  <c r="D104" i="72"/>
  <c r="C104" i="72"/>
  <c r="AF103" i="72"/>
  <c r="AE103" i="72"/>
  <c r="AD103" i="72"/>
  <c r="AC103" i="72"/>
  <c r="AB103" i="72"/>
  <c r="AA103" i="72"/>
  <c r="Z103" i="72"/>
  <c r="Y103" i="72"/>
  <c r="X103" i="72"/>
  <c r="W103" i="72"/>
  <c r="V103" i="72"/>
  <c r="U103" i="72"/>
  <c r="T103" i="72"/>
  <c r="S103" i="72"/>
  <c r="R103" i="72"/>
  <c r="Q103" i="72"/>
  <c r="P103" i="72"/>
  <c r="O103" i="72"/>
  <c r="N103" i="72"/>
  <c r="M103" i="72"/>
  <c r="L103" i="72"/>
  <c r="K103" i="72"/>
  <c r="J103" i="72"/>
  <c r="I103" i="72"/>
  <c r="H103" i="72"/>
  <c r="G103" i="72"/>
  <c r="F103" i="72"/>
  <c r="E103" i="72"/>
  <c r="D103" i="72"/>
  <c r="C103" i="72"/>
  <c r="AF102" i="72"/>
  <c r="AE102" i="72"/>
  <c r="AD102" i="72"/>
  <c r="AC102" i="72"/>
  <c r="AB102" i="72"/>
  <c r="AA102" i="72"/>
  <c r="Z102" i="72"/>
  <c r="Y102" i="72"/>
  <c r="X102" i="72"/>
  <c r="W102" i="72"/>
  <c r="V102" i="72"/>
  <c r="U102" i="72"/>
  <c r="T102" i="72"/>
  <c r="S102" i="72"/>
  <c r="R102" i="72"/>
  <c r="Q102" i="72"/>
  <c r="P102" i="72"/>
  <c r="O102" i="72"/>
  <c r="N102" i="72"/>
  <c r="M102" i="72"/>
  <c r="L102" i="72"/>
  <c r="K102" i="72"/>
  <c r="J102" i="72"/>
  <c r="I102" i="72"/>
  <c r="H102" i="72"/>
  <c r="G102" i="72"/>
  <c r="F102" i="72"/>
  <c r="E102" i="72"/>
  <c r="D102" i="72"/>
  <c r="C102" i="72"/>
  <c r="AF101" i="72"/>
  <c r="AE101" i="72"/>
  <c r="AD101" i="72"/>
  <c r="AC101" i="72"/>
  <c r="AB101" i="72"/>
  <c r="AA101" i="72"/>
  <c r="Z101" i="72"/>
  <c r="Y101" i="72"/>
  <c r="X101" i="72"/>
  <c r="W101" i="72"/>
  <c r="V101" i="72"/>
  <c r="U101" i="72"/>
  <c r="T101" i="72"/>
  <c r="S101" i="72"/>
  <c r="R101" i="72"/>
  <c r="Q101" i="72"/>
  <c r="P101" i="72"/>
  <c r="O101" i="72"/>
  <c r="N101" i="72"/>
  <c r="M101" i="72"/>
  <c r="L101" i="72"/>
  <c r="K101" i="72"/>
  <c r="J101" i="72"/>
  <c r="I101" i="72"/>
  <c r="H101" i="72"/>
  <c r="G101" i="72"/>
  <c r="F101" i="72"/>
  <c r="E101" i="72"/>
  <c r="D101" i="72"/>
  <c r="C101" i="72"/>
  <c r="AF100" i="72"/>
  <c r="AE100" i="72"/>
  <c r="AD100" i="72"/>
  <c r="AC100" i="72"/>
  <c r="AB100" i="72"/>
  <c r="AA100" i="72"/>
  <c r="Z100" i="72"/>
  <c r="Y100" i="72"/>
  <c r="X100" i="72"/>
  <c r="W100" i="72"/>
  <c r="V100" i="72"/>
  <c r="U100" i="72"/>
  <c r="T100" i="72"/>
  <c r="S100" i="72"/>
  <c r="R100" i="72"/>
  <c r="Q100" i="72"/>
  <c r="P100" i="72"/>
  <c r="O100" i="72"/>
  <c r="N100" i="72"/>
  <c r="M100" i="72"/>
  <c r="L100" i="72"/>
  <c r="K100" i="72"/>
  <c r="J100" i="72"/>
  <c r="I100" i="72"/>
  <c r="H100" i="72"/>
  <c r="G100" i="72"/>
  <c r="F100" i="72"/>
  <c r="E100" i="72"/>
  <c r="D100" i="72"/>
  <c r="C100" i="72"/>
  <c r="AF99" i="72"/>
  <c r="AE99" i="72"/>
  <c r="AD99" i="72"/>
  <c r="AC99" i="72"/>
  <c r="AB99" i="72"/>
  <c r="AA99" i="72"/>
  <c r="Z99" i="72"/>
  <c r="Y99" i="72"/>
  <c r="X99" i="72"/>
  <c r="W99" i="72"/>
  <c r="V99" i="72"/>
  <c r="U99" i="72"/>
  <c r="T99" i="72"/>
  <c r="S99" i="72"/>
  <c r="R99" i="72"/>
  <c r="Q99" i="72"/>
  <c r="P99" i="72"/>
  <c r="O99" i="72"/>
  <c r="N99" i="72"/>
  <c r="M99" i="72"/>
  <c r="L99" i="72"/>
  <c r="K99" i="72"/>
  <c r="J99" i="72"/>
  <c r="I99" i="72"/>
  <c r="H99" i="72"/>
  <c r="G99" i="72"/>
  <c r="F99" i="72"/>
  <c r="E99" i="72"/>
  <c r="D99" i="72"/>
  <c r="C99" i="72"/>
  <c r="AF98" i="72"/>
  <c r="AE98" i="72"/>
  <c r="AD98" i="72"/>
  <c r="AC98" i="72"/>
  <c r="AB98" i="72"/>
  <c r="AA98" i="72"/>
  <c r="Z98" i="72"/>
  <c r="Y98" i="72"/>
  <c r="X98" i="72"/>
  <c r="W98" i="72"/>
  <c r="V98" i="72"/>
  <c r="U98" i="72"/>
  <c r="T98" i="72"/>
  <c r="S98" i="72"/>
  <c r="R98" i="72"/>
  <c r="Q98" i="72"/>
  <c r="P98" i="72"/>
  <c r="O98" i="72"/>
  <c r="N98" i="72"/>
  <c r="M98" i="72"/>
  <c r="L98" i="72"/>
  <c r="K98" i="72"/>
  <c r="J98" i="72"/>
  <c r="I98" i="72"/>
  <c r="H98" i="72"/>
  <c r="G98" i="72"/>
  <c r="F98" i="72"/>
  <c r="E98" i="72"/>
  <c r="D98" i="72"/>
  <c r="C98" i="72"/>
  <c r="AF97" i="72"/>
  <c r="AE97" i="72"/>
  <c r="AD97" i="72"/>
  <c r="AC97" i="72"/>
  <c r="AB97" i="72"/>
  <c r="AA97" i="72"/>
  <c r="Z97" i="72"/>
  <c r="Y97" i="72"/>
  <c r="X97" i="72"/>
  <c r="W97" i="72"/>
  <c r="V97" i="72"/>
  <c r="U97" i="72"/>
  <c r="T97" i="72"/>
  <c r="S97" i="72"/>
  <c r="R97" i="72"/>
  <c r="Q97" i="72"/>
  <c r="P97" i="72"/>
  <c r="O97" i="72"/>
  <c r="N97" i="72"/>
  <c r="M97" i="72"/>
  <c r="L97" i="72"/>
  <c r="K97" i="72"/>
  <c r="J97" i="72"/>
  <c r="I97" i="72"/>
  <c r="H97" i="72"/>
  <c r="G97" i="72"/>
  <c r="F97" i="72"/>
  <c r="E97" i="72"/>
  <c r="D97" i="72"/>
  <c r="C97" i="72"/>
  <c r="AF96" i="72"/>
  <c r="AE96" i="72"/>
  <c r="AD96" i="72"/>
  <c r="AC96" i="72"/>
  <c r="AB96" i="72"/>
  <c r="AA96" i="72"/>
  <c r="Z96" i="72"/>
  <c r="Y96" i="72"/>
  <c r="X96" i="72"/>
  <c r="W96" i="72"/>
  <c r="V96" i="72"/>
  <c r="U96" i="72"/>
  <c r="T96" i="72"/>
  <c r="S96" i="72"/>
  <c r="R96" i="72"/>
  <c r="Q96" i="72"/>
  <c r="P96" i="72"/>
  <c r="O96" i="72"/>
  <c r="N96" i="72"/>
  <c r="M96" i="72"/>
  <c r="L96" i="72"/>
  <c r="K96" i="72"/>
  <c r="J96" i="72"/>
  <c r="I96" i="72"/>
  <c r="H96" i="72"/>
  <c r="G96" i="72"/>
  <c r="F96" i="72"/>
  <c r="E96" i="72"/>
  <c r="D96" i="72"/>
  <c r="C96" i="72"/>
  <c r="AF95" i="72"/>
  <c r="AE95" i="72"/>
  <c r="AD95" i="72"/>
  <c r="AC95" i="72"/>
  <c r="AB95" i="72"/>
  <c r="AA95" i="72"/>
  <c r="Z95" i="72"/>
  <c r="Y95" i="72"/>
  <c r="X95" i="72"/>
  <c r="W95" i="72"/>
  <c r="V95" i="72"/>
  <c r="U95" i="72"/>
  <c r="T95" i="72"/>
  <c r="S95" i="72"/>
  <c r="R95" i="72"/>
  <c r="Q95" i="72"/>
  <c r="P95" i="72"/>
  <c r="O95" i="72"/>
  <c r="N95" i="72"/>
  <c r="M95" i="72"/>
  <c r="L95" i="72"/>
  <c r="K95" i="72"/>
  <c r="J95" i="72"/>
  <c r="I95" i="72"/>
  <c r="H95" i="72"/>
  <c r="G95" i="72"/>
  <c r="F95" i="72"/>
  <c r="E95" i="72"/>
  <c r="D95" i="72"/>
  <c r="C95" i="72"/>
  <c r="AF94" i="72"/>
  <c r="AE94" i="72"/>
  <c r="AD94" i="72"/>
  <c r="AC94" i="72"/>
  <c r="AB94" i="72"/>
  <c r="AA94" i="72"/>
  <c r="Z94" i="72"/>
  <c r="Y94" i="72"/>
  <c r="X94" i="72"/>
  <c r="W94" i="72"/>
  <c r="V94" i="72"/>
  <c r="U94" i="72"/>
  <c r="T94" i="72"/>
  <c r="S94" i="72"/>
  <c r="R94" i="72"/>
  <c r="Q94" i="72"/>
  <c r="P94" i="72"/>
  <c r="O94" i="72"/>
  <c r="N94" i="72"/>
  <c r="M94" i="72"/>
  <c r="L94" i="72"/>
  <c r="K94" i="72"/>
  <c r="J94" i="72"/>
  <c r="I94" i="72"/>
  <c r="H94" i="72"/>
  <c r="G94" i="72"/>
  <c r="F94" i="72"/>
  <c r="E94" i="72"/>
  <c r="D94" i="72"/>
  <c r="C94" i="72"/>
  <c r="AF93" i="72"/>
  <c r="AE93" i="72"/>
  <c r="AD93" i="72"/>
  <c r="AC93" i="72"/>
  <c r="AB93" i="72"/>
  <c r="AA93" i="72"/>
  <c r="Z93" i="72"/>
  <c r="Y93" i="72"/>
  <c r="X93" i="72"/>
  <c r="W93" i="72"/>
  <c r="V93" i="72"/>
  <c r="U93" i="72"/>
  <c r="T93" i="72"/>
  <c r="S93" i="72"/>
  <c r="R93" i="72"/>
  <c r="Q93" i="72"/>
  <c r="P93" i="72"/>
  <c r="O93" i="72"/>
  <c r="N93" i="72"/>
  <c r="M93" i="72"/>
  <c r="L93" i="72"/>
  <c r="K93" i="72"/>
  <c r="J93" i="72"/>
  <c r="I93" i="72"/>
  <c r="H93" i="72"/>
  <c r="G93" i="72"/>
  <c r="F93" i="72"/>
  <c r="E93" i="72"/>
  <c r="D93" i="72"/>
  <c r="C93" i="72"/>
  <c r="AF92" i="72"/>
  <c r="AE92" i="72"/>
  <c r="AD92" i="72"/>
  <c r="AC92" i="72"/>
  <c r="AB92" i="72"/>
  <c r="AA92" i="72"/>
  <c r="Z92" i="72"/>
  <c r="Y92" i="72"/>
  <c r="X92" i="72"/>
  <c r="W92" i="72"/>
  <c r="V92" i="72"/>
  <c r="U92" i="72"/>
  <c r="T92" i="72"/>
  <c r="S92" i="72"/>
  <c r="R92" i="72"/>
  <c r="Q92" i="72"/>
  <c r="P92" i="72"/>
  <c r="O92" i="72"/>
  <c r="N92" i="72"/>
  <c r="M92" i="72"/>
  <c r="L92" i="72"/>
  <c r="K92" i="72"/>
  <c r="J92" i="72"/>
  <c r="I92" i="72"/>
  <c r="H92" i="72"/>
  <c r="G92" i="72"/>
  <c r="F92" i="72"/>
  <c r="E92" i="72"/>
  <c r="D92" i="72"/>
  <c r="C92" i="72"/>
  <c r="AF91" i="72"/>
  <c r="AE91" i="72"/>
  <c r="AD91" i="72"/>
  <c r="AC91" i="72"/>
  <c r="AB91" i="72"/>
  <c r="AA91" i="72"/>
  <c r="Z91" i="72"/>
  <c r="Y91" i="72"/>
  <c r="X91" i="72"/>
  <c r="W91" i="72"/>
  <c r="V91" i="72"/>
  <c r="U91" i="72"/>
  <c r="T91" i="72"/>
  <c r="S91" i="72"/>
  <c r="R91" i="72"/>
  <c r="Q91" i="72"/>
  <c r="P91" i="72"/>
  <c r="O91" i="72"/>
  <c r="N91" i="72"/>
  <c r="M91" i="72"/>
  <c r="L91" i="72"/>
  <c r="K91" i="72"/>
  <c r="J91" i="72"/>
  <c r="I91" i="72"/>
  <c r="H91" i="72"/>
  <c r="G91" i="72"/>
  <c r="F91" i="72"/>
  <c r="E91" i="72"/>
  <c r="D91" i="72"/>
  <c r="C91" i="72"/>
  <c r="AF90" i="72"/>
  <c r="AE90" i="72"/>
  <c r="AD90" i="72"/>
  <c r="AC90" i="72"/>
  <c r="AB90" i="72"/>
  <c r="AA90" i="72"/>
  <c r="Z90" i="72"/>
  <c r="Y90" i="72"/>
  <c r="X90" i="72"/>
  <c r="W90" i="72"/>
  <c r="V90" i="72"/>
  <c r="U90" i="72"/>
  <c r="T90" i="72"/>
  <c r="S90" i="72"/>
  <c r="R90" i="72"/>
  <c r="Q90" i="72"/>
  <c r="P90" i="72"/>
  <c r="O90" i="72"/>
  <c r="N90" i="72"/>
  <c r="M90" i="72"/>
  <c r="L90" i="72"/>
  <c r="K90" i="72"/>
  <c r="J90" i="72"/>
  <c r="I90" i="72"/>
  <c r="H90" i="72"/>
  <c r="G90" i="72"/>
  <c r="F90" i="72"/>
  <c r="E90" i="72"/>
  <c r="D90" i="72"/>
  <c r="C90" i="72"/>
  <c r="AF89" i="72"/>
  <c r="AE89" i="72"/>
  <c r="AD89" i="72"/>
  <c r="AC89" i="72"/>
  <c r="AB89" i="72"/>
  <c r="AA89" i="72"/>
  <c r="Z89" i="72"/>
  <c r="Y89" i="72"/>
  <c r="X89" i="72"/>
  <c r="W89" i="72"/>
  <c r="V89" i="72"/>
  <c r="U89" i="72"/>
  <c r="T89" i="72"/>
  <c r="S89" i="72"/>
  <c r="R89" i="72"/>
  <c r="Q89" i="72"/>
  <c r="P89" i="72"/>
  <c r="O89" i="72"/>
  <c r="N89" i="72"/>
  <c r="M89" i="72"/>
  <c r="L89" i="72"/>
  <c r="K89" i="72"/>
  <c r="J89" i="72"/>
  <c r="I89" i="72"/>
  <c r="H89" i="72"/>
  <c r="G89" i="72"/>
  <c r="F89" i="72"/>
  <c r="E89" i="72"/>
  <c r="D89" i="72"/>
  <c r="C89" i="72"/>
  <c r="AF88" i="72"/>
  <c r="AE88" i="72"/>
  <c r="AD88" i="72"/>
  <c r="AC88" i="72"/>
  <c r="AB88" i="72"/>
  <c r="AA88" i="72"/>
  <c r="Z88" i="72"/>
  <c r="Y88" i="72"/>
  <c r="X88" i="72"/>
  <c r="W88" i="72"/>
  <c r="V88" i="72"/>
  <c r="U88" i="72"/>
  <c r="T88" i="72"/>
  <c r="S88" i="72"/>
  <c r="R88" i="72"/>
  <c r="Q88" i="72"/>
  <c r="P88" i="72"/>
  <c r="O88" i="72"/>
  <c r="N88" i="72"/>
  <c r="M88" i="72"/>
  <c r="L88" i="72"/>
  <c r="K88" i="72"/>
  <c r="J88" i="72"/>
  <c r="I88" i="72"/>
  <c r="H88" i="72"/>
  <c r="G88" i="72"/>
  <c r="F88" i="72"/>
  <c r="E88" i="72"/>
  <c r="D88" i="72"/>
  <c r="C88" i="72"/>
  <c r="AF87" i="72"/>
  <c r="AE87" i="72"/>
  <c r="AD87" i="72"/>
  <c r="AC87" i="72"/>
  <c r="AB87" i="72"/>
  <c r="AA87" i="72"/>
  <c r="Z87" i="72"/>
  <c r="Y87" i="72"/>
  <c r="X87" i="72"/>
  <c r="W87" i="72"/>
  <c r="V87" i="72"/>
  <c r="U87" i="72"/>
  <c r="T87" i="72"/>
  <c r="S87" i="72"/>
  <c r="R87" i="72"/>
  <c r="Q87" i="72"/>
  <c r="P87" i="72"/>
  <c r="O87" i="72"/>
  <c r="N87" i="72"/>
  <c r="M87" i="72"/>
  <c r="L87" i="72"/>
  <c r="K87" i="72"/>
  <c r="J87" i="72"/>
  <c r="I87" i="72"/>
  <c r="H87" i="72"/>
  <c r="G87" i="72"/>
  <c r="F87" i="72"/>
  <c r="E87" i="72"/>
  <c r="D87" i="72"/>
  <c r="C87" i="72"/>
  <c r="AF86" i="72"/>
  <c r="AE86" i="72"/>
  <c r="AD86" i="72"/>
  <c r="AC86" i="72"/>
  <c r="AB86" i="72"/>
  <c r="AA86" i="72"/>
  <c r="Z86" i="72"/>
  <c r="Y86" i="72"/>
  <c r="X86" i="72"/>
  <c r="W86" i="72"/>
  <c r="V86" i="72"/>
  <c r="U86" i="72"/>
  <c r="T86" i="72"/>
  <c r="S86" i="72"/>
  <c r="R86" i="72"/>
  <c r="Q86" i="72"/>
  <c r="P86" i="72"/>
  <c r="O86" i="72"/>
  <c r="N86" i="72"/>
  <c r="M86" i="72"/>
  <c r="L86" i="72"/>
  <c r="K86" i="72"/>
  <c r="J86" i="72"/>
  <c r="I86" i="72"/>
  <c r="H86" i="72"/>
  <c r="G86" i="72"/>
  <c r="F86" i="72"/>
  <c r="E86" i="72"/>
  <c r="D86" i="72"/>
  <c r="C86" i="72"/>
  <c r="AF85" i="72"/>
  <c r="AE85" i="72"/>
  <c r="AD85" i="72"/>
  <c r="AC85" i="72"/>
  <c r="AB85" i="72"/>
  <c r="AA85" i="72"/>
  <c r="Z85" i="72"/>
  <c r="Y85" i="72"/>
  <c r="X85" i="72"/>
  <c r="W85" i="72"/>
  <c r="V85" i="72"/>
  <c r="U85" i="72"/>
  <c r="T85" i="72"/>
  <c r="S85" i="72"/>
  <c r="R85" i="72"/>
  <c r="Q85" i="72"/>
  <c r="P85" i="72"/>
  <c r="O85" i="72"/>
  <c r="N85" i="72"/>
  <c r="M85" i="72"/>
  <c r="L85" i="72"/>
  <c r="K85" i="72"/>
  <c r="J85" i="72"/>
  <c r="I85" i="72"/>
  <c r="H85" i="72"/>
  <c r="G85" i="72"/>
  <c r="F85" i="72"/>
  <c r="E85" i="72"/>
  <c r="D85" i="72"/>
  <c r="C85" i="72"/>
  <c r="AF84" i="72"/>
  <c r="AE84" i="72"/>
  <c r="AD84" i="72"/>
  <c r="AC84" i="72"/>
  <c r="AB84" i="72"/>
  <c r="AA84" i="72"/>
  <c r="Z84" i="72"/>
  <c r="Y84" i="72"/>
  <c r="X84" i="72"/>
  <c r="W84" i="72"/>
  <c r="V84" i="72"/>
  <c r="U84" i="72"/>
  <c r="T84" i="72"/>
  <c r="S84" i="72"/>
  <c r="R84" i="72"/>
  <c r="Q84" i="72"/>
  <c r="P84" i="72"/>
  <c r="O84" i="72"/>
  <c r="N84" i="72"/>
  <c r="M84" i="72"/>
  <c r="L84" i="72"/>
  <c r="K84" i="72"/>
  <c r="J84" i="72"/>
  <c r="I84" i="72"/>
  <c r="H84" i="72"/>
  <c r="G84" i="72"/>
  <c r="F84" i="72"/>
  <c r="E84" i="72"/>
  <c r="D84" i="72"/>
  <c r="C84" i="72"/>
  <c r="AF83" i="72"/>
  <c r="AE83" i="72"/>
  <c r="AD83" i="72"/>
  <c r="AC83" i="72"/>
  <c r="AB83" i="72"/>
  <c r="AA83" i="72"/>
  <c r="Z83" i="72"/>
  <c r="Y83" i="72"/>
  <c r="X83" i="72"/>
  <c r="W83" i="72"/>
  <c r="V83" i="72"/>
  <c r="U83" i="72"/>
  <c r="T83" i="72"/>
  <c r="S83" i="72"/>
  <c r="R83" i="72"/>
  <c r="Q83" i="72"/>
  <c r="P83" i="72"/>
  <c r="O83" i="72"/>
  <c r="N83" i="72"/>
  <c r="M83" i="72"/>
  <c r="L83" i="72"/>
  <c r="K83" i="72"/>
  <c r="J83" i="72"/>
  <c r="I83" i="72"/>
  <c r="H83" i="72"/>
  <c r="G83" i="72"/>
  <c r="F83" i="72"/>
  <c r="E83" i="72"/>
  <c r="D83" i="72"/>
  <c r="C83" i="72"/>
  <c r="AF82" i="72"/>
  <c r="AE82" i="72"/>
  <c r="AD82" i="72"/>
  <c r="AC82" i="72"/>
  <c r="AB82" i="72"/>
  <c r="AA82" i="72"/>
  <c r="Z82" i="72"/>
  <c r="Y82" i="72"/>
  <c r="X82" i="72"/>
  <c r="W82" i="72"/>
  <c r="V82" i="72"/>
  <c r="U82" i="72"/>
  <c r="T82" i="72"/>
  <c r="S82" i="72"/>
  <c r="R82" i="72"/>
  <c r="Q82" i="72"/>
  <c r="P82" i="72"/>
  <c r="O82" i="72"/>
  <c r="N82" i="72"/>
  <c r="M82" i="72"/>
  <c r="L82" i="72"/>
  <c r="K82" i="72"/>
  <c r="J82" i="72"/>
  <c r="I82" i="72"/>
  <c r="H82" i="72"/>
  <c r="G82" i="72"/>
  <c r="F82" i="72"/>
  <c r="E82" i="72"/>
  <c r="D82" i="72"/>
  <c r="C82" i="72"/>
  <c r="AF81" i="72"/>
  <c r="AE81" i="72"/>
  <c r="AD81" i="72"/>
  <c r="AC81" i="72"/>
  <c r="AB81" i="72"/>
  <c r="AA81" i="72"/>
  <c r="Z81" i="72"/>
  <c r="Y81" i="72"/>
  <c r="X81" i="72"/>
  <c r="W81" i="72"/>
  <c r="V81" i="72"/>
  <c r="U81" i="72"/>
  <c r="T81" i="72"/>
  <c r="S81" i="72"/>
  <c r="R81" i="72"/>
  <c r="Q81" i="72"/>
  <c r="P81" i="72"/>
  <c r="O81" i="72"/>
  <c r="N81" i="72"/>
  <c r="M81" i="72"/>
  <c r="L81" i="72"/>
  <c r="K81" i="72"/>
  <c r="J81" i="72"/>
  <c r="I81" i="72"/>
  <c r="H81" i="72"/>
  <c r="G81" i="72"/>
  <c r="F81" i="72"/>
  <c r="E81" i="72"/>
  <c r="D81" i="72"/>
  <c r="C81" i="72"/>
  <c r="AF80" i="72"/>
  <c r="AE80" i="72"/>
  <c r="AD80" i="72"/>
  <c r="AC80" i="72"/>
  <c r="AB80" i="72"/>
  <c r="AA80" i="72"/>
  <c r="Z80" i="72"/>
  <c r="Y80" i="72"/>
  <c r="X80" i="72"/>
  <c r="W80" i="72"/>
  <c r="V80" i="72"/>
  <c r="U80" i="72"/>
  <c r="T80" i="72"/>
  <c r="S80" i="72"/>
  <c r="R80" i="72"/>
  <c r="Q80" i="72"/>
  <c r="P80" i="72"/>
  <c r="O80" i="72"/>
  <c r="N80" i="72"/>
  <c r="M80" i="72"/>
  <c r="L80" i="72"/>
  <c r="K80" i="72"/>
  <c r="J80" i="72"/>
  <c r="I80" i="72"/>
  <c r="H80" i="72"/>
  <c r="G80" i="72"/>
  <c r="F80" i="72"/>
  <c r="E80" i="72"/>
  <c r="D80" i="72"/>
  <c r="C80" i="72"/>
  <c r="AF79" i="72"/>
  <c r="AE79" i="72"/>
  <c r="AD79" i="72"/>
  <c r="AC79" i="72"/>
  <c r="AB79" i="72"/>
  <c r="AA79" i="72"/>
  <c r="Z79" i="72"/>
  <c r="Y79" i="72"/>
  <c r="X79" i="72"/>
  <c r="W79" i="72"/>
  <c r="V79" i="72"/>
  <c r="U79" i="72"/>
  <c r="T79" i="72"/>
  <c r="S79" i="72"/>
  <c r="R79" i="72"/>
  <c r="Q79" i="72"/>
  <c r="P79" i="72"/>
  <c r="O79" i="72"/>
  <c r="N79" i="72"/>
  <c r="M79" i="72"/>
  <c r="L79" i="72"/>
  <c r="K79" i="72"/>
  <c r="J79" i="72"/>
  <c r="I79" i="72"/>
  <c r="H79" i="72"/>
  <c r="G79" i="72"/>
  <c r="F79" i="72"/>
  <c r="E79" i="72"/>
  <c r="D79" i="72"/>
  <c r="C79" i="72"/>
  <c r="AF78" i="72"/>
  <c r="AE78" i="72"/>
  <c r="AD78" i="72"/>
  <c r="AC78" i="72"/>
  <c r="AB78" i="72"/>
  <c r="AA78" i="72"/>
  <c r="Z78" i="72"/>
  <c r="Y78" i="72"/>
  <c r="X78" i="72"/>
  <c r="W78" i="72"/>
  <c r="V78" i="72"/>
  <c r="U78" i="72"/>
  <c r="T78" i="72"/>
  <c r="S78" i="72"/>
  <c r="R78" i="72"/>
  <c r="Q78" i="72"/>
  <c r="P78" i="72"/>
  <c r="O78" i="72"/>
  <c r="N78" i="72"/>
  <c r="M78" i="72"/>
  <c r="L78" i="72"/>
  <c r="K78" i="72"/>
  <c r="J78" i="72"/>
  <c r="I78" i="72"/>
  <c r="H78" i="72"/>
  <c r="G78" i="72"/>
  <c r="F78" i="72"/>
  <c r="E78" i="72"/>
  <c r="D78" i="72"/>
  <c r="C78" i="72"/>
  <c r="AF77" i="72"/>
  <c r="AE77" i="72"/>
  <c r="AD77" i="72"/>
  <c r="AC77" i="72"/>
  <c r="AB77" i="72"/>
  <c r="AA77" i="72"/>
  <c r="Z77" i="72"/>
  <c r="Y77" i="72"/>
  <c r="X77" i="72"/>
  <c r="W77" i="72"/>
  <c r="V77" i="72"/>
  <c r="U77" i="72"/>
  <c r="T77" i="72"/>
  <c r="S77" i="72"/>
  <c r="R77" i="72"/>
  <c r="Q77" i="72"/>
  <c r="P77" i="72"/>
  <c r="O77" i="72"/>
  <c r="N77" i="72"/>
  <c r="M77" i="72"/>
  <c r="L77" i="72"/>
  <c r="K77" i="72"/>
  <c r="J77" i="72"/>
  <c r="I77" i="72"/>
  <c r="H77" i="72"/>
  <c r="G77" i="72"/>
  <c r="F77" i="72"/>
  <c r="E77" i="72"/>
  <c r="D77" i="72"/>
  <c r="C77" i="72"/>
  <c r="AF76" i="72"/>
  <c r="AE76" i="72"/>
  <c r="AD76" i="72"/>
  <c r="AC76" i="72"/>
  <c r="AB76" i="72"/>
  <c r="AA76" i="72"/>
  <c r="Z76" i="72"/>
  <c r="Y76" i="72"/>
  <c r="X76" i="72"/>
  <c r="W76" i="72"/>
  <c r="V76" i="72"/>
  <c r="U76" i="72"/>
  <c r="T76" i="72"/>
  <c r="S76" i="72"/>
  <c r="R76" i="72"/>
  <c r="Q76" i="72"/>
  <c r="P76" i="72"/>
  <c r="O76" i="72"/>
  <c r="N76" i="72"/>
  <c r="M76" i="72"/>
  <c r="L76" i="72"/>
  <c r="K76" i="72"/>
  <c r="J76" i="72"/>
  <c r="I76" i="72"/>
  <c r="H76" i="72"/>
  <c r="G76" i="72"/>
  <c r="F76" i="72"/>
  <c r="E76" i="72"/>
  <c r="D76" i="72"/>
  <c r="C76" i="72"/>
  <c r="AF75" i="72"/>
  <c r="AE75" i="72"/>
  <c r="AD75" i="72"/>
  <c r="AC75" i="72"/>
  <c r="AB75" i="72"/>
  <c r="AA75" i="72"/>
  <c r="Z75" i="72"/>
  <c r="Y75" i="72"/>
  <c r="X75" i="72"/>
  <c r="W75" i="72"/>
  <c r="V75" i="72"/>
  <c r="U75" i="72"/>
  <c r="T75" i="72"/>
  <c r="S75" i="72"/>
  <c r="R75" i="72"/>
  <c r="Q75" i="72"/>
  <c r="P75" i="72"/>
  <c r="O75" i="72"/>
  <c r="N75" i="72"/>
  <c r="M75" i="72"/>
  <c r="L75" i="72"/>
  <c r="K75" i="72"/>
  <c r="J75" i="72"/>
  <c r="I75" i="72"/>
  <c r="H75" i="72"/>
  <c r="G75" i="72"/>
  <c r="F75" i="72"/>
  <c r="E75" i="72"/>
  <c r="D75" i="72"/>
  <c r="C75" i="72"/>
  <c r="AF74" i="72"/>
  <c r="AE74" i="72"/>
  <c r="AD74" i="72"/>
  <c r="AC74" i="72"/>
  <c r="AB74" i="72"/>
  <c r="AA74" i="72"/>
  <c r="Z74" i="72"/>
  <c r="Y74" i="72"/>
  <c r="X74" i="72"/>
  <c r="W74" i="72"/>
  <c r="V74" i="72"/>
  <c r="U74" i="72"/>
  <c r="T74" i="72"/>
  <c r="S74" i="72"/>
  <c r="R74" i="72"/>
  <c r="Q74" i="72"/>
  <c r="P74" i="72"/>
  <c r="O74" i="72"/>
  <c r="N74" i="72"/>
  <c r="M74" i="72"/>
  <c r="L74" i="72"/>
  <c r="K74" i="72"/>
  <c r="J74" i="72"/>
  <c r="I74" i="72"/>
  <c r="H74" i="72"/>
  <c r="G74" i="72"/>
  <c r="F74" i="72"/>
  <c r="E74" i="72"/>
  <c r="D74" i="72"/>
  <c r="C74" i="72"/>
  <c r="AF73" i="72"/>
  <c r="AE73" i="72"/>
  <c r="AD73" i="72"/>
  <c r="AC73" i="72"/>
  <c r="AB73" i="72"/>
  <c r="AA73" i="72"/>
  <c r="Z73" i="72"/>
  <c r="Y73" i="72"/>
  <c r="X73" i="72"/>
  <c r="W73" i="72"/>
  <c r="V73" i="72"/>
  <c r="U73" i="72"/>
  <c r="T73" i="72"/>
  <c r="S73" i="72"/>
  <c r="R73" i="72"/>
  <c r="Q73" i="72"/>
  <c r="P73" i="72"/>
  <c r="O73" i="72"/>
  <c r="N73" i="72"/>
  <c r="M73" i="72"/>
  <c r="L73" i="72"/>
  <c r="K73" i="72"/>
  <c r="J73" i="72"/>
  <c r="I73" i="72"/>
  <c r="H73" i="72"/>
  <c r="G73" i="72"/>
  <c r="F73" i="72"/>
  <c r="E73" i="72"/>
  <c r="D73" i="72"/>
  <c r="C73" i="72"/>
  <c r="AF72" i="72"/>
  <c r="AE72" i="72"/>
  <c r="AD72" i="72"/>
  <c r="AC72" i="72"/>
  <c r="AB72" i="72"/>
  <c r="AA72" i="72"/>
  <c r="Z72" i="72"/>
  <c r="Y72" i="72"/>
  <c r="X72" i="72"/>
  <c r="W72" i="72"/>
  <c r="V72" i="72"/>
  <c r="U72" i="72"/>
  <c r="T72" i="72"/>
  <c r="S72" i="72"/>
  <c r="R72" i="72"/>
  <c r="Q72" i="72"/>
  <c r="P72" i="72"/>
  <c r="O72" i="72"/>
  <c r="N72" i="72"/>
  <c r="M72" i="72"/>
  <c r="L72" i="72"/>
  <c r="K72" i="72"/>
  <c r="J72" i="72"/>
  <c r="I72" i="72"/>
  <c r="H72" i="72"/>
  <c r="G72" i="72"/>
  <c r="F72" i="72"/>
  <c r="E72" i="72"/>
  <c r="D72" i="72"/>
  <c r="C72" i="72"/>
  <c r="AF71" i="72"/>
  <c r="AE71" i="72"/>
  <c r="AD71" i="72"/>
  <c r="AC71" i="72"/>
  <c r="AB71" i="72"/>
  <c r="AA71" i="72"/>
  <c r="Z71" i="72"/>
  <c r="Y71" i="72"/>
  <c r="X71" i="72"/>
  <c r="W71" i="72"/>
  <c r="V71" i="72"/>
  <c r="U71" i="72"/>
  <c r="T71" i="72"/>
  <c r="S71" i="72"/>
  <c r="R71" i="72"/>
  <c r="Q71" i="72"/>
  <c r="P71" i="72"/>
  <c r="O71" i="72"/>
  <c r="N71" i="72"/>
  <c r="M71" i="72"/>
  <c r="L71" i="72"/>
  <c r="K71" i="72"/>
  <c r="J71" i="72"/>
  <c r="I71" i="72"/>
  <c r="H71" i="72"/>
  <c r="G71" i="72"/>
  <c r="F71" i="72"/>
  <c r="E71" i="72"/>
  <c r="D71" i="72"/>
  <c r="C71" i="72"/>
  <c r="AF70" i="72"/>
  <c r="AE70" i="72"/>
  <c r="AD70" i="72"/>
  <c r="AC70" i="72"/>
  <c r="AB70" i="72"/>
  <c r="AA70" i="72"/>
  <c r="Z70" i="72"/>
  <c r="Y70" i="72"/>
  <c r="X70" i="72"/>
  <c r="W70" i="72"/>
  <c r="V70" i="72"/>
  <c r="U70" i="72"/>
  <c r="T70" i="72"/>
  <c r="S70" i="72"/>
  <c r="R70" i="72"/>
  <c r="Q70" i="72"/>
  <c r="P70" i="72"/>
  <c r="O70" i="72"/>
  <c r="N70" i="72"/>
  <c r="M70" i="72"/>
  <c r="L70" i="72"/>
  <c r="K70" i="72"/>
  <c r="J70" i="72"/>
  <c r="I70" i="72"/>
  <c r="H70" i="72"/>
  <c r="G70" i="72"/>
  <c r="F70" i="72"/>
  <c r="E70" i="72"/>
  <c r="D70" i="72"/>
  <c r="C70" i="72"/>
  <c r="AF69" i="72"/>
  <c r="AE69" i="72"/>
  <c r="AD69" i="72"/>
  <c r="AC69" i="72"/>
  <c r="AB69" i="72"/>
  <c r="AA69" i="72"/>
  <c r="Z69" i="72"/>
  <c r="Y69" i="72"/>
  <c r="X69" i="72"/>
  <c r="W69" i="72"/>
  <c r="V69" i="72"/>
  <c r="U69" i="72"/>
  <c r="T69" i="72"/>
  <c r="S69" i="72"/>
  <c r="R69" i="72"/>
  <c r="Q69" i="72"/>
  <c r="P69" i="72"/>
  <c r="O69" i="72"/>
  <c r="N69" i="72"/>
  <c r="M69" i="72"/>
  <c r="L69" i="72"/>
  <c r="K69" i="72"/>
  <c r="J69" i="72"/>
  <c r="I69" i="72"/>
  <c r="H69" i="72"/>
  <c r="G69" i="72"/>
  <c r="F69" i="72"/>
  <c r="E69" i="72"/>
  <c r="D69" i="72"/>
  <c r="C69" i="72"/>
  <c r="AF68" i="72"/>
  <c r="AE68" i="72"/>
  <c r="AD68" i="72"/>
  <c r="AC68" i="72"/>
  <c r="AB68" i="72"/>
  <c r="AA68" i="72"/>
  <c r="Z68" i="72"/>
  <c r="Y68" i="72"/>
  <c r="X68" i="72"/>
  <c r="W68" i="72"/>
  <c r="V68" i="72"/>
  <c r="U68" i="72"/>
  <c r="T68" i="72"/>
  <c r="S68" i="72"/>
  <c r="R68" i="72"/>
  <c r="Q68" i="72"/>
  <c r="P68" i="72"/>
  <c r="O68" i="72"/>
  <c r="N68" i="72"/>
  <c r="M68" i="72"/>
  <c r="L68" i="72"/>
  <c r="K68" i="72"/>
  <c r="J68" i="72"/>
  <c r="I68" i="72"/>
  <c r="H68" i="72"/>
  <c r="G68" i="72"/>
  <c r="F68" i="72"/>
  <c r="E68" i="72"/>
  <c r="D68" i="72"/>
  <c r="C68" i="72"/>
  <c r="AF67" i="72"/>
  <c r="AE67" i="72"/>
  <c r="AD67" i="72"/>
  <c r="AC67" i="72"/>
  <c r="AB67" i="72"/>
  <c r="AA67" i="72"/>
  <c r="Z67" i="72"/>
  <c r="Y67" i="72"/>
  <c r="X67" i="72"/>
  <c r="W67" i="72"/>
  <c r="V67" i="72"/>
  <c r="U67" i="72"/>
  <c r="T67" i="72"/>
  <c r="S67" i="72"/>
  <c r="R67" i="72"/>
  <c r="Q67" i="72"/>
  <c r="P67" i="72"/>
  <c r="O67" i="72"/>
  <c r="N67" i="72"/>
  <c r="M67" i="72"/>
  <c r="L67" i="72"/>
  <c r="K67" i="72"/>
  <c r="J67" i="72"/>
  <c r="I67" i="72"/>
  <c r="H67" i="72"/>
  <c r="G67" i="72"/>
  <c r="F67" i="72"/>
  <c r="E67" i="72"/>
  <c r="D67" i="72"/>
  <c r="C67" i="72"/>
  <c r="AF66" i="72"/>
  <c r="AE66" i="72"/>
  <c r="AD66" i="72"/>
  <c r="AC66" i="72"/>
  <c r="AB66" i="72"/>
  <c r="AA66" i="72"/>
  <c r="Z66" i="72"/>
  <c r="Y66" i="72"/>
  <c r="X66" i="72"/>
  <c r="W66" i="72"/>
  <c r="V66" i="72"/>
  <c r="U66" i="72"/>
  <c r="T66" i="72"/>
  <c r="S66" i="72"/>
  <c r="R66" i="72"/>
  <c r="Q66" i="72"/>
  <c r="P66" i="72"/>
  <c r="O66" i="72"/>
  <c r="N66" i="72"/>
  <c r="M66" i="72"/>
  <c r="L66" i="72"/>
  <c r="K66" i="72"/>
  <c r="J66" i="72"/>
  <c r="I66" i="72"/>
  <c r="H66" i="72"/>
  <c r="G66" i="72"/>
  <c r="F66" i="72"/>
  <c r="E66" i="72"/>
  <c r="D66" i="72"/>
  <c r="C66" i="72"/>
  <c r="AF65" i="72"/>
  <c r="AE65" i="72"/>
  <c r="AD65" i="72"/>
  <c r="AC65" i="72"/>
  <c r="AB65" i="72"/>
  <c r="AA65" i="72"/>
  <c r="Z65" i="72"/>
  <c r="Y65" i="72"/>
  <c r="X65" i="72"/>
  <c r="W65" i="72"/>
  <c r="V65" i="72"/>
  <c r="U65" i="72"/>
  <c r="T65" i="72"/>
  <c r="S65" i="72"/>
  <c r="R65" i="72"/>
  <c r="Q65" i="72"/>
  <c r="P65" i="72"/>
  <c r="O65" i="72"/>
  <c r="N65" i="72"/>
  <c r="M65" i="72"/>
  <c r="L65" i="72"/>
  <c r="K65" i="72"/>
  <c r="J65" i="72"/>
  <c r="I65" i="72"/>
  <c r="H65" i="72"/>
  <c r="G65" i="72"/>
  <c r="F65" i="72"/>
  <c r="E65" i="72"/>
  <c r="D65" i="72"/>
  <c r="C65" i="72"/>
  <c r="AF64" i="72"/>
  <c r="AE64" i="72"/>
  <c r="AD64" i="72"/>
  <c r="AC64" i="72"/>
  <c r="AB64" i="72"/>
  <c r="AA64" i="72"/>
  <c r="Z64" i="72"/>
  <c r="Y64" i="72"/>
  <c r="X64" i="72"/>
  <c r="W64" i="72"/>
  <c r="V64" i="72"/>
  <c r="U64" i="72"/>
  <c r="T64" i="72"/>
  <c r="S64" i="72"/>
  <c r="R64" i="72"/>
  <c r="Q64" i="72"/>
  <c r="P64" i="72"/>
  <c r="O64" i="72"/>
  <c r="N64" i="72"/>
  <c r="M64" i="72"/>
  <c r="L64" i="72"/>
  <c r="K64" i="72"/>
  <c r="J64" i="72"/>
  <c r="I64" i="72"/>
  <c r="H64" i="72"/>
  <c r="G64" i="72"/>
  <c r="F64" i="72"/>
  <c r="E64" i="72"/>
  <c r="D64" i="72"/>
  <c r="C64" i="72"/>
  <c r="AF63" i="72"/>
  <c r="AE63" i="72"/>
  <c r="AD63" i="72"/>
  <c r="AC63" i="72"/>
  <c r="AB63" i="72"/>
  <c r="AA63" i="72"/>
  <c r="Z63" i="72"/>
  <c r="Y63" i="72"/>
  <c r="X63" i="72"/>
  <c r="W63" i="72"/>
  <c r="V63" i="72"/>
  <c r="U63" i="72"/>
  <c r="T63" i="72"/>
  <c r="S63" i="72"/>
  <c r="R63" i="72"/>
  <c r="Q63" i="72"/>
  <c r="P63" i="72"/>
  <c r="O63" i="72"/>
  <c r="N63" i="72"/>
  <c r="M63" i="72"/>
  <c r="L63" i="72"/>
  <c r="K63" i="72"/>
  <c r="J63" i="72"/>
  <c r="I63" i="72"/>
  <c r="H63" i="72"/>
  <c r="G63" i="72"/>
  <c r="F63" i="72"/>
  <c r="E63" i="72"/>
  <c r="D63" i="72"/>
  <c r="C63" i="72"/>
  <c r="AF62" i="72"/>
  <c r="AE62" i="72"/>
  <c r="AD62" i="72"/>
  <c r="AC62" i="72"/>
  <c r="AB62" i="72"/>
  <c r="AA62" i="72"/>
  <c r="Z62" i="72"/>
  <c r="Y62" i="72"/>
  <c r="X62" i="72"/>
  <c r="W62" i="72"/>
  <c r="V62" i="72"/>
  <c r="U62" i="72"/>
  <c r="T62" i="72"/>
  <c r="S62" i="72"/>
  <c r="R62" i="72"/>
  <c r="Q62" i="72"/>
  <c r="P62" i="72"/>
  <c r="O62" i="72"/>
  <c r="N62" i="72"/>
  <c r="M62" i="72"/>
  <c r="L62" i="72"/>
  <c r="K62" i="72"/>
  <c r="J62" i="72"/>
  <c r="I62" i="72"/>
  <c r="H62" i="72"/>
  <c r="G62" i="72"/>
  <c r="F62" i="72"/>
  <c r="E62" i="72"/>
  <c r="D62" i="72"/>
  <c r="C62" i="72"/>
  <c r="AF61" i="72"/>
  <c r="AE61" i="72"/>
  <c r="AD61" i="72"/>
  <c r="AC61" i="72"/>
  <c r="AB61" i="72"/>
  <c r="AA61" i="72"/>
  <c r="Z61" i="72"/>
  <c r="Y61" i="72"/>
  <c r="X61" i="72"/>
  <c r="W61" i="72"/>
  <c r="V61" i="72"/>
  <c r="U61" i="72"/>
  <c r="T61" i="72"/>
  <c r="S61" i="72"/>
  <c r="R61" i="72"/>
  <c r="Q61" i="72"/>
  <c r="P61" i="72"/>
  <c r="O61" i="72"/>
  <c r="N61" i="72"/>
  <c r="M61" i="72"/>
  <c r="L61" i="72"/>
  <c r="K61" i="72"/>
  <c r="J61" i="72"/>
  <c r="I61" i="72"/>
  <c r="H61" i="72"/>
  <c r="G61" i="72"/>
  <c r="F61" i="72"/>
  <c r="E61" i="72"/>
  <c r="D61" i="72"/>
  <c r="C61" i="72"/>
  <c r="AF60" i="72"/>
  <c r="AE60" i="72"/>
  <c r="AD60" i="72"/>
  <c r="AC60" i="72"/>
  <c r="AB60" i="72"/>
  <c r="AA60" i="72"/>
  <c r="Z60" i="72"/>
  <c r="Y60" i="72"/>
  <c r="X60" i="72"/>
  <c r="W60" i="72"/>
  <c r="V60" i="72"/>
  <c r="U60" i="72"/>
  <c r="T60" i="72"/>
  <c r="S60" i="72"/>
  <c r="R60" i="72"/>
  <c r="Q60" i="72"/>
  <c r="P60" i="72"/>
  <c r="O60" i="72"/>
  <c r="N60" i="72"/>
  <c r="M60" i="72"/>
  <c r="L60" i="72"/>
  <c r="K60" i="72"/>
  <c r="J60" i="72"/>
  <c r="I60" i="72"/>
  <c r="H60" i="72"/>
  <c r="G60" i="72"/>
  <c r="F60" i="72"/>
  <c r="E60" i="72"/>
  <c r="D60" i="72"/>
  <c r="C60" i="72"/>
  <c r="AF59" i="72"/>
  <c r="AE59" i="72"/>
  <c r="AD59" i="72"/>
  <c r="AC59" i="72"/>
  <c r="AB59" i="72"/>
  <c r="AA59" i="72"/>
  <c r="Z59" i="72"/>
  <c r="Y59" i="72"/>
  <c r="X59" i="72"/>
  <c r="W59" i="72"/>
  <c r="V59" i="72"/>
  <c r="U59" i="72"/>
  <c r="T59" i="72"/>
  <c r="S59" i="72"/>
  <c r="R59" i="72"/>
  <c r="Q59" i="72"/>
  <c r="P59" i="72"/>
  <c r="O59" i="72"/>
  <c r="N59" i="72"/>
  <c r="M59" i="72"/>
  <c r="L59" i="72"/>
  <c r="K59" i="72"/>
  <c r="J59" i="72"/>
  <c r="I59" i="72"/>
  <c r="H59" i="72"/>
  <c r="G59" i="72"/>
  <c r="F59" i="72"/>
  <c r="E59" i="72"/>
  <c r="D59" i="72"/>
  <c r="C59" i="72"/>
  <c r="AF58" i="72"/>
  <c r="AE58" i="72"/>
  <c r="AD58" i="72"/>
  <c r="AC58" i="72"/>
  <c r="AB58" i="72"/>
  <c r="AA58" i="72"/>
  <c r="Z58" i="72"/>
  <c r="Y58" i="72"/>
  <c r="X58" i="72"/>
  <c r="W58" i="72"/>
  <c r="V58" i="72"/>
  <c r="U58" i="72"/>
  <c r="T58" i="72"/>
  <c r="S58" i="72"/>
  <c r="R58" i="72"/>
  <c r="Q58" i="72"/>
  <c r="P58" i="72"/>
  <c r="O58" i="72"/>
  <c r="N58" i="72"/>
  <c r="M58" i="72"/>
  <c r="L58" i="72"/>
  <c r="K58" i="72"/>
  <c r="J58" i="72"/>
  <c r="I58" i="72"/>
  <c r="H58" i="72"/>
  <c r="G58" i="72"/>
  <c r="F58" i="72"/>
  <c r="E58" i="72"/>
  <c r="D58" i="72"/>
  <c r="C58" i="72"/>
  <c r="AF57" i="72"/>
  <c r="AE57" i="72"/>
  <c r="AD57" i="72"/>
  <c r="AC57" i="72"/>
  <c r="AB57" i="72"/>
  <c r="AA57" i="72"/>
  <c r="Z57" i="72"/>
  <c r="Y57" i="72"/>
  <c r="X57" i="72"/>
  <c r="W57" i="72"/>
  <c r="V57" i="72"/>
  <c r="U57" i="72"/>
  <c r="T57" i="72"/>
  <c r="S57" i="72"/>
  <c r="R57" i="72"/>
  <c r="Q57" i="72"/>
  <c r="P57" i="72"/>
  <c r="O57" i="72"/>
  <c r="N57" i="72"/>
  <c r="M57" i="72"/>
  <c r="L57" i="72"/>
  <c r="K57" i="72"/>
  <c r="J57" i="72"/>
  <c r="I57" i="72"/>
  <c r="H57" i="72"/>
  <c r="G57" i="72"/>
  <c r="F57" i="72"/>
  <c r="E57" i="72"/>
  <c r="D57" i="72"/>
  <c r="C57" i="72"/>
  <c r="AF56" i="72"/>
  <c r="AE56" i="72"/>
  <c r="AD56" i="72"/>
  <c r="AC56" i="72"/>
  <c r="AB56" i="72"/>
  <c r="AA56" i="72"/>
  <c r="Z56" i="72"/>
  <c r="Y56" i="72"/>
  <c r="X56" i="72"/>
  <c r="W56" i="72"/>
  <c r="V56" i="72"/>
  <c r="U56" i="72"/>
  <c r="T56" i="72"/>
  <c r="S56" i="72"/>
  <c r="R56" i="72"/>
  <c r="Q56" i="72"/>
  <c r="P56" i="72"/>
  <c r="O56" i="72"/>
  <c r="N56" i="72"/>
  <c r="M56" i="72"/>
  <c r="L56" i="72"/>
  <c r="K56" i="72"/>
  <c r="J56" i="72"/>
  <c r="I56" i="72"/>
  <c r="H56" i="72"/>
  <c r="G56" i="72"/>
  <c r="F56" i="72"/>
  <c r="E56" i="72"/>
  <c r="D56" i="72"/>
  <c r="C56" i="72"/>
  <c r="AF55" i="72"/>
  <c r="AE55" i="72"/>
  <c r="AD55" i="72"/>
  <c r="AC55" i="72"/>
  <c r="AB55" i="72"/>
  <c r="AA55" i="72"/>
  <c r="Z55" i="72"/>
  <c r="Y55" i="72"/>
  <c r="X55" i="72"/>
  <c r="W55" i="72"/>
  <c r="V55" i="72"/>
  <c r="U55" i="72"/>
  <c r="T55" i="72"/>
  <c r="S55" i="72"/>
  <c r="R55" i="72"/>
  <c r="Q55" i="72"/>
  <c r="P55" i="72"/>
  <c r="O55" i="72"/>
  <c r="N55" i="72"/>
  <c r="M55" i="72"/>
  <c r="L55" i="72"/>
  <c r="K55" i="72"/>
  <c r="J55" i="72"/>
  <c r="I55" i="72"/>
  <c r="H55" i="72"/>
  <c r="G55" i="72"/>
  <c r="F55" i="72"/>
  <c r="E55" i="72"/>
  <c r="D55" i="72"/>
  <c r="C55" i="72"/>
  <c r="AF54" i="72"/>
  <c r="AE54" i="72"/>
  <c r="AD54" i="72"/>
  <c r="AC54" i="72"/>
  <c r="AB54" i="72"/>
  <c r="AA54" i="72"/>
  <c r="Z54" i="72"/>
  <c r="Y54" i="72"/>
  <c r="X54" i="72"/>
  <c r="W54" i="72"/>
  <c r="V54" i="72"/>
  <c r="U54" i="72"/>
  <c r="T54" i="72"/>
  <c r="S54" i="72"/>
  <c r="R54" i="72"/>
  <c r="Q54" i="72"/>
  <c r="P54" i="72"/>
  <c r="O54" i="72"/>
  <c r="N54" i="72"/>
  <c r="M54" i="72"/>
  <c r="L54" i="72"/>
  <c r="K54" i="72"/>
  <c r="J54" i="72"/>
  <c r="I54" i="72"/>
  <c r="H54" i="72"/>
  <c r="G54" i="72"/>
  <c r="F54" i="72"/>
  <c r="E54" i="72"/>
  <c r="D54" i="72"/>
  <c r="C54" i="72"/>
  <c r="AF53" i="72"/>
  <c r="AE53" i="72"/>
  <c r="AD53" i="72"/>
  <c r="AC53" i="72"/>
  <c r="AB53" i="72"/>
  <c r="AA53" i="72"/>
  <c r="Z53" i="72"/>
  <c r="Y53" i="72"/>
  <c r="X53" i="72"/>
  <c r="W53" i="72"/>
  <c r="V53" i="72"/>
  <c r="U53" i="72"/>
  <c r="T53" i="72"/>
  <c r="S53" i="72"/>
  <c r="R53" i="72"/>
  <c r="Q53" i="72"/>
  <c r="P53" i="72"/>
  <c r="O53" i="72"/>
  <c r="N53" i="72"/>
  <c r="M53" i="72"/>
  <c r="L53" i="72"/>
  <c r="K53" i="72"/>
  <c r="J53" i="72"/>
  <c r="I53" i="72"/>
  <c r="H53" i="72"/>
  <c r="G53" i="72"/>
  <c r="F53" i="72"/>
  <c r="E53" i="72"/>
  <c r="D53" i="72"/>
  <c r="C53" i="72"/>
  <c r="AF52" i="72"/>
  <c r="AE52" i="72"/>
  <c r="AD52" i="72"/>
  <c r="AC52" i="72"/>
  <c r="AB52" i="72"/>
  <c r="AA52" i="72"/>
  <c r="Z52" i="72"/>
  <c r="Y52" i="72"/>
  <c r="X52" i="72"/>
  <c r="W52" i="72"/>
  <c r="V52" i="72"/>
  <c r="U52" i="72"/>
  <c r="T52" i="72"/>
  <c r="S52" i="72"/>
  <c r="R52" i="72"/>
  <c r="Q52" i="72"/>
  <c r="P52" i="72"/>
  <c r="O52" i="72"/>
  <c r="N52" i="72"/>
  <c r="M52" i="72"/>
  <c r="L52" i="72"/>
  <c r="K52" i="72"/>
  <c r="J52" i="72"/>
  <c r="I52" i="72"/>
  <c r="H52" i="72"/>
  <c r="G52" i="72"/>
  <c r="F52" i="72"/>
  <c r="E52" i="72"/>
  <c r="D52" i="72"/>
  <c r="C52" i="72"/>
  <c r="AF51" i="72"/>
  <c r="AE51" i="72"/>
  <c r="AD51" i="72"/>
  <c r="AC51" i="72"/>
  <c r="AB51" i="72"/>
  <c r="AA51" i="72"/>
  <c r="Z51" i="72"/>
  <c r="Y51" i="72"/>
  <c r="X51" i="72"/>
  <c r="W51" i="72"/>
  <c r="V51" i="72"/>
  <c r="U51" i="72"/>
  <c r="T51" i="72"/>
  <c r="S51" i="72"/>
  <c r="R51" i="72"/>
  <c r="Q51" i="72"/>
  <c r="P51" i="72"/>
  <c r="O51" i="72"/>
  <c r="N51" i="72"/>
  <c r="M51" i="72"/>
  <c r="L51" i="72"/>
  <c r="K51" i="72"/>
  <c r="J51" i="72"/>
  <c r="I51" i="72"/>
  <c r="H51" i="72"/>
  <c r="G51" i="72"/>
  <c r="F51" i="72"/>
  <c r="E51" i="72"/>
  <c r="D51" i="72"/>
  <c r="C51" i="72"/>
  <c r="AF50" i="72"/>
  <c r="AE50" i="72"/>
  <c r="AD50" i="72"/>
  <c r="AC50" i="72"/>
  <c r="AB50" i="72"/>
  <c r="AA50" i="72"/>
  <c r="Z50" i="72"/>
  <c r="Y50" i="72"/>
  <c r="X50" i="72"/>
  <c r="W50" i="72"/>
  <c r="V50" i="72"/>
  <c r="U50" i="72"/>
  <c r="T50" i="72"/>
  <c r="S50" i="72"/>
  <c r="R50" i="72"/>
  <c r="Q50" i="72"/>
  <c r="P50" i="72"/>
  <c r="O50" i="72"/>
  <c r="N50" i="72"/>
  <c r="M50" i="72"/>
  <c r="L50" i="72"/>
  <c r="K50" i="72"/>
  <c r="J50" i="72"/>
  <c r="I50" i="72"/>
  <c r="H50" i="72"/>
  <c r="G50" i="72"/>
  <c r="F50" i="72"/>
  <c r="E50" i="72"/>
  <c r="D50" i="72"/>
  <c r="C50" i="72"/>
  <c r="AF49" i="72"/>
  <c r="AE49" i="72"/>
  <c r="AD49" i="72"/>
  <c r="AC49" i="72"/>
  <c r="AB49" i="72"/>
  <c r="AA49" i="72"/>
  <c r="Z49" i="72"/>
  <c r="Y49" i="72"/>
  <c r="X49" i="72"/>
  <c r="W49" i="72"/>
  <c r="V49" i="72"/>
  <c r="U49" i="72"/>
  <c r="T49" i="72"/>
  <c r="S49" i="72"/>
  <c r="R49" i="72"/>
  <c r="Q49" i="72"/>
  <c r="P49" i="72"/>
  <c r="O49" i="72"/>
  <c r="N49" i="72"/>
  <c r="M49" i="72"/>
  <c r="L49" i="72"/>
  <c r="K49" i="72"/>
  <c r="J49" i="72"/>
  <c r="I49" i="72"/>
  <c r="H49" i="72"/>
  <c r="G49" i="72"/>
  <c r="F49" i="72"/>
  <c r="E49" i="72"/>
  <c r="D49" i="72"/>
  <c r="C49" i="72"/>
  <c r="AF48" i="72"/>
  <c r="AE48" i="72"/>
  <c r="AD48" i="72"/>
  <c r="AC48" i="72"/>
  <c r="AB48" i="72"/>
  <c r="AA48" i="72"/>
  <c r="Z48" i="72"/>
  <c r="Y48" i="72"/>
  <c r="X48" i="72"/>
  <c r="W48" i="72"/>
  <c r="V48" i="72"/>
  <c r="U48" i="72"/>
  <c r="T48" i="72"/>
  <c r="S48" i="72"/>
  <c r="R48" i="72"/>
  <c r="Q48" i="72"/>
  <c r="P48" i="72"/>
  <c r="O48" i="72"/>
  <c r="N48" i="72"/>
  <c r="M48" i="72"/>
  <c r="L48" i="72"/>
  <c r="K48" i="72"/>
  <c r="J48" i="72"/>
  <c r="I48" i="72"/>
  <c r="H48" i="72"/>
  <c r="G48" i="72"/>
  <c r="F48" i="72"/>
  <c r="E48" i="72"/>
  <c r="D48" i="72"/>
  <c r="C48" i="72"/>
  <c r="AF47" i="72"/>
  <c r="AE47" i="72"/>
  <c r="AD47" i="72"/>
  <c r="AC47" i="72"/>
  <c r="AB47" i="72"/>
  <c r="AA47" i="72"/>
  <c r="Z47" i="72"/>
  <c r="Y47" i="72"/>
  <c r="X47" i="72"/>
  <c r="W47" i="72"/>
  <c r="V47" i="72"/>
  <c r="U47" i="72"/>
  <c r="T47" i="72"/>
  <c r="S47" i="72"/>
  <c r="R47" i="72"/>
  <c r="Q47" i="72"/>
  <c r="P47" i="72"/>
  <c r="O47" i="72"/>
  <c r="N47" i="72"/>
  <c r="M47" i="72"/>
  <c r="L47" i="72"/>
  <c r="K47" i="72"/>
  <c r="J47" i="72"/>
  <c r="I47" i="72"/>
  <c r="H47" i="72"/>
  <c r="G47" i="72"/>
  <c r="F47" i="72"/>
  <c r="E47" i="72"/>
  <c r="D47" i="72"/>
  <c r="C47" i="72"/>
  <c r="AF46" i="72"/>
  <c r="AE46" i="72"/>
  <c r="AD46" i="72"/>
  <c r="AC46" i="72"/>
  <c r="AB46" i="72"/>
  <c r="AA46" i="72"/>
  <c r="Z46" i="72"/>
  <c r="Y46" i="72"/>
  <c r="X46" i="72"/>
  <c r="W46" i="72"/>
  <c r="V46" i="72"/>
  <c r="U46" i="72"/>
  <c r="T46" i="72"/>
  <c r="S46" i="72"/>
  <c r="R46" i="72"/>
  <c r="Q46" i="72"/>
  <c r="P46" i="72"/>
  <c r="O46" i="72"/>
  <c r="N46" i="72"/>
  <c r="M46" i="72"/>
  <c r="L46" i="72"/>
  <c r="K46" i="72"/>
  <c r="J46" i="72"/>
  <c r="I46" i="72"/>
  <c r="H46" i="72"/>
  <c r="G46" i="72"/>
  <c r="F46" i="72"/>
  <c r="E46" i="72"/>
  <c r="D46" i="72"/>
  <c r="C46" i="72"/>
  <c r="AF45" i="72"/>
  <c r="AE45" i="72"/>
  <c r="AD45" i="72"/>
  <c r="AC45" i="72"/>
  <c r="AB45" i="72"/>
  <c r="AA45" i="72"/>
  <c r="Z45" i="72"/>
  <c r="Y45" i="72"/>
  <c r="X45" i="72"/>
  <c r="W45" i="72"/>
  <c r="V45" i="72"/>
  <c r="U45" i="72"/>
  <c r="T45" i="72"/>
  <c r="S45" i="72"/>
  <c r="R45" i="72"/>
  <c r="Q45" i="72"/>
  <c r="P45" i="72"/>
  <c r="O45" i="72"/>
  <c r="N45" i="72"/>
  <c r="M45" i="72"/>
  <c r="L45" i="72"/>
  <c r="K45" i="72"/>
  <c r="J45" i="72"/>
  <c r="I45" i="72"/>
  <c r="H45" i="72"/>
  <c r="G45" i="72"/>
  <c r="F45" i="72"/>
  <c r="E45" i="72"/>
  <c r="D45" i="72"/>
  <c r="C45" i="72"/>
  <c r="AF44" i="72"/>
  <c r="AE44" i="72"/>
  <c r="AD44" i="72"/>
  <c r="AC44" i="72"/>
  <c r="AB44" i="72"/>
  <c r="AA44" i="72"/>
  <c r="Z44" i="72"/>
  <c r="Y44" i="72"/>
  <c r="X44" i="72"/>
  <c r="W44" i="72"/>
  <c r="V44" i="72"/>
  <c r="U44" i="72"/>
  <c r="T44" i="72"/>
  <c r="S44" i="72"/>
  <c r="R44" i="72"/>
  <c r="Q44" i="72"/>
  <c r="P44" i="72"/>
  <c r="O44" i="72"/>
  <c r="N44" i="72"/>
  <c r="M44" i="72"/>
  <c r="L44" i="72"/>
  <c r="K44" i="72"/>
  <c r="J44" i="72"/>
  <c r="I44" i="72"/>
  <c r="H44" i="72"/>
  <c r="G44" i="72"/>
  <c r="F44" i="72"/>
  <c r="E44" i="72"/>
  <c r="D44" i="72"/>
  <c r="C44" i="72"/>
  <c r="AF43" i="72"/>
  <c r="AE43" i="72"/>
  <c r="AD43" i="72"/>
  <c r="AC43" i="72"/>
  <c r="AB43" i="72"/>
  <c r="AA43" i="72"/>
  <c r="Z43" i="72"/>
  <c r="Y43" i="72"/>
  <c r="X43" i="72"/>
  <c r="W43" i="72"/>
  <c r="V43" i="72"/>
  <c r="U43" i="72"/>
  <c r="T43" i="72"/>
  <c r="S43" i="72"/>
  <c r="R43" i="72"/>
  <c r="Q43" i="72"/>
  <c r="P43" i="72"/>
  <c r="O43" i="72"/>
  <c r="N43" i="72"/>
  <c r="M43" i="72"/>
  <c r="L43" i="72"/>
  <c r="K43" i="72"/>
  <c r="J43" i="72"/>
  <c r="I43" i="72"/>
  <c r="H43" i="72"/>
  <c r="G43" i="72"/>
  <c r="F43" i="72"/>
  <c r="E43" i="72"/>
  <c r="D43" i="72"/>
  <c r="C43" i="72"/>
  <c r="AF42" i="72"/>
  <c r="AE42" i="72"/>
  <c r="AD42" i="72"/>
  <c r="AC42" i="72"/>
  <c r="AB42" i="72"/>
  <c r="AA42" i="72"/>
  <c r="Z42" i="72"/>
  <c r="Y42" i="72"/>
  <c r="X42" i="72"/>
  <c r="W42" i="72"/>
  <c r="V42" i="72"/>
  <c r="U42" i="72"/>
  <c r="T42" i="72"/>
  <c r="S42" i="72"/>
  <c r="R42" i="72"/>
  <c r="Q42" i="72"/>
  <c r="P42" i="72"/>
  <c r="O42" i="72"/>
  <c r="N42" i="72"/>
  <c r="M42" i="72"/>
  <c r="L42" i="72"/>
  <c r="K42" i="72"/>
  <c r="J42" i="72"/>
  <c r="I42" i="72"/>
  <c r="H42" i="72"/>
  <c r="G42" i="72"/>
  <c r="F42" i="72"/>
  <c r="E42" i="72"/>
  <c r="D42" i="72"/>
  <c r="C42" i="72"/>
  <c r="AF41" i="72"/>
  <c r="AE41" i="72"/>
  <c r="AD41" i="72"/>
  <c r="AC41" i="72"/>
  <c r="AB41" i="72"/>
  <c r="AA41" i="72"/>
  <c r="Z41" i="72"/>
  <c r="Y41" i="72"/>
  <c r="X41" i="72"/>
  <c r="W41" i="72"/>
  <c r="V41" i="72"/>
  <c r="U41" i="72"/>
  <c r="T41" i="72"/>
  <c r="S41" i="72"/>
  <c r="R41" i="72"/>
  <c r="Q41" i="72"/>
  <c r="P41" i="72"/>
  <c r="O41" i="72"/>
  <c r="N41" i="72"/>
  <c r="M41" i="72"/>
  <c r="L41" i="72"/>
  <c r="K41" i="72"/>
  <c r="J41" i="72"/>
  <c r="I41" i="72"/>
  <c r="H41" i="72"/>
  <c r="G41" i="72"/>
  <c r="F41" i="72"/>
  <c r="E41" i="72"/>
  <c r="D41" i="72"/>
  <c r="C41" i="72"/>
  <c r="AF40" i="72"/>
  <c r="AE40" i="72"/>
  <c r="AD40" i="72"/>
  <c r="AC40" i="72"/>
  <c r="AB40" i="72"/>
  <c r="AA40" i="72"/>
  <c r="Z40" i="72"/>
  <c r="Y40" i="72"/>
  <c r="X40" i="72"/>
  <c r="W40" i="72"/>
  <c r="V40" i="72"/>
  <c r="U40" i="72"/>
  <c r="T40" i="72"/>
  <c r="S40" i="72"/>
  <c r="R40" i="72"/>
  <c r="Q40" i="72"/>
  <c r="P40" i="72"/>
  <c r="O40" i="72"/>
  <c r="N40" i="72"/>
  <c r="M40" i="72"/>
  <c r="L40" i="72"/>
  <c r="K40" i="72"/>
  <c r="J40" i="72"/>
  <c r="I40" i="72"/>
  <c r="H40" i="72"/>
  <c r="G40" i="72"/>
  <c r="F40" i="72"/>
  <c r="E40" i="72"/>
  <c r="D40" i="72"/>
  <c r="C40" i="72"/>
  <c r="AF39" i="72"/>
  <c r="AE39" i="72"/>
  <c r="AD39" i="72"/>
  <c r="AC39" i="72"/>
  <c r="AB39" i="72"/>
  <c r="AA39" i="72"/>
  <c r="Z39" i="72"/>
  <c r="Y39" i="72"/>
  <c r="X39" i="72"/>
  <c r="W39" i="72"/>
  <c r="V39" i="72"/>
  <c r="U39" i="72"/>
  <c r="T39" i="72"/>
  <c r="S39" i="72"/>
  <c r="R39" i="72"/>
  <c r="Q39" i="72"/>
  <c r="P39" i="72"/>
  <c r="O39" i="72"/>
  <c r="N39" i="72"/>
  <c r="M39" i="72"/>
  <c r="L39" i="72"/>
  <c r="K39" i="72"/>
  <c r="J39" i="72"/>
  <c r="I39" i="72"/>
  <c r="H39" i="72"/>
  <c r="G39" i="72"/>
  <c r="F39" i="72"/>
  <c r="E39" i="72"/>
  <c r="D39" i="72"/>
  <c r="C39" i="72"/>
  <c r="AF38" i="72"/>
  <c r="AE38" i="72"/>
  <c r="AD38" i="72"/>
  <c r="AC38" i="72"/>
  <c r="AB38" i="72"/>
  <c r="AA38" i="72"/>
  <c r="Z38" i="72"/>
  <c r="Y38" i="72"/>
  <c r="X38" i="72"/>
  <c r="W38" i="72"/>
  <c r="V38" i="72"/>
  <c r="U38" i="72"/>
  <c r="T38" i="72"/>
  <c r="S38" i="72"/>
  <c r="R38" i="72"/>
  <c r="Q38" i="72"/>
  <c r="P38" i="72"/>
  <c r="O38" i="72"/>
  <c r="N38" i="72"/>
  <c r="M38" i="72"/>
  <c r="L38" i="72"/>
  <c r="K38" i="72"/>
  <c r="J38" i="72"/>
  <c r="I38" i="72"/>
  <c r="H38" i="72"/>
  <c r="G38" i="72"/>
  <c r="F38" i="72"/>
  <c r="E38" i="72"/>
  <c r="D38" i="72"/>
  <c r="C38" i="72"/>
  <c r="AF37" i="72"/>
  <c r="AE37" i="72"/>
  <c r="AD37" i="72"/>
  <c r="AC37" i="72"/>
  <c r="AB37" i="72"/>
  <c r="AA37" i="72"/>
  <c r="Z37" i="72"/>
  <c r="Y37" i="72"/>
  <c r="X37" i="72"/>
  <c r="W37" i="72"/>
  <c r="V37" i="72"/>
  <c r="U37" i="72"/>
  <c r="T37" i="72"/>
  <c r="S37" i="72"/>
  <c r="R37" i="72"/>
  <c r="Q37" i="72"/>
  <c r="P37" i="72"/>
  <c r="O37" i="72"/>
  <c r="N37" i="72"/>
  <c r="M37" i="72"/>
  <c r="L37" i="72"/>
  <c r="K37" i="72"/>
  <c r="J37" i="72"/>
  <c r="I37" i="72"/>
  <c r="H37" i="72"/>
  <c r="G37" i="72"/>
  <c r="F37" i="72"/>
  <c r="E37" i="72"/>
  <c r="D37" i="72"/>
  <c r="C37" i="72"/>
  <c r="AF36" i="72"/>
  <c r="AE36" i="72"/>
  <c r="AD36" i="72"/>
  <c r="AC36" i="72"/>
  <c r="AB36" i="72"/>
  <c r="AA36" i="72"/>
  <c r="Z36" i="72"/>
  <c r="Y36" i="72"/>
  <c r="X36" i="72"/>
  <c r="W36" i="72"/>
  <c r="V36" i="72"/>
  <c r="U36" i="72"/>
  <c r="T36" i="72"/>
  <c r="S36" i="72"/>
  <c r="R36" i="72"/>
  <c r="Q36" i="72"/>
  <c r="P36" i="72"/>
  <c r="O36" i="72"/>
  <c r="N36" i="72"/>
  <c r="M36" i="72"/>
  <c r="L36" i="72"/>
  <c r="K36" i="72"/>
  <c r="J36" i="72"/>
  <c r="I36" i="72"/>
  <c r="H36" i="72"/>
  <c r="G36" i="72"/>
  <c r="F36" i="72"/>
  <c r="E36" i="72"/>
  <c r="D36" i="72"/>
  <c r="C36" i="72"/>
  <c r="AF35" i="72"/>
  <c r="AE35" i="72"/>
  <c r="AD35" i="72"/>
  <c r="AC35" i="72"/>
  <c r="AB35" i="72"/>
  <c r="AA35" i="72"/>
  <c r="Z35" i="72"/>
  <c r="Y35" i="72"/>
  <c r="X35" i="72"/>
  <c r="W35" i="72"/>
  <c r="V35" i="72"/>
  <c r="U35" i="72"/>
  <c r="T35" i="72"/>
  <c r="S35" i="72"/>
  <c r="R35" i="72"/>
  <c r="Q35" i="72"/>
  <c r="P35" i="72"/>
  <c r="O35" i="72"/>
  <c r="N35" i="72"/>
  <c r="M35" i="72"/>
  <c r="L35" i="72"/>
  <c r="K35" i="72"/>
  <c r="J35" i="72"/>
  <c r="I35" i="72"/>
  <c r="H35" i="72"/>
  <c r="G35" i="72"/>
  <c r="F35" i="72"/>
  <c r="E35" i="72"/>
  <c r="D35" i="72"/>
  <c r="C35" i="72"/>
  <c r="AF34" i="72"/>
  <c r="AE34" i="72"/>
  <c r="AD34" i="72"/>
  <c r="AC34" i="72"/>
  <c r="AB34" i="72"/>
  <c r="AA34" i="72"/>
  <c r="Z34" i="72"/>
  <c r="Y34" i="72"/>
  <c r="X34" i="72"/>
  <c r="W34" i="72"/>
  <c r="V34" i="72"/>
  <c r="U34" i="72"/>
  <c r="T34" i="72"/>
  <c r="S34" i="72"/>
  <c r="R34" i="72"/>
  <c r="Q34" i="72"/>
  <c r="P34" i="72"/>
  <c r="O34" i="72"/>
  <c r="N34" i="72"/>
  <c r="M34" i="72"/>
  <c r="L34" i="72"/>
  <c r="K34" i="72"/>
  <c r="J34" i="72"/>
  <c r="I34" i="72"/>
  <c r="H34" i="72"/>
  <c r="G34" i="72"/>
  <c r="F34" i="72"/>
  <c r="E34" i="72"/>
  <c r="D34" i="72"/>
  <c r="C34" i="72"/>
  <c r="AF33" i="72"/>
  <c r="AE33" i="72"/>
  <c r="AD33" i="72"/>
  <c r="AC33" i="72"/>
  <c r="AB33" i="72"/>
  <c r="AA33" i="72"/>
  <c r="Z33" i="72"/>
  <c r="Y33" i="72"/>
  <c r="X33" i="72"/>
  <c r="W33" i="72"/>
  <c r="V33" i="72"/>
  <c r="U33" i="72"/>
  <c r="T33" i="72"/>
  <c r="S33" i="72"/>
  <c r="R33" i="72"/>
  <c r="Q33" i="72"/>
  <c r="P33" i="72"/>
  <c r="O33" i="72"/>
  <c r="N33" i="72"/>
  <c r="M33" i="72"/>
  <c r="L33" i="72"/>
  <c r="K33" i="72"/>
  <c r="J33" i="72"/>
  <c r="I33" i="72"/>
  <c r="H33" i="72"/>
  <c r="G33" i="72"/>
  <c r="F33" i="72"/>
  <c r="E33" i="72"/>
  <c r="D33" i="72"/>
  <c r="C33" i="72"/>
  <c r="AF32" i="72"/>
  <c r="AE32" i="72"/>
  <c r="AD32" i="72"/>
  <c r="AC32" i="72"/>
  <c r="AB32" i="72"/>
  <c r="AA32" i="72"/>
  <c r="Z32" i="72"/>
  <c r="Y32" i="72"/>
  <c r="X32" i="72"/>
  <c r="W32" i="72"/>
  <c r="V32" i="72"/>
  <c r="U32" i="72"/>
  <c r="T32" i="72"/>
  <c r="S32" i="72"/>
  <c r="R32" i="72"/>
  <c r="Q32" i="72"/>
  <c r="P32" i="72"/>
  <c r="O32" i="72"/>
  <c r="N32" i="72"/>
  <c r="M32" i="72"/>
  <c r="L32" i="72"/>
  <c r="K32" i="72"/>
  <c r="J32" i="72"/>
  <c r="I32" i="72"/>
  <c r="H32" i="72"/>
  <c r="G32" i="72"/>
  <c r="F32" i="72"/>
  <c r="E32" i="72"/>
  <c r="D32" i="72"/>
  <c r="C32" i="72"/>
  <c r="AF31" i="72"/>
  <c r="AE31" i="72"/>
  <c r="AD31" i="72"/>
  <c r="AC31" i="72"/>
  <c r="AB31" i="72"/>
  <c r="AA31" i="72"/>
  <c r="Z31" i="72"/>
  <c r="Y31" i="72"/>
  <c r="X31" i="72"/>
  <c r="W31" i="72"/>
  <c r="V31" i="72"/>
  <c r="U31" i="72"/>
  <c r="T31" i="72"/>
  <c r="S31" i="72"/>
  <c r="R31" i="72"/>
  <c r="Q31" i="72"/>
  <c r="P31" i="72"/>
  <c r="O31" i="72"/>
  <c r="N31" i="72"/>
  <c r="M31" i="72"/>
  <c r="L31" i="72"/>
  <c r="K31" i="72"/>
  <c r="J31" i="72"/>
  <c r="I31" i="72"/>
  <c r="H31" i="72"/>
  <c r="G31" i="72"/>
  <c r="F31" i="72"/>
  <c r="E31" i="72"/>
  <c r="D31" i="72"/>
  <c r="C31" i="72"/>
  <c r="AF30" i="72"/>
  <c r="AE30" i="72"/>
  <c r="AD30" i="72"/>
  <c r="AC30" i="72"/>
  <c r="AB30" i="72"/>
  <c r="AA30" i="72"/>
  <c r="Z30" i="72"/>
  <c r="Y30" i="72"/>
  <c r="X30" i="72"/>
  <c r="W30" i="72"/>
  <c r="V30" i="72"/>
  <c r="U30" i="72"/>
  <c r="T30" i="72"/>
  <c r="S30" i="72"/>
  <c r="R30" i="72"/>
  <c r="Q30" i="72"/>
  <c r="P30" i="72"/>
  <c r="O30" i="72"/>
  <c r="N30" i="72"/>
  <c r="M30" i="72"/>
  <c r="L30" i="72"/>
  <c r="K30" i="72"/>
  <c r="J30" i="72"/>
  <c r="I30" i="72"/>
  <c r="H30" i="72"/>
  <c r="G30" i="72"/>
  <c r="F30" i="72"/>
  <c r="E30" i="72"/>
  <c r="D30" i="72"/>
  <c r="C30" i="72"/>
  <c r="AF29" i="72"/>
  <c r="AE29" i="72"/>
  <c r="AD29" i="72"/>
  <c r="AC29" i="72"/>
  <c r="AB29" i="72"/>
  <c r="AA29" i="72"/>
  <c r="Z29" i="72"/>
  <c r="Y29" i="72"/>
  <c r="X29" i="72"/>
  <c r="W29" i="72"/>
  <c r="V29" i="72"/>
  <c r="U29" i="72"/>
  <c r="T29" i="72"/>
  <c r="S29" i="72"/>
  <c r="R29" i="72"/>
  <c r="Q29" i="72"/>
  <c r="P29" i="72"/>
  <c r="O29" i="72"/>
  <c r="N29" i="72"/>
  <c r="M29" i="72"/>
  <c r="L29" i="72"/>
  <c r="K29" i="72"/>
  <c r="J29" i="72"/>
  <c r="I29" i="72"/>
  <c r="H29" i="72"/>
  <c r="G29" i="72"/>
  <c r="F29" i="72"/>
  <c r="E29" i="72"/>
  <c r="D29" i="72"/>
  <c r="C29" i="72"/>
  <c r="AF28" i="72"/>
  <c r="AE28" i="72"/>
  <c r="AD28" i="72"/>
  <c r="AC28" i="72"/>
  <c r="AB28" i="72"/>
  <c r="AA28" i="72"/>
  <c r="Z28" i="72"/>
  <c r="Y28" i="72"/>
  <c r="X28" i="72"/>
  <c r="W28" i="72"/>
  <c r="V28" i="72"/>
  <c r="U28" i="72"/>
  <c r="T28" i="72"/>
  <c r="S28" i="72"/>
  <c r="R28" i="72"/>
  <c r="Q28" i="72"/>
  <c r="P28" i="72"/>
  <c r="O28" i="72"/>
  <c r="N28" i="72"/>
  <c r="M28" i="72"/>
  <c r="L28" i="72"/>
  <c r="K28" i="72"/>
  <c r="J28" i="72"/>
  <c r="I28" i="72"/>
  <c r="H28" i="72"/>
  <c r="G28" i="72"/>
  <c r="F28" i="72"/>
  <c r="E28" i="72"/>
  <c r="D28" i="72"/>
  <c r="C28" i="72"/>
  <c r="AF27" i="72"/>
  <c r="AE27" i="72"/>
  <c r="AD27" i="72"/>
  <c r="AC27" i="72"/>
  <c r="AB27" i="72"/>
  <c r="AA27" i="72"/>
  <c r="Z27" i="72"/>
  <c r="Y27" i="72"/>
  <c r="X27" i="72"/>
  <c r="W27" i="72"/>
  <c r="V27" i="72"/>
  <c r="U27" i="72"/>
  <c r="T27" i="72"/>
  <c r="S27" i="72"/>
  <c r="R27" i="72"/>
  <c r="Q27" i="72"/>
  <c r="P27" i="72"/>
  <c r="O27" i="72"/>
  <c r="N27" i="72"/>
  <c r="M27" i="72"/>
  <c r="L27" i="72"/>
  <c r="K27" i="72"/>
  <c r="J27" i="72"/>
  <c r="I27" i="72"/>
  <c r="H27" i="72"/>
  <c r="G27" i="72"/>
  <c r="F27" i="72"/>
  <c r="E27" i="72"/>
  <c r="D27" i="72"/>
  <c r="C27" i="72"/>
  <c r="AF26" i="72"/>
  <c r="AE26" i="72"/>
  <c r="AD26" i="72"/>
  <c r="AC26" i="72"/>
  <c r="AB26" i="72"/>
  <c r="AA26" i="72"/>
  <c r="Z26" i="72"/>
  <c r="Y26" i="72"/>
  <c r="X26" i="72"/>
  <c r="W26" i="72"/>
  <c r="V26" i="72"/>
  <c r="U26" i="72"/>
  <c r="T26" i="72"/>
  <c r="S26" i="72"/>
  <c r="R26" i="72"/>
  <c r="Q26" i="72"/>
  <c r="P26" i="72"/>
  <c r="O26" i="72"/>
  <c r="N26" i="72"/>
  <c r="M26" i="72"/>
  <c r="L26" i="72"/>
  <c r="K26" i="72"/>
  <c r="J26" i="72"/>
  <c r="I26" i="72"/>
  <c r="H26" i="72"/>
  <c r="G26" i="72"/>
  <c r="F26" i="72"/>
  <c r="E26" i="72"/>
  <c r="D26" i="72"/>
  <c r="C26" i="72"/>
  <c r="AF25" i="72"/>
  <c r="AE25" i="72"/>
  <c r="AD25" i="72"/>
  <c r="AC25" i="72"/>
  <c r="AB25" i="72"/>
  <c r="AA25" i="72"/>
  <c r="Z25" i="72"/>
  <c r="Y25" i="72"/>
  <c r="X25" i="72"/>
  <c r="W25" i="72"/>
  <c r="V25" i="72"/>
  <c r="U25" i="72"/>
  <c r="T25" i="72"/>
  <c r="S25" i="72"/>
  <c r="R25" i="72"/>
  <c r="Q25" i="72"/>
  <c r="P25" i="72"/>
  <c r="O25" i="72"/>
  <c r="N25" i="72"/>
  <c r="M25" i="72"/>
  <c r="L25" i="72"/>
  <c r="K25" i="72"/>
  <c r="J25" i="72"/>
  <c r="I25" i="72"/>
  <c r="H25" i="72"/>
  <c r="G25" i="72"/>
  <c r="F25" i="72"/>
  <c r="E25" i="72"/>
  <c r="D25" i="72"/>
  <c r="C25" i="72"/>
  <c r="AF24" i="72"/>
  <c r="AE24" i="72"/>
  <c r="AD24" i="72"/>
  <c r="AC24" i="72"/>
  <c r="AB24" i="72"/>
  <c r="AA24" i="72"/>
  <c r="Z24" i="72"/>
  <c r="Y24" i="72"/>
  <c r="X24" i="72"/>
  <c r="W24" i="72"/>
  <c r="V24" i="72"/>
  <c r="U24" i="72"/>
  <c r="T24" i="72"/>
  <c r="S24" i="72"/>
  <c r="R24" i="72"/>
  <c r="Q24" i="72"/>
  <c r="P24" i="72"/>
  <c r="O24" i="72"/>
  <c r="N24" i="72"/>
  <c r="M24" i="72"/>
  <c r="L24" i="72"/>
  <c r="K24" i="72"/>
  <c r="J24" i="72"/>
  <c r="I24" i="72"/>
  <c r="H24" i="72"/>
  <c r="G24" i="72"/>
  <c r="F24" i="72"/>
  <c r="E24" i="72"/>
  <c r="D24" i="72"/>
  <c r="C24" i="72"/>
  <c r="AF23" i="72"/>
  <c r="AE23" i="72"/>
  <c r="AD23" i="72"/>
  <c r="AC23" i="72"/>
  <c r="AB23" i="72"/>
  <c r="AA23" i="72"/>
  <c r="Z23" i="72"/>
  <c r="Y23" i="72"/>
  <c r="X23" i="72"/>
  <c r="W23" i="72"/>
  <c r="V23" i="72"/>
  <c r="U23" i="72"/>
  <c r="T23" i="72"/>
  <c r="S23" i="72"/>
  <c r="R23" i="72"/>
  <c r="Q23" i="72"/>
  <c r="P23" i="72"/>
  <c r="O23" i="72"/>
  <c r="N23" i="72"/>
  <c r="M23" i="72"/>
  <c r="L23" i="72"/>
  <c r="K23" i="72"/>
  <c r="J23" i="72"/>
  <c r="I23" i="72"/>
  <c r="H23" i="72"/>
  <c r="G23" i="72"/>
  <c r="F23" i="72"/>
  <c r="E23" i="72"/>
  <c r="D23" i="72"/>
  <c r="C23" i="72"/>
  <c r="AF22" i="72"/>
  <c r="AE22" i="72"/>
  <c r="AD22" i="72"/>
  <c r="AC22" i="72"/>
  <c r="AB22" i="72"/>
  <c r="AA22" i="72"/>
  <c r="Z22" i="72"/>
  <c r="Y22" i="72"/>
  <c r="X22" i="72"/>
  <c r="W22" i="72"/>
  <c r="V22" i="72"/>
  <c r="U22" i="72"/>
  <c r="T22" i="72"/>
  <c r="S22" i="72"/>
  <c r="R22" i="72"/>
  <c r="Q22" i="72"/>
  <c r="P22" i="72"/>
  <c r="O22" i="72"/>
  <c r="N22" i="72"/>
  <c r="M22" i="72"/>
  <c r="L22" i="72"/>
  <c r="K22" i="72"/>
  <c r="J22" i="72"/>
  <c r="I22" i="72"/>
  <c r="H22" i="72"/>
  <c r="G22" i="72"/>
  <c r="F22" i="72"/>
  <c r="E22" i="72"/>
  <c r="D22" i="72"/>
  <c r="C22" i="72"/>
  <c r="AF21" i="72"/>
  <c r="AE21" i="72"/>
  <c r="AD21" i="72"/>
  <c r="AC21" i="72"/>
  <c r="AB21" i="72"/>
  <c r="AA21" i="72"/>
  <c r="Z21" i="72"/>
  <c r="Y21" i="72"/>
  <c r="X21" i="72"/>
  <c r="W21" i="72"/>
  <c r="V21" i="72"/>
  <c r="U21" i="72"/>
  <c r="T21" i="72"/>
  <c r="S21" i="72"/>
  <c r="R21" i="72"/>
  <c r="Q21" i="72"/>
  <c r="P21" i="72"/>
  <c r="O21" i="72"/>
  <c r="N21" i="72"/>
  <c r="M21" i="72"/>
  <c r="L21" i="72"/>
  <c r="K21" i="72"/>
  <c r="J21" i="72"/>
  <c r="I21" i="72"/>
  <c r="H21" i="72"/>
  <c r="G21" i="72"/>
  <c r="F21" i="72"/>
  <c r="E21" i="72"/>
  <c r="D21" i="72"/>
  <c r="C21" i="72"/>
  <c r="AF20" i="72"/>
  <c r="AE20" i="72"/>
  <c r="AD20" i="72"/>
  <c r="AC20" i="72"/>
  <c r="AB20" i="72"/>
  <c r="AA20" i="72"/>
  <c r="Z20" i="72"/>
  <c r="Y20" i="72"/>
  <c r="X20" i="72"/>
  <c r="W20" i="72"/>
  <c r="V20" i="72"/>
  <c r="U20" i="72"/>
  <c r="T20" i="72"/>
  <c r="S20" i="72"/>
  <c r="R20" i="72"/>
  <c r="Q20" i="72"/>
  <c r="P20" i="72"/>
  <c r="O20" i="72"/>
  <c r="N20" i="72"/>
  <c r="M20" i="72"/>
  <c r="L20" i="72"/>
  <c r="K20" i="72"/>
  <c r="J20" i="72"/>
  <c r="I20" i="72"/>
  <c r="H20" i="72"/>
  <c r="G20" i="72"/>
  <c r="F20" i="72"/>
  <c r="E20" i="72"/>
  <c r="D20" i="72"/>
  <c r="C20" i="72"/>
  <c r="AF19" i="72"/>
  <c r="AE19" i="72"/>
  <c r="AD19" i="72"/>
  <c r="AC19" i="72"/>
  <c r="AB19" i="72"/>
  <c r="AA19" i="72"/>
  <c r="Z19" i="72"/>
  <c r="Y19" i="72"/>
  <c r="X19" i="72"/>
  <c r="W19" i="72"/>
  <c r="V19" i="72"/>
  <c r="U19" i="72"/>
  <c r="T19" i="72"/>
  <c r="S19" i="72"/>
  <c r="R19" i="72"/>
  <c r="Q19" i="72"/>
  <c r="P19" i="72"/>
  <c r="O19" i="72"/>
  <c r="N19" i="72"/>
  <c r="M19" i="72"/>
  <c r="L19" i="72"/>
  <c r="K19" i="72"/>
  <c r="J19" i="72"/>
  <c r="I19" i="72"/>
  <c r="H19" i="72"/>
  <c r="G19" i="72"/>
  <c r="F19" i="72"/>
  <c r="E19" i="72"/>
  <c r="D19" i="72"/>
  <c r="C19" i="72"/>
  <c r="AF18" i="72"/>
  <c r="AE18" i="72"/>
  <c r="AD18" i="72"/>
  <c r="AC18" i="72"/>
  <c r="AB18" i="72"/>
  <c r="AA18" i="72"/>
  <c r="Z18" i="72"/>
  <c r="Y18" i="72"/>
  <c r="X18" i="72"/>
  <c r="W18" i="72"/>
  <c r="V18" i="72"/>
  <c r="U18" i="72"/>
  <c r="T18" i="72"/>
  <c r="S18" i="72"/>
  <c r="R18" i="72"/>
  <c r="Q18" i="72"/>
  <c r="P18" i="72"/>
  <c r="O18" i="72"/>
  <c r="N18" i="72"/>
  <c r="M18" i="72"/>
  <c r="L18" i="72"/>
  <c r="K18" i="72"/>
  <c r="J18" i="72"/>
  <c r="I18" i="72"/>
  <c r="H18" i="72"/>
  <c r="G18" i="72"/>
  <c r="F18" i="72"/>
  <c r="E18" i="72"/>
  <c r="D18" i="72"/>
  <c r="C18" i="72"/>
  <c r="AF17" i="72"/>
  <c r="AE17" i="72"/>
  <c r="AD17" i="72"/>
  <c r="AC17" i="72"/>
  <c r="AB17" i="72"/>
  <c r="AA17" i="72"/>
  <c r="Z17" i="72"/>
  <c r="Y17" i="72"/>
  <c r="X17" i="72"/>
  <c r="W17" i="72"/>
  <c r="V17" i="72"/>
  <c r="U17" i="72"/>
  <c r="T17" i="72"/>
  <c r="S17" i="72"/>
  <c r="R17" i="72"/>
  <c r="Q17" i="72"/>
  <c r="P17" i="72"/>
  <c r="O17" i="72"/>
  <c r="N17" i="72"/>
  <c r="M17" i="72"/>
  <c r="L17" i="72"/>
  <c r="K17" i="72"/>
  <c r="J17" i="72"/>
  <c r="I17" i="72"/>
  <c r="H17" i="72"/>
  <c r="G17" i="72"/>
  <c r="F17" i="72"/>
  <c r="E17" i="72"/>
  <c r="D17" i="72"/>
  <c r="C17" i="72"/>
  <c r="AF16" i="72"/>
  <c r="AE16" i="72"/>
  <c r="AD16" i="72"/>
  <c r="AC16" i="72"/>
  <c r="AB16" i="72"/>
  <c r="AA16" i="72"/>
  <c r="Z16" i="72"/>
  <c r="Y16" i="72"/>
  <c r="X16" i="72"/>
  <c r="W16" i="72"/>
  <c r="V16" i="72"/>
  <c r="U16" i="72"/>
  <c r="T16" i="72"/>
  <c r="S16" i="72"/>
  <c r="R16" i="72"/>
  <c r="Q16" i="72"/>
  <c r="P16" i="72"/>
  <c r="O16" i="72"/>
  <c r="N16" i="72"/>
  <c r="M16" i="72"/>
  <c r="L16" i="72"/>
  <c r="K16" i="72"/>
  <c r="J16" i="72"/>
  <c r="I16" i="72"/>
  <c r="H16" i="72"/>
  <c r="G16" i="72"/>
  <c r="F16" i="72"/>
  <c r="E16" i="72"/>
  <c r="D16" i="72"/>
  <c r="C16" i="72"/>
  <c r="AF15" i="72"/>
  <c r="AE15" i="72"/>
  <c r="AD15" i="72"/>
  <c r="AC15" i="72"/>
  <c r="AB15" i="72"/>
  <c r="AA15" i="72"/>
  <c r="Z15" i="72"/>
  <c r="Y15" i="72"/>
  <c r="X15" i="72"/>
  <c r="W15" i="72"/>
  <c r="V15" i="72"/>
  <c r="U15" i="72"/>
  <c r="T15" i="72"/>
  <c r="S15" i="72"/>
  <c r="R15" i="72"/>
  <c r="Q15" i="72"/>
  <c r="P15" i="72"/>
  <c r="O15" i="72"/>
  <c r="N15" i="72"/>
  <c r="M15" i="72"/>
  <c r="L15" i="72"/>
  <c r="K15" i="72"/>
  <c r="J15" i="72"/>
  <c r="I15" i="72"/>
  <c r="H15" i="72"/>
  <c r="G15" i="72"/>
  <c r="F15" i="72"/>
  <c r="E15" i="72"/>
  <c r="D15" i="72"/>
  <c r="C15" i="72"/>
  <c r="AF14" i="72"/>
  <c r="AE14" i="72"/>
  <c r="AD14" i="72"/>
  <c r="AC14" i="72"/>
  <c r="AB14" i="72"/>
  <c r="AA14" i="72"/>
  <c r="Z14" i="72"/>
  <c r="Y14" i="72"/>
  <c r="X14" i="72"/>
  <c r="W14" i="72"/>
  <c r="V14" i="72"/>
  <c r="U14" i="72"/>
  <c r="T14" i="72"/>
  <c r="S14" i="72"/>
  <c r="R14" i="72"/>
  <c r="Q14" i="72"/>
  <c r="P14" i="72"/>
  <c r="O14" i="72"/>
  <c r="N14" i="72"/>
  <c r="M14" i="72"/>
  <c r="L14" i="72"/>
  <c r="K14" i="72"/>
  <c r="J14" i="72"/>
  <c r="I14" i="72"/>
  <c r="H14" i="72"/>
  <c r="G14" i="72"/>
  <c r="F14" i="72"/>
  <c r="E14" i="72"/>
  <c r="D14" i="72"/>
  <c r="C14" i="72"/>
  <c r="AF13" i="72"/>
  <c r="AE13" i="72"/>
  <c r="AD13" i="72"/>
  <c r="AC13" i="72"/>
  <c r="AB13" i="72"/>
  <c r="AA13" i="72"/>
  <c r="Z13" i="72"/>
  <c r="Y13" i="72"/>
  <c r="X13" i="72"/>
  <c r="W13" i="72"/>
  <c r="V13" i="72"/>
  <c r="U13" i="72"/>
  <c r="T13" i="72"/>
  <c r="S13" i="72"/>
  <c r="R13" i="72"/>
  <c r="Q13" i="72"/>
  <c r="P13" i="72"/>
  <c r="O13" i="72"/>
  <c r="N13" i="72"/>
  <c r="M13" i="72"/>
  <c r="L13" i="72"/>
  <c r="K13" i="72"/>
  <c r="J13" i="72"/>
  <c r="I13" i="72"/>
  <c r="H13" i="72"/>
  <c r="G13" i="72"/>
  <c r="F13" i="72"/>
  <c r="E13" i="72"/>
  <c r="D13" i="72"/>
  <c r="C13" i="72"/>
  <c r="AF12" i="72"/>
  <c r="AE12" i="72"/>
  <c r="AD12" i="72"/>
  <c r="AC12" i="72"/>
  <c r="AB12" i="72"/>
  <c r="AA12" i="72"/>
  <c r="Z12" i="72"/>
  <c r="Y12" i="72"/>
  <c r="X12" i="72"/>
  <c r="W12" i="72"/>
  <c r="V12" i="72"/>
  <c r="U12" i="72"/>
  <c r="T12" i="72"/>
  <c r="S12" i="72"/>
  <c r="R12" i="72"/>
  <c r="Q12" i="72"/>
  <c r="P12" i="72"/>
  <c r="O12" i="72"/>
  <c r="N12" i="72"/>
  <c r="M12" i="72"/>
  <c r="L12" i="72"/>
  <c r="K12" i="72"/>
  <c r="J12" i="72"/>
  <c r="I12" i="72"/>
  <c r="H12" i="72"/>
  <c r="G12" i="72"/>
  <c r="F12" i="72"/>
  <c r="E12" i="72"/>
  <c r="D12" i="72"/>
  <c r="C12" i="72"/>
  <c r="AF11" i="72"/>
  <c r="AE11" i="72"/>
  <c r="AD11" i="72"/>
  <c r="AC11" i="72"/>
  <c r="AB11" i="72"/>
  <c r="AA11" i="72"/>
  <c r="Z11" i="72"/>
  <c r="Y11" i="72"/>
  <c r="X11" i="72"/>
  <c r="W11" i="72"/>
  <c r="V11" i="72"/>
  <c r="U11" i="72"/>
  <c r="T11" i="72"/>
  <c r="S11" i="72"/>
  <c r="R11" i="72"/>
  <c r="Q11" i="72"/>
  <c r="P11" i="72"/>
  <c r="O11" i="72"/>
  <c r="N11" i="72"/>
  <c r="M11" i="72"/>
  <c r="L11" i="72"/>
  <c r="K11" i="72"/>
  <c r="J11" i="72"/>
  <c r="I11" i="72"/>
  <c r="H11" i="72"/>
  <c r="G11" i="72"/>
  <c r="F11" i="72"/>
  <c r="E11" i="72"/>
  <c r="D11" i="72"/>
  <c r="C11" i="72"/>
  <c r="AF10" i="72"/>
  <c r="AE10" i="72"/>
  <c r="AD10" i="72"/>
  <c r="AC10" i="72"/>
  <c r="AB10" i="72"/>
  <c r="AA10" i="72"/>
  <c r="Z10" i="72"/>
  <c r="Y10" i="72"/>
  <c r="X10" i="72"/>
  <c r="W10" i="72"/>
  <c r="V10" i="72"/>
  <c r="U10" i="72"/>
  <c r="T10" i="72"/>
  <c r="S10" i="72"/>
  <c r="R10" i="72"/>
  <c r="Q10" i="72"/>
  <c r="P10" i="72"/>
  <c r="O10" i="72"/>
  <c r="N10" i="72"/>
  <c r="M10" i="72"/>
  <c r="L10" i="72"/>
  <c r="K10" i="72"/>
  <c r="J10" i="72"/>
  <c r="I10" i="72"/>
  <c r="H10" i="72"/>
  <c r="G10" i="72"/>
  <c r="F10" i="72"/>
  <c r="E10" i="72"/>
  <c r="D10" i="72"/>
  <c r="C10" i="72"/>
  <c r="AF9" i="72"/>
  <c r="AE9" i="72"/>
  <c r="AD9" i="72"/>
  <c r="AC9" i="72"/>
  <c r="AB9" i="72"/>
  <c r="AA9" i="72"/>
  <c r="Z9" i="72"/>
  <c r="Y9" i="72"/>
  <c r="X9" i="72"/>
  <c r="W9" i="72"/>
  <c r="V9" i="72"/>
  <c r="U9" i="72"/>
  <c r="T9" i="72"/>
  <c r="S9" i="72"/>
  <c r="R9" i="72"/>
  <c r="Q9" i="72"/>
  <c r="P9" i="72"/>
  <c r="O9" i="72"/>
  <c r="N9" i="72"/>
  <c r="M9" i="72"/>
  <c r="L9" i="72"/>
  <c r="K9" i="72"/>
  <c r="J9" i="72"/>
  <c r="I9" i="72"/>
  <c r="H9" i="72"/>
  <c r="G9" i="72"/>
  <c r="F9" i="72"/>
  <c r="E9" i="72"/>
  <c r="D9" i="72"/>
  <c r="C9" i="72"/>
  <c r="AF8" i="72"/>
  <c r="AE8" i="72"/>
  <c r="AD8" i="72"/>
  <c r="AC8" i="72"/>
  <c r="AB8" i="72"/>
  <c r="AA8" i="72"/>
  <c r="Z8" i="72"/>
  <c r="Y8" i="72"/>
  <c r="X8" i="72"/>
  <c r="W8" i="72"/>
  <c r="V8" i="72"/>
  <c r="U8" i="72"/>
  <c r="T8" i="72"/>
  <c r="S8" i="72"/>
  <c r="R8" i="72"/>
  <c r="Q8" i="72"/>
  <c r="P8" i="72"/>
  <c r="O8" i="72"/>
  <c r="N8" i="72"/>
  <c r="M8" i="72"/>
  <c r="L8" i="72"/>
  <c r="K8" i="72"/>
  <c r="J8" i="72"/>
  <c r="I8" i="72"/>
  <c r="H8" i="72"/>
  <c r="G8" i="72"/>
  <c r="F8" i="72"/>
  <c r="E8" i="72"/>
  <c r="D8" i="72"/>
  <c r="C8" i="72"/>
  <c r="AF7" i="72"/>
  <c r="AE7" i="72"/>
  <c r="AD7" i="72"/>
  <c r="AC7" i="72"/>
  <c r="AB7" i="72"/>
  <c r="AA7" i="72"/>
  <c r="Z7" i="72"/>
  <c r="Y7" i="72"/>
  <c r="X7" i="72"/>
  <c r="W7" i="72"/>
  <c r="V7" i="72"/>
  <c r="U7" i="72"/>
  <c r="T7" i="72"/>
  <c r="S7" i="72"/>
  <c r="R7" i="72"/>
  <c r="Q7" i="72"/>
  <c r="P7" i="72"/>
  <c r="O7" i="72"/>
  <c r="N7" i="72"/>
  <c r="M7" i="72"/>
  <c r="L7" i="72"/>
  <c r="K7" i="72"/>
  <c r="J7" i="72"/>
  <c r="I7" i="72"/>
  <c r="H7" i="72"/>
  <c r="G7" i="72"/>
  <c r="F7" i="72"/>
  <c r="E7" i="72"/>
  <c r="D7" i="72"/>
  <c r="C7" i="72"/>
  <c r="AF6" i="72"/>
  <c r="AE6" i="72"/>
  <c r="AD6" i="72"/>
  <c r="AC6" i="72"/>
  <c r="AB6" i="72"/>
  <c r="AA6" i="72"/>
  <c r="Z6" i="72"/>
  <c r="Y6" i="72"/>
  <c r="X6" i="72"/>
  <c r="W6" i="72"/>
  <c r="V6" i="72"/>
  <c r="U6" i="72"/>
  <c r="T6" i="72"/>
  <c r="S6" i="72"/>
  <c r="R6" i="72"/>
  <c r="Q6" i="72"/>
  <c r="P6" i="72"/>
  <c r="O6" i="72"/>
  <c r="N6" i="72"/>
  <c r="M6" i="72"/>
  <c r="L6" i="72"/>
  <c r="K6" i="72"/>
  <c r="J6" i="72"/>
  <c r="I6" i="72"/>
  <c r="H6" i="72"/>
  <c r="G6" i="72"/>
  <c r="F6" i="72"/>
  <c r="E6" i="72"/>
  <c r="D6" i="72"/>
  <c r="C6" i="72"/>
  <c r="AF5" i="72"/>
  <c r="AE5" i="72"/>
  <c r="AD5" i="72"/>
  <c r="AC5" i="72"/>
  <c r="AB5" i="72"/>
  <c r="AA5" i="72"/>
  <c r="Z5" i="72"/>
  <c r="Y5" i="72"/>
  <c r="X5" i="72"/>
  <c r="W5" i="72"/>
  <c r="V5" i="72"/>
  <c r="U5" i="72"/>
  <c r="T5" i="72"/>
  <c r="S5" i="72"/>
  <c r="R5" i="72"/>
  <c r="Q5" i="72"/>
  <c r="P5" i="72"/>
  <c r="O5" i="72"/>
  <c r="N5" i="72"/>
  <c r="M5" i="72"/>
  <c r="L5" i="72"/>
  <c r="K5" i="72"/>
  <c r="J5" i="72"/>
  <c r="I5" i="72"/>
  <c r="H5" i="72"/>
  <c r="G5" i="72"/>
  <c r="F5" i="72"/>
  <c r="E5" i="72"/>
  <c r="D5" i="72"/>
  <c r="C5" i="72"/>
  <c r="AF4" i="72"/>
  <c r="AE4" i="72"/>
  <c r="AD4" i="72"/>
  <c r="AC4" i="72"/>
  <c r="AB4" i="72"/>
  <c r="AA4" i="72"/>
  <c r="Z4" i="72"/>
  <c r="Y4" i="72"/>
  <c r="X4" i="72"/>
  <c r="W4" i="72"/>
  <c r="V4" i="72"/>
  <c r="U4" i="72"/>
  <c r="T4" i="72"/>
  <c r="S4" i="72"/>
  <c r="R4" i="72"/>
  <c r="Q4" i="72"/>
  <c r="P4" i="72"/>
  <c r="O4" i="72"/>
  <c r="N4" i="72"/>
  <c r="M4" i="72"/>
  <c r="L4" i="72"/>
  <c r="K4" i="72"/>
  <c r="J4" i="72"/>
  <c r="I4" i="72"/>
  <c r="H4" i="72"/>
  <c r="G4" i="72"/>
  <c r="F4" i="72"/>
  <c r="E4" i="72"/>
  <c r="D4" i="72"/>
  <c r="C4" i="72"/>
  <c r="AF3" i="72"/>
  <c r="AE3" i="72"/>
  <c r="AD3" i="72"/>
  <c r="AC3" i="72"/>
  <c r="AB3" i="72"/>
  <c r="AA3" i="72"/>
  <c r="Z3" i="72"/>
  <c r="Y3" i="72"/>
  <c r="X3" i="72"/>
  <c r="W3" i="72"/>
  <c r="V3" i="72"/>
  <c r="U3" i="72"/>
  <c r="T3" i="72"/>
  <c r="S3" i="72"/>
  <c r="R3" i="72"/>
  <c r="Q3" i="72"/>
  <c r="P3" i="72"/>
  <c r="O3" i="72"/>
  <c r="N3" i="72"/>
  <c r="M3" i="72"/>
  <c r="L3" i="72"/>
  <c r="K3" i="72"/>
  <c r="J3" i="72"/>
  <c r="I3" i="72"/>
  <c r="H3" i="72"/>
  <c r="G3" i="72"/>
  <c r="F3" i="72"/>
  <c r="E3" i="72"/>
  <c r="D3" i="72"/>
  <c r="C3" i="72"/>
  <c r="B4" i="72"/>
  <c r="B5" i="72"/>
  <c r="B6" i="72"/>
  <c r="B7" i="72"/>
  <c r="B8" i="72"/>
  <c r="B9" i="72"/>
  <c r="B10" i="72"/>
  <c r="B11" i="72"/>
  <c r="B12" i="72"/>
  <c r="B13" i="72"/>
  <c r="B14" i="72"/>
  <c r="B15" i="72"/>
  <c r="B16" i="72"/>
  <c r="B17" i="72"/>
  <c r="B18" i="72"/>
  <c r="B19" i="72"/>
  <c r="B20" i="72"/>
  <c r="B21" i="72"/>
  <c r="B22" i="72"/>
  <c r="B23" i="72"/>
  <c r="B24" i="72"/>
  <c r="B25" i="72"/>
  <c r="B26" i="72"/>
  <c r="B27" i="72"/>
  <c r="B28" i="72"/>
  <c r="B29" i="72"/>
  <c r="B30" i="72"/>
  <c r="B31" i="72"/>
  <c r="B32" i="72"/>
  <c r="B33" i="72"/>
  <c r="B34" i="72"/>
  <c r="B35" i="72"/>
  <c r="B36" i="72"/>
  <c r="B37" i="72"/>
  <c r="B38" i="72"/>
  <c r="B39" i="72"/>
  <c r="B40" i="72"/>
  <c r="B41" i="72"/>
  <c r="B42" i="72"/>
  <c r="B43" i="72"/>
  <c r="B44" i="72"/>
  <c r="B45" i="72"/>
  <c r="B46" i="72"/>
  <c r="B47" i="72"/>
  <c r="B48" i="72"/>
  <c r="B49" i="72"/>
  <c r="B50" i="72"/>
  <c r="B51" i="72"/>
  <c r="B52" i="72"/>
  <c r="B53" i="72"/>
  <c r="B54" i="72"/>
  <c r="B55" i="72"/>
  <c r="B56" i="72"/>
  <c r="B57" i="72"/>
  <c r="B58" i="72"/>
  <c r="B59" i="72"/>
  <c r="B60" i="72"/>
  <c r="B61" i="72"/>
  <c r="B62" i="72"/>
  <c r="B63" i="72"/>
  <c r="B64" i="72"/>
  <c r="B65" i="72"/>
  <c r="B66" i="72"/>
  <c r="B67" i="72"/>
  <c r="B68" i="72"/>
  <c r="B69" i="72"/>
  <c r="B70" i="72"/>
  <c r="B71" i="72"/>
  <c r="B72" i="72"/>
  <c r="B73" i="72"/>
  <c r="B74" i="72"/>
  <c r="B75" i="72"/>
  <c r="B76" i="72"/>
  <c r="B77" i="72"/>
  <c r="B78" i="72"/>
  <c r="B79" i="72"/>
  <c r="B80" i="72"/>
  <c r="B81" i="72"/>
  <c r="B82" i="72"/>
  <c r="B83" i="72"/>
  <c r="B84" i="72"/>
  <c r="B85" i="72"/>
  <c r="B86" i="72"/>
  <c r="B87" i="72"/>
  <c r="B88" i="72"/>
  <c r="B89" i="72"/>
  <c r="B90" i="72"/>
  <c r="B91" i="72"/>
  <c r="B92" i="72"/>
  <c r="B93" i="72"/>
  <c r="B94" i="72"/>
  <c r="B95" i="72"/>
  <c r="B96" i="72"/>
  <c r="B97" i="72"/>
  <c r="B98" i="72"/>
  <c r="B99" i="72"/>
  <c r="B100" i="72"/>
  <c r="B101" i="72"/>
  <c r="B102" i="72"/>
  <c r="B103" i="72"/>
  <c r="B104" i="72"/>
  <c r="B105" i="72"/>
  <c r="B106" i="72"/>
  <c r="B107" i="72"/>
  <c r="B108" i="72"/>
  <c r="B109" i="72"/>
  <c r="B110" i="72"/>
  <c r="B111" i="72"/>
  <c r="B112" i="72"/>
  <c r="B113" i="72"/>
  <c r="B114" i="72"/>
  <c r="B115" i="72"/>
  <c r="B116" i="72"/>
  <c r="B117" i="72"/>
  <c r="B118" i="72"/>
  <c r="B119" i="72"/>
  <c r="B120" i="72"/>
  <c r="B121" i="72"/>
  <c r="B122" i="72"/>
  <c r="B123" i="72"/>
  <c r="B124" i="72"/>
  <c r="B125" i="72"/>
  <c r="B126" i="72"/>
  <c r="B127" i="72"/>
  <c r="B128" i="72"/>
  <c r="B129" i="72"/>
  <c r="B130" i="72"/>
  <c r="B131" i="72"/>
  <c r="B132" i="72"/>
  <c r="B133" i="72"/>
  <c r="B134" i="72"/>
  <c r="B135" i="72"/>
  <c r="B136" i="72"/>
  <c r="B137" i="72"/>
  <c r="B138" i="72"/>
  <c r="B139" i="72"/>
  <c r="B140" i="72"/>
  <c r="B141" i="72"/>
  <c r="B142" i="72"/>
  <c r="B143" i="72"/>
  <c r="B144" i="72"/>
  <c r="B145" i="72"/>
  <c r="B146" i="72"/>
  <c r="B147" i="72"/>
  <c r="B148" i="72"/>
  <c r="B149" i="72"/>
  <c r="B150" i="72"/>
  <c r="B151" i="72"/>
  <c r="B152" i="72"/>
  <c r="B153" i="72"/>
  <c r="B154" i="72"/>
  <c r="B155" i="72"/>
  <c r="B156" i="72"/>
  <c r="B157" i="72"/>
  <c r="B158" i="72"/>
  <c r="B159" i="72"/>
  <c r="B160" i="72"/>
  <c r="B161" i="72"/>
  <c r="B162" i="72"/>
  <c r="B163" i="72"/>
  <c r="B164" i="72"/>
  <c r="B165" i="72"/>
  <c r="B166" i="72"/>
  <c r="B167" i="72"/>
  <c r="B168" i="72"/>
  <c r="B169" i="72"/>
  <c r="B170" i="72"/>
  <c r="B171" i="72"/>
  <c r="B172" i="72"/>
  <c r="B173" i="72"/>
  <c r="B174" i="72"/>
  <c r="B175" i="72"/>
  <c r="B176" i="72"/>
  <c r="B177" i="72"/>
  <c r="B178" i="72"/>
  <c r="B179" i="72"/>
  <c r="B180" i="72"/>
  <c r="B181" i="72"/>
  <c r="B182" i="72"/>
  <c r="B183" i="72"/>
  <c r="B184" i="72"/>
  <c r="B185" i="72"/>
  <c r="B186" i="72"/>
  <c r="B187" i="72"/>
  <c r="B188" i="72"/>
  <c r="B189" i="72"/>
  <c r="B190" i="72"/>
  <c r="B191" i="72"/>
  <c r="B192" i="72"/>
  <c r="B193" i="72"/>
  <c r="B194" i="72"/>
  <c r="B195" i="72"/>
  <c r="B196" i="72"/>
  <c r="B197" i="72"/>
  <c r="B198" i="72"/>
  <c r="B199" i="72"/>
  <c r="B200" i="72"/>
  <c r="B201" i="72"/>
  <c r="B202" i="72"/>
  <c r="B203" i="72"/>
  <c r="B204" i="72"/>
  <c r="B205" i="72"/>
  <c r="B206" i="72"/>
  <c r="B207" i="72"/>
  <c r="B208" i="72"/>
  <c r="B209" i="72"/>
  <c r="B210" i="72"/>
  <c r="B211" i="72"/>
  <c r="B212" i="72"/>
  <c r="B213" i="72"/>
  <c r="B214" i="72"/>
  <c r="B215" i="72"/>
  <c r="B216" i="72"/>
  <c r="B217" i="72"/>
  <c r="B218" i="72"/>
  <c r="B219" i="72"/>
  <c r="B220" i="72"/>
  <c r="B221" i="72"/>
  <c r="B222" i="72"/>
  <c r="B223" i="72"/>
  <c r="B224" i="72"/>
  <c r="B225" i="72"/>
  <c r="B226" i="72"/>
  <c r="B227" i="72"/>
  <c r="B228" i="72"/>
  <c r="B229" i="72"/>
  <c r="B230" i="72"/>
  <c r="B231" i="72"/>
  <c r="B232" i="72"/>
  <c r="B233" i="72"/>
  <c r="B234" i="72"/>
  <c r="B235" i="72"/>
  <c r="B236" i="72"/>
  <c r="B237" i="72"/>
  <c r="B238" i="72"/>
  <c r="B239" i="72"/>
  <c r="B240" i="72"/>
  <c r="B241" i="72"/>
  <c r="B242" i="72"/>
  <c r="B243" i="72"/>
  <c r="B244" i="72"/>
  <c r="B245" i="72"/>
  <c r="B246" i="72"/>
  <c r="B247" i="72"/>
  <c r="B248" i="72"/>
  <c r="B249" i="72"/>
  <c r="B250" i="72"/>
  <c r="B251" i="72"/>
  <c r="B252" i="72"/>
  <c r="B253" i="72"/>
  <c r="B254" i="72"/>
  <c r="B255" i="72"/>
  <c r="B256" i="72"/>
  <c r="B257" i="72"/>
  <c r="B258" i="72"/>
  <c r="B259" i="72"/>
  <c r="B260" i="72"/>
  <c r="B261" i="72"/>
  <c r="B262" i="72"/>
  <c r="B263" i="72"/>
  <c r="B264" i="72"/>
  <c r="B265" i="72"/>
  <c r="B266" i="72"/>
  <c r="B267" i="72"/>
  <c r="B268" i="72"/>
  <c r="B269" i="72"/>
  <c r="B270" i="72"/>
  <c r="B271" i="72"/>
  <c r="B272" i="72"/>
  <c r="B273" i="72"/>
  <c r="B274" i="72"/>
  <c r="B275" i="72"/>
  <c r="B276" i="72"/>
  <c r="B277" i="72"/>
  <c r="B278" i="72"/>
  <c r="B279" i="72"/>
  <c r="B280" i="72"/>
  <c r="B281" i="72"/>
  <c r="B282" i="72"/>
  <c r="B283" i="72"/>
  <c r="B284" i="72"/>
  <c r="B285" i="72"/>
  <c r="B286" i="72"/>
  <c r="B287" i="72"/>
  <c r="B288" i="72"/>
  <c r="B289" i="72"/>
  <c r="B290" i="72"/>
  <c r="B291" i="72"/>
  <c r="B292" i="72"/>
  <c r="B293" i="72"/>
  <c r="B294" i="72"/>
  <c r="B295" i="72"/>
  <c r="B296" i="72"/>
  <c r="B297" i="72"/>
  <c r="B298" i="72"/>
  <c r="B299" i="72"/>
  <c r="B300" i="72"/>
  <c r="B301" i="72"/>
  <c r="B302" i="72"/>
  <c r="B303" i="72"/>
  <c r="B304" i="72"/>
  <c r="B305" i="72"/>
  <c r="B306" i="72"/>
  <c r="B307" i="72"/>
  <c r="B308" i="72"/>
  <c r="B309" i="72"/>
  <c r="B310" i="72"/>
  <c r="B311" i="72"/>
  <c r="B312" i="72"/>
  <c r="B313" i="72"/>
  <c r="B314" i="72"/>
  <c r="B315" i="72"/>
  <c r="B316" i="72"/>
  <c r="B317" i="72"/>
  <c r="B318" i="72"/>
  <c r="B319" i="72"/>
  <c r="B320" i="72"/>
  <c r="B321" i="72"/>
  <c r="B322" i="72"/>
  <c r="B323" i="72"/>
  <c r="B324" i="72"/>
  <c r="B325" i="72"/>
  <c r="B326" i="72"/>
  <c r="B327" i="72"/>
  <c r="B328" i="72"/>
  <c r="B329" i="72"/>
  <c r="B330" i="72"/>
  <c r="B331" i="72"/>
  <c r="B332" i="72"/>
  <c r="B333" i="72"/>
  <c r="B334" i="72"/>
  <c r="B335" i="72"/>
  <c r="B336" i="72"/>
  <c r="B337" i="72"/>
  <c r="B338" i="72"/>
  <c r="B339" i="72"/>
  <c r="B340" i="72"/>
  <c r="B341" i="72"/>
  <c r="B342" i="72"/>
  <c r="B343" i="72"/>
  <c r="B344" i="72"/>
  <c r="B345" i="72"/>
  <c r="B346" i="72"/>
  <c r="B347" i="72"/>
  <c r="B348" i="72"/>
  <c r="B349" i="72"/>
  <c r="B350" i="72"/>
  <c r="B351" i="72"/>
  <c r="B352" i="72"/>
  <c r="B353" i="72"/>
  <c r="B354" i="72"/>
  <c r="B355" i="72"/>
  <c r="B3" i="72"/>
  <c r="CH18" i="72" l="1" a="1"/>
  <c r="BX3" i="1"/>
  <c r="BN3" i="1"/>
  <c r="BO3" i="1"/>
  <c r="BP3" i="1"/>
  <c r="BQ3" i="1"/>
  <c r="BR3" i="1"/>
  <c r="BS3" i="1"/>
  <c r="BT3" i="1"/>
  <c r="BU3" i="1"/>
  <c r="BV3" i="1"/>
  <c r="BW3" i="1"/>
  <c r="BM3" i="1"/>
  <c r="C22" i="1"/>
  <c r="AU22" i="1" s="1"/>
  <c r="AE22" i="1" l="1"/>
  <c r="AK22" i="1"/>
  <c r="AC22" i="1"/>
  <c r="AI22" i="1"/>
  <c r="AM22" i="1"/>
  <c r="AG22" i="1"/>
  <c r="CJ18" i="72"/>
  <c r="BO15" i="1" s="1"/>
  <c r="BU11" i="1" s="1"/>
  <c r="CC12" i="1" s="1"/>
  <c r="CN18" i="72"/>
  <c r="BS15" i="1" s="1"/>
  <c r="BQ11" i="1" s="1"/>
  <c r="BU12" i="1" s="1"/>
  <c r="CR18" i="72"/>
  <c r="BW15" i="1" s="1"/>
  <c r="BM11" i="1" s="1"/>
  <c r="BM12" i="1" s="1"/>
  <c r="CJ19" i="72"/>
  <c r="BO16" i="1" s="1"/>
  <c r="CN19" i="72"/>
  <c r="BS16" i="1" s="1"/>
  <c r="CR19" i="72"/>
  <c r="BW16" i="1" s="1"/>
  <c r="CJ20" i="72"/>
  <c r="BO17" i="1" s="1"/>
  <c r="CN20" i="72"/>
  <c r="BS17" i="1" s="1"/>
  <c r="CR20" i="72"/>
  <c r="BW17" i="1" s="1"/>
  <c r="CJ21" i="72"/>
  <c r="BO18" i="1" s="1"/>
  <c r="CN21" i="72"/>
  <c r="BS18" i="1" s="1"/>
  <c r="CR21" i="72"/>
  <c r="BW18" i="1" s="1"/>
  <c r="CJ22" i="72"/>
  <c r="BO19" i="1" s="1"/>
  <c r="CN22" i="72"/>
  <c r="BS19" i="1" s="1"/>
  <c r="CR22" i="72"/>
  <c r="BW19" i="1" s="1"/>
  <c r="CK18" i="72"/>
  <c r="BP15" i="1" s="1"/>
  <c r="BT11" i="1" s="1"/>
  <c r="CA12" i="1" s="1"/>
  <c r="CO18" i="72"/>
  <c r="BT15" i="1" s="1"/>
  <c r="BP11" i="1" s="1"/>
  <c r="BS12" i="1" s="1"/>
  <c r="CS18" i="72"/>
  <c r="BX15" i="1" s="1"/>
  <c r="BX11" i="1" s="1"/>
  <c r="CK19" i="72"/>
  <c r="BP16" i="1" s="1"/>
  <c r="CO19" i="72"/>
  <c r="BT16" i="1" s="1"/>
  <c r="CS19" i="72"/>
  <c r="BX16" i="1" s="1"/>
  <c r="CK20" i="72"/>
  <c r="BP17" i="1" s="1"/>
  <c r="CO20" i="72"/>
  <c r="BT17" i="1" s="1"/>
  <c r="CS20" i="72"/>
  <c r="BX17" i="1" s="1"/>
  <c r="CK21" i="72"/>
  <c r="BP18" i="1" s="1"/>
  <c r="CO21" i="72"/>
  <c r="BT18" i="1" s="1"/>
  <c r="CS21" i="72"/>
  <c r="BX18" i="1" s="1"/>
  <c r="CK22" i="72"/>
  <c r="BP19" i="1" s="1"/>
  <c r="CO22" i="72"/>
  <c r="BT19" i="1" s="1"/>
  <c r="CS22" i="72"/>
  <c r="BX19" i="1" s="1"/>
  <c r="CH18" i="72"/>
  <c r="BM15" i="1" s="1"/>
  <c r="BW11" i="1" s="1"/>
  <c r="CG12" i="1" s="1"/>
  <c r="CL18" i="72"/>
  <c r="BQ15" i="1" s="1"/>
  <c r="BS11" i="1" s="1"/>
  <c r="BY12" i="1" s="1"/>
  <c r="CP18" i="72"/>
  <c r="BU15" i="1" s="1"/>
  <c r="BO11" i="1" s="1"/>
  <c r="BQ12" i="1" s="1"/>
  <c r="CH19" i="72"/>
  <c r="BM16" i="1" s="1"/>
  <c r="CL19" i="72"/>
  <c r="BQ16" i="1" s="1"/>
  <c r="CP19" i="72"/>
  <c r="BU16" i="1" s="1"/>
  <c r="CH20" i="72"/>
  <c r="BM17" i="1" s="1"/>
  <c r="CL20" i="72"/>
  <c r="BQ17" i="1" s="1"/>
  <c r="CP20" i="72"/>
  <c r="BU17" i="1" s="1"/>
  <c r="CH21" i="72"/>
  <c r="BM18" i="1" s="1"/>
  <c r="CL21" i="72"/>
  <c r="BQ18" i="1" s="1"/>
  <c r="CP21" i="72"/>
  <c r="BU18" i="1" s="1"/>
  <c r="CH22" i="72"/>
  <c r="BM19" i="1" s="1"/>
  <c r="CL22" i="72"/>
  <c r="BQ19" i="1" s="1"/>
  <c r="CP22" i="72"/>
  <c r="BU19" i="1" s="1"/>
  <c r="CI18" i="72"/>
  <c r="BN15" i="1" s="1"/>
  <c r="BV11" i="1" s="1"/>
  <c r="CE12" i="1" s="1"/>
  <c r="CM18" i="72"/>
  <c r="BR15" i="1" s="1"/>
  <c r="BR11" i="1" s="1"/>
  <c r="BW12" i="1" s="1"/>
  <c r="CQ18" i="72"/>
  <c r="BV15" i="1" s="1"/>
  <c r="BN11" i="1" s="1"/>
  <c r="BO12" i="1" s="1"/>
  <c r="CI19" i="72"/>
  <c r="BN16" i="1" s="1"/>
  <c r="CM19" i="72"/>
  <c r="BR16" i="1" s="1"/>
  <c r="CQ19" i="72"/>
  <c r="BV16" i="1" s="1"/>
  <c r="CI20" i="72"/>
  <c r="BN17" i="1" s="1"/>
  <c r="CM20" i="72"/>
  <c r="BR17" i="1" s="1"/>
  <c r="CQ20" i="72"/>
  <c r="BV17" i="1" s="1"/>
  <c r="CI21" i="72"/>
  <c r="BN18" i="1" s="1"/>
  <c r="CM21" i="72"/>
  <c r="BR18" i="1" s="1"/>
  <c r="CQ21" i="72"/>
  <c r="BV18" i="1" s="1"/>
  <c r="CI22" i="72"/>
  <c r="BN19" i="1" s="1"/>
  <c r="CM22" i="72"/>
  <c r="BR19" i="1" s="1"/>
  <c r="CQ22" i="72"/>
  <c r="BV19" i="1" s="1"/>
  <c r="AL22" i="1"/>
  <c r="AH22" i="1"/>
  <c r="AD22" i="1"/>
  <c r="AJ22" i="1"/>
  <c r="AF22" i="1"/>
  <c r="Z22" i="1"/>
  <c r="V22" i="1"/>
  <c r="R22" i="1"/>
  <c r="N22" i="1"/>
  <c r="J22" i="1"/>
  <c r="F22" i="1"/>
  <c r="X22" i="1"/>
  <c r="T22" i="1"/>
  <c r="P22" i="1"/>
  <c r="L22" i="1"/>
  <c r="H22" i="1"/>
  <c r="D1" i="1" l="1"/>
  <c r="C1" i="1"/>
  <c r="Y100" i="1" l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BS2" i="72"/>
  <c r="BT2" i="72"/>
  <c r="BU2" i="72"/>
  <c r="BV2" i="72"/>
  <c r="BW2" i="72"/>
  <c r="BX2" i="72"/>
  <c r="BY2" i="72"/>
  <c r="BZ2" i="72"/>
  <c r="CA2" i="72"/>
  <c r="CB2" i="72"/>
  <c r="CC2" i="72"/>
  <c r="BR2" i="72"/>
  <c r="AU2" i="72"/>
  <c r="AV2" i="72"/>
  <c r="AW2" i="72"/>
  <c r="AX2" i="72"/>
  <c r="AY2" i="72"/>
  <c r="AZ2" i="72"/>
  <c r="BA2" i="72"/>
  <c r="BB2" i="72"/>
  <c r="BC2" i="72"/>
  <c r="BD2" i="72"/>
  <c r="BE2" i="72"/>
  <c r="AT2" i="72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BN7" i="72"/>
  <c r="BO343" i="72"/>
  <c r="CA354" i="72"/>
  <c r="AK354" i="112" s="1"/>
  <c r="BW354" i="72"/>
  <c r="BS354" i="72"/>
  <c r="CC352" i="72"/>
  <c r="BY352" i="72"/>
  <c r="BU352" i="72"/>
  <c r="CC348" i="72"/>
  <c r="BY348" i="72"/>
  <c r="BU348" i="72"/>
  <c r="CA346" i="72"/>
  <c r="AK346" i="112" s="1"/>
  <c r="BW346" i="72"/>
  <c r="BS346" i="72"/>
  <c r="CC344" i="72"/>
  <c r="BY344" i="72"/>
  <c r="BU344" i="72"/>
  <c r="CA342" i="72"/>
  <c r="AK342" i="112" s="1"/>
  <c r="BW342" i="72"/>
  <c r="BS342" i="72"/>
  <c r="CC340" i="72"/>
  <c r="BY340" i="72"/>
  <c r="BU340" i="72"/>
  <c r="BW338" i="72"/>
  <c r="BS338" i="72"/>
  <c r="AQ22" i="1"/>
  <c r="CB337" i="72"/>
  <c r="BX337" i="72"/>
  <c r="BT337" i="72"/>
  <c r="CC336" i="72"/>
  <c r="BY336" i="72"/>
  <c r="BU336" i="72"/>
  <c r="BZ335" i="72"/>
  <c r="BV335" i="72"/>
  <c r="CA334" i="72"/>
  <c r="AK334" i="112" s="1"/>
  <c r="BW334" i="72"/>
  <c r="BS334" i="72"/>
  <c r="CB333" i="72"/>
  <c r="BX333" i="72"/>
  <c r="BT333" i="72"/>
  <c r="CC332" i="72"/>
  <c r="BY332" i="72"/>
  <c r="BU332" i="72"/>
  <c r="BZ331" i="72"/>
  <c r="BV331" i="72"/>
  <c r="CA330" i="72"/>
  <c r="AK330" i="112" s="1"/>
  <c r="BW330" i="72"/>
  <c r="BS330" i="72"/>
  <c r="CB329" i="72"/>
  <c r="BX329" i="72"/>
  <c r="BT329" i="72"/>
  <c r="CC328" i="72"/>
  <c r="BY328" i="72"/>
  <c r="BU328" i="72"/>
  <c r="BZ327" i="72"/>
  <c r="BV327" i="72"/>
  <c r="CA326" i="72"/>
  <c r="AK326" i="112" s="1"/>
  <c r="BW326" i="72"/>
  <c r="BS326" i="72"/>
  <c r="CB325" i="72"/>
  <c r="BX325" i="72"/>
  <c r="BT325" i="72"/>
  <c r="CC324" i="72"/>
  <c r="BY324" i="72"/>
  <c r="BU324" i="72"/>
  <c r="BZ323" i="72"/>
  <c r="BV323" i="72"/>
  <c r="BR323" i="72"/>
  <c r="CA322" i="72"/>
  <c r="AK322" i="112" s="1"/>
  <c r="BW322" i="72"/>
  <c r="BS322" i="72"/>
  <c r="CB321" i="72"/>
  <c r="BX321" i="72"/>
  <c r="BT321" i="72"/>
  <c r="CC320" i="72"/>
  <c r="BY320" i="72"/>
  <c r="BU320" i="72"/>
  <c r="BZ319" i="72"/>
  <c r="BV319" i="72"/>
  <c r="BR319" i="72"/>
  <c r="CA318" i="72"/>
  <c r="AK318" i="112" s="1"/>
  <c r="BW318" i="72"/>
  <c r="BS318" i="72"/>
  <c r="CB317" i="72"/>
  <c r="BX317" i="72"/>
  <c r="BT317" i="72"/>
  <c r="CC316" i="72"/>
  <c r="BY316" i="72"/>
  <c r="BU316" i="72"/>
  <c r="BZ315" i="72"/>
  <c r="BV315" i="72"/>
  <c r="BR315" i="72"/>
  <c r="CA314" i="72"/>
  <c r="AK314" i="112" s="1"/>
  <c r="BW314" i="72"/>
  <c r="BS314" i="72"/>
  <c r="CB313" i="72"/>
  <c r="BX313" i="72"/>
  <c r="BT313" i="72"/>
  <c r="CC312" i="72"/>
  <c r="BY312" i="72"/>
  <c r="BU312" i="72"/>
  <c r="BZ311" i="72"/>
  <c r="BV311" i="72"/>
  <c r="BR311" i="72"/>
  <c r="CA310" i="72"/>
  <c r="AK310" i="112" s="1"/>
  <c r="BW310" i="72"/>
  <c r="BS310" i="72"/>
  <c r="CB309" i="72"/>
  <c r="BX309" i="72"/>
  <c r="BT309" i="72"/>
  <c r="CC308" i="72"/>
  <c r="BY308" i="72"/>
  <c r="BU308" i="72"/>
  <c r="BZ307" i="72"/>
  <c r="BV307" i="72"/>
  <c r="BR307" i="72"/>
  <c r="CA306" i="72"/>
  <c r="AK306" i="112" s="1"/>
  <c r="BW306" i="72"/>
  <c r="BS306" i="72"/>
  <c r="CB305" i="72"/>
  <c r="BX305" i="72"/>
  <c r="BT305" i="72"/>
  <c r="CC304" i="72"/>
  <c r="BY304" i="72"/>
  <c r="BU304" i="72"/>
  <c r="BZ303" i="72"/>
  <c r="BV303" i="72"/>
  <c r="BR303" i="72"/>
  <c r="CA302" i="72"/>
  <c r="AK302" i="112" s="1"/>
  <c r="BW302" i="72"/>
  <c r="BS302" i="72"/>
  <c r="CB301" i="72"/>
  <c r="BX301" i="72"/>
  <c r="BT301" i="72"/>
  <c r="CC300" i="72"/>
  <c r="BY300" i="72"/>
  <c r="BU300" i="72"/>
  <c r="BZ299" i="72"/>
  <c r="BV299" i="72"/>
  <c r="BR299" i="72"/>
  <c r="CA298" i="72"/>
  <c r="AK298" i="112" s="1"/>
  <c r="BW298" i="72"/>
  <c r="BS298" i="72"/>
  <c r="CC297" i="72"/>
  <c r="CB297" i="72"/>
  <c r="BY297" i="72"/>
  <c r="BX297" i="72"/>
  <c r="BU297" i="72"/>
  <c r="BT297" i="72"/>
  <c r="CC296" i="72"/>
  <c r="BY296" i="72"/>
  <c r="BU296" i="72"/>
  <c r="CA295" i="72"/>
  <c r="AK295" i="112" s="1"/>
  <c r="BZ295" i="72"/>
  <c r="BW295" i="72"/>
  <c r="BV295" i="72"/>
  <c r="BS295" i="72"/>
  <c r="BR295" i="72"/>
  <c r="CA294" i="72"/>
  <c r="AK294" i="112" s="1"/>
  <c r="BW294" i="72"/>
  <c r="BS294" i="72"/>
  <c r="CC293" i="72"/>
  <c r="CB293" i="72"/>
  <c r="BY293" i="72"/>
  <c r="BX293" i="72"/>
  <c r="BU293" i="72"/>
  <c r="BT293" i="72"/>
  <c r="CC292" i="72"/>
  <c r="CB292" i="72"/>
  <c r="BY292" i="72"/>
  <c r="BX292" i="72"/>
  <c r="BU292" i="72"/>
  <c r="BT292" i="72"/>
  <c r="CA291" i="72"/>
  <c r="AK291" i="112" s="1"/>
  <c r="BZ291" i="72"/>
  <c r="BW291" i="72"/>
  <c r="BV291" i="72"/>
  <c r="BS291" i="72"/>
  <c r="BR291" i="72"/>
  <c r="CA290" i="72"/>
  <c r="AK290" i="112" s="1"/>
  <c r="BZ290" i="72"/>
  <c r="BW290" i="72"/>
  <c r="BV290" i="72"/>
  <c r="BS290" i="72"/>
  <c r="CC289" i="72"/>
  <c r="CB289" i="72"/>
  <c r="BY289" i="72"/>
  <c r="BX289" i="72"/>
  <c r="BU289" i="72"/>
  <c r="BT289" i="72"/>
  <c r="CC288" i="72"/>
  <c r="CB288" i="72"/>
  <c r="BY288" i="72"/>
  <c r="BX288" i="72"/>
  <c r="BU288" i="72"/>
  <c r="BT288" i="72"/>
  <c r="CA287" i="72"/>
  <c r="AK287" i="112" s="1"/>
  <c r="BZ287" i="72"/>
  <c r="BW287" i="72"/>
  <c r="BV287" i="72"/>
  <c r="BS287" i="72"/>
  <c r="BR287" i="72"/>
  <c r="CA286" i="72"/>
  <c r="AK286" i="112" s="1"/>
  <c r="BZ286" i="72"/>
  <c r="BW286" i="72"/>
  <c r="BV286" i="72"/>
  <c r="BS286" i="72"/>
  <c r="CC285" i="72"/>
  <c r="CB285" i="72"/>
  <c r="BY285" i="72"/>
  <c r="BX285" i="72"/>
  <c r="BU285" i="72"/>
  <c r="BT285" i="72"/>
  <c r="CC284" i="72"/>
  <c r="CB284" i="72"/>
  <c r="BY284" i="72"/>
  <c r="BX284" i="72"/>
  <c r="BU284" i="72"/>
  <c r="BT284" i="72"/>
  <c r="CA283" i="72"/>
  <c r="AK283" i="112" s="1"/>
  <c r="BZ283" i="72"/>
  <c r="BW283" i="72"/>
  <c r="BV283" i="72"/>
  <c r="BS283" i="72"/>
  <c r="BR283" i="72"/>
  <c r="CA282" i="72"/>
  <c r="AK282" i="112" s="1"/>
  <c r="BZ282" i="72"/>
  <c r="BW282" i="72"/>
  <c r="BV282" i="72"/>
  <c r="BS282" i="72"/>
  <c r="CC281" i="72"/>
  <c r="CB281" i="72"/>
  <c r="BY281" i="72"/>
  <c r="BX281" i="72"/>
  <c r="BU281" i="72"/>
  <c r="BT281" i="72"/>
  <c r="CC280" i="72"/>
  <c r="CB280" i="72"/>
  <c r="BY280" i="72"/>
  <c r="BX280" i="72"/>
  <c r="BU280" i="72"/>
  <c r="BT280" i="72"/>
  <c r="CA279" i="72"/>
  <c r="AK279" i="112" s="1"/>
  <c r="BZ279" i="72"/>
  <c r="BW279" i="72"/>
  <c r="BV279" i="72"/>
  <c r="BS279" i="72"/>
  <c r="BR279" i="72"/>
  <c r="CA278" i="72"/>
  <c r="AK278" i="112" s="1"/>
  <c r="BZ278" i="72"/>
  <c r="BW278" i="72"/>
  <c r="BV278" i="72"/>
  <c r="BS278" i="72"/>
  <c r="CC277" i="72"/>
  <c r="CB277" i="72"/>
  <c r="BY277" i="72"/>
  <c r="BX277" i="72"/>
  <c r="BU277" i="72"/>
  <c r="BT277" i="72"/>
  <c r="CC276" i="72"/>
  <c r="CB276" i="72"/>
  <c r="BY276" i="72"/>
  <c r="BX276" i="72"/>
  <c r="BU276" i="72"/>
  <c r="BT276" i="72"/>
  <c r="CA275" i="72"/>
  <c r="AK275" i="112" s="1"/>
  <c r="BZ275" i="72"/>
  <c r="BW275" i="72"/>
  <c r="BV275" i="72"/>
  <c r="BS275" i="72"/>
  <c r="BR275" i="72"/>
  <c r="CA274" i="72"/>
  <c r="AK274" i="112" s="1"/>
  <c r="BZ274" i="72"/>
  <c r="BW274" i="72"/>
  <c r="BV274" i="72"/>
  <c r="BS274" i="72"/>
  <c r="CC273" i="72"/>
  <c r="CB273" i="72"/>
  <c r="BY273" i="72"/>
  <c r="BX273" i="72"/>
  <c r="BU273" i="72"/>
  <c r="BT273" i="72"/>
  <c r="CC272" i="72"/>
  <c r="CB272" i="72"/>
  <c r="BY272" i="72"/>
  <c r="BX272" i="72"/>
  <c r="BU272" i="72"/>
  <c r="BT272" i="72"/>
  <c r="CA271" i="72"/>
  <c r="AK271" i="112" s="1"/>
  <c r="BZ271" i="72"/>
  <c r="BW271" i="72"/>
  <c r="BV271" i="72"/>
  <c r="BS271" i="72"/>
  <c r="BR271" i="72"/>
  <c r="CA270" i="72"/>
  <c r="AK270" i="112" s="1"/>
  <c r="BZ270" i="72"/>
  <c r="BW270" i="72"/>
  <c r="BV270" i="72"/>
  <c r="BS270" i="72"/>
  <c r="CC269" i="72"/>
  <c r="CB269" i="72"/>
  <c r="BY269" i="72"/>
  <c r="BX269" i="72"/>
  <c r="BU269" i="72"/>
  <c r="BT269" i="72"/>
  <c r="CC268" i="72"/>
  <c r="CB268" i="72"/>
  <c r="BY268" i="72"/>
  <c r="BX268" i="72"/>
  <c r="BU268" i="72"/>
  <c r="BT268" i="72"/>
  <c r="CA267" i="72"/>
  <c r="AK267" i="112" s="1"/>
  <c r="BZ267" i="72"/>
  <c r="BW267" i="72"/>
  <c r="BV267" i="72"/>
  <c r="BS267" i="72"/>
  <c r="BR267" i="72"/>
  <c r="CA266" i="72"/>
  <c r="AK266" i="112" s="1"/>
  <c r="BZ266" i="72"/>
  <c r="BW266" i="72"/>
  <c r="BV266" i="72"/>
  <c r="BS266" i="72"/>
  <c r="CC265" i="72"/>
  <c r="CB265" i="72"/>
  <c r="BY265" i="72"/>
  <c r="BX265" i="72"/>
  <c r="BU265" i="72"/>
  <c r="BT265" i="72"/>
  <c r="CC264" i="72"/>
  <c r="CB264" i="72"/>
  <c r="BY264" i="72"/>
  <c r="BX264" i="72"/>
  <c r="BU264" i="72"/>
  <c r="BT264" i="72"/>
  <c r="CA263" i="72"/>
  <c r="AK263" i="112" s="1"/>
  <c r="BZ263" i="72"/>
  <c r="BW263" i="72"/>
  <c r="BV263" i="72"/>
  <c r="BS263" i="72"/>
  <c r="BR263" i="72"/>
  <c r="CA262" i="72"/>
  <c r="AK262" i="112" s="1"/>
  <c r="BZ262" i="72"/>
  <c r="BW262" i="72"/>
  <c r="BV262" i="72"/>
  <c r="BS262" i="72"/>
  <c r="CC261" i="72"/>
  <c r="CB261" i="72"/>
  <c r="BY261" i="72"/>
  <c r="BX261" i="72"/>
  <c r="BU261" i="72"/>
  <c r="BT261" i="72"/>
  <c r="CC260" i="72"/>
  <c r="CB260" i="72"/>
  <c r="BY260" i="72"/>
  <c r="BX260" i="72"/>
  <c r="BU260" i="72"/>
  <c r="BT260" i="72"/>
  <c r="CA259" i="72"/>
  <c r="AK259" i="112" s="1"/>
  <c r="BZ259" i="72"/>
  <c r="BW259" i="72"/>
  <c r="BV259" i="72"/>
  <c r="BS259" i="72"/>
  <c r="BR259" i="72"/>
  <c r="CA258" i="72"/>
  <c r="AK258" i="112" s="1"/>
  <c r="BZ258" i="72"/>
  <c r="BW258" i="72"/>
  <c r="BV258" i="72"/>
  <c r="BS258" i="72"/>
  <c r="CC257" i="72"/>
  <c r="CB257" i="72"/>
  <c r="BY257" i="72"/>
  <c r="BX257" i="72"/>
  <c r="BU257" i="72"/>
  <c r="BT257" i="72"/>
  <c r="CC256" i="72"/>
  <c r="CB256" i="72"/>
  <c r="BY256" i="72"/>
  <c r="BX256" i="72"/>
  <c r="BU256" i="72"/>
  <c r="BT256" i="72"/>
  <c r="CA255" i="72"/>
  <c r="AK255" i="112" s="1"/>
  <c r="BZ255" i="72"/>
  <c r="BW255" i="72"/>
  <c r="BV255" i="72"/>
  <c r="BS255" i="72"/>
  <c r="BR255" i="72"/>
  <c r="CA254" i="72"/>
  <c r="AK254" i="112" s="1"/>
  <c r="BZ254" i="72"/>
  <c r="BW254" i="72"/>
  <c r="BV254" i="72"/>
  <c r="BS254" i="72"/>
  <c r="CC253" i="72"/>
  <c r="CB253" i="72"/>
  <c r="BY253" i="72"/>
  <c r="BX253" i="72"/>
  <c r="BU253" i="72"/>
  <c r="BT253" i="72"/>
  <c r="CC252" i="72"/>
  <c r="CB252" i="72"/>
  <c r="BY252" i="72"/>
  <c r="BX252" i="72"/>
  <c r="BU252" i="72"/>
  <c r="BT252" i="72"/>
  <c r="CA251" i="72"/>
  <c r="AK251" i="112" s="1"/>
  <c r="BZ251" i="72"/>
  <c r="BW251" i="72"/>
  <c r="BV251" i="72"/>
  <c r="BS251" i="72"/>
  <c r="BR251" i="72"/>
  <c r="CA250" i="72"/>
  <c r="AK250" i="112" s="1"/>
  <c r="BZ250" i="72"/>
  <c r="BW250" i="72"/>
  <c r="BV250" i="72"/>
  <c r="BS250" i="72"/>
  <c r="CC249" i="72"/>
  <c r="CB249" i="72"/>
  <c r="BY249" i="72"/>
  <c r="BX249" i="72"/>
  <c r="BU249" i="72"/>
  <c r="BT249" i="72"/>
  <c r="CC248" i="72"/>
  <c r="CB248" i="72"/>
  <c r="BZ248" i="72"/>
  <c r="BY248" i="72"/>
  <c r="BX248" i="72"/>
  <c r="BV248" i="72"/>
  <c r="BU248" i="72"/>
  <c r="BT248" i="72"/>
  <c r="CA247" i="72"/>
  <c r="AK247" i="112" s="1"/>
  <c r="BZ247" i="72"/>
  <c r="BW247" i="72"/>
  <c r="BV247" i="72"/>
  <c r="BS247" i="72"/>
  <c r="BR247" i="72"/>
  <c r="CB246" i="72"/>
  <c r="CA246" i="72"/>
  <c r="AK246" i="112" s="1"/>
  <c r="BZ246" i="72"/>
  <c r="BX246" i="72"/>
  <c r="BW246" i="72"/>
  <c r="BV246" i="72"/>
  <c r="BT246" i="72"/>
  <c r="BS246" i="72"/>
  <c r="CC245" i="72"/>
  <c r="CB245" i="72"/>
  <c r="BZ245" i="72"/>
  <c r="BY245" i="72"/>
  <c r="BX245" i="72"/>
  <c r="BV245" i="72"/>
  <c r="BU245" i="72"/>
  <c r="BT245" i="72"/>
  <c r="CC244" i="72"/>
  <c r="CB244" i="72"/>
  <c r="BZ244" i="72"/>
  <c r="BY244" i="72"/>
  <c r="BX244" i="72"/>
  <c r="BV244" i="72"/>
  <c r="BU244" i="72"/>
  <c r="BT244" i="72"/>
  <c r="CB243" i="72"/>
  <c r="CA243" i="72"/>
  <c r="AK243" i="112" s="1"/>
  <c r="BZ243" i="72"/>
  <c r="BX243" i="72"/>
  <c r="BW243" i="72"/>
  <c r="BV243" i="72"/>
  <c r="BT243" i="72"/>
  <c r="BS243" i="72"/>
  <c r="BR243" i="72"/>
  <c r="CB242" i="72"/>
  <c r="CA242" i="72"/>
  <c r="AK242" i="112" s="1"/>
  <c r="BZ242" i="72"/>
  <c r="BX242" i="72"/>
  <c r="BW242" i="72"/>
  <c r="BV242" i="72"/>
  <c r="BT242" i="72"/>
  <c r="BS242" i="72"/>
  <c r="CC241" i="72"/>
  <c r="CB241" i="72"/>
  <c r="BZ241" i="72"/>
  <c r="BY241" i="72"/>
  <c r="BX241" i="72"/>
  <c r="BV241" i="72"/>
  <c r="BU241" i="72"/>
  <c r="BT241" i="72"/>
  <c r="CC240" i="72"/>
  <c r="CB240" i="72"/>
  <c r="BZ240" i="72"/>
  <c r="BY240" i="72"/>
  <c r="BX240" i="72"/>
  <c r="BV240" i="72"/>
  <c r="BU240" i="72"/>
  <c r="BT240" i="72"/>
  <c r="CB239" i="72"/>
  <c r="CA239" i="72"/>
  <c r="AK239" i="112" s="1"/>
  <c r="BZ239" i="72"/>
  <c r="BX239" i="72"/>
  <c r="BW239" i="72"/>
  <c r="BV239" i="72"/>
  <c r="BT239" i="72"/>
  <c r="BS239" i="72"/>
  <c r="BR239" i="72"/>
  <c r="CB238" i="72"/>
  <c r="CA238" i="72"/>
  <c r="AK238" i="112" s="1"/>
  <c r="BZ238" i="72"/>
  <c r="BX238" i="72"/>
  <c r="BW238" i="72"/>
  <c r="BV238" i="72"/>
  <c r="BT238" i="72"/>
  <c r="BS238" i="72"/>
  <c r="CC237" i="72"/>
  <c r="CB237" i="72"/>
  <c r="BZ237" i="72"/>
  <c r="BY237" i="72"/>
  <c r="BX237" i="72"/>
  <c r="BV237" i="72"/>
  <c r="BU237" i="72"/>
  <c r="BT237" i="72"/>
  <c r="CC236" i="72"/>
  <c r="CB236" i="72"/>
  <c r="BZ236" i="72"/>
  <c r="BY236" i="72"/>
  <c r="BX236" i="72"/>
  <c r="BV236" i="72"/>
  <c r="BU236" i="72"/>
  <c r="BT236" i="72"/>
  <c r="CB235" i="72"/>
  <c r="CA235" i="72"/>
  <c r="AK235" i="112" s="1"/>
  <c r="BZ235" i="72"/>
  <c r="BX235" i="72"/>
  <c r="BW235" i="72"/>
  <c r="BV235" i="72"/>
  <c r="BT235" i="72"/>
  <c r="BS235" i="72"/>
  <c r="BR235" i="72"/>
  <c r="CB234" i="72"/>
  <c r="CA234" i="72"/>
  <c r="AK234" i="112" s="1"/>
  <c r="BZ234" i="72"/>
  <c r="BX234" i="72"/>
  <c r="BW234" i="72"/>
  <c r="BV234" i="72"/>
  <c r="BT234" i="72"/>
  <c r="BS234" i="72"/>
  <c r="CC233" i="72"/>
  <c r="CB233" i="72"/>
  <c r="BZ233" i="72"/>
  <c r="BY233" i="72"/>
  <c r="BX233" i="72"/>
  <c r="BV233" i="72"/>
  <c r="BU233" i="72"/>
  <c r="BT233" i="72"/>
  <c r="CC232" i="72"/>
  <c r="CB232" i="72"/>
  <c r="BZ232" i="72"/>
  <c r="BY232" i="72"/>
  <c r="BX232" i="72"/>
  <c r="BV232" i="72"/>
  <c r="BU232" i="72"/>
  <c r="BT232" i="72"/>
  <c r="CB231" i="72"/>
  <c r="CA231" i="72"/>
  <c r="AK231" i="112" s="1"/>
  <c r="BZ231" i="72"/>
  <c r="BX231" i="72"/>
  <c r="BW231" i="72"/>
  <c r="BV231" i="72"/>
  <c r="BT231" i="72"/>
  <c r="BS231" i="72"/>
  <c r="BR231" i="72"/>
  <c r="CB230" i="72"/>
  <c r="CA230" i="72"/>
  <c r="AK230" i="112" s="1"/>
  <c r="BZ230" i="72"/>
  <c r="BX230" i="72"/>
  <c r="BW230" i="72"/>
  <c r="BV230" i="72"/>
  <c r="BT230" i="72"/>
  <c r="BS230" i="72"/>
  <c r="CC229" i="72"/>
  <c r="CB229" i="72"/>
  <c r="BZ229" i="72"/>
  <c r="BY229" i="72"/>
  <c r="BX229" i="72"/>
  <c r="BV229" i="72"/>
  <c r="BU229" i="72"/>
  <c r="BT229" i="72"/>
  <c r="CC228" i="72"/>
  <c r="CB228" i="72"/>
  <c r="BZ228" i="72"/>
  <c r="BY228" i="72"/>
  <c r="BX228" i="72"/>
  <c r="BV228" i="72"/>
  <c r="BU228" i="72"/>
  <c r="BT228" i="72"/>
  <c r="CB227" i="72"/>
  <c r="CA227" i="72"/>
  <c r="AK227" i="112" s="1"/>
  <c r="BZ227" i="72"/>
  <c r="BX227" i="72"/>
  <c r="BW227" i="72"/>
  <c r="BV227" i="72"/>
  <c r="BT227" i="72"/>
  <c r="BS227" i="72"/>
  <c r="BR227" i="72"/>
  <c r="CB226" i="72"/>
  <c r="CA226" i="72"/>
  <c r="AK226" i="112" s="1"/>
  <c r="BZ226" i="72"/>
  <c r="BX226" i="72"/>
  <c r="BW226" i="72"/>
  <c r="BV226" i="72"/>
  <c r="BT226" i="72"/>
  <c r="BS226" i="72"/>
  <c r="BR226" i="72"/>
  <c r="CC225" i="72"/>
  <c r="CB225" i="72"/>
  <c r="BZ225" i="72"/>
  <c r="BY225" i="72"/>
  <c r="BX225" i="72"/>
  <c r="BV225" i="72"/>
  <c r="BU225" i="72"/>
  <c r="BT225" i="72"/>
  <c r="CC224" i="72"/>
  <c r="CB224" i="72"/>
  <c r="BZ224" i="72"/>
  <c r="BY224" i="72"/>
  <c r="BX224" i="72"/>
  <c r="BV224" i="72"/>
  <c r="BU224" i="72"/>
  <c r="BT224" i="72"/>
  <c r="CB223" i="72"/>
  <c r="CA223" i="72"/>
  <c r="AK223" i="112" s="1"/>
  <c r="BZ223" i="72"/>
  <c r="BX223" i="72"/>
  <c r="BW223" i="72"/>
  <c r="BV223" i="72"/>
  <c r="BT223" i="72"/>
  <c r="BS223" i="72"/>
  <c r="BR223" i="72"/>
  <c r="CB222" i="72"/>
  <c r="CA222" i="72"/>
  <c r="AK222" i="112" s="1"/>
  <c r="BZ222" i="72"/>
  <c r="BX222" i="72"/>
  <c r="BW222" i="72"/>
  <c r="BV222" i="72"/>
  <c r="BT222" i="72"/>
  <c r="BS222" i="72"/>
  <c r="BR222" i="72"/>
  <c r="CC221" i="72"/>
  <c r="CB221" i="72"/>
  <c r="BZ221" i="72"/>
  <c r="BY221" i="72"/>
  <c r="BX221" i="72"/>
  <c r="BV221" i="72"/>
  <c r="BU221" i="72"/>
  <c r="BT221" i="72"/>
  <c r="CC220" i="72"/>
  <c r="CB220" i="72"/>
  <c r="BZ220" i="72"/>
  <c r="BY220" i="72"/>
  <c r="BX220" i="72"/>
  <c r="BV220" i="72"/>
  <c r="BU220" i="72"/>
  <c r="BT220" i="72"/>
  <c r="CB219" i="72"/>
  <c r="CA219" i="72"/>
  <c r="AK219" i="112" s="1"/>
  <c r="BZ219" i="72"/>
  <c r="BX219" i="72"/>
  <c r="BW219" i="72"/>
  <c r="BV219" i="72"/>
  <c r="BT219" i="72"/>
  <c r="BS219" i="72"/>
  <c r="BR219" i="72"/>
  <c r="CB218" i="72"/>
  <c r="CA218" i="72"/>
  <c r="AK218" i="112" s="1"/>
  <c r="BZ218" i="72"/>
  <c r="BX218" i="72"/>
  <c r="BW218" i="72"/>
  <c r="BV218" i="72"/>
  <c r="BT218" i="72"/>
  <c r="BS218" i="72"/>
  <c r="BR218" i="72"/>
  <c r="CC217" i="72"/>
  <c r="CB217" i="72"/>
  <c r="BZ217" i="72"/>
  <c r="BY217" i="72"/>
  <c r="BX217" i="72"/>
  <c r="BV217" i="72"/>
  <c r="BU217" i="72"/>
  <c r="BT217" i="72"/>
  <c r="CC216" i="72"/>
  <c r="CB216" i="72"/>
  <c r="BZ216" i="72"/>
  <c r="BY216" i="72"/>
  <c r="BX216" i="72"/>
  <c r="BV216" i="72"/>
  <c r="BU216" i="72"/>
  <c r="BT216" i="72"/>
  <c r="CB215" i="72"/>
  <c r="CA215" i="72"/>
  <c r="AK215" i="112" s="1"/>
  <c r="BZ215" i="72"/>
  <c r="BX215" i="72"/>
  <c r="BW215" i="72"/>
  <c r="BV215" i="72"/>
  <c r="BT215" i="72"/>
  <c r="BS215" i="72"/>
  <c r="BR215" i="72"/>
  <c r="CB214" i="72"/>
  <c r="CA214" i="72"/>
  <c r="AK214" i="112" s="1"/>
  <c r="BZ214" i="72"/>
  <c r="BX214" i="72"/>
  <c r="BW214" i="72"/>
  <c r="BV214" i="72"/>
  <c r="BT214" i="72"/>
  <c r="BS214" i="72"/>
  <c r="BR214" i="72"/>
  <c r="CC213" i="72"/>
  <c r="CB213" i="72"/>
  <c r="BZ213" i="72"/>
  <c r="BY213" i="72"/>
  <c r="BX213" i="72"/>
  <c r="BV213" i="72"/>
  <c r="BU213" i="72"/>
  <c r="BT213" i="72"/>
  <c r="CC212" i="72"/>
  <c r="CB212" i="72"/>
  <c r="BZ212" i="72"/>
  <c r="BY212" i="72"/>
  <c r="BX212" i="72"/>
  <c r="BV212" i="72"/>
  <c r="BU212" i="72"/>
  <c r="BT212" i="72"/>
  <c r="CB211" i="72"/>
  <c r="CA211" i="72"/>
  <c r="AK211" i="112" s="1"/>
  <c r="BZ211" i="72"/>
  <c r="BX211" i="72"/>
  <c r="BW211" i="72"/>
  <c r="BV211" i="72"/>
  <c r="BT211" i="72"/>
  <c r="BS211" i="72"/>
  <c r="BR211" i="72"/>
  <c r="CB210" i="72"/>
  <c r="CA210" i="72"/>
  <c r="AK210" i="112" s="1"/>
  <c r="BZ210" i="72"/>
  <c r="BX210" i="72"/>
  <c r="BW210" i="72"/>
  <c r="BV210" i="72"/>
  <c r="BT210" i="72"/>
  <c r="BS210" i="72"/>
  <c r="BR210" i="72"/>
  <c r="CC209" i="72"/>
  <c r="CB209" i="72"/>
  <c r="BZ209" i="72"/>
  <c r="BY209" i="72"/>
  <c r="BX209" i="72"/>
  <c r="BV209" i="72"/>
  <c r="BU209" i="72"/>
  <c r="BT209" i="72"/>
  <c r="CC208" i="72"/>
  <c r="CB208" i="72"/>
  <c r="BZ208" i="72"/>
  <c r="BY208" i="72"/>
  <c r="BX208" i="72"/>
  <c r="BV208" i="72"/>
  <c r="BU208" i="72"/>
  <c r="BT208" i="72"/>
  <c r="CB207" i="72"/>
  <c r="CA207" i="72"/>
  <c r="AK207" i="112" s="1"/>
  <c r="BZ207" i="72"/>
  <c r="BX207" i="72"/>
  <c r="BW207" i="72"/>
  <c r="BV207" i="72"/>
  <c r="BT207" i="72"/>
  <c r="BS207" i="72"/>
  <c r="BR207" i="72"/>
  <c r="CB206" i="72"/>
  <c r="CA206" i="72"/>
  <c r="AK206" i="112" s="1"/>
  <c r="BZ206" i="72"/>
  <c r="BX206" i="72"/>
  <c r="BW206" i="72"/>
  <c r="BV206" i="72"/>
  <c r="BT206" i="72"/>
  <c r="BS206" i="72"/>
  <c r="BR206" i="72"/>
  <c r="CC205" i="72"/>
  <c r="CB205" i="72"/>
  <c r="BZ205" i="72"/>
  <c r="BY205" i="72"/>
  <c r="BX205" i="72"/>
  <c r="BV205" i="72"/>
  <c r="BU205" i="72"/>
  <c r="BT205" i="72"/>
  <c r="CC204" i="72"/>
  <c r="CB204" i="72"/>
  <c r="BZ204" i="72"/>
  <c r="BY204" i="72"/>
  <c r="BX204" i="72"/>
  <c r="BV204" i="72"/>
  <c r="BU204" i="72"/>
  <c r="BT204" i="72"/>
  <c r="CB203" i="72"/>
  <c r="CA203" i="72"/>
  <c r="AK203" i="112" s="1"/>
  <c r="BZ203" i="72"/>
  <c r="BX203" i="72"/>
  <c r="BW203" i="72"/>
  <c r="BV203" i="72"/>
  <c r="BT203" i="72"/>
  <c r="BS203" i="72"/>
  <c r="BR203" i="72"/>
  <c r="CB202" i="72"/>
  <c r="CA202" i="72"/>
  <c r="AK202" i="112" s="1"/>
  <c r="BZ202" i="72"/>
  <c r="BX202" i="72"/>
  <c r="BW202" i="72"/>
  <c r="BV202" i="72"/>
  <c r="BT202" i="72"/>
  <c r="BS202" i="72"/>
  <c r="BR202" i="72"/>
  <c r="CC201" i="72"/>
  <c r="CB201" i="72"/>
  <c r="BZ201" i="72"/>
  <c r="BY201" i="72"/>
  <c r="BX201" i="72"/>
  <c r="BV201" i="72"/>
  <c r="BU201" i="72"/>
  <c r="BT201" i="72"/>
  <c r="CC200" i="72"/>
  <c r="CB200" i="72"/>
  <c r="CA200" i="72"/>
  <c r="AK200" i="112" s="1"/>
  <c r="BZ200" i="72"/>
  <c r="BY200" i="72"/>
  <c r="BX200" i="72"/>
  <c r="BW200" i="72"/>
  <c r="BV200" i="72"/>
  <c r="BU200" i="72"/>
  <c r="BT200" i="72"/>
  <c r="BS200" i="72"/>
  <c r="CB199" i="72"/>
  <c r="CA199" i="72"/>
  <c r="AK199" i="112" s="1"/>
  <c r="BZ199" i="72"/>
  <c r="BX199" i="72"/>
  <c r="BW199" i="72"/>
  <c r="BV199" i="72"/>
  <c r="BT199" i="72"/>
  <c r="BS199" i="72"/>
  <c r="BR199" i="72"/>
  <c r="CC198" i="72"/>
  <c r="CB198" i="72"/>
  <c r="CA198" i="72"/>
  <c r="AK198" i="112" s="1"/>
  <c r="BZ198" i="72"/>
  <c r="BY198" i="72"/>
  <c r="BX198" i="72"/>
  <c r="BW198" i="72"/>
  <c r="BV198" i="72"/>
  <c r="BU198" i="72"/>
  <c r="BT198" i="72"/>
  <c r="BS198" i="72"/>
  <c r="BR198" i="72"/>
  <c r="CC197" i="72"/>
  <c r="CB197" i="72"/>
  <c r="BZ197" i="72"/>
  <c r="BY197" i="72"/>
  <c r="BX197" i="72"/>
  <c r="BV197" i="72"/>
  <c r="BU197" i="72"/>
  <c r="BT197" i="72"/>
  <c r="CC196" i="72"/>
  <c r="CB196" i="72"/>
  <c r="CA196" i="72"/>
  <c r="AK196" i="112" s="1"/>
  <c r="BZ196" i="72"/>
  <c r="BY196" i="72"/>
  <c r="BX196" i="72"/>
  <c r="BW196" i="72"/>
  <c r="BV196" i="72"/>
  <c r="BU196" i="72"/>
  <c r="BT196" i="72"/>
  <c r="BS196" i="72"/>
  <c r="CB195" i="72"/>
  <c r="CA195" i="72"/>
  <c r="AK195" i="112" s="1"/>
  <c r="BZ195" i="72"/>
  <c r="BX195" i="72"/>
  <c r="BW195" i="72"/>
  <c r="BV195" i="72"/>
  <c r="BT195" i="72"/>
  <c r="BS195" i="72"/>
  <c r="BR195" i="72"/>
  <c r="CC194" i="72"/>
  <c r="CB194" i="72"/>
  <c r="CA194" i="72"/>
  <c r="AK194" i="112" s="1"/>
  <c r="BZ194" i="72"/>
  <c r="BY194" i="72"/>
  <c r="BX194" i="72"/>
  <c r="BW194" i="72"/>
  <c r="BV194" i="72"/>
  <c r="BU194" i="72"/>
  <c r="BT194" i="72"/>
  <c r="BS194" i="72"/>
  <c r="BR194" i="72"/>
  <c r="CC193" i="72"/>
  <c r="CB193" i="72"/>
  <c r="BZ193" i="72"/>
  <c r="BY193" i="72"/>
  <c r="BX193" i="72"/>
  <c r="BV193" i="72"/>
  <c r="BU193" i="72"/>
  <c r="BT193" i="72"/>
  <c r="CC192" i="72"/>
  <c r="CB192" i="72"/>
  <c r="CA192" i="72"/>
  <c r="AK192" i="112" s="1"/>
  <c r="BZ192" i="72"/>
  <c r="BY192" i="72"/>
  <c r="BX192" i="72"/>
  <c r="BW192" i="72"/>
  <c r="BV192" i="72"/>
  <c r="BU192" i="72"/>
  <c r="BT192" i="72"/>
  <c r="BS192" i="72"/>
  <c r="CB191" i="72"/>
  <c r="CA191" i="72"/>
  <c r="AK191" i="112" s="1"/>
  <c r="BZ191" i="72"/>
  <c r="BX191" i="72"/>
  <c r="BW191" i="72"/>
  <c r="BV191" i="72"/>
  <c r="BT191" i="72"/>
  <c r="BS191" i="72"/>
  <c r="BR191" i="72"/>
  <c r="CC190" i="72"/>
  <c r="CB190" i="72"/>
  <c r="CA190" i="72"/>
  <c r="AK190" i="112" s="1"/>
  <c r="BZ190" i="72"/>
  <c r="BY190" i="72"/>
  <c r="BX190" i="72"/>
  <c r="BW190" i="72"/>
  <c r="BV190" i="72"/>
  <c r="BU190" i="72"/>
  <c r="BT190" i="72"/>
  <c r="BS190" i="72"/>
  <c r="BR190" i="72"/>
  <c r="CC189" i="72"/>
  <c r="CB189" i="72"/>
  <c r="BZ189" i="72"/>
  <c r="BY189" i="72"/>
  <c r="BX189" i="72"/>
  <c r="BV189" i="72"/>
  <c r="BU189" i="72"/>
  <c r="BT189" i="72"/>
  <c r="CC188" i="72"/>
  <c r="CB188" i="72"/>
  <c r="CA188" i="72"/>
  <c r="AK188" i="112" s="1"/>
  <c r="BZ188" i="72"/>
  <c r="BY188" i="72"/>
  <c r="BX188" i="72"/>
  <c r="BW188" i="72"/>
  <c r="BV188" i="72"/>
  <c r="BU188" i="72"/>
  <c r="BT188" i="72"/>
  <c r="BS188" i="72"/>
  <c r="CB187" i="72"/>
  <c r="CA187" i="72"/>
  <c r="AK187" i="112" s="1"/>
  <c r="BZ187" i="72"/>
  <c r="BX187" i="72"/>
  <c r="BW187" i="72"/>
  <c r="BV187" i="72"/>
  <c r="BT187" i="72"/>
  <c r="BS187" i="72"/>
  <c r="BR187" i="72"/>
  <c r="CC186" i="72"/>
  <c r="CB186" i="72"/>
  <c r="CA186" i="72"/>
  <c r="AK186" i="112" s="1"/>
  <c r="BZ186" i="72"/>
  <c r="BY186" i="72"/>
  <c r="BX186" i="72"/>
  <c r="BW186" i="72"/>
  <c r="BV186" i="72"/>
  <c r="BU186" i="72"/>
  <c r="BT186" i="72"/>
  <c r="BS186" i="72"/>
  <c r="BR186" i="72"/>
  <c r="CC185" i="72"/>
  <c r="CB185" i="72"/>
  <c r="BZ185" i="72"/>
  <c r="BY185" i="72"/>
  <c r="BX185" i="72"/>
  <c r="BV185" i="72"/>
  <c r="BU185" i="72"/>
  <c r="BT185" i="72"/>
  <c r="CC184" i="72"/>
  <c r="CB184" i="72"/>
  <c r="CA184" i="72"/>
  <c r="AK184" i="112" s="1"/>
  <c r="BZ184" i="72"/>
  <c r="BY184" i="72"/>
  <c r="BX184" i="72"/>
  <c r="BW184" i="72"/>
  <c r="BV184" i="72"/>
  <c r="BU184" i="72"/>
  <c r="BT184" i="72"/>
  <c r="BS184" i="72"/>
  <c r="CB183" i="72"/>
  <c r="CA183" i="72"/>
  <c r="AK183" i="112" s="1"/>
  <c r="BZ183" i="72"/>
  <c r="BX183" i="72"/>
  <c r="BW183" i="72"/>
  <c r="BV183" i="72"/>
  <c r="BT183" i="72"/>
  <c r="BS183" i="72"/>
  <c r="BR183" i="72"/>
  <c r="CC182" i="72"/>
  <c r="CB182" i="72"/>
  <c r="CA182" i="72"/>
  <c r="AK182" i="112" s="1"/>
  <c r="BZ182" i="72"/>
  <c r="BY182" i="72"/>
  <c r="BX182" i="72"/>
  <c r="BW182" i="72"/>
  <c r="BV182" i="72"/>
  <c r="BU182" i="72"/>
  <c r="BT182" i="72"/>
  <c r="BS182" i="72"/>
  <c r="BR182" i="72"/>
  <c r="CC181" i="72"/>
  <c r="CB181" i="72"/>
  <c r="BZ181" i="72"/>
  <c r="BY181" i="72"/>
  <c r="BX181" i="72"/>
  <c r="BV181" i="72"/>
  <c r="BU181" i="72"/>
  <c r="BT181" i="72"/>
  <c r="CC180" i="72"/>
  <c r="CB180" i="72"/>
  <c r="CA180" i="72"/>
  <c r="AK180" i="112" s="1"/>
  <c r="BZ180" i="72"/>
  <c r="BY180" i="72"/>
  <c r="BX180" i="72"/>
  <c r="BW180" i="72"/>
  <c r="BV180" i="72"/>
  <c r="BU180" i="72"/>
  <c r="BT180" i="72"/>
  <c r="BS180" i="72"/>
  <c r="CB179" i="72"/>
  <c r="CA179" i="72"/>
  <c r="AK179" i="112" s="1"/>
  <c r="BZ179" i="72"/>
  <c r="BX179" i="72"/>
  <c r="BW179" i="72"/>
  <c r="BV179" i="72"/>
  <c r="BT179" i="72"/>
  <c r="BS179" i="72"/>
  <c r="BR179" i="72"/>
  <c r="CC178" i="72"/>
  <c r="CB178" i="72"/>
  <c r="CA178" i="72"/>
  <c r="AK178" i="112" s="1"/>
  <c r="BZ178" i="72"/>
  <c r="BY178" i="72"/>
  <c r="BX178" i="72"/>
  <c r="BW178" i="72"/>
  <c r="BV178" i="72"/>
  <c r="BU178" i="72"/>
  <c r="BT178" i="72"/>
  <c r="BS178" i="72"/>
  <c r="BR178" i="72"/>
  <c r="CC177" i="72"/>
  <c r="CB177" i="72"/>
  <c r="CA177" i="72"/>
  <c r="AK177" i="112" s="1"/>
  <c r="BZ177" i="72"/>
  <c r="BY177" i="72"/>
  <c r="BX177" i="72"/>
  <c r="BW177" i="72"/>
  <c r="BV177" i="72"/>
  <c r="BU177" i="72"/>
  <c r="BT177" i="72"/>
  <c r="BS177" i="72"/>
  <c r="CC176" i="72"/>
  <c r="CB176" i="72"/>
  <c r="CA176" i="72"/>
  <c r="AK176" i="112" s="1"/>
  <c r="BZ176" i="72"/>
  <c r="BY176" i="72"/>
  <c r="BX176" i="72"/>
  <c r="BW176" i="72"/>
  <c r="BV176" i="72"/>
  <c r="BU176" i="72"/>
  <c r="BT176" i="72"/>
  <c r="BS176" i="72"/>
  <c r="CC175" i="72"/>
  <c r="CB175" i="72"/>
  <c r="CA175" i="72"/>
  <c r="AK175" i="112" s="1"/>
  <c r="BZ175" i="72"/>
  <c r="BY175" i="72"/>
  <c r="BX175" i="72"/>
  <c r="BW175" i="72"/>
  <c r="BV175" i="72"/>
  <c r="BU175" i="72"/>
  <c r="BT175" i="72"/>
  <c r="BS175" i="72"/>
  <c r="BR175" i="72"/>
  <c r="CC174" i="72"/>
  <c r="CB174" i="72"/>
  <c r="CA174" i="72"/>
  <c r="AK174" i="112" s="1"/>
  <c r="BZ174" i="72"/>
  <c r="BY174" i="72"/>
  <c r="BX174" i="72"/>
  <c r="BW174" i="72"/>
  <c r="BV174" i="72"/>
  <c r="BU174" i="72"/>
  <c r="BT174" i="72"/>
  <c r="BS174" i="72"/>
  <c r="BR174" i="72"/>
  <c r="CC173" i="72"/>
  <c r="CB173" i="72"/>
  <c r="CA173" i="72"/>
  <c r="AK173" i="112" s="1"/>
  <c r="BZ173" i="72"/>
  <c r="BY173" i="72"/>
  <c r="BX173" i="72"/>
  <c r="BW173" i="72"/>
  <c r="BV173" i="72"/>
  <c r="BU173" i="72"/>
  <c r="BT173" i="72"/>
  <c r="BS173" i="72"/>
  <c r="CC172" i="72"/>
  <c r="CB172" i="72"/>
  <c r="CA172" i="72"/>
  <c r="AK172" i="112" s="1"/>
  <c r="BZ172" i="72"/>
  <c r="BY172" i="72"/>
  <c r="BX172" i="72"/>
  <c r="BW172" i="72"/>
  <c r="BV172" i="72"/>
  <c r="BU172" i="72"/>
  <c r="BT172" i="72"/>
  <c r="BS172" i="72"/>
  <c r="CC171" i="72"/>
  <c r="CB171" i="72"/>
  <c r="CA171" i="72"/>
  <c r="AK171" i="112" s="1"/>
  <c r="BZ171" i="72"/>
  <c r="BY171" i="72"/>
  <c r="BX171" i="72"/>
  <c r="BW171" i="72"/>
  <c r="BV171" i="72"/>
  <c r="BU171" i="72"/>
  <c r="BT171" i="72"/>
  <c r="BS171" i="72"/>
  <c r="BR171" i="72"/>
  <c r="CC170" i="72"/>
  <c r="CB170" i="72"/>
  <c r="CA170" i="72"/>
  <c r="AK170" i="112" s="1"/>
  <c r="BZ170" i="72"/>
  <c r="BY170" i="72"/>
  <c r="BX170" i="72"/>
  <c r="BW170" i="72"/>
  <c r="BV170" i="72"/>
  <c r="BU170" i="72"/>
  <c r="BT170" i="72"/>
  <c r="BS170" i="72"/>
  <c r="BR170" i="72"/>
  <c r="CC169" i="72"/>
  <c r="CB169" i="72"/>
  <c r="CA169" i="72"/>
  <c r="AK169" i="112" s="1"/>
  <c r="BZ169" i="72"/>
  <c r="BY169" i="72"/>
  <c r="BX169" i="72"/>
  <c r="BW169" i="72"/>
  <c r="BV169" i="72"/>
  <c r="BU169" i="72"/>
  <c r="BT169" i="72"/>
  <c r="BS169" i="72"/>
  <c r="CC168" i="72"/>
  <c r="CB168" i="72"/>
  <c r="CA168" i="72"/>
  <c r="AK168" i="112" s="1"/>
  <c r="BZ168" i="72"/>
  <c r="BY168" i="72"/>
  <c r="BX168" i="72"/>
  <c r="BW168" i="72"/>
  <c r="BV168" i="72"/>
  <c r="BU168" i="72"/>
  <c r="BT168" i="72"/>
  <c r="BS168" i="72"/>
  <c r="CC167" i="72"/>
  <c r="CB167" i="72"/>
  <c r="CA167" i="72"/>
  <c r="AK167" i="112" s="1"/>
  <c r="BZ167" i="72"/>
  <c r="BY167" i="72"/>
  <c r="BX167" i="72"/>
  <c r="BW167" i="72"/>
  <c r="BV167" i="72"/>
  <c r="BU167" i="72"/>
  <c r="BT167" i="72"/>
  <c r="BS167" i="72"/>
  <c r="BR167" i="72"/>
  <c r="CC166" i="72"/>
  <c r="CB166" i="72"/>
  <c r="CA166" i="72"/>
  <c r="AK166" i="112" s="1"/>
  <c r="BZ166" i="72"/>
  <c r="BY166" i="72"/>
  <c r="BX166" i="72"/>
  <c r="BW166" i="72"/>
  <c r="BV166" i="72"/>
  <c r="BU166" i="72"/>
  <c r="BT166" i="72"/>
  <c r="BS166" i="72"/>
  <c r="BR166" i="72"/>
  <c r="CC165" i="72"/>
  <c r="CB165" i="72"/>
  <c r="CA165" i="72"/>
  <c r="AK165" i="112" s="1"/>
  <c r="BZ165" i="72"/>
  <c r="BY165" i="72"/>
  <c r="BX165" i="72"/>
  <c r="BW165" i="72"/>
  <c r="BV165" i="72"/>
  <c r="BU165" i="72"/>
  <c r="BT165" i="72"/>
  <c r="BS165" i="72"/>
  <c r="CC164" i="72"/>
  <c r="CB164" i="72"/>
  <c r="CA164" i="72"/>
  <c r="AK164" i="112" s="1"/>
  <c r="BZ164" i="72"/>
  <c r="BY164" i="72"/>
  <c r="BX164" i="72"/>
  <c r="BW164" i="72"/>
  <c r="BV164" i="72"/>
  <c r="BU164" i="72"/>
  <c r="BT164" i="72"/>
  <c r="BS164" i="72"/>
  <c r="CC163" i="72"/>
  <c r="CB163" i="72"/>
  <c r="CA163" i="72"/>
  <c r="AK163" i="112" s="1"/>
  <c r="BZ163" i="72"/>
  <c r="BY163" i="72"/>
  <c r="BX163" i="72"/>
  <c r="BW163" i="72"/>
  <c r="BV163" i="72"/>
  <c r="BU163" i="72"/>
  <c r="BT163" i="72"/>
  <c r="BS163" i="72"/>
  <c r="BR163" i="72"/>
  <c r="CC162" i="72"/>
  <c r="CB162" i="72"/>
  <c r="CA162" i="72"/>
  <c r="AK162" i="112" s="1"/>
  <c r="BZ162" i="72"/>
  <c r="BY162" i="72"/>
  <c r="BX162" i="72"/>
  <c r="BW162" i="72"/>
  <c r="BV162" i="72"/>
  <c r="BU162" i="72"/>
  <c r="BT162" i="72"/>
  <c r="BS162" i="72"/>
  <c r="BR162" i="72"/>
  <c r="CC161" i="72"/>
  <c r="CB161" i="72"/>
  <c r="CA161" i="72"/>
  <c r="AK161" i="112" s="1"/>
  <c r="BZ161" i="72"/>
  <c r="BY161" i="72"/>
  <c r="BX161" i="72"/>
  <c r="BW161" i="72"/>
  <c r="BV161" i="72"/>
  <c r="BU161" i="72"/>
  <c r="BT161" i="72"/>
  <c r="BS161" i="72"/>
  <c r="CC160" i="72"/>
  <c r="CB160" i="72"/>
  <c r="CA160" i="72"/>
  <c r="AK160" i="112" s="1"/>
  <c r="BZ160" i="72"/>
  <c r="BY160" i="72"/>
  <c r="BX160" i="72"/>
  <c r="BW160" i="72"/>
  <c r="BV160" i="72"/>
  <c r="BU160" i="72"/>
  <c r="BT160" i="72"/>
  <c r="BS160" i="72"/>
  <c r="CC159" i="72"/>
  <c r="CB159" i="72"/>
  <c r="CA159" i="72"/>
  <c r="AK159" i="112" s="1"/>
  <c r="BZ159" i="72"/>
  <c r="BY159" i="72"/>
  <c r="BX159" i="72"/>
  <c r="BW159" i="72"/>
  <c r="BV159" i="72"/>
  <c r="BU159" i="72"/>
  <c r="BT159" i="72"/>
  <c r="BS159" i="72"/>
  <c r="BR159" i="72"/>
  <c r="CC158" i="72"/>
  <c r="CB158" i="72"/>
  <c r="CA158" i="72"/>
  <c r="AK158" i="112" s="1"/>
  <c r="BZ158" i="72"/>
  <c r="BY158" i="72"/>
  <c r="BX158" i="72"/>
  <c r="BW158" i="72"/>
  <c r="BV158" i="72"/>
  <c r="BU158" i="72"/>
  <c r="BT158" i="72"/>
  <c r="BS158" i="72"/>
  <c r="BR158" i="72"/>
  <c r="CC157" i="72"/>
  <c r="CB157" i="72"/>
  <c r="CA157" i="72"/>
  <c r="AK157" i="112" s="1"/>
  <c r="BZ157" i="72"/>
  <c r="BY157" i="72"/>
  <c r="BX157" i="72"/>
  <c r="BW157" i="72"/>
  <c r="BV157" i="72"/>
  <c r="BU157" i="72"/>
  <c r="BT157" i="72"/>
  <c r="BS157" i="72"/>
  <c r="CC156" i="72"/>
  <c r="CB156" i="72"/>
  <c r="CA156" i="72"/>
  <c r="AK156" i="112" s="1"/>
  <c r="BZ156" i="72"/>
  <c r="BY156" i="72"/>
  <c r="BX156" i="72"/>
  <c r="BW156" i="72"/>
  <c r="BV156" i="72"/>
  <c r="BU156" i="72"/>
  <c r="BT156" i="72"/>
  <c r="BS156" i="72"/>
  <c r="CC155" i="72"/>
  <c r="CB155" i="72"/>
  <c r="CA155" i="72"/>
  <c r="AK155" i="112" s="1"/>
  <c r="BZ155" i="72"/>
  <c r="BY155" i="72"/>
  <c r="BX155" i="72"/>
  <c r="BW155" i="72"/>
  <c r="BV155" i="72"/>
  <c r="BU155" i="72"/>
  <c r="BT155" i="72"/>
  <c r="BS155" i="72"/>
  <c r="BR155" i="72"/>
  <c r="CC154" i="72"/>
  <c r="CB154" i="72"/>
  <c r="CA154" i="72"/>
  <c r="AK154" i="112" s="1"/>
  <c r="BZ154" i="72"/>
  <c r="BY154" i="72"/>
  <c r="BX154" i="72"/>
  <c r="BW154" i="72"/>
  <c r="BV154" i="72"/>
  <c r="BU154" i="72"/>
  <c r="BT154" i="72"/>
  <c r="BS154" i="72"/>
  <c r="BR154" i="72"/>
  <c r="CC153" i="72"/>
  <c r="CB153" i="72"/>
  <c r="CA153" i="72"/>
  <c r="AK153" i="112" s="1"/>
  <c r="BZ153" i="72"/>
  <c r="BY153" i="72"/>
  <c r="BX153" i="72"/>
  <c r="BW153" i="72"/>
  <c r="BV153" i="72"/>
  <c r="BU153" i="72"/>
  <c r="BT153" i="72"/>
  <c r="BS153" i="72"/>
  <c r="CC152" i="72"/>
  <c r="CB152" i="72"/>
  <c r="CA152" i="72"/>
  <c r="AK152" i="112" s="1"/>
  <c r="BZ152" i="72"/>
  <c r="BY152" i="72"/>
  <c r="BX152" i="72"/>
  <c r="BW152" i="72"/>
  <c r="BV152" i="72"/>
  <c r="BU152" i="72"/>
  <c r="BT152" i="72"/>
  <c r="BS152" i="72"/>
  <c r="CC151" i="72"/>
  <c r="CB151" i="72"/>
  <c r="CA151" i="72"/>
  <c r="AK151" i="112" s="1"/>
  <c r="BZ151" i="72"/>
  <c r="BY151" i="72"/>
  <c r="BX151" i="72"/>
  <c r="BW151" i="72"/>
  <c r="BV151" i="72"/>
  <c r="BU151" i="72"/>
  <c r="BT151" i="72"/>
  <c r="BS151" i="72"/>
  <c r="BR151" i="72"/>
  <c r="CC150" i="72"/>
  <c r="CB150" i="72"/>
  <c r="CA150" i="72"/>
  <c r="AK150" i="112" s="1"/>
  <c r="BZ150" i="72"/>
  <c r="BY150" i="72"/>
  <c r="BX150" i="72"/>
  <c r="BW150" i="72"/>
  <c r="BV150" i="72"/>
  <c r="BU150" i="72"/>
  <c r="BT150" i="72"/>
  <c r="BS150" i="72"/>
  <c r="BR150" i="72"/>
  <c r="CC149" i="72"/>
  <c r="CB149" i="72"/>
  <c r="CA149" i="72"/>
  <c r="AK149" i="112" s="1"/>
  <c r="BZ149" i="72"/>
  <c r="BY149" i="72"/>
  <c r="BX149" i="72"/>
  <c r="BW149" i="72"/>
  <c r="BV149" i="72"/>
  <c r="BU149" i="72"/>
  <c r="BT149" i="72"/>
  <c r="BS149" i="72"/>
  <c r="CC148" i="72"/>
  <c r="CB148" i="72"/>
  <c r="CA148" i="72"/>
  <c r="AK148" i="112" s="1"/>
  <c r="BZ148" i="72"/>
  <c r="BY148" i="72"/>
  <c r="BX148" i="72"/>
  <c r="BW148" i="72"/>
  <c r="BV148" i="72"/>
  <c r="BU148" i="72"/>
  <c r="BT148" i="72"/>
  <c r="BS148" i="72"/>
  <c r="CC147" i="72"/>
  <c r="CB147" i="72"/>
  <c r="CA147" i="72"/>
  <c r="AK147" i="112" s="1"/>
  <c r="BZ147" i="72"/>
  <c r="BY147" i="72"/>
  <c r="BX147" i="72"/>
  <c r="BW147" i="72"/>
  <c r="BV147" i="72"/>
  <c r="BU147" i="72"/>
  <c r="BT147" i="72"/>
  <c r="BS147" i="72"/>
  <c r="BR147" i="72"/>
  <c r="CC146" i="72"/>
  <c r="CB146" i="72"/>
  <c r="CA146" i="72"/>
  <c r="AK146" i="112" s="1"/>
  <c r="BZ146" i="72"/>
  <c r="BY146" i="72"/>
  <c r="BX146" i="72"/>
  <c r="BW146" i="72"/>
  <c r="BV146" i="72"/>
  <c r="BU146" i="72"/>
  <c r="BT146" i="72"/>
  <c r="BS146" i="72"/>
  <c r="BR146" i="72"/>
  <c r="CC145" i="72"/>
  <c r="CB145" i="72"/>
  <c r="CA145" i="72"/>
  <c r="AK145" i="112" s="1"/>
  <c r="BZ145" i="72"/>
  <c r="BY145" i="72"/>
  <c r="BX145" i="72"/>
  <c r="BW145" i="72"/>
  <c r="BV145" i="72"/>
  <c r="BU145" i="72"/>
  <c r="BT145" i="72"/>
  <c r="BS145" i="72"/>
  <c r="CC144" i="72"/>
  <c r="CB144" i="72"/>
  <c r="CA144" i="72"/>
  <c r="AK144" i="112" s="1"/>
  <c r="BZ144" i="72"/>
  <c r="BY144" i="72"/>
  <c r="BX144" i="72"/>
  <c r="BW144" i="72"/>
  <c r="BV144" i="72"/>
  <c r="BU144" i="72"/>
  <c r="BT144" i="72"/>
  <c r="BS144" i="72"/>
  <c r="CC143" i="72"/>
  <c r="CB143" i="72"/>
  <c r="CA143" i="72"/>
  <c r="AK143" i="112" s="1"/>
  <c r="BZ143" i="72"/>
  <c r="BY143" i="72"/>
  <c r="BX143" i="72"/>
  <c r="BW143" i="72"/>
  <c r="BV143" i="72"/>
  <c r="BU143" i="72"/>
  <c r="BT143" i="72"/>
  <c r="BS143" i="72"/>
  <c r="BR143" i="72"/>
  <c r="CC142" i="72"/>
  <c r="CB142" i="72"/>
  <c r="CA142" i="72"/>
  <c r="AK142" i="112" s="1"/>
  <c r="BZ142" i="72"/>
  <c r="BY142" i="72"/>
  <c r="BX142" i="72"/>
  <c r="BW142" i="72"/>
  <c r="BV142" i="72"/>
  <c r="BU142" i="72"/>
  <c r="BT142" i="72"/>
  <c r="BS142" i="72"/>
  <c r="BR142" i="72"/>
  <c r="CC141" i="72"/>
  <c r="CB141" i="72"/>
  <c r="CA141" i="72"/>
  <c r="AK141" i="112" s="1"/>
  <c r="BZ141" i="72"/>
  <c r="BY141" i="72"/>
  <c r="BX141" i="72"/>
  <c r="BW141" i="72"/>
  <c r="BV141" i="72"/>
  <c r="BU141" i="72"/>
  <c r="BT141" i="72"/>
  <c r="BS141" i="72"/>
  <c r="CC140" i="72"/>
  <c r="CB140" i="72"/>
  <c r="CA140" i="72"/>
  <c r="AK140" i="112" s="1"/>
  <c r="BZ140" i="72"/>
  <c r="BY140" i="72"/>
  <c r="BX140" i="72"/>
  <c r="BW140" i="72"/>
  <c r="BV140" i="72"/>
  <c r="BU140" i="72"/>
  <c r="BT140" i="72"/>
  <c r="BS140" i="72"/>
  <c r="CC139" i="72"/>
  <c r="CB139" i="72"/>
  <c r="CA139" i="72"/>
  <c r="AK139" i="112" s="1"/>
  <c r="BZ139" i="72"/>
  <c r="BY139" i="72"/>
  <c r="BX139" i="72"/>
  <c r="BW139" i="72"/>
  <c r="BV139" i="72"/>
  <c r="BU139" i="72"/>
  <c r="BT139" i="72"/>
  <c r="BS139" i="72"/>
  <c r="BR139" i="72"/>
  <c r="CC138" i="72"/>
  <c r="CB138" i="72"/>
  <c r="CA138" i="72"/>
  <c r="AK138" i="112" s="1"/>
  <c r="BZ138" i="72"/>
  <c r="BY138" i="72"/>
  <c r="BX138" i="72"/>
  <c r="BW138" i="72"/>
  <c r="BV138" i="72"/>
  <c r="BU138" i="72"/>
  <c r="BT138" i="72"/>
  <c r="BS138" i="72"/>
  <c r="BR138" i="72"/>
  <c r="CC137" i="72"/>
  <c r="CB137" i="72"/>
  <c r="CA137" i="72"/>
  <c r="AK137" i="112" s="1"/>
  <c r="BZ137" i="72"/>
  <c r="BY137" i="72"/>
  <c r="BX137" i="72"/>
  <c r="BW137" i="72"/>
  <c r="BV137" i="72"/>
  <c r="BU137" i="72"/>
  <c r="BT137" i="72"/>
  <c r="BS137" i="72"/>
  <c r="CC136" i="72"/>
  <c r="CB136" i="72"/>
  <c r="CA136" i="72"/>
  <c r="AK136" i="112" s="1"/>
  <c r="BZ136" i="72"/>
  <c r="BY136" i="72"/>
  <c r="BX136" i="72"/>
  <c r="BW136" i="72"/>
  <c r="BV136" i="72"/>
  <c r="BU136" i="72"/>
  <c r="BT136" i="72"/>
  <c r="BS136" i="72"/>
  <c r="CC135" i="72"/>
  <c r="CB135" i="72"/>
  <c r="CA135" i="72"/>
  <c r="AK135" i="112" s="1"/>
  <c r="BZ135" i="72"/>
  <c r="BY135" i="72"/>
  <c r="BX135" i="72"/>
  <c r="BW135" i="72"/>
  <c r="BV135" i="72"/>
  <c r="BU135" i="72"/>
  <c r="BT135" i="72"/>
  <c r="BS135" i="72"/>
  <c r="BR135" i="72"/>
  <c r="CC134" i="72"/>
  <c r="CB134" i="72"/>
  <c r="CA134" i="72"/>
  <c r="AK134" i="112" s="1"/>
  <c r="BZ134" i="72"/>
  <c r="BY134" i="72"/>
  <c r="BX134" i="72"/>
  <c r="BW134" i="72"/>
  <c r="BV134" i="72"/>
  <c r="BU134" i="72"/>
  <c r="BT134" i="72"/>
  <c r="BS134" i="72"/>
  <c r="BR134" i="72"/>
  <c r="CC133" i="72"/>
  <c r="CB133" i="72"/>
  <c r="CA133" i="72"/>
  <c r="AK133" i="112" s="1"/>
  <c r="BZ133" i="72"/>
  <c r="BY133" i="72"/>
  <c r="BX133" i="72"/>
  <c r="BW133" i="72"/>
  <c r="BV133" i="72"/>
  <c r="BU133" i="72"/>
  <c r="BT133" i="72"/>
  <c r="BS133" i="72"/>
  <c r="CC132" i="72"/>
  <c r="CB132" i="72"/>
  <c r="CA132" i="72"/>
  <c r="AK132" i="112" s="1"/>
  <c r="BZ132" i="72"/>
  <c r="BY132" i="72"/>
  <c r="BX132" i="72"/>
  <c r="BW132" i="72"/>
  <c r="BV132" i="72"/>
  <c r="BU132" i="72"/>
  <c r="BT132" i="72"/>
  <c r="BS132" i="72"/>
  <c r="CC131" i="72"/>
  <c r="CB131" i="72"/>
  <c r="CA131" i="72"/>
  <c r="AK131" i="112" s="1"/>
  <c r="BZ131" i="72"/>
  <c r="BY131" i="72"/>
  <c r="BX131" i="72"/>
  <c r="BW131" i="72"/>
  <c r="BV131" i="72"/>
  <c r="BU131" i="72"/>
  <c r="BT131" i="72"/>
  <c r="BS131" i="72"/>
  <c r="BR131" i="72"/>
  <c r="CC130" i="72"/>
  <c r="CB130" i="72"/>
  <c r="CA130" i="72"/>
  <c r="AK130" i="112" s="1"/>
  <c r="BZ130" i="72"/>
  <c r="BY130" i="72"/>
  <c r="BX130" i="72"/>
  <c r="BW130" i="72"/>
  <c r="BV130" i="72"/>
  <c r="BU130" i="72"/>
  <c r="BT130" i="72"/>
  <c r="BS130" i="72"/>
  <c r="BR130" i="72"/>
  <c r="CC129" i="72"/>
  <c r="CB129" i="72"/>
  <c r="CA129" i="72"/>
  <c r="AK129" i="112" s="1"/>
  <c r="BZ129" i="72"/>
  <c r="BY129" i="72"/>
  <c r="BX129" i="72"/>
  <c r="BW129" i="72"/>
  <c r="BV129" i="72"/>
  <c r="BU129" i="72"/>
  <c r="BT129" i="72"/>
  <c r="BS129" i="72"/>
  <c r="CC128" i="72"/>
  <c r="CB128" i="72"/>
  <c r="CA128" i="72"/>
  <c r="AK128" i="112" s="1"/>
  <c r="BZ128" i="72"/>
  <c r="BY128" i="72"/>
  <c r="BX128" i="72"/>
  <c r="BW128" i="72"/>
  <c r="BV128" i="72"/>
  <c r="BU128" i="72"/>
  <c r="BT128" i="72"/>
  <c r="BS128" i="72"/>
  <c r="CC127" i="72"/>
  <c r="CB127" i="72"/>
  <c r="CA127" i="72"/>
  <c r="AK127" i="112" s="1"/>
  <c r="BZ127" i="72"/>
  <c r="BY127" i="72"/>
  <c r="BX127" i="72"/>
  <c r="BW127" i="72"/>
  <c r="BV127" i="72"/>
  <c r="BU127" i="72"/>
  <c r="BT127" i="72"/>
  <c r="BS127" i="72"/>
  <c r="BR127" i="72"/>
  <c r="CC126" i="72"/>
  <c r="CB126" i="72"/>
  <c r="CA126" i="72"/>
  <c r="AK126" i="112" s="1"/>
  <c r="BZ126" i="72"/>
  <c r="BY126" i="72"/>
  <c r="BX126" i="72"/>
  <c r="BW126" i="72"/>
  <c r="BV126" i="72"/>
  <c r="BU126" i="72"/>
  <c r="BT126" i="72"/>
  <c r="BS126" i="72"/>
  <c r="BR126" i="72"/>
  <c r="CC125" i="72"/>
  <c r="CB125" i="72"/>
  <c r="CA125" i="72"/>
  <c r="AK125" i="112" s="1"/>
  <c r="BZ125" i="72"/>
  <c r="BY125" i="72"/>
  <c r="BX125" i="72"/>
  <c r="BW125" i="72"/>
  <c r="BV125" i="72"/>
  <c r="BU125" i="72"/>
  <c r="BT125" i="72"/>
  <c r="BS125" i="72"/>
  <c r="CC124" i="72"/>
  <c r="CB124" i="72"/>
  <c r="CA124" i="72"/>
  <c r="AK124" i="112" s="1"/>
  <c r="BZ124" i="72"/>
  <c r="BY124" i="72"/>
  <c r="BX124" i="72"/>
  <c r="BW124" i="72"/>
  <c r="BV124" i="72"/>
  <c r="BU124" i="72"/>
  <c r="BT124" i="72"/>
  <c r="BS124" i="72"/>
  <c r="CC123" i="72"/>
  <c r="CB123" i="72"/>
  <c r="CA123" i="72"/>
  <c r="AK123" i="112" s="1"/>
  <c r="BZ123" i="72"/>
  <c r="BY123" i="72"/>
  <c r="BX123" i="72"/>
  <c r="BW123" i="72"/>
  <c r="BV123" i="72"/>
  <c r="BU123" i="72"/>
  <c r="BT123" i="72"/>
  <c r="BS123" i="72"/>
  <c r="BR123" i="72"/>
  <c r="CC122" i="72"/>
  <c r="CB122" i="72"/>
  <c r="CA122" i="72"/>
  <c r="AK122" i="112" s="1"/>
  <c r="BZ122" i="72"/>
  <c r="BY122" i="72"/>
  <c r="BX122" i="72"/>
  <c r="BW122" i="72"/>
  <c r="BV122" i="72"/>
  <c r="BU122" i="72"/>
  <c r="BT122" i="72"/>
  <c r="BS122" i="72"/>
  <c r="BR122" i="72"/>
  <c r="CC121" i="72"/>
  <c r="CB121" i="72"/>
  <c r="CA121" i="72"/>
  <c r="AK121" i="112" s="1"/>
  <c r="BZ121" i="72"/>
  <c r="BY121" i="72"/>
  <c r="BX121" i="72"/>
  <c r="BW121" i="72"/>
  <c r="BV121" i="72"/>
  <c r="BU121" i="72"/>
  <c r="BT121" i="72"/>
  <c r="BS121" i="72"/>
  <c r="CC120" i="72"/>
  <c r="CB120" i="72"/>
  <c r="CA120" i="72"/>
  <c r="AK120" i="112" s="1"/>
  <c r="BZ120" i="72"/>
  <c r="BY120" i="72"/>
  <c r="BX120" i="72"/>
  <c r="BW120" i="72"/>
  <c r="BV120" i="72"/>
  <c r="BU120" i="72"/>
  <c r="BT120" i="72"/>
  <c r="BS120" i="72"/>
  <c r="CC119" i="72"/>
  <c r="CB119" i="72"/>
  <c r="CA119" i="72"/>
  <c r="AK119" i="112" s="1"/>
  <c r="BZ119" i="72"/>
  <c r="BY119" i="72"/>
  <c r="BX119" i="72"/>
  <c r="BW119" i="72"/>
  <c r="BV119" i="72"/>
  <c r="BU119" i="72"/>
  <c r="BT119" i="72"/>
  <c r="BS119" i="72"/>
  <c r="BR119" i="72"/>
  <c r="CC118" i="72"/>
  <c r="CB118" i="72"/>
  <c r="CA118" i="72"/>
  <c r="AK118" i="112" s="1"/>
  <c r="BZ118" i="72"/>
  <c r="BY118" i="72"/>
  <c r="BX118" i="72"/>
  <c r="BW118" i="72"/>
  <c r="BV118" i="72"/>
  <c r="BU118" i="72"/>
  <c r="BT118" i="72"/>
  <c r="BS118" i="72"/>
  <c r="BR118" i="72"/>
  <c r="CC117" i="72"/>
  <c r="CB117" i="72"/>
  <c r="CA117" i="72"/>
  <c r="AK117" i="112" s="1"/>
  <c r="BZ117" i="72"/>
  <c r="BY117" i="72"/>
  <c r="BX117" i="72"/>
  <c r="BW117" i="72"/>
  <c r="BV117" i="72"/>
  <c r="BU117" i="72"/>
  <c r="BT117" i="72"/>
  <c r="BS117" i="72"/>
  <c r="CC116" i="72"/>
  <c r="CB116" i="72"/>
  <c r="CA116" i="72"/>
  <c r="AK116" i="112" s="1"/>
  <c r="BZ116" i="72"/>
  <c r="BY116" i="72"/>
  <c r="BX116" i="72"/>
  <c r="BW116" i="72"/>
  <c r="BV116" i="72"/>
  <c r="BU116" i="72"/>
  <c r="BT116" i="72"/>
  <c r="BS116" i="72"/>
  <c r="CC115" i="72"/>
  <c r="CB115" i="72"/>
  <c r="CA115" i="72"/>
  <c r="AK115" i="112" s="1"/>
  <c r="BZ115" i="72"/>
  <c r="BY115" i="72"/>
  <c r="BX115" i="72"/>
  <c r="BW115" i="72"/>
  <c r="BV115" i="72"/>
  <c r="BU115" i="72"/>
  <c r="BT115" i="72"/>
  <c r="BS115" i="72"/>
  <c r="BR115" i="72"/>
  <c r="CC114" i="72"/>
  <c r="CB114" i="72"/>
  <c r="CA114" i="72"/>
  <c r="AK114" i="112" s="1"/>
  <c r="BZ114" i="72"/>
  <c r="BY114" i="72"/>
  <c r="BX114" i="72"/>
  <c r="BW114" i="72"/>
  <c r="BV114" i="72"/>
  <c r="BU114" i="72"/>
  <c r="BT114" i="72"/>
  <c r="BS114" i="72"/>
  <c r="BR114" i="72"/>
  <c r="CC113" i="72"/>
  <c r="CB113" i="72"/>
  <c r="CA113" i="72"/>
  <c r="AK113" i="112" s="1"/>
  <c r="BZ113" i="72"/>
  <c r="BY113" i="72"/>
  <c r="BX113" i="72"/>
  <c r="BW113" i="72"/>
  <c r="BV113" i="72"/>
  <c r="BU113" i="72"/>
  <c r="BT113" i="72"/>
  <c r="BS113" i="72"/>
  <c r="CC112" i="72"/>
  <c r="CB112" i="72"/>
  <c r="CA112" i="72"/>
  <c r="AK112" i="112" s="1"/>
  <c r="BZ112" i="72"/>
  <c r="BY112" i="72"/>
  <c r="BX112" i="72"/>
  <c r="BW112" i="72"/>
  <c r="BV112" i="72"/>
  <c r="BU112" i="72"/>
  <c r="BT112" i="72"/>
  <c r="BS112" i="72"/>
  <c r="CC111" i="72"/>
  <c r="CB111" i="72"/>
  <c r="CA111" i="72"/>
  <c r="AK111" i="112" s="1"/>
  <c r="BZ111" i="72"/>
  <c r="BY111" i="72"/>
  <c r="BX111" i="72"/>
  <c r="BW111" i="72"/>
  <c r="BV111" i="72"/>
  <c r="BU111" i="72"/>
  <c r="BT111" i="72"/>
  <c r="BS111" i="72"/>
  <c r="BR111" i="72"/>
  <c r="CC110" i="72"/>
  <c r="CB110" i="72"/>
  <c r="CA110" i="72"/>
  <c r="AK110" i="112" s="1"/>
  <c r="BZ110" i="72"/>
  <c r="BY110" i="72"/>
  <c r="BX110" i="72"/>
  <c r="BW110" i="72"/>
  <c r="BV110" i="72"/>
  <c r="BU110" i="72"/>
  <c r="BT110" i="72"/>
  <c r="BS110" i="72"/>
  <c r="BR110" i="72"/>
  <c r="CC109" i="72"/>
  <c r="CB109" i="72"/>
  <c r="CA109" i="72"/>
  <c r="AK109" i="112" s="1"/>
  <c r="BZ109" i="72"/>
  <c r="BY109" i="72"/>
  <c r="BX109" i="72"/>
  <c r="BW109" i="72"/>
  <c r="BV109" i="72"/>
  <c r="BU109" i="72"/>
  <c r="BT109" i="72"/>
  <c r="BS109" i="72"/>
  <c r="CC108" i="72"/>
  <c r="CB108" i="72"/>
  <c r="CA108" i="72"/>
  <c r="AK108" i="112" s="1"/>
  <c r="BZ108" i="72"/>
  <c r="BY108" i="72"/>
  <c r="BX108" i="72"/>
  <c r="BW108" i="72"/>
  <c r="BV108" i="72"/>
  <c r="BU108" i="72"/>
  <c r="BT108" i="72"/>
  <c r="BS108" i="72"/>
  <c r="CC107" i="72"/>
  <c r="CB107" i="72"/>
  <c r="CA107" i="72"/>
  <c r="AK107" i="112" s="1"/>
  <c r="BZ107" i="72"/>
  <c r="BY107" i="72"/>
  <c r="BX107" i="72"/>
  <c r="BW107" i="72"/>
  <c r="BV107" i="72"/>
  <c r="BU107" i="72"/>
  <c r="BT107" i="72"/>
  <c r="BS107" i="72"/>
  <c r="BR107" i="72"/>
  <c r="CC106" i="72"/>
  <c r="CB106" i="72"/>
  <c r="CA106" i="72"/>
  <c r="AK106" i="112" s="1"/>
  <c r="BZ106" i="72"/>
  <c r="BY106" i="72"/>
  <c r="BX106" i="72"/>
  <c r="BW106" i="72"/>
  <c r="BV106" i="72"/>
  <c r="BU106" i="72"/>
  <c r="BT106" i="72"/>
  <c r="BS106" i="72"/>
  <c r="BR106" i="72"/>
  <c r="CC105" i="72"/>
  <c r="CB105" i="72"/>
  <c r="CA105" i="72"/>
  <c r="AK105" i="112" s="1"/>
  <c r="BZ105" i="72"/>
  <c r="BY105" i="72"/>
  <c r="BX105" i="72"/>
  <c r="BW105" i="72"/>
  <c r="BV105" i="72"/>
  <c r="BU105" i="72"/>
  <c r="BT105" i="72"/>
  <c r="BS105" i="72"/>
  <c r="CC104" i="72"/>
  <c r="CB104" i="72"/>
  <c r="CA104" i="72"/>
  <c r="AK104" i="112" s="1"/>
  <c r="BZ104" i="72"/>
  <c r="BY104" i="72"/>
  <c r="BX104" i="72"/>
  <c r="BW104" i="72"/>
  <c r="BV104" i="72"/>
  <c r="BU104" i="72"/>
  <c r="BT104" i="72"/>
  <c r="BS104" i="72"/>
  <c r="CC103" i="72"/>
  <c r="CB103" i="72"/>
  <c r="CA103" i="72"/>
  <c r="AK103" i="112" s="1"/>
  <c r="BZ103" i="72"/>
  <c r="BY103" i="72"/>
  <c r="BX103" i="72"/>
  <c r="BW103" i="72"/>
  <c r="BV103" i="72"/>
  <c r="BU103" i="72"/>
  <c r="BT103" i="72"/>
  <c r="BS103" i="72"/>
  <c r="BR103" i="72"/>
  <c r="CC102" i="72"/>
  <c r="CB102" i="72"/>
  <c r="CA102" i="72"/>
  <c r="AK102" i="112" s="1"/>
  <c r="BZ102" i="72"/>
  <c r="BY102" i="72"/>
  <c r="BX102" i="72"/>
  <c r="BW102" i="72"/>
  <c r="BV102" i="72"/>
  <c r="BU102" i="72"/>
  <c r="BT102" i="72"/>
  <c r="BS102" i="72"/>
  <c r="BR102" i="72"/>
  <c r="CC101" i="72"/>
  <c r="CB101" i="72"/>
  <c r="CA101" i="72"/>
  <c r="AK101" i="112" s="1"/>
  <c r="BZ101" i="72"/>
  <c r="BY101" i="72"/>
  <c r="BX101" i="72"/>
  <c r="BW101" i="72"/>
  <c r="BV101" i="72"/>
  <c r="BU101" i="72"/>
  <c r="BT101" i="72"/>
  <c r="BS101" i="72"/>
  <c r="CC100" i="72"/>
  <c r="CB100" i="72"/>
  <c r="CA100" i="72"/>
  <c r="AK100" i="112" s="1"/>
  <c r="BZ100" i="72"/>
  <c r="BY100" i="72"/>
  <c r="BX100" i="72"/>
  <c r="BW100" i="72"/>
  <c r="BV100" i="72"/>
  <c r="BU100" i="72"/>
  <c r="BT100" i="72"/>
  <c r="BS100" i="72"/>
  <c r="CC99" i="72"/>
  <c r="CB99" i="72"/>
  <c r="CA99" i="72"/>
  <c r="AK99" i="112" s="1"/>
  <c r="BZ99" i="72"/>
  <c r="BY99" i="72"/>
  <c r="BX99" i="72"/>
  <c r="BW99" i="72"/>
  <c r="BV99" i="72"/>
  <c r="BU99" i="72"/>
  <c r="BT99" i="72"/>
  <c r="BS99" i="72"/>
  <c r="BR99" i="72"/>
  <c r="CC98" i="72"/>
  <c r="CB98" i="72"/>
  <c r="CA98" i="72"/>
  <c r="AK98" i="112" s="1"/>
  <c r="BZ98" i="72"/>
  <c r="BY98" i="72"/>
  <c r="BX98" i="72"/>
  <c r="BW98" i="72"/>
  <c r="BV98" i="72"/>
  <c r="BU98" i="72"/>
  <c r="BT98" i="72"/>
  <c r="BS98" i="72"/>
  <c r="BR98" i="72"/>
  <c r="CC97" i="72"/>
  <c r="CB97" i="72"/>
  <c r="CA97" i="72"/>
  <c r="AK97" i="112" s="1"/>
  <c r="BZ97" i="72"/>
  <c r="BY97" i="72"/>
  <c r="BX97" i="72"/>
  <c r="BW97" i="72"/>
  <c r="BV97" i="72"/>
  <c r="BU97" i="72"/>
  <c r="BT97" i="72"/>
  <c r="BS97" i="72"/>
  <c r="CC96" i="72"/>
  <c r="CB96" i="72"/>
  <c r="CA96" i="72"/>
  <c r="AK96" i="112" s="1"/>
  <c r="BZ96" i="72"/>
  <c r="BY96" i="72"/>
  <c r="BX96" i="72"/>
  <c r="BW96" i="72"/>
  <c r="BV96" i="72"/>
  <c r="BU96" i="72"/>
  <c r="BT96" i="72"/>
  <c r="BS96" i="72"/>
  <c r="CC95" i="72"/>
  <c r="CB95" i="72"/>
  <c r="CA95" i="72"/>
  <c r="AK95" i="112" s="1"/>
  <c r="BZ95" i="72"/>
  <c r="BY95" i="72"/>
  <c r="BX95" i="72"/>
  <c r="BW95" i="72"/>
  <c r="BV95" i="72"/>
  <c r="BU95" i="72"/>
  <c r="BT95" i="72"/>
  <c r="BS95" i="72"/>
  <c r="BR95" i="72"/>
  <c r="CC94" i="72"/>
  <c r="CB94" i="72"/>
  <c r="CA94" i="72"/>
  <c r="AK94" i="112" s="1"/>
  <c r="BZ94" i="72"/>
  <c r="BY94" i="72"/>
  <c r="BX94" i="72"/>
  <c r="BW94" i="72"/>
  <c r="BV94" i="72"/>
  <c r="BU94" i="72"/>
  <c r="BT94" i="72"/>
  <c r="BS94" i="72"/>
  <c r="BR94" i="72"/>
  <c r="CC93" i="72"/>
  <c r="CB93" i="72"/>
  <c r="CA93" i="72"/>
  <c r="AK93" i="112" s="1"/>
  <c r="BZ93" i="72"/>
  <c r="BY93" i="72"/>
  <c r="BX93" i="72"/>
  <c r="BW93" i="72"/>
  <c r="BV93" i="72"/>
  <c r="BU93" i="72"/>
  <c r="BT93" i="72"/>
  <c r="BS93" i="72"/>
  <c r="CC92" i="72"/>
  <c r="CB92" i="72"/>
  <c r="CA92" i="72"/>
  <c r="AK92" i="112" s="1"/>
  <c r="BZ92" i="72"/>
  <c r="BY92" i="72"/>
  <c r="BX92" i="72"/>
  <c r="BW92" i="72"/>
  <c r="BV92" i="72"/>
  <c r="BU92" i="72"/>
  <c r="BT92" i="72"/>
  <c r="BS92" i="72"/>
  <c r="CC91" i="72"/>
  <c r="CB91" i="72"/>
  <c r="CA91" i="72"/>
  <c r="AK91" i="112" s="1"/>
  <c r="BZ91" i="72"/>
  <c r="BY91" i="72"/>
  <c r="BX91" i="72"/>
  <c r="BW91" i="72"/>
  <c r="BV91" i="72"/>
  <c r="BU91" i="72"/>
  <c r="BT91" i="72"/>
  <c r="BS91" i="72"/>
  <c r="BR91" i="72"/>
  <c r="CC90" i="72"/>
  <c r="CB90" i="72"/>
  <c r="CA90" i="72"/>
  <c r="AK90" i="112" s="1"/>
  <c r="BZ90" i="72"/>
  <c r="BY90" i="72"/>
  <c r="BX90" i="72"/>
  <c r="BW90" i="72"/>
  <c r="BV90" i="72"/>
  <c r="BU90" i="72"/>
  <c r="BT90" i="72"/>
  <c r="BS90" i="72"/>
  <c r="BR90" i="72"/>
  <c r="CC89" i="72"/>
  <c r="CB89" i="72"/>
  <c r="CA89" i="72"/>
  <c r="AK89" i="112" s="1"/>
  <c r="BZ89" i="72"/>
  <c r="BY89" i="72"/>
  <c r="BX89" i="72"/>
  <c r="BW89" i="72"/>
  <c r="BV89" i="72"/>
  <c r="BU89" i="72"/>
  <c r="BT89" i="72"/>
  <c r="BS89" i="72"/>
  <c r="CC88" i="72"/>
  <c r="CB88" i="72"/>
  <c r="CA88" i="72"/>
  <c r="AK88" i="112" s="1"/>
  <c r="BZ88" i="72"/>
  <c r="BY88" i="72"/>
  <c r="BX88" i="72"/>
  <c r="BW88" i="72"/>
  <c r="BV88" i="72"/>
  <c r="BU88" i="72"/>
  <c r="BT88" i="72"/>
  <c r="BS88" i="72"/>
  <c r="CC87" i="72"/>
  <c r="CB87" i="72"/>
  <c r="CA87" i="72"/>
  <c r="AK87" i="112" s="1"/>
  <c r="BZ87" i="72"/>
  <c r="BY87" i="72"/>
  <c r="BX87" i="72"/>
  <c r="BW87" i="72"/>
  <c r="BV87" i="72"/>
  <c r="BU87" i="72"/>
  <c r="BT87" i="72"/>
  <c r="BS87" i="72"/>
  <c r="BR87" i="72"/>
  <c r="CC86" i="72"/>
  <c r="CB86" i="72"/>
  <c r="CA86" i="72"/>
  <c r="AK86" i="112" s="1"/>
  <c r="BZ86" i="72"/>
  <c r="BY86" i="72"/>
  <c r="BX86" i="72"/>
  <c r="BW86" i="72"/>
  <c r="BV86" i="72"/>
  <c r="BU86" i="72"/>
  <c r="BT86" i="72"/>
  <c r="BS86" i="72"/>
  <c r="BR86" i="72"/>
  <c r="CC85" i="72"/>
  <c r="CB85" i="72"/>
  <c r="CA85" i="72"/>
  <c r="AK85" i="112" s="1"/>
  <c r="BZ85" i="72"/>
  <c r="BY85" i="72"/>
  <c r="BX85" i="72"/>
  <c r="BW85" i="72"/>
  <c r="BV85" i="72"/>
  <c r="BU85" i="72"/>
  <c r="BT85" i="72"/>
  <c r="BS85" i="72"/>
  <c r="CC84" i="72"/>
  <c r="CB84" i="72"/>
  <c r="CA84" i="72"/>
  <c r="AK84" i="112" s="1"/>
  <c r="BZ84" i="72"/>
  <c r="BY84" i="72"/>
  <c r="BX84" i="72"/>
  <c r="BW84" i="72"/>
  <c r="BV84" i="72"/>
  <c r="BU84" i="72"/>
  <c r="BT84" i="72"/>
  <c r="BS84" i="72"/>
  <c r="CC83" i="72"/>
  <c r="CB83" i="72"/>
  <c r="CA83" i="72"/>
  <c r="AK83" i="112" s="1"/>
  <c r="BZ83" i="72"/>
  <c r="BY83" i="72"/>
  <c r="BX83" i="72"/>
  <c r="BW83" i="72"/>
  <c r="BV83" i="72"/>
  <c r="BU83" i="72"/>
  <c r="BT83" i="72"/>
  <c r="BS83" i="72"/>
  <c r="BR83" i="72"/>
  <c r="CC82" i="72"/>
  <c r="CB82" i="72"/>
  <c r="CA82" i="72"/>
  <c r="AK82" i="112" s="1"/>
  <c r="BZ82" i="72"/>
  <c r="BY82" i="72"/>
  <c r="BX82" i="72"/>
  <c r="BW82" i="72"/>
  <c r="BV82" i="72"/>
  <c r="BU82" i="72"/>
  <c r="BT82" i="72"/>
  <c r="BS82" i="72"/>
  <c r="BR82" i="72"/>
  <c r="CC81" i="72"/>
  <c r="CB81" i="72"/>
  <c r="CA81" i="72"/>
  <c r="AK81" i="112" s="1"/>
  <c r="BZ81" i="72"/>
  <c r="BY81" i="72"/>
  <c r="BX81" i="72"/>
  <c r="BW81" i="72"/>
  <c r="BV81" i="72"/>
  <c r="BU81" i="72"/>
  <c r="BT81" i="72"/>
  <c r="BS81" i="72"/>
  <c r="CC80" i="72"/>
  <c r="CB80" i="72"/>
  <c r="CA80" i="72"/>
  <c r="AK80" i="112" s="1"/>
  <c r="BZ80" i="72"/>
  <c r="BY80" i="72"/>
  <c r="BX80" i="72"/>
  <c r="BW80" i="72"/>
  <c r="BV80" i="72"/>
  <c r="BU80" i="72"/>
  <c r="BT80" i="72"/>
  <c r="BS80" i="72"/>
  <c r="CC79" i="72"/>
  <c r="CB79" i="72"/>
  <c r="CA79" i="72"/>
  <c r="AK79" i="112" s="1"/>
  <c r="BZ79" i="72"/>
  <c r="BY79" i="72"/>
  <c r="BX79" i="72"/>
  <c r="BW79" i="72"/>
  <c r="BV79" i="72"/>
  <c r="BU79" i="72"/>
  <c r="BT79" i="72"/>
  <c r="BS79" i="72"/>
  <c r="BR79" i="72"/>
  <c r="CC78" i="72"/>
  <c r="CB78" i="72"/>
  <c r="CA78" i="72"/>
  <c r="AK78" i="112" s="1"/>
  <c r="BZ78" i="72"/>
  <c r="BY78" i="72"/>
  <c r="BX78" i="72"/>
  <c r="BW78" i="72"/>
  <c r="BV78" i="72"/>
  <c r="BU78" i="72"/>
  <c r="BT78" i="72"/>
  <c r="BS78" i="72"/>
  <c r="BR78" i="72"/>
  <c r="CC77" i="72"/>
  <c r="CB77" i="72"/>
  <c r="CA77" i="72"/>
  <c r="AK77" i="112" s="1"/>
  <c r="BZ77" i="72"/>
  <c r="BY77" i="72"/>
  <c r="BX77" i="72"/>
  <c r="BW77" i="72"/>
  <c r="BV77" i="72"/>
  <c r="BU77" i="72"/>
  <c r="BT77" i="72"/>
  <c r="BS77" i="72"/>
  <c r="CC76" i="72"/>
  <c r="CB76" i="72"/>
  <c r="CA76" i="72"/>
  <c r="AK76" i="112" s="1"/>
  <c r="BZ76" i="72"/>
  <c r="BY76" i="72"/>
  <c r="BX76" i="72"/>
  <c r="BW76" i="72"/>
  <c r="BV76" i="72"/>
  <c r="BU76" i="72"/>
  <c r="BT76" i="72"/>
  <c r="BS76" i="72"/>
  <c r="CC75" i="72"/>
  <c r="CB75" i="72"/>
  <c r="CA75" i="72"/>
  <c r="AK75" i="112" s="1"/>
  <c r="BZ75" i="72"/>
  <c r="BY75" i="72"/>
  <c r="BX75" i="72"/>
  <c r="BW75" i="72"/>
  <c r="BV75" i="72"/>
  <c r="BU75" i="72"/>
  <c r="BT75" i="72"/>
  <c r="BS75" i="72"/>
  <c r="BR75" i="72"/>
  <c r="CC74" i="72"/>
  <c r="CB74" i="72"/>
  <c r="CA74" i="72"/>
  <c r="AK74" i="112" s="1"/>
  <c r="BZ74" i="72"/>
  <c r="BY74" i="72"/>
  <c r="BX74" i="72"/>
  <c r="BW74" i="72"/>
  <c r="BV74" i="72"/>
  <c r="BU74" i="72"/>
  <c r="BT74" i="72"/>
  <c r="BS74" i="72"/>
  <c r="BR74" i="72"/>
  <c r="CC73" i="72"/>
  <c r="CB73" i="72"/>
  <c r="CA73" i="72"/>
  <c r="AK73" i="112" s="1"/>
  <c r="BZ73" i="72"/>
  <c r="BY73" i="72"/>
  <c r="BX73" i="72"/>
  <c r="BW73" i="72"/>
  <c r="BV73" i="72"/>
  <c r="BU73" i="72"/>
  <c r="BT73" i="72"/>
  <c r="BS73" i="72"/>
  <c r="CC72" i="72"/>
  <c r="CB72" i="72"/>
  <c r="CA72" i="72"/>
  <c r="AK72" i="112" s="1"/>
  <c r="BZ72" i="72"/>
  <c r="BY72" i="72"/>
  <c r="BX72" i="72"/>
  <c r="BW72" i="72"/>
  <c r="BV72" i="72"/>
  <c r="BU72" i="72"/>
  <c r="BT72" i="72"/>
  <c r="BS72" i="72"/>
  <c r="CC71" i="72"/>
  <c r="CB71" i="72"/>
  <c r="CA71" i="72"/>
  <c r="AK71" i="112" s="1"/>
  <c r="BZ71" i="72"/>
  <c r="BY71" i="72"/>
  <c r="BX71" i="72"/>
  <c r="BW71" i="72"/>
  <c r="BV71" i="72"/>
  <c r="BU71" i="72"/>
  <c r="BT71" i="72"/>
  <c r="BS71" i="72"/>
  <c r="BR71" i="72"/>
  <c r="CC70" i="72"/>
  <c r="CB70" i="72"/>
  <c r="CA70" i="72"/>
  <c r="AK70" i="112" s="1"/>
  <c r="BZ70" i="72"/>
  <c r="BY70" i="72"/>
  <c r="BX70" i="72"/>
  <c r="BW70" i="72"/>
  <c r="BV70" i="72"/>
  <c r="BU70" i="72"/>
  <c r="BT70" i="72"/>
  <c r="BS70" i="72"/>
  <c r="BR70" i="72"/>
  <c r="CC69" i="72"/>
  <c r="CB69" i="72"/>
  <c r="CA69" i="72"/>
  <c r="AK69" i="112" s="1"/>
  <c r="BZ69" i="72"/>
  <c r="BY69" i="72"/>
  <c r="BX69" i="72"/>
  <c r="BW69" i="72"/>
  <c r="BV69" i="72"/>
  <c r="BU69" i="72"/>
  <c r="BT69" i="72"/>
  <c r="BS69" i="72"/>
  <c r="CC68" i="72"/>
  <c r="CB68" i="72"/>
  <c r="CA68" i="72"/>
  <c r="AK68" i="112" s="1"/>
  <c r="BZ68" i="72"/>
  <c r="BY68" i="72"/>
  <c r="BX68" i="72"/>
  <c r="BW68" i="72"/>
  <c r="BV68" i="72"/>
  <c r="BU68" i="72"/>
  <c r="BT68" i="72"/>
  <c r="BS68" i="72"/>
  <c r="CC67" i="72"/>
  <c r="CB67" i="72"/>
  <c r="CA67" i="72"/>
  <c r="AK67" i="112" s="1"/>
  <c r="BZ67" i="72"/>
  <c r="BY67" i="72"/>
  <c r="BX67" i="72"/>
  <c r="BW67" i="72"/>
  <c r="BV67" i="72"/>
  <c r="BU67" i="72"/>
  <c r="BT67" i="72"/>
  <c r="BS67" i="72"/>
  <c r="BR67" i="72"/>
  <c r="CC66" i="72"/>
  <c r="CB66" i="72"/>
  <c r="CA66" i="72"/>
  <c r="AK66" i="112" s="1"/>
  <c r="BZ66" i="72"/>
  <c r="BY66" i="72"/>
  <c r="BX66" i="72"/>
  <c r="BW66" i="72"/>
  <c r="BV66" i="72"/>
  <c r="BU66" i="72"/>
  <c r="BT66" i="72"/>
  <c r="BS66" i="72"/>
  <c r="BR66" i="72"/>
  <c r="CC65" i="72"/>
  <c r="CB65" i="72"/>
  <c r="CA65" i="72"/>
  <c r="AK65" i="112" s="1"/>
  <c r="BZ65" i="72"/>
  <c r="BY65" i="72"/>
  <c r="BX65" i="72"/>
  <c r="BW65" i="72"/>
  <c r="BV65" i="72"/>
  <c r="BU65" i="72"/>
  <c r="BT65" i="72"/>
  <c r="BS65" i="72"/>
  <c r="CC64" i="72"/>
  <c r="CB64" i="72"/>
  <c r="CA64" i="72"/>
  <c r="AK64" i="112" s="1"/>
  <c r="BZ64" i="72"/>
  <c r="BY64" i="72"/>
  <c r="BX64" i="72"/>
  <c r="BW64" i="72"/>
  <c r="BV64" i="72"/>
  <c r="BU64" i="72"/>
  <c r="BT64" i="72"/>
  <c r="BS64" i="72"/>
  <c r="CC63" i="72"/>
  <c r="CB63" i="72"/>
  <c r="CA63" i="72"/>
  <c r="AK63" i="112" s="1"/>
  <c r="BZ63" i="72"/>
  <c r="BY63" i="72"/>
  <c r="BX63" i="72"/>
  <c r="BW63" i="72"/>
  <c r="BV63" i="72"/>
  <c r="BU63" i="72"/>
  <c r="BT63" i="72"/>
  <c r="BS63" i="72"/>
  <c r="BR63" i="72"/>
  <c r="CC62" i="72"/>
  <c r="CB62" i="72"/>
  <c r="CA62" i="72"/>
  <c r="AK62" i="112" s="1"/>
  <c r="BZ62" i="72"/>
  <c r="BY62" i="72"/>
  <c r="BX62" i="72"/>
  <c r="BW62" i="72"/>
  <c r="BV62" i="72"/>
  <c r="BU62" i="72"/>
  <c r="BT62" i="72"/>
  <c r="BS62" i="72"/>
  <c r="BR62" i="72"/>
  <c r="CC61" i="72"/>
  <c r="CB61" i="72"/>
  <c r="CA61" i="72"/>
  <c r="AK61" i="112" s="1"/>
  <c r="BZ61" i="72"/>
  <c r="BY61" i="72"/>
  <c r="BX61" i="72"/>
  <c r="BW61" i="72"/>
  <c r="BV61" i="72"/>
  <c r="BU61" i="72"/>
  <c r="BT61" i="72"/>
  <c r="BS61" i="72"/>
  <c r="CC60" i="72"/>
  <c r="CB60" i="72"/>
  <c r="CA60" i="72"/>
  <c r="AK60" i="112" s="1"/>
  <c r="BZ60" i="72"/>
  <c r="BY60" i="72"/>
  <c r="BX60" i="72"/>
  <c r="BW60" i="72"/>
  <c r="BV60" i="72"/>
  <c r="BU60" i="72"/>
  <c r="BT60" i="72"/>
  <c r="BS60" i="72"/>
  <c r="CC59" i="72"/>
  <c r="CB59" i="72"/>
  <c r="CA59" i="72"/>
  <c r="AK59" i="112" s="1"/>
  <c r="BZ59" i="72"/>
  <c r="BY59" i="72"/>
  <c r="BX59" i="72"/>
  <c r="BW59" i="72"/>
  <c r="BV59" i="72"/>
  <c r="BU59" i="72"/>
  <c r="BT59" i="72"/>
  <c r="BS59" i="72"/>
  <c r="BR59" i="72"/>
  <c r="CC58" i="72"/>
  <c r="CB58" i="72"/>
  <c r="CA58" i="72"/>
  <c r="AK58" i="112" s="1"/>
  <c r="BZ58" i="72"/>
  <c r="BY58" i="72"/>
  <c r="BX58" i="72"/>
  <c r="BW58" i="72"/>
  <c r="BV58" i="72"/>
  <c r="BU58" i="72"/>
  <c r="BT58" i="72"/>
  <c r="BS58" i="72"/>
  <c r="BR58" i="72"/>
  <c r="CC57" i="72"/>
  <c r="CB57" i="72"/>
  <c r="CA57" i="72"/>
  <c r="AK57" i="112" s="1"/>
  <c r="BZ57" i="72"/>
  <c r="BY57" i="72"/>
  <c r="BX57" i="72"/>
  <c r="BW57" i="72"/>
  <c r="BV57" i="72"/>
  <c r="BU57" i="72"/>
  <c r="BT57" i="72"/>
  <c r="BS57" i="72"/>
  <c r="CC56" i="72"/>
  <c r="CB56" i="72"/>
  <c r="CA56" i="72"/>
  <c r="AK56" i="112" s="1"/>
  <c r="BZ56" i="72"/>
  <c r="BY56" i="72"/>
  <c r="BX56" i="72"/>
  <c r="BW56" i="72"/>
  <c r="BV56" i="72"/>
  <c r="BU56" i="72"/>
  <c r="BT56" i="72"/>
  <c r="BS56" i="72"/>
  <c r="CC55" i="72"/>
  <c r="CB55" i="72"/>
  <c r="CA55" i="72"/>
  <c r="AK55" i="112" s="1"/>
  <c r="BZ55" i="72"/>
  <c r="BY55" i="72"/>
  <c r="BX55" i="72"/>
  <c r="BW55" i="72"/>
  <c r="BV55" i="72"/>
  <c r="BU55" i="72"/>
  <c r="BT55" i="72"/>
  <c r="BS55" i="72"/>
  <c r="BR55" i="72"/>
  <c r="CC54" i="72"/>
  <c r="CB54" i="72"/>
  <c r="CA54" i="72"/>
  <c r="AK54" i="112" s="1"/>
  <c r="BZ54" i="72"/>
  <c r="BY54" i="72"/>
  <c r="BX54" i="72"/>
  <c r="BW54" i="72"/>
  <c r="BV54" i="72"/>
  <c r="BU54" i="72"/>
  <c r="BT54" i="72"/>
  <c r="BS54" i="72"/>
  <c r="BR54" i="72"/>
  <c r="CC53" i="72"/>
  <c r="CB53" i="72"/>
  <c r="CA53" i="72"/>
  <c r="AK53" i="112" s="1"/>
  <c r="BZ53" i="72"/>
  <c r="BY53" i="72"/>
  <c r="BX53" i="72"/>
  <c r="BW53" i="72"/>
  <c r="BV53" i="72"/>
  <c r="BU53" i="72"/>
  <c r="BT53" i="72"/>
  <c r="BS53" i="72"/>
  <c r="CC52" i="72"/>
  <c r="CB52" i="72"/>
  <c r="CA52" i="72"/>
  <c r="AK52" i="112" s="1"/>
  <c r="BZ52" i="72"/>
  <c r="BY52" i="72"/>
  <c r="BX52" i="72"/>
  <c r="BW52" i="72"/>
  <c r="BV52" i="72"/>
  <c r="BU52" i="72"/>
  <c r="BT52" i="72"/>
  <c r="BS52" i="72"/>
  <c r="CC51" i="72"/>
  <c r="CB51" i="72"/>
  <c r="CA51" i="72"/>
  <c r="AK51" i="112" s="1"/>
  <c r="BZ51" i="72"/>
  <c r="BY51" i="72"/>
  <c r="BX51" i="72"/>
  <c r="BW51" i="72"/>
  <c r="BV51" i="72"/>
  <c r="BU51" i="72"/>
  <c r="BT51" i="72"/>
  <c r="BS51" i="72"/>
  <c r="BR51" i="72"/>
  <c r="CC50" i="72"/>
  <c r="CB50" i="72"/>
  <c r="CA50" i="72"/>
  <c r="AK50" i="112" s="1"/>
  <c r="BZ50" i="72"/>
  <c r="BY50" i="72"/>
  <c r="BX50" i="72"/>
  <c r="BW50" i="72"/>
  <c r="BV50" i="72"/>
  <c r="BU50" i="72"/>
  <c r="BT50" i="72"/>
  <c r="BS50" i="72"/>
  <c r="BR50" i="72"/>
  <c r="CC49" i="72"/>
  <c r="CB49" i="72"/>
  <c r="CA49" i="72"/>
  <c r="AK49" i="112" s="1"/>
  <c r="BZ49" i="72"/>
  <c r="BY49" i="72"/>
  <c r="BX49" i="72"/>
  <c r="BW49" i="72"/>
  <c r="BV49" i="72"/>
  <c r="BU49" i="72"/>
  <c r="BT49" i="72"/>
  <c r="BS49" i="72"/>
  <c r="CC48" i="72"/>
  <c r="CB48" i="72"/>
  <c r="CA48" i="72"/>
  <c r="AK48" i="112" s="1"/>
  <c r="BZ48" i="72"/>
  <c r="BY48" i="72"/>
  <c r="BX48" i="72"/>
  <c r="BW48" i="72"/>
  <c r="BV48" i="72"/>
  <c r="BU48" i="72"/>
  <c r="BT48" i="72"/>
  <c r="BS48" i="72"/>
  <c r="CC47" i="72"/>
  <c r="CB47" i="72"/>
  <c r="CA47" i="72"/>
  <c r="AK47" i="112" s="1"/>
  <c r="BZ47" i="72"/>
  <c r="BY47" i="72"/>
  <c r="BX47" i="72"/>
  <c r="BW47" i="72"/>
  <c r="BV47" i="72"/>
  <c r="BU47" i="72"/>
  <c r="BT47" i="72"/>
  <c r="BS47" i="72"/>
  <c r="BR47" i="72"/>
  <c r="CC46" i="72"/>
  <c r="CB46" i="72"/>
  <c r="CA46" i="72"/>
  <c r="AK46" i="112" s="1"/>
  <c r="BZ46" i="72"/>
  <c r="BY46" i="72"/>
  <c r="BX46" i="72"/>
  <c r="BW46" i="72"/>
  <c r="BV46" i="72"/>
  <c r="BU46" i="72"/>
  <c r="BT46" i="72"/>
  <c r="BS46" i="72"/>
  <c r="BR46" i="72"/>
  <c r="CC45" i="72"/>
  <c r="CB45" i="72"/>
  <c r="CA45" i="72"/>
  <c r="AK45" i="112" s="1"/>
  <c r="BZ45" i="72"/>
  <c r="BY45" i="72"/>
  <c r="BX45" i="72"/>
  <c r="BW45" i="72"/>
  <c r="BV45" i="72"/>
  <c r="BU45" i="72"/>
  <c r="BT45" i="72"/>
  <c r="BS45" i="72"/>
  <c r="CC44" i="72"/>
  <c r="CB44" i="72"/>
  <c r="CA44" i="72"/>
  <c r="AK44" i="112" s="1"/>
  <c r="BZ44" i="72"/>
  <c r="BY44" i="72"/>
  <c r="BX44" i="72"/>
  <c r="BW44" i="72"/>
  <c r="BV44" i="72"/>
  <c r="BU44" i="72"/>
  <c r="BT44" i="72"/>
  <c r="BS44" i="72"/>
  <c r="CC43" i="72"/>
  <c r="CB43" i="72"/>
  <c r="CA43" i="72"/>
  <c r="AK43" i="112" s="1"/>
  <c r="BZ43" i="72"/>
  <c r="BY43" i="72"/>
  <c r="BX43" i="72"/>
  <c r="BW43" i="72"/>
  <c r="BV43" i="72"/>
  <c r="BU43" i="72"/>
  <c r="BT43" i="72"/>
  <c r="BS43" i="72"/>
  <c r="BR43" i="72"/>
  <c r="CC42" i="72"/>
  <c r="CB42" i="72"/>
  <c r="CA42" i="72"/>
  <c r="AK42" i="112" s="1"/>
  <c r="BZ42" i="72"/>
  <c r="BY42" i="72"/>
  <c r="BX42" i="72"/>
  <c r="BW42" i="72"/>
  <c r="BV42" i="72"/>
  <c r="BU42" i="72"/>
  <c r="BT42" i="72"/>
  <c r="BS42" i="72"/>
  <c r="BR42" i="72"/>
  <c r="CC41" i="72"/>
  <c r="CB41" i="72"/>
  <c r="CA41" i="72"/>
  <c r="AK41" i="112" s="1"/>
  <c r="BZ41" i="72"/>
  <c r="BY41" i="72"/>
  <c r="BX41" i="72"/>
  <c r="BW41" i="72"/>
  <c r="BV41" i="72"/>
  <c r="BU41" i="72"/>
  <c r="BT41" i="72"/>
  <c r="BS41" i="72"/>
  <c r="CC40" i="72"/>
  <c r="CB40" i="72"/>
  <c r="CA40" i="72"/>
  <c r="AK40" i="112" s="1"/>
  <c r="BZ40" i="72"/>
  <c r="BY40" i="72"/>
  <c r="BX40" i="72"/>
  <c r="BW40" i="72"/>
  <c r="BV40" i="72"/>
  <c r="BU40" i="72"/>
  <c r="BT40" i="72"/>
  <c r="BS40" i="72"/>
  <c r="CC39" i="72"/>
  <c r="CB39" i="72"/>
  <c r="CA39" i="72"/>
  <c r="AK39" i="112" s="1"/>
  <c r="BZ39" i="72"/>
  <c r="BY39" i="72"/>
  <c r="BX39" i="72"/>
  <c r="BW39" i="72"/>
  <c r="BV39" i="72"/>
  <c r="BU39" i="72"/>
  <c r="BT39" i="72"/>
  <c r="BS39" i="72"/>
  <c r="BR39" i="72"/>
  <c r="CC38" i="72"/>
  <c r="CB38" i="72"/>
  <c r="CA38" i="72"/>
  <c r="AK38" i="112" s="1"/>
  <c r="BZ38" i="72"/>
  <c r="BY38" i="72"/>
  <c r="BX38" i="72"/>
  <c r="BW38" i="72"/>
  <c r="BV38" i="72"/>
  <c r="BU38" i="72"/>
  <c r="BT38" i="72"/>
  <c r="BS38" i="72"/>
  <c r="BR38" i="72"/>
  <c r="CC37" i="72"/>
  <c r="CB37" i="72"/>
  <c r="CA37" i="72"/>
  <c r="AK37" i="112" s="1"/>
  <c r="BZ37" i="72"/>
  <c r="BY37" i="72"/>
  <c r="BX37" i="72"/>
  <c r="BW37" i="72"/>
  <c r="BV37" i="72"/>
  <c r="BU37" i="72"/>
  <c r="BT37" i="72"/>
  <c r="BS37" i="72"/>
  <c r="CC36" i="72"/>
  <c r="CB36" i="72"/>
  <c r="CA36" i="72"/>
  <c r="AK36" i="112" s="1"/>
  <c r="BZ36" i="72"/>
  <c r="BY36" i="72"/>
  <c r="BX36" i="72"/>
  <c r="BW36" i="72"/>
  <c r="BV36" i="72"/>
  <c r="BU36" i="72"/>
  <c r="BT36" i="72"/>
  <c r="BS36" i="72"/>
  <c r="CC35" i="72"/>
  <c r="CB35" i="72"/>
  <c r="CA35" i="72"/>
  <c r="AK35" i="112" s="1"/>
  <c r="BZ35" i="72"/>
  <c r="BY35" i="72"/>
  <c r="BX35" i="72"/>
  <c r="BW35" i="72"/>
  <c r="BV35" i="72"/>
  <c r="BU35" i="72"/>
  <c r="BT35" i="72"/>
  <c r="BS35" i="72"/>
  <c r="BR35" i="72"/>
  <c r="CC34" i="72"/>
  <c r="CB34" i="72"/>
  <c r="CA34" i="72"/>
  <c r="AK34" i="112" s="1"/>
  <c r="BZ34" i="72"/>
  <c r="BY34" i="72"/>
  <c r="BX34" i="72"/>
  <c r="BW34" i="72"/>
  <c r="BV34" i="72"/>
  <c r="BU34" i="72"/>
  <c r="BT34" i="72"/>
  <c r="BS34" i="72"/>
  <c r="BR34" i="72"/>
  <c r="CC33" i="72"/>
  <c r="CB33" i="72"/>
  <c r="CA33" i="72"/>
  <c r="AK33" i="112" s="1"/>
  <c r="BZ33" i="72"/>
  <c r="BY33" i="72"/>
  <c r="BX33" i="72"/>
  <c r="BW33" i="72"/>
  <c r="BV33" i="72"/>
  <c r="BU33" i="72"/>
  <c r="BT33" i="72"/>
  <c r="BS33" i="72"/>
  <c r="CC32" i="72"/>
  <c r="CB32" i="72"/>
  <c r="CA32" i="72"/>
  <c r="AK32" i="112" s="1"/>
  <c r="BZ32" i="72"/>
  <c r="BY32" i="72"/>
  <c r="BX32" i="72"/>
  <c r="BW32" i="72"/>
  <c r="BV32" i="72"/>
  <c r="BU32" i="72"/>
  <c r="BT32" i="72"/>
  <c r="BS32" i="72"/>
  <c r="CC31" i="72"/>
  <c r="CB31" i="72"/>
  <c r="CA31" i="72"/>
  <c r="AK31" i="112" s="1"/>
  <c r="BZ31" i="72"/>
  <c r="BY31" i="72"/>
  <c r="BX31" i="72"/>
  <c r="BW31" i="72"/>
  <c r="BV31" i="72"/>
  <c r="BU31" i="72"/>
  <c r="BT31" i="72"/>
  <c r="BS31" i="72"/>
  <c r="BR31" i="72"/>
  <c r="CC30" i="72"/>
  <c r="CB30" i="72"/>
  <c r="CA30" i="72"/>
  <c r="AK30" i="112" s="1"/>
  <c r="BZ30" i="72"/>
  <c r="BY30" i="72"/>
  <c r="BX30" i="72"/>
  <c r="BW30" i="72"/>
  <c r="BV30" i="72"/>
  <c r="BU30" i="72"/>
  <c r="BT30" i="72"/>
  <c r="BS30" i="72"/>
  <c r="BR30" i="72"/>
  <c r="CC29" i="72"/>
  <c r="CB29" i="72"/>
  <c r="CA29" i="72"/>
  <c r="AK29" i="112" s="1"/>
  <c r="BZ29" i="72"/>
  <c r="BY29" i="72"/>
  <c r="BX29" i="72"/>
  <c r="BW29" i="72"/>
  <c r="BV29" i="72"/>
  <c r="BU29" i="72"/>
  <c r="BT29" i="72"/>
  <c r="BS29" i="72"/>
  <c r="CC28" i="72"/>
  <c r="CB28" i="72"/>
  <c r="CA28" i="72"/>
  <c r="AK28" i="112" s="1"/>
  <c r="BZ28" i="72"/>
  <c r="BY28" i="72"/>
  <c r="BX28" i="72"/>
  <c r="BW28" i="72"/>
  <c r="BV28" i="72"/>
  <c r="BU28" i="72"/>
  <c r="BT28" i="72"/>
  <c r="BS28" i="72"/>
  <c r="CC27" i="72"/>
  <c r="CB27" i="72"/>
  <c r="CA27" i="72"/>
  <c r="AK27" i="112" s="1"/>
  <c r="BZ27" i="72"/>
  <c r="BY27" i="72"/>
  <c r="BX27" i="72"/>
  <c r="BW27" i="72"/>
  <c r="BV27" i="72"/>
  <c r="BU27" i="72"/>
  <c r="BT27" i="72"/>
  <c r="BS27" i="72"/>
  <c r="BR27" i="72"/>
  <c r="CC26" i="72"/>
  <c r="CB26" i="72"/>
  <c r="CA26" i="72"/>
  <c r="AK26" i="112" s="1"/>
  <c r="BZ26" i="72"/>
  <c r="BY26" i="72"/>
  <c r="BX26" i="72"/>
  <c r="BW26" i="72"/>
  <c r="BV26" i="72"/>
  <c r="BU26" i="72"/>
  <c r="BT26" i="72"/>
  <c r="BS26" i="72"/>
  <c r="BR26" i="72"/>
  <c r="CC25" i="72"/>
  <c r="CB25" i="72"/>
  <c r="CA25" i="72"/>
  <c r="AK25" i="112" s="1"/>
  <c r="BZ25" i="72"/>
  <c r="BY25" i="72"/>
  <c r="BX25" i="72"/>
  <c r="BW25" i="72"/>
  <c r="BV25" i="72"/>
  <c r="BU25" i="72"/>
  <c r="BT25" i="72"/>
  <c r="BS25" i="72"/>
  <c r="CC24" i="72"/>
  <c r="CK15" i="72" s="1"/>
  <c r="CB24" i="72"/>
  <c r="CL15" i="72" s="1"/>
  <c r="CA24" i="72"/>
  <c r="BZ24" i="72"/>
  <c r="CN15" i="72" s="1"/>
  <c r="BY24" i="72"/>
  <c r="CO15" i="72" s="1"/>
  <c r="BX24" i="72"/>
  <c r="CP15" i="72" s="1"/>
  <c r="BW24" i="72"/>
  <c r="CQ15" i="72" s="1"/>
  <c r="BV24" i="72"/>
  <c r="CR15" i="72" s="1"/>
  <c r="BU24" i="72"/>
  <c r="BT24" i="72"/>
  <c r="BS24" i="72"/>
  <c r="CC23" i="72"/>
  <c r="CB23" i="72"/>
  <c r="CA23" i="72"/>
  <c r="AK23" i="112" s="1"/>
  <c r="BZ23" i="72"/>
  <c r="BY23" i="72"/>
  <c r="BX23" i="72"/>
  <c r="BW23" i="72"/>
  <c r="BV23" i="72"/>
  <c r="BU23" i="72"/>
  <c r="BT23" i="72"/>
  <c r="BS23" i="72"/>
  <c r="BR23" i="72"/>
  <c r="CC22" i="72"/>
  <c r="CB22" i="72"/>
  <c r="CA22" i="72"/>
  <c r="AK22" i="112" s="1"/>
  <c r="BZ22" i="72"/>
  <c r="BY22" i="72"/>
  <c r="BX22" i="72"/>
  <c r="BW22" i="72"/>
  <c r="BV22" i="72"/>
  <c r="BU22" i="72"/>
  <c r="BT22" i="72"/>
  <c r="BS22" i="72"/>
  <c r="BR22" i="72"/>
  <c r="CC21" i="72"/>
  <c r="CB21" i="72"/>
  <c r="CA21" i="72"/>
  <c r="AK21" i="112" s="1"/>
  <c r="BZ21" i="72"/>
  <c r="BY21" i="72"/>
  <c r="BX21" i="72"/>
  <c r="BW21" i="72"/>
  <c r="BV21" i="72"/>
  <c r="BU21" i="72"/>
  <c r="BT21" i="72"/>
  <c r="BS21" i="72"/>
  <c r="CC20" i="72"/>
  <c r="CB20" i="72"/>
  <c r="CA20" i="72"/>
  <c r="AK20" i="112" s="1"/>
  <c r="BZ20" i="72"/>
  <c r="BY20" i="72"/>
  <c r="BX20" i="72"/>
  <c r="BW20" i="72"/>
  <c r="BV20" i="72"/>
  <c r="BU20" i="72"/>
  <c r="BT20" i="72"/>
  <c r="BS20" i="72"/>
  <c r="CC19" i="72"/>
  <c r="CB19" i="72"/>
  <c r="CA19" i="72"/>
  <c r="AK19" i="112" s="1"/>
  <c r="BZ19" i="72"/>
  <c r="BY19" i="72"/>
  <c r="BX19" i="72"/>
  <c r="BW19" i="72"/>
  <c r="BV19" i="72"/>
  <c r="BU19" i="72"/>
  <c r="BT19" i="72"/>
  <c r="BS19" i="72"/>
  <c r="BR19" i="72"/>
  <c r="CC18" i="72"/>
  <c r="CB18" i="72"/>
  <c r="CA18" i="72"/>
  <c r="AK18" i="112" s="1"/>
  <c r="BZ18" i="72"/>
  <c r="BY18" i="72"/>
  <c r="BX18" i="72"/>
  <c r="BW18" i="72"/>
  <c r="BV18" i="72"/>
  <c r="BU18" i="72"/>
  <c r="BT18" i="72"/>
  <c r="BS18" i="72"/>
  <c r="BR18" i="72"/>
  <c r="CC17" i="72"/>
  <c r="CB17" i="72"/>
  <c r="CA17" i="72"/>
  <c r="AK17" i="112" s="1"/>
  <c r="BZ17" i="72"/>
  <c r="BY17" i="72"/>
  <c r="BX17" i="72"/>
  <c r="BW17" i="72"/>
  <c r="BV17" i="72"/>
  <c r="BU17" i="72"/>
  <c r="BT17" i="72"/>
  <c r="BS17" i="72"/>
  <c r="CC16" i="72"/>
  <c r="CB16" i="72"/>
  <c r="CA16" i="72"/>
  <c r="AK16" i="112" s="1"/>
  <c r="BZ16" i="72"/>
  <c r="BY16" i="72"/>
  <c r="BX16" i="72"/>
  <c r="BW16" i="72"/>
  <c r="BV16" i="72"/>
  <c r="BU16" i="72"/>
  <c r="BT16" i="72"/>
  <c r="BS16" i="72"/>
  <c r="CC15" i="72"/>
  <c r="CB15" i="72"/>
  <c r="CA15" i="72"/>
  <c r="AK15" i="112" s="1"/>
  <c r="BZ15" i="72"/>
  <c r="BY15" i="72"/>
  <c r="BX15" i="72"/>
  <c r="BW15" i="72"/>
  <c r="BV15" i="72"/>
  <c r="BU15" i="72"/>
  <c r="BT15" i="72"/>
  <c r="BS15" i="72"/>
  <c r="BR15" i="72"/>
  <c r="CC14" i="72"/>
  <c r="CB14" i="72"/>
  <c r="CA14" i="72"/>
  <c r="AK14" i="112" s="1"/>
  <c r="BZ14" i="72"/>
  <c r="BY14" i="72"/>
  <c r="BX14" i="72"/>
  <c r="BW14" i="72"/>
  <c r="BV14" i="72"/>
  <c r="BU14" i="72"/>
  <c r="BT14" i="72"/>
  <c r="BS14" i="72"/>
  <c r="BR14" i="72"/>
  <c r="CC13" i="72"/>
  <c r="CB13" i="72"/>
  <c r="CA13" i="72"/>
  <c r="AK13" i="112" s="1"/>
  <c r="BZ13" i="72"/>
  <c r="BY13" i="72"/>
  <c r="BX13" i="72"/>
  <c r="BW13" i="72"/>
  <c r="BV13" i="72"/>
  <c r="BU13" i="72"/>
  <c r="BT13" i="72"/>
  <c r="BS13" i="72"/>
  <c r="CC12" i="72"/>
  <c r="CB12" i="72"/>
  <c r="CA12" i="72"/>
  <c r="AK12" i="112" s="1"/>
  <c r="BZ12" i="72"/>
  <c r="BY12" i="72"/>
  <c r="BX12" i="72"/>
  <c r="BW12" i="72"/>
  <c r="BV12" i="72"/>
  <c r="BU12" i="72"/>
  <c r="BT12" i="72"/>
  <c r="BS12" i="72"/>
  <c r="CC11" i="72"/>
  <c r="CB11" i="72"/>
  <c r="CA11" i="72"/>
  <c r="AK11" i="112" s="1"/>
  <c r="BZ11" i="72"/>
  <c r="BY11" i="72"/>
  <c r="BX11" i="72"/>
  <c r="BW11" i="72"/>
  <c r="BV11" i="72"/>
  <c r="BU11" i="72"/>
  <c r="BT11" i="72"/>
  <c r="BS11" i="72"/>
  <c r="BR11" i="72"/>
  <c r="CC10" i="72"/>
  <c r="CB10" i="72"/>
  <c r="CA10" i="72"/>
  <c r="AK10" i="112" s="1"/>
  <c r="BZ10" i="72"/>
  <c r="BY10" i="72"/>
  <c r="BX10" i="72"/>
  <c r="BW10" i="72"/>
  <c r="BV10" i="72"/>
  <c r="BU10" i="72"/>
  <c r="BT10" i="72"/>
  <c r="BS10" i="72"/>
  <c r="BR10" i="72"/>
  <c r="CC9" i="72"/>
  <c r="CB9" i="72"/>
  <c r="CA9" i="72"/>
  <c r="AK9" i="112" s="1"/>
  <c r="BZ9" i="72"/>
  <c r="BY9" i="72"/>
  <c r="BX9" i="72"/>
  <c r="BW9" i="72"/>
  <c r="BV9" i="72"/>
  <c r="BU9" i="72"/>
  <c r="BT9" i="72"/>
  <c r="BS9" i="72"/>
  <c r="CC8" i="72"/>
  <c r="CB8" i="72"/>
  <c r="CA8" i="72"/>
  <c r="AK8" i="112" s="1"/>
  <c r="BZ8" i="72"/>
  <c r="BY8" i="72"/>
  <c r="BX8" i="72"/>
  <c r="BW8" i="72"/>
  <c r="BV8" i="72"/>
  <c r="BU8" i="72"/>
  <c r="BT8" i="72"/>
  <c r="BS8" i="72"/>
  <c r="CC7" i="72"/>
  <c r="CB7" i="72"/>
  <c r="CA7" i="72"/>
  <c r="AK7" i="112" s="1"/>
  <c r="BZ7" i="72"/>
  <c r="BY7" i="72"/>
  <c r="BX7" i="72"/>
  <c r="BW7" i="72"/>
  <c r="BV7" i="72"/>
  <c r="BU7" i="72"/>
  <c r="BT7" i="72"/>
  <c r="BS7" i="72"/>
  <c r="BR7" i="72"/>
  <c r="CC6" i="72"/>
  <c r="CB6" i="72"/>
  <c r="CA6" i="72"/>
  <c r="AK6" i="112" s="1"/>
  <c r="BZ6" i="72"/>
  <c r="BY6" i="72"/>
  <c r="BX6" i="72"/>
  <c r="BW6" i="72"/>
  <c r="BV6" i="72"/>
  <c r="BU6" i="72"/>
  <c r="BT6" i="72"/>
  <c r="BS6" i="72"/>
  <c r="BR6" i="72"/>
  <c r="CC5" i="72"/>
  <c r="CB5" i="72"/>
  <c r="CA5" i="72"/>
  <c r="AK5" i="112" s="1"/>
  <c r="BZ5" i="72"/>
  <c r="BY5" i="72"/>
  <c r="BX5" i="72"/>
  <c r="BW5" i="72"/>
  <c r="BV5" i="72"/>
  <c r="BU5" i="72"/>
  <c r="BT5" i="72"/>
  <c r="BS5" i="72"/>
  <c r="CC4" i="72"/>
  <c r="CB4" i="72"/>
  <c r="CA4" i="72"/>
  <c r="AK4" i="112" s="1"/>
  <c r="BZ4" i="72"/>
  <c r="BY4" i="72"/>
  <c r="BX4" i="72"/>
  <c r="BW4" i="72"/>
  <c r="BV4" i="72"/>
  <c r="BU4" i="72"/>
  <c r="BT4" i="72"/>
  <c r="BS4" i="72"/>
  <c r="CC3" i="72"/>
  <c r="CB3" i="72"/>
  <c r="BZ3" i="72"/>
  <c r="BY3" i="72"/>
  <c r="BX3" i="72"/>
  <c r="BV3" i="72"/>
  <c r="BU3" i="72"/>
  <c r="BT3" i="72"/>
  <c r="BR3" i="72"/>
  <c r="AK24" i="112" l="1"/>
  <c r="CM15" i="72"/>
  <c r="S22" i="1"/>
  <c r="O22" i="1"/>
  <c r="U22" i="1"/>
  <c r="W22" i="1"/>
  <c r="Q22" i="1"/>
  <c r="G22" i="1"/>
  <c r="K22" i="1"/>
  <c r="M22" i="1"/>
  <c r="AA22" i="1"/>
  <c r="Y22" i="1"/>
  <c r="I22" i="1"/>
  <c r="CH9" i="72" a="1"/>
  <c r="BU179" i="72"/>
  <c r="BY179" i="72"/>
  <c r="CC179" i="72"/>
  <c r="BS181" i="72"/>
  <c r="AF181" i="112" s="1"/>
  <c r="BW181" i="72"/>
  <c r="CA181" i="72"/>
  <c r="AK181" i="112" s="1"/>
  <c r="BU183" i="72"/>
  <c r="BY183" i="72"/>
  <c r="AN183" i="112" s="1"/>
  <c r="CC183" i="72"/>
  <c r="BS185" i="72"/>
  <c r="BW185" i="72"/>
  <c r="CA185" i="72"/>
  <c r="AK185" i="112" s="1"/>
  <c r="BU187" i="72"/>
  <c r="BY187" i="72"/>
  <c r="AN187" i="112" s="1"/>
  <c r="CC187" i="72"/>
  <c r="BS189" i="72"/>
  <c r="AF189" i="112" s="1"/>
  <c r="BW189" i="72"/>
  <c r="CA189" i="72"/>
  <c r="AK189" i="112" s="1"/>
  <c r="CA338" i="72"/>
  <c r="AK338" i="112" s="1"/>
  <c r="BT247" i="72"/>
  <c r="AG247" i="112" s="1"/>
  <c r="BX247" i="72"/>
  <c r="CB247" i="72"/>
  <c r="AO247" i="112" s="1"/>
  <c r="BV249" i="72"/>
  <c r="AJ249" i="112" s="1"/>
  <c r="BZ249" i="72"/>
  <c r="AI249" i="112" s="1"/>
  <c r="BT251" i="72"/>
  <c r="BX251" i="72"/>
  <c r="CB251" i="72"/>
  <c r="AO251" i="112" s="1"/>
  <c r="BV253" i="72"/>
  <c r="AJ253" i="112" s="1"/>
  <c r="BZ253" i="72"/>
  <c r="BT255" i="72"/>
  <c r="AG255" i="112" s="1"/>
  <c r="BX255" i="72"/>
  <c r="AM255" i="112" s="1"/>
  <c r="CB255" i="72"/>
  <c r="BV257" i="72"/>
  <c r="BU191" i="72"/>
  <c r="AH191" i="112" s="1"/>
  <c r="BY191" i="72"/>
  <c r="AN191" i="112" s="1"/>
  <c r="CC191" i="72"/>
  <c r="AP191" i="112" s="1"/>
  <c r="BS193" i="72"/>
  <c r="BW193" i="72"/>
  <c r="AL193" i="112" s="1"/>
  <c r="CA193" i="72"/>
  <c r="AK193" i="112" s="1"/>
  <c r="BU195" i="72"/>
  <c r="AH195" i="112" s="1"/>
  <c r="BY195" i="72"/>
  <c r="CC195" i="72"/>
  <c r="BS197" i="72"/>
  <c r="BW197" i="72"/>
  <c r="AL197" i="112" s="1"/>
  <c r="CA197" i="72"/>
  <c r="AK197" i="112" s="1"/>
  <c r="BU199" i="72"/>
  <c r="AH199" i="112" s="1"/>
  <c r="BY199" i="72"/>
  <c r="AN199" i="112" s="1"/>
  <c r="CC199" i="72"/>
  <c r="AP199" i="112" s="1"/>
  <c r="BS201" i="72"/>
  <c r="BW201" i="72"/>
  <c r="AL201" i="112" s="1"/>
  <c r="CA201" i="72"/>
  <c r="AK201" i="112" s="1"/>
  <c r="BU203" i="72"/>
  <c r="AH203" i="112" s="1"/>
  <c r="BY203" i="72"/>
  <c r="CC203" i="72"/>
  <c r="BS205" i="72"/>
  <c r="BW205" i="72"/>
  <c r="AL205" i="112" s="1"/>
  <c r="CA205" i="72"/>
  <c r="AK205" i="112" s="1"/>
  <c r="BU207" i="72"/>
  <c r="BY207" i="72"/>
  <c r="AN207" i="112" s="1"/>
  <c r="CC207" i="72"/>
  <c r="AP207" i="112" s="1"/>
  <c r="BS209" i="72"/>
  <c r="BW209" i="72"/>
  <c r="CA209" i="72"/>
  <c r="AK209" i="112" s="1"/>
  <c r="BU211" i="72"/>
  <c r="AH211" i="112" s="1"/>
  <c r="BY211" i="72"/>
  <c r="CC211" i="72"/>
  <c r="BS213" i="72"/>
  <c r="BW213" i="72"/>
  <c r="AL213" i="112" s="1"/>
  <c r="CA213" i="72"/>
  <c r="AK213" i="112" s="1"/>
  <c r="BU215" i="72"/>
  <c r="AH215" i="112" s="1"/>
  <c r="BY215" i="72"/>
  <c r="AN215" i="112" s="1"/>
  <c r="CC215" i="72"/>
  <c r="AP215" i="112" s="1"/>
  <c r="BS217" i="72"/>
  <c r="BW217" i="72"/>
  <c r="AL217" i="112" s="1"/>
  <c r="CA217" i="72"/>
  <c r="AK217" i="112" s="1"/>
  <c r="BU219" i="72"/>
  <c r="AH219" i="112" s="1"/>
  <c r="BY219" i="72"/>
  <c r="CC219" i="72"/>
  <c r="AP219" i="112" s="1"/>
  <c r="BS221" i="72"/>
  <c r="BW221" i="72"/>
  <c r="AL221" i="112" s="1"/>
  <c r="CA221" i="72"/>
  <c r="AK221" i="112" s="1"/>
  <c r="BU223" i="72"/>
  <c r="BY223" i="72"/>
  <c r="AN223" i="112" s="1"/>
  <c r="CC223" i="72"/>
  <c r="AP223" i="112" s="1"/>
  <c r="BS225" i="72"/>
  <c r="BW225" i="72"/>
  <c r="CA225" i="72"/>
  <c r="AK225" i="112" s="1"/>
  <c r="BU227" i="72"/>
  <c r="AH227" i="112" s="1"/>
  <c r="BY227" i="72"/>
  <c r="CC227" i="72"/>
  <c r="AP227" i="112" s="1"/>
  <c r="BS229" i="72"/>
  <c r="BW229" i="72"/>
  <c r="AL229" i="112" s="1"/>
  <c r="CA229" i="72"/>
  <c r="AK229" i="112" s="1"/>
  <c r="BU231" i="72"/>
  <c r="AH231" i="112" s="1"/>
  <c r="BY231" i="72"/>
  <c r="AN231" i="112" s="1"/>
  <c r="CC231" i="72"/>
  <c r="AP231" i="112" s="1"/>
  <c r="BS233" i="72"/>
  <c r="BW233" i="72"/>
  <c r="CA233" i="72"/>
  <c r="AK233" i="112" s="1"/>
  <c r="BU235" i="72"/>
  <c r="AH235" i="112" s="1"/>
  <c r="BY235" i="72"/>
  <c r="CC235" i="72"/>
  <c r="BS237" i="72"/>
  <c r="BW237" i="72"/>
  <c r="AL237" i="112" s="1"/>
  <c r="CA237" i="72"/>
  <c r="AK237" i="112" s="1"/>
  <c r="BU239" i="72"/>
  <c r="BY239" i="72"/>
  <c r="AN239" i="112" s="1"/>
  <c r="CC239" i="72"/>
  <c r="AP239" i="112" s="1"/>
  <c r="BS241" i="72"/>
  <c r="BW241" i="72"/>
  <c r="CA241" i="72"/>
  <c r="AK241" i="112" s="1"/>
  <c r="BU243" i="72"/>
  <c r="AH243" i="112" s="1"/>
  <c r="BY243" i="72"/>
  <c r="CC243" i="72"/>
  <c r="BS245" i="72"/>
  <c r="BW245" i="72"/>
  <c r="AL245" i="112" s="1"/>
  <c r="CA245" i="72"/>
  <c r="AK245" i="112" s="1"/>
  <c r="BU247" i="72"/>
  <c r="BY247" i="72"/>
  <c r="AN247" i="112" s="1"/>
  <c r="CC247" i="72"/>
  <c r="AP247" i="112" s="1"/>
  <c r="BS249" i="72"/>
  <c r="BW249" i="72"/>
  <c r="CA249" i="72"/>
  <c r="AK249" i="112" s="1"/>
  <c r="BU251" i="72"/>
  <c r="AH251" i="112" s="1"/>
  <c r="BY251" i="72"/>
  <c r="CC251" i="72"/>
  <c r="AP251" i="112" s="1"/>
  <c r="BS253" i="72"/>
  <c r="AF253" i="112" s="1"/>
  <c r="BW253" i="72"/>
  <c r="AL253" i="112" s="1"/>
  <c r="CA253" i="72"/>
  <c r="AK253" i="112" s="1"/>
  <c r="BU255" i="72"/>
  <c r="BY255" i="72"/>
  <c r="AN255" i="112" s="1"/>
  <c r="CC255" i="72"/>
  <c r="AP255" i="112" s="1"/>
  <c r="BS257" i="72"/>
  <c r="BW257" i="72"/>
  <c r="AL257" i="112" s="1"/>
  <c r="CA257" i="72"/>
  <c r="AK257" i="112" s="1"/>
  <c r="BU259" i="72"/>
  <c r="AH259" i="112" s="1"/>
  <c r="BY259" i="72"/>
  <c r="CC259" i="72"/>
  <c r="AP259" i="112" s="1"/>
  <c r="BS261" i="72"/>
  <c r="AF261" i="112" s="1"/>
  <c r="BW261" i="72"/>
  <c r="AL261" i="112" s="1"/>
  <c r="CA261" i="72"/>
  <c r="AK261" i="112" s="1"/>
  <c r="BU263" i="72"/>
  <c r="AH263" i="112" s="1"/>
  <c r="BY263" i="72"/>
  <c r="AN263" i="112" s="1"/>
  <c r="CC263" i="72"/>
  <c r="AP263" i="112" s="1"/>
  <c r="BS265" i="72"/>
  <c r="BW265" i="72"/>
  <c r="CA265" i="72"/>
  <c r="AK265" i="112" s="1"/>
  <c r="BU267" i="72"/>
  <c r="AH267" i="112" s="1"/>
  <c r="BY267" i="72"/>
  <c r="CC267" i="72"/>
  <c r="BS269" i="72"/>
  <c r="AF269" i="112" s="1"/>
  <c r="BW269" i="72"/>
  <c r="AL269" i="112" s="1"/>
  <c r="CA269" i="72"/>
  <c r="AK269" i="112" s="1"/>
  <c r="BU271" i="72"/>
  <c r="AH271" i="112" s="1"/>
  <c r="BY271" i="72"/>
  <c r="AN271" i="112" s="1"/>
  <c r="CC271" i="72"/>
  <c r="AP271" i="112" s="1"/>
  <c r="BS273" i="72"/>
  <c r="BW273" i="72"/>
  <c r="CA273" i="72"/>
  <c r="AK273" i="112" s="1"/>
  <c r="BU275" i="72"/>
  <c r="AH275" i="112" s="1"/>
  <c r="BY275" i="72"/>
  <c r="CC275" i="72"/>
  <c r="BS277" i="72"/>
  <c r="AF277" i="112" s="1"/>
  <c r="BW277" i="72"/>
  <c r="AL277" i="112" s="1"/>
  <c r="CA277" i="72"/>
  <c r="AK277" i="112" s="1"/>
  <c r="BU279" i="72"/>
  <c r="AH279" i="112" s="1"/>
  <c r="BY279" i="72"/>
  <c r="AN279" i="112" s="1"/>
  <c r="CC279" i="72"/>
  <c r="AP279" i="112" s="1"/>
  <c r="BS281" i="72"/>
  <c r="BW281" i="72"/>
  <c r="CA281" i="72"/>
  <c r="AK281" i="112" s="1"/>
  <c r="BU283" i="72"/>
  <c r="AH283" i="112" s="1"/>
  <c r="BY283" i="72"/>
  <c r="CC283" i="72"/>
  <c r="AP283" i="112" s="1"/>
  <c r="BS285" i="72"/>
  <c r="AF285" i="112" s="1"/>
  <c r="BW285" i="72"/>
  <c r="AL285" i="112" s="1"/>
  <c r="CA285" i="72"/>
  <c r="AK285" i="112" s="1"/>
  <c r="BU287" i="72"/>
  <c r="AH287" i="112" s="1"/>
  <c r="BY287" i="72"/>
  <c r="AN287" i="112" s="1"/>
  <c r="CC287" i="72"/>
  <c r="AP287" i="112" s="1"/>
  <c r="BS289" i="72"/>
  <c r="BW289" i="72"/>
  <c r="CA289" i="72"/>
  <c r="AK289" i="112" s="1"/>
  <c r="BU291" i="72"/>
  <c r="BY291" i="72"/>
  <c r="CC291" i="72"/>
  <c r="AP291" i="112" s="1"/>
  <c r="BS293" i="72"/>
  <c r="AF293" i="112" s="1"/>
  <c r="BW293" i="72"/>
  <c r="AL293" i="112" s="1"/>
  <c r="CA293" i="72"/>
  <c r="AK293" i="112" s="1"/>
  <c r="BU295" i="72"/>
  <c r="BY295" i="72"/>
  <c r="AN295" i="112" s="1"/>
  <c r="CC295" i="72"/>
  <c r="AP295" i="112" s="1"/>
  <c r="BS297" i="72"/>
  <c r="BW297" i="72"/>
  <c r="AL297" i="112" s="1"/>
  <c r="CA297" i="72"/>
  <c r="AK297" i="112" s="1"/>
  <c r="BU299" i="72"/>
  <c r="AH299" i="112" s="1"/>
  <c r="BY299" i="72"/>
  <c r="CC299" i="72"/>
  <c r="BS301" i="72"/>
  <c r="AF301" i="112" s="1"/>
  <c r="BW301" i="72"/>
  <c r="AL301" i="112" s="1"/>
  <c r="CA301" i="72"/>
  <c r="AK301" i="112" s="1"/>
  <c r="BU303" i="72"/>
  <c r="BY303" i="72"/>
  <c r="AN303" i="112" s="1"/>
  <c r="BZ257" i="72"/>
  <c r="BT259" i="72"/>
  <c r="BX259" i="72"/>
  <c r="CB259" i="72"/>
  <c r="AO259" i="112" s="1"/>
  <c r="BV261" i="72"/>
  <c r="AJ261" i="112" s="1"/>
  <c r="BZ261" i="72"/>
  <c r="BT263" i="72"/>
  <c r="AG263" i="112" s="1"/>
  <c r="BX263" i="72"/>
  <c r="AM263" i="112" s="1"/>
  <c r="CB263" i="72"/>
  <c r="AO263" i="112" s="1"/>
  <c r="BV265" i="72"/>
  <c r="BZ265" i="72"/>
  <c r="BT267" i="72"/>
  <c r="AG267" i="112" s="1"/>
  <c r="BX267" i="72"/>
  <c r="AM267" i="112" s="1"/>
  <c r="CB267" i="72"/>
  <c r="BV269" i="72"/>
  <c r="AJ269" i="112" s="1"/>
  <c r="BZ269" i="72"/>
  <c r="AI269" i="112" s="1"/>
  <c r="BT271" i="72"/>
  <c r="AG271" i="112" s="1"/>
  <c r="BX271" i="72"/>
  <c r="CB271" i="72"/>
  <c r="BV273" i="72"/>
  <c r="AJ273" i="112" s="1"/>
  <c r="BZ273" i="72"/>
  <c r="AI273" i="112" s="1"/>
  <c r="BT275" i="72"/>
  <c r="BX275" i="72"/>
  <c r="AM275" i="112" s="1"/>
  <c r="CB275" i="72"/>
  <c r="AO275" i="112" s="1"/>
  <c r="BV277" i="72"/>
  <c r="AJ277" i="112" s="1"/>
  <c r="BZ277" i="72"/>
  <c r="BT279" i="72"/>
  <c r="AG279" i="112" s="1"/>
  <c r="BX279" i="72"/>
  <c r="AM279" i="112" s="1"/>
  <c r="CB279" i="72"/>
  <c r="AO279" i="112" s="1"/>
  <c r="BV281" i="72"/>
  <c r="BZ281" i="72"/>
  <c r="BT283" i="72"/>
  <c r="AG283" i="112" s="1"/>
  <c r="BX283" i="72"/>
  <c r="AM283" i="112" s="1"/>
  <c r="CB283" i="72"/>
  <c r="BV285" i="72"/>
  <c r="BZ285" i="72"/>
  <c r="AI285" i="112" s="1"/>
  <c r="BT287" i="72"/>
  <c r="AG287" i="112" s="1"/>
  <c r="BX287" i="72"/>
  <c r="CB287" i="72"/>
  <c r="BV289" i="72"/>
  <c r="AJ289" i="112" s="1"/>
  <c r="BZ289" i="72"/>
  <c r="AI289" i="112" s="1"/>
  <c r="BT291" i="72"/>
  <c r="BX291" i="72"/>
  <c r="CB291" i="72"/>
  <c r="AO291" i="112" s="1"/>
  <c r="BV293" i="72"/>
  <c r="AJ293" i="112" s="1"/>
  <c r="BZ293" i="72"/>
  <c r="BT295" i="72"/>
  <c r="BX295" i="72"/>
  <c r="AM295" i="112" s="1"/>
  <c r="CB295" i="72"/>
  <c r="AO295" i="112" s="1"/>
  <c r="BV297" i="72"/>
  <c r="BZ297" i="72"/>
  <c r="BT299" i="72"/>
  <c r="AG299" i="112" s="1"/>
  <c r="BX299" i="72"/>
  <c r="AM299" i="112" s="1"/>
  <c r="CB299" i="72"/>
  <c r="BV301" i="72"/>
  <c r="AJ301" i="112" s="1"/>
  <c r="BZ301" i="72"/>
  <c r="BT303" i="72"/>
  <c r="AG303" i="112" s="1"/>
  <c r="BX303" i="72"/>
  <c r="CB303" i="72"/>
  <c r="AO303" i="112" s="1"/>
  <c r="BV305" i="72"/>
  <c r="AJ305" i="112" s="1"/>
  <c r="BZ305" i="72"/>
  <c r="AI305" i="112" s="1"/>
  <c r="BT307" i="72"/>
  <c r="BX307" i="72"/>
  <c r="AM307" i="112" s="1"/>
  <c r="CB307" i="72"/>
  <c r="AO307" i="112" s="1"/>
  <c r="BV309" i="72"/>
  <c r="AJ309" i="112" s="1"/>
  <c r="BZ309" i="72"/>
  <c r="BT311" i="72"/>
  <c r="BX311" i="72"/>
  <c r="AM311" i="112" s="1"/>
  <c r="CB311" i="72"/>
  <c r="AO311" i="112" s="1"/>
  <c r="BV313" i="72"/>
  <c r="BZ313" i="72"/>
  <c r="AI313" i="112" s="1"/>
  <c r="BT315" i="72"/>
  <c r="AG315" i="112" s="1"/>
  <c r="BX315" i="72"/>
  <c r="AM315" i="112" s="1"/>
  <c r="CB315" i="72"/>
  <c r="BV317" i="72"/>
  <c r="BZ317" i="72"/>
  <c r="AI317" i="112" s="1"/>
  <c r="BT319" i="72"/>
  <c r="AG319" i="112" s="1"/>
  <c r="BX319" i="72"/>
  <c r="CB319" i="72"/>
  <c r="AO319" i="112" s="1"/>
  <c r="BV321" i="72"/>
  <c r="AJ321" i="112" s="1"/>
  <c r="BZ321" i="72"/>
  <c r="AI321" i="112" s="1"/>
  <c r="BT323" i="72"/>
  <c r="BX323" i="72"/>
  <c r="AM323" i="112" s="1"/>
  <c r="CB323" i="72"/>
  <c r="AO323" i="112" s="1"/>
  <c r="BV325" i="72"/>
  <c r="AJ325" i="112" s="1"/>
  <c r="AO22" i="1"/>
  <c r="G100" i="1"/>
  <c r="G96" i="1"/>
  <c r="G92" i="1"/>
  <c r="G88" i="1"/>
  <c r="G84" i="1"/>
  <c r="G80" i="1"/>
  <c r="G76" i="1"/>
  <c r="G72" i="1"/>
  <c r="G68" i="1"/>
  <c r="G64" i="1"/>
  <c r="G60" i="1"/>
  <c r="G56" i="1"/>
  <c r="G52" i="1"/>
  <c r="G48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K100" i="1"/>
  <c r="K96" i="1"/>
  <c r="K92" i="1"/>
  <c r="K88" i="1"/>
  <c r="K84" i="1"/>
  <c r="K80" i="1"/>
  <c r="K76" i="1"/>
  <c r="K72" i="1"/>
  <c r="K68" i="1"/>
  <c r="K64" i="1"/>
  <c r="K60" i="1"/>
  <c r="K56" i="1"/>
  <c r="K52" i="1"/>
  <c r="K48" i="1"/>
  <c r="M98" i="1"/>
  <c r="M94" i="1"/>
  <c r="M90" i="1"/>
  <c r="M86" i="1"/>
  <c r="M82" i="1"/>
  <c r="M78" i="1"/>
  <c r="M74" i="1"/>
  <c r="M70" i="1"/>
  <c r="M66" i="1"/>
  <c r="M62" i="1"/>
  <c r="M58" i="1"/>
  <c r="M54" i="1"/>
  <c r="M50" i="1"/>
  <c r="G99" i="1"/>
  <c r="G95" i="1"/>
  <c r="G91" i="1"/>
  <c r="G87" i="1"/>
  <c r="G83" i="1"/>
  <c r="G79" i="1"/>
  <c r="G75" i="1"/>
  <c r="G71" i="1"/>
  <c r="G67" i="1"/>
  <c r="G63" i="1"/>
  <c r="G59" i="1"/>
  <c r="G55" i="1"/>
  <c r="G51" i="1"/>
  <c r="G47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K99" i="1"/>
  <c r="K95" i="1"/>
  <c r="K91" i="1"/>
  <c r="K87" i="1"/>
  <c r="K83" i="1"/>
  <c r="K79" i="1"/>
  <c r="K75" i="1"/>
  <c r="K71" i="1"/>
  <c r="K67" i="1"/>
  <c r="K63" i="1"/>
  <c r="K59" i="1"/>
  <c r="K55" i="1"/>
  <c r="K51" i="1"/>
  <c r="K47" i="1"/>
  <c r="M97" i="1"/>
  <c r="M93" i="1"/>
  <c r="M89" i="1"/>
  <c r="M85" i="1"/>
  <c r="M81" i="1"/>
  <c r="M77" i="1"/>
  <c r="M73" i="1"/>
  <c r="M69" i="1"/>
  <c r="M65" i="1"/>
  <c r="M61" i="1"/>
  <c r="M57" i="1"/>
  <c r="M53" i="1"/>
  <c r="M49" i="1"/>
  <c r="BZ325" i="72"/>
  <c r="BT327" i="72"/>
  <c r="BX327" i="72"/>
  <c r="AM327" i="112" s="1"/>
  <c r="CB327" i="72"/>
  <c r="BV329" i="72"/>
  <c r="BZ329" i="72"/>
  <c r="BT331" i="72"/>
  <c r="AG331" i="112" s="1"/>
  <c r="BX331" i="72"/>
  <c r="CB331" i="72"/>
  <c r="AO331" i="112" s="1"/>
  <c r="BV333" i="72"/>
  <c r="BZ333" i="72"/>
  <c r="AI333" i="112" s="1"/>
  <c r="BT335" i="72"/>
  <c r="BX335" i="72"/>
  <c r="CB335" i="72"/>
  <c r="BV337" i="72"/>
  <c r="AJ337" i="112" s="1"/>
  <c r="BZ337" i="72"/>
  <c r="BT339" i="72"/>
  <c r="AG339" i="112" s="1"/>
  <c r="BX339" i="72"/>
  <c r="CB339" i="72"/>
  <c r="AO339" i="112" s="1"/>
  <c r="BV341" i="72"/>
  <c r="BZ341" i="72"/>
  <c r="AI341" i="112" s="1"/>
  <c r="BT343" i="72"/>
  <c r="BX343" i="72"/>
  <c r="AM343" i="112" s="1"/>
  <c r="CB343" i="72"/>
  <c r="BV345" i="72"/>
  <c r="AJ345" i="112" s="1"/>
  <c r="BZ345" i="72"/>
  <c r="BT347" i="72"/>
  <c r="AG347" i="112" s="1"/>
  <c r="BX347" i="72"/>
  <c r="CB347" i="72"/>
  <c r="AO347" i="112" s="1"/>
  <c r="G98" i="1"/>
  <c r="G94" i="1"/>
  <c r="G90" i="1"/>
  <c r="G86" i="1"/>
  <c r="G82" i="1"/>
  <c r="G78" i="1"/>
  <c r="G74" i="1"/>
  <c r="G70" i="1"/>
  <c r="G66" i="1"/>
  <c r="G62" i="1"/>
  <c r="G58" i="1"/>
  <c r="G54" i="1"/>
  <c r="G50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K98" i="1"/>
  <c r="K94" i="1"/>
  <c r="K90" i="1"/>
  <c r="K86" i="1"/>
  <c r="K82" i="1"/>
  <c r="K78" i="1"/>
  <c r="K74" i="1"/>
  <c r="K70" i="1"/>
  <c r="K66" i="1"/>
  <c r="K62" i="1"/>
  <c r="K58" i="1"/>
  <c r="K54" i="1"/>
  <c r="K50" i="1"/>
  <c r="M100" i="1"/>
  <c r="M96" i="1"/>
  <c r="M92" i="1"/>
  <c r="M88" i="1"/>
  <c r="M84" i="1"/>
  <c r="M80" i="1"/>
  <c r="M76" i="1"/>
  <c r="M72" i="1"/>
  <c r="M68" i="1"/>
  <c r="M64" i="1"/>
  <c r="M60" i="1"/>
  <c r="M56" i="1"/>
  <c r="M52" i="1"/>
  <c r="M48" i="1"/>
  <c r="G97" i="1"/>
  <c r="G93" i="1"/>
  <c r="G89" i="1"/>
  <c r="G85" i="1"/>
  <c r="G81" i="1"/>
  <c r="G77" i="1"/>
  <c r="G73" i="1"/>
  <c r="G69" i="1"/>
  <c r="G65" i="1"/>
  <c r="G61" i="1"/>
  <c r="G57" i="1"/>
  <c r="G53" i="1"/>
  <c r="G49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K97" i="1"/>
  <c r="K93" i="1"/>
  <c r="K89" i="1"/>
  <c r="K85" i="1"/>
  <c r="K81" i="1"/>
  <c r="K77" i="1"/>
  <c r="K73" i="1"/>
  <c r="K69" i="1"/>
  <c r="K65" i="1"/>
  <c r="K61" i="1"/>
  <c r="K57" i="1"/>
  <c r="K53" i="1"/>
  <c r="K49" i="1"/>
  <c r="M99" i="1"/>
  <c r="M95" i="1"/>
  <c r="M91" i="1"/>
  <c r="M87" i="1"/>
  <c r="M83" i="1"/>
  <c r="M79" i="1"/>
  <c r="M75" i="1"/>
  <c r="M71" i="1"/>
  <c r="M67" i="1"/>
  <c r="M63" i="1"/>
  <c r="M59" i="1"/>
  <c r="M55" i="1"/>
  <c r="M51" i="1"/>
  <c r="M47" i="1"/>
  <c r="BO311" i="72"/>
  <c r="CC303" i="72"/>
  <c r="AP303" i="112" s="1"/>
  <c r="BS305" i="72"/>
  <c r="BW305" i="72"/>
  <c r="AL305" i="112" s="1"/>
  <c r="CA305" i="72"/>
  <c r="AK305" i="112" s="1"/>
  <c r="BU307" i="72"/>
  <c r="BY307" i="72"/>
  <c r="CC307" i="72"/>
  <c r="AP307" i="112" s="1"/>
  <c r="BN354" i="72"/>
  <c r="BN333" i="72"/>
  <c r="BN322" i="72"/>
  <c r="BN301" i="72"/>
  <c r="BN287" i="72"/>
  <c r="BN258" i="72"/>
  <c r="BN244" i="72"/>
  <c r="BN230" i="72"/>
  <c r="BN216" i="72"/>
  <c r="BN201" i="72"/>
  <c r="BN187" i="72"/>
  <c r="BN173" i="72"/>
  <c r="BS299" i="72"/>
  <c r="BW299" i="72"/>
  <c r="AL299" i="112" s="1"/>
  <c r="CA299" i="72"/>
  <c r="AK299" i="112" s="1"/>
  <c r="BU301" i="72"/>
  <c r="AH301" i="112" s="1"/>
  <c r="BR230" i="72"/>
  <c r="BR234" i="72"/>
  <c r="AE234" i="112" s="1"/>
  <c r="BR238" i="72"/>
  <c r="BR242" i="72"/>
  <c r="AE242" i="112" s="1"/>
  <c r="BR246" i="72"/>
  <c r="BR250" i="72"/>
  <c r="AE250" i="112" s="1"/>
  <c r="BR254" i="72"/>
  <c r="BR258" i="72"/>
  <c r="AE258" i="112" s="1"/>
  <c r="BR262" i="72"/>
  <c r="BR266" i="72"/>
  <c r="AE266" i="112" s="1"/>
  <c r="BR270" i="72"/>
  <c r="BR274" i="72"/>
  <c r="AE274" i="112" s="1"/>
  <c r="BR278" i="72"/>
  <c r="BR282" i="72"/>
  <c r="AE282" i="112" s="1"/>
  <c r="BR286" i="72"/>
  <c r="BR290" i="72"/>
  <c r="AE290" i="112" s="1"/>
  <c r="BR294" i="72"/>
  <c r="BN158" i="72"/>
  <c r="BN143" i="72"/>
  <c r="BN128" i="72"/>
  <c r="BN68" i="72"/>
  <c r="BV294" i="72"/>
  <c r="AJ294" i="112" s="1"/>
  <c r="BZ294" i="72"/>
  <c r="BT296" i="72"/>
  <c r="AG296" i="112" s="1"/>
  <c r="BX296" i="72"/>
  <c r="CB296" i="72"/>
  <c r="AO296" i="112" s="1"/>
  <c r="BR298" i="72"/>
  <c r="BV298" i="72"/>
  <c r="BZ298" i="72"/>
  <c r="BT300" i="72"/>
  <c r="AG300" i="112" s="1"/>
  <c r="BX300" i="72"/>
  <c r="CB300" i="72"/>
  <c r="AO300" i="112" s="1"/>
  <c r="BR302" i="72"/>
  <c r="BV302" i="72"/>
  <c r="AJ302" i="112" s="1"/>
  <c r="BZ302" i="72"/>
  <c r="BT304" i="72"/>
  <c r="AG304" i="112" s="1"/>
  <c r="BX304" i="72"/>
  <c r="CB304" i="72"/>
  <c r="AO304" i="112" s="1"/>
  <c r="BR306" i="72"/>
  <c r="BV306" i="72"/>
  <c r="BZ306" i="72"/>
  <c r="BT308" i="72"/>
  <c r="AG308" i="112" s="1"/>
  <c r="BX308" i="72"/>
  <c r="CB308" i="72"/>
  <c r="AO308" i="112" s="1"/>
  <c r="BR310" i="72"/>
  <c r="BV310" i="72"/>
  <c r="AJ310" i="112" s="1"/>
  <c r="BZ310" i="72"/>
  <c r="BT312" i="72"/>
  <c r="AG312" i="112" s="1"/>
  <c r="BX312" i="72"/>
  <c r="CB312" i="72"/>
  <c r="AO312" i="112" s="1"/>
  <c r="BR314" i="72"/>
  <c r="BV314" i="72"/>
  <c r="BZ314" i="72"/>
  <c r="BT316" i="72"/>
  <c r="AG316" i="112" s="1"/>
  <c r="BX316" i="72"/>
  <c r="CB316" i="72"/>
  <c r="AO316" i="112" s="1"/>
  <c r="BR318" i="72"/>
  <c r="BV318" i="72"/>
  <c r="AJ318" i="112" s="1"/>
  <c r="BZ318" i="72"/>
  <c r="BT320" i="72"/>
  <c r="BX320" i="72"/>
  <c r="AM320" i="112" s="1"/>
  <c r="CB320" i="72"/>
  <c r="AO320" i="112" s="1"/>
  <c r="BR322" i="72"/>
  <c r="BV322" i="72"/>
  <c r="AJ322" i="112" s="1"/>
  <c r="BZ322" i="72"/>
  <c r="BT324" i="72"/>
  <c r="AG324" i="112" s="1"/>
  <c r="BX324" i="72"/>
  <c r="CB324" i="72"/>
  <c r="AO324" i="112" s="1"/>
  <c r="BR326" i="72"/>
  <c r="BV326" i="72"/>
  <c r="AJ326" i="112" s="1"/>
  <c r="BZ326" i="72"/>
  <c r="BT328" i="72"/>
  <c r="AG328" i="112" s="1"/>
  <c r="BX328" i="72"/>
  <c r="AM328" i="112" s="1"/>
  <c r="CB328" i="72"/>
  <c r="AO328" i="112" s="1"/>
  <c r="BR330" i="72"/>
  <c r="BV330" i="72"/>
  <c r="AJ330" i="112" s="1"/>
  <c r="BZ330" i="72"/>
  <c r="BT332" i="72"/>
  <c r="AG332" i="112" s="1"/>
  <c r="BX332" i="72"/>
  <c r="CB332" i="72"/>
  <c r="AO332" i="112" s="1"/>
  <c r="BR334" i="72"/>
  <c r="BV334" i="72"/>
  <c r="AJ334" i="112" s="1"/>
  <c r="BZ334" i="72"/>
  <c r="BT336" i="72"/>
  <c r="BX336" i="72"/>
  <c r="AM336" i="112" s="1"/>
  <c r="CB336" i="72"/>
  <c r="AO336" i="112" s="1"/>
  <c r="BV338" i="72"/>
  <c r="BZ338" i="72"/>
  <c r="AI338" i="112" s="1"/>
  <c r="BT340" i="72"/>
  <c r="AG340" i="112" s="1"/>
  <c r="BX340" i="72"/>
  <c r="AM340" i="112" s="1"/>
  <c r="CB340" i="72"/>
  <c r="BV342" i="72"/>
  <c r="BZ342" i="72"/>
  <c r="BT344" i="72"/>
  <c r="AG344" i="112" s="1"/>
  <c r="BX344" i="72"/>
  <c r="CB344" i="72"/>
  <c r="AO344" i="112" s="1"/>
  <c r="BV346" i="72"/>
  <c r="AJ346" i="112" s="1"/>
  <c r="BZ346" i="72"/>
  <c r="AI346" i="112" s="1"/>
  <c r="BT348" i="72"/>
  <c r="BX348" i="72"/>
  <c r="AM348" i="112" s="1"/>
  <c r="CB348" i="72"/>
  <c r="BV350" i="72"/>
  <c r="AJ350" i="112" s="1"/>
  <c r="BZ350" i="72"/>
  <c r="BT352" i="72"/>
  <c r="AG352" i="112" s="1"/>
  <c r="BX352" i="72"/>
  <c r="AM352" i="112" s="1"/>
  <c r="CB352" i="72"/>
  <c r="AO352" i="112" s="1"/>
  <c r="BV339" i="72"/>
  <c r="BN113" i="72"/>
  <c r="BN98" i="72"/>
  <c r="BN37" i="72"/>
  <c r="BN22" i="72"/>
  <c r="BZ339" i="72"/>
  <c r="AI339" i="112" s="1"/>
  <c r="BY301" i="72"/>
  <c r="CC301" i="72"/>
  <c r="AP301" i="112" s="1"/>
  <c r="BS303" i="72"/>
  <c r="BW303" i="72"/>
  <c r="CA303" i="72"/>
  <c r="AK303" i="112" s="1"/>
  <c r="BU305" i="72"/>
  <c r="AH305" i="112" s="1"/>
  <c r="BY305" i="72"/>
  <c r="CC305" i="72"/>
  <c r="AP305" i="112" s="1"/>
  <c r="BS307" i="72"/>
  <c r="BW307" i="72"/>
  <c r="AL307" i="112" s="1"/>
  <c r="CA307" i="72"/>
  <c r="AK307" i="112" s="1"/>
  <c r="BU309" i="72"/>
  <c r="AH309" i="112" s="1"/>
  <c r="BY309" i="72"/>
  <c r="CC309" i="72"/>
  <c r="AP309" i="112" s="1"/>
  <c r="BS311" i="72"/>
  <c r="BW311" i="72"/>
  <c r="AL311" i="112" s="1"/>
  <c r="CA311" i="72"/>
  <c r="AK311" i="112" s="1"/>
  <c r="BU313" i="72"/>
  <c r="AH313" i="112" s="1"/>
  <c r="BY313" i="72"/>
  <c r="CC313" i="72"/>
  <c r="AP313" i="112" s="1"/>
  <c r="BS315" i="72"/>
  <c r="AF315" i="112" s="1"/>
  <c r="BW315" i="72"/>
  <c r="AL315" i="112" s="1"/>
  <c r="CA315" i="72"/>
  <c r="AK315" i="112" s="1"/>
  <c r="BU317" i="72"/>
  <c r="AH317" i="112" s="1"/>
  <c r="BY317" i="72"/>
  <c r="CC317" i="72"/>
  <c r="AP317" i="112" s="1"/>
  <c r="BS319" i="72"/>
  <c r="BW319" i="72"/>
  <c r="AL319" i="112" s="1"/>
  <c r="CA319" i="72"/>
  <c r="AK319" i="112" s="1"/>
  <c r="BU321" i="72"/>
  <c r="AH321" i="112" s="1"/>
  <c r="BY321" i="72"/>
  <c r="CC321" i="72"/>
  <c r="AP321" i="112" s="1"/>
  <c r="BS323" i="72"/>
  <c r="AF323" i="112" s="1"/>
  <c r="BW323" i="72"/>
  <c r="AL323" i="112" s="1"/>
  <c r="CA323" i="72"/>
  <c r="AK323" i="112" s="1"/>
  <c r="BU325" i="72"/>
  <c r="AH325" i="112" s="1"/>
  <c r="BY325" i="72"/>
  <c r="AN325" i="112" s="1"/>
  <c r="CC325" i="72"/>
  <c r="AP325" i="112" s="1"/>
  <c r="BS327" i="72"/>
  <c r="BW327" i="72"/>
  <c r="AL327" i="112" s="1"/>
  <c r="CA327" i="72"/>
  <c r="AK327" i="112" s="1"/>
  <c r="BU329" i="72"/>
  <c r="AH329" i="112" s="1"/>
  <c r="BY329" i="72"/>
  <c r="CC329" i="72"/>
  <c r="AP329" i="112" s="1"/>
  <c r="BS331" i="72"/>
  <c r="AF331" i="112" s="1"/>
  <c r="BW331" i="72"/>
  <c r="AL331" i="112" s="1"/>
  <c r="CA331" i="72"/>
  <c r="AK331" i="112" s="1"/>
  <c r="BU333" i="72"/>
  <c r="AH333" i="112" s="1"/>
  <c r="BY333" i="72"/>
  <c r="AN333" i="112" s="1"/>
  <c r="CC333" i="72"/>
  <c r="AP333" i="112" s="1"/>
  <c r="BS335" i="72"/>
  <c r="BW335" i="72"/>
  <c r="AL335" i="112" s="1"/>
  <c r="CA335" i="72"/>
  <c r="AK335" i="112" s="1"/>
  <c r="BU337" i="72"/>
  <c r="AH337" i="112" s="1"/>
  <c r="BY337" i="72"/>
  <c r="CC337" i="72"/>
  <c r="AP337" i="112" s="1"/>
  <c r="BS339" i="72"/>
  <c r="AF339" i="112" s="1"/>
  <c r="BW339" i="72"/>
  <c r="AL339" i="112" s="1"/>
  <c r="CA339" i="72"/>
  <c r="AK339" i="112" s="1"/>
  <c r="BU341" i="72"/>
  <c r="AH341" i="112" s="1"/>
  <c r="BY341" i="72"/>
  <c r="CC341" i="72"/>
  <c r="AP341" i="112" s="1"/>
  <c r="BS343" i="72"/>
  <c r="BW343" i="72"/>
  <c r="AL343" i="112" s="1"/>
  <c r="CA343" i="72"/>
  <c r="AK343" i="112" s="1"/>
  <c r="BU345" i="72"/>
  <c r="AH345" i="112" s="1"/>
  <c r="BY345" i="72"/>
  <c r="CC345" i="72"/>
  <c r="AP345" i="112" s="1"/>
  <c r="BS347" i="72"/>
  <c r="BW347" i="72"/>
  <c r="AL347" i="112" s="1"/>
  <c r="CA347" i="72"/>
  <c r="AK347" i="112" s="1"/>
  <c r="BU349" i="72"/>
  <c r="BY349" i="72"/>
  <c r="AN349" i="112" s="1"/>
  <c r="CC349" i="72"/>
  <c r="AP349" i="112" s="1"/>
  <c r="BS351" i="72"/>
  <c r="BW351" i="72"/>
  <c r="AL351" i="112" s="1"/>
  <c r="CA351" i="72"/>
  <c r="AK351" i="112" s="1"/>
  <c r="BU353" i="72"/>
  <c r="AH353" i="112" s="1"/>
  <c r="BY353" i="72"/>
  <c r="CC353" i="72"/>
  <c r="AP353" i="112" s="1"/>
  <c r="BS355" i="72"/>
  <c r="BW355" i="72"/>
  <c r="AL355" i="112" s="1"/>
  <c r="CA355" i="72"/>
  <c r="AK355" i="112" s="1"/>
  <c r="BO272" i="72"/>
  <c r="BS309" i="72"/>
  <c r="BW309" i="72"/>
  <c r="CA309" i="72"/>
  <c r="AK309" i="112" s="1"/>
  <c r="BU311" i="72"/>
  <c r="BY311" i="72"/>
  <c r="BO52" i="72"/>
  <c r="CC311" i="72"/>
  <c r="BS313" i="72"/>
  <c r="AF313" i="112" s="1"/>
  <c r="BW313" i="72"/>
  <c r="AL313" i="112" s="1"/>
  <c r="CA313" i="72"/>
  <c r="AK313" i="112" s="1"/>
  <c r="BU315" i="72"/>
  <c r="BY315" i="72"/>
  <c r="CC315" i="72"/>
  <c r="BS317" i="72"/>
  <c r="AF317" i="112" s="1"/>
  <c r="BW317" i="72"/>
  <c r="CA317" i="72"/>
  <c r="AK317" i="112" s="1"/>
  <c r="BU319" i="72"/>
  <c r="BY319" i="72"/>
  <c r="AN319" i="112" s="1"/>
  <c r="CC319" i="72"/>
  <c r="BS321" i="72"/>
  <c r="BW321" i="72"/>
  <c r="CA321" i="72"/>
  <c r="AK321" i="112" s="1"/>
  <c r="BU323" i="72"/>
  <c r="BY323" i="72"/>
  <c r="AN323" i="112" s="1"/>
  <c r="CC323" i="72"/>
  <c r="BS325" i="72"/>
  <c r="AF325" i="112" s="1"/>
  <c r="BW325" i="72"/>
  <c r="CA325" i="72"/>
  <c r="AK325" i="112" s="1"/>
  <c r="BU327" i="72"/>
  <c r="BY327" i="72"/>
  <c r="AN327" i="112" s="1"/>
  <c r="CC327" i="72"/>
  <c r="BS329" i="72"/>
  <c r="AF329" i="112" s="1"/>
  <c r="BW329" i="72"/>
  <c r="CA329" i="72"/>
  <c r="AK329" i="112" s="1"/>
  <c r="BU331" i="72"/>
  <c r="BY331" i="72"/>
  <c r="AN331" i="112" s="1"/>
  <c r="CC331" i="72"/>
  <c r="BS333" i="72"/>
  <c r="AF333" i="112" s="1"/>
  <c r="BW333" i="72"/>
  <c r="CA333" i="72"/>
  <c r="AK333" i="112" s="1"/>
  <c r="BU335" i="72"/>
  <c r="BY335" i="72"/>
  <c r="AN335" i="112" s="1"/>
  <c r="CC335" i="72"/>
  <c r="BS337" i="72"/>
  <c r="AF337" i="112" s="1"/>
  <c r="BW337" i="72"/>
  <c r="AL337" i="112" s="1"/>
  <c r="CA337" i="72"/>
  <c r="AK337" i="112" s="1"/>
  <c r="BU339" i="72"/>
  <c r="BY339" i="72"/>
  <c r="AN339" i="112" s="1"/>
  <c r="CC339" i="72"/>
  <c r="BS341" i="72"/>
  <c r="AF341" i="112" s="1"/>
  <c r="BW341" i="72"/>
  <c r="CA341" i="72"/>
  <c r="AK341" i="112" s="1"/>
  <c r="BU343" i="72"/>
  <c r="BY343" i="72"/>
  <c r="AN343" i="112" s="1"/>
  <c r="CC343" i="72"/>
  <c r="BS345" i="72"/>
  <c r="AF345" i="112" s="1"/>
  <c r="BW345" i="72"/>
  <c r="AL345" i="112" s="1"/>
  <c r="CA345" i="72"/>
  <c r="AK345" i="112" s="1"/>
  <c r="BU347" i="72"/>
  <c r="BY347" i="72"/>
  <c r="AN347" i="112" s="1"/>
  <c r="CC347" i="72"/>
  <c r="BS349" i="72"/>
  <c r="AF349" i="112" s="1"/>
  <c r="BW349" i="72"/>
  <c r="CA349" i="72"/>
  <c r="AK349" i="112" s="1"/>
  <c r="BU351" i="72"/>
  <c r="BY351" i="72"/>
  <c r="AN351" i="112" s="1"/>
  <c r="CC351" i="72"/>
  <c r="BS353" i="72"/>
  <c r="AF353" i="112" s="1"/>
  <c r="BW353" i="72"/>
  <c r="CA353" i="72"/>
  <c r="AK353" i="112" s="1"/>
  <c r="BU355" i="72"/>
  <c r="BY355" i="72"/>
  <c r="AN355" i="112" s="1"/>
  <c r="CC355" i="72"/>
  <c r="BN83" i="72"/>
  <c r="BN8" i="72"/>
  <c r="BO355" i="72"/>
  <c r="BO351" i="72"/>
  <c r="BO335" i="72"/>
  <c r="BO327" i="72"/>
  <c r="BO319" i="72"/>
  <c r="BO303" i="72"/>
  <c r="BO240" i="72"/>
  <c r="BO208" i="72"/>
  <c r="BO176" i="72"/>
  <c r="BO116" i="72"/>
  <c r="BT341" i="72"/>
  <c r="AG341" i="112" s="1"/>
  <c r="BX341" i="72"/>
  <c r="CB341" i="72"/>
  <c r="AO341" i="112" s="1"/>
  <c r="BV343" i="72"/>
  <c r="AJ343" i="112" s="1"/>
  <c r="BZ343" i="72"/>
  <c r="AI343" i="112" s="1"/>
  <c r="BT345" i="72"/>
  <c r="BX345" i="72"/>
  <c r="AM345" i="112" s="1"/>
  <c r="CB345" i="72"/>
  <c r="AO345" i="112" s="1"/>
  <c r="BV347" i="72"/>
  <c r="AJ347" i="112" s="1"/>
  <c r="BZ347" i="72"/>
  <c r="BT349" i="72"/>
  <c r="AG349" i="112" s="1"/>
  <c r="BX349" i="72"/>
  <c r="AM349" i="112" s="1"/>
  <c r="CB349" i="72"/>
  <c r="AO349" i="112" s="1"/>
  <c r="BV351" i="72"/>
  <c r="BZ351" i="72"/>
  <c r="BT353" i="72"/>
  <c r="AG353" i="112" s="1"/>
  <c r="BX353" i="72"/>
  <c r="AM353" i="112" s="1"/>
  <c r="CB353" i="72"/>
  <c r="BV355" i="72"/>
  <c r="AJ355" i="112" s="1"/>
  <c r="BZ355" i="72"/>
  <c r="BW3" i="72"/>
  <c r="AL3" i="112" s="1"/>
  <c r="BR40" i="72"/>
  <c r="BR48" i="72"/>
  <c r="AE48" i="112" s="1"/>
  <c r="BR52" i="72"/>
  <c r="BR60" i="72"/>
  <c r="AE60" i="112" s="1"/>
  <c r="BR68" i="72"/>
  <c r="BR76" i="72"/>
  <c r="AE76" i="112" s="1"/>
  <c r="BR84" i="72"/>
  <c r="BR88" i="72"/>
  <c r="AE88" i="112" s="1"/>
  <c r="BR92" i="72"/>
  <c r="BR100" i="72"/>
  <c r="AE100" i="112" s="1"/>
  <c r="BR108" i="72"/>
  <c r="BR112" i="72"/>
  <c r="AE112" i="112" s="1"/>
  <c r="BR120" i="72"/>
  <c r="BS3" i="72"/>
  <c r="AF3" i="112" s="1"/>
  <c r="CA3" i="72"/>
  <c r="AK3" i="112" s="1"/>
  <c r="BR4" i="72"/>
  <c r="AE4" i="112" s="1"/>
  <c r="BR8" i="72"/>
  <c r="BR12" i="72"/>
  <c r="AE12" i="112" s="1"/>
  <c r="BR16" i="72"/>
  <c r="BR20" i="72"/>
  <c r="AE20" i="112" s="1"/>
  <c r="BR24" i="72"/>
  <c r="BR28" i="72"/>
  <c r="AE28" i="112" s="1"/>
  <c r="BR32" i="72"/>
  <c r="BR36" i="72"/>
  <c r="AE36" i="112" s="1"/>
  <c r="BR44" i="72"/>
  <c r="BR56" i="72"/>
  <c r="AE56" i="112" s="1"/>
  <c r="BR64" i="72"/>
  <c r="BR72" i="72"/>
  <c r="AE72" i="112" s="1"/>
  <c r="BR80" i="72"/>
  <c r="BR96" i="72"/>
  <c r="AE96" i="112" s="1"/>
  <c r="BR104" i="72"/>
  <c r="BR116" i="72"/>
  <c r="AE116" i="112" s="1"/>
  <c r="BR124" i="72"/>
  <c r="BR128" i="72"/>
  <c r="AE128" i="112" s="1"/>
  <c r="BR132" i="72"/>
  <c r="BR136" i="72"/>
  <c r="AE136" i="112" s="1"/>
  <c r="BR140" i="72"/>
  <c r="BR144" i="72"/>
  <c r="AE144" i="112" s="1"/>
  <c r="BR148" i="72"/>
  <c r="BR156" i="72"/>
  <c r="AE156" i="112" s="1"/>
  <c r="BR160" i="72"/>
  <c r="BR164" i="72"/>
  <c r="AE164" i="112" s="1"/>
  <c r="BR168" i="72"/>
  <c r="BR172" i="72"/>
  <c r="AE172" i="112" s="1"/>
  <c r="BR176" i="72"/>
  <c r="BR188" i="72"/>
  <c r="AE188" i="112" s="1"/>
  <c r="BR192" i="72"/>
  <c r="BR196" i="72"/>
  <c r="AE196" i="112" s="1"/>
  <c r="BR200" i="72"/>
  <c r="BR220" i="72"/>
  <c r="AE220" i="112" s="1"/>
  <c r="BR224" i="72"/>
  <c r="BR232" i="72"/>
  <c r="AE232" i="112" s="1"/>
  <c r="BR236" i="72"/>
  <c r="BR240" i="72"/>
  <c r="AE240" i="112" s="1"/>
  <c r="BX250" i="72"/>
  <c r="BR252" i="72"/>
  <c r="AE252" i="112" s="1"/>
  <c r="BV252" i="72"/>
  <c r="BZ252" i="72"/>
  <c r="AI252" i="112" s="1"/>
  <c r="BT254" i="72"/>
  <c r="BX254" i="72"/>
  <c r="AM254" i="112" s="1"/>
  <c r="CB254" i="72"/>
  <c r="BR256" i="72"/>
  <c r="AE256" i="112" s="1"/>
  <c r="BR260" i="72"/>
  <c r="BV260" i="72"/>
  <c r="AJ260" i="112" s="1"/>
  <c r="BZ260" i="72"/>
  <c r="BT262" i="72"/>
  <c r="AG262" i="112" s="1"/>
  <c r="BX262" i="72"/>
  <c r="CB262" i="72"/>
  <c r="AO262" i="112" s="1"/>
  <c r="BR264" i="72"/>
  <c r="BV264" i="72"/>
  <c r="AJ264" i="112" s="1"/>
  <c r="BZ264" i="72"/>
  <c r="AI264" i="112" s="1"/>
  <c r="BT266" i="72"/>
  <c r="AG266" i="112" s="1"/>
  <c r="BX266" i="72"/>
  <c r="CB266" i="72"/>
  <c r="AO266" i="112" s="1"/>
  <c r="BV272" i="72"/>
  <c r="BX274" i="72"/>
  <c r="AM274" i="112" s="1"/>
  <c r="BR276" i="72"/>
  <c r="BV276" i="72"/>
  <c r="AJ276" i="112" s="1"/>
  <c r="BZ276" i="72"/>
  <c r="BT278" i="72"/>
  <c r="AG278" i="112" s="1"/>
  <c r="BX278" i="72"/>
  <c r="CB278" i="72"/>
  <c r="BR280" i="72"/>
  <c r="BV280" i="72"/>
  <c r="AJ280" i="112" s="1"/>
  <c r="BT282" i="72"/>
  <c r="BX282" i="72"/>
  <c r="AM282" i="112" s="1"/>
  <c r="CB282" i="72"/>
  <c r="BV288" i="72"/>
  <c r="AJ288" i="112" s="1"/>
  <c r="BT290" i="72"/>
  <c r="BX290" i="72"/>
  <c r="AM290" i="112" s="1"/>
  <c r="CB290" i="72"/>
  <c r="BV296" i="72"/>
  <c r="AJ296" i="112" s="1"/>
  <c r="BR300" i="72"/>
  <c r="BV300" i="72"/>
  <c r="AJ300" i="112" s="1"/>
  <c r="BZ300" i="72"/>
  <c r="AI300" i="112" s="1"/>
  <c r="BT302" i="72"/>
  <c r="AG302" i="112" s="1"/>
  <c r="BX302" i="72"/>
  <c r="CB302" i="72"/>
  <c r="BR304" i="72"/>
  <c r="BZ304" i="72"/>
  <c r="AI304" i="112" s="1"/>
  <c r="BT306" i="72"/>
  <c r="BX306" i="72"/>
  <c r="AM306" i="112" s="1"/>
  <c r="CB306" i="72"/>
  <c r="BR332" i="72"/>
  <c r="AE332" i="112" s="1"/>
  <c r="BV332" i="72"/>
  <c r="BZ332" i="72"/>
  <c r="AI332" i="112" s="1"/>
  <c r="BT334" i="72"/>
  <c r="AG334" i="112" s="1"/>
  <c r="BX334" i="72"/>
  <c r="AM334" i="112" s="1"/>
  <c r="CB334" i="72"/>
  <c r="BV340" i="72"/>
  <c r="AJ340" i="112" s="1"/>
  <c r="BX342" i="72"/>
  <c r="AM342" i="112" s="1"/>
  <c r="BV348" i="72"/>
  <c r="AJ348" i="112" s="1"/>
  <c r="BT350" i="72"/>
  <c r="CB350" i="72"/>
  <c r="AO350" i="112" s="1"/>
  <c r="BR352" i="72"/>
  <c r="BV352" i="72"/>
  <c r="AJ352" i="112" s="1"/>
  <c r="BZ352" i="72"/>
  <c r="BT354" i="72"/>
  <c r="AG354" i="112" s="1"/>
  <c r="BX354" i="72"/>
  <c r="AM354" i="112" s="1"/>
  <c r="CB354" i="72"/>
  <c r="AO354" i="112" s="1"/>
  <c r="BR152" i="72"/>
  <c r="BR180" i="72"/>
  <c r="AE180" i="112" s="1"/>
  <c r="BR184" i="72"/>
  <c r="BR204" i="72"/>
  <c r="AE204" i="112" s="1"/>
  <c r="BR208" i="72"/>
  <c r="BR212" i="72"/>
  <c r="AE212" i="112" s="1"/>
  <c r="BR216" i="72"/>
  <c r="BR228" i="72"/>
  <c r="AE228" i="112" s="1"/>
  <c r="BR244" i="72"/>
  <c r="BR248" i="72"/>
  <c r="AE248" i="112" s="1"/>
  <c r="BT250" i="72"/>
  <c r="CB250" i="72"/>
  <c r="AO250" i="112" s="1"/>
  <c r="BV256" i="72"/>
  <c r="BZ256" i="72"/>
  <c r="AI256" i="112" s="1"/>
  <c r="BT258" i="72"/>
  <c r="BX258" i="72"/>
  <c r="AM258" i="112" s="1"/>
  <c r="CB258" i="72"/>
  <c r="BR268" i="72"/>
  <c r="BV268" i="72"/>
  <c r="BZ268" i="72"/>
  <c r="AI268" i="112" s="1"/>
  <c r="BT270" i="72"/>
  <c r="BX270" i="72"/>
  <c r="AM270" i="112" s="1"/>
  <c r="CB270" i="72"/>
  <c r="BR272" i="72"/>
  <c r="AE272" i="112" s="1"/>
  <c r="BZ272" i="72"/>
  <c r="BT274" i="72"/>
  <c r="AG274" i="112" s="1"/>
  <c r="CB274" i="72"/>
  <c r="BZ280" i="72"/>
  <c r="AI280" i="112" s="1"/>
  <c r="BR284" i="72"/>
  <c r="BV284" i="72"/>
  <c r="AJ284" i="112" s="1"/>
  <c r="BZ284" i="72"/>
  <c r="AI284" i="112" s="1"/>
  <c r="BT286" i="72"/>
  <c r="AG286" i="112" s="1"/>
  <c r="BX286" i="72"/>
  <c r="CB286" i="72"/>
  <c r="AO286" i="112" s="1"/>
  <c r="BR288" i="72"/>
  <c r="BZ288" i="72"/>
  <c r="AI288" i="112" s="1"/>
  <c r="BR292" i="72"/>
  <c r="BV292" i="72"/>
  <c r="AJ292" i="112" s="1"/>
  <c r="BZ292" i="72"/>
  <c r="BT294" i="72"/>
  <c r="AG294" i="112" s="1"/>
  <c r="BX294" i="72"/>
  <c r="CB294" i="72"/>
  <c r="AO294" i="112" s="1"/>
  <c r="BR296" i="72"/>
  <c r="BZ296" i="72"/>
  <c r="AI296" i="112" s="1"/>
  <c r="BT298" i="72"/>
  <c r="BX298" i="72"/>
  <c r="CB298" i="72"/>
  <c r="BV304" i="72"/>
  <c r="AJ304" i="112" s="1"/>
  <c r="BR308" i="72"/>
  <c r="BV308" i="72"/>
  <c r="AJ308" i="112" s="1"/>
  <c r="BZ308" i="72"/>
  <c r="BT310" i="72"/>
  <c r="AG310" i="112" s="1"/>
  <c r="BX310" i="72"/>
  <c r="CB310" i="72"/>
  <c r="AO310" i="112" s="1"/>
  <c r="BR312" i="72"/>
  <c r="BV312" i="72"/>
  <c r="AJ312" i="112" s="1"/>
  <c r="BZ312" i="72"/>
  <c r="BT314" i="72"/>
  <c r="AG314" i="112" s="1"/>
  <c r="BX314" i="72"/>
  <c r="AM314" i="112" s="1"/>
  <c r="CB314" i="72"/>
  <c r="AO314" i="112" s="1"/>
  <c r="BR316" i="72"/>
  <c r="BV316" i="72"/>
  <c r="AJ316" i="112" s="1"/>
  <c r="BZ316" i="72"/>
  <c r="BT318" i="72"/>
  <c r="AG318" i="112" s="1"/>
  <c r="BX318" i="72"/>
  <c r="CB318" i="72"/>
  <c r="AO318" i="112" s="1"/>
  <c r="BR320" i="72"/>
  <c r="AE320" i="112" s="1"/>
  <c r="BV320" i="72"/>
  <c r="AJ320" i="112" s="1"/>
  <c r="BZ320" i="72"/>
  <c r="BT322" i="72"/>
  <c r="AG322" i="112" s="1"/>
  <c r="BX322" i="72"/>
  <c r="AM322" i="112" s="1"/>
  <c r="CB322" i="72"/>
  <c r="AO322" i="112" s="1"/>
  <c r="BR324" i="72"/>
  <c r="BV324" i="72"/>
  <c r="AJ324" i="112" s="1"/>
  <c r="BZ324" i="72"/>
  <c r="BT326" i="72"/>
  <c r="AG326" i="112" s="1"/>
  <c r="BX326" i="72"/>
  <c r="CB326" i="72"/>
  <c r="AO326" i="112" s="1"/>
  <c r="BR328" i="72"/>
  <c r="AE328" i="112" s="1"/>
  <c r="BV328" i="72"/>
  <c r="AJ328" i="112" s="1"/>
  <c r="BZ328" i="72"/>
  <c r="BT330" i="72"/>
  <c r="AG330" i="112" s="1"/>
  <c r="BX330" i="72"/>
  <c r="AM330" i="112" s="1"/>
  <c r="CB330" i="72"/>
  <c r="AO330" i="112" s="1"/>
  <c r="BR336" i="72"/>
  <c r="BV336" i="72"/>
  <c r="BZ336" i="72"/>
  <c r="BT338" i="72"/>
  <c r="AG338" i="112" s="1"/>
  <c r="BX338" i="72"/>
  <c r="CB338" i="72"/>
  <c r="AO338" i="112" s="1"/>
  <c r="BR340" i="72"/>
  <c r="AE340" i="112" s="1"/>
  <c r="BZ340" i="72"/>
  <c r="AI340" i="112" s="1"/>
  <c r="BT342" i="72"/>
  <c r="CB342" i="72"/>
  <c r="AO342" i="112" s="1"/>
  <c r="BR344" i="72"/>
  <c r="AE344" i="112" s="1"/>
  <c r="BV344" i="72"/>
  <c r="AJ344" i="112" s="1"/>
  <c r="BZ344" i="72"/>
  <c r="BT346" i="72"/>
  <c r="BX346" i="72"/>
  <c r="CB346" i="72"/>
  <c r="AO346" i="112" s="1"/>
  <c r="BR348" i="72"/>
  <c r="BZ348" i="72"/>
  <c r="AI348" i="112" s="1"/>
  <c r="BX350" i="72"/>
  <c r="AM350" i="112" s="1"/>
  <c r="BR5" i="72"/>
  <c r="AE5" i="112" s="1"/>
  <c r="BR9" i="72"/>
  <c r="BR13" i="72"/>
  <c r="BR17" i="72"/>
  <c r="BR21" i="72"/>
  <c r="AE21" i="112" s="1"/>
  <c r="BR25" i="72"/>
  <c r="BR29" i="72"/>
  <c r="AE29" i="112" s="1"/>
  <c r="BR33" i="72"/>
  <c r="BR37" i="72"/>
  <c r="AE37" i="112" s="1"/>
  <c r="BR41" i="72"/>
  <c r="BR45" i="72"/>
  <c r="AE45" i="112" s="1"/>
  <c r="BR49" i="72"/>
  <c r="BR53" i="72"/>
  <c r="AE53" i="112" s="1"/>
  <c r="BR57" i="72"/>
  <c r="BR61" i="72"/>
  <c r="BR65" i="72"/>
  <c r="BR69" i="72"/>
  <c r="AE69" i="112" s="1"/>
  <c r="BR73" i="72"/>
  <c r="BR77" i="72"/>
  <c r="AE77" i="112" s="1"/>
  <c r="BR81" i="72"/>
  <c r="BR85" i="72"/>
  <c r="AE85" i="112" s="1"/>
  <c r="BR89" i="72"/>
  <c r="BR93" i="72"/>
  <c r="AE93" i="112" s="1"/>
  <c r="BR97" i="72"/>
  <c r="BR101" i="72"/>
  <c r="AE101" i="112" s="1"/>
  <c r="BR105" i="72"/>
  <c r="BR109" i="72"/>
  <c r="AE109" i="112" s="1"/>
  <c r="BR113" i="72"/>
  <c r="BR117" i="72"/>
  <c r="AE117" i="112" s="1"/>
  <c r="BR121" i="72"/>
  <c r="BR125" i="72"/>
  <c r="AE125" i="112" s="1"/>
  <c r="BR129" i="72"/>
  <c r="BR133" i="72"/>
  <c r="AE133" i="112" s="1"/>
  <c r="BR137" i="72"/>
  <c r="BR141" i="72"/>
  <c r="AE141" i="112" s="1"/>
  <c r="BR145" i="72"/>
  <c r="BR149" i="72"/>
  <c r="AE149" i="112" s="1"/>
  <c r="BR153" i="72"/>
  <c r="BR157" i="72"/>
  <c r="AE157" i="112" s="1"/>
  <c r="BR161" i="72"/>
  <c r="BR165" i="72"/>
  <c r="AE165" i="112" s="1"/>
  <c r="BR169" i="72"/>
  <c r="BR173" i="72"/>
  <c r="AE173" i="112" s="1"/>
  <c r="BR177" i="72"/>
  <c r="BR181" i="72"/>
  <c r="AE181" i="112" s="1"/>
  <c r="BR185" i="72"/>
  <c r="BR189" i="72"/>
  <c r="AE189" i="112" s="1"/>
  <c r="BR193" i="72"/>
  <c r="BR197" i="72"/>
  <c r="AE197" i="112" s="1"/>
  <c r="BR201" i="72"/>
  <c r="BU202" i="72"/>
  <c r="AH202" i="112" s="1"/>
  <c r="BY202" i="72"/>
  <c r="CC202" i="72"/>
  <c r="AP202" i="112" s="1"/>
  <c r="BS204" i="72"/>
  <c r="BW204" i="72"/>
  <c r="CA204" i="72"/>
  <c r="AK204" i="112" s="1"/>
  <c r="BR205" i="72"/>
  <c r="AE205" i="112" s="1"/>
  <c r="BU206" i="72"/>
  <c r="BY206" i="72"/>
  <c r="AN206" i="112" s="1"/>
  <c r="CC206" i="72"/>
  <c r="BS208" i="72"/>
  <c r="AF208" i="112" s="1"/>
  <c r="BW208" i="72"/>
  <c r="CA208" i="72"/>
  <c r="AK208" i="112" s="1"/>
  <c r="BR209" i="72"/>
  <c r="BU210" i="72"/>
  <c r="AH210" i="112" s="1"/>
  <c r="BY210" i="72"/>
  <c r="CC210" i="72"/>
  <c r="AP210" i="112" s="1"/>
  <c r="BS212" i="72"/>
  <c r="BW212" i="72"/>
  <c r="AL212" i="112" s="1"/>
  <c r="CA212" i="72"/>
  <c r="AK212" i="112" s="1"/>
  <c r="BR213" i="72"/>
  <c r="AE213" i="112" s="1"/>
  <c r="BU214" i="72"/>
  <c r="BY214" i="72"/>
  <c r="AN214" i="112" s="1"/>
  <c r="CC214" i="72"/>
  <c r="BS216" i="72"/>
  <c r="AF216" i="112" s="1"/>
  <c r="BW216" i="72"/>
  <c r="CA216" i="72"/>
  <c r="AK216" i="112" s="1"/>
  <c r="BR217" i="72"/>
  <c r="BU218" i="72"/>
  <c r="AH218" i="112" s="1"/>
  <c r="BY218" i="72"/>
  <c r="CC218" i="72"/>
  <c r="AP218" i="112" s="1"/>
  <c r="BS220" i="72"/>
  <c r="BW220" i="72"/>
  <c r="AL220" i="112" s="1"/>
  <c r="CA220" i="72"/>
  <c r="AK220" i="112" s="1"/>
  <c r="BR221" i="72"/>
  <c r="AE221" i="112" s="1"/>
  <c r="BU222" i="72"/>
  <c r="BY222" i="72"/>
  <c r="AN222" i="112" s="1"/>
  <c r="CC222" i="72"/>
  <c r="BS224" i="72"/>
  <c r="AF224" i="112" s="1"/>
  <c r="BW224" i="72"/>
  <c r="CA224" i="72"/>
  <c r="AK224" i="112" s="1"/>
  <c r="BR225" i="72"/>
  <c r="BU226" i="72"/>
  <c r="AH226" i="112" s="1"/>
  <c r="BY226" i="72"/>
  <c r="CC226" i="72"/>
  <c r="AP226" i="112" s="1"/>
  <c r="BS228" i="72"/>
  <c r="BW228" i="72"/>
  <c r="AL228" i="112" s="1"/>
  <c r="CA228" i="72"/>
  <c r="AK228" i="112" s="1"/>
  <c r="BR229" i="72"/>
  <c r="BU230" i="72"/>
  <c r="BY230" i="72"/>
  <c r="AN230" i="112" s="1"/>
  <c r="CC230" i="72"/>
  <c r="BS232" i="72"/>
  <c r="AF232" i="112" s="1"/>
  <c r="BW232" i="72"/>
  <c r="CA232" i="72"/>
  <c r="AK232" i="112" s="1"/>
  <c r="BR233" i="72"/>
  <c r="BU234" i="72"/>
  <c r="AH234" i="112" s="1"/>
  <c r="BY234" i="72"/>
  <c r="CC234" i="72"/>
  <c r="AP234" i="112" s="1"/>
  <c r="BS236" i="72"/>
  <c r="BW236" i="72"/>
  <c r="CA236" i="72"/>
  <c r="AK236" i="112" s="1"/>
  <c r="BR237" i="72"/>
  <c r="AE237" i="112" s="1"/>
  <c r="BU238" i="72"/>
  <c r="BY238" i="72"/>
  <c r="AN238" i="112" s="1"/>
  <c r="CC238" i="72"/>
  <c r="BS240" i="72"/>
  <c r="AF240" i="112" s="1"/>
  <c r="BW240" i="72"/>
  <c r="CA240" i="72"/>
  <c r="AK240" i="112" s="1"/>
  <c r="BR241" i="72"/>
  <c r="BU242" i="72"/>
  <c r="AH242" i="112" s="1"/>
  <c r="BY242" i="72"/>
  <c r="CC242" i="72"/>
  <c r="AP242" i="112" s="1"/>
  <c r="BS244" i="72"/>
  <c r="BW244" i="72"/>
  <c r="AL244" i="112" s="1"/>
  <c r="CA244" i="72"/>
  <c r="AK244" i="112" s="1"/>
  <c r="BR245" i="72"/>
  <c r="AE245" i="112" s="1"/>
  <c r="BU246" i="72"/>
  <c r="BY246" i="72"/>
  <c r="AN246" i="112" s="1"/>
  <c r="CC246" i="72"/>
  <c r="BS248" i="72"/>
  <c r="AF248" i="112" s="1"/>
  <c r="BW248" i="72"/>
  <c r="CA248" i="72"/>
  <c r="AK248" i="112" s="1"/>
  <c r="BR249" i="72"/>
  <c r="BU250" i="72"/>
  <c r="AH250" i="112" s="1"/>
  <c r="BY250" i="72"/>
  <c r="CC250" i="72"/>
  <c r="AP250" i="112" s="1"/>
  <c r="BS252" i="72"/>
  <c r="BW252" i="72"/>
  <c r="AL252" i="112" s="1"/>
  <c r="CA252" i="72"/>
  <c r="AK252" i="112" s="1"/>
  <c r="BR253" i="72"/>
  <c r="AE253" i="112" s="1"/>
  <c r="BU254" i="72"/>
  <c r="BY254" i="72"/>
  <c r="AN254" i="112" s="1"/>
  <c r="CC254" i="72"/>
  <c r="BS256" i="72"/>
  <c r="AF256" i="112" s="1"/>
  <c r="BW256" i="72"/>
  <c r="CA256" i="72"/>
  <c r="AK256" i="112" s="1"/>
  <c r="BR257" i="72"/>
  <c r="BU258" i="72"/>
  <c r="AH258" i="112" s="1"/>
  <c r="BY258" i="72"/>
  <c r="CC258" i="72"/>
  <c r="AP258" i="112" s="1"/>
  <c r="BS260" i="72"/>
  <c r="BW260" i="72"/>
  <c r="AL260" i="112" s="1"/>
  <c r="CA260" i="72"/>
  <c r="AK260" i="112" s="1"/>
  <c r="BR261" i="72"/>
  <c r="BU262" i="72"/>
  <c r="BY262" i="72"/>
  <c r="AN262" i="112" s="1"/>
  <c r="CC262" i="72"/>
  <c r="BS264" i="72"/>
  <c r="AF264" i="112" s="1"/>
  <c r="BW264" i="72"/>
  <c r="CA264" i="72"/>
  <c r="AK264" i="112" s="1"/>
  <c r="BR265" i="72"/>
  <c r="BU266" i="72"/>
  <c r="BY266" i="72"/>
  <c r="CC266" i="72"/>
  <c r="AP266" i="112" s="1"/>
  <c r="BS268" i="72"/>
  <c r="BW268" i="72"/>
  <c r="AL268" i="112" s="1"/>
  <c r="CA268" i="72"/>
  <c r="AK268" i="112" s="1"/>
  <c r="BR269" i="72"/>
  <c r="AE269" i="112" s="1"/>
  <c r="BU270" i="72"/>
  <c r="BY270" i="72"/>
  <c r="AN270" i="112" s="1"/>
  <c r="CC270" i="72"/>
  <c r="BS272" i="72"/>
  <c r="AF272" i="112" s="1"/>
  <c r="BW272" i="72"/>
  <c r="CA272" i="72"/>
  <c r="AK272" i="112" s="1"/>
  <c r="BR273" i="72"/>
  <c r="BU274" i="72"/>
  <c r="AH274" i="112" s="1"/>
  <c r="BY274" i="72"/>
  <c r="CC274" i="72"/>
  <c r="AP274" i="112" s="1"/>
  <c r="BS276" i="72"/>
  <c r="BW276" i="72"/>
  <c r="AL276" i="112" s="1"/>
  <c r="CA276" i="72"/>
  <c r="AK276" i="112" s="1"/>
  <c r="BR277" i="72"/>
  <c r="AE277" i="112" s="1"/>
  <c r="BU278" i="72"/>
  <c r="BY278" i="72"/>
  <c r="AN278" i="112" s="1"/>
  <c r="CC278" i="72"/>
  <c r="BS280" i="72"/>
  <c r="AF280" i="112" s="1"/>
  <c r="BW280" i="72"/>
  <c r="CA280" i="72"/>
  <c r="AK280" i="112" s="1"/>
  <c r="BR281" i="72"/>
  <c r="BU282" i="72"/>
  <c r="AH282" i="112" s="1"/>
  <c r="BY282" i="72"/>
  <c r="CC282" i="72"/>
  <c r="AP282" i="112" s="1"/>
  <c r="BS284" i="72"/>
  <c r="BW284" i="72"/>
  <c r="AL284" i="112" s="1"/>
  <c r="CA284" i="72"/>
  <c r="AK284" i="112" s="1"/>
  <c r="BR285" i="72"/>
  <c r="AE285" i="112" s="1"/>
  <c r="BU286" i="72"/>
  <c r="BY286" i="72"/>
  <c r="AN286" i="112" s="1"/>
  <c r="CC286" i="72"/>
  <c r="BS288" i="72"/>
  <c r="AF288" i="112" s="1"/>
  <c r="BW288" i="72"/>
  <c r="CA288" i="72"/>
  <c r="AK288" i="112" s="1"/>
  <c r="BR289" i="72"/>
  <c r="BU290" i="72"/>
  <c r="AH290" i="112" s="1"/>
  <c r="BY290" i="72"/>
  <c r="CC290" i="72"/>
  <c r="AP290" i="112" s="1"/>
  <c r="BS292" i="72"/>
  <c r="BW292" i="72"/>
  <c r="AL292" i="112" s="1"/>
  <c r="CA292" i="72"/>
  <c r="AK292" i="112" s="1"/>
  <c r="BR293" i="72"/>
  <c r="BU294" i="72"/>
  <c r="BY294" i="72"/>
  <c r="AN294" i="112" s="1"/>
  <c r="CC294" i="72"/>
  <c r="BS296" i="72"/>
  <c r="AF296" i="112" s="1"/>
  <c r="BW296" i="72"/>
  <c r="CA296" i="72"/>
  <c r="AK296" i="112" s="1"/>
  <c r="BR297" i="72"/>
  <c r="BU298" i="72"/>
  <c r="AH298" i="112" s="1"/>
  <c r="BY298" i="72"/>
  <c r="CC298" i="72"/>
  <c r="AP298" i="112" s="1"/>
  <c r="BS300" i="72"/>
  <c r="BW300" i="72"/>
  <c r="AL300" i="112" s="1"/>
  <c r="CA300" i="72"/>
  <c r="AK300" i="112" s="1"/>
  <c r="BR301" i="72"/>
  <c r="AE301" i="112" s="1"/>
  <c r="BU302" i="72"/>
  <c r="BY302" i="72"/>
  <c r="AN302" i="112" s="1"/>
  <c r="CC302" i="72"/>
  <c r="BS304" i="72"/>
  <c r="AF304" i="112" s="1"/>
  <c r="BW304" i="72"/>
  <c r="CA304" i="72"/>
  <c r="AK304" i="112" s="1"/>
  <c r="BR305" i="72"/>
  <c r="BU306" i="72"/>
  <c r="AH306" i="112" s="1"/>
  <c r="BY306" i="72"/>
  <c r="CC306" i="72"/>
  <c r="AP306" i="112" s="1"/>
  <c r="BS308" i="72"/>
  <c r="BW308" i="72"/>
  <c r="AL308" i="112" s="1"/>
  <c r="CA308" i="72"/>
  <c r="AK308" i="112" s="1"/>
  <c r="BR309" i="72"/>
  <c r="BU310" i="72"/>
  <c r="BY310" i="72"/>
  <c r="AN310" i="112" s="1"/>
  <c r="CC310" i="72"/>
  <c r="BS312" i="72"/>
  <c r="AF312" i="112" s="1"/>
  <c r="BW312" i="72"/>
  <c r="CA312" i="72"/>
  <c r="AK312" i="112" s="1"/>
  <c r="BR313" i="72"/>
  <c r="BU314" i="72"/>
  <c r="AH314" i="112" s="1"/>
  <c r="BY314" i="72"/>
  <c r="AN314" i="112" s="1"/>
  <c r="CC314" i="72"/>
  <c r="AP314" i="112" s="1"/>
  <c r="BS316" i="72"/>
  <c r="BW316" i="72"/>
  <c r="AL316" i="112" s="1"/>
  <c r="CA316" i="72"/>
  <c r="AK316" i="112" s="1"/>
  <c r="BR317" i="72"/>
  <c r="AE317" i="112" s="1"/>
  <c r="BU318" i="72"/>
  <c r="BY318" i="72"/>
  <c r="AN318" i="112" s="1"/>
  <c r="CC318" i="72"/>
  <c r="AP318" i="112" s="1"/>
  <c r="BS320" i="72"/>
  <c r="AF320" i="112" s="1"/>
  <c r="BW320" i="72"/>
  <c r="CA320" i="72"/>
  <c r="AK320" i="112" s="1"/>
  <c r="BR321" i="72"/>
  <c r="BU322" i="72"/>
  <c r="AH322" i="112" s="1"/>
  <c r="BY322" i="72"/>
  <c r="CC322" i="72"/>
  <c r="AP322" i="112" s="1"/>
  <c r="BS324" i="72"/>
  <c r="AF324" i="112" s="1"/>
  <c r="BW324" i="72"/>
  <c r="AL324" i="112" s="1"/>
  <c r="CA324" i="72"/>
  <c r="AK324" i="112" s="1"/>
  <c r="BR325" i="72"/>
  <c r="AE325" i="112" s="1"/>
  <c r="BU326" i="72"/>
  <c r="AH326" i="112" s="1"/>
  <c r="BY326" i="72"/>
  <c r="AN326" i="112" s="1"/>
  <c r="CC326" i="72"/>
  <c r="BS328" i="72"/>
  <c r="AF328" i="112" s="1"/>
  <c r="BW328" i="72"/>
  <c r="AL328" i="112" s="1"/>
  <c r="CA328" i="72"/>
  <c r="AK328" i="112" s="1"/>
  <c r="BR329" i="72"/>
  <c r="BU330" i="72"/>
  <c r="AH330" i="112" s="1"/>
  <c r="BY330" i="72"/>
  <c r="AN330" i="112" s="1"/>
  <c r="CC330" i="72"/>
  <c r="AP330" i="112" s="1"/>
  <c r="BS332" i="72"/>
  <c r="BW332" i="72"/>
  <c r="AL332" i="112" s="1"/>
  <c r="CA332" i="72"/>
  <c r="AK332" i="112" s="1"/>
  <c r="BR333" i="72"/>
  <c r="AE333" i="112" s="1"/>
  <c r="BU334" i="72"/>
  <c r="BY334" i="72"/>
  <c r="AN334" i="112" s="1"/>
  <c r="CC334" i="72"/>
  <c r="AP334" i="112" s="1"/>
  <c r="BS336" i="72"/>
  <c r="AF336" i="112" s="1"/>
  <c r="BW336" i="72"/>
  <c r="CA336" i="72"/>
  <c r="AK336" i="112" s="1"/>
  <c r="BR337" i="72"/>
  <c r="BU338" i="72"/>
  <c r="AH338" i="112" s="1"/>
  <c r="BY338" i="72"/>
  <c r="CC338" i="72"/>
  <c r="AP338" i="112" s="1"/>
  <c r="BS340" i="72"/>
  <c r="AF340" i="112" s="1"/>
  <c r="BW340" i="72"/>
  <c r="AL340" i="112" s="1"/>
  <c r="CA340" i="72"/>
  <c r="AK340" i="112" s="1"/>
  <c r="BR341" i="72"/>
  <c r="AE341" i="112" s="1"/>
  <c r="BU342" i="72"/>
  <c r="AH342" i="112" s="1"/>
  <c r="BY342" i="72"/>
  <c r="AN342" i="112" s="1"/>
  <c r="CC342" i="72"/>
  <c r="BS344" i="72"/>
  <c r="AF344" i="112" s="1"/>
  <c r="BW344" i="72"/>
  <c r="AL344" i="112" s="1"/>
  <c r="CA344" i="72"/>
  <c r="AK344" i="112" s="1"/>
  <c r="BR345" i="72"/>
  <c r="BU346" i="72"/>
  <c r="AH346" i="112" s="1"/>
  <c r="BY346" i="72"/>
  <c r="AN346" i="112" s="1"/>
  <c r="CC346" i="72"/>
  <c r="AP346" i="112" s="1"/>
  <c r="BS348" i="72"/>
  <c r="BW348" i="72"/>
  <c r="AL348" i="112" s="1"/>
  <c r="CA348" i="72"/>
  <c r="AK348" i="112" s="1"/>
  <c r="BR349" i="72"/>
  <c r="AE349" i="112" s="1"/>
  <c r="BV349" i="72"/>
  <c r="BZ349" i="72"/>
  <c r="AI349" i="112" s="1"/>
  <c r="BU350" i="72"/>
  <c r="AH350" i="112" s="1"/>
  <c r="BY350" i="72"/>
  <c r="AN350" i="112" s="1"/>
  <c r="CC350" i="72"/>
  <c r="BT351" i="72"/>
  <c r="AG351" i="112" s="1"/>
  <c r="BX351" i="72"/>
  <c r="CB351" i="72"/>
  <c r="AO351" i="112" s="1"/>
  <c r="BS352" i="72"/>
  <c r="BW352" i="72"/>
  <c r="AL352" i="112" s="1"/>
  <c r="CA352" i="72"/>
  <c r="AK352" i="112" s="1"/>
  <c r="BR353" i="72"/>
  <c r="AE353" i="112" s="1"/>
  <c r="BV353" i="72"/>
  <c r="BZ353" i="72"/>
  <c r="AI353" i="112" s="1"/>
  <c r="BU354" i="72"/>
  <c r="AH354" i="112" s="1"/>
  <c r="BY354" i="72"/>
  <c r="AN354" i="112" s="1"/>
  <c r="CC354" i="72"/>
  <c r="BT355" i="72"/>
  <c r="AG355" i="112" s="1"/>
  <c r="BX355" i="72"/>
  <c r="CB355" i="72"/>
  <c r="AO355" i="112" s="1"/>
  <c r="BN346" i="72"/>
  <c r="BN325" i="72"/>
  <c r="BN314" i="72"/>
  <c r="BN290" i="72"/>
  <c r="BN276" i="72"/>
  <c r="BN262" i="72"/>
  <c r="BN248" i="72"/>
  <c r="BN233" i="72"/>
  <c r="BN219" i="72"/>
  <c r="BN205" i="72"/>
  <c r="BN191" i="72"/>
  <c r="BN162" i="72"/>
  <c r="BN147" i="72"/>
  <c r="BN132" i="72"/>
  <c r="BN101" i="72"/>
  <c r="BN86" i="72"/>
  <c r="BN71" i="72"/>
  <c r="BN56" i="72"/>
  <c r="BN41" i="72"/>
  <c r="BN26" i="72"/>
  <c r="BN11" i="72"/>
  <c r="BO20" i="72"/>
  <c r="BO353" i="72"/>
  <c r="BO349" i="72"/>
  <c r="BO333" i="72"/>
  <c r="BO317" i="72"/>
  <c r="BO309" i="72"/>
  <c r="BO280" i="72"/>
  <c r="BO248" i="72"/>
  <c r="BO184" i="72"/>
  <c r="BO68" i="72"/>
  <c r="BO100" i="72"/>
  <c r="BO4" i="72"/>
  <c r="BO339" i="72"/>
  <c r="BN341" i="72"/>
  <c r="BN330" i="72"/>
  <c r="BN309" i="72"/>
  <c r="BN297" i="72"/>
  <c r="BN283" i="72"/>
  <c r="BN269" i="72"/>
  <c r="BN255" i="72"/>
  <c r="BN226" i="72"/>
  <c r="BN212" i="72"/>
  <c r="BN198" i="72"/>
  <c r="BN184" i="72"/>
  <c r="BN169" i="72"/>
  <c r="BN154" i="72"/>
  <c r="BN139" i="72"/>
  <c r="BN124" i="72"/>
  <c r="BN109" i="72"/>
  <c r="BN94" i="72"/>
  <c r="BN79" i="72"/>
  <c r="BN64" i="72"/>
  <c r="BN49" i="72"/>
  <c r="BN34" i="72"/>
  <c r="BN19" i="72"/>
  <c r="BN4" i="72"/>
  <c r="BN349" i="72"/>
  <c r="BN338" i="72"/>
  <c r="BN317" i="72"/>
  <c r="BN306" i="72"/>
  <c r="BN294" i="72"/>
  <c r="BN280" i="72"/>
  <c r="BN265" i="72"/>
  <c r="BN251" i="72"/>
  <c r="BN237" i="72"/>
  <c r="BN223" i="72"/>
  <c r="BN194" i="72"/>
  <c r="BN180" i="72"/>
  <c r="BN165" i="72"/>
  <c r="BN150" i="72"/>
  <c r="BN135" i="72"/>
  <c r="BN120" i="72"/>
  <c r="BN105" i="72"/>
  <c r="BN90" i="72"/>
  <c r="BN75" i="72"/>
  <c r="BN60" i="72"/>
  <c r="BN45" i="72"/>
  <c r="BN30" i="72"/>
  <c r="BN15" i="72"/>
  <c r="AN3" i="112"/>
  <c r="AH3" i="112"/>
  <c r="AF355" i="112"/>
  <c r="AP352" i="112"/>
  <c r="AF343" i="112"/>
  <c r="AP340" i="112"/>
  <c r="AN337" i="112"/>
  <c r="AE330" i="112"/>
  <c r="AP328" i="112"/>
  <c r="AO327" i="112"/>
  <c r="AM324" i="112"/>
  <c r="AP316" i="112"/>
  <c r="AM316" i="112"/>
  <c r="AJ314" i="112"/>
  <c r="AE314" i="112"/>
  <c r="AN313" i="112"/>
  <c r="AP312" i="112"/>
  <c r="AE3" i="112"/>
  <c r="AF351" i="112"/>
  <c r="AP348" i="112"/>
  <c r="AN345" i="112"/>
  <c r="AM344" i="112"/>
  <c r="AJ342" i="112"/>
  <c r="AJ338" i="112"/>
  <c r="AG336" i="112"/>
  <c r="AF335" i="112"/>
  <c r="AP332" i="112"/>
  <c r="AN329" i="112"/>
  <c r="AE326" i="112"/>
  <c r="AN321" i="112"/>
  <c r="AP320" i="112"/>
  <c r="AG320" i="112"/>
  <c r="AF319" i="112"/>
  <c r="AN317" i="112"/>
  <c r="AO315" i="112"/>
  <c r="AP3" i="112"/>
  <c r="AM3" i="112"/>
  <c r="AG3" i="112"/>
  <c r="AF352" i="112"/>
  <c r="AJ351" i="112"/>
  <c r="AO348" i="112"/>
  <c r="AF348" i="112"/>
  <c r="AG345" i="112"/>
  <c r="AM341" i="112"/>
  <c r="AO340" i="112"/>
  <c r="AJ339" i="112"/>
  <c r="AN338" i="112"/>
  <c r="AM337" i="112"/>
  <c r="AG337" i="112"/>
  <c r="AL336" i="112"/>
  <c r="AJ335" i="112"/>
  <c r="AH334" i="112"/>
  <c r="AM333" i="112"/>
  <c r="AG333" i="112"/>
  <c r="AF332" i="112"/>
  <c r="AJ331" i="112"/>
  <c r="AM329" i="112"/>
  <c r="AG329" i="112"/>
  <c r="AJ327" i="112"/>
  <c r="AM325" i="112"/>
  <c r="AG325" i="112"/>
  <c r="AJ323" i="112"/>
  <c r="AE323" i="112"/>
  <c r="AN322" i="112"/>
  <c r="AM321" i="112"/>
  <c r="AG321" i="112"/>
  <c r="AL320" i="112"/>
  <c r="AJ319" i="112"/>
  <c r="AE319" i="112"/>
  <c r="AH318" i="112"/>
  <c r="AM317" i="112"/>
  <c r="AG317" i="112"/>
  <c r="AF316" i="112"/>
  <c r="AJ315" i="112"/>
  <c r="AE315" i="112"/>
  <c r="AO3" i="112"/>
  <c r="AH355" i="112"/>
  <c r="AO353" i="112"/>
  <c r="AG346" i="112"/>
  <c r="AH343" i="112"/>
  <c r="AP342" i="112"/>
  <c r="AG342" i="112"/>
  <c r="AL341" i="112"/>
  <c r="AH339" i="112"/>
  <c r="AM338" i="112"/>
  <c r="AO337" i="112"/>
  <c r="AJ336" i="112"/>
  <c r="AE336" i="112"/>
  <c r="AH335" i="112"/>
  <c r="AO333" i="112"/>
  <c r="AL333" i="112"/>
  <c r="AJ332" i="112"/>
  <c r="AH331" i="112"/>
  <c r="AO329" i="112"/>
  <c r="AL329" i="112"/>
  <c r="AH327" i="112"/>
  <c r="AP326" i="112"/>
  <c r="AM326" i="112"/>
  <c r="AO325" i="112"/>
  <c r="AL325" i="112"/>
  <c r="AE324" i="112"/>
  <c r="AH323" i="112"/>
  <c r="AO321" i="112"/>
  <c r="AL321" i="112"/>
  <c r="AF321" i="112"/>
  <c r="AH319" i="112"/>
  <c r="AM318" i="112"/>
  <c r="AO317" i="112"/>
  <c r="AL317" i="112"/>
  <c r="AE316" i="112"/>
  <c r="AN315" i="112"/>
  <c r="AH315" i="112"/>
  <c r="AO313" i="112"/>
  <c r="AI7" i="112"/>
  <c r="AI11" i="112"/>
  <c r="AI15" i="112"/>
  <c r="AI19" i="112"/>
  <c r="AI23" i="112"/>
  <c r="AI27" i="112"/>
  <c r="AI31" i="112"/>
  <c r="AI35" i="112"/>
  <c r="AI39" i="112"/>
  <c r="AI43" i="112"/>
  <c r="AI47" i="112"/>
  <c r="AI51" i="112"/>
  <c r="AI55" i="112"/>
  <c r="AI59" i="112"/>
  <c r="AI63" i="112"/>
  <c r="AI67" i="112"/>
  <c r="AI71" i="112"/>
  <c r="AI75" i="112"/>
  <c r="AI79" i="112"/>
  <c r="AI83" i="112"/>
  <c r="AI87" i="112"/>
  <c r="AI91" i="112"/>
  <c r="AI95" i="112"/>
  <c r="AI99" i="112"/>
  <c r="AI103" i="112"/>
  <c r="AI107" i="112"/>
  <c r="AI111" i="112"/>
  <c r="AI115" i="112"/>
  <c r="AI119" i="112"/>
  <c r="AI123" i="112"/>
  <c r="AI127" i="112"/>
  <c r="AI131" i="112"/>
  <c r="AI135" i="112"/>
  <c r="AI139" i="112"/>
  <c r="AI143" i="112"/>
  <c r="AI147" i="112"/>
  <c r="AI151" i="112"/>
  <c r="AI155" i="112"/>
  <c r="AI159" i="112"/>
  <c r="AI163" i="112"/>
  <c r="AI167" i="112"/>
  <c r="AI171" i="112"/>
  <c r="AI175" i="112"/>
  <c r="AI179" i="112"/>
  <c r="AI183" i="112"/>
  <c r="AI187" i="112"/>
  <c r="AI191" i="112"/>
  <c r="AI195" i="112"/>
  <c r="AI199" i="112"/>
  <c r="AI203" i="112"/>
  <c r="AI207" i="112"/>
  <c r="AI211" i="112"/>
  <c r="AI215" i="112"/>
  <c r="AI219" i="112"/>
  <c r="AI223" i="112"/>
  <c r="AI227" i="112"/>
  <c r="AI231" i="112"/>
  <c r="AI235" i="112"/>
  <c r="AI239" i="112"/>
  <c r="AI243" i="112"/>
  <c r="AI247" i="112"/>
  <c r="AI251" i="112"/>
  <c r="AI255" i="112"/>
  <c r="AI259" i="112"/>
  <c r="AI263" i="112"/>
  <c r="AI267" i="112"/>
  <c r="AI271" i="112"/>
  <c r="AI275" i="112"/>
  <c r="AI279" i="112"/>
  <c r="AI283" i="112"/>
  <c r="AI287" i="112"/>
  <c r="AI291" i="112"/>
  <c r="AI295" i="112"/>
  <c r="AI299" i="112"/>
  <c r="AI303" i="112"/>
  <c r="AI8" i="112"/>
  <c r="AI12" i="112"/>
  <c r="AI16" i="112"/>
  <c r="AI20" i="112"/>
  <c r="AI24" i="112"/>
  <c r="AI28" i="112"/>
  <c r="AI32" i="112"/>
  <c r="AI36" i="112"/>
  <c r="AI40" i="112"/>
  <c r="AI44" i="112"/>
  <c r="AI48" i="112"/>
  <c r="AI52" i="112"/>
  <c r="AI56" i="112"/>
  <c r="AI60" i="112"/>
  <c r="AI64" i="112"/>
  <c r="AI68" i="112"/>
  <c r="AI72" i="112"/>
  <c r="AI76" i="112"/>
  <c r="AI80" i="112"/>
  <c r="AI84" i="112"/>
  <c r="AI88" i="112"/>
  <c r="AI92" i="112"/>
  <c r="AI96" i="112"/>
  <c r="AI100" i="112"/>
  <c r="AI104" i="112"/>
  <c r="AI108" i="112"/>
  <c r="AI112" i="112"/>
  <c r="AI116" i="112"/>
  <c r="AI120" i="112"/>
  <c r="AI124" i="112"/>
  <c r="AI128" i="112"/>
  <c r="AI132" i="112"/>
  <c r="AI136" i="112"/>
  <c r="AI140" i="112"/>
  <c r="AI144" i="112"/>
  <c r="AI148" i="112"/>
  <c r="AI152" i="112"/>
  <c r="AI156" i="112"/>
  <c r="AI160" i="112"/>
  <c r="AI164" i="112"/>
  <c r="AI168" i="112"/>
  <c r="AI172" i="112"/>
  <c r="AI176" i="112"/>
  <c r="AI180" i="112"/>
  <c r="AI184" i="112"/>
  <c r="AI188" i="112"/>
  <c r="AI192" i="112"/>
  <c r="AI196" i="112"/>
  <c r="AI200" i="112"/>
  <c r="AI204" i="112"/>
  <c r="AI208" i="112"/>
  <c r="AI212" i="112"/>
  <c r="AI216" i="112"/>
  <c r="AI220" i="112"/>
  <c r="AI224" i="112"/>
  <c r="AI228" i="112"/>
  <c r="AI232" i="112"/>
  <c r="AI236" i="112"/>
  <c r="AI240" i="112"/>
  <c r="AI244" i="112"/>
  <c r="AI248" i="112"/>
  <c r="AI260" i="112"/>
  <c r="AI272" i="112"/>
  <c r="AI276" i="112"/>
  <c r="AI292" i="112"/>
  <c r="AI5" i="112"/>
  <c r="AI9" i="112"/>
  <c r="AI13" i="112"/>
  <c r="AI17" i="112"/>
  <c r="AI21" i="112"/>
  <c r="AI25" i="112"/>
  <c r="AI29" i="112"/>
  <c r="AI33" i="112"/>
  <c r="AI37" i="112"/>
  <c r="AI41" i="112"/>
  <c r="AI45" i="112"/>
  <c r="AI49" i="112"/>
  <c r="AI53" i="112"/>
  <c r="AI57" i="112"/>
  <c r="AI61" i="112"/>
  <c r="AI65" i="112"/>
  <c r="AI69" i="112"/>
  <c r="AI73" i="112"/>
  <c r="AI77" i="112"/>
  <c r="AI81" i="112"/>
  <c r="AI85" i="112"/>
  <c r="AI89" i="112"/>
  <c r="AI93" i="112"/>
  <c r="AI97" i="112"/>
  <c r="AI101" i="112"/>
  <c r="AI105" i="112"/>
  <c r="AI109" i="112"/>
  <c r="AI113" i="112"/>
  <c r="AI117" i="112"/>
  <c r="AI121" i="112"/>
  <c r="AI125" i="112"/>
  <c r="AI129" i="112"/>
  <c r="AI133" i="112"/>
  <c r="AI137" i="112"/>
  <c r="AI141" i="112"/>
  <c r="AI145" i="112"/>
  <c r="AI149" i="112"/>
  <c r="AI153" i="112"/>
  <c r="AI157" i="112"/>
  <c r="AI161" i="112"/>
  <c r="AI165" i="112"/>
  <c r="AI169" i="112"/>
  <c r="AI173" i="112"/>
  <c r="AI177" i="112"/>
  <c r="AI181" i="112"/>
  <c r="AI185" i="112"/>
  <c r="AI189" i="112"/>
  <c r="AI193" i="112"/>
  <c r="AI197" i="112"/>
  <c r="AI201" i="112"/>
  <c r="AI205" i="112"/>
  <c r="AI209" i="112"/>
  <c r="AI213" i="112"/>
  <c r="AI217" i="112"/>
  <c r="AI221" i="112"/>
  <c r="AI225" i="112"/>
  <c r="AI229" i="112"/>
  <c r="AI233" i="112"/>
  <c r="AI237" i="112"/>
  <c r="AI241" i="112"/>
  <c r="AI245" i="112"/>
  <c r="AI253" i="112"/>
  <c r="AI257" i="112"/>
  <c r="AI261" i="112"/>
  <c r="AI265" i="112"/>
  <c r="AI277" i="112"/>
  <c r="AI281" i="112"/>
  <c r="AI293" i="112"/>
  <c r="AI297" i="112"/>
  <c r="AI14" i="112"/>
  <c r="AI30" i="112"/>
  <c r="AI46" i="112"/>
  <c r="AI62" i="112"/>
  <c r="AI78" i="112"/>
  <c r="AI94" i="112"/>
  <c r="AI110" i="112"/>
  <c r="AI126" i="112"/>
  <c r="AI142" i="112"/>
  <c r="AI158" i="112"/>
  <c r="AI174" i="112"/>
  <c r="AI190" i="112"/>
  <c r="AI206" i="112"/>
  <c r="AI222" i="112"/>
  <c r="AI238" i="112"/>
  <c r="AI254" i="112"/>
  <c r="AI270" i="112"/>
  <c r="AI286" i="112"/>
  <c r="AI301" i="112"/>
  <c r="AI306" i="112"/>
  <c r="AI310" i="112"/>
  <c r="AI314" i="112"/>
  <c r="AI318" i="112"/>
  <c r="AI322" i="112"/>
  <c r="AI326" i="112"/>
  <c r="AI330" i="112"/>
  <c r="AI334" i="112"/>
  <c r="AI342" i="112"/>
  <c r="AI350" i="112"/>
  <c r="AJ4" i="112"/>
  <c r="AF5" i="112"/>
  <c r="AL5" i="112"/>
  <c r="AO5" i="112"/>
  <c r="AG6" i="112"/>
  <c r="AM6" i="112"/>
  <c r="AI18" i="112"/>
  <c r="AI34" i="112"/>
  <c r="AI50" i="112"/>
  <c r="AI66" i="112"/>
  <c r="AI82" i="112"/>
  <c r="AI98" i="112"/>
  <c r="AI114" i="112"/>
  <c r="AI130" i="112"/>
  <c r="AI146" i="112"/>
  <c r="AI162" i="112"/>
  <c r="AI178" i="112"/>
  <c r="AI194" i="112"/>
  <c r="AI210" i="112"/>
  <c r="AI226" i="112"/>
  <c r="AI242" i="112"/>
  <c r="AI258" i="112"/>
  <c r="AI274" i="112"/>
  <c r="AI290" i="112"/>
  <c r="AI302" i="112"/>
  <c r="AI307" i="112"/>
  <c r="AI311" i="112"/>
  <c r="AI315" i="112"/>
  <c r="AI319" i="112"/>
  <c r="AI323" i="112"/>
  <c r="AI327" i="112"/>
  <c r="AI331" i="112"/>
  <c r="AI335" i="112"/>
  <c r="AI347" i="112"/>
  <c r="AI351" i="112"/>
  <c r="AI355" i="112"/>
  <c r="AF4" i="112"/>
  <c r="AL4" i="112"/>
  <c r="AO4" i="112"/>
  <c r="AG5" i="112"/>
  <c r="AM5" i="112"/>
  <c r="AP5" i="112"/>
  <c r="AH6" i="112"/>
  <c r="AN6" i="112"/>
  <c r="AE7" i="112"/>
  <c r="AJ7" i="112"/>
  <c r="AF8" i="112"/>
  <c r="AL8" i="112"/>
  <c r="AO8" i="112"/>
  <c r="AG9" i="112"/>
  <c r="AM9" i="112"/>
  <c r="AP9" i="112"/>
  <c r="AH10" i="112"/>
  <c r="AN10" i="112"/>
  <c r="AE11" i="112"/>
  <c r="AJ11" i="112"/>
  <c r="AF12" i="112"/>
  <c r="AL12" i="112"/>
  <c r="AO12" i="112"/>
  <c r="AG13" i="112"/>
  <c r="AM13" i="112"/>
  <c r="AP13" i="112"/>
  <c r="AH14" i="112"/>
  <c r="AN14" i="112"/>
  <c r="AE15" i="112"/>
  <c r="AJ15" i="112"/>
  <c r="AF16" i="112"/>
  <c r="AL16" i="112"/>
  <c r="AO16" i="112"/>
  <c r="AG17" i="112"/>
  <c r="AM17" i="112"/>
  <c r="AP17" i="112"/>
  <c r="AH18" i="112"/>
  <c r="AN18" i="112"/>
  <c r="AE19" i="112"/>
  <c r="AJ19" i="112"/>
  <c r="AF20" i="112"/>
  <c r="AL20" i="112"/>
  <c r="AO20" i="112"/>
  <c r="AG21" i="112"/>
  <c r="AM21" i="112"/>
  <c r="AP21" i="112"/>
  <c r="AI6" i="112"/>
  <c r="AI22" i="112"/>
  <c r="AI38" i="112"/>
  <c r="AI54" i="112"/>
  <c r="AI70" i="112"/>
  <c r="AI86" i="112"/>
  <c r="AI102" i="112"/>
  <c r="AI118" i="112"/>
  <c r="AI134" i="112"/>
  <c r="AI150" i="112"/>
  <c r="AI166" i="112"/>
  <c r="AI182" i="112"/>
  <c r="AI198" i="112"/>
  <c r="AI214" i="112"/>
  <c r="AI230" i="112"/>
  <c r="AI246" i="112"/>
  <c r="AI262" i="112"/>
  <c r="AI278" i="112"/>
  <c r="AI294" i="112"/>
  <c r="AI308" i="112"/>
  <c r="AI312" i="112"/>
  <c r="AI316" i="112"/>
  <c r="AI320" i="112"/>
  <c r="AI324" i="112"/>
  <c r="AI328" i="112"/>
  <c r="AI336" i="112"/>
  <c r="AI344" i="112"/>
  <c r="AI352" i="112"/>
  <c r="AI4" i="112"/>
  <c r="AG4" i="112"/>
  <c r="AM4" i="112"/>
  <c r="AP4" i="112"/>
  <c r="AH5" i="112"/>
  <c r="AN5" i="112"/>
  <c r="AE6" i="112"/>
  <c r="AJ6" i="112"/>
  <c r="AF7" i="112"/>
  <c r="AL7" i="112"/>
  <c r="AO7" i="112"/>
  <c r="AG8" i="112"/>
  <c r="AM8" i="112"/>
  <c r="AP8" i="112"/>
  <c r="AH9" i="112"/>
  <c r="AN9" i="112"/>
  <c r="AE10" i="112"/>
  <c r="AJ10" i="112"/>
  <c r="AF11" i="112"/>
  <c r="AL11" i="112"/>
  <c r="AO11" i="112"/>
  <c r="AG12" i="112"/>
  <c r="AM12" i="112"/>
  <c r="AP12" i="112"/>
  <c r="AH13" i="112"/>
  <c r="AN13" i="112"/>
  <c r="AE14" i="112"/>
  <c r="AJ14" i="112"/>
  <c r="AF15" i="112"/>
  <c r="AL15" i="112"/>
  <c r="AO15" i="112"/>
  <c r="AG16" i="112"/>
  <c r="AM16" i="112"/>
  <c r="AP16" i="112"/>
  <c r="AH17" i="112"/>
  <c r="AN17" i="112"/>
  <c r="AE18" i="112"/>
  <c r="AJ18" i="112"/>
  <c r="AF19" i="112"/>
  <c r="AL19" i="112"/>
  <c r="AO19" i="112"/>
  <c r="AG20" i="112"/>
  <c r="AM20" i="112"/>
  <c r="AP20" i="112"/>
  <c r="AH21" i="112"/>
  <c r="AN21" i="112"/>
  <c r="AE22" i="112"/>
  <c r="AI42" i="112"/>
  <c r="AI106" i="112"/>
  <c r="AI170" i="112"/>
  <c r="AI234" i="112"/>
  <c r="AI298" i="112"/>
  <c r="AN4" i="112"/>
  <c r="AF6" i="112"/>
  <c r="AG7" i="112"/>
  <c r="AP7" i="112"/>
  <c r="AN8" i="112"/>
  <c r="AJ9" i="112"/>
  <c r="AF10" i="112"/>
  <c r="AO10" i="112"/>
  <c r="AM11" i="112"/>
  <c r="AH12" i="112"/>
  <c r="AE13" i="112"/>
  <c r="AL14" i="112"/>
  <c r="AG15" i="112"/>
  <c r="AP15" i="112"/>
  <c r="AN16" i="112"/>
  <c r="AJ17" i="112"/>
  <c r="AF18" i="112"/>
  <c r="AO18" i="112"/>
  <c r="AM19" i="112"/>
  <c r="AH20" i="112"/>
  <c r="AH22" i="112"/>
  <c r="AN22" i="112"/>
  <c r="AE23" i="112"/>
  <c r="AJ23" i="112"/>
  <c r="AF24" i="112"/>
  <c r="AL24" i="112"/>
  <c r="AO24" i="112"/>
  <c r="AG25" i="112"/>
  <c r="AM25" i="112"/>
  <c r="AP25" i="112"/>
  <c r="AH26" i="112"/>
  <c r="AN26" i="112"/>
  <c r="AE27" i="112"/>
  <c r="AJ27" i="112"/>
  <c r="AF28" i="112"/>
  <c r="AL28" i="112"/>
  <c r="AO28" i="112"/>
  <c r="AG29" i="112"/>
  <c r="AM29" i="112"/>
  <c r="AP29" i="112"/>
  <c r="AH30" i="112"/>
  <c r="AN30" i="112"/>
  <c r="AE31" i="112"/>
  <c r="AJ31" i="112"/>
  <c r="AF32" i="112"/>
  <c r="AL32" i="112"/>
  <c r="AO32" i="112"/>
  <c r="AG33" i="112"/>
  <c r="AM33" i="112"/>
  <c r="AP33" i="112"/>
  <c r="AH34" i="112"/>
  <c r="AN34" i="112"/>
  <c r="AE35" i="112"/>
  <c r="AJ35" i="112"/>
  <c r="AF36" i="112"/>
  <c r="AL36" i="112"/>
  <c r="AO36" i="112"/>
  <c r="AG37" i="112"/>
  <c r="AM37" i="112"/>
  <c r="AP37" i="112"/>
  <c r="AH38" i="112"/>
  <c r="AN38" i="112"/>
  <c r="AE39" i="112"/>
  <c r="AJ39" i="112"/>
  <c r="AF40" i="112"/>
  <c r="AL40" i="112"/>
  <c r="AO40" i="112"/>
  <c r="AG41" i="112"/>
  <c r="AM41" i="112"/>
  <c r="AI58" i="112"/>
  <c r="AI122" i="112"/>
  <c r="AI186" i="112"/>
  <c r="AI250" i="112"/>
  <c r="AI337" i="112"/>
  <c r="AL6" i="112"/>
  <c r="AH7" i="112"/>
  <c r="AE8" i="112"/>
  <c r="AL9" i="112"/>
  <c r="AG10" i="112"/>
  <c r="AP10" i="112"/>
  <c r="AN11" i="112"/>
  <c r="AJ12" i="112"/>
  <c r="AF13" i="112"/>
  <c r="AO13" i="112"/>
  <c r="AM14" i="112"/>
  <c r="AH15" i="112"/>
  <c r="AE16" i="112"/>
  <c r="AL17" i="112"/>
  <c r="AG18" i="112"/>
  <c r="AP18" i="112"/>
  <c r="AN19" i="112"/>
  <c r="AJ20" i="112"/>
  <c r="AF21" i="112"/>
  <c r="AO21" i="112"/>
  <c r="AJ22" i="112"/>
  <c r="AF23" i="112"/>
  <c r="AL23" i="112"/>
  <c r="AO23" i="112"/>
  <c r="AG24" i="112"/>
  <c r="AM24" i="112"/>
  <c r="AP24" i="112"/>
  <c r="AH25" i="112"/>
  <c r="AN25" i="112"/>
  <c r="AE26" i="112"/>
  <c r="AJ26" i="112"/>
  <c r="AF27" i="112"/>
  <c r="AL27" i="112"/>
  <c r="AO27" i="112"/>
  <c r="AG28" i="112"/>
  <c r="AM28" i="112"/>
  <c r="AP28" i="112"/>
  <c r="AH29" i="112"/>
  <c r="AN29" i="112"/>
  <c r="AE30" i="112"/>
  <c r="AJ30" i="112"/>
  <c r="AF31" i="112"/>
  <c r="AL31" i="112"/>
  <c r="AO31" i="112"/>
  <c r="AG32" i="112"/>
  <c r="AM32" i="112"/>
  <c r="AP32" i="112"/>
  <c r="AH33" i="112"/>
  <c r="AN33" i="112"/>
  <c r="AE34" i="112"/>
  <c r="AJ34" i="112"/>
  <c r="AF35" i="112"/>
  <c r="AL35" i="112"/>
  <c r="AO35" i="112"/>
  <c r="AG36" i="112"/>
  <c r="AM36" i="112"/>
  <c r="AP36" i="112"/>
  <c r="AH37" i="112"/>
  <c r="AN37" i="112"/>
  <c r="AE38" i="112"/>
  <c r="AJ38" i="112"/>
  <c r="AF39" i="112"/>
  <c r="AL39" i="112"/>
  <c r="AO39" i="112"/>
  <c r="AG40" i="112"/>
  <c r="AM40" i="112"/>
  <c r="AP40" i="112"/>
  <c r="AH41" i="112"/>
  <c r="AI10" i="112"/>
  <c r="AI74" i="112"/>
  <c r="AI138" i="112"/>
  <c r="AI202" i="112"/>
  <c r="AI266" i="112"/>
  <c r="AI309" i="112"/>
  <c r="AI325" i="112"/>
  <c r="AI3" i="112"/>
  <c r="AJ5" i="112"/>
  <c r="AO6" i="112"/>
  <c r="AM7" i="112"/>
  <c r="AH8" i="112"/>
  <c r="AE9" i="112"/>
  <c r="AL10" i="112"/>
  <c r="AG11" i="112"/>
  <c r="AP11" i="112"/>
  <c r="AN12" i="112"/>
  <c r="AJ13" i="112"/>
  <c r="AF14" i="112"/>
  <c r="AO14" i="112"/>
  <c r="AM15" i="112"/>
  <c r="AH16" i="112"/>
  <c r="AE17" i="112"/>
  <c r="AL18" i="112"/>
  <c r="AG19" i="112"/>
  <c r="AP19" i="112"/>
  <c r="AN20" i="112"/>
  <c r="AJ21" i="112"/>
  <c r="AF22" i="112"/>
  <c r="AL22" i="112"/>
  <c r="AO22" i="112"/>
  <c r="AG23" i="112"/>
  <c r="AM23" i="112"/>
  <c r="AP23" i="112"/>
  <c r="AH24" i="112"/>
  <c r="AN24" i="112"/>
  <c r="AE25" i="112"/>
  <c r="AJ25" i="112"/>
  <c r="AF26" i="112"/>
  <c r="AL26" i="112"/>
  <c r="AO26" i="112"/>
  <c r="AG27" i="112"/>
  <c r="AM27" i="112"/>
  <c r="AP27" i="112"/>
  <c r="AH28" i="112"/>
  <c r="AN28" i="112"/>
  <c r="AJ29" i="112"/>
  <c r="AF30" i="112"/>
  <c r="AL30" i="112"/>
  <c r="AO30" i="112"/>
  <c r="AG31" i="112"/>
  <c r="AM31" i="112"/>
  <c r="AP31" i="112"/>
  <c r="AH32" i="112"/>
  <c r="AN32" i="112"/>
  <c r="AE33" i="112"/>
  <c r="AJ33" i="112"/>
  <c r="AF34" i="112"/>
  <c r="AL34" i="112"/>
  <c r="AO34" i="112"/>
  <c r="AG35" i="112"/>
  <c r="AM35" i="112"/>
  <c r="AP35" i="112"/>
  <c r="AH36" i="112"/>
  <c r="AN36" i="112"/>
  <c r="AJ37" i="112"/>
  <c r="AF38" i="112"/>
  <c r="AL38" i="112"/>
  <c r="AO38" i="112"/>
  <c r="AG39" i="112"/>
  <c r="AM39" i="112"/>
  <c r="AP39" i="112"/>
  <c r="AH40" i="112"/>
  <c r="AN40" i="112"/>
  <c r="AE41" i="112"/>
  <c r="AJ41" i="112"/>
  <c r="AI26" i="112"/>
  <c r="AI90" i="112"/>
  <c r="AI154" i="112"/>
  <c r="AI218" i="112"/>
  <c r="AI282" i="112"/>
  <c r="AI329" i="112"/>
  <c r="AI345" i="112"/>
  <c r="AH4" i="112"/>
  <c r="AP6" i="112"/>
  <c r="AN7" i="112"/>
  <c r="AJ8" i="112"/>
  <c r="AF9" i="112"/>
  <c r="AO9" i="112"/>
  <c r="AM10" i="112"/>
  <c r="AH11" i="112"/>
  <c r="AL13" i="112"/>
  <c r="AG14" i="112"/>
  <c r="AP14" i="112"/>
  <c r="AN15" i="112"/>
  <c r="AJ16" i="112"/>
  <c r="AF17" i="112"/>
  <c r="AO17" i="112"/>
  <c r="AM18" i="112"/>
  <c r="AH19" i="112"/>
  <c r="AL21" i="112"/>
  <c r="AG22" i="112"/>
  <c r="AM22" i="112"/>
  <c r="AP22" i="112"/>
  <c r="AH23" i="112"/>
  <c r="AN23" i="112"/>
  <c r="AE24" i="112"/>
  <c r="AJ24" i="112"/>
  <c r="AF25" i="112"/>
  <c r="AL25" i="112"/>
  <c r="AO25" i="112"/>
  <c r="AG26" i="112"/>
  <c r="AM26" i="112"/>
  <c r="AP26" i="112"/>
  <c r="AH27" i="112"/>
  <c r="AN27" i="112"/>
  <c r="AJ28" i="112"/>
  <c r="AF29" i="112"/>
  <c r="AL29" i="112"/>
  <c r="AO29" i="112"/>
  <c r="AG30" i="112"/>
  <c r="AM30" i="112"/>
  <c r="AP30" i="112"/>
  <c r="AH31" i="112"/>
  <c r="AE32" i="112"/>
  <c r="AL33" i="112"/>
  <c r="AP34" i="112"/>
  <c r="AJ36" i="112"/>
  <c r="AO37" i="112"/>
  <c r="AH39" i="112"/>
  <c r="AF42" i="112"/>
  <c r="AL42" i="112"/>
  <c r="AO42" i="112"/>
  <c r="AG43" i="112"/>
  <c r="AM43" i="112"/>
  <c r="AP43" i="112"/>
  <c r="AH44" i="112"/>
  <c r="AN44" i="112"/>
  <c r="AJ45" i="112"/>
  <c r="AF46" i="112"/>
  <c r="AL46" i="112"/>
  <c r="AO46" i="112"/>
  <c r="AG47" i="112"/>
  <c r="AM47" i="112"/>
  <c r="AP47" i="112"/>
  <c r="AH48" i="112"/>
  <c r="AN48" i="112"/>
  <c r="AE49" i="112"/>
  <c r="AJ49" i="112"/>
  <c r="AF50" i="112"/>
  <c r="AL50" i="112"/>
  <c r="AO50" i="112"/>
  <c r="AG51" i="112"/>
  <c r="AM51" i="112"/>
  <c r="AP51" i="112"/>
  <c r="AH52" i="112"/>
  <c r="AN52" i="112"/>
  <c r="AJ53" i="112"/>
  <c r="AF54" i="112"/>
  <c r="AL54" i="112"/>
  <c r="AO54" i="112"/>
  <c r="AG55" i="112"/>
  <c r="AM55" i="112"/>
  <c r="AP55" i="112"/>
  <c r="AH56" i="112"/>
  <c r="AN56" i="112"/>
  <c r="AE57" i="112"/>
  <c r="AJ57" i="112"/>
  <c r="AF58" i="112"/>
  <c r="AL58" i="112"/>
  <c r="AO58" i="112"/>
  <c r="AG59" i="112"/>
  <c r="AM59" i="112"/>
  <c r="AP59" i="112"/>
  <c r="AH60" i="112"/>
  <c r="AN60" i="112"/>
  <c r="AE61" i="112"/>
  <c r="AJ61" i="112"/>
  <c r="AF62" i="112"/>
  <c r="AL62" i="112"/>
  <c r="AO62" i="112"/>
  <c r="AG63" i="112"/>
  <c r="AM63" i="112"/>
  <c r="AP63" i="112"/>
  <c r="AH64" i="112"/>
  <c r="AN64" i="112"/>
  <c r="AE65" i="112"/>
  <c r="AJ65" i="112"/>
  <c r="AF66" i="112"/>
  <c r="AL66" i="112"/>
  <c r="AO66" i="112"/>
  <c r="AG67" i="112"/>
  <c r="AM67" i="112"/>
  <c r="AP67" i="112"/>
  <c r="AH68" i="112"/>
  <c r="AN68" i="112"/>
  <c r="AJ69" i="112"/>
  <c r="AJ32" i="112"/>
  <c r="AO33" i="112"/>
  <c r="AH35" i="112"/>
  <c r="AG38" i="112"/>
  <c r="AN39" i="112"/>
  <c r="AF41" i="112"/>
  <c r="AO41" i="112"/>
  <c r="AG42" i="112"/>
  <c r="AM42" i="112"/>
  <c r="AP42" i="112"/>
  <c r="AH43" i="112"/>
  <c r="AN43" i="112"/>
  <c r="AE44" i="112"/>
  <c r="AJ44" i="112"/>
  <c r="AF45" i="112"/>
  <c r="AL45" i="112"/>
  <c r="AO45" i="112"/>
  <c r="AG46" i="112"/>
  <c r="AM46" i="112"/>
  <c r="AP46" i="112"/>
  <c r="AH47" i="112"/>
  <c r="AN47" i="112"/>
  <c r="AJ48" i="112"/>
  <c r="AF49" i="112"/>
  <c r="AL49" i="112"/>
  <c r="AO49" i="112"/>
  <c r="AG50" i="112"/>
  <c r="AM50" i="112"/>
  <c r="AP50" i="112"/>
  <c r="AH51" i="112"/>
  <c r="AN51" i="112"/>
  <c r="AE52" i="112"/>
  <c r="AJ52" i="112"/>
  <c r="AF53" i="112"/>
  <c r="AL53" i="112"/>
  <c r="AO53" i="112"/>
  <c r="AG54" i="112"/>
  <c r="AM54" i="112"/>
  <c r="AP54" i="112"/>
  <c r="AH55" i="112"/>
  <c r="AN55" i="112"/>
  <c r="AJ56" i="112"/>
  <c r="AF57" i="112"/>
  <c r="AL57" i="112"/>
  <c r="AO57" i="112"/>
  <c r="AG58" i="112"/>
  <c r="AM58" i="112"/>
  <c r="AP58" i="112"/>
  <c r="AH59" i="112"/>
  <c r="AN59" i="112"/>
  <c r="AJ60" i="112"/>
  <c r="AF61" i="112"/>
  <c r="AL61" i="112"/>
  <c r="AO61" i="112"/>
  <c r="AG62" i="112"/>
  <c r="AM62" i="112"/>
  <c r="AP62" i="112"/>
  <c r="AH63" i="112"/>
  <c r="AN63" i="112"/>
  <c r="AE64" i="112"/>
  <c r="AJ64" i="112"/>
  <c r="AF65" i="112"/>
  <c r="AL65" i="112"/>
  <c r="AO65" i="112"/>
  <c r="AG66" i="112"/>
  <c r="AM66" i="112"/>
  <c r="AP66" i="112"/>
  <c r="AH67" i="112"/>
  <c r="AN67" i="112"/>
  <c r="AE68" i="112"/>
  <c r="AJ68" i="112"/>
  <c r="AF69" i="112"/>
  <c r="AL69" i="112"/>
  <c r="AO69" i="112"/>
  <c r="AG70" i="112"/>
  <c r="AM70" i="112"/>
  <c r="AP70" i="112"/>
  <c r="AG34" i="112"/>
  <c r="AN35" i="112"/>
  <c r="AF37" i="112"/>
  <c r="AM38" i="112"/>
  <c r="AE40" i="112"/>
  <c r="AL41" i="112"/>
  <c r="AP41" i="112"/>
  <c r="AH42" i="112"/>
  <c r="AN42" i="112"/>
  <c r="AE43" i="112"/>
  <c r="AJ43" i="112"/>
  <c r="AF44" i="112"/>
  <c r="AL44" i="112"/>
  <c r="AO44" i="112"/>
  <c r="AG45" i="112"/>
  <c r="AM45" i="112"/>
  <c r="AP45" i="112"/>
  <c r="AH46" i="112"/>
  <c r="AN46" i="112"/>
  <c r="AE47" i="112"/>
  <c r="AJ47" i="112"/>
  <c r="AF48" i="112"/>
  <c r="AL48" i="112"/>
  <c r="AO48" i="112"/>
  <c r="AG49" i="112"/>
  <c r="AM49" i="112"/>
  <c r="AP49" i="112"/>
  <c r="AH50" i="112"/>
  <c r="AN50" i="112"/>
  <c r="AE51" i="112"/>
  <c r="AJ51" i="112"/>
  <c r="AF52" i="112"/>
  <c r="AL52" i="112"/>
  <c r="AO52" i="112"/>
  <c r="AG53" i="112"/>
  <c r="AM53" i="112"/>
  <c r="AP53" i="112"/>
  <c r="AH54" i="112"/>
  <c r="AN54" i="112"/>
  <c r="AE55" i="112"/>
  <c r="AJ55" i="112"/>
  <c r="AF56" i="112"/>
  <c r="AL56" i="112"/>
  <c r="AO56" i="112"/>
  <c r="AG57" i="112"/>
  <c r="AM57" i="112"/>
  <c r="AP57" i="112"/>
  <c r="AH58" i="112"/>
  <c r="AN58" i="112"/>
  <c r="AE59" i="112"/>
  <c r="AJ59" i="112"/>
  <c r="AF60" i="112"/>
  <c r="AL60" i="112"/>
  <c r="AO60" i="112"/>
  <c r="AG61" i="112"/>
  <c r="AM61" i="112"/>
  <c r="AP61" i="112"/>
  <c r="AH62" i="112"/>
  <c r="AN62" i="112"/>
  <c r="AE63" i="112"/>
  <c r="AJ63" i="112"/>
  <c r="AF64" i="112"/>
  <c r="AL64" i="112"/>
  <c r="AO64" i="112"/>
  <c r="AG65" i="112"/>
  <c r="AM65" i="112"/>
  <c r="AP65" i="112"/>
  <c r="AH66" i="112"/>
  <c r="AN66" i="112"/>
  <c r="AE67" i="112"/>
  <c r="AJ67" i="112"/>
  <c r="AF68" i="112"/>
  <c r="AL68" i="112"/>
  <c r="AO68" i="112"/>
  <c r="AG69" i="112"/>
  <c r="AN31" i="112"/>
  <c r="AF33" i="112"/>
  <c r="AM34" i="112"/>
  <c r="AL37" i="112"/>
  <c r="AP38" i="112"/>
  <c r="AJ40" i="112"/>
  <c r="AN41" i="112"/>
  <c r="AE42" i="112"/>
  <c r="AJ42" i="112"/>
  <c r="AF43" i="112"/>
  <c r="AL43" i="112"/>
  <c r="AO43" i="112"/>
  <c r="AG44" i="112"/>
  <c r="AM44" i="112"/>
  <c r="AP44" i="112"/>
  <c r="AH45" i="112"/>
  <c r="AN45" i="112"/>
  <c r="AE46" i="112"/>
  <c r="AJ46" i="112"/>
  <c r="AF47" i="112"/>
  <c r="AL47" i="112"/>
  <c r="AO47" i="112"/>
  <c r="AG48" i="112"/>
  <c r="AM48" i="112"/>
  <c r="AP48" i="112"/>
  <c r="AH49" i="112"/>
  <c r="AN49" i="112"/>
  <c r="AE50" i="112"/>
  <c r="AJ50" i="112"/>
  <c r="AF51" i="112"/>
  <c r="AL51" i="112"/>
  <c r="AO51" i="112"/>
  <c r="AG52" i="112"/>
  <c r="AM52" i="112"/>
  <c r="AP52" i="112"/>
  <c r="AH53" i="112"/>
  <c r="AN53" i="112"/>
  <c r="AE54" i="112"/>
  <c r="AJ54" i="112"/>
  <c r="AF55" i="112"/>
  <c r="AL55" i="112"/>
  <c r="AO55" i="112"/>
  <c r="AG56" i="112"/>
  <c r="AM56" i="112"/>
  <c r="AP56" i="112"/>
  <c r="AH57" i="112"/>
  <c r="AN57" i="112"/>
  <c r="AE58" i="112"/>
  <c r="AJ58" i="112"/>
  <c r="AF59" i="112"/>
  <c r="AL59" i="112"/>
  <c r="AO59" i="112"/>
  <c r="AG60" i="112"/>
  <c r="AM60" i="112"/>
  <c r="AP60" i="112"/>
  <c r="AH61" i="112"/>
  <c r="AN61" i="112"/>
  <c r="AE62" i="112"/>
  <c r="AJ62" i="112"/>
  <c r="AF63" i="112"/>
  <c r="AL63" i="112"/>
  <c r="AO63" i="112"/>
  <c r="AG64" i="112"/>
  <c r="AM64" i="112"/>
  <c r="AP64" i="112"/>
  <c r="AH65" i="112"/>
  <c r="AN65" i="112"/>
  <c r="AE66" i="112"/>
  <c r="AJ66" i="112"/>
  <c r="AF67" i="112"/>
  <c r="AL67" i="112"/>
  <c r="AO67" i="112"/>
  <c r="AG68" i="112"/>
  <c r="AM68" i="112"/>
  <c r="AP68" i="112"/>
  <c r="AH69" i="112"/>
  <c r="AN69" i="112"/>
  <c r="AP69" i="112"/>
  <c r="AJ70" i="112"/>
  <c r="AO70" i="112"/>
  <c r="AH71" i="112"/>
  <c r="AN71" i="112"/>
  <c r="AJ72" i="112"/>
  <c r="AF73" i="112"/>
  <c r="AL73" i="112"/>
  <c r="AO73" i="112"/>
  <c r="AG74" i="112"/>
  <c r="AM74" i="112"/>
  <c r="AP74" i="112"/>
  <c r="AH75" i="112"/>
  <c r="AN75" i="112"/>
  <c r="AJ76" i="112"/>
  <c r="AF77" i="112"/>
  <c r="AL77" i="112"/>
  <c r="AO77" i="112"/>
  <c r="AG78" i="112"/>
  <c r="AM78" i="112"/>
  <c r="AP78" i="112"/>
  <c r="AH79" i="112"/>
  <c r="AN79" i="112"/>
  <c r="AE80" i="112"/>
  <c r="AJ80" i="112"/>
  <c r="AF81" i="112"/>
  <c r="AL81" i="112"/>
  <c r="AO81" i="112"/>
  <c r="AG82" i="112"/>
  <c r="AM82" i="112"/>
  <c r="AP82" i="112"/>
  <c r="AH83" i="112"/>
  <c r="AN83" i="112"/>
  <c r="AE84" i="112"/>
  <c r="AJ84" i="112"/>
  <c r="AF85" i="112"/>
  <c r="AL85" i="112"/>
  <c r="AO85" i="112"/>
  <c r="AG86" i="112"/>
  <c r="AM86" i="112"/>
  <c r="AP86" i="112"/>
  <c r="AH87" i="112"/>
  <c r="AN87" i="112"/>
  <c r="AJ88" i="112"/>
  <c r="AF89" i="112"/>
  <c r="AL89" i="112"/>
  <c r="AO89" i="112"/>
  <c r="AG90" i="112"/>
  <c r="AM90" i="112"/>
  <c r="AP90" i="112"/>
  <c r="AH91" i="112"/>
  <c r="AN91" i="112"/>
  <c r="AE92" i="112"/>
  <c r="AJ92" i="112"/>
  <c r="AF93" i="112"/>
  <c r="AL93" i="112"/>
  <c r="AO93" i="112"/>
  <c r="AG94" i="112"/>
  <c r="AM94" i="112"/>
  <c r="AP94" i="112"/>
  <c r="AH95" i="112"/>
  <c r="AN95" i="112"/>
  <c r="AJ96" i="112"/>
  <c r="AF97" i="112"/>
  <c r="AL97" i="112"/>
  <c r="AO97" i="112"/>
  <c r="AG98" i="112"/>
  <c r="AM98" i="112"/>
  <c r="AP98" i="112"/>
  <c r="AH99" i="112"/>
  <c r="AN99" i="112"/>
  <c r="AJ100" i="112"/>
  <c r="AF101" i="112"/>
  <c r="AL101" i="112"/>
  <c r="AO101" i="112"/>
  <c r="AG102" i="112"/>
  <c r="AM102" i="112"/>
  <c r="AP102" i="112"/>
  <c r="AH103" i="112"/>
  <c r="AN103" i="112"/>
  <c r="AE104" i="112"/>
  <c r="AJ104" i="112"/>
  <c r="AF105" i="112"/>
  <c r="AL105" i="112"/>
  <c r="AO105" i="112"/>
  <c r="AG106" i="112"/>
  <c r="AM106" i="112"/>
  <c r="AP106" i="112"/>
  <c r="AH107" i="112"/>
  <c r="AN107" i="112"/>
  <c r="AE108" i="112"/>
  <c r="AJ108" i="112"/>
  <c r="AF109" i="112"/>
  <c r="AL109" i="112"/>
  <c r="AO109" i="112"/>
  <c r="AG110" i="112"/>
  <c r="AM110" i="112"/>
  <c r="AP110" i="112"/>
  <c r="AH111" i="112"/>
  <c r="AN111" i="112"/>
  <c r="AJ112" i="112"/>
  <c r="AF113" i="112"/>
  <c r="AL113" i="112"/>
  <c r="AO113" i="112"/>
  <c r="AG114" i="112"/>
  <c r="AM114" i="112"/>
  <c r="AP114" i="112"/>
  <c r="AH115" i="112"/>
  <c r="AN115" i="112"/>
  <c r="AJ116" i="112"/>
  <c r="AF117" i="112"/>
  <c r="AL117" i="112"/>
  <c r="AO117" i="112"/>
  <c r="AG118" i="112"/>
  <c r="AM118" i="112"/>
  <c r="AP118" i="112"/>
  <c r="AH119" i="112"/>
  <c r="AN119" i="112"/>
  <c r="AE120" i="112"/>
  <c r="AJ120" i="112"/>
  <c r="AF121" i="112"/>
  <c r="AL121" i="112"/>
  <c r="AO121" i="112"/>
  <c r="AG122" i="112"/>
  <c r="AM122" i="112"/>
  <c r="AP122" i="112"/>
  <c r="AH123" i="112"/>
  <c r="AN123" i="112"/>
  <c r="AE124" i="112"/>
  <c r="AJ124" i="112"/>
  <c r="AF125" i="112"/>
  <c r="AL125" i="112"/>
  <c r="AO125" i="112"/>
  <c r="AG126" i="112"/>
  <c r="AM126" i="112"/>
  <c r="AP126" i="112"/>
  <c r="AH127" i="112"/>
  <c r="AN127" i="112"/>
  <c r="AJ128" i="112"/>
  <c r="AF129" i="112"/>
  <c r="AL129" i="112"/>
  <c r="AO129" i="112"/>
  <c r="AG130" i="112"/>
  <c r="AE70" i="112"/>
  <c r="AL70" i="112"/>
  <c r="AE71" i="112"/>
  <c r="AJ71" i="112"/>
  <c r="AF72" i="112"/>
  <c r="AL72" i="112"/>
  <c r="AO72" i="112"/>
  <c r="AG73" i="112"/>
  <c r="AM73" i="112"/>
  <c r="AP73" i="112"/>
  <c r="AH74" i="112"/>
  <c r="AN74" i="112"/>
  <c r="AE75" i="112"/>
  <c r="AJ75" i="112"/>
  <c r="AF76" i="112"/>
  <c r="AL76" i="112"/>
  <c r="AO76" i="112"/>
  <c r="AG77" i="112"/>
  <c r="AM77" i="112"/>
  <c r="AP77" i="112"/>
  <c r="AH78" i="112"/>
  <c r="AN78" i="112"/>
  <c r="AE79" i="112"/>
  <c r="AJ79" i="112"/>
  <c r="AF80" i="112"/>
  <c r="AL80" i="112"/>
  <c r="AO80" i="112"/>
  <c r="AG81" i="112"/>
  <c r="AM81" i="112"/>
  <c r="AP81" i="112"/>
  <c r="AH82" i="112"/>
  <c r="AN82" i="112"/>
  <c r="AE83" i="112"/>
  <c r="AJ83" i="112"/>
  <c r="AF84" i="112"/>
  <c r="AL84" i="112"/>
  <c r="AO84" i="112"/>
  <c r="AG85" i="112"/>
  <c r="AM85" i="112"/>
  <c r="AP85" i="112"/>
  <c r="AH86" i="112"/>
  <c r="AN86" i="112"/>
  <c r="AE87" i="112"/>
  <c r="AJ87" i="112"/>
  <c r="AF88" i="112"/>
  <c r="AL88" i="112"/>
  <c r="AO88" i="112"/>
  <c r="AG89" i="112"/>
  <c r="AM89" i="112"/>
  <c r="AP89" i="112"/>
  <c r="AH90" i="112"/>
  <c r="AN90" i="112"/>
  <c r="AE91" i="112"/>
  <c r="AJ91" i="112"/>
  <c r="AF92" i="112"/>
  <c r="AL92" i="112"/>
  <c r="AO92" i="112"/>
  <c r="AG93" i="112"/>
  <c r="AM93" i="112"/>
  <c r="AP93" i="112"/>
  <c r="AH94" i="112"/>
  <c r="AN94" i="112"/>
  <c r="AE95" i="112"/>
  <c r="AJ95" i="112"/>
  <c r="AF96" i="112"/>
  <c r="AL96" i="112"/>
  <c r="AO96" i="112"/>
  <c r="AG97" i="112"/>
  <c r="AM97" i="112"/>
  <c r="AP97" i="112"/>
  <c r="AH98" i="112"/>
  <c r="AN98" i="112"/>
  <c r="AE99" i="112"/>
  <c r="AJ99" i="112"/>
  <c r="AF100" i="112"/>
  <c r="AL100" i="112"/>
  <c r="AO100" i="112"/>
  <c r="AG101" i="112"/>
  <c r="AM101" i="112"/>
  <c r="AP101" i="112"/>
  <c r="AH102" i="112"/>
  <c r="AN102" i="112"/>
  <c r="AE103" i="112"/>
  <c r="AJ103" i="112"/>
  <c r="AF104" i="112"/>
  <c r="AL104" i="112"/>
  <c r="AO104" i="112"/>
  <c r="AG105" i="112"/>
  <c r="AM105" i="112"/>
  <c r="AP105" i="112"/>
  <c r="AH106" i="112"/>
  <c r="AN106" i="112"/>
  <c r="AE107" i="112"/>
  <c r="AJ107" i="112"/>
  <c r="AF108" i="112"/>
  <c r="AL108" i="112"/>
  <c r="AO108" i="112"/>
  <c r="AG109" i="112"/>
  <c r="AM109" i="112"/>
  <c r="AP109" i="112"/>
  <c r="AH110" i="112"/>
  <c r="AN110" i="112"/>
  <c r="AE111" i="112"/>
  <c r="AJ111" i="112"/>
  <c r="AF112" i="112"/>
  <c r="AL112" i="112"/>
  <c r="AO112" i="112"/>
  <c r="AG113" i="112"/>
  <c r="AM113" i="112"/>
  <c r="AP113" i="112"/>
  <c r="AH114" i="112"/>
  <c r="AN114" i="112"/>
  <c r="AE115" i="112"/>
  <c r="AJ115" i="112"/>
  <c r="AF116" i="112"/>
  <c r="AL116" i="112"/>
  <c r="AO116" i="112"/>
  <c r="AG117" i="112"/>
  <c r="AM117" i="112"/>
  <c r="AP117" i="112"/>
  <c r="AH118" i="112"/>
  <c r="AN118" i="112"/>
  <c r="AE119" i="112"/>
  <c r="AJ119" i="112"/>
  <c r="AF120" i="112"/>
  <c r="AL120" i="112"/>
  <c r="AO120" i="112"/>
  <c r="AG121" i="112"/>
  <c r="AM121" i="112"/>
  <c r="AP121" i="112"/>
  <c r="AH122" i="112"/>
  <c r="AN122" i="112"/>
  <c r="AE123" i="112"/>
  <c r="AJ123" i="112"/>
  <c r="AF124" i="112"/>
  <c r="AL124" i="112"/>
  <c r="AO124" i="112"/>
  <c r="AG125" i="112"/>
  <c r="AM125" i="112"/>
  <c r="AP125" i="112"/>
  <c r="AH126" i="112"/>
  <c r="AN126" i="112"/>
  <c r="AE127" i="112"/>
  <c r="AJ127" i="112"/>
  <c r="AF128" i="112"/>
  <c r="AL128" i="112"/>
  <c r="AO128" i="112"/>
  <c r="AG129" i="112"/>
  <c r="AM129" i="112"/>
  <c r="AP129" i="112"/>
  <c r="AH130" i="112"/>
  <c r="AN130" i="112"/>
  <c r="AE131" i="112"/>
  <c r="AJ131" i="112"/>
  <c r="AF70" i="112"/>
  <c r="AN70" i="112"/>
  <c r="AF71" i="112"/>
  <c r="AL71" i="112"/>
  <c r="AO71" i="112"/>
  <c r="AG72" i="112"/>
  <c r="AM72" i="112"/>
  <c r="AP72" i="112"/>
  <c r="AH73" i="112"/>
  <c r="AN73" i="112"/>
  <c r="AE74" i="112"/>
  <c r="AJ74" i="112"/>
  <c r="AF75" i="112"/>
  <c r="AL75" i="112"/>
  <c r="AO75" i="112"/>
  <c r="AG76" i="112"/>
  <c r="AM76" i="112"/>
  <c r="AP76" i="112"/>
  <c r="AH77" i="112"/>
  <c r="AN77" i="112"/>
  <c r="AE78" i="112"/>
  <c r="AJ78" i="112"/>
  <c r="AF79" i="112"/>
  <c r="AL79" i="112"/>
  <c r="AO79" i="112"/>
  <c r="AG80" i="112"/>
  <c r="AM80" i="112"/>
  <c r="AP80" i="112"/>
  <c r="AH81" i="112"/>
  <c r="AN81" i="112"/>
  <c r="AE82" i="112"/>
  <c r="AJ82" i="112"/>
  <c r="AF83" i="112"/>
  <c r="AL83" i="112"/>
  <c r="AO83" i="112"/>
  <c r="AG84" i="112"/>
  <c r="AM84" i="112"/>
  <c r="AP84" i="112"/>
  <c r="AH85" i="112"/>
  <c r="AN85" i="112"/>
  <c r="AE86" i="112"/>
  <c r="AJ86" i="112"/>
  <c r="AF87" i="112"/>
  <c r="AL87" i="112"/>
  <c r="AO87" i="112"/>
  <c r="AG88" i="112"/>
  <c r="AM88" i="112"/>
  <c r="AP88" i="112"/>
  <c r="AH89" i="112"/>
  <c r="AN89" i="112"/>
  <c r="AE90" i="112"/>
  <c r="AJ90" i="112"/>
  <c r="AF91" i="112"/>
  <c r="AL91" i="112"/>
  <c r="AO91" i="112"/>
  <c r="AG92" i="112"/>
  <c r="AM92" i="112"/>
  <c r="AP92" i="112"/>
  <c r="AH93" i="112"/>
  <c r="AN93" i="112"/>
  <c r="AE94" i="112"/>
  <c r="AJ94" i="112"/>
  <c r="AF95" i="112"/>
  <c r="AL95" i="112"/>
  <c r="AO95" i="112"/>
  <c r="AG96" i="112"/>
  <c r="AM96" i="112"/>
  <c r="AP96" i="112"/>
  <c r="AH97" i="112"/>
  <c r="AN97" i="112"/>
  <c r="AE98" i="112"/>
  <c r="AJ98" i="112"/>
  <c r="AF99" i="112"/>
  <c r="AL99" i="112"/>
  <c r="AO99" i="112"/>
  <c r="AG100" i="112"/>
  <c r="AM100" i="112"/>
  <c r="AP100" i="112"/>
  <c r="AH101" i="112"/>
  <c r="AN101" i="112"/>
  <c r="AE102" i="112"/>
  <c r="AJ102" i="112"/>
  <c r="AF103" i="112"/>
  <c r="AL103" i="112"/>
  <c r="AO103" i="112"/>
  <c r="AG104" i="112"/>
  <c r="AM104" i="112"/>
  <c r="AP104" i="112"/>
  <c r="AH105" i="112"/>
  <c r="AN105" i="112"/>
  <c r="AE106" i="112"/>
  <c r="AJ106" i="112"/>
  <c r="AF107" i="112"/>
  <c r="AL107" i="112"/>
  <c r="AO107" i="112"/>
  <c r="AG108" i="112"/>
  <c r="AM108" i="112"/>
  <c r="AP108" i="112"/>
  <c r="AH109" i="112"/>
  <c r="AN109" i="112"/>
  <c r="AE110" i="112"/>
  <c r="AJ110" i="112"/>
  <c r="AF111" i="112"/>
  <c r="AL111" i="112"/>
  <c r="AO111" i="112"/>
  <c r="AG112" i="112"/>
  <c r="AM112" i="112"/>
  <c r="AP112" i="112"/>
  <c r="AH113" i="112"/>
  <c r="AN113" i="112"/>
  <c r="AE114" i="112"/>
  <c r="AJ114" i="112"/>
  <c r="AF115" i="112"/>
  <c r="AL115" i="112"/>
  <c r="AO115" i="112"/>
  <c r="AG116" i="112"/>
  <c r="AM116" i="112"/>
  <c r="AP116" i="112"/>
  <c r="AH117" i="112"/>
  <c r="AN117" i="112"/>
  <c r="AE118" i="112"/>
  <c r="AJ118" i="112"/>
  <c r="AF119" i="112"/>
  <c r="AL119" i="112"/>
  <c r="AO119" i="112"/>
  <c r="AG120" i="112"/>
  <c r="AM120" i="112"/>
  <c r="AP120" i="112"/>
  <c r="AH121" i="112"/>
  <c r="AN121" i="112"/>
  <c r="AE122" i="112"/>
  <c r="AJ122" i="112"/>
  <c r="AF123" i="112"/>
  <c r="AL123" i="112"/>
  <c r="AO123" i="112"/>
  <c r="AG124" i="112"/>
  <c r="AM124" i="112"/>
  <c r="AP124" i="112"/>
  <c r="AH125" i="112"/>
  <c r="AN125" i="112"/>
  <c r="AE126" i="112"/>
  <c r="AJ126" i="112"/>
  <c r="AF127" i="112"/>
  <c r="AL127" i="112"/>
  <c r="AO127" i="112"/>
  <c r="AG128" i="112"/>
  <c r="AM128" i="112"/>
  <c r="AP128" i="112"/>
  <c r="AH129" i="112"/>
  <c r="AN129" i="112"/>
  <c r="AE130" i="112"/>
  <c r="AJ130" i="112"/>
  <c r="AF131" i="112"/>
  <c r="AL131" i="112"/>
  <c r="AO131" i="112"/>
  <c r="AM69" i="112"/>
  <c r="AH70" i="112"/>
  <c r="AG71" i="112"/>
  <c r="AM71" i="112"/>
  <c r="AP71" i="112"/>
  <c r="AH72" i="112"/>
  <c r="AN72" i="112"/>
  <c r="AE73" i="112"/>
  <c r="AJ73" i="112"/>
  <c r="AF74" i="112"/>
  <c r="AL74" i="112"/>
  <c r="AO74" i="112"/>
  <c r="AG75" i="112"/>
  <c r="AM75" i="112"/>
  <c r="AP75" i="112"/>
  <c r="AH76" i="112"/>
  <c r="AN76" i="112"/>
  <c r="AJ77" i="112"/>
  <c r="AF78" i="112"/>
  <c r="AL78" i="112"/>
  <c r="AO78" i="112"/>
  <c r="AG79" i="112"/>
  <c r="AM79" i="112"/>
  <c r="AP79" i="112"/>
  <c r="AH80" i="112"/>
  <c r="AN80" i="112"/>
  <c r="AE81" i="112"/>
  <c r="AJ81" i="112"/>
  <c r="AF82" i="112"/>
  <c r="AL82" i="112"/>
  <c r="AO82" i="112"/>
  <c r="AG83" i="112"/>
  <c r="AM83" i="112"/>
  <c r="AP83" i="112"/>
  <c r="AH84" i="112"/>
  <c r="AN84" i="112"/>
  <c r="AJ85" i="112"/>
  <c r="AF86" i="112"/>
  <c r="AL86" i="112"/>
  <c r="AO86" i="112"/>
  <c r="AG87" i="112"/>
  <c r="AM87" i="112"/>
  <c r="AP87" i="112"/>
  <c r="AH88" i="112"/>
  <c r="AN88" i="112"/>
  <c r="AE89" i="112"/>
  <c r="AJ89" i="112"/>
  <c r="AF90" i="112"/>
  <c r="AL90" i="112"/>
  <c r="AO90" i="112"/>
  <c r="AG91" i="112"/>
  <c r="AM91" i="112"/>
  <c r="AP91" i="112"/>
  <c r="AH92" i="112"/>
  <c r="AN92" i="112"/>
  <c r="AJ93" i="112"/>
  <c r="AF94" i="112"/>
  <c r="AL94" i="112"/>
  <c r="AO94" i="112"/>
  <c r="AG95" i="112"/>
  <c r="AM95" i="112"/>
  <c r="AP95" i="112"/>
  <c r="AH96" i="112"/>
  <c r="AN96" i="112"/>
  <c r="AE97" i="112"/>
  <c r="AJ97" i="112"/>
  <c r="AF98" i="112"/>
  <c r="AL98" i="112"/>
  <c r="AO98" i="112"/>
  <c r="AG99" i="112"/>
  <c r="AM99" i="112"/>
  <c r="AP99" i="112"/>
  <c r="AH100" i="112"/>
  <c r="AN100" i="112"/>
  <c r="AJ101" i="112"/>
  <c r="AF102" i="112"/>
  <c r="AL102" i="112"/>
  <c r="AO102" i="112"/>
  <c r="AG103" i="112"/>
  <c r="AM103" i="112"/>
  <c r="AP103" i="112"/>
  <c r="AH104" i="112"/>
  <c r="AN104" i="112"/>
  <c r="AE105" i="112"/>
  <c r="AJ105" i="112"/>
  <c r="AF106" i="112"/>
  <c r="AL106" i="112"/>
  <c r="AO106" i="112"/>
  <c r="AG107" i="112"/>
  <c r="AM107" i="112"/>
  <c r="AP107" i="112"/>
  <c r="AH108" i="112"/>
  <c r="AN108" i="112"/>
  <c r="AJ109" i="112"/>
  <c r="AF110" i="112"/>
  <c r="AL110" i="112"/>
  <c r="AO110" i="112"/>
  <c r="AG111" i="112"/>
  <c r="AM111" i="112"/>
  <c r="AP111" i="112"/>
  <c r="AH112" i="112"/>
  <c r="AN112" i="112"/>
  <c r="AE113" i="112"/>
  <c r="AJ113" i="112"/>
  <c r="AF114" i="112"/>
  <c r="AL114" i="112"/>
  <c r="AO114" i="112"/>
  <c r="AG115" i="112"/>
  <c r="AM115" i="112"/>
  <c r="AP115" i="112"/>
  <c r="AH116" i="112"/>
  <c r="AN116" i="112"/>
  <c r="AJ117" i="112"/>
  <c r="AF118" i="112"/>
  <c r="AM119" i="112"/>
  <c r="AE121" i="112"/>
  <c r="AL122" i="112"/>
  <c r="AP123" i="112"/>
  <c r="AJ125" i="112"/>
  <c r="AO126" i="112"/>
  <c r="AH128" i="112"/>
  <c r="AO130" i="112"/>
  <c r="AM131" i="112"/>
  <c r="AF132" i="112"/>
  <c r="AL132" i="112"/>
  <c r="AO132" i="112"/>
  <c r="AG133" i="112"/>
  <c r="AM133" i="112"/>
  <c r="AP133" i="112"/>
  <c r="AH134" i="112"/>
  <c r="AN134" i="112"/>
  <c r="AE135" i="112"/>
  <c r="AJ135" i="112"/>
  <c r="AF136" i="112"/>
  <c r="AL136" i="112"/>
  <c r="AO136" i="112"/>
  <c r="AG137" i="112"/>
  <c r="AM137" i="112"/>
  <c r="AP137" i="112"/>
  <c r="AH138" i="112"/>
  <c r="AN138" i="112"/>
  <c r="AE139" i="112"/>
  <c r="AJ139" i="112"/>
  <c r="AF140" i="112"/>
  <c r="AL140" i="112"/>
  <c r="AO140" i="112"/>
  <c r="AG141" i="112"/>
  <c r="AM141" i="112"/>
  <c r="AP141" i="112"/>
  <c r="AH142" i="112"/>
  <c r="AN142" i="112"/>
  <c r="AE143" i="112"/>
  <c r="AJ143" i="112"/>
  <c r="AF144" i="112"/>
  <c r="AL144" i="112"/>
  <c r="AO144" i="112"/>
  <c r="AG145" i="112"/>
  <c r="AM145" i="112"/>
  <c r="AP145" i="112"/>
  <c r="AH146" i="112"/>
  <c r="AN146" i="112"/>
  <c r="AE147" i="112"/>
  <c r="AJ147" i="112"/>
  <c r="AF148" i="112"/>
  <c r="AL148" i="112"/>
  <c r="AO148" i="112"/>
  <c r="AG149" i="112"/>
  <c r="AM149" i="112"/>
  <c r="AP149" i="112"/>
  <c r="AH150" i="112"/>
  <c r="AN150" i="112"/>
  <c r="AE151" i="112"/>
  <c r="AJ151" i="112"/>
  <c r="AF152" i="112"/>
  <c r="AL152" i="112"/>
  <c r="AO152" i="112"/>
  <c r="AG153" i="112"/>
  <c r="AM153" i="112"/>
  <c r="AP153" i="112"/>
  <c r="AH154" i="112"/>
  <c r="AN154" i="112"/>
  <c r="AE155" i="112"/>
  <c r="AJ155" i="112"/>
  <c r="AF156" i="112"/>
  <c r="AL156" i="112"/>
  <c r="AO156" i="112"/>
  <c r="AG157" i="112"/>
  <c r="AM157" i="112"/>
  <c r="AP157" i="112"/>
  <c r="AH158" i="112"/>
  <c r="AN158" i="112"/>
  <c r="AE159" i="112"/>
  <c r="AJ159" i="112"/>
  <c r="AF160" i="112"/>
  <c r="AL160" i="112"/>
  <c r="AO160" i="112"/>
  <c r="AG161" i="112"/>
  <c r="AM161" i="112"/>
  <c r="AP161" i="112"/>
  <c r="AH162" i="112"/>
  <c r="AN162" i="112"/>
  <c r="AE163" i="112"/>
  <c r="AJ163" i="112"/>
  <c r="AF164" i="112"/>
  <c r="AL164" i="112"/>
  <c r="AO164" i="112"/>
  <c r="AG165" i="112"/>
  <c r="AM165" i="112"/>
  <c r="AP165" i="112"/>
  <c r="AH166" i="112"/>
  <c r="AN166" i="112"/>
  <c r="AE167" i="112"/>
  <c r="AJ167" i="112"/>
  <c r="AF168" i="112"/>
  <c r="AL168" i="112"/>
  <c r="AO168" i="112"/>
  <c r="AG169" i="112"/>
  <c r="AM169" i="112"/>
  <c r="AP169" i="112"/>
  <c r="AH170" i="112"/>
  <c r="AN170" i="112"/>
  <c r="AE171" i="112"/>
  <c r="AJ171" i="112"/>
  <c r="AF172" i="112"/>
  <c r="AL172" i="112"/>
  <c r="AO172" i="112"/>
  <c r="AG173" i="112"/>
  <c r="AM173" i="112"/>
  <c r="AP173" i="112"/>
  <c r="AH174" i="112"/>
  <c r="AN174" i="112"/>
  <c r="AE175" i="112"/>
  <c r="AJ175" i="112"/>
  <c r="AF176" i="112"/>
  <c r="AL176" i="112"/>
  <c r="AO176" i="112"/>
  <c r="AG177" i="112"/>
  <c r="AM177" i="112"/>
  <c r="AP177" i="112"/>
  <c r="AH178" i="112"/>
  <c r="AN178" i="112"/>
  <c r="AE179" i="112"/>
  <c r="AJ179" i="112"/>
  <c r="AF180" i="112"/>
  <c r="AL180" i="112"/>
  <c r="AO180" i="112"/>
  <c r="AG181" i="112"/>
  <c r="AM181" i="112"/>
  <c r="AP181" i="112"/>
  <c r="AH182" i="112"/>
  <c r="AN182" i="112"/>
  <c r="AE183" i="112"/>
  <c r="AJ183" i="112"/>
  <c r="AF184" i="112"/>
  <c r="AL184" i="112"/>
  <c r="AO184" i="112"/>
  <c r="AG185" i="112"/>
  <c r="AM185" i="112"/>
  <c r="AP185" i="112"/>
  <c r="AH186" i="112"/>
  <c r="AN186" i="112"/>
  <c r="AE187" i="112"/>
  <c r="AJ187" i="112"/>
  <c r="AF188" i="112"/>
  <c r="AL188" i="112"/>
  <c r="AO188" i="112"/>
  <c r="AG189" i="112"/>
  <c r="AM189" i="112"/>
  <c r="AL118" i="112"/>
  <c r="AP119" i="112"/>
  <c r="AJ121" i="112"/>
  <c r="AO122" i="112"/>
  <c r="AH124" i="112"/>
  <c r="AG127" i="112"/>
  <c r="AN128" i="112"/>
  <c r="AF130" i="112"/>
  <c r="AP130" i="112"/>
  <c r="AN131" i="112"/>
  <c r="AG132" i="112"/>
  <c r="AM132" i="112"/>
  <c r="AP132" i="112"/>
  <c r="AH133" i="112"/>
  <c r="AN133" i="112"/>
  <c r="AE134" i="112"/>
  <c r="AJ134" i="112"/>
  <c r="AF135" i="112"/>
  <c r="AL135" i="112"/>
  <c r="AO135" i="112"/>
  <c r="AG136" i="112"/>
  <c r="AM136" i="112"/>
  <c r="AP136" i="112"/>
  <c r="AH137" i="112"/>
  <c r="AN137" i="112"/>
  <c r="AE138" i="112"/>
  <c r="AJ138" i="112"/>
  <c r="AF139" i="112"/>
  <c r="AL139" i="112"/>
  <c r="AO139" i="112"/>
  <c r="AG140" i="112"/>
  <c r="AM140" i="112"/>
  <c r="AP140" i="112"/>
  <c r="AH141" i="112"/>
  <c r="AN141" i="112"/>
  <c r="AE142" i="112"/>
  <c r="AJ142" i="112"/>
  <c r="AF143" i="112"/>
  <c r="AL143" i="112"/>
  <c r="AO143" i="112"/>
  <c r="AG144" i="112"/>
  <c r="AM144" i="112"/>
  <c r="AP144" i="112"/>
  <c r="AH145" i="112"/>
  <c r="AN145" i="112"/>
  <c r="AE146" i="112"/>
  <c r="AJ146" i="112"/>
  <c r="AF147" i="112"/>
  <c r="AL147" i="112"/>
  <c r="AO147" i="112"/>
  <c r="AG148" i="112"/>
  <c r="AM148" i="112"/>
  <c r="AP148" i="112"/>
  <c r="AH149" i="112"/>
  <c r="AN149" i="112"/>
  <c r="AE150" i="112"/>
  <c r="AJ150" i="112"/>
  <c r="AF151" i="112"/>
  <c r="AL151" i="112"/>
  <c r="AO151" i="112"/>
  <c r="AG152" i="112"/>
  <c r="AM152" i="112"/>
  <c r="AP152" i="112"/>
  <c r="AH153" i="112"/>
  <c r="AN153" i="112"/>
  <c r="AE154" i="112"/>
  <c r="AJ154" i="112"/>
  <c r="AF155" i="112"/>
  <c r="AL155" i="112"/>
  <c r="AO155" i="112"/>
  <c r="AG156" i="112"/>
  <c r="AM156" i="112"/>
  <c r="AP156" i="112"/>
  <c r="AH157" i="112"/>
  <c r="AN157" i="112"/>
  <c r="AE158" i="112"/>
  <c r="AJ158" i="112"/>
  <c r="AF159" i="112"/>
  <c r="AL159" i="112"/>
  <c r="AO159" i="112"/>
  <c r="AG160" i="112"/>
  <c r="AM160" i="112"/>
  <c r="AP160" i="112"/>
  <c r="AH161" i="112"/>
  <c r="AN161" i="112"/>
  <c r="AE162" i="112"/>
  <c r="AJ162" i="112"/>
  <c r="AF163" i="112"/>
  <c r="AL163" i="112"/>
  <c r="AO163" i="112"/>
  <c r="AG164" i="112"/>
  <c r="AM164" i="112"/>
  <c r="AP164" i="112"/>
  <c r="AH165" i="112"/>
  <c r="AN165" i="112"/>
  <c r="AE166" i="112"/>
  <c r="AJ166" i="112"/>
  <c r="AF167" i="112"/>
  <c r="AL167" i="112"/>
  <c r="AO167" i="112"/>
  <c r="AG168" i="112"/>
  <c r="AM168" i="112"/>
  <c r="AP168" i="112"/>
  <c r="AH169" i="112"/>
  <c r="AN169" i="112"/>
  <c r="AE170" i="112"/>
  <c r="AJ170" i="112"/>
  <c r="AF171" i="112"/>
  <c r="AL171" i="112"/>
  <c r="AO171" i="112"/>
  <c r="AG172" i="112"/>
  <c r="AM172" i="112"/>
  <c r="AP172" i="112"/>
  <c r="AH173" i="112"/>
  <c r="AN173" i="112"/>
  <c r="AE174" i="112"/>
  <c r="AJ174" i="112"/>
  <c r="AF175" i="112"/>
  <c r="AL175" i="112"/>
  <c r="AO175" i="112"/>
  <c r="AG176" i="112"/>
  <c r="AM176" i="112"/>
  <c r="AP176" i="112"/>
  <c r="AH177" i="112"/>
  <c r="AN177" i="112"/>
  <c r="AE178" i="112"/>
  <c r="AJ178" i="112"/>
  <c r="AF179" i="112"/>
  <c r="AL179" i="112"/>
  <c r="AO179" i="112"/>
  <c r="AG180" i="112"/>
  <c r="AM180" i="112"/>
  <c r="AP180" i="112"/>
  <c r="AH181" i="112"/>
  <c r="AN181" i="112"/>
  <c r="AE182" i="112"/>
  <c r="AJ182" i="112"/>
  <c r="AF183" i="112"/>
  <c r="AL183" i="112"/>
  <c r="AO183" i="112"/>
  <c r="AG184" i="112"/>
  <c r="AM184" i="112"/>
  <c r="AP184" i="112"/>
  <c r="AH185" i="112"/>
  <c r="AN185" i="112"/>
  <c r="AE186" i="112"/>
  <c r="AJ186" i="112"/>
  <c r="AF187" i="112"/>
  <c r="AL187" i="112"/>
  <c r="AO187" i="112"/>
  <c r="AG188" i="112"/>
  <c r="AM188" i="112"/>
  <c r="AP188" i="112"/>
  <c r="AH189" i="112"/>
  <c r="AN189" i="112"/>
  <c r="AE190" i="112"/>
  <c r="AJ190" i="112"/>
  <c r="AO118" i="112"/>
  <c r="AH120" i="112"/>
  <c r="AG123" i="112"/>
  <c r="AN124" i="112"/>
  <c r="AF126" i="112"/>
  <c r="AM127" i="112"/>
  <c r="AE129" i="112"/>
  <c r="AL130" i="112"/>
  <c r="AG131" i="112"/>
  <c r="AP131" i="112"/>
  <c r="AH132" i="112"/>
  <c r="AN132" i="112"/>
  <c r="AJ133" i="112"/>
  <c r="AF134" i="112"/>
  <c r="AL134" i="112"/>
  <c r="AO134" i="112"/>
  <c r="AG135" i="112"/>
  <c r="AM135" i="112"/>
  <c r="AP135" i="112"/>
  <c r="AH136" i="112"/>
  <c r="AN136" i="112"/>
  <c r="AE137" i="112"/>
  <c r="AJ137" i="112"/>
  <c r="AF138" i="112"/>
  <c r="AL138" i="112"/>
  <c r="AO138" i="112"/>
  <c r="AG139" i="112"/>
  <c r="AM139" i="112"/>
  <c r="AP139" i="112"/>
  <c r="AH140" i="112"/>
  <c r="AN140" i="112"/>
  <c r="AJ141" i="112"/>
  <c r="AF142" i="112"/>
  <c r="AL142" i="112"/>
  <c r="AO142" i="112"/>
  <c r="AG143" i="112"/>
  <c r="AM143" i="112"/>
  <c r="AP143" i="112"/>
  <c r="AH144" i="112"/>
  <c r="AN144" i="112"/>
  <c r="AE145" i="112"/>
  <c r="AJ145" i="112"/>
  <c r="AF146" i="112"/>
  <c r="AL146" i="112"/>
  <c r="AO146" i="112"/>
  <c r="AG147" i="112"/>
  <c r="AM147" i="112"/>
  <c r="AP147" i="112"/>
  <c r="AH148" i="112"/>
  <c r="AN148" i="112"/>
  <c r="AJ149" i="112"/>
  <c r="AF150" i="112"/>
  <c r="AL150" i="112"/>
  <c r="AO150" i="112"/>
  <c r="AG151" i="112"/>
  <c r="AM151" i="112"/>
  <c r="AP151" i="112"/>
  <c r="AH152" i="112"/>
  <c r="AN152" i="112"/>
  <c r="AE153" i="112"/>
  <c r="AJ153" i="112"/>
  <c r="AF154" i="112"/>
  <c r="AL154" i="112"/>
  <c r="AO154" i="112"/>
  <c r="AG155" i="112"/>
  <c r="AM155" i="112"/>
  <c r="AP155" i="112"/>
  <c r="AH156" i="112"/>
  <c r="AN156" i="112"/>
  <c r="AJ157" i="112"/>
  <c r="AF158" i="112"/>
  <c r="AL158" i="112"/>
  <c r="AO158" i="112"/>
  <c r="AG159" i="112"/>
  <c r="AM159" i="112"/>
  <c r="AP159" i="112"/>
  <c r="AH160" i="112"/>
  <c r="AN160" i="112"/>
  <c r="AE161" i="112"/>
  <c r="AJ161" i="112"/>
  <c r="AF162" i="112"/>
  <c r="AL162" i="112"/>
  <c r="AO162" i="112"/>
  <c r="AG163" i="112"/>
  <c r="AM163" i="112"/>
  <c r="AP163" i="112"/>
  <c r="AH164" i="112"/>
  <c r="AN164" i="112"/>
  <c r="AJ165" i="112"/>
  <c r="AF166" i="112"/>
  <c r="AL166" i="112"/>
  <c r="AO166" i="112"/>
  <c r="AG167" i="112"/>
  <c r="AM167" i="112"/>
  <c r="AP167" i="112"/>
  <c r="AH168" i="112"/>
  <c r="AN168" i="112"/>
  <c r="AE169" i="112"/>
  <c r="AJ169" i="112"/>
  <c r="AF170" i="112"/>
  <c r="AL170" i="112"/>
  <c r="AO170" i="112"/>
  <c r="AG171" i="112"/>
  <c r="AM171" i="112"/>
  <c r="AP171" i="112"/>
  <c r="AH172" i="112"/>
  <c r="AN172" i="112"/>
  <c r="AJ173" i="112"/>
  <c r="AF174" i="112"/>
  <c r="AL174" i="112"/>
  <c r="AO174" i="112"/>
  <c r="AG175" i="112"/>
  <c r="AM175" i="112"/>
  <c r="AP175" i="112"/>
  <c r="AH176" i="112"/>
  <c r="AN176" i="112"/>
  <c r="AE177" i="112"/>
  <c r="AJ177" i="112"/>
  <c r="AF178" i="112"/>
  <c r="AL178" i="112"/>
  <c r="AO178" i="112"/>
  <c r="AG179" i="112"/>
  <c r="AM179" i="112"/>
  <c r="AP179" i="112"/>
  <c r="AH180" i="112"/>
  <c r="AN180" i="112"/>
  <c r="AJ181" i="112"/>
  <c r="AF182" i="112"/>
  <c r="AL182" i="112"/>
  <c r="AO182" i="112"/>
  <c r="AG183" i="112"/>
  <c r="AM183" i="112"/>
  <c r="AP183" i="112"/>
  <c r="AH184" i="112"/>
  <c r="AN184" i="112"/>
  <c r="AE185" i="112"/>
  <c r="AJ185" i="112"/>
  <c r="AF186" i="112"/>
  <c r="AL186" i="112"/>
  <c r="AO186" i="112"/>
  <c r="AG187" i="112"/>
  <c r="AM187" i="112"/>
  <c r="AP187" i="112"/>
  <c r="AH188" i="112"/>
  <c r="AN188" i="112"/>
  <c r="AJ189" i="112"/>
  <c r="AG119" i="112"/>
  <c r="AN120" i="112"/>
  <c r="AF122" i="112"/>
  <c r="AM123" i="112"/>
  <c r="AL126" i="112"/>
  <c r="AP127" i="112"/>
  <c r="AJ129" i="112"/>
  <c r="AM130" i="112"/>
  <c r="AH131" i="112"/>
  <c r="AE132" i="112"/>
  <c r="AJ132" i="112"/>
  <c r="AF133" i="112"/>
  <c r="AL133" i="112"/>
  <c r="AO133" i="112"/>
  <c r="AG134" i="112"/>
  <c r="AM134" i="112"/>
  <c r="AP134" i="112"/>
  <c r="AH135" i="112"/>
  <c r="AN135" i="112"/>
  <c r="AJ136" i="112"/>
  <c r="AF137" i="112"/>
  <c r="AL137" i="112"/>
  <c r="AO137" i="112"/>
  <c r="AG138" i="112"/>
  <c r="AM138" i="112"/>
  <c r="AP138" i="112"/>
  <c r="AH139" i="112"/>
  <c r="AN139" i="112"/>
  <c r="AE140" i="112"/>
  <c r="AJ140" i="112"/>
  <c r="AF141" i="112"/>
  <c r="AL141" i="112"/>
  <c r="AO141" i="112"/>
  <c r="AG142" i="112"/>
  <c r="AM142" i="112"/>
  <c r="AP142" i="112"/>
  <c r="AH143" i="112"/>
  <c r="AN143" i="112"/>
  <c r="AJ144" i="112"/>
  <c r="AF145" i="112"/>
  <c r="AL145" i="112"/>
  <c r="AO145" i="112"/>
  <c r="AG146" i="112"/>
  <c r="AM146" i="112"/>
  <c r="AP146" i="112"/>
  <c r="AH147" i="112"/>
  <c r="AN147" i="112"/>
  <c r="AE148" i="112"/>
  <c r="AJ148" i="112"/>
  <c r="AF149" i="112"/>
  <c r="AL149" i="112"/>
  <c r="AO149" i="112"/>
  <c r="AG150" i="112"/>
  <c r="AM150" i="112"/>
  <c r="AP150" i="112"/>
  <c r="AH151" i="112"/>
  <c r="AN151" i="112"/>
  <c r="AE152" i="112"/>
  <c r="AJ152" i="112"/>
  <c r="AF153" i="112"/>
  <c r="AL153" i="112"/>
  <c r="AO153" i="112"/>
  <c r="AG154" i="112"/>
  <c r="AM154" i="112"/>
  <c r="AP154" i="112"/>
  <c r="AH155" i="112"/>
  <c r="AN155" i="112"/>
  <c r="AJ156" i="112"/>
  <c r="AF157" i="112"/>
  <c r="AL157" i="112"/>
  <c r="AO157" i="112"/>
  <c r="AG158" i="112"/>
  <c r="AM158" i="112"/>
  <c r="AP158" i="112"/>
  <c r="AH159" i="112"/>
  <c r="AN159" i="112"/>
  <c r="AE160" i="112"/>
  <c r="AJ160" i="112"/>
  <c r="AF161" i="112"/>
  <c r="AL161" i="112"/>
  <c r="AO161" i="112"/>
  <c r="AG162" i="112"/>
  <c r="AM162" i="112"/>
  <c r="AP162" i="112"/>
  <c r="AH163" i="112"/>
  <c r="AN163" i="112"/>
  <c r="AJ164" i="112"/>
  <c r="AF165" i="112"/>
  <c r="AL165" i="112"/>
  <c r="AO165" i="112"/>
  <c r="AG166" i="112"/>
  <c r="AM166" i="112"/>
  <c r="AP166" i="112"/>
  <c r="AH167" i="112"/>
  <c r="AN167" i="112"/>
  <c r="AE168" i="112"/>
  <c r="AJ168" i="112"/>
  <c r="AF169" i="112"/>
  <c r="AL169" i="112"/>
  <c r="AO169" i="112"/>
  <c r="AG170" i="112"/>
  <c r="AM170" i="112"/>
  <c r="AP170" i="112"/>
  <c r="AH171" i="112"/>
  <c r="AN171" i="112"/>
  <c r="AJ172" i="112"/>
  <c r="AF173" i="112"/>
  <c r="AL173" i="112"/>
  <c r="AO173" i="112"/>
  <c r="AG174" i="112"/>
  <c r="AM174" i="112"/>
  <c r="AP174" i="112"/>
  <c r="AH175" i="112"/>
  <c r="AN175" i="112"/>
  <c r="AE176" i="112"/>
  <c r="AJ176" i="112"/>
  <c r="AF177" i="112"/>
  <c r="AL177" i="112"/>
  <c r="AO177" i="112"/>
  <c r="AG178" i="112"/>
  <c r="AM178" i="112"/>
  <c r="AP178" i="112"/>
  <c r="AH179" i="112"/>
  <c r="AN179" i="112"/>
  <c r="AJ180" i="112"/>
  <c r="AL181" i="112"/>
  <c r="AO181" i="112"/>
  <c r="AG182" i="112"/>
  <c r="AM182" i="112"/>
  <c r="AP182" i="112"/>
  <c r="AH183" i="112"/>
  <c r="AE184" i="112"/>
  <c r="AJ184" i="112"/>
  <c r="AF185" i="112"/>
  <c r="AL185" i="112"/>
  <c r="AO185" i="112"/>
  <c r="AG186" i="112"/>
  <c r="AM186" i="112"/>
  <c r="AP186" i="112"/>
  <c r="AH187" i="112"/>
  <c r="AJ188" i="112"/>
  <c r="AL189" i="112"/>
  <c r="AP189" i="112"/>
  <c r="AL190" i="112"/>
  <c r="AP190" i="112"/>
  <c r="AE192" i="112"/>
  <c r="AJ192" i="112"/>
  <c r="AF193" i="112"/>
  <c r="AO193" i="112"/>
  <c r="AG194" i="112"/>
  <c r="AM194" i="112"/>
  <c r="AP194" i="112"/>
  <c r="AN195" i="112"/>
  <c r="AJ196" i="112"/>
  <c r="AF197" i="112"/>
  <c r="AO197" i="112"/>
  <c r="AG198" i="112"/>
  <c r="AM198" i="112"/>
  <c r="AP198" i="112"/>
  <c r="AE200" i="112"/>
  <c r="AJ200" i="112"/>
  <c r="AF201" i="112"/>
  <c r="AO201" i="112"/>
  <c r="AG202" i="112"/>
  <c r="AM202" i="112"/>
  <c r="AN203" i="112"/>
  <c r="AJ204" i="112"/>
  <c r="AF205" i="112"/>
  <c r="AO205" i="112"/>
  <c r="AG206" i="112"/>
  <c r="AM206" i="112"/>
  <c r="AP206" i="112"/>
  <c r="AH207" i="112"/>
  <c r="AE208" i="112"/>
  <c r="AJ208" i="112"/>
  <c r="AF209" i="112"/>
  <c r="AL209" i="112"/>
  <c r="AO209" i="112"/>
  <c r="AG210" i="112"/>
  <c r="AM210" i="112"/>
  <c r="AN211" i="112"/>
  <c r="AJ212" i="112"/>
  <c r="AF213" i="112"/>
  <c r="AO213" i="112"/>
  <c r="AG214" i="112"/>
  <c r="AM214" i="112"/>
  <c r="AP214" i="112"/>
  <c r="AE216" i="112"/>
  <c r="AJ216" i="112"/>
  <c r="AF217" i="112"/>
  <c r="AO217" i="112"/>
  <c r="AG218" i="112"/>
  <c r="AM218" i="112"/>
  <c r="AN219" i="112"/>
  <c r="AJ220" i="112"/>
  <c r="AF221" i="112"/>
  <c r="AO221" i="112"/>
  <c r="AG222" i="112"/>
  <c r="AM222" i="112"/>
  <c r="AP222" i="112"/>
  <c r="AH223" i="112"/>
  <c r="AE224" i="112"/>
  <c r="AJ224" i="112"/>
  <c r="AF225" i="112"/>
  <c r="AL225" i="112"/>
  <c r="AO225" i="112"/>
  <c r="AG226" i="112"/>
  <c r="AM226" i="112"/>
  <c r="AN227" i="112"/>
  <c r="AJ228" i="112"/>
  <c r="AF229" i="112"/>
  <c r="AO229" i="112"/>
  <c r="AG230" i="112"/>
  <c r="AM230" i="112"/>
  <c r="AP230" i="112"/>
  <c r="AJ232" i="112"/>
  <c r="AF233" i="112"/>
  <c r="AL233" i="112"/>
  <c r="AO233" i="112"/>
  <c r="AG234" i="112"/>
  <c r="AM234" i="112"/>
  <c r="AN235" i="112"/>
  <c r="AE236" i="112"/>
  <c r="AJ236" i="112"/>
  <c r="AF237" i="112"/>
  <c r="AO237" i="112"/>
  <c r="AG238" i="112"/>
  <c r="AM238" i="112"/>
  <c r="AP238" i="112"/>
  <c r="AH239" i="112"/>
  <c r="AJ240" i="112"/>
  <c r="AF241" i="112"/>
  <c r="AL241" i="112"/>
  <c r="AO241" i="112"/>
  <c r="AG242" i="112"/>
  <c r="AM242" i="112"/>
  <c r="AN243" i="112"/>
  <c r="AE244" i="112"/>
  <c r="AJ244" i="112"/>
  <c r="AF245" i="112"/>
  <c r="AO245" i="112"/>
  <c r="AG246" i="112"/>
  <c r="AM246" i="112"/>
  <c r="AP246" i="112"/>
  <c r="AH247" i="112"/>
  <c r="AJ248" i="112"/>
  <c r="AF249" i="112"/>
  <c r="AL249" i="112"/>
  <c r="AO249" i="112"/>
  <c r="AG250" i="112"/>
  <c r="AM250" i="112"/>
  <c r="AF190" i="112"/>
  <c r="AM190" i="112"/>
  <c r="AE191" i="112"/>
  <c r="AJ191" i="112"/>
  <c r="AF192" i="112"/>
  <c r="AL192" i="112"/>
  <c r="AO192" i="112"/>
  <c r="AG193" i="112"/>
  <c r="AM193" i="112"/>
  <c r="AP193" i="112"/>
  <c r="AH194" i="112"/>
  <c r="AN194" i="112"/>
  <c r="AE195" i="112"/>
  <c r="AJ195" i="112"/>
  <c r="AF196" i="112"/>
  <c r="AL196" i="112"/>
  <c r="AO196" i="112"/>
  <c r="AG197" i="112"/>
  <c r="AM197" i="112"/>
  <c r="AP197" i="112"/>
  <c r="AH198" i="112"/>
  <c r="AN198" i="112"/>
  <c r="AE199" i="112"/>
  <c r="AJ199" i="112"/>
  <c r="AF200" i="112"/>
  <c r="AL200" i="112"/>
  <c r="AO200" i="112"/>
  <c r="AG201" i="112"/>
  <c r="AM201" i="112"/>
  <c r="AP201" i="112"/>
  <c r="AN202" i="112"/>
  <c r="AE203" i="112"/>
  <c r="AJ203" i="112"/>
  <c r="AF204" i="112"/>
  <c r="AL204" i="112"/>
  <c r="AO204" i="112"/>
  <c r="AG205" i="112"/>
  <c r="AM205" i="112"/>
  <c r="AP205" i="112"/>
  <c r="AH206" i="112"/>
  <c r="AE207" i="112"/>
  <c r="AJ207" i="112"/>
  <c r="AL208" i="112"/>
  <c r="AO208" i="112"/>
  <c r="AG209" i="112"/>
  <c r="AM209" i="112"/>
  <c r="AP209" i="112"/>
  <c r="AN210" i="112"/>
  <c r="AE211" i="112"/>
  <c r="AJ211" i="112"/>
  <c r="AF212" i="112"/>
  <c r="AO212" i="112"/>
  <c r="AG213" i="112"/>
  <c r="AM213" i="112"/>
  <c r="AP213" i="112"/>
  <c r="AH214" i="112"/>
  <c r="AE215" i="112"/>
  <c r="AJ215" i="112"/>
  <c r="AL216" i="112"/>
  <c r="AO216" i="112"/>
  <c r="AG217" i="112"/>
  <c r="AM217" i="112"/>
  <c r="AP217" i="112"/>
  <c r="AN218" i="112"/>
  <c r="AE219" i="112"/>
  <c r="AJ219" i="112"/>
  <c r="AF220" i="112"/>
  <c r="AO220" i="112"/>
  <c r="AG221" i="112"/>
  <c r="AM221" i="112"/>
  <c r="AP221" i="112"/>
  <c r="AH222" i="112"/>
  <c r="AE223" i="112"/>
  <c r="AJ223" i="112"/>
  <c r="AL224" i="112"/>
  <c r="AO224" i="112"/>
  <c r="AG225" i="112"/>
  <c r="AM225" i="112"/>
  <c r="AP225" i="112"/>
  <c r="AN226" i="112"/>
  <c r="AE227" i="112"/>
  <c r="AJ227" i="112"/>
  <c r="AF228" i="112"/>
  <c r="AO228" i="112"/>
  <c r="AG229" i="112"/>
  <c r="AM229" i="112"/>
  <c r="AP229" i="112"/>
  <c r="AH230" i="112"/>
  <c r="AE231" i="112"/>
  <c r="AJ231" i="112"/>
  <c r="AL232" i="112"/>
  <c r="AO232" i="112"/>
  <c r="AG233" i="112"/>
  <c r="AM233" i="112"/>
  <c r="AP233" i="112"/>
  <c r="AN234" i="112"/>
  <c r="AE235" i="112"/>
  <c r="AJ235" i="112"/>
  <c r="AF236" i="112"/>
  <c r="AL236" i="112"/>
  <c r="AO236" i="112"/>
  <c r="AG237" i="112"/>
  <c r="AM237" i="112"/>
  <c r="AP237" i="112"/>
  <c r="AH238" i="112"/>
  <c r="AE239" i="112"/>
  <c r="AJ239" i="112"/>
  <c r="AL240" i="112"/>
  <c r="AO240" i="112"/>
  <c r="AG241" i="112"/>
  <c r="AM241" i="112"/>
  <c r="AP241" i="112"/>
  <c r="AN242" i="112"/>
  <c r="AE243" i="112"/>
  <c r="AJ243" i="112"/>
  <c r="AF244" i="112"/>
  <c r="AO244" i="112"/>
  <c r="AG245" i="112"/>
  <c r="AM245" i="112"/>
  <c r="AP245" i="112"/>
  <c r="AH246" i="112"/>
  <c r="AE247" i="112"/>
  <c r="AJ247" i="112"/>
  <c r="AL248" i="112"/>
  <c r="AO248" i="112"/>
  <c r="AG249" i="112"/>
  <c r="AM249" i="112"/>
  <c r="AP249" i="112"/>
  <c r="AN250" i="112"/>
  <c r="AE251" i="112"/>
  <c r="AJ251" i="112"/>
  <c r="AG190" i="112"/>
  <c r="AN190" i="112"/>
  <c r="AF191" i="112"/>
  <c r="AL191" i="112"/>
  <c r="AO191" i="112"/>
  <c r="AG192" i="112"/>
  <c r="AM192" i="112"/>
  <c r="AP192" i="112"/>
  <c r="AH193" i="112"/>
  <c r="AN193" i="112"/>
  <c r="AE194" i="112"/>
  <c r="AJ194" i="112"/>
  <c r="AF195" i="112"/>
  <c r="AL195" i="112"/>
  <c r="AO195" i="112"/>
  <c r="AG196" i="112"/>
  <c r="AM196" i="112"/>
  <c r="AP196" i="112"/>
  <c r="AH197" i="112"/>
  <c r="AN197" i="112"/>
  <c r="AE198" i="112"/>
  <c r="AJ198" i="112"/>
  <c r="AF199" i="112"/>
  <c r="AL199" i="112"/>
  <c r="AO199" i="112"/>
  <c r="AG200" i="112"/>
  <c r="AM200" i="112"/>
  <c r="AP200" i="112"/>
  <c r="AH201" i="112"/>
  <c r="AN201" i="112"/>
  <c r="AE202" i="112"/>
  <c r="AJ202" i="112"/>
  <c r="AF203" i="112"/>
  <c r="AL203" i="112"/>
  <c r="AO203" i="112"/>
  <c r="AG204" i="112"/>
  <c r="AM204" i="112"/>
  <c r="AP204" i="112"/>
  <c r="AH205" i="112"/>
  <c r="AN205" i="112"/>
  <c r="AE206" i="112"/>
  <c r="AJ206" i="112"/>
  <c r="AF207" i="112"/>
  <c r="AL207" i="112"/>
  <c r="AO207" i="112"/>
  <c r="AG208" i="112"/>
  <c r="AM208" i="112"/>
  <c r="AP208" i="112"/>
  <c r="AH209" i="112"/>
  <c r="AN209" i="112"/>
  <c r="AE210" i="112"/>
  <c r="AJ210" i="112"/>
  <c r="AF211" i="112"/>
  <c r="AL211" i="112"/>
  <c r="AO211" i="112"/>
  <c r="AG212" i="112"/>
  <c r="AM212" i="112"/>
  <c r="AP212" i="112"/>
  <c r="AH213" i="112"/>
  <c r="AN213" i="112"/>
  <c r="AE214" i="112"/>
  <c r="AJ214" i="112"/>
  <c r="AF215" i="112"/>
  <c r="AL215" i="112"/>
  <c r="AO215" i="112"/>
  <c r="AG216" i="112"/>
  <c r="AM216" i="112"/>
  <c r="AP216" i="112"/>
  <c r="AH217" i="112"/>
  <c r="AN217" i="112"/>
  <c r="AE218" i="112"/>
  <c r="AJ218" i="112"/>
  <c r="AF219" i="112"/>
  <c r="AL219" i="112"/>
  <c r="AO219" i="112"/>
  <c r="AG220" i="112"/>
  <c r="AM220" i="112"/>
  <c r="AP220" i="112"/>
  <c r="AH221" i="112"/>
  <c r="AN221" i="112"/>
  <c r="AE222" i="112"/>
  <c r="AJ222" i="112"/>
  <c r="AF223" i="112"/>
  <c r="AL223" i="112"/>
  <c r="AO223" i="112"/>
  <c r="AG224" i="112"/>
  <c r="AM224" i="112"/>
  <c r="AP224" i="112"/>
  <c r="AH225" i="112"/>
  <c r="AN225" i="112"/>
  <c r="AE226" i="112"/>
  <c r="AJ226" i="112"/>
  <c r="AF227" i="112"/>
  <c r="AL227" i="112"/>
  <c r="AO227" i="112"/>
  <c r="AG228" i="112"/>
  <c r="AM228" i="112"/>
  <c r="AP228" i="112"/>
  <c r="AH229" i="112"/>
  <c r="AN229" i="112"/>
  <c r="AE230" i="112"/>
  <c r="AJ230" i="112"/>
  <c r="AF231" i="112"/>
  <c r="AL231" i="112"/>
  <c r="AO231" i="112"/>
  <c r="AG232" i="112"/>
  <c r="AM232" i="112"/>
  <c r="AP232" i="112"/>
  <c r="AH233" i="112"/>
  <c r="AN233" i="112"/>
  <c r="AJ234" i="112"/>
  <c r="AF235" i="112"/>
  <c r="AL235" i="112"/>
  <c r="AO235" i="112"/>
  <c r="AG236" i="112"/>
  <c r="AM236" i="112"/>
  <c r="AP236" i="112"/>
  <c r="AH237" i="112"/>
  <c r="AN237" i="112"/>
  <c r="AE238" i="112"/>
  <c r="AJ238" i="112"/>
  <c r="AF239" i="112"/>
  <c r="AL239" i="112"/>
  <c r="AO239" i="112"/>
  <c r="AG240" i="112"/>
  <c r="AM240" i="112"/>
  <c r="AP240" i="112"/>
  <c r="AH241" i="112"/>
  <c r="AN241" i="112"/>
  <c r="AJ242" i="112"/>
  <c r="AF243" i="112"/>
  <c r="AL243" i="112"/>
  <c r="AO243" i="112"/>
  <c r="AG244" i="112"/>
  <c r="AM244" i="112"/>
  <c r="AP244" i="112"/>
  <c r="AH245" i="112"/>
  <c r="AN245" i="112"/>
  <c r="AE246" i="112"/>
  <c r="AJ246" i="112"/>
  <c r="AF247" i="112"/>
  <c r="AL247" i="112"/>
  <c r="AG248" i="112"/>
  <c r="AM248" i="112"/>
  <c r="AP248" i="112"/>
  <c r="AH249" i="112"/>
  <c r="AN249" i="112"/>
  <c r="AJ250" i="112"/>
  <c r="AF251" i="112"/>
  <c r="AL251" i="112"/>
  <c r="AO189" i="112"/>
  <c r="AH190" i="112"/>
  <c r="AO190" i="112"/>
  <c r="AG191" i="112"/>
  <c r="AM191" i="112"/>
  <c r="AH192" i="112"/>
  <c r="AN192" i="112"/>
  <c r="AE193" i="112"/>
  <c r="AJ193" i="112"/>
  <c r="AF194" i="112"/>
  <c r="AL194" i="112"/>
  <c r="AO194" i="112"/>
  <c r="AG195" i="112"/>
  <c r="AM195" i="112"/>
  <c r="AP195" i="112"/>
  <c r="AH196" i="112"/>
  <c r="AN196" i="112"/>
  <c r="AJ197" i="112"/>
  <c r="AF198" i="112"/>
  <c r="AL198" i="112"/>
  <c r="AO198" i="112"/>
  <c r="AG199" i="112"/>
  <c r="AM199" i="112"/>
  <c r="AH200" i="112"/>
  <c r="AN200" i="112"/>
  <c r="AE201" i="112"/>
  <c r="AJ201" i="112"/>
  <c r="AF202" i="112"/>
  <c r="AL202" i="112"/>
  <c r="AO202" i="112"/>
  <c r="AG203" i="112"/>
  <c r="AM203" i="112"/>
  <c r="AP203" i="112"/>
  <c r="AH204" i="112"/>
  <c r="AN204" i="112"/>
  <c r="AJ205" i="112"/>
  <c r="AF206" i="112"/>
  <c r="AL206" i="112"/>
  <c r="AO206" i="112"/>
  <c r="AG207" i="112"/>
  <c r="AM207" i="112"/>
  <c r="AH208" i="112"/>
  <c r="AN208" i="112"/>
  <c r="AE209" i="112"/>
  <c r="AJ209" i="112"/>
  <c r="AF210" i="112"/>
  <c r="AL210" i="112"/>
  <c r="AO210" i="112"/>
  <c r="AG211" i="112"/>
  <c r="AM211" i="112"/>
  <c r="AP211" i="112"/>
  <c r="AH212" i="112"/>
  <c r="AN212" i="112"/>
  <c r="AJ213" i="112"/>
  <c r="AF214" i="112"/>
  <c r="AL214" i="112"/>
  <c r="AO214" i="112"/>
  <c r="AG215" i="112"/>
  <c r="AM215" i="112"/>
  <c r="AH216" i="112"/>
  <c r="AN216" i="112"/>
  <c r="AE217" i="112"/>
  <c r="AJ217" i="112"/>
  <c r="AF218" i="112"/>
  <c r="AL218" i="112"/>
  <c r="AO218" i="112"/>
  <c r="AG219" i="112"/>
  <c r="AM219" i="112"/>
  <c r="AH220" i="112"/>
  <c r="AN220" i="112"/>
  <c r="AJ221" i="112"/>
  <c r="AF222" i="112"/>
  <c r="AL222" i="112"/>
  <c r="AO222" i="112"/>
  <c r="AG223" i="112"/>
  <c r="AM223" i="112"/>
  <c r="AH224" i="112"/>
  <c r="AN224" i="112"/>
  <c r="AE225" i="112"/>
  <c r="AJ225" i="112"/>
  <c r="AF226" i="112"/>
  <c r="AL226" i="112"/>
  <c r="AO226" i="112"/>
  <c r="AG227" i="112"/>
  <c r="AM227" i="112"/>
  <c r="AH228" i="112"/>
  <c r="AN228" i="112"/>
  <c r="AE229" i="112"/>
  <c r="AJ229" i="112"/>
  <c r="AF230" i="112"/>
  <c r="AL230" i="112"/>
  <c r="AO230" i="112"/>
  <c r="AG231" i="112"/>
  <c r="AM231" i="112"/>
  <c r="AH232" i="112"/>
  <c r="AN232" i="112"/>
  <c r="AE233" i="112"/>
  <c r="AJ233" i="112"/>
  <c r="AF234" i="112"/>
  <c r="AL234" i="112"/>
  <c r="AO234" i="112"/>
  <c r="AG235" i="112"/>
  <c r="AM235" i="112"/>
  <c r="AP235" i="112"/>
  <c r="AH236" i="112"/>
  <c r="AN236" i="112"/>
  <c r="AJ237" i="112"/>
  <c r="AF238" i="112"/>
  <c r="AL238" i="112"/>
  <c r="AO238" i="112"/>
  <c r="AG239" i="112"/>
  <c r="AM239" i="112"/>
  <c r="AH240" i="112"/>
  <c r="AN240" i="112"/>
  <c r="AE241" i="112"/>
  <c r="AJ241" i="112"/>
  <c r="AF242" i="112"/>
  <c r="AL242" i="112"/>
  <c r="AO242" i="112"/>
  <c r="AG243" i="112"/>
  <c r="AM243" i="112"/>
  <c r="AP243" i="112"/>
  <c r="AH244" i="112"/>
  <c r="AN244" i="112"/>
  <c r="AJ245" i="112"/>
  <c r="AF246" i="112"/>
  <c r="AL246" i="112"/>
  <c r="AO246" i="112"/>
  <c r="AM247" i="112"/>
  <c r="AH248" i="112"/>
  <c r="AN248" i="112"/>
  <c r="AE249" i="112"/>
  <c r="AF250" i="112"/>
  <c r="AL250" i="112"/>
  <c r="AG251" i="112"/>
  <c r="AM251" i="112"/>
  <c r="AH252" i="112"/>
  <c r="AN252" i="112"/>
  <c r="AF254" i="112"/>
  <c r="AL254" i="112"/>
  <c r="AO254" i="112"/>
  <c r="AH256" i="112"/>
  <c r="AN256" i="112"/>
  <c r="AE257" i="112"/>
  <c r="AJ257" i="112"/>
  <c r="AF258" i="112"/>
  <c r="AL258" i="112"/>
  <c r="AO258" i="112"/>
  <c r="AG259" i="112"/>
  <c r="AM259" i="112"/>
  <c r="AH260" i="112"/>
  <c r="AN260" i="112"/>
  <c r="AE261" i="112"/>
  <c r="AF262" i="112"/>
  <c r="AL262" i="112"/>
  <c r="AH264" i="112"/>
  <c r="AN264" i="112"/>
  <c r="AE265" i="112"/>
  <c r="AJ265" i="112"/>
  <c r="AF266" i="112"/>
  <c r="AL266" i="112"/>
  <c r="AP267" i="112"/>
  <c r="AH268" i="112"/>
  <c r="AN268" i="112"/>
  <c r="AF270" i="112"/>
  <c r="AL270" i="112"/>
  <c r="AO270" i="112"/>
  <c r="AM271" i="112"/>
  <c r="AH272" i="112"/>
  <c r="AN272" i="112"/>
  <c r="AE273" i="112"/>
  <c r="AF274" i="112"/>
  <c r="AL274" i="112"/>
  <c r="AO274" i="112"/>
  <c r="AG275" i="112"/>
  <c r="AP275" i="112"/>
  <c r="AH276" i="112"/>
  <c r="AN276" i="112"/>
  <c r="AF278" i="112"/>
  <c r="AL278" i="112"/>
  <c r="AO278" i="112"/>
  <c r="AH280" i="112"/>
  <c r="AN280" i="112"/>
  <c r="AE281" i="112"/>
  <c r="AJ281" i="112"/>
  <c r="AF282" i="112"/>
  <c r="AL282" i="112"/>
  <c r="AO282" i="112"/>
  <c r="AH284" i="112"/>
  <c r="AN284" i="112"/>
  <c r="AJ285" i="112"/>
  <c r="AF286" i="112"/>
  <c r="AL286" i="112"/>
  <c r="AM287" i="112"/>
  <c r="AH288" i="112"/>
  <c r="AN288" i="112"/>
  <c r="AE289" i="112"/>
  <c r="AF290" i="112"/>
  <c r="AL290" i="112"/>
  <c r="AO290" i="112"/>
  <c r="AG291" i="112"/>
  <c r="AM291" i="112"/>
  <c r="AH292" i="112"/>
  <c r="AN292" i="112"/>
  <c r="AE293" i="112"/>
  <c r="AF294" i="112"/>
  <c r="AL294" i="112"/>
  <c r="AG295" i="112"/>
  <c r="AH296" i="112"/>
  <c r="AN296" i="112"/>
  <c r="AE297" i="112"/>
  <c r="AJ297" i="112"/>
  <c r="AF298" i="112"/>
  <c r="AL298" i="112"/>
  <c r="AO298" i="112"/>
  <c r="AP299" i="112"/>
  <c r="AH300" i="112"/>
  <c r="AN300" i="112"/>
  <c r="AF302" i="112"/>
  <c r="AL302" i="112"/>
  <c r="AO302" i="112"/>
  <c r="AM303" i="112"/>
  <c r="AH304" i="112"/>
  <c r="AN304" i="112"/>
  <c r="AE305" i="112"/>
  <c r="AF306" i="112"/>
  <c r="AL306" i="112"/>
  <c r="AO306" i="112"/>
  <c r="AG307" i="112"/>
  <c r="AH308" i="112"/>
  <c r="AN308" i="112"/>
  <c r="AE309" i="112"/>
  <c r="AF310" i="112"/>
  <c r="AL310" i="112"/>
  <c r="AG311" i="112"/>
  <c r="AP311" i="112"/>
  <c r="AH312" i="112"/>
  <c r="AN312" i="112"/>
  <c r="AE313" i="112"/>
  <c r="AJ313" i="112"/>
  <c r="AJ252" i="112"/>
  <c r="AO253" i="112"/>
  <c r="AG254" i="112"/>
  <c r="AP254" i="112"/>
  <c r="AH255" i="112"/>
  <c r="AJ256" i="112"/>
  <c r="AF257" i="112"/>
  <c r="AO257" i="112"/>
  <c r="AG258" i="112"/>
  <c r="AN259" i="112"/>
  <c r="AE260" i="112"/>
  <c r="AO261" i="112"/>
  <c r="AM262" i="112"/>
  <c r="AP262" i="112"/>
  <c r="AE264" i="112"/>
  <c r="AF265" i="112"/>
  <c r="AL265" i="112"/>
  <c r="AO265" i="112"/>
  <c r="AM266" i="112"/>
  <c r="AN267" i="112"/>
  <c r="AE268" i="112"/>
  <c r="AJ268" i="112"/>
  <c r="AO269" i="112"/>
  <c r="AG270" i="112"/>
  <c r="AP270" i="112"/>
  <c r="AJ272" i="112"/>
  <c r="AF273" i="112"/>
  <c r="AL273" i="112"/>
  <c r="AO273" i="112"/>
  <c r="AN275" i="112"/>
  <c r="AE276" i="112"/>
  <c r="AO277" i="112"/>
  <c r="AM278" i="112"/>
  <c r="AP278" i="112"/>
  <c r="AE280" i="112"/>
  <c r="AF281" i="112"/>
  <c r="AL281" i="112"/>
  <c r="AO281" i="112"/>
  <c r="AG282" i="112"/>
  <c r="AN283" i="112"/>
  <c r="AE284" i="112"/>
  <c r="AO285" i="112"/>
  <c r="AM286" i="112"/>
  <c r="AP286" i="112"/>
  <c r="AE288" i="112"/>
  <c r="AF289" i="112"/>
  <c r="AL289" i="112"/>
  <c r="AO289" i="112"/>
  <c r="AG290" i="112"/>
  <c r="AH291" i="112"/>
  <c r="AN291" i="112"/>
  <c r="AE292" i="112"/>
  <c r="AO293" i="112"/>
  <c r="AM294" i="112"/>
  <c r="AP294" i="112"/>
  <c r="AH295" i="112"/>
  <c r="AE296" i="112"/>
  <c r="AF297" i="112"/>
  <c r="AO297" i="112"/>
  <c r="AG298" i="112"/>
  <c r="AM298" i="112"/>
  <c r="AN299" i="112"/>
  <c r="AE300" i="112"/>
  <c r="AO301" i="112"/>
  <c r="AM302" i="112"/>
  <c r="AP302" i="112"/>
  <c r="AH303" i="112"/>
  <c r="AE304" i="112"/>
  <c r="AF305" i="112"/>
  <c r="AO305" i="112"/>
  <c r="AG306" i="112"/>
  <c r="AH307" i="112"/>
  <c r="AN307" i="112"/>
  <c r="AE308" i="112"/>
  <c r="AF309" i="112"/>
  <c r="AL309" i="112"/>
  <c r="AO309" i="112"/>
  <c r="AM310" i="112"/>
  <c r="AP310" i="112"/>
  <c r="AH311" i="112"/>
  <c r="AN311" i="112"/>
  <c r="AE312" i="112"/>
  <c r="AF252" i="112"/>
  <c r="AO252" i="112"/>
  <c r="AG253" i="112"/>
  <c r="AM253" i="112"/>
  <c r="AP253" i="112"/>
  <c r="AH254" i="112"/>
  <c r="AE255" i="112"/>
  <c r="AJ255" i="112"/>
  <c r="AL256" i="112"/>
  <c r="AO256" i="112"/>
  <c r="AG257" i="112"/>
  <c r="AM257" i="112"/>
  <c r="AP257" i="112"/>
  <c r="AN258" i="112"/>
  <c r="AE259" i="112"/>
  <c r="AJ259" i="112"/>
  <c r="AF260" i="112"/>
  <c r="AO260" i="112"/>
  <c r="AG261" i="112"/>
  <c r="AM261" i="112"/>
  <c r="AP261" i="112"/>
  <c r="AH262" i="112"/>
  <c r="AE263" i="112"/>
  <c r="AJ263" i="112"/>
  <c r="AL264" i="112"/>
  <c r="AO264" i="112"/>
  <c r="AG265" i="112"/>
  <c r="AM265" i="112"/>
  <c r="AP265" i="112"/>
  <c r="AH266" i="112"/>
  <c r="AN266" i="112"/>
  <c r="AE267" i="112"/>
  <c r="AJ267" i="112"/>
  <c r="AF268" i="112"/>
  <c r="AO268" i="112"/>
  <c r="AG269" i="112"/>
  <c r="AM269" i="112"/>
  <c r="AP269" i="112"/>
  <c r="AH270" i="112"/>
  <c r="AE271" i="112"/>
  <c r="AJ271" i="112"/>
  <c r="AL272" i="112"/>
  <c r="AO272" i="112"/>
  <c r="AG273" i="112"/>
  <c r="AM273" i="112"/>
  <c r="AP273" i="112"/>
  <c r="AN274" i="112"/>
  <c r="AE275" i="112"/>
  <c r="AJ275" i="112"/>
  <c r="AF276" i="112"/>
  <c r="AO276" i="112"/>
  <c r="AG277" i="112"/>
  <c r="AM277" i="112"/>
  <c r="AP277" i="112"/>
  <c r="AH278" i="112"/>
  <c r="AE279" i="112"/>
  <c r="AJ279" i="112"/>
  <c r="AL280" i="112"/>
  <c r="AO280" i="112"/>
  <c r="AG281" i="112"/>
  <c r="AM281" i="112"/>
  <c r="AP281" i="112"/>
  <c r="AN282" i="112"/>
  <c r="AE283" i="112"/>
  <c r="AJ283" i="112"/>
  <c r="AF284" i="112"/>
  <c r="AO284" i="112"/>
  <c r="AG285" i="112"/>
  <c r="AM285" i="112"/>
  <c r="AP285" i="112"/>
  <c r="AH286" i="112"/>
  <c r="AE287" i="112"/>
  <c r="AJ287" i="112"/>
  <c r="AL288" i="112"/>
  <c r="AO288" i="112"/>
  <c r="AG289" i="112"/>
  <c r="AM289" i="112"/>
  <c r="AP289" i="112"/>
  <c r="AN290" i="112"/>
  <c r="AE291" i="112"/>
  <c r="AJ291" i="112"/>
  <c r="AF292" i="112"/>
  <c r="AO292" i="112"/>
  <c r="AG293" i="112"/>
  <c r="AM293" i="112"/>
  <c r="AP293" i="112"/>
  <c r="AH294" i="112"/>
  <c r="AE295" i="112"/>
  <c r="AJ295" i="112"/>
  <c r="AL296" i="112"/>
  <c r="AG297" i="112"/>
  <c r="AM297" i="112"/>
  <c r="AP297" i="112"/>
  <c r="AN298" i="112"/>
  <c r="AE299" i="112"/>
  <c r="AJ299" i="112"/>
  <c r="AF300" i="112"/>
  <c r="AG301" i="112"/>
  <c r="AM301" i="112"/>
  <c r="AH302" i="112"/>
  <c r="AE303" i="112"/>
  <c r="AJ303" i="112"/>
  <c r="AL304" i="112"/>
  <c r="AG305" i="112"/>
  <c r="AM305" i="112"/>
  <c r="AN306" i="112"/>
  <c r="AE307" i="112"/>
  <c r="AJ307" i="112"/>
  <c r="AF308" i="112"/>
  <c r="AG309" i="112"/>
  <c r="AM309" i="112"/>
  <c r="AH310" i="112"/>
  <c r="AE311" i="112"/>
  <c r="AJ311" i="112"/>
  <c r="AL312" i="112"/>
  <c r="AG313" i="112"/>
  <c r="AM313" i="112"/>
  <c r="AN251" i="112"/>
  <c r="AG252" i="112"/>
  <c r="AM252" i="112"/>
  <c r="AP252" i="112"/>
  <c r="AH253" i="112"/>
  <c r="AN253" i="112"/>
  <c r="AE254" i="112"/>
  <c r="AJ254" i="112"/>
  <c r="AF255" i="112"/>
  <c r="AL255" i="112"/>
  <c r="AO255" i="112"/>
  <c r="AG256" i="112"/>
  <c r="AM256" i="112"/>
  <c r="AP256" i="112"/>
  <c r="AH257" i="112"/>
  <c r="AN257" i="112"/>
  <c r="AJ258" i="112"/>
  <c r="AF259" i="112"/>
  <c r="AL259" i="112"/>
  <c r="AG260" i="112"/>
  <c r="AM260" i="112"/>
  <c r="AP260" i="112"/>
  <c r="AH261" i="112"/>
  <c r="AN261" i="112"/>
  <c r="AE262" i="112"/>
  <c r="AJ262" i="112"/>
  <c r="AF263" i="112"/>
  <c r="AL263" i="112"/>
  <c r="AG264" i="112"/>
  <c r="AM264" i="112"/>
  <c r="AP264" i="112"/>
  <c r="AH265" i="112"/>
  <c r="AN265" i="112"/>
  <c r="AJ266" i="112"/>
  <c r="AF267" i="112"/>
  <c r="AL267" i="112"/>
  <c r="AO267" i="112"/>
  <c r="AG268" i="112"/>
  <c r="AM268" i="112"/>
  <c r="AP268" i="112"/>
  <c r="AH269" i="112"/>
  <c r="AN269" i="112"/>
  <c r="AE270" i="112"/>
  <c r="AJ270" i="112"/>
  <c r="AF271" i="112"/>
  <c r="AL271" i="112"/>
  <c r="AO271" i="112"/>
  <c r="AG272" i="112"/>
  <c r="AM272" i="112"/>
  <c r="AP272" i="112"/>
  <c r="AH273" i="112"/>
  <c r="AN273" i="112"/>
  <c r="AJ274" i="112"/>
  <c r="AF275" i="112"/>
  <c r="AL275" i="112"/>
  <c r="AG276" i="112"/>
  <c r="AM276" i="112"/>
  <c r="AP276" i="112"/>
  <c r="AH277" i="112"/>
  <c r="AN277" i="112"/>
  <c r="AE278" i="112"/>
  <c r="AJ278" i="112"/>
  <c r="AF279" i="112"/>
  <c r="AL279" i="112"/>
  <c r="AG280" i="112"/>
  <c r="AM280" i="112"/>
  <c r="AP280" i="112"/>
  <c r="AH281" i="112"/>
  <c r="AN281" i="112"/>
  <c r="AJ282" i="112"/>
  <c r="AF283" i="112"/>
  <c r="AL283" i="112"/>
  <c r="AO283" i="112"/>
  <c r="AG284" i="112"/>
  <c r="AM284" i="112"/>
  <c r="AP284" i="112"/>
  <c r="AH285" i="112"/>
  <c r="AN285" i="112"/>
  <c r="AE286" i="112"/>
  <c r="AJ286" i="112"/>
  <c r="AF287" i="112"/>
  <c r="AL287" i="112"/>
  <c r="AO287" i="112"/>
  <c r="AG288" i="112"/>
  <c r="AM288" i="112"/>
  <c r="AP288" i="112"/>
  <c r="AH289" i="112"/>
  <c r="AN289" i="112"/>
  <c r="AJ290" i="112"/>
  <c r="AF291" i="112"/>
  <c r="AL291" i="112"/>
  <c r="AG292" i="112"/>
  <c r="AM292" i="112"/>
  <c r="AP292" i="112"/>
  <c r="AH293" i="112"/>
  <c r="AN293" i="112"/>
  <c r="AE294" i="112"/>
  <c r="AF295" i="112"/>
  <c r="AL295" i="112"/>
  <c r="AM296" i="112"/>
  <c r="AP296" i="112"/>
  <c r="AH297" i="112"/>
  <c r="AN297" i="112"/>
  <c r="AE298" i="112"/>
  <c r="AJ298" i="112"/>
  <c r="AF299" i="112"/>
  <c r="AO299" i="112"/>
  <c r="AM300" i="112"/>
  <c r="AP300" i="112"/>
  <c r="AN301" i="112"/>
  <c r="AE302" i="112"/>
  <c r="AF303" i="112"/>
  <c r="AL303" i="112"/>
  <c r="AM304" i="112"/>
  <c r="AP304" i="112"/>
  <c r="AN305" i="112"/>
  <c r="AE306" i="112"/>
  <c r="AJ306" i="112"/>
  <c r="AF307" i="112"/>
  <c r="AM308" i="112"/>
  <c r="AP308" i="112"/>
  <c r="AN309" i="112"/>
  <c r="AE310" i="112"/>
  <c r="AF311" i="112"/>
  <c r="AM312" i="112"/>
  <c r="AN353" i="112"/>
  <c r="AH349" i="112"/>
  <c r="AG348" i="112"/>
  <c r="AF347" i="112"/>
  <c r="AP344" i="112"/>
  <c r="AO343" i="112"/>
  <c r="AN341" i="112"/>
  <c r="AP336" i="112"/>
  <c r="AO335" i="112"/>
  <c r="AE334" i="112"/>
  <c r="AM332" i="112"/>
  <c r="AF327" i="112"/>
  <c r="AP324" i="112"/>
  <c r="AE322" i="112"/>
  <c r="AE318" i="112"/>
  <c r="AP354" i="112"/>
  <c r="AL353" i="112"/>
  <c r="AE352" i="112"/>
  <c r="AH351" i="112"/>
  <c r="AP350" i="112"/>
  <c r="AG350" i="112"/>
  <c r="AL349" i="112"/>
  <c r="AE348" i="112"/>
  <c r="AH347" i="112"/>
  <c r="AM346" i="112"/>
  <c r="AJ3" i="112"/>
  <c r="AP355" i="112"/>
  <c r="AM355" i="112"/>
  <c r="AL354" i="112"/>
  <c r="AF354" i="112"/>
  <c r="AJ353" i="112"/>
  <c r="AN352" i="112"/>
  <c r="AH352" i="112"/>
  <c r="AP351" i="112"/>
  <c r="AM351" i="112"/>
  <c r="AJ349" i="112"/>
  <c r="AN348" i="112"/>
  <c r="AH348" i="112"/>
  <c r="AP347" i="112"/>
  <c r="AM347" i="112"/>
  <c r="AL346" i="112"/>
  <c r="AF346" i="112"/>
  <c r="AE345" i="112"/>
  <c r="AN344" i="112"/>
  <c r="AH344" i="112"/>
  <c r="AP343" i="112"/>
  <c r="AG343" i="112"/>
  <c r="AL342" i="112"/>
  <c r="AF342" i="112"/>
  <c r="AJ341" i="112"/>
  <c r="AN340" i="112"/>
  <c r="AH340" i="112"/>
  <c r="AP339" i="112"/>
  <c r="AM339" i="112"/>
  <c r="AL338" i="112"/>
  <c r="AF338" i="112"/>
  <c r="AE337" i="112"/>
  <c r="AN336" i="112"/>
  <c r="AH336" i="112"/>
  <c r="AP335" i="112"/>
  <c r="AM335" i="112"/>
  <c r="AG335" i="112"/>
  <c r="AO334" i="112"/>
  <c r="AL334" i="112"/>
  <c r="AF334" i="112"/>
  <c r="AJ333" i="112"/>
  <c r="AN332" i="112"/>
  <c r="AH332" i="112"/>
  <c r="AP331" i="112"/>
  <c r="AM331" i="112"/>
  <c r="AL330" i="112"/>
  <c r="AF330" i="112"/>
  <c r="AJ329" i="112"/>
  <c r="AE329" i="112"/>
  <c r="AN328" i="112"/>
  <c r="AH328" i="112"/>
  <c r="AP327" i="112"/>
  <c r="AG327" i="112"/>
  <c r="AL326" i="112"/>
  <c r="AF326" i="112"/>
  <c r="AN324" i="112"/>
  <c r="AH324" i="112"/>
  <c r="AP323" i="112"/>
  <c r="AG323" i="112"/>
  <c r="AL322" i="112"/>
  <c r="AF322" i="112"/>
  <c r="AE321" i="112"/>
  <c r="AN320" i="112"/>
  <c r="AH320" i="112"/>
  <c r="AP319" i="112"/>
  <c r="AM319" i="112"/>
  <c r="AL318" i="112"/>
  <c r="AF318" i="112"/>
  <c r="AJ317" i="112"/>
  <c r="AN316" i="112"/>
  <c r="AH316" i="112"/>
  <c r="AP315" i="112"/>
  <c r="AL314" i="112"/>
  <c r="AF314" i="112"/>
  <c r="BN351" i="72"/>
  <c r="BN348" i="72"/>
  <c r="BO345" i="72"/>
  <c r="BN343" i="72"/>
  <c r="BN340" i="72"/>
  <c r="BO337" i="72"/>
  <c r="BN335" i="72"/>
  <c r="BN332" i="72"/>
  <c r="BO329" i="72"/>
  <c r="BN327" i="72"/>
  <c r="BN324" i="72"/>
  <c r="BO321" i="72"/>
  <c r="BN319" i="72"/>
  <c r="BN316" i="72"/>
  <c r="BO313" i="72"/>
  <c r="BN311" i="72"/>
  <c r="BN308" i="72"/>
  <c r="BO305" i="72"/>
  <c r="BN303" i="72"/>
  <c r="BN300" i="72"/>
  <c r="BO296" i="72"/>
  <c r="BN293" i="72"/>
  <c r="BN289" i="72"/>
  <c r="BN286" i="72"/>
  <c r="BN282" i="72"/>
  <c r="BN279" i="72"/>
  <c r="BN275" i="72"/>
  <c r="BN272" i="72"/>
  <c r="BN268" i="72"/>
  <c r="BO264" i="72"/>
  <c r="BN261" i="72"/>
  <c r="BN257" i="72"/>
  <c r="BN254" i="72"/>
  <c r="BN250" i="72"/>
  <c r="BN247" i="72"/>
  <c r="BN243" i="72"/>
  <c r="BN240" i="72"/>
  <c r="BN236" i="72"/>
  <c r="BO232" i="72"/>
  <c r="BN229" i="72"/>
  <c r="BN225" i="72"/>
  <c r="BN222" i="72"/>
  <c r="BN218" i="72"/>
  <c r="BN215" i="72"/>
  <c r="BN211" i="72"/>
  <c r="BN208" i="72"/>
  <c r="BN204" i="72"/>
  <c r="BO200" i="72"/>
  <c r="BN197" i="72"/>
  <c r="BN193" i="72"/>
  <c r="BN190" i="72"/>
  <c r="BN186" i="72"/>
  <c r="BN183" i="72"/>
  <c r="BN179" i="72"/>
  <c r="BN176" i="72"/>
  <c r="BN172" i="72"/>
  <c r="BN168" i="72"/>
  <c r="BO164" i="72"/>
  <c r="BN161" i="72"/>
  <c r="BN157" i="72"/>
  <c r="BN153" i="72"/>
  <c r="BN149" i="72"/>
  <c r="BN146" i="72"/>
  <c r="BN142" i="72"/>
  <c r="BN138" i="72"/>
  <c r="BN134" i="72"/>
  <c r="BN131" i="72"/>
  <c r="BN127" i="72"/>
  <c r="BN123" i="72"/>
  <c r="BN119" i="72"/>
  <c r="BN116" i="72"/>
  <c r="BN112" i="72"/>
  <c r="BN108" i="72"/>
  <c r="BN104" i="72"/>
  <c r="BN97" i="72"/>
  <c r="BN93" i="72"/>
  <c r="BN89" i="72"/>
  <c r="BN85" i="72"/>
  <c r="BN82" i="72"/>
  <c r="BN78" i="72"/>
  <c r="BN74" i="72"/>
  <c r="BN70" i="72"/>
  <c r="BN67" i="72"/>
  <c r="BN63" i="72"/>
  <c r="BN59" i="72"/>
  <c r="BN55" i="72"/>
  <c r="BN52" i="72"/>
  <c r="BN48" i="72"/>
  <c r="BN44" i="72"/>
  <c r="BN40" i="72"/>
  <c r="BO36" i="72"/>
  <c r="BN33" i="72"/>
  <c r="BN29" i="72"/>
  <c r="BN25" i="72"/>
  <c r="BN21" i="72"/>
  <c r="BN18" i="72"/>
  <c r="BN14" i="72"/>
  <c r="BN10" i="72"/>
  <c r="BN6" i="72"/>
  <c r="BN3" i="72"/>
  <c r="BR338" i="72"/>
  <c r="AE338" i="112" s="1"/>
  <c r="BR342" i="72"/>
  <c r="AE342" i="112" s="1"/>
  <c r="BR346" i="72"/>
  <c r="AE346" i="112" s="1"/>
  <c r="BR350" i="72"/>
  <c r="AE350" i="112" s="1"/>
  <c r="BR354" i="72"/>
  <c r="AE354" i="112" s="1"/>
  <c r="BV354" i="72"/>
  <c r="AJ354" i="112" s="1"/>
  <c r="BZ354" i="72"/>
  <c r="AI354" i="112" s="1"/>
  <c r="BN353" i="72"/>
  <c r="BN350" i="72"/>
  <c r="BO347" i="72"/>
  <c r="BN345" i="72"/>
  <c r="BN342" i="72"/>
  <c r="BN337" i="72"/>
  <c r="BN334" i="72"/>
  <c r="BO331" i="72"/>
  <c r="BN329" i="72"/>
  <c r="BN326" i="72"/>
  <c r="BO323" i="72"/>
  <c r="BN321" i="72"/>
  <c r="BN318" i="72"/>
  <c r="BO315" i="72"/>
  <c r="BN313" i="72"/>
  <c r="BN310" i="72"/>
  <c r="BO307" i="72"/>
  <c r="BN305" i="72"/>
  <c r="BN302" i="72"/>
  <c r="BN299" i="72"/>
  <c r="BN296" i="72"/>
  <c r="BN292" i="72"/>
  <c r="BO288" i="72"/>
  <c r="BN285" i="72"/>
  <c r="BN281" i="72"/>
  <c r="BN278" i="72"/>
  <c r="BN274" i="72"/>
  <c r="BN271" i="72"/>
  <c r="BN267" i="72"/>
  <c r="BN264" i="72"/>
  <c r="BN260" i="72"/>
  <c r="BO256" i="72"/>
  <c r="BN253" i="72"/>
  <c r="BN249" i="72"/>
  <c r="BN246" i="72"/>
  <c r="BN242" i="72"/>
  <c r="BN239" i="72"/>
  <c r="BN235" i="72"/>
  <c r="BN232" i="72"/>
  <c r="BN228" i="72"/>
  <c r="BO224" i="72"/>
  <c r="BN221" i="72"/>
  <c r="BN217" i="72"/>
  <c r="BN214" i="72"/>
  <c r="BN210" i="72"/>
  <c r="BN207" i="72"/>
  <c r="BN203" i="72"/>
  <c r="BN200" i="72"/>
  <c r="BN196" i="72"/>
  <c r="BO192" i="72"/>
  <c r="BN189" i="72"/>
  <c r="BN185" i="72"/>
  <c r="BN182" i="72"/>
  <c r="BN178" i="72"/>
  <c r="BN175" i="72"/>
  <c r="BN171" i="72"/>
  <c r="BN167" i="72"/>
  <c r="BN164" i="72"/>
  <c r="BN160" i="72"/>
  <c r="BN156" i="72"/>
  <c r="BN152" i="72"/>
  <c r="BO148" i="72"/>
  <c r="BN145" i="72"/>
  <c r="BN141" i="72"/>
  <c r="BN137" i="72"/>
  <c r="BN133" i="72"/>
  <c r="BN130" i="72"/>
  <c r="BN126" i="72"/>
  <c r="BN122" i="72"/>
  <c r="BN118" i="72"/>
  <c r="BN115" i="72"/>
  <c r="BN111" i="72"/>
  <c r="BN107" i="72"/>
  <c r="BN103" i="72"/>
  <c r="BN100" i="72"/>
  <c r="BN96" i="72"/>
  <c r="BN92" i="72"/>
  <c r="BN88" i="72"/>
  <c r="BO84" i="72"/>
  <c r="BN81" i="72"/>
  <c r="BN77" i="72"/>
  <c r="BN73" i="72"/>
  <c r="BN69" i="72"/>
  <c r="BN66" i="72"/>
  <c r="BN62" i="72"/>
  <c r="BN58" i="72"/>
  <c r="BN54" i="72"/>
  <c r="BN51" i="72"/>
  <c r="BN47" i="72"/>
  <c r="BN43" i="72"/>
  <c r="BN39" i="72"/>
  <c r="BN36" i="72"/>
  <c r="BN32" i="72"/>
  <c r="BN28" i="72"/>
  <c r="BN24" i="72"/>
  <c r="BN17" i="72"/>
  <c r="BN13" i="72"/>
  <c r="BN9" i="72"/>
  <c r="BN5" i="72"/>
  <c r="BR327" i="72"/>
  <c r="AE327" i="112" s="1"/>
  <c r="BR331" i="72"/>
  <c r="AE331" i="112" s="1"/>
  <c r="BR335" i="72"/>
  <c r="AE335" i="112" s="1"/>
  <c r="BR339" i="72"/>
  <c r="AE339" i="112" s="1"/>
  <c r="BR343" i="72"/>
  <c r="AE343" i="112" s="1"/>
  <c r="BR347" i="72"/>
  <c r="AE347" i="112" s="1"/>
  <c r="BS350" i="72"/>
  <c r="AF350" i="112" s="1"/>
  <c r="BW350" i="72"/>
  <c r="AL350" i="112" s="1"/>
  <c r="CA350" i="72"/>
  <c r="AK350" i="112" s="1"/>
  <c r="BR351" i="72"/>
  <c r="AE351" i="112" s="1"/>
  <c r="BR355" i="72"/>
  <c r="AE355" i="112" s="1"/>
  <c r="BN355" i="72"/>
  <c r="BN352" i="72"/>
  <c r="BN347" i="72"/>
  <c r="BN344" i="72"/>
  <c r="BO341" i="72"/>
  <c r="BN339" i="72"/>
  <c r="BN336" i="72"/>
  <c r="BN331" i="72"/>
  <c r="BN328" i="72"/>
  <c r="BO325" i="72"/>
  <c r="BN323" i="72"/>
  <c r="BN320" i="72"/>
  <c r="BN315" i="72"/>
  <c r="BN312" i="72"/>
  <c r="BN307" i="72"/>
  <c r="BN304" i="72"/>
  <c r="BO301" i="72"/>
  <c r="BN298" i="72"/>
  <c r="BN295" i="72"/>
  <c r="BN291" i="72"/>
  <c r="BN288" i="72"/>
  <c r="BN284" i="72"/>
  <c r="BN277" i="72"/>
  <c r="BN273" i="72"/>
  <c r="BN270" i="72"/>
  <c r="BN266" i="72"/>
  <c r="BN263" i="72"/>
  <c r="BN259" i="72"/>
  <c r="BN256" i="72"/>
  <c r="BN252" i="72"/>
  <c r="BN245" i="72"/>
  <c r="BN241" i="72"/>
  <c r="BN238" i="72"/>
  <c r="BN234" i="72"/>
  <c r="BN231" i="72"/>
  <c r="BN227" i="72"/>
  <c r="BN224" i="72"/>
  <c r="BN220" i="72"/>
  <c r="BO216" i="72"/>
  <c r="BN213" i="72"/>
  <c r="BN209" i="72"/>
  <c r="BN206" i="72"/>
  <c r="BN202" i="72"/>
  <c r="BN199" i="72"/>
  <c r="BN195" i="72"/>
  <c r="BN192" i="72"/>
  <c r="BN188" i="72"/>
  <c r="BN181" i="72"/>
  <c r="BN177" i="72"/>
  <c r="BN174" i="72"/>
  <c r="BN170" i="72"/>
  <c r="BN166" i="72"/>
  <c r="BN163" i="72"/>
  <c r="BN159" i="72"/>
  <c r="BN155" i="72"/>
  <c r="BN151" i="72"/>
  <c r="BN148" i="72"/>
  <c r="BN144" i="72"/>
  <c r="BN140" i="72"/>
  <c r="BN136" i="72"/>
  <c r="BO132" i="72"/>
  <c r="BN129" i="72"/>
  <c r="BN125" i="72"/>
  <c r="BN121" i="72"/>
  <c r="BN117" i="72"/>
  <c r="BN114" i="72"/>
  <c r="BN110" i="72"/>
  <c r="BN106" i="72"/>
  <c r="BN102" i="72"/>
  <c r="BN99" i="72"/>
  <c r="BN95" i="72"/>
  <c r="BN91" i="72"/>
  <c r="BN87" i="72"/>
  <c r="BN84" i="72"/>
  <c r="BN80" i="72"/>
  <c r="BN76" i="72"/>
  <c r="BN72" i="72"/>
  <c r="BN65" i="72"/>
  <c r="BN61" i="72"/>
  <c r="BN57" i="72"/>
  <c r="BN53" i="72"/>
  <c r="BN50" i="72"/>
  <c r="BN46" i="72"/>
  <c r="BN42" i="72"/>
  <c r="BN38" i="72"/>
  <c r="BN35" i="72"/>
  <c r="BN31" i="72"/>
  <c r="BN27" i="72"/>
  <c r="BN23" i="72"/>
  <c r="BN20" i="72"/>
  <c r="BN16" i="72"/>
  <c r="BN12" i="72"/>
  <c r="BO3" i="72"/>
  <c r="BO5" i="72"/>
  <c r="BO7" i="72"/>
  <c r="BO9" i="72"/>
  <c r="BO11" i="72"/>
  <c r="BO13" i="72"/>
  <c r="BO15" i="72"/>
  <c r="BO17" i="72"/>
  <c r="BO19" i="72"/>
  <c r="BO21" i="72"/>
  <c r="BO23" i="72"/>
  <c r="BO25" i="72"/>
  <c r="BO27" i="72"/>
  <c r="BO29" i="72"/>
  <c r="BO31" i="72"/>
  <c r="BO33" i="72"/>
  <c r="BO35" i="72"/>
  <c r="BO37" i="72"/>
  <c r="BO39" i="72"/>
  <c r="BO41" i="72"/>
  <c r="BO43" i="72"/>
  <c r="BO45" i="72"/>
  <c r="BO47" i="72"/>
  <c r="BO49" i="72"/>
  <c r="BO51" i="72"/>
  <c r="BO53" i="72"/>
  <c r="BO55" i="72"/>
  <c r="BO57" i="72"/>
  <c r="BO59" i="72"/>
  <c r="BO61" i="72"/>
  <c r="BO63" i="72"/>
  <c r="BO65" i="72"/>
  <c r="BO67" i="72"/>
  <c r="BO69" i="72"/>
  <c r="BO71" i="72"/>
  <c r="BO73" i="72"/>
  <c r="BO75" i="72"/>
  <c r="BO77" i="72"/>
  <c r="BO79" i="72"/>
  <c r="BO81" i="72"/>
  <c r="BO83" i="72"/>
  <c r="BO85" i="72"/>
  <c r="BO87" i="72"/>
  <c r="BO89" i="72"/>
  <c r="BO91" i="72"/>
  <c r="BO93" i="72"/>
  <c r="BO95" i="72"/>
  <c r="BO97" i="72"/>
  <c r="BO99" i="72"/>
  <c r="BO101" i="72"/>
  <c r="BO103" i="72"/>
  <c r="BO105" i="72"/>
  <c r="BO107" i="72"/>
  <c r="BO109" i="72"/>
  <c r="BO111" i="72"/>
  <c r="BO113" i="72"/>
  <c r="BO115" i="72"/>
  <c r="BO117" i="72"/>
  <c r="BO119" i="72"/>
  <c r="BO121" i="72"/>
  <c r="BO123" i="72"/>
  <c r="BO125" i="72"/>
  <c r="BO127" i="72"/>
  <c r="BO129" i="72"/>
  <c r="BO131" i="72"/>
  <c r="BO133" i="72"/>
  <c r="BO135" i="72"/>
  <c r="BO137" i="72"/>
  <c r="BO139" i="72"/>
  <c r="BO141" i="72"/>
  <c r="BO143" i="72"/>
  <c r="BO145" i="72"/>
  <c r="BO147" i="72"/>
  <c r="BO149" i="72"/>
  <c r="BO151" i="72"/>
  <c r="BO153" i="72"/>
  <c r="BO155" i="72"/>
  <c r="BO157" i="72"/>
  <c r="BO159" i="72"/>
  <c r="BO161" i="72"/>
  <c r="BO163" i="72"/>
  <c r="BO165" i="72"/>
  <c r="BO167" i="72"/>
  <c r="BO169" i="72"/>
  <c r="BO171" i="72"/>
  <c r="BO8" i="72"/>
  <c r="BO16" i="72"/>
  <c r="BO24" i="72"/>
  <c r="BO32" i="72"/>
  <c r="BO40" i="72"/>
  <c r="BO48" i="72"/>
  <c r="BO56" i="72"/>
  <c r="BO64" i="72"/>
  <c r="BO72" i="72"/>
  <c r="BO80" i="72"/>
  <c r="BO88" i="72"/>
  <c r="BO96" i="72"/>
  <c r="BO104" i="72"/>
  <c r="BO112" i="72"/>
  <c r="BO120" i="72"/>
  <c r="BO128" i="72"/>
  <c r="BO136" i="72"/>
  <c r="BO144" i="72"/>
  <c r="BO152" i="72"/>
  <c r="BO160" i="72"/>
  <c r="BO168" i="72"/>
  <c r="BO173" i="72"/>
  <c r="BO175" i="72"/>
  <c r="BO177" i="72"/>
  <c r="BO179" i="72"/>
  <c r="BO181" i="72"/>
  <c r="BO183" i="72"/>
  <c r="BO185" i="72"/>
  <c r="BO187" i="72"/>
  <c r="BO189" i="72"/>
  <c r="BO191" i="72"/>
  <c r="BO193" i="72"/>
  <c r="BO195" i="72"/>
  <c r="BO197" i="72"/>
  <c r="BO199" i="72"/>
  <c r="BO201" i="72"/>
  <c r="BO203" i="72"/>
  <c r="BO205" i="72"/>
  <c r="BO207" i="72"/>
  <c r="BO209" i="72"/>
  <c r="BO211" i="72"/>
  <c r="BO213" i="72"/>
  <c r="BO215" i="72"/>
  <c r="BO217" i="72"/>
  <c r="BO219" i="72"/>
  <c r="BO221" i="72"/>
  <c r="BO223" i="72"/>
  <c r="BO225" i="72"/>
  <c r="BO227" i="72"/>
  <c r="BO229" i="72"/>
  <c r="BO231" i="72"/>
  <c r="BO233" i="72"/>
  <c r="BO235" i="72"/>
  <c r="BO237" i="72"/>
  <c r="BO239" i="72"/>
  <c r="BO241" i="72"/>
  <c r="BO243" i="72"/>
  <c r="BO245" i="72"/>
  <c r="BO247" i="72"/>
  <c r="BO249" i="72"/>
  <c r="BO251" i="72"/>
  <c r="BO253" i="72"/>
  <c r="BO255" i="72"/>
  <c r="BO257" i="72"/>
  <c r="BO259" i="72"/>
  <c r="BO261" i="72"/>
  <c r="BO263" i="72"/>
  <c r="BO265" i="72"/>
  <c r="BO267" i="72"/>
  <c r="BO269" i="72"/>
  <c r="BO271" i="72"/>
  <c r="BO273" i="72"/>
  <c r="BO275" i="72"/>
  <c r="BO277" i="72"/>
  <c r="BO279" i="72"/>
  <c r="BO281" i="72"/>
  <c r="BO283" i="72"/>
  <c r="BO285" i="72"/>
  <c r="BO287" i="72"/>
  <c r="BO289" i="72"/>
  <c r="BO291" i="72"/>
  <c r="BO293" i="72"/>
  <c r="BO295" i="72"/>
  <c r="BO297" i="72"/>
  <c r="BO299" i="72"/>
  <c r="BO6" i="72"/>
  <c r="BO14" i="72"/>
  <c r="BO22" i="72"/>
  <c r="BO30" i="72"/>
  <c r="BO38" i="72"/>
  <c r="BO46" i="72"/>
  <c r="BO54" i="72"/>
  <c r="BO62" i="72"/>
  <c r="BO70" i="72"/>
  <c r="BO78" i="72"/>
  <c r="BO86" i="72"/>
  <c r="BO94" i="72"/>
  <c r="BO102" i="72"/>
  <c r="BO110" i="72"/>
  <c r="BO118" i="72"/>
  <c r="BO126" i="72"/>
  <c r="BO134" i="72"/>
  <c r="BO142" i="72"/>
  <c r="BO150" i="72"/>
  <c r="BO158" i="72"/>
  <c r="BO166" i="72"/>
  <c r="BO298" i="72"/>
  <c r="BO290" i="72"/>
  <c r="BO282" i="72"/>
  <c r="BO274" i="72"/>
  <c r="BO266" i="72"/>
  <c r="BO258" i="72"/>
  <c r="BO250" i="72"/>
  <c r="BO242" i="72"/>
  <c r="BO234" i="72"/>
  <c r="BO226" i="72"/>
  <c r="BO218" i="72"/>
  <c r="BO210" i="72"/>
  <c r="BO202" i="72"/>
  <c r="BO194" i="72"/>
  <c r="BO186" i="72"/>
  <c r="BO178" i="72"/>
  <c r="BO170" i="72"/>
  <c r="BO154" i="72"/>
  <c r="BO138" i="72"/>
  <c r="BO122" i="72"/>
  <c r="BO106" i="72"/>
  <c r="BO90" i="72"/>
  <c r="BO74" i="72"/>
  <c r="BO58" i="72"/>
  <c r="BO42" i="72"/>
  <c r="BO26" i="72"/>
  <c r="BO10" i="72"/>
  <c r="BO354" i="72"/>
  <c r="BO352" i="72"/>
  <c r="BO350" i="72"/>
  <c r="BO348" i="72"/>
  <c r="BO346" i="72"/>
  <c r="BO344" i="72"/>
  <c r="BO342" i="72"/>
  <c r="BO340" i="72"/>
  <c r="BO338" i="72"/>
  <c r="BO336" i="72"/>
  <c r="BO334" i="72"/>
  <c r="BO332" i="72"/>
  <c r="BO330" i="72"/>
  <c r="BO328" i="72"/>
  <c r="BO326" i="72"/>
  <c r="BO324" i="72"/>
  <c r="BO322" i="72"/>
  <c r="BO320" i="72"/>
  <c r="BO318" i="72"/>
  <c r="BO316" i="72"/>
  <c r="BO314" i="72"/>
  <c r="BO312" i="72"/>
  <c r="BO310" i="72"/>
  <c r="BO308" i="72"/>
  <c r="BO306" i="72"/>
  <c r="BO304" i="72"/>
  <c r="BO302" i="72"/>
  <c r="BO300" i="72"/>
  <c r="BO292" i="72"/>
  <c r="BO284" i="72"/>
  <c r="BO276" i="72"/>
  <c r="BO268" i="72"/>
  <c r="BO260" i="72"/>
  <c r="BO252" i="72"/>
  <c r="BO244" i="72"/>
  <c r="BO236" i="72"/>
  <c r="BO228" i="72"/>
  <c r="BO220" i="72"/>
  <c r="BO212" i="72"/>
  <c r="BO204" i="72"/>
  <c r="BO196" i="72"/>
  <c r="BO188" i="72"/>
  <c r="BO180" i="72"/>
  <c r="BO172" i="72"/>
  <c r="BO156" i="72"/>
  <c r="BO140" i="72"/>
  <c r="BO124" i="72"/>
  <c r="BO108" i="72"/>
  <c r="BO92" i="72"/>
  <c r="BO76" i="72"/>
  <c r="BO60" i="72"/>
  <c r="BO44" i="72"/>
  <c r="BO28" i="72"/>
  <c r="BO12" i="72"/>
  <c r="BO294" i="72"/>
  <c r="BO286" i="72"/>
  <c r="BO278" i="72"/>
  <c r="BO270" i="72"/>
  <c r="BO262" i="72"/>
  <c r="BO254" i="72"/>
  <c r="BO246" i="72"/>
  <c r="BO238" i="72"/>
  <c r="BO230" i="72"/>
  <c r="BO222" i="72"/>
  <c r="BO214" i="72"/>
  <c r="BO206" i="72"/>
  <c r="BO198" i="72"/>
  <c r="BO190" i="72"/>
  <c r="BO182" i="72"/>
  <c r="BO174" i="72"/>
  <c r="BO162" i="72"/>
  <c r="BO146" i="72"/>
  <c r="BO130" i="72"/>
  <c r="BO114" i="72"/>
  <c r="BO98" i="72"/>
  <c r="BO82" i="72"/>
  <c r="BO66" i="72"/>
  <c r="BO50" i="72"/>
  <c r="BO34" i="72"/>
  <c r="BO18" i="72"/>
  <c r="CK9" i="72" l="1"/>
  <c r="BP4" i="1" s="1"/>
  <c r="BT10" i="1" s="1"/>
  <c r="CO9" i="72"/>
  <c r="BT4" i="1" s="1"/>
  <c r="BP10" i="1" s="1"/>
  <c r="CS9" i="72"/>
  <c r="BX4" i="1" s="1"/>
  <c r="BX10" i="1" s="1"/>
  <c r="CK10" i="72"/>
  <c r="BP5" i="1" s="1"/>
  <c r="CO10" i="72"/>
  <c r="BT5" i="1" s="1"/>
  <c r="CS10" i="72"/>
  <c r="BX5" i="1" s="1"/>
  <c r="CK11" i="72"/>
  <c r="BP6" i="1" s="1"/>
  <c r="CO11" i="72"/>
  <c r="BT6" i="1" s="1"/>
  <c r="CS11" i="72"/>
  <c r="BX6" i="1" s="1"/>
  <c r="CK12" i="72"/>
  <c r="BP7" i="1" s="1"/>
  <c r="CO12" i="72"/>
  <c r="BT7" i="1" s="1"/>
  <c r="CS12" i="72"/>
  <c r="BX7" i="1" s="1"/>
  <c r="CK13" i="72"/>
  <c r="CO13" i="72"/>
  <c r="CS13" i="72"/>
  <c r="CH9" i="72"/>
  <c r="BM4" i="1" s="1"/>
  <c r="BW10" i="1" s="1"/>
  <c r="CL9" i="72"/>
  <c r="BQ4" i="1" s="1"/>
  <c r="BS10" i="1" s="1"/>
  <c r="CP9" i="72"/>
  <c r="BU4" i="1" s="1"/>
  <c r="BO10" i="1" s="1"/>
  <c r="CH10" i="72"/>
  <c r="BM5" i="1" s="1"/>
  <c r="CL10" i="72"/>
  <c r="BQ5" i="1" s="1"/>
  <c r="CP10" i="72"/>
  <c r="BU5" i="1" s="1"/>
  <c r="CH11" i="72"/>
  <c r="BM6" i="1" s="1"/>
  <c r="CL11" i="72"/>
  <c r="BQ6" i="1" s="1"/>
  <c r="CP11" i="72"/>
  <c r="BU6" i="1" s="1"/>
  <c r="CH12" i="72"/>
  <c r="BM7" i="1" s="1"/>
  <c r="CL12" i="72"/>
  <c r="BQ7" i="1" s="1"/>
  <c r="CP12" i="72"/>
  <c r="BU7" i="1" s="1"/>
  <c r="CH13" i="72"/>
  <c r="CL13" i="72"/>
  <c r="CP13" i="72"/>
  <c r="CI9" i="72"/>
  <c r="BN4" i="1" s="1"/>
  <c r="BV10" i="1" s="1"/>
  <c r="CM9" i="72"/>
  <c r="BR4" i="1" s="1"/>
  <c r="BR10" i="1" s="1"/>
  <c r="CQ9" i="72"/>
  <c r="BV4" i="1" s="1"/>
  <c r="BN10" i="1" s="1"/>
  <c r="CI10" i="72"/>
  <c r="BN5" i="1" s="1"/>
  <c r="CM10" i="72"/>
  <c r="BR5" i="1" s="1"/>
  <c r="CQ10" i="72"/>
  <c r="BV5" i="1" s="1"/>
  <c r="CI11" i="72"/>
  <c r="BN6" i="1" s="1"/>
  <c r="CM11" i="72"/>
  <c r="BR6" i="1" s="1"/>
  <c r="CQ11" i="72"/>
  <c r="BV6" i="1" s="1"/>
  <c r="CI12" i="72"/>
  <c r="BN7" i="1" s="1"/>
  <c r="CM12" i="72"/>
  <c r="BR7" i="1" s="1"/>
  <c r="CQ12" i="72"/>
  <c r="BV7" i="1" s="1"/>
  <c r="CI13" i="72"/>
  <c r="CM13" i="72"/>
  <c r="CQ13" i="72"/>
  <c r="CJ9" i="72"/>
  <c r="BO4" i="1" s="1"/>
  <c r="BU10" i="1" s="1"/>
  <c r="CN9" i="72"/>
  <c r="BS4" i="1" s="1"/>
  <c r="BQ10" i="1" s="1"/>
  <c r="CR9" i="72"/>
  <c r="BW4" i="1" s="1"/>
  <c r="BM10" i="1" s="1"/>
  <c r="CJ10" i="72"/>
  <c r="BO5" i="1" s="1"/>
  <c r="CN10" i="72"/>
  <c r="BS5" i="1" s="1"/>
  <c r="CR10" i="72"/>
  <c r="BW5" i="1" s="1"/>
  <c r="CJ11" i="72"/>
  <c r="BO6" i="1" s="1"/>
  <c r="CN11" i="72"/>
  <c r="BS6" i="1" s="1"/>
  <c r="CR11" i="72"/>
  <c r="BW6" i="1" s="1"/>
  <c r="CJ12" i="72"/>
  <c r="BO7" i="1" s="1"/>
  <c r="CN12" i="72"/>
  <c r="BS7" i="1" s="1"/>
  <c r="CR12" i="72"/>
  <c r="BW7" i="1" s="1"/>
  <c r="CJ13" i="72"/>
  <c r="CN13" i="72"/>
  <c r="CR13" i="72"/>
  <c r="BQ4" i="72"/>
  <c r="BQ5" i="72"/>
  <c r="BQ6" i="72"/>
  <c r="BQ7" i="72"/>
  <c r="BQ8" i="72"/>
  <c r="BQ9" i="72"/>
  <c r="BQ10" i="72"/>
  <c r="BQ11" i="72"/>
  <c r="BQ12" i="72"/>
  <c r="BQ13" i="72"/>
  <c r="BQ14" i="72"/>
  <c r="BQ15" i="72"/>
  <c r="BQ16" i="72"/>
  <c r="BQ17" i="72"/>
  <c r="BQ18" i="72"/>
  <c r="BQ19" i="72"/>
  <c r="BQ20" i="72"/>
  <c r="BQ21" i="72"/>
  <c r="BQ22" i="72"/>
  <c r="BQ23" i="72"/>
  <c r="BQ24" i="72"/>
  <c r="BQ25" i="72"/>
  <c r="BQ26" i="72"/>
  <c r="BQ27" i="72"/>
  <c r="BQ28" i="72"/>
  <c r="BQ29" i="72"/>
  <c r="BQ30" i="72"/>
  <c r="BQ31" i="72"/>
  <c r="BQ32" i="72"/>
  <c r="BQ33" i="72"/>
  <c r="BQ34" i="72"/>
  <c r="BQ35" i="72"/>
  <c r="BQ36" i="72"/>
  <c r="BQ37" i="72"/>
  <c r="BQ38" i="72"/>
  <c r="BQ39" i="72"/>
  <c r="BQ40" i="72"/>
  <c r="BQ41" i="72"/>
  <c r="BQ42" i="72"/>
  <c r="BQ43" i="72"/>
  <c r="BQ44" i="72"/>
  <c r="BQ45" i="72"/>
  <c r="BQ46" i="72"/>
  <c r="BQ47" i="72"/>
  <c r="BQ48" i="72"/>
  <c r="BQ49" i="72"/>
  <c r="BQ50" i="72"/>
  <c r="BQ51" i="72"/>
  <c r="BQ52" i="72"/>
  <c r="BQ53" i="72"/>
  <c r="BQ54" i="72"/>
  <c r="BQ55" i="72"/>
  <c r="BQ56" i="72"/>
  <c r="BQ57" i="72"/>
  <c r="BQ58" i="72"/>
  <c r="BQ59" i="72"/>
  <c r="BQ60" i="72"/>
  <c r="BQ61" i="72"/>
  <c r="BQ62" i="72"/>
  <c r="BQ63" i="72"/>
  <c r="BQ64" i="72"/>
  <c r="BQ65" i="72"/>
  <c r="BQ66" i="72"/>
  <c r="BQ67" i="72"/>
  <c r="BQ68" i="72"/>
  <c r="BQ69" i="72"/>
  <c r="BQ70" i="72"/>
  <c r="BQ71" i="72"/>
  <c r="BQ72" i="72"/>
  <c r="BQ73" i="72"/>
  <c r="BQ74" i="72"/>
  <c r="BQ75" i="72"/>
  <c r="BQ76" i="72"/>
  <c r="BQ77" i="72"/>
  <c r="BQ78" i="72"/>
  <c r="BQ79" i="72"/>
  <c r="BQ80" i="72"/>
  <c r="BQ81" i="72"/>
  <c r="BQ82" i="72"/>
  <c r="BQ83" i="72"/>
  <c r="BQ84" i="72"/>
  <c r="BQ85" i="72"/>
  <c r="BQ86" i="72"/>
  <c r="BQ87" i="72"/>
  <c r="BQ88" i="72"/>
  <c r="BQ89" i="72"/>
  <c r="BQ90" i="72"/>
  <c r="BQ91" i="72"/>
  <c r="BQ92" i="72"/>
  <c r="BQ93" i="72"/>
  <c r="BQ94" i="72"/>
  <c r="BQ95" i="72"/>
  <c r="BQ96" i="72"/>
  <c r="BQ97" i="72"/>
  <c r="BQ98" i="72"/>
  <c r="BQ99" i="72"/>
  <c r="BQ100" i="72"/>
  <c r="BQ101" i="72"/>
  <c r="BQ102" i="72"/>
  <c r="BQ103" i="72"/>
  <c r="BQ104" i="72"/>
  <c r="BQ105" i="72"/>
  <c r="BQ106" i="72"/>
  <c r="BQ107" i="72"/>
  <c r="BQ108" i="72"/>
  <c r="BQ109" i="72"/>
  <c r="BQ110" i="72"/>
  <c r="BQ111" i="72"/>
  <c r="BQ112" i="72"/>
  <c r="BQ113" i="72"/>
  <c r="BQ114" i="72"/>
  <c r="BQ115" i="72"/>
  <c r="BQ116" i="72"/>
  <c r="BQ117" i="72"/>
  <c r="BQ118" i="72"/>
  <c r="BQ119" i="72"/>
  <c r="BQ120" i="72"/>
  <c r="BQ121" i="72"/>
  <c r="BQ122" i="72"/>
  <c r="BQ123" i="72"/>
  <c r="BQ124" i="72"/>
  <c r="BQ125" i="72"/>
  <c r="BQ126" i="72"/>
  <c r="BQ127" i="72"/>
  <c r="BQ128" i="72"/>
  <c r="BQ129" i="72"/>
  <c r="BQ130" i="72"/>
  <c r="BQ131" i="72"/>
  <c r="BQ132" i="72"/>
  <c r="BQ133" i="72"/>
  <c r="BQ134" i="72"/>
  <c r="BQ135" i="72"/>
  <c r="BQ136" i="72"/>
  <c r="BQ137" i="72"/>
  <c r="BQ138" i="72"/>
  <c r="BQ139" i="72"/>
  <c r="BQ140" i="72"/>
  <c r="BQ141" i="72"/>
  <c r="BQ142" i="72"/>
  <c r="BQ143" i="72"/>
  <c r="BQ144" i="72"/>
  <c r="BQ145" i="72"/>
  <c r="BQ146" i="72"/>
  <c r="BQ147" i="72"/>
  <c r="BQ148" i="72"/>
  <c r="BQ149" i="72"/>
  <c r="BQ150" i="72"/>
  <c r="BQ151" i="72"/>
  <c r="BQ152" i="72"/>
  <c r="BQ153" i="72"/>
  <c r="BQ154" i="72"/>
  <c r="BQ155" i="72"/>
  <c r="BQ156" i="72"/>
  <c r="BQ157" i="72"/>
  <c r="BQ158" i="72"/>
  <c r="BQ159" i="72"/>
  <c r="BQ160" i="72"/>
  <c r="BQ161" i="72"/>
  <c r="BQ162" i="72"/>
  <c r="BQ163" i="72"/>
  <c r="BQ164" i="72"/>
  <c r="BQ165" i="72"/>
  <c r="BQ166" i="72"/>
  <c r="BQ167" i="72"/>
  <c r="BQ168" i="72"/>
  <c r="BQ169" i="72"/>
  <c r="BQ170" i="72"/>
  <c r="BQ171" i="72"/>
  <c r="BQ172" i="72"/>
  <c r="BQ173" i="72"/>
  <c r="BQ174" i="72"/>
  <c r="BQ175" i="72"/>
  <c r="BQ176" i="72"/>
  <c r="BQ177" i="72"/>
  <c r="BQ178" i="72"/>
  <c r="BQ179" i="72"/>
  <c r="BQ180" i="72"/>
  <c r="BQ181" i="72"/>
  <c r="BQ182" i="72"/>
  <c r="BQ183" i="72"/>
  <c r="BQ184" i="72"/>
  <c r="BQ185" i="72"/>
  <c r="BQ186" i="72"/>
  <c r="BQ187" i="72"/>
  <c r="BQ188" i="72"/>
  <c r="BQ189" i="72"/>
  <c r="BQ190" i="72"/>
  <c r="BQ191" i="72"/>
  <c r="BQ192" i="72"/>
  <c r="BQ193" i="72"/>
  <c r="BQ194" i="72"/>
  <c r="BQ195" i="72"/>
  <c r="BQ196" i="72"/>
  <c r="BQ197" i="72"/>
  <c r="BQ198" i="72"/>
  <c r="BQ199" i="72"/>
  <c r="BQ200" i="72"/>
  <c r="BQ201" i="72"/>
  <c r="BQ202" i="72"/>
  <c r="BQ203" i="72"/>
  <c r="BQ204" i="72"/>
  <c r="BQ205" i="72"/>
  <c r="BQ206" i="72"/>
  <c r="BQ207" i="72"/>
  <c r="BQ208" i="72"/>
  <c r="BQ209" i="72"/>
  <c r="BQ210" i="72"/>
  <c r="BQ211" i="72"/>
  <c r="BQ212" i="72"/>
  <c r="BQ213" i="72"/>
  <c r="BQ214" i="72"/>
  <c r="BQ215" i="72"/>
  <c r="BQ216" i="72"/>
  <c r="BQ217" i="72"/>
  <c r="BQ218" i="72"/>
  <c r="BQ219" i="72"/>
  <c r="BQ220" i="72"/>
  <c r="BQ221" i="72"/>
  <c r="BQ222" i="72"/>
  <c r="BQ223" i="72"/>
  <c r="BQ224" i="72"/>
  <c r="BQ225" i="72"/>
  <c r="BQ226" i="72"/>
  <c r="BQ227" i="72"/>
  <c r="BQ228" i="72"/>
  <c r="BQ229" i="72"/>
  <c r="BQ230" i="72"/>
  <c r="BQ231" i="72"/>
  <c r="BQ232" i="72"/>
  <c r="BQ233" i="72"/>
  <c r="BQ234" i="72"/>
  <c r="BQ235" i="72"/>
  <c r="BQ236" i="72"/>
  <c r="BQ237" i="72"/>
  <c r="BQ238" i="72"/>
  <c r="BQ239" i="72"/>
  <c r="BQ240" i="72"/>
  <c r="BQ241" i="72"/>
  <c r="BQ242" i="72"/>
  <c r="BQ243" i="72"/>
  <c r="BQ244" i="72"/>
  <c r="BQ245" i="72"/>
  <c r="BQ246" i="72"/>
  <c r="BQ247" i="72"/>
  <c r="BQ248" i="72"/>
  <c r="BQ249" i="72"/>
  <c r="BQ250" i="72"/>
  <c r="BQ251" i="72"/>
  <c r="BQ252" i="72"/>
  <c r="BQ253" i="72"/>
  <c r="BQ254" i="72"/>
  <c r="BQ255" i="72"/>
  <c r="BQ256" i="72"/>
  <c r="BQ257" i="72"/>
  <c r="BQ258" i="72"/>
  <c r="BQ259" i="72"/>
  <c r="BQ260" i="72"/>
  <c r="BQ261" i="72"/>
  <c r="BQ262" i="72"/>
  <c r="BQ263" i="72"/>
  <c r="BQ264" i="72"/>
  <c r="BQ265" i="72"/>
  <c r="BQ266" i="72"/>
  <c r="BQ267" i="72"/>
  <c r="BQ268" i="72"/>
  <c r="BQ269" i="72"/>
  <c r="BQ270" i="72"/>
  <c r="BQ271" i="72"/>
  <c r="BQ272" i="72"/>
  <c r="BQ273" i="72"/>
  <c r="BQ274" i="72"/>
  <c r="BQ275" i="72"/>
  <c r="BQ276" i="72"/>
  <c r="BQ277" i="72"/>
  <c r="BQ278" i="72"/>
  <c r="BQ279" i="72"/>
  <c r="BQ280" i="72"/>
  <c r="BQ281" i="72"/>
  <c r="BQ282" i="72"/>
  <c r="BQ283" i="72"/>
  <c r="BQ284" i="72"/>
  <c r="BQ285" i="72"/>
  <c r="BQ286" i="72"/>
  <c r="BQ287" i="72"/>
  <c r="BQ288" i="72"/>
  <c r="BQ289" i="72"/>
  <c r="BQ290" i="72"/>
  <c r="BQ291" i="72"/>
  <c r="BQ292" i="72"/>
  <c r="BQ293" i="72"/>
  <c r="BQ294" i="72"/>
  <c r="BQ295" i="72"/>
  <c r="BQ296" i="72"/>
  <c r="BQ297" i="72"/>
  <c r="BQ298" i="72"/>
  <c r="BQ299" i="72"/>
  <c r="BQ300" i="72"/>
  <c r="BQ301" i="72"/>
  <c r="BQ302" i="72"/>
  <c r="BQ303" i="72"/>
  <c r="BQ304" i="72"/>
  <c r="BQ305" i="72"/>
  <c r="BQ306" i="72"/>
  <c r="BQ307" i="72"/>
  <c r="BQ308" i="72"/>
  <c r="BQ309" i="72"/>
  <c r="BQ310" i="72"/>
  <c r="BQ311" i="72"/>
  <c r="BQ312" i="72"/>
  <c r="BQ313" i="72"/>
  <c r="BQ314" i="72"/>
  <c r="BQ315" i="72"/>
  <c r="BQ316" i="72"/>
  <c r="BQ317" i="72"/>
  <c r="BQ318" i="72"/>
  <c r="BQ319" i="72"/>
  <c r="BQ320" i="72"/>
  <c r="BQ321" i="72"/>
  <c r="BQ322" i="72"/>
  <c r="BQ323" i="72"/>
  <c r="BQ324" i="72"/>
  <c r="BQ325" i="72"/>
  <c r="BQ326" i="72"/>
  <c r="BQ327" i="72"/>
  <c r="BQ328" i="72"/>
  <c r="BQ329" i="72"/>
  <c r="BQ330" i="72"/>
  <c r="BQ331" i="72"/>
  <c r="BQ332" i="72"/>
  <c r="BQ333" i="72"/>
  <c r="BQ334" i="72"/>
  <c r="BQ335" i="72"/>
  <c r="BQ336" i="72"/>
  <c r="BQ337" i="72"/>
  <c r="BQ338" i="72"/>
  <c r="D22" i="1" s="1"/>
  <c r="AW22" i="1" s="1"/>
  <c r="BQ339" i="72"/>
  <c r="BQ340" i="72"/>
  <c r="BQ341" i="72"/>
  <c r="BQ342" i="72"/>
  <c r="BQ343" i="72"/>
  <c r="BQ344" i="72"/>
  <c r="BQ345" i="72"/>
  <c r="BQ346" i="72"/>
  <c r="BQ347" i="72"/>
  <c r="BQ348" i="72"/>
  <c r="BQ349" i="72"/>
  <c r="BQ350" i="72"/>
  <c r="BQ351" i="72"/>
  <c r="BQ352" i="72"/>
  <c r="BQ353" i="72"/>
  <c r="BQ354" i="72"/>
  <c r="BQ355" i="72"/>
  <c r="BQ3" i="72"/>
  <c r="AZ100" i="1" l="1"/>
  <c r="BB100" i="1"/>
  <c r="BE100" i="1"/>
  <c r="L100" i="37" l="1"/>
  <c r="L101" i="37"/>
  <c r="L102" i="37"/>
  <c r="L103" i="37"/>
  <c r="L104" i="37"/>
  <c r="L105" i="37"/>
  <c r="L106" i="37"/>
  <c r="L107" i="37"/>
  <c r="L108" i="37"/>
  <c r="L109" i="37"/>
  <c r="L110" i="37"/>
  <c r="L111" i="37"/>
  <c r="L112" i="37"/>
  <c r="L113" i="37"/>
  <c r="L114" i="37"/>
  <c r="L115" i="37"/>
  <c r="L116" i="37"/>
  <c r="L117" i="37"/>
  <c r="L118" i="37"/>
  <c r="L119" i="37"/>
  <c r="L120" i="37"/>
  <c r="L121" i="37"/>
  <c r="L122" i="37"/>
  <c r="L123" i="37"/>
  <c r="L124" i="37"/>
  <c r="L125" i="37"/>
  <c r="L126" i="37"/>
  <c r="L127" i="37"/>
  <c r="L128" i="37"/>
  <c r="L129" i="37"/>
  <c r="L130" i="37"/>
  <c r="L131" i="37"/>
  <c r="L132" i="37"/>
  <c r="L133" i="37"/>
  <c r="L134" i="37"/>
  <c r="L135" i="37"/>
  <c r="L136" i="37"/>
  <c r="L137" i="37"/>
  <c r="L138" i="37"/>
  <c r="L139" i="37"/>
  <c r="L140" i="37"/>
  <c r="L141" i="37"/>
  <c r="L142" i="37"/>
  <c r="L143" i="37"/>
  <c r="L144" i="37"/>
  <c r="L145" i="37"/>
  <c r="L146" i="37"/>
  <c r="L147" i="37"/>
  <c r="L148" i="37"/>
  <c r="L149" i="37"/>
  <c r="L150" i="37"/>
  <c r="L151" i="37"/>
  <c r="L152" i="37"/>
  <c r="L153" i="37"/>
  <c r="L154" i="37"/>
  <c r="L155" i="37"/>
  <c r="L156" i="37"/>
  <c r="L157" i="37"/>
  <c r="L158" i="37"/>
  <c r="L159" i="37"/>
  <c r="L160" i="37"/>
  <c r="L161" i="37"/>
  <c r="L162" i="37"/>
  <c r="L163" i="37"/>
  <c r="L164" i="37"/>
  <c r="L165" i="37"/>
  <c r="L166" i="37"/>
  <c r="L167" i="37"/>
  <c r="L168" i="37"/>
  <c r="L169" i="37"/>
  <c r="L170" i="37"/>
  <c r="L171" i="37"/>
  <c r="L172" i="37"/>
  <c r="L173" i="37"/>
  <c r="L174" i="37"/>
  <c r="L175" i="37"/>
  <c r="L176" i="37"/>
  <c r="L177" i="37"/>
  <c r="L178" i="37"/>
  <c r="L179" i="37"/>
  <c r="L180" i="37"/>
  <c r="L181" i="37"/>
  <c r="L182" i="37"/>
  <c r="L183" i="37"/>
  <c r="L184" i="37"/>
  <c r="L185" i="37"/>
  <c r="L186" i="37"/>
  <c r="L187" i="37"/>
  <c r="L188" i="37"/>
  <c r="L189" i="37"/>
  <c r="L190" i="37"/>
  <c r="L191" i="37"/>
  <c r="L192" i="37"/>
  <c r="L193" i="37"/>
  <c r="L194" i="37"/>
  <c r="L195" i="37"/>
  <c r="L196" i="37"/>
  <c r="L197" i="37"/>
  <c r="L198" i="37"/>
  <c r="L199" i="37"/>
  <c r="L200" i="37"/>
  <c r="L201" i="37"/>
  <c r="L202" i="37"/>
  <c r="L203" i="37"/>
  <c r="L204" i="37"/>
  <c r="L205" i="37"/>
  <c r="L206" i="37"/>
  <c r="L207" i="37"/>
  <c r="L208" i="37"/>
  <c r="L209" i="37"/>
  <c r="L210" i="37"/>
  <c r="L211" i="37"/>
  <c r="L212" i="37"/>
  <c r="L213" i="37"/>
  <c r="L214" i="37"/>
  <c r="L215" i="37"/>
  <c r="L216" i="37"/>
  <c r="L217" i="37"/>
  <c r="L218" i="37"/>
  <c r="J100" i="37" l="1"/>
  <c r="K100" i="37"/>
  <c r="J101" i="37"/>
  <c r="K101" i="37"/>
  <c r="J102" i="37"/>
  <c r="K102" i="37"/>
  <c r="J103" i="37"/>
  <c r="K103" i="37"/>
  <c r="J104" i="37"/>
  <c r="K104" i="37"/>
  <c r="J105" i="37"/>
  <c r="K105" i="37"/>
  <c r="J106" i="37"/>
  <c r="K106" i="37"/>
  <c r="J107" i="37"/>
  <c r="K107" i="37"/>
  <c r="J108" i="37"/>
  <c r="K108" i="37"/>
  <c r="J109" i="37"/>
  <c r="K109" i="37"/>
  <c r="J110" i="37"/>
  <c r="K110" i="37"/>
  <c r="J111" i="37"/>
  <c r="K111" i="37"/>
  <c r="J112" i="37"/>
  <c r="K112" i="37"/>
  <c r="J113" i="37"/>
  <c r="K113" i="37"/>
  <c r="J114" i="37"/>
  <c r="K114" i="37"/>
  <c r="J115" i="37"/>
  <c r="K115" i="37"/>
  <c r="J116" i="37"/>
  <c r="K116" i="37"/>
  <c r="J117" i="37"/>
  <c r="K117" i="37"/>
  <c r="J118" i="37"/>
  <c r="K118" i="37"/>
  <c r="J119" i="37"/>
  <c r="K119" i="37"/>
  <c r="J120" i="37"/>
  <c r="K120" i="37"/>
  <c r="J121" i="37"/>
  <c r="K121" i="37"/>
  <c r="J122" i="37"/>
  <c r="K122" i="37"/>
  <c r="J123" i="37"/>
  <c r="K123" i="37"/>
  <c r="J124" i="37"/>
  <c r="K124" i="37"/>
  <c r="J125" i="37"/>
  <c r="K125" i="37"/>
  <c r="J126" i="37"/>
  <c r="K126" i="37"/>
  <c r="J127" i="37"/>
  <c r="K127" i="37"/>
  <c r="J128" i="37"/>
  <c r="K128" i="37"/>
  <c r="J129" i="37"/>
  <c r="K129" i="37"/>
  <c r="J130" i="37"/>
  <c r="K130" i="37"/>
  <c r="J131" i="37"/>
  <c r="K131" i="37"/>
  <c r="J132" i="37"/>
  <c r="K132" i="37"/>
  <c r="J133" i="37"/>
  <c r="K133" i="37"/>
  <c r="J134" i="37"/>
  <c r="K134" i="37"/>
  <c r="J135" i="37"/>
  <c r="K135" i="37"/>
  <c r="J136" i="37"/>
  <c r="K136" i="37"/>
  <c r="J137" i="37"/>
  <c r="K137" i="37"/>
  <c r="J138" i="37"/>
  <c r="K138" i="37"/>
  <c r="J139" i="37"/>
  <c r="K139" i="37"/>
  <c r="J140" i="37"/>
  <c r="K140" i="37"/>
  <c r="J141" i="37"/>
  <c r="K141" i="37"/>
  <c r="J142" i="37"/>
  <c r="K142" i="37"/>
  <c r="J143" i="37"/>
  <c r="K143" i="37"/>
  <c r="J144" i="37"/>
  <c r="K144" i="37"/>
  <c r="J145" i="37"/>
  <c r="K145" i="37"/>
  <c r="J146" i="37"/>
  <c r="K146" i="37"/>
  <c r="J147" i="37"/>
  <c r="K147" i="37"/>
  <c r="J148" i="37"/>
  <c r="K148" i="37"/>
  <c r="J149" i="37"/>
  <c r="K149" i="37"/>
  <c r="J150" i="37"/>
  <c r="K150" i="37"/>
  <c r="J151" i="37"/>
  <c r="K151" i="37"/>
  <c r="J152" i="37"/>
  <c r="K152" i="37"/>
  <c r="J153" i="37"/>
  <c r="K153" i="37"/>
  <c r="J154" i="37"/>
  <c r="K154" i="37"/>
  <c r="J155" i="37"/>
  <c r="K155" i="37"/>
  <c r="J156" i="37"/>
  <c r="K156" i="37"/>
  <c r="J157" i="37"/>
  <c r="K157" i="37"/>
  <c r="J158" i="37"/>
  <c r="K158" i="37"/>
  <c r="J159" i="37"/>
  <c r="K159" i="37"/>
  <c r="J160" i="37"/>
  <c r="K160" i="37"/>
  <c r="J161" i="37"/>
  <c r="K161" i="37"/>
  <c r="J162" i="37"/>
  <c r="K162" i="37"/>
  <c r="J163" i="37"/>
  <c r="K163" i="37"/>
  <c r="J164" i="37"/>
  <c r="K164" i="37"/>
  <c r="J165" i="37"/>
  <c r="K165" i="37"/>
  <c r="J166" i="37"/>
  <c r="K166" i="37"/>
  <c r="J167" i="37"/>
  <c r="K167" i="37"/>
  <c r="J168" i="37"/>
  <c r="K168" i="37"/>
  <c r="J169" i="37"/>
  <c r="K169" i="37"/>
  <c r="J170" i="37"/>
  <c r="K170" i="37"/>
  <c r="J171" i="37"/>
  <c r="K171" i="37"/>
  <c r="J172" i="37"/>
  <c r="K172" i="37"/>
  <c r="J173" i="37"/>
  <c r="K173" i="37"/>
  <c r="J174" i="37"/>
  <c r="K174" i="37"/>
  <c r="J175" i="37"/>
  <c r="K175" i="37"/>
  <c r="J176" i="37"/>
  <c r="K176" i="37"/>
  <c r="J177" i="37"/>
  <c r="K177" i="37"/>
  <c r="J178" i="37"/>
  <c r="K178" i="37"/>
  <c r="J179" i="37"/>
  <c r="K179" i="37"/>
  <c r="J180" i="37"/>
  <c r="K180" i="37"/>
  <c r="J181" i="37"/>
  <c r="K181" i="37"/>
  <c r="J182" i="37"/>
  <c r="K182" i="37"/>
  <c r="J183" i="37"/>
  <c r="K183" i="37"/>
  <c r="J184" i="37"/>
  <c r="K184" i="37"/>
  <c r="J185" i="37"/>
  <c r="K185" i="37"/>
  <c r="J186" i="37"/>
  <c r="K186" i="37"/>
  <c r="J187" i="37"/>
  <c r="K187" i="37"/>
  <c r="J188" i="37"/>
  <c r="K188" i="37"/>
  <c r="J189" i="37"/>
  <c r="K189" i="37"/>
  <c r="J190" i="37"/>
  <c r="K190" i="37"/>
  <c r="J191" i="37"/>
  <c r="K191" i="37"/>
  <c r="J192" i="37"/>
  <c r="K192" i="37"/>
  <c r="J193" i="37"/>
  <c r="K193" i="37"/>
  <c r="J194" i="37"/>
  <c r="K194" i="37"/>
  <c r="J195" i="37"/>
  <c r="K195" i="37"/>
  <c r="J196" i="37"/>
  <c r="K196" i="37"/>
  <c r="J197" i="37"/>
  <c r="K197" i="37"/>
  <c r="J198" i="37"/>
  <c r="K198" i="37"/>
  <c r="J199" i="37"/>
  <c r="K199" i="37"/>
  <c r="J200" i="37"/>
  <c r="K200" i="37"/>
  <c r="J201" i="37"/>
  <c r="K201" i="37"/>
  <c r="J202" i="37"/>
  <c r="K202" i="37"/>
  <c r="J203" i="37"/>
  <c r="K203" i="37"/>
  <c r="J204" i="37"/>
  <c r="K204" i="37"/>
  <c r="J205" i="37"/>
  <c r="K205" i="37"/>
  <c r="J206" i="37"/>
  <c r="K206" i="37"/>
  <c r="J207" i="37"/>
  <c r="K207" i="37"/>
  <c r="J208" i="37"/>
  <c r="K208" i="37"/>
  <c r="J209" i="37"/>
  <c r="K209" i="37"/>
  <c r="J210" i="37"/>
  <c r="K210" i="37"/>
  <c r="J211" i="37"/>
  <c r="K211" i="37"/>
  <c r="J212" i="37"/>
  <c r="K212" i="37"/>
  <c r="J213" i="37"/>
  <c r="K213" i="37"/>
  <c r="J214" i="37"/>
  <c r="K214" i="37"/>
  <c r="J215" i="37"/>
  <c r="K215" i="37"/>
  <c r="J216" i="37"/>
  <c r="K216" i="37"/>
  <c r="J217" i="37"/>
  <c r="K217" i="37"/>
  <c r="J218" i="37"/>
  <c r="K218" i="37"/>
  <c r="V2" i="37" l="1"/>
  <c r="H4" i="37" l="1"/>
  <c r="I4" i="37"/>
  <c r="H5" i="37"/>
  <c r="I5" i="37"/>
  <c r="H6" i="37"/>
  <c r="I6" i="37"/>
  <c r="H7" i="37"/>
  <c r="I7" i="37"/>
  <c r="H8" i="37"/>
  <c r="I8" i="37"/>
  <c r="H9" i="37"/>
  <c r="I9" i="37"/>
  <c r="H10" i="37"/>
  <c r="I10" i="37"/>
  <c r="H11" i="37"/>
  <c r="I11" i="37"/>
  <c r="H12" i="37"/>
  <c r="I12" i="37"/>
  <c r="H13" i="37"/>
  <c r="I13" i="37"/>
  <c r="H14" i="37"/>
  <c r="I14" i="37"/>
  <c r="H15" i="37"/>
  <c r="I15" i="37"/>
  <c r="H16" i="37"/>
  <c r="I16" i="37"/>
  <c r="H17" i="37"/>
  <c r="I17" i="37"/>
  <c r="H18" i="37"/>
  <c r="I18" i="37"/>
  <c r="H19" i="37"/>
  <c r="I19" i="37"/>
  <c r="H20" i="37"/>
  <c r="I20" i="37"/>
  <c r="H21" i="37"/>
  <c r="I21" i="37"/>
  <c r="A79" i="1"/>
  <c r="BI79" i="1" s="1"/>
  <c r="A3" i="37"/>
  <c r="B4" i="1" s="1"/>
  <c r="A4" i="1" s="1"/>
  <c r="A4" i="37"/>
  <c r="A5" i="37"/>
  <c r="A6" i="37"/>
  <c r="A7" i="37"/>
  <c r="B8" i="1" s="1"/>
  <c r="A8" i="1" s="1"/>
  <c r="A8" i="37"/>
  <c r="A9" i="37"/>
  <c r="A10" i="37"/>
  <c r="A11" i="37"/>
  <c r="B12" i="1" s="1"/>
  <c r="A12" i="1" s="1"/>
  <c r="A12" i="37"/>
  <c r="A13" i="37"/>
  <c r="A14" i="37"/>
  <c r="A15" i="37"/>
  <c r="B16" i="1" s="1"/>
  <c r="A16" i="1" s="1"/>
  <c r="A16" i="37"/>
  <c r="A17" i="37"/>
  <c r="A18" i="37"/>
  <c r="A19" i="37"/>
  <c r="B20" i="1" s="1"/>
  <c r="A20" i="1" s="1"/>
  <c r="A20" i="37"/>
  <c r="A21" i="37"/>
  <c r="A22" i="37"/>
  <c r="A23" i="1" s="1"/>
  <c r="A23" i="37"/>
  <c r="A24" i="1" s="1"/>
  <c r="BI24" i="1" s="1"/>
  <c r="A24" i="37"/>
  <c r="A25" i="1" s="1"/>
  <c r="A25" i="37"/>
  <c r="A26" i="1" s="1"/>
  <c r="BI26" i="1" s="1"/>
  <c r="A26" i="37"/>
  <c r="A27" i="1" s="1"/>
  <c r="BI27" i="1" s="1"/>
  <c r="A27" i="37"/>
  <c r="A28" i="1" s="1"/>
  <c r="BI28" i="1" s="1"/>
  <c r="A28" i="37"/>
  <c r="A29" i="1" s="1"/>
  <c r="BI29" i="1" s="1"/>
  <c r="A29" i="37"/>
  <c r="A30" i="1" s="1"/>
  <c r="BI30" i="1" s="1"/>
  <c r="A30" i="37"/>
  <c r="A31" i="1" s="1"/>
  <c r="BI31" i="1" s="1"/>
  <c r="A31" i="37"/>
  <c r="A32" i="1" s="1"/>
  <c r="BI32" i="1" s="1"/>
  <c r="A32" i="37"/>
  <c r="A33" i="1" s="1"/>
  <c r="BI33" i="1" s="1"/>
  <c r="A33" i="37"/>
  <c r="A34" i="1" s="1"/>
  <c r="BI34" i="1" s="1"/>
  <c r="A34" i="37"/>
  <c r="A35" i="1" s="1"/>
  <c r="BI35" i="1" s="1"/>
  <c r="A35" i="37"/>
  <c r="A36" i="1" s="1"/>
  <c r="BI36" i="1" s="1"/>
  <c r="A36" i="37"/>
  <c r="A37" i="1" s="1"/>
  <c r="BI37" i="1" s="1"/>
  <c r="A37" i="37"/>
  <c r="A38" i="1" s="1"/>
  <c r="BI38" i="1" s="1"/>
  <c r="A38" i="37"/>
  <c r="A39" i="1" s="1"/>
  <c r="BI39" i="1" s="1"/>
  <c r="A39" i="37"/>
  <c r="A40" i="1" s="1"/>
  <c r="BI40" i="1" s="1"/>
  <c r="A40" i="37"/>
  <c r="A41" i="1" s="1"/>
  <c r="BI41" i="1" s="1"/>
  <c r="A41" i="37"/>
  <c r="A42" i="1" s="1"/>
  <c r="BI42" i="1" s="1"/>
  <c r="A42" i="37"/>
  <c r="A43" i="1" s="1"/>
  <c r="BI43" i="1" s="1"/>
  <c r="A43" i="37"/>
  <c r="A44" i="1" s="1"/>
  <c r="BI44" i="1" s="1"/>
  <c r="A44" i="37"/>
  <c r="A45" i="1" s="1"/>
  <c r="BI45" i="1" s="1"/>
  <c r="A45" i="37"/>
  <c r="A46" i="1" s="1"/>
  <c r="BI46" i="1" s="1"/>
  <c r="A47" i="1"/>
  <c r="BI47" i="1" s="1"/>
  <c r="A48" i="1"/>
  <c r="BI48" i="1" s="1"/>
  <c r="A49" i="1"/>
  <c r="BI49" i="1" s="1"/>
  <c r="A50" i="1"/>
  <c r="BI50" i="1" s="1"/>
  <c r="A51" i="1"/>
  <c r="BI51" i="1" s="1"/>
  <c r="A52" i="1"/>
  <c r="BI52" i="1" s="1"/>
  <c r="A53" i="1"/>
  <c r="BI53" i="1" s="1"/>
  <c r="A54" i="1"/>
  <c r="BI54" i="1" s="1"/>
  <c r="A55" i="1"/>
  <c r="BI55" i="1" s="1"/>
  <c r="A56" i="1"/>
  <c r="BI56" i="1" s="1"/>
  <c r="A57" i="1"/>
  <c r="BI57" i="1" s="1"/>
  <c r="A58" i="1"/>
  <c r="BI58" i="1" s="1"/>
  <c r="A59" i="1"/>
  <c r="BI59" i="1" s="1"/>
  <c r="A60" i="1"/>
  <c r="BI60" i="1" s="1"/>
  <c r="A61" i="1"/>
  <c r="BI61" i="1" s="1"/>
  <c r="A62" i="1"/>
  <c r="BI62" i="1" s="1"/>
  <c r="A63" i="1"/>
  <c r="BI63" i="1" s="1"/>
  <c r="A64" i="1"/>
  <c r="BI64" i="1" s="1"/>
  <c r="A65" i="1"/>
  <c r="BI65" i="1" s="1"/>
  <c r="A66" i="1"/>
  <c r="BI66" i="1" s="1"/>
  <c r="A67" i="1"/>
  <c r="BI67" i="1" s="1"/>
  <c r="A68" i="1"/>
  <c r="BI68" i="1" s="1"/>
  <c r="A69" i="1"/>
  <c r="BI69" i="1" s="1"/>
  <c r="A70" i="1"/>
  <c r="BI70" i="1" s="1"/>
  <c r="A71" i="1"/>
  <c r="BI71" i="1" s="1"/>
  <c r="A72" i="1"/>
  <c r="BI72" i="1" s="1"/>
  <c r="A73" i="1"/>
  <c r="BI73" i="1" s="1"/>
  <c r="A74" i="1"/>
  <c r="BI74" i="1" s="1"/>
  <c r="A75" i="1"/>
  <c r="BI75" i="1" s="1"/>
  <c r="A76" i="1"/>
  <c r="BI76" i="1" s="1"/>
  <c r="A77" i="1"/>
  <c r="BI77" i="1" s="1"/>
  <c r="A78" i="1"/>
  <c r="BI78" i="1" s="1"/>
  <c r="A80" i="1"/>
  <c r="BI80" i="1" s="1"/>
  <c r="A81" i="1"/>
  <c r="BI81" i="1" s="1"/>
  <c r="A82" i="1"/>
  <c r="BI82" i="1" s="1"/>
  <c r="A83" i="1"/>
  <c r="BI83" i="1" s="1"/>
  <c r="A84" i="1"/>
  <c r="BI84" i="1" s="1"/>
  <c r="A85" i="1"/>
  <c r="BI85" i="1" s="1"/>
  <c r="A86" i="1"/>
  <c r="BI86" i="1" s="1"/>
  <c r="A87" i="1"/>
  <c r="BI87" i="1" s="1"/>
  <c r="A88" i="1"/>
  <c r="BI88" i="1" s="1"/>
  <c r="A89" i="1"/>
  <c r="BI89" i="1" s="1"/>
  <c r="A90" i="1"/>
  <c r="BI90" i="1" s="1"/>
  <c r="A91" i="1"/>
  <c r="BI91" i="1" s="1"/>
  <c r="A92" i="1"/>
  <c r="BI92" i="1" s="1"/>
  <c r="A93" i="1"/>
  <c r="BI93" i="1" s="1"/>
  <c r="A94" i="1"/>
  <c r="BI94" i="1" s="1"/>
  <c r="A95" i="1"/>
  <c r="BI95" i="1" s="1"/>
  <c r="A96" i="1"/>
  <c r="BI96" i="1" s="1"/>
  <c r="A97" i="1"/>
  <c r="BI97" i="1" s="1"/>
  <c r="A98" i="1"/>
  <c r="BI98" i="1" s="1"/>
  <c r="A99" i="1"/>
  <c r="BI99" i="1" s="1"/>
  <c r="A100" i="1"/>
  <c r="BI100" i="1" s="1"/>
  <c r="A2" i="37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AU19" i="1" s="1"/>
  <c r="C20" i="1"/>
  <c r="AU20" i="1" s="1"/>
  <c r="C21" i="1"/>
  <c r="AU21" i="1" s="1"/>
  <c r="C4" i="1"/>
  <c r="C3" i="1"/>
  <c r="AV15" i="1" l="1"/>
  <c r="AM15" i="1"/>
  <c r="AM4" i="1"/>
  <c r="AM18" i="1"/>
  <c r="AM14" i="1"/>
  <c r="AM10" i="1"/>
  <c r="AM6" i="1"/>
  <c r="B22" i="1"/>
  <c r="A22" i="1" s="1"/>
  <c r="BI22" i="1" s="1"/>
  <c r="L21" i="37" s="1"/>
  <c r="AD21" i="1"/>
  <c r="AH21" i="1"/>
  <c r="AL21" i="1"/>
  <c r="AF21" i="1"/>
  <c r="AJ21" i="1"/>
  <c r="AM21" i="1"/>
  <c r="AV21" i="1"/>
  <c r="AV22" i="1" s="1"/>
  <c r="AC21" i="1"/>
  <c r="AK21" i="1"/>
  <c r="AI21" i="1"/>
  <c r="AE21" i="1"/>
  <c r="AG21" i="1"/>
  <c r="AM17" i="1"/>
  <c r="AV17" i="1"/>
  <c r="AV13" i="1"/>
  <c r="AM13" i="1"/>
  <c r="AM9" i="1"/>
  <c r="AV9" i="1"/>
  <c r="AV5" i="1"/>
  <c r="AM5" i="1"/>
  <c r="AM16" i="1"/>
  <c r="AM12" i="1"/>
  <c r="AM8" i="1"/>
  <c r="AF20" i="1"/>
  <c r="AJ20" i="1"/>
  <c r="AD20" i="1"/>
  <c r="AH20" i="1"/>
  <c r="AL20" i="1"/>
  <c r="AE20" i="1"/>
  <c r="AG20" i="1"/>
  <c r="AK20" i="1"/>
  <c r="AM20" i="1"/>
  <c r="AI20" i="1"/>
  <c r="AC20" i="1"/>
  <c r="AV3" i="1"/>
  <c r="AM3" i="1"/>
  <c r="AD19" i="1"/>
  <c r="AH19" i="1"/>
  <c r="AL19" i="1"/>
  <c r="AV19" i="1"/>
  <c r="AV20" i="1" s="1"/>
  <c r="AF19" i="1"/>
  <c r="AJ19" i="1"/>
  <c r="AM19" i="1"/>
  <c r="AG19" i="1"/>
  <c r="AE19" i="1"/>
  <c r="AI19" i="1"/>
  <c r="AC19" i="1"/>
  <c r="AK19" i="1"/>
  <c r="AV11" i="1"/>
  <c r="AM11" i="1"/>
  <c r="AV7" i="1"/>
  <c r="AM7" i="1"/>
  <c r="Z14" i="1"/>
  <c r="V14" i="1"/>
  <c r="R14" i="1"/>
  <c r="N14" i="1"/>
  <c r="J14" i="1"/>
  <c r="F14" i="1"/>
  <c r="Y14" i="1"/>
  <c r="U14" i="1"/>
  <c r="Q14" i="1"/>
  <c r="M14" i="1"/>
  <c r="I14" i="1"/>
  <c r="X14" i="1"/>
  <c r="T14" i="1"/>
  <c r="P14" i="1"/>
  <c r="L14" i="1"/>
  <c r="H14" i="1"/>
  <c r="W14" i="1"/>
  <c r="G14" i="1"/>
  <c r="AA14" i="1"/>
  <c r="K14" i="1"/>
  <c r="S14" i="1"/>
  <c r="O14" i="1"/>
  <c r="Y5" i="1"/>
  <c r="U5" i="1"/>
  <c r="Q5" i="1"/>
  <c r="M5" i="1"/>
  <c r="I5" i="1"/>
  <c r="W5" i="1"/>
  <c r="O5" i="1"/>
  <c r="K5" i="1"/>
  <c r="G5" i="1"/>
  <c r="Z5" i="1"/>
  <c r="V5" i="1"/>
  <c r="R5" i="1"/>
  <c r="N5" i="1"/>
  <c r="J5" i="1"/>
  <c r="F5" i="1"/>
  <c r="X5" i="1"/>
  <c r="T5" i="1"/>
  <c r="P5" i="1"/>
  <c r="L5" i="1"/>
  <c r="H5" i="1"/>
  <c r="AA5" i="1"/>
  <c r="S5" i="1"/>
  <c r="AA4" i="1"/>
  <c r="W4" i="1"/>
  <c r="S4" i="1"/>
  <c r="O4" i="1"/>
  <c r="K4" i="1"/>
  <c r="G4" i="1"/>
  <c r="U4" i="1"/>
  <c r="M4" i="1"/>
  <c r="X4" i="1"/>
  <c r="T4" i="1"/>
  <c r="P4" i="1"/>
  <c r="L4" i="1"/>
  <c r="H4" i="1"/>
  <c r="Z4" i="1"/>
  <c r="V4" i="1"/>
  <c r="R4" i="1"/>
  <c r="N4" i="1"/>
  <c r="J4" i="1"/>
  <c r="F4" i="1"/>
  <c r="Y4" i="1"/>
  <c r="Q4" i="1"/>
  <c r="I4" i="1"/>
  <c r="Z10" i="1"/>
  <c r="V10" i="1"/>
  <c r="R10" i="1"/>
  <c r="N10" i="1"/>
  <c r="J10" i="1"/>
  <c r="F10" i="1"/>
  <c r="Y10" i="1"/>
  <c r="U10" i="1"/>
  <c r="Q10" i="1"/>
  <c r="M10" i="1"/>
  <c r="I10" i="1"/>
  <c r="X10" i="1"/>
  <c r="T10" i="1"/>
  <c r="P10" i="1"/>
  <c r="L10" i="1"/>
  <c r="H10" i="1"/>
  <c r="O10" i="1"/>
  <c r="W10" i="1"/>
  <c r="S10" i="1"/>
  <c r="AA10" i="1"/>
  <c r="K10" i="1"/>
  <c r="G10" i="1"/>
  <c r="X21" i="1"/>
  <c r="T21" i="1"/>
  <c r="P21" i="1"/>
  <c r="L21" i="1"/>
  <c r="H21" i="1"/>
  <c r="AA21" i="1"/>
  <c r="W21" i="1"/>
  <c r="S21" i="1"/>
  <c r="O21" i="1"/>
  <c r="K21" i="1"/>
  <c r="G21" i="1"/>
  <c r="AB22" i="1" s="1"/>
  <c r="Z21" i="1"/>
  <c r="V21" i="1"/>
  <c r="R21" i="1"/>
  <c r="N21" i="1"/>
  <c r="J21" i="1"/>
  <c r="F21" i="1"/>
  <c r="AB21" i="1" s="1"/>
  <c r="M21" i="1"/>
  <c r="Q21" i="1"/>
  <c r="Y21" i="1"/>
  <c r="I21" i="1"/>
  <c r="U21" i="1"/>
  <c r="X13" i="1"/>
  <c r="AK13" i="1" s="1"/>
  <c r="T13" i="1"/>
  <c r="AI13" i="1" s="1"/>
  <c r="P13" i="1"/>
  <c r="AG13" i="1" s="1"/>
  <c r="L13" i="1"/>
  <c r="AE13" i="1" s="1"/>
  <c r="H13" i="1"/>
  <c r="AC13" i="1" s="1"/>
  <c r="AA13" i="1"/>
  <c r="W13" i="1"/>
  <c r="S13" i="1"/>
  <c r="O13" i="1"/>
  <c r="K13" i="1"/>
  <c r="G13" i="1"/>
  <c r="Z13" i="1"/>
  <c r="AL13" i="1" s="1"/>
  <c r="V13" i="1"/>
  <c r="R13" i="1"/>
  <c r="N13" i="1"/>
  <c r="AF13" i="1" s="1"/>
  <c r="J13" i="1"/>
  <c r="F13" i="1"/>
  <c r="M13" i="1"/>
  <c r="U13" i="1"/>
  <c r="Q13" i="1"/>
  <c r="Y13" i="1"/>
  <c r="I13" i="1"/>
  <c r="Z20" i="1"/>
  <c r="V20" i="1"/>
  <c r="R20" i="1"/>
  <c r="N20" i="1"/>
  <c r="J20" i="1"/>
  <c r="F20" i="1"/>
  <c r="Y20" i="1"/>
  <c r="U20" i="1"/>
  <c r="Q20" i="1"/>
  <c r="M20" i="1"/>
  <c r="I20" i="1"/>
  <c r="X20" i="1"/>
  <c r="T20" i="1"/>
  <c r="P20" i="1"/>
  <c r="L20" i="1"/>
  <c r="H20" i="1"/>
  <c r="S20" i="1"/>
  <c r="W20" i="1"/>
  <c r="G20" i="1"/>
  <c r="O20" i="1"/>
  <c r="AA20" i="1"/>
  <c r="K20" i="1"/>
  <c r="Z12" i="1"/>
  <c r="V12" i="1"/>
  <c r="R12" i="1"/>
  <c r="N12" i="1"/>
  <c r="J12" i="1"/>
  <c r="F12" i="1"/>
  <c r="Y12" i="1"/>
  <c r="U12" i="1"/>
  <c r="Q12" i="1"/>
  <c r="M12" i="1"/>
  <c r="I12" i="1"/>
  <c r="X12" i="1"/>
  <c r="T12" i="1"/>
  <c r="P12" i="1"/>
  <c r="L12" i="1"/>
  <c r="H12" i="1"/>
  <c r="S12" i="1"/>
  <c r="W12" i="1"/>
  <c r="G12" i="1"/>
  <c r="O12" i="1"/>
  <c r="AA12" i="1"/>
  <c r="K12" i="1"/>
  <c r="Z18" i="1"/>
  <c r="V18" i="1"/>
  <c r="R18" i="1"/>
  <c r="N18" i="1"/>
  <c r="J18" i="1"/>
  <c r="F18" i="1"/>
  <c r="Y18" i="1"/>
  <c r="U18" i="1"/>
  <c r="Q18" i="1"/>
  <c r="M18" i="1"/>
  <c r="I18" i="1"/>
  <c r="X18" i="1"/>
  <c r="T18" i="1"/>
  <c r="P18" i="1"/>
  <c r="L18" i="1"/>
  <c r="H18" i="1"/>
  <c r="O18" i="1"/>
  <c r="S18" i="1"/>
  <c r="AA18" i="1"/>
  <c r="K18" i="1"/>
  <c r="W18" i="1"/>
  <c r="G18" i="1"/>
  <c r="AA6" i="1"/>
  <c r="W6" i="1"/>
  <c r="S6" i="1"/>
  <c r="O6" i="1"/>
  <c r="K6" i="1"/>
  <c r="G6" i="1"/>
  <c r="Y6" i="1"/>
  <c r="M6" i="1"/>
  <c r="X6" i="1"/>
  <c r="AK6" i="1" s="1"/>
  <c r="T6" i="1"/>
  <c r="AI6" i="1" s="1"/>
  <c r="P6" i="1"/>
  <c r="AG6" i="1" s="1"/>
  <c r="L6" i="1"/>
  <c r="AE6" i="1" s="1"/>
  <c r="H6" i="1"/>
  <c r="AC6" i="1" s="1"/>
  <c r="Z6" i="1"/>
  <c r="AL6" i="1" s="1"/>
  <c r="V6" i="1"/>
  <c r="R6" i="1"/>
  <c r="N6" i="1"/>
  <c r="J6" i="1"/>
  <c r="AD6" i="1" s="1"/>
  <c r="F6" i="1"/>
  <c r="U6" i="1"/>
  <c r="Q6" i="1"/>
  <c r="I6" i="1"/>
  <c r="X17" i="1"/>
  <c r="T17" i="1"/>
  <c r="P17" i="1"/>
  <c r="AG17" i="1" s="1"/>
  <c r="L17" i="1"/>
  <c r="H17" i="1"/>
  <c r="AA17" i="1"/>
  <c r="W17" i="1"/>
  <c r="S17" i="1"/>
  <c r="O17" i="1"/>
  <c r="K17" i="1"/>
  <c r="G17" i="1"/>
  <c r="Z17" i="1"/>
  <c r="V17" i="1"/>
  <c r="AJ17" i="1" s="1"/>
  <c r="R17" i="1"/>
  <c r="AH17" i="1" s="1"/>
  <c r="N17" i="1"/>
  <c r="AF17" i="1" s="1"/>
  <c r="J17" i="1"/>
  <c r="AD17" i="1" s="1"/>
  <c r="F17" i="1"/>
  <c r="U17" i="1"/>
  <c r="M17" i="1"/>
  <c r="Y17" i="1"/>
  <c r="I17" i="1"/>
  <c r="Q17" i="1"/>
  <c r="X9" i="1"/>
  <c r="T9" i="1"/>
  <c r="AI9" i="1" s="1"/>
  <c r="P9" i="1"/>
  <c r="AG9" i="1" s="1"/>
  <c r="L9" i="1"/>
  <c r="H9" i="1"/>
  <c r="AA9" i="1"/>
  <c r="W9" i="1"/>
  <c r="S9" i="1"/>
  <c r="O9" i="1"/>
  <c r="AF10" i="1" s="1"/>
  <c r="K9" i="1"/>
  <c r="G9" i="1"/>
  <c r="Z9" i="1"/>
  <c r="AL9" i="1" s="1"/>
  <c r="V9" i="1"/>
  <c r="R9" i="1"/>
  <c r="N9" i="1"/>
  <c r="AF9" i="1" s="1"/>
  <c r="J9" i="1"/>
  <c r="F9" i="1"/>
  <c r="U9" i="1"/>
  <c r="M9" i="1"/>
  <c r="Y9" i="1"/>
  <c r="I9" i="1"/>
  <c r="AC10" i="1" s="1"/>
  <c r="Q9" i="1"/>
  <c r="Z16" i="1"/>
  <c r="V16" i="1"/>
  <c r="R16" i="1"/>
  <c r="N16" i="1"/>
  <c r="J16" i="1"/>
  <c r="F16" i="1"/>
  <c r="Y16" i="1"/>
  <c r="U16" i="1"/>
  <c r="Q16" i="1"/>
  <c r="M16" i="1"/>
  <c r="I16" i="1"/>
  <c r="X16" i="1"/>
  <c r="T16" i="1"/>
  <c r="P16" i="1"/>
  <c r="L16" i="1"/>
  <c r="H16" i="1"/>
  <c r="AA16" i="1"/>
  <c r="K16" i="1"/>
  <c r="O16" i="1"/>
  <c r="W16" i="1"/>
  <c r="G16" i="1"/>
  <c r="S16" i="1"/>
  <c r="Z8" i="1"/>
  <c r="V8" i="1"/>
  <c r="R8" i="1"/>
  <c r="N8" i="1"/>
  <c r="J8" i="1"/>
  <c r="F8" i="1"/>
  <c r="Y8" i="1"/>
  <c r="U8" i="1"/>
  <c r="Q8" i="1"/>
  <c r="M8" i="1"/>
  <c r="I8" i="1"/>
  <c r="X8" i="1"/>
  <c r="T8" i="1"/>
  <c r="P8" i="1"/>
  <c r="L8" i="1"/>
  <c r="H8" i="1"/>
  <c r="AA8" i="1"/>
  <c r="K8" i="1"/>
  <c r="O8" i="1"/>
  <c r="W8" i="1"/>
  <c r="G8" i="1"/>
  <c r="S8" i="1"/>
  <c r="Y3" i="1"/>
  <c r="U3" i="1"/>
  <c r="Q3" i="1"/>
  <c r="M3" i="1"/>
  <c r="AE4" i="1" s="1"/>
  <c r="I3" i="1"/>
  <c r="AA3" i="1"/>
  <c r="W3" i="1"/>
  <c r="O3" i="1"/>
  <c r="Z3" i="1"/>
  <c r="AL3" i="1" s="1"/>
  <c r="V3" i="1"/>
  <c r="AJ3" i="1" s="1"/>
  <c r="R3" i="1"/>
  <c r="AH3" i="1" s="1"/>
  <c r="N3" i="1"/>
  <c r="J3" i="1"/>
  <c r="AD3" i="1" s="1"/>
  <c r="X3" i="1"/>
  <c r="T3" i="1"/>
  <c r="AI3" i="1" s="1"/>
  <c r="P3" i="1"/>
  <c r="L3" i="1"/>
  <c r="H3" i="1"/>
  <c r="AC3" i="1" s="1"/>
  <c r="S3" i="1"/>
  <c r="K3" i="1"/>
  <c r="G3" i="1"/>
  <c r="X19" i="1"/>
  <c r="T19" i="1"/>
  <c r="P19" i="1"/>
  <c r="L19" i="1"/>
  <c r="H19" i="1"/>
  <c r="AA19" i="1"/>
  <c r="W19" i="1"/>
  <c r="S19" i="1"/>
  <c r="O19" i="1"/>
  <c r="K19" i="1"/>
  <c r="G19" i="1"/>
  <c r="Z19" i="1"/>
  <c r="V19" i="1"/>
  <c r="R19" i="1"/>
  <c r="N19" i="1"/>
  <c r="J19" i="1"/>
  <c r="F19" i="1"/>
  <c r="Y19" i="1"/>
  <c r="I19" i="1"/>
  <c r="M19" i="1"/>
  <c r="U19" i="1"/>
  <c r="Q19" i="1"/>
  <c r="X15" i="1"/>
  <c r="T15" i="1"/>
  <c r="P15" i="1"/>
  <c r="L15" i="1"/>
  <c r="AE15" i="1" s="1"/>
  <c r="H15" i="1"/>
  <c r="AA15" i="1"/>
  <c r="W15" i="1"/>
  <c r="S15" i="1"/>
  <c r="O15" i="1"/>
  <c r="K15" i="1"/>
  <c r="G15" i="1"/>
  <c r="Z15" i="1"/>
  <c r="V15" i="1"/>
  <c r="AJ15" i="1" s="1"/>
  <c r="R15" i="1"/>
  <c r="AH15" i="1" s="1"/>
  <c r="N15" i="1"/>
  <c r="J15" i="1"/>
  <c r="AD15" i="1" s="1"/>
  <c r="F15" i="1"/>
  <c r="Q15" i="1"/>
  <c r="U15" i="1"/>
  <c r="M15" i="1"/>
  <c r="Y15" i="1"/>
  <c r="I15" i="1"/>
  <c r="X11" i="1"/>
  <c r="T11" i="1"/>
  <c r="AI11" i="1" s="1"/>
  <c r="P11" i="1"/>
  <c r="L11" i="1"/>
  <c r="H11" i="1"/>
  <c r="AA11" i="1"/>
  <c r="W11" i="1"/>
  <c r="AJ12" i="1" s="1"/>
  <c r="S11" i="1"/>
  <c r="O11" i="1"/>
  <c r="K11" i="1"/>
  <c r="G11" i="1"/>
  <c r="Z11" i="1"/>
  <c r="V11" i="1"/>
  <c r="R11" i="1"/>
  <c r="AH11" i="1" s="1"/>
  <c r="N11" i="1"/>
  <c r="AF11" i="1" s="1"/>
  <c r="J11" i="1"/>
  <c r="F11" i="1"/>
  <c r="Y11" i="1"/>
  <c r="I11" i="1"/>
  <c r="M11" i="1"/>
  <c r="U11" i="1"/>
  <c r="Q11" i="1"/>
  <c r="X7" i="1"/>
  <c r="T7" i="1"/>
  <c r="AA7" i="1"/>
  <c r="W7" i="1"/>
  <c r="S7" i="1"/>
  <c r="Z7" i="1"/>
  <c r="V7" i="1"/>
  <c r="AJ7" i="1" s="1"/>
  <c r="R7" i="1"/>
  <c r="Q7" i="1"/>
  <c r="M7" i="1"/>
  <c r="I7" i="1"/>
  <c r="O7" i="1"/>
  <c r="K7" i="1"/>
  <c r="U7" i="1"/>
  <c r="N7" i="1"/>
  <c r="J7" i="1"/>
  <c r="F7" i="1"/>
  <c r="P7" i="1"/>
  <c r="L7" i="1"/>
  <c r="H7" i="1"/>
  <c r="Y7" i="1"/>
  <c r="G7" i="1"/>
  <c r="B18" i="1"/>
  <c r="A18" i="1" s="1"/>
  <c r="B10" i="1"/>
  <c r="A10" i="1" s="1"/>
  <c r="BI10" i="1" s="1"/>
  <c r="L9" i="37" s="1"/>
  <c r="B6" i="1"/>
  <c r="A6" i="1" s="1"/>
  <c r="BI6" i="1" s="1"/>
  <c r="L5" i="37" s="1"/>
  <c r="B17" i="1"/>
  <c r="A17" i="1" s="1"/>
  <c r="B9" i="1"/>
  <c r="A9" i="1" s="1"/>
  <c r="B5" i="1"/>
  <c r="A5" i="1" s="1"/>
  <c r="B3" i="1"/>
  <c r="A3" i="1" s="1"/>
  <c r="B14" i="1"/>
  <c r="A14" i="1" s="1"/>
  <c r="BI14" i="1" s="1"/>
  <c r="L13" i="37" s="1"/>
  <c r="B21" i="1"/>
  <c r="A21" i="1" s="1"/>
  <c r="B13" i="1"/>
  <c r="A13" i="1" s="1"/>
  <c r="B19" i="1"/>
  <c r="A19" i="1" s="1"/>
  <c r="B15" i="1"/>
  <c r="A15" i="1" s="1"/>
  <c r="B11" i="1"/>
  <c r="A11" i="1" s="1"/>
  <c r="B7" i="1"/>
  <c r="A7" i="1" s="1"/>
  <c r="D18" i="1"/>
  <c r="D6" i="1"/>
  <c r="D21" i="1"/>
  <c r="AW21" i="1" s="1"/>
  <c r="D17" i="1"/>
  <c r="AW17" i="1" s="1"/>
  <c r="D13" i="1"/>
  <c r="AW13" i="1" s="1"/>
  <c r="D9" i="1"/>
  <c r="D5" i="1"/>
  <c r="D10" i="1"/>
  <c r="D20" i="1"/>
  <c r="D16" i="1"/>
  <c r="D12" i="1"/>
  <c r="D8" i="1"/>
  <c r="D14" i="1"/>
  <c r="D4" i="1"/>
  <c r="D19" i="1"/>
  <c r="AW19" i="1" s="1"/>
  <c r="D15" i="1"/>
  <c r="D11" i="1"/>
  <c r="D3" i="1"/>
  <c r="D7" i="1"/>
  <c r="BI18" i="1"/>
  <c r="L17" i="37" s="1"/>
  <c r="BI20" i="1"/>
  <c r="L19" i="37" s="1"/>
  <c r="BI16" i="1"/>
  <c r="L15" i="37" s="1"/>
  <c r="BI12" i="1"/>
  <c r="L11" i="37" s="1"/>
  <c r="BI8" i="1"/>
  <c r="L7" i="37" s="1"/>
  <c r="BI4" i="1"/>
  <c r="L3" i="37" s="1"/>
  <c r="BG99" i="1"/>
  <c r="J98" i="37" s="1"/>
  <c r="L98" i="37"/>
  <c r="BG95" i="1"/>
  <c r="J94" i="37" s="1"/>
  <c r="L94" i="37"/>
  <c r="BG91" i="1"/>
  <c r="J90" i="37" s="1"/>
  <c r="L90" i="37"/>
  <c r="BG87" i="1"/>
  <c r="J86" i="37" s="1"/>
  <c r="L86" i="37"/>
  <c r="BG83" i="1"/>
  <c r="J82" i="37" s="1"/>
  <c r="L82" i="37"/>
  <c r="BG78" i="1"/>
  <c r="J77" i="37" s="1"/>
  <c r="L77" i="37"/>
  <c r="BG74" i="1"/>
  <c r="J73" i="37" s="1"/>
  <c r="L73" i="37"/>
  <c r="BG70" i="1"/>
  <c r="J69" i="37" s="1"/>
  <c r="L69" i="37"/>
  <c r="BG66" i="1"/>
  <c r="J65" i="37" s="1"/>
  <c r="L65" i="37"/>
  <c r="BG62" i="1"/>
  <c r="J61" i="37" s="1"/>
  <c r="L61" i="37"/>
  <c r="BG58" i="1"/>
  <c r="J57" i="37" s="1"/>
  <c r="L57" i="37"/>
  <c r="BG54" i="1"/>
  <c r="J53" i="37" s="1"/>
  <c r="L53" i="37"/>
  <c r="BG50" i="1"/>
  <c r="J49" i="37" s="1"/>
  <c r="L49" i="37"/>
  <c r="BG46" i="1"/>
  <c r="L45" i="37"/>
  <c r="BG42" i="1"/>
  <c r="L41" i="37"/>
  <c r="BG38" i="1"/>
  <c r="L37" i="37"/>
  <c r="BG34" i="1"/>
  <c r="L33" i="37"/>
  <c r="BG30" i="1"/>
  <c r="L29" i="37"/>
  <c r="L25" i="37"/>
  <c r="BG98" i="1"/>
  <c r="J97" i="37" s="1"/>
  <c r="L97" i="37"/>
  <c r="BG94" i="1"/>
  <c r="J93" i="37" s="1"/>
  <c r="L93" i="37"/>
  <c r="BG90" i="1"/>
  <c r="J89" i="37" s="1"/>
  <c r="L89" i="37"/>
  <c r="BG86" i="1"/>
  <c r="J85" i="37" s="1"/>
  <c r="L85" i="37"/>
  <c r="BG82" i="1"/>
  <c r="J81" i="37" s="1"/>
  <c r="L81" i="37"/>
  <c r="BG77" i="1"/>
  <c r="J76" i="37" s="1"/>
  <c r="L76" i="37"/>
  <c r="BG73" i="1"/>
  <c r="J72" i="37" s="1"/>
  <c r="L72" i="37"/>
  <c r="BG69" i="1"/>
  <c r="J68" i="37" s="1"/>
  <c r="L68" i="37"/>
  <c r="BG65" i="1"/>
  <c r="J64" i="37" s="1"/>
  <c r="L64" i="37"/>
  <c r="BG61" i="1"/>
  <c r="J60" i="37" s="1"/>
  <c r="L60" i="37"/>
  <c r="BG57" i="1"/>
  <c r="J56" i="37" s="1"/>
  <c r="L56" i="37"/>
  <c r="BG53" i="1"/>
  <c r="J52" i="37" s="1"/>
  <c r="L52" i="37"/>
  <c r="BG49" i="1"/>
  <c r="J48" i="37" s="1"/>
  <c r="L48" i="37"/>
  <c r="BG45" i="1"/>
  <c r="L44" i="37"/>
  <c r="BG41" i="1"/>
  <c r="L40" i="37"/>
  <c r="BG37" i="1"/>
  <c r="L36" i="37"/>
  <c r="BG33" i="1"/>
  <c r="L32" i="37"/>
  <c r="BG29" i="1"/>
  <c r="L28" i="37"/>
  <c r="BG97" i="1"/>
  <c r="J96" i="37" s="1"/>
  <c r="L96" i="37"/>
  <c r="BG93" i="1"/>
  <c r="J92" i="37" s="1"/>
  <c r="L92" i="37"/>
  <c r="BG89" i="1"/>
  <c r="J88" i="37" s="1"/>
  <c r="L88" i="37"/>
  <c r="BG85" i="1"/>
  <c r="J84" i="37" s="1"/>
  <c r="L84" i="37"/>
  <c r="BG81" i="1"/>
  <c r="J80" i="37" s="1"/>
  <c r="L80" i="37"/>
  <c r="BG76" i="1"/>
  <c r="J75" i="37" s="1"/>
  <c r="L75" i="37"/>
  <c r="BG72" i="1"/>
  <c r="J71" i="37" s="1"/>
  <c r="L71" i="37"/>
  <c r="BG68" i="1"/>
  <c r="J67" i="37" s="1"/>
  <c r="L67" i="37"/>
  <c r="BG64" i="1"/>
  <c r="J63" i="37" s="1"/>
  <c r="L63" i="37"/>
  <c r="BG60" i="1"/>
  <c r="J59" i="37" s="1"/>
  <c r="L59" i="37"/>
  <c r="BG56" i="1"/>
  <c r="J55" i="37" s="1"/>
  <c r="L55" i="37"/>
  <c r="BG52" i="1"/>
  <c r="J51" i="37" s="1"/>
  <c r="L51" i="37"/>
  <c r="BG48" i="1"/>
  <c r="J47" i="37" s="1"/>
  <c r="L47" i="37"/>
  <c r="BG44" i="1"/>
  <c r="L43" i="37"/>
  <c r="BG40" i="1"/>
  <c r="L39" i="37"/>
  <c r="BG36" i="1"/>
  <c r="L35" i="37"/>
  <c r="BG32" i="1"/>
  <c r="L31" i="37"/>
  <c r="BG28" i="1"/>
  <c r="L27" i="37"/>
  <c r="L23" i="37"/>
  <c r="BG100" i="1"/>
  <c r="J99" i="37" s="1"/>
  <c r="L99" i="37"/>
  <c r="BG96" i="1"/>
  <c r="J95" i="37" s="1"/>
  <c r="L95" i="37"/>
  <c r="BG92" i="1"/>
  <c r="J91" i="37" s="1"/>
  <c r="L91" i="37"/>
  <c r="BG88" i="1"/>
  <c r="J87" i="37" s="1"/>
  <c r="L87" i="37"/>
  <c r="BG84" i="1"/>
  <c r="J83" i="37" s="1"/>
  <c r="L83" i="37"/>
  <c r="BG80" i="1"/>
  <c r="J79" i="37" s="1"/>
  <c r="L79" i="37"/>
  <c r="BG75" i="1"/>
  <c r="J74" i="37" s="1"/>
  <c r="L74" i="37"/>
  <c r="BG71" i="1"/>
  <c r="J70" i="37" s="1"/>
  <c r="L70" i="37"/>
  <c r="BG67" i="1"/>
  <c r="J66" i="37" s="1"/>
  <c r="L66" i="37"/>
  <c r="BG63" i="1"/>
  <c r="J62" i="37" s="1"/>
  <c r="L62" i="37"/>
  <c r="BG59" i="1"/>
  <c r="J58" i="37" s="1"/>
  <c r="L58" i="37"/>
  <c r="BG55" i="1"/>
  <c r="J54" i="37" s="1"/>
  <c r="L54" i="37"/>
  <c r="BG51" i="1"/>
  <c r="J50" i="37" s="1"/>
  <c r="L50" i="37"/>
  <c r="BG47" i="1"/>
  <c r="J46" i="37" s="1"/>
  <c r="L46" i="37"/>
  <c r="BG43" i="1"/>
  <c r="L42" i="37"/>
  <c r="BG39" i="1"/>
  <c r="L38" i="37"/>
  <c r="BG35" i="1"/>
  <c r="L34" i="37"/>
  <c r="BG31" i="1"/>
  <c r="L30" i="37"/>
  <c r="BG27" i="1"/>
  <c r="L26" i="37"/>
  <c r="BG79" i="1"/>
  <c r="J78" i="37" s="1"/>
  <c r="L78" i="37"/>
  <c r="I2" i="37"/>
  <c r="I3" i="37"/>
  <c r="AI7" i="1" l="1"/>
  <c r="AP15" i="1"/>
  <c r="AP12" i="1"/>
  <c r="AP10" i="1"/>
  <c r="AP9" i="1"/>
  <c r="AB13" i="1"/>
  <c r="AP13" i="1"/>
  <c r="AP4" i="1"/>
  <c r="AP7" i="1"/>
  <c r="AP8" i="1"/>
  <c r="AP11" i="1"/>
  <c r="AP16" i="1"/>
  <c r="AI17" i="1"/>
  <c r="AP18" i="1"/>
  <c r="AP14" i="1"/>
  <c r="AP17" i="1"/>
  <c r="AC17" i="1"/>
  <c r="AK17" i="1"/>
  <c r="AP6" i="1"/>
  <c r="AP5" i="1"/>
  <c r="AW7" i="1"/>
  <c r="AW9" i="1"/>
  <c r="AG11" i="1"/>
  <c r="AC15" i="1"/>
  <c r="AK15" i="1"/>
  <c r="AL17" i="1"/>
  <c r="AE17" i="1"/>
  <c r="AE18" i="1"/>
  <c r="AJ18" i="1"/>
  <c r="AG7" i="1"/>
  <c r="AL7" i="1"/>
  <c r="AC18" i="1"/>
  <c r="AK18" i="1"/>
  <c r="AF18" i="1"/>
  <c r="AH18" i="1"/>
  <c r="AG18" i="1"/>
  <c r="AI18" i="1"/>
  <c r="AD18" i="1"/>
  <c r="AL18" i="1"/>
  <c r="AK7" i="1"/>
  <c r="AH9" i="1"/>
  <c r="AH13" i="1"/>
  <c r="AW15" i="1"/>
  <c r="AC7" i="1"/>
  <c r="AL15" i="1"/>
  <c r="AC9" i="1"/>
  <c r="AK9" i="1"/>
  <c r="AF6" i="1"/>
  <c r="AJ13" i="1"/>
  <c r="AF7" i="1"/>
  <c r="AB11" i="1"/>
  <c r="AC11" i="1"/>
  <c r="AK11" i="1"/>
  <c r="AG15" i="1"/>
  <c r="AB9" i="1"/>
  <c r="AJ9" i="1"/>
  <c r="AD5" i="1"/>
  <c r="AD7" i="1"/>
  <c r="AH7" i="1"/>
  <c r="AJ11" i="1"/>
  <c r="AF15" i="1"/>
  <c r="AK3" i="1"/>
  <c r="AG16" i="1"/>
  <c r="AE9" i="1"/>
  <c r="AH6" i="1"/>
  <c r="AD13" i="1"/>
  <c r="AN13" i="1" s="1"/>
  <c r="AG14" i="1"/>
  <c r="AD11" i="1"/>
  <c r="AE11" i="1"/>
  <c r="AI15" i="1"/>
  <c r="AE3" i="1"/>
  <c r="AE8" i="1"/>
  <c r="AL16" i="1"/>
  <c r="AJ6" i="1"/>
  <c r="AE12" i="1"/>
  <c r="AJ5" i="1"/>
  <c r="AH8" i="1"/>
  <c r="AI16" i="1"/>
  <c r="AD16" i="1"/>
  <c r="AH12" i="1"/>
  <c r="AE10" i="1"/>
  <c r="AH10" i="1"/>
  <c r="AF4" i="1"/>
  <c r="AC4" i="1"/>
  <c r="AK4" i="1"/>
  <c r="AE5" i="1"/>
  <c r="AI14" i="1"/>
  <c r="AD14" i="1"/>
  <c r="AL14" i="1"/>
  <c r="AG8" i="1"/>
  <c r="AE7" i="1"/>
  <c r="AJ8" i="1"/>
  <c r="AC16" i="1"/>
  <c r="AK16" i="1"/>
  <c r="AF16" i="1"/>
  <c r="AG12" i="1"/>
  <c r="AG10" i="1"/>
  <c r="AJ10" i="1"/>
  <c r="AH4" i="1"/>
  <c r="AG5" i="1"/>
  <c r="AL5" i="1"/>
  <c r="AC14" i="1"/>
  <c r="AK14" i="1"/>
  <c r="AF14" i="1"/>
  <c r="AI8" i="1"/>
  <c r="AD8" i="1"/>
  <c r="AL8" i="1"/>
  <c r="AE16" i="1"/>
  <c r="AH16" i="1"/>
  <c r="AL11" i="1"/>
  <c r="AI12" i="1"/>
  <c r="AD12" i="1"/>
  <c r="AL12" i="1"/>
  <c r="AD9" i="1"/>
  <c r="AI10" i="1"/>
  <c r="AD10" i="1"/>
  <c r="AL10" i="1"/>
  <c r="AJ4" i="1"/>
  <c r="AG4" i="1"/>
  <c r="AI5" i="1"/>
  <c r="AF5" i="1"/>
  <c r="AE14" i="1"/>
  <c r="AH14" i="1"/>
  <c r="AC8" i="1"/>
  <c r="AK8" i="1"/>
  <c r="AF8" i="1"/>
  <c r="AJ16" i="1"/>
  <c r="AC12" i="1"/>
  <c r="AK12" i="1"/>
  <c r="AF12" i="1"/>
  <c r="AK10" i="1"/>
  <c r="AD4" i="1"/>
  <c r="AL4" i="1"/>
  <c r="AI4" i="1"/>
  <c r="AC5" i="1"/>
  <c r="AK5" i="1"/>
  <c r="AH5" i="1"/>
  <c r="AJ14" i="1"/>
  <c r="AW11" i="1"/>
  <c r="AW3" i="1"/>
  <c r="AW20" i="1"/>
  <c r="AW5" i="1"/>
  <c r="AF3" i="1"/>
  <c r="AB19" i="1"/>
  <c r="AB18" i="1"/>
  <c r="AN18" i="1" s="1"/>
  <c r="AB4" i="1"/>
  <c r="AB17" i="1"/>
  <c r="AN17" i="1" s="1"/>
  <c r="AB6" i="1"/>
  <c r="AB5" i="1"/>
  <c r="AB7" i="1"/>
  <c r="AN7" i="1" s="1"/>
  <c r="AB15" i="1"/>
  <c r="AN15" i="1" s="1"/>
  <c r="AG3" i="1"/>
  <c r="AB8" i="1"/>
  <c r="AN8" i="1" s="1"/>
  <c r="AB12" i="1"/>
  <c r="AN12" i="1" s="1"/>
  <c r="AB10" i="1"/>
  <c r="AB16" i="1"/>
  <c r="AN16" i="1" s="1"/>
  <c r="AB20" i="1"/>
  <c r="AB14" i="1"/>
  <c r="AN14" i="1" s="1"/>
  <c r="BB64" i="1"/>
  <c r="BE64" i="1"/>
  <c r="AZ64" i="1"/>
  <c r="BE83" i="1"/>
  <c r="BB83" i="1"/>
  <c r="AZ83" i="1"/>
  <c r="BE86" i="1"/>
  <c r="BB86" i="1"/>
  <c r="AZ86" i="1"/>
  <c r="BB48" i="1"/>
  <c r="BE48" i="1"/>
  <c r="AZ48" i="1"/>
  <c r="BE66" i="1"/>
  <c r="BB66" i="1"/>
  <c r="AZ66" i="1"/>
  <c r="BB68" i="1"/>
  <c r="BE68" i="1"/>
  <c r="AZ68" i="1"/>
  <c r="BE94" i="1"/>
  <c r="BB94" i="1"/>
  <c r="AZ94" i="1"/>
  <c r="BE54" i="1"/>
  <c r="BB54" i="1"/>
  <c r="AZ54" i="1"/>
  <c r="BB76" i="1"/>
  <c r="BE76" i="1"/>
  <c r="AZ76" i="1"/>
  <c r="BE70" i="1"/>
  <c r="BB70" i="1"/>
  <c r="AZ70" i="1"/>
  <c r="BE90" i="1"/>
  <c r="BB90" i="1"/>
  <c r="AZ90" i="1"/>
  <c r="BB95" i="1"/>
  <c r="BE95" i="1"/>
  <c r="AZ95" i="1"/>
  <c r="BB87" i="1"/>
  <c r="BE87" i="1"/>
  <c r="AZ87" i="1"/>
  <c r="BE74" i="1"/>
  <c r="BB74" i="1"/>
  <c r="AZ74" i="1"/>
  <c r="BE78" i="1"/>
  <c r="BB78" i="1"/>
  <c r="AZ78" i="1"/>
  <c r="BB96" i="1"/>
  <c r="BE96" i="1"/>
  <c r="AZ96" i="1"/>
  <c r="BE98" i="1"/>
  <c r="BB98" i="1"/>
  <c r="AZ98" i="1"/>
  <c r="BE62" i="1"/>
  <c r="BB62" i="1"/>
  <c r="AZ62" i="1"/>
  <c r="BE65" i="1"/>
  <c r="BB65" i="1"/>
  <c r="AZ65" i="1"/>
  <c r="BB88" i="1"/>
  <c r="BE88" i="1"/>
  <c r="AZ88" i="1"/>
  <c r="BB52" i="1"/>
  <c r="BE52" i="1"/>
  <c r="AZ52" i="1"/>
  <c r="BE49" i="1"/>
  <c r="BB49" i="1"/>
  <c r="AZ49" i="1"/>
  <c r="BB92" i="1"/>
  <c r="BE92" i="1"/>
  <c r="AZ92" i="1"/>
  <c r="BE82" i="1"/>
  <c r="BB82" i="1"/>
  <c r="AZ82" i="1"/>
  <c r="S3" i="37"/>
  <c r="T3" i="37"/>
  <c r="S19" i="37"/>
  <c r="T19" i="37"/>
  <c r="T13" i="37"/>
  <c r="S13" i="37"/>
  <c r="T9" i="37"/>
  <c r="S9" i="37"/>
  <c r="S7" i="37"/>
  <c r="T7" i="37"/>
  <c r="T17" i="37"/>
  <c r="S17" i="37"/>
  <c r="S15" i="37"/>
  <c r="T15" i="37"/>
  <c r="S11" i="37"/>
  <c r="T11" i="37"/>
  <c r="T5" i="37"/>
  <c r="S5" i="37"/>
  <c r="T21" i="37"/>
  <c r="S21" i="37"/>
  <c r="S42" i="37"/>
  <c r="W246" i="37" s="1"/>
  <c r="T42" i="37"/>
  <c r="W247" i="37" s="1"/>
  <c r="S43" i="37"/>
  <c r="W252" i="37" s="1"/>
  <c r="T43" i="37"/>
  <c r="W253" i="37" s="1"/>
  <c r="T26" i="37"/>
  <c r="S26" i="37"/>
  <c r="S35" i="37"/>
  <c r="W204" i="37" s="1"/>
  <c r="T35" i="37"/>
  <c r="W205" i="37" s="1"/>
  <c r="T32" i="37"/>
  <c r="W187" i="37" s="1"/>
  <c r="S32" i="37"/>
  <c r="W186" i="37" s="1"/>
  <c r="T37" i="37"/>
  <c r="W217" i="37" s="1"/>
  <c r="S37" i="37"/>
  <c r="W216" i="37" s="1"/>
  <c r="S30" i="37"/>
  <c r="T30" i="37"/>
  <c r="T38" i="37"/>
  <c r="W223" i="37" s="1"/>
  <c r="S38" i="37"/>
  <c r="W222" i="37" s="1"/>
  <c r="S23" i="37"/>
  <c r="T23" i="37"/>
  <c r="S31" i="37"/>
  <c r="W180" i="37" s="1"/>
  <c r="T31" i="37"/>
  <c r="W181" i="37" s="1"/>
  <c r="S39" i="37"/>
  <c r="W228" i="37" s="1"/>
  <c r="T39" i="37"/>
  <c r="W229" i="37" s="1"/>
  <c r="T28" i="37"/>
  <c r="S28" i="37"/>
  <c r="T36" i="37"/>
  <c r="W211" i="37" s="1"/>
  <c r="S36" i="37"/>
  <c r="W210" i="37" s="1"/>
  <c r="T44" i="37"/>
  <c r="W259" i="37" s="1"/>
  <c r="S44" i="37"/>
  <c r="W258" i="37" s="1"/>
  <c r="T25" i="37"/>
  <c r="S25" i="37"/>
  <c r="T33" i="37"/>
  <c r="W193" i="37" s="1"/>
  <c r="S33" i="37"/>
  <c r="W192" i="37" s="1"/>
  <c r="T41" i="37"/>
  <c r="W241" i="37" s="1"/>
  <c r="S41" i="37"/>
  <c r="W240" i="37" s="1"/>
  <c r="S34" i="37"/>
  <c r="W198" i="37" s="1"/>
  <c r="T34" i="37"/>
  <c r="W199" i="37" s="1"/>
  <c r="S27" i="37"/>
  <c r="T27" i="37"/>
  <c r="T40" i="37"/>
  <c r="W235" i="37" s="1"/>
  <c r="S40" i="37"/>
  <c r="W234" i="37" s="1"/>
  <c r="T29" i="37"/>
  <c r="S29" i="37"/>
  <c r="T45" i="37"/>
  <c r="W265" i="37" s="1"/>
  <c r="S45" i="37"/>
  <c r="W264" i="37" s="1"/>
  <c r="AZ46" i="1"/>
  <c r="H3" i="37"/>
  <c r="H2" i="37"/>
  <c r="AN5" i="1" l="1"/>
  <c r="AN6" i="1"/>
  <c r="AN10" i="1"/>
  <c r="AN4" i="1"/>
  <c r="AN9" i="1"/>
  <c r="AN11" i="1"/>
  <c r="BE36" i="1"/>
  <c r="BE30" i="1"/>
  <c r="BE44" i="1"/>
  <c r="AZ30" i="1"/>
  <c r="AZ38" i="1"/>
  <c r="AZ42" i="1"/>
  <c r="BB28" i="1"/>
  <c r="AZ40" i="1"/>
  <c r="BE45" i="1"/>
  <c r="BE42" i="1"/>
  <c r="BB44" i="1"/>
  <c r="AZ44" i="1"/>
  <c r="BB42" i="1"/>
  <c r="BE38" i="1"/>
  <c r="AZ32" i="1"/>
  <c r="BB30" i="1"/>
  <c r="AZ36" i="1"/>
  <c r="BE28" i="1"/>
  <c r="BB38" i="1"/>
  <c r="BE32" i="1"/>
  <c r="BB36" i="1"/>
  <c r="BB32" i="1"/>
  <c r="AZ28" i="1"/>
  <c r="BE67" i="1"/>
  <c r="BB67" i="1"/>
  <c r="AZ67" i="1"/>
  <c r="BB31" i="1"/>
  <c r="BE31" i="1"/>
  <c r="AZ31" i="1"/>
  <c r="BE33" i="1"/>
  <c r="BB33" i="1"/>
  <c r="AZ33" i="1"/>
  <c r="BB47" i="1"/>
  <c r="BE47" i="1"/>
  <c r="AZ47" i="1"/>
  <c r="BE61" i="1"/>
  <c r="BB61" i="1"/>
  <c r="AZ61" i="1"/>
  <c r="BE34" i="1"/>
  <c r="BB34" i="1"/>
  <c r="AZ34" i="1"/>
  <c r="BE97" i="1"/>
  <c r="BB97" i="1"/>
  <c r="AZ97" i="1"/>
  <c r="BE27" i="1"/>
  <c r="BB27" i="1"/>
  <c r="AZ27" i="1"/>
  <c r="BE29" i="1"/>
  <c r="BB29" i="1"/>
  <c r="AZ29" i="1"/>
  <c r="BE37" i="1"/>
  <c r="BB37" i="1"/>
  <c r="AZ37" i="1"/>
  <c r="BE46" i="1"/>
  <c r="BB46" i="1"/>
  <c r="BB71" i="1"/>
  <c r="BE71" i="1"/>
  <c r="AZ71" i="1"/>
  <c r="BE81" i="1"/>
  <c r="BB81" i="1"/>
  <c r="AZ81" i="1"/>
  <c r="BE99" i="1"/>
  <c r="BB99" i="1"/>
  <c r="AZ99" i="1"/>
  <c r="BB60" i="1"/>
  <c r="BE60" i="1"/>
  <c r="AZ60" i="1"/>
  <c r="AZ45" i="1"/>
  <c r="BB45" i="1"/>
  <c r="BB63" i="1"/>
  <c r="BE63" i="1"/>
  <c r="AZ63" i="1"/>
  <c r="BB56" i="1"/>
  <c r="BE56" i="1"/>
  <c r="AZ56" i="1"/>
  <c r="BE89" i="1"/>
  <c r="BB89" i="1"/>
  <c r="AZ89" i="1"/>
  <c r="BE91" i="1"/>
  <c r="BB91" i="1"/>
  <c r="AZ91" i="1"/>
  <c r="BE53" i="1"/>
  <c r="BB53" i="1"/>
  <c r="AZ53" i="1"/>
  <c r="BE69" i="1"/>
  <c r="BB69" i="1"/>
  <c r="AZ69" i="1"/>
  <c r="BE50" i="1"/>
  <c r="BB50" i="1"/>
  <c r="AZ50" i="1"/>
  <c r="BE59" i="1"/>
  <c r="BB59" i="1"/>
  <c r="AZ59" i="1"/>
  <c r="BE58" i="1"/>
  <c r="BB58" i="1"/>
  <c r="AZ58" i="1"/>
  <c r="BB80" i="1"/>
  <c r="BE80" i="1"/>
  <c r="AZ80" i="1"/>
  <c r="BB84" i="1"/>
  <c r="BE84" i="1"/>
  <c r="AZ84" i="1"/>
  <c r="BB72" i="1"/>
  <c r="BE72" i="1"/>
  <c r="AZ72" i="1"/>
  <c r="BB40" i="1"/>
  <c r="BE40" i="1"/>
  <c r="BE51" i="1"/>
  <c r="BB51" i="1"/>
  <c r="AZ51" i="1"/>
  <c r="J45" i="37"/>
  <c r="J27" i="37"/>
  <c r="J29" i="37"/>
  <c r="BH96" i="1"/>
  <c r="K95" i="37" s="1"/>
  <c r="BB55" i="1"/>
  <c r="BE85" i="1"/>
  <c r="AZ73" i="1"/>
  <c r="J33" i="37"/>
  <c r="BH88" i="1"/>
  <c r="K87" i="37" s="1"/>
  <c r="BH84" i="1"/>
  <c r="K83" i="37" s="1"/>
  <c r="BB41" i="1"/>
  <c r="BB77" i="1"/>
  <c r="BE75" i="1"/>
  <c r="BE41" i="1" l="1"/>
  <c r="AZ55" i="1"/>
  <c r="AO5" i="1"/>
  <c r="BB73" i="1"/>
  <c r="AZ85" i="1"/>
  <c r="BE77" i="1"/>
  <c r="BE57" i="1"/>
  <c r="BB57" i="1"/>
  <c r="AZ57" i="1"/>
  <c r="BE35" i="1"/>
  <c r="BB35" i="1"/>
  <c r="AZ35" i="1"/>
  <c r="BE73" i="1"/>
  <c r="BE55" i="1"/>
  <c r="BB85" i="1"/>
  <c r="AZ75" i="1"/>
  <c r="AO15" i="1"/>
  <c r="AO21" i="1"/>
  <c r="BB39" i="1"/>
  <c r="BE39" i="1"/>
  <c r="AZ39" i="1"/>
  <c r="BE43" i="1"/>
  <c r="BB43" i="1"/>
  <c r="AZ43" i="1"/>
  <c r="AZ41" i="1"/>
  <c r="AZ77" i="1"/>
  <c r="BB75" i="1"/>
  <c r="AO20" i="1"/>
  <c r="BB79" i="1"/>
  <c r="BE79" i="1"/>
  <c r="AZ79" i="1"/>
  <c r="BE93" i="1"/>
  <c r="BB93" i="1"/>
  <c r="AZ93" i="1"/>
  <c r="AO18" i="1"/>
  <c r="AO17" i="1"/>
  <c r="AO19" i="1"/>
  <c r="AO14" i="1"/>
  <c r="AO10" i="1"/>
  <c r="AO9" i="1"/>
  <c r="AO6" i="1"/>
  <c r="AO16" i="1"/>
  <c r="AO8" i="1"/>
  <c r="AO11" i="1"/>
  <c r="AO13" i="1"/>
  <c r="AO12" i="1"/>
  <c r="AO7" i="1"/>
  <c r="P29" i="37"/>
  <c r="O29" i="37"/>
  <c r="P33" i="37"/>
  <c r="O33" i="37"/>
  <c r="P27" i="37"/>
  <c r="O27" i="37"/>
  <c r="P45" i="37"/>
  <c r="O45" i="37"/>
  <c r="BH76" i="1"/>
  <c r="K75" i="37" s="1"/>
  <c r="BH86" i="1"/>
  <c r="K85" i="37" s="1"/>
  <c r="BH74" i="1"/>
  <c r="K73" i="37" s="1"/>
  <c r="BH78" i="1"/>
  <c r="K77" i="37" s="1"/>
  <c r="BH42" i="1"/>
  <c r="K41" i="37" s="1"/>
  <c r="BH68" i="1"/>
  <c r="K67" i="37" s="1"/>
  <c r="BH100" i="1"/>
  <c r="K99" i="37" s="1"/>
  <c r="BH32" i="1"/>
  <c r="K31" i="37" s="1"/>
  <c r="J35" i="37"/>
  <c r="BH70" i="1"/>
  <c r="K69" i="37" s="1"/>
  <c r="J37" i="37"/>
  <c r="BH60" i="1"/>
  <c r="K59" i="37" s="1"/>
  <c r="BH48" i="1"/>
  <c r="K47" i="37" s="1"/>
  <c r="BH54" i="1"/>
  <c r="K53" i="37" s="1"/>
  <c r="BH46" i="1"/>
  <c r="K45" i="37" s="1"/>
  <c r="BH92" i="1"/>
  <c r="K91" i="37" s="1"/>
  <c r="BH64" i="1"/>
  <c r="K63" i="37" s="1"/>
  <c r="BH30" i="1"/>
  <c r="K29" i="37" s="1"/>
  <c r="J31" i="37"/>
  <c r="BH62" i="1"/>
  <c r="K61" i="37" s="1"/>
  <c r="BK3" i="1"/>
  <c r="AO3" i="1"/>
  <c r="AO4" i="1"/>
  <c r="AD4" i="112"/>
  <c r="AD5" i="112"/>
  <c r="AD6" i="112"/>
  <c r="AD7" i="112"/>
  <c r="AD8" i="112"/>
  <c r="AD9" i="112"/>
  <c r="AD10" i="112"/>
  <c r="AD11" i="112"/>
  <c r="AD12" i="112"/>
  <c r="AD13" i="112"/>
  <c r="AD14" i="112"/>
  <c r="AD15" i="112"/>
  <c r="AD16" i="112"/>
  <c r="AD17" i="112"/>
  <c r="AD18" i="112"/>
  <c r="AD19" i="112"/>
  <c r="AD20" i="112"/>
  <c r="AD21" i="112"/>
  <c r="AD22" i="112"/>
  <c r="AD23" i="112"/>
  <c r="AD24" i="112"/>
  <c r="AD25" i="112"/>
  <c r="AD26" i="112"/>
  <c r="AD27" i="112"/>
  <c r="AD28" i="112"/>
  <c r="AD29" i="112"/>
  <c r="AD30" i="112"/>
  <c r="AD31" i="112"/>
  <c r="AD32" i="112"/>
  <c r="AD33" i="112"/>
  <c r="AD34" i="112"/>
  <c r="AD35" i="112"/>
  <c r="AD36" i="112"/>
  <c r="AD37" i="112"/>
  <c r="AD38" i="112"/>
  <c r="AD39" i="112"/>
  <c r="AD40" i="112"/>
  <c r="AD41" i="112"/>
  <c r="AD42" i="112"/>
  <c r="AD43" i="112"/>
  <c r="AD44" i="112"/>
  <c r="AD45" i="112"/>
  <c r="AD46" i="112"/>
  <c r="AD47" i="112"/>
  <c r="AD48" i="112"/>
  <c r="AD49" i="112"/>
  <c r="AD50" i="112"/>
  <c r="AD51" i="112"/>
  <c r="AD52" i="112"/>
  <c r="AD53" i="112"/>
  <c r="AD54" i="112"/>
  <c r="AD55" i="112"/>
  <c r="AD56" i="112"/>
  <c r="AD57" i="112"/>
  <c r="AD58" i="112"/>
  <c r="AD59" i="112"/>
  <c r="AD60" i="112"/>
  <c r="AD61" i="112"/>
  <c r="AD62" i="112"/>
  <c r="AD63" i="112"/>
  <c r="AD64" i="112"/>
  <c r="AD65" i="112"/>
  <c r="AD66" i="112"/>
  <c r="AD67" i="112"/>
  <c r="AD68" i="112"/>
  <c r="AD69" i="112"/>
  <c r="AD70" i="112"/>
  <c r="AD71" i="112"/>
  <c r="AD72" i="112"/>
  <c r="AD73" i="112"/>
  <c r="AD74" i="112"/>
  <c r="AD75" i="112"/>
  <c r="AD76" i="112"/>
  <c r="AD77" i="112"/>
  <c r="AD78" i="112"/>
  <c r="AD79" i="112"/>
  <c r="AD80" i="112"/>
  <c r="AD81" i="112"/>
  <c r="AD82" i="112"/>
  <c r="AD83" i="112"/>
  <c r="AD84" i="112"/>
  <c r="AD85" i="112"/>
  <c r="AD86" i="112"/>
  <c r="AD87" i="112"/>
  <c r="AD88" i="112"/>
  <c r="AD89" i="112"/>
  <c r="AD90" i="112"/>
  <c r="AD91" i="112"/>
  <c r="AD92" i="112"/>
  <c r="AD93" i="112"/>
  <c r="AD94" i="112"/>
  <c r="AD95" i="112"/>
  <c r="AD96" i="112"/>
  <c r="AD97" i="112"/>
  <c r="AD98" i="112"/>
  <c r="AD99" i="112"/>
  <c r="AD100" i="112"/>
  <c r="AD101" i="112"/>
  <c r="AD102" i="112"/>
  <c r="AD103" i="112"/>
  <c r="AD104" i="112"/>
  <c r="AD105" i="112"/>
  <c r="AD106" i="112"/>
  <c r="AD107" i="112"/>
  <c r="AD108" i="112"/>
  <c r="AD109" i="112"/>
  <c r="AD110" i="112"/>
  <c r="AD111" i="112"/>
  <c r="AD112" i="112"/>
  <c r="AD113" i="112"/>
  <c r="AD114" i="112"/>
  <c r="AD115" i="112"/>
  <c r="AD116" i="112"/>
  <c r="AD117" i="112"/>
  <c r="AD118" i="112"/>
  <c r="AD119" i="112"/>
  <c r="AD120" i="112"/>
  <c r="AD121" i="112"/>
  <c r="AD122" i="112"/>
  <c r="AD123" i="112"/>
  <c r="AD124" i="112"/>
  <c r="AD125" i="112"/>
  <c r="AD126" i="112"/>
  <c r="AD127" i="112"/>
  <c r="AD128" i="112"/>
  <c r="AD129" i="112"/>
  <c r="AD130" i="112"/>
  <c r="AD131" i="112"/>
  <c r="AD132" i="112"/>
  <c r="AD133" i="112"/>
  <c r="AD134" i="112"/>
  <c r="AD135" i="112"/>
  <c r="AD136" i="112"/>
  <c r="AD137" i="112"/>
  <c r="AD138" i="112"/>
  <c r="AD139" i="112"/>
  <c r="AD140" i="112"/>
  <c r="AD141" i="112"/>
  <c r="AD142" i="112"/>
  <c r="AD143" i="112"/>
  <c r="AD144" i="112"/>
  <c r="AD145" i="112"/>
  <c r="AD146" i="112"/>
  <c r="AD147" i="112"/>
  <c r="AD148" i="112"/>
  <c r="AD149" i="112"/>
  <c r="AD150" i="112"/>
  <c r="AD151" i="112"/>
  <c r="AD152" i="112"/>
  <c r="AD153" i="112"/>
  <c r="AD154" i="112"/>
  <c r="AD155" i="112"/>
  <c r="AD156" i="112"/>
  <c r="AD157" i="112"/>
  <c r="AD158" i="112"/>
  <c r="AD159" i="112"/>
  <c r="AD160" i="112"/>
  <c r="AD161" i="112"/>
  <c r="AD162" i="112"/>
  <c r="AD163" i="112"/>
  <c r="AD164" i="112"/>
  <c r="AD165" i="112"/>
  <c r="AD166" i="112"/>
  <c r="AD167" i="112"/>
  <c r="AD168" i="112"/>
  <c r="AD169" i="112"/>
  <c r="AD170" i="112"/>
  <c r="AD171" i="112"/>
  <c r="AD172" i="112"/>
  <c r="AD173" i="112"/>
  <c r="AD174" i="112"/>
  <c r="AD175" i="112"/>
  <c r="AD176" i="112"/>
  <c r="AD177" i="112"/>
  <c r="AD178" i="112"/>
  <c r="AD179" i="112"/>
  <c r="AD180" i="112"/>
  <c r="AD181" i="112"/>
  <c r="AD182" i="112"/>
  <c r="AD183" i="112"/>
  <c r="AD184" i="112"/>
  <c r="AD185" i="112"/>
  <c r="AD186" i="112"/>
  <c r="AD187" i="112"/>
  <c r="AD188" i="112"/>
  <c r="AD189" i="112"/>
  <c r="AD190" i="112"/>
  <c r="AD191" i="112"/>
  <c r="AD192" i="112"/>
  <c r="AD193" i="112"/>
  <c r="AD194" i="112"/>
  <c r="AD195" i="112"/>
  <c r="AD196" i="112"/>
  <c r="AD197" i="112"/>
  <c r="AD198" i="112"/>
  <c r="AD199" i="112"/>
  <c r="AD200" i="112"/>
  <c r="AD201" i="112"/>
  <c r="AD202" i="112"/>
  <c r="AD203" i="112"/>
  <c r="AD204" i="112"/>
  <c r="AD205" i="112"/>
  <c r="AD206" i="112"/>
  <c r="AD207" i="112"/>
  <c r="AD208" i="112"/>
  <c r="AD209" i="112"/>
  <c r="AD210" i="112"/>
  <c r="AD211" i="112"/>
  <c r="AD212" i="112"/>
  <c r="AD213" i="112"/>
  <c r="AD214" i="112"/>
  <c r="AD215" i="112"/>
  <c r="AD216" i="112"/>
  <c r="AD217" i="112"/>
  <c r="AD218" i="112"/>
  <c r="AD219" i="112"/>
  <c r="AD220" i="112"/>
  <c r="AD221" i="112"/>
  <c r="AD222" i="112"/>
  <c r="AD223" i="112"/>
  <c r="AD224" i="112"/>
  <c r="AD225" i="112"/>
  <c r="AD226" i="112"/>
  <c r="AD227" i="112"/>
  <c r="AD228" i="112"/>
  <c r="AD229" i="112"/>
  <c r="AD230" i="112"/>
  <c r="AD231" i="112"/>
  <c r="AD232" i="112"/>
  <c r="AD233" i="112"/>
  <c r="AD234" i="112"/>
  <c r="AD235" i="112"/>
  <c r="AD236" i="112"/>
  <c r="AD237" i="112"/>
  <c r="AD238" i="112"/>
  <c r="AD239" i="112"/>
  <c r="AD240" i="112"/>
  <c r="AD241" i="112"/>
  <c r="AD242" i="112"/>
  <c r="AD243" i="112"/>
  <c r="AD244" i="112"/>
  <c r="AD245" i="112"/>
  <c r="AD246" i="112"/>
  <c r="AD247" i="112"/>
  <c r="AD248" i="112"/>
  <c r="AD249" i="112"/>
  <c r="AD250" i="112"/>
  <c r="AD251" i="112"/>
  <c r="AD252" i="112"/>
  <c r="AD253" i="112"/>
  <c r="AD254" i="112"/>
  <c r="AD255" i="112"/>
  <c r="AD256" i="112"/>
  <c r="AD257" i="112"/>
  <c r="AD258" i="112"/>
  <c r="AD259" i="112"/>
  <c r="AD260" i="112"/>
  <c r="AD261" i="112"/>
  <c r="AD262" i="112"/>
  <c r="AD263" i="112"/>
  <c r="AD264" i="112"/>
  <c r="AD265" i="112"/>
  <c r="AD266" i="112"/>
  <c r="AD267" i="112"/>
  <c r="AD268" i="112"/>
  <c r="AD269" i="112"/>
  <c r="AD270" i="112"/>
  <c r="AD271" i="112"/>
  <c r="AD272" i="112"/>
  <c r="AD273" i="112"/>
  <c r="AD274" i="112"/>
  <c r="AD275" i="112"/>
  <c r="AD276" i="112"/>
  <c r="AD277" i="112"/>
  <c r="AD278" i="112"/>
  <c r="AD279" i="112"/>
  <c r="AD280" i="112"/>
  <c r="AD281" i="112"/>
  <c r="AD282" i="112"/>
  <c r="AD283" i="112"/>
  <c r="AD284" i="112"/>
  <c r="AD285" i="112"/>
  <c r="AD286" i="112"/>
  <c r="AD287" i="112"/>
  <c r="AD288" i="112"/>
  <c r="AD289" i="112"/>
  <c r="AD290" i="112"/>
  <c r="AD291" i="112"/>
  <c r="AD292" i="112"/>
  <c r="AD293" i="112"/>
  <c r="AD294" i="112"/>
  <c r="AD295" i="112"/>
  <c r="AD296" i="112"/>
  <c r="AD297" i="112"/>
  <c r="AD298" i="112"/>
  <c r="AD299" i="112"/>
  <c r="AD300" i="112"/>
  <c r="AD301" i="112"/>
  <c r="AD302" i="112"/>
  <c r="AD303" i="112"/>
  <c r="AD304" i="112"/>
  <c r="AD305" i="112"/>
  <c r="AD306" i="112"/>
  <c r="AD307" i="112"/>
  <c r="AD308" i="112"/>
  <c r="AD309" i="112"/>
  <c r="AD310" i="112"/>
  <c r="AD311" i="112"/>
  <c r="AD312" i="112"/>
  <c r="AD313" i="112"/>
  <c r="AD314" i="112"/>
  <c r="AD315" i="112"/>
  <c r="AD316" i="112"/>
  <c r="AD317" i="112"/>
  <c r="AD318" i="112"/>
  <c r="AD319" i="112"/>
  <c r="AD320" i="112"/>
  <c r="AD321" i="112"/>
  <c r="AD322" i="112"/>
  <c r="AD323" i="112"/>
  <c r="AD324" i="112"/>
  <c r="AD325" i="112"/>
  <c r="AD326" i="112"/>
  <c r="AD327" i="112"/>
  <c r="AD328" i="112"/>
  <c r="AD329" i="112"/>
  <c r="AD330" i="112"/>
  <c r="AD331" i="112"/>
  <c r="AD332" i="112"/>
  <c r="AD333" i="112"/>
  <c r="AD334" i="112"/>
  <c r="AD335" i="112"/>
  <c r="AD336" i="112"/>
  <c r="AD337" i="112"/>
  <c r="AD338" i="112"/>
  <c r="AD339" i="112"/>
  <c r="AD340" i="112"/>
  <c r="AD341" i="112"/>
  <c r="AD342" i="112"/>
  <c r="AD343" i="112"/>
  <c r="AD344" i="112"/>
  <c r="AD345" i="112"/>
  <c r="AD346" i="112"/>
  <c r="AD347" i="112"/>
  <c r="AD348" i="112"/>
  <c r="AD349" i="112"/>
  <c r="AD350" i="112"/>
  <c r="AD351" i="112"/>
  <c r="AD352" i="112"/>
  <c r="AD353" i="112"/>
  <c r="AD354" i="112"/>
  <c r="AD355" i="112"/>
  <c r="AD3" i="112"/>
  <c r="AS3" i="112" l="1" a="1"/>
  <c r="AU3" i="112" s="1"/>
  <c r="AS10" i="112" a="1"/>
  <c r="W174" i="37"/>
  <c r="W260" i="37"/>
  <c r="W188" i="37"/>
  <c r="W175" i="37"/>
  <c r="W261" i="37"/>
  <c r="W189" i="37"/>
  <c r="P35" i="37"/>
  <c r="O35" i="37"/>
  <c r="P31" i="37"/>
  <c r="O31" i="37"/>
  <c r="P37" i="37"/>
  <c r="O37" i="37"/>
  <c r="R31" i="37"/>
  <c r="Q31" i="37"/>
  <c r="R29" i="37"/>
  <c r="Q29" i="37"/>
  <c r="R45" i="37"/>
  <c r="Q45" i="37"/>
  <c r="R41" i="37"/>
  <c r="Q41" i="37"/>
  <c r="J43" i="37"/>
  <c r="BH80" i="1"/>
  <c r="K79" i="37" s="1"/>
  <c r="BH94" i="1"/>
  <c r="K93" i="37" s="1"/>
  <c r="BH40" i="1"/>
  <c r="K39" i="37" s="1"/>
  <c r="BH58" i="1"/>
  <c r="K57" i="37" s="1"/>
  <c r="BH36" i="1"/>
  <c r="K35" i="37" s="1"/>
  <c r="J41" i="37"/>
  <c r="BH56" i="1"/>
  <c r="K55" i="37" s="1"/>
  <c r="J39" i="37"/>
  <c r="BH44" i="1"/>
  <c r="K43" i="37" s="1"/>
  <c r="X355" i="112"/>
  <c r="Y355" i="112"/>
  <c r="W355" i="112"/>
  <c r="AB355" i="112"/>
  <c r="AA355" i="112"/>
  <c r="V355" i="112"/>
  <c r="Z355" i="112"/>
  <c r="U355" i="112"/>
  <c r="T355" i="112"/>
  <c r="S355" i="112"/>
  <c r="R355" i="112"/>
  <c r="X354" i="112"/>
  <c r="Y354" i="112"/>
  <c r="W354" i="112"/>
  <c r="AB354" i="112"/>
  <c r="AA354" i="112"/>
  <c r="V354" i="112"/>
  <c r="Z354" i="112"/>
  <c r="U354" i="112"/>
  <c r="T354" i="112"/>
  <c r="S354" i="112"/>
  <c r="R354" i="112"/>
  <c r="X353" i="112"/>
  <c r="Y353" i="112"/>
  <c r="W353" i="112"/>
  <c r="AB353" i="112"/>
  <c r="AA353" i="112"/>
  <c r="V353" i="112"/>
  <c r="Z353" i="112"/>
  <c r="U353" i="112"/>
  <c r="T353" i="112"/>
  <c r="S353" i="112"/>
  <c r="R353" i="112"/>
  <c r="X352" i="112"/>
  <c r="Y352" i="112"/>
  <c r="W352" i="112"/>
  <c r="AB352" i="112"/>
  <c r="AA352" i="112"/>
  <c r="V352" i="112"/>
  <c r="Z352" i="112"/>
  <c r="U352" i="112"/>
  <c r="T352" i="112"/>
  <c r="S352" i="112"/>
  <c r="R352" i="112"/>
  <c r="X351" i="112"/>
  <c r="Y351" i="112"/>
  <c r="W351" i="112"/>
  <c r="AB351" i="112"/>
  <c r="AA351" i="112"/>
  <c r="V351" i="112"/>
  <c r="Z351" i="112"/>
  <c r="U351" i="112"/>
  <c r="T351" i="112"/>
  <c r="S351" i="112"/>
  <c r="R351" i="112"/>
  <c r="X350" i="112"/>
  <c r="Y350" i="112"/>
  <c r="W350" i="112"/>
  <c r="AB350" i="112"/>
  <c r="AA350" i="112"/>
  <c r="V350" i="112"/>
  <c r="Z350" i="112"/>
  <c r="U350" i="112"/>
  <c r="T350" i="112"/>
  <c r="S350" i="112"/>
  <c r="R350" i="112"/>
  <c r="X349" i="112"/>
  <c r="Y349" i="112"/>
  <c r="W349" i="112"/>
  <c r="AB349" i="112"/>
  <c r="AA349" i="112"/>
  <c r="V349" i="112"/>
  <c r="Z349" i="112"/>
  <c r="U349" i="112"/>
  <c r="T349" i="112"/>
  <c r="S349" i="112"/>
  <c r="R349" i="112"/>
  <c r="X348" i="112"/>
  <c r="Y348" i="112"/>
  <c r="W348" i="112"/>
  <c r="AB348" i="112"/>
  <c r="AA348" i="112"/>
  <c r="V348" i="112"/>
  <c r="Z348" i="112"/>
  <c r="U348" i="112"/>
  <c r="T348" i="112"/>
  <c r="S348" i="112"/>
  <c r="R348" i="112"/>
  <c r="X347" i="112"/>
  <c r="Y347" i="112"/>
  <c r="W347" i="112"/>
  <c r="AB347" i="112"/>
  <c r="AA347" i="112"/>
  <c r="V347" i="112"/>
  <c r="Z347" i="112"/>
  <c r="U347" i="112"/>
  <c r="T347" i="112"/>
  <c r="S347" i="112"/>
  <c r="R347" i="112"/>
  <c r="X346" i="112"/>
  <c r="Y346" i="112"/>
  <c r="W346" i="112"/>
  <c r="AB346" i="112"/>
  <c r="AA346" i="112"/>
  <c r="V346" i="112"/>
  <c r="Z346" i="112"/>
  <c r="U346" i="112"/>
  <c r="T346" i="112"/>
  <c r="S346" i="112"/>
  <c r="R346" i="112"/>
  <c r="X345" i="112"/>
  <c r="Y345" i="112"/>
  <c r="W345" i="112"/>
  <c r="AB345" i="112"/>
  <c r="AA345" i="112"/>
  <c r="V345" i="112"/>
  <c r="Z345" i="112"/>
  <c r="U345" i="112"/>
  <c r="T345" i="112"/>
  <c r="S345" i="112"/>
  <c r="R345" i="112"/>
  <c r="X344" i="112"/>
  <c r="Y344" i="112"/>
  <c r="W344" i="112"/>
  <c r="AB344" i="112"/>
  <c r="AA344" i="112"/>
  <c r="V344" i="112"/>
  <c r="Z344" i="112"/>
  <c r="U344" i="112"/>
  <c r="T344" i="112"/>
  <c r="S344" i="112"/>
  <c r="R344" i="112"/>
  <c r="X343" i="112"/>
  <c r="Y343" i="112"/>
  <c r="W343" i="112"/>
  <c r="AB343" i="112"/>
  <c r="AA343" i="112"/>
  <c r="V343" i="112"/>
  <c r="Z343" i="112"/>
  <c r="U343" i="112"/>
  <c r="T343" i="112"/>
  <c r="S343" i="112"/>
  <c r="R343" i="112"/>
  <c r="X342" i="112"/>
  <c r="Y342" i="112"/>
  <c r="W342" i="112"/>
  <c r="AB342" i="112"/>
  <c r="AA342" i="112"/>
  <c r="V342" i="112"/>
  <c r="Z342" i="112"/>
  <c r="U342" i="112"/>
  <c r="T342" i="112"/>
  <c r="S342" i="112"/>
  <c r="R342" i="112"/>
  <c r="X341" i="112"/>
  <c r="Y341" i="112"/>
  <c r="W341" i="112"/>
  <c r="AB341" i="112"/>
  <c r="AA341" i="112"/>
  <c r="V341" i="112"/>
  <c r="Z341" i="112"/>
  <c r="U341" i="112"/>
  <c r="T341" i="112"/>
  <c r="S341" i="112"/>
  <c r="R341" i="112"/>
  <c r="X340" i="112"/>
  <c r="W340" i="112"/>
  <c r="AB340" i="112"/>
  <c r="AA340" i="112"/>
  <c r="V340" i="112"/>
  <c r="T340" i="112"/>
  <c r="S340" i="112"/>
  <c r="R340" i="112"/>
  <c r="X339" i="112"/>
  <c r="Y339" i="112"/>
  <c r="W339" i="112"/>
  <c r="AB339" i="112"/>
  <c r="AA339" i="112"/>
  <c r="V339" i="112"/>
  <c r="Z339" i="112"/>
  <c r="U339" i="112"/>
  <c r="T339" i="112"/>
  <c r="S339" i="112"/>
  <c r="R339" i="112"/>
  <c r="X338" i="112"/>
  <c r="Y338" i="112"/>
  <c r="W338" i="112"/>
  <c r="AB338" i="112"/>
  <c r="AA338" i="112"/>
  <c r="V338" i="112"/>
  <c r="Z338" i="112"/>
  <c r="U338" i="112"/>
  <c r="T338" i="112"/>
  <c r="S338" i="112"/>
  <c r="R338" i="112"/>
  <c r="X337" i="112"/>
  <c r="Y337" i="112"/>
  <c r="W337" i="112"/>
  <c r="AB337" i="112"/>
  <c r="AA337" i="112"/>
  <c r="V337" i="112"/>
  <c r="Z337" i="112"/>
  <c r="U337" i="112"/>
  <c r="T337" i="112"/>
  <c r="S337" i="112"/>
  <c r="R337" i="112"/>
  <c r="X336" i="112"/>
  <c r="Y336" i="112"/>
  <c r="W336" i="112"/>
  <c r="AB336" i="112"/>
  <c r="AA336" i="112"/>
  <c r="V336" i="112"/>
  <c r="Z336" i="112"/>
  <c r="U336" i="112"/>
  <c r="T336" i="112"/>
  <c r="S336" i="112"/>
  <c r="R336" i="112"/>
  <c r="X335" i="112"/>
  <c r="Y335" i="112"/>
  <c r="W335" i="112"/>
  <c r="AB335" i="112"/>
  <c r="AA335" i="112"/>
  <c r="V335" i="112"/>
  <c r="Z335" i="112"/>
  <c r="U335" i="112"/>
  <c r="T335" i="112"/>
  <c r="S335" i="112"/>
  <c r="R335" i="112"/>
  <c r="X334" i="112"/>
  <c r="Y334" i="112"/>
  <c r="W334" i="112"/>
  <c r="AB334" i="112"/>
  <c r="AA334" i="112"/>
  <c r="V334" i="112"/>
  <c r="Z334" i="112"/>
  <c r="U334" i="112"/>
  <c r="T334" i="112"/>
  <c r="S334" i="112"/>
  <c r="R334" i="112"/>
  <c r="X333" i="112"/>
  <c r="Y333" i="112"/>
  <c r="W333" i="112"/>
  <c r="AB333" i="112"/>
  <c r="AA333" i="112"/>
  <c r="V333" i="112"/>
  <c r="Z333" i="112"/>
  <c r="U333" i="112"/>
  <c r="T333" i="112"/>
  <c r="S333" i="112"/>
  <c r="R333" i="112"/>
  <c r="X332" i="112"/>
  <c r="Y332" i="112"/>
  <c r="W332" i="112"/>
  <c r="AB332" i="112"/>
  <c r="AA332" i="112"/>
  <c r="V332" i="112"/>
  <c r="Z332" i="112"/>
  <c r="U332" i="112"/>
  <c r="T332" i="112"/>
  <c r="S332" i="112"/>
  <c r="R332" i="112"/>
  <c r="X331" i="112"/>
  <c r="Y331" i="112"/>
  <c r="W331" i="112"/>
  <c r="AB331" i="112"/>
  <c r="AA331" i="112"/>
  <c r="V331" i="112"/>
  <c r="Z331" i="112"/>
  <c r="U331" i="112"/>
  <c r="T331" i="112"/>
  <c r="S331" i="112"/>
  <c r="R331" i="112"/>
  <c r="X330" i="112"/>
  <c r="Y330" i="112"/>
  <c r="W330" i="112"/>
  <c r="AB330" i="112"/>
  <c r="AA330" i="112"/>
  <c r="V330" i="112"/>
  <c r="Z330" i="112"/>
  <c r="U330" i="112"/>
  <c r="T330" i="112"/>
  <c r="S330" i="112"/>
  <c r="R330" i="112"/>
  <c r="X329" i="112"/>
  <c r="Y329" i="112"/>
  <c r="W329" i="112"/>
  <c r="AB329" i="112"/>
  <c r="AA329" i="112"/>
  <c r="V329" i="112"/>
  <c r="Z329" i="112"/>
  <c r="U329" i="112"/>
  <c r="T329" i="112"/>
  <c r="S329" i="112"/>
  <c r="R329" i="112"/>
  <c r="X328" i="112"/>
  <c r="Y328" i="112"/>
  <c r="W328" i="112"/>
  <c r="AB328" i="112"/>
  <c r="AA328" i="112"/>
  <c r="V328" i="112"/>
  <c r="Z328" i="112"/>
  <c r="U328" i="112"/>
  <c r="T328" i="112"/>
  <c r="S328" i="112"/>
  <c r="R328" i="112"/>
  <c r="X327" i="112"/>
  <c r="Y327" i="112"/>
  <c r="W327" i="112"/>
  <c r="AB327" i="112"/>
  <c r="AA327" i="112"/>
  <c r="V327" i="112"/>
  <c r="Z327" i="112"/>
  <c r="U327" i="112"/>
  <c r="T327" i="112"/>
  <c r="S327" i="112"/>
  <c r="R327" i="112"/>
  <c r="X326" i="112"/>
  <c r="Y326" i="112"/>
  <c r="W326" i="112"/>
  <c r="AB326" i="112"/>
  <c r="AA326" i="112"/>
  <c r="V326" i="112"/>
  <c r="Z326" i="112"/>
  <c r="U326" i="112"/>
  <c r="T326" i="112"/>
  <c r="S326" i="112"/>
  <c r="R326" i="112"/>
  <c r="X325" i="112"/>
  <c r="Y325" i="112"/>
  <c r="W325" i="112"/>
  <c r="AB325" i="112"/>
  <c r="AA325" i="112"/>
  <c r="V325" i="112"/>
  <c r="Z325" i="112"/>
  <c r="U325" i="112"/>
  <c r="T325" i="112"/>
  <c r="S325" i="112"/>
  <c r="R325" i="112"/>
  <c r="X324" i="112"/>
  <c r="W324" i="112"/>
  <c r="AB324" i="112"/>
  <c r="AA324" i="112"/>
  <c r="V324" i="112"/>
  <c r="T324" i="112"/>
  <c r="S324" i="112"/>
  <c r="R324" i="112"/>
  <c r="X323" i="112"/>
  <c r="Y323" i="112"/>
  <c r="W323" i="112"/>
  <c r="AB323" i="112"/>
  <c r="AA323" i="112"/>
  <c r="V323" i="112"/>
  <c r="Z323" i="112"/>
  <c r="U323" i="112"/>
  <c r="T323" i="112"/>
  <c r="S323" i="112"/>
  <c r="R323" i="112"/>
  <c r="X322" i="112"/>
  <c r="Y322" i="112"/>
  <c r="W322" i="112"/>
  <c r="AB322" i="112"/>
  <c r="AA322" i="112"/>
  <c r="V322" i="112"/>
  <c r="Z322" i="112"/>
  <c r="U322" i="112"/>
  <c r="T322" i="112"/>
  <c r="S322" i="112"/>
  <c r="R322" i="112"/>
  <c r="X321" i="112"/>
  <c r="Y321" i="112"/>
  <c r="W321" i="112"/>
  <c r="AB321" i="112"/>
  <c r="AA321" i="112"/>
  <c r="V321" i="112"/>
  <c r="Z321" i="112"/>
  <c r="U321" i="112"/>
  <c r="T321" i="112"/>
  <c r="S321" i="112"/>
  <c r="R321" i="112"/>
  <c r="X320" i="112"/>
  <c r="Y320" i="112"/>
  <c r="W320" i="112"/>
  <c r="AB320" i="112"/>
  <c r="AA320" i="112"/>
  <c r="V320" i="112"/>
  <c r="Z320" i="112"/>
  <c r="U320" i="112"/>
  <c r="T320" i="112"/>
  <c r="S320" i="112"/>
  <c r="R320" i="112"/>
  <c r="X319" i="112"/>
  <c r="Y319" i="112"/>
  <c r="W319" i="112"/>
  <c r="AB319" i="112"/>
  <c r="AA319" i="112"/>
  <c r="V319" i="112"/>
  <c r="Z319" i="112"/>
  <c r="U319" i="112"/>
  <c r="T319" i="112"/>
  <c r="S319" i="112"/>
  <c r="R319" i="112"/>
  <c r="X318" i="112"/>
  <c r="Y318" i="112"/>
  <c r="W318" i="112"/>
  <c r="AB318" i="112"/>
  <c r="AA318" i="112"/>
  <c r="V318" i="112"/>
  <c r="Z318" i="112"/>
  <c r="U318" i="112"/>
  <c r="T318" i="112"/>
  <c r="S318" i="112"/>
  <c r="R318" i="112"/>
  <c r="X317" i="112"/>
  <c r="Y317" i="112"/>
  <c r="W317" i="112"/>
  <c r="AB317" i="112"/>
  <c r="AA317" i="112"/>
  <c r="V317" i="112"/>
  <c r="Z317" i="112"/>
  <c r="U317" i="112"/>
  <c r="T317" i="112"/>
  <c r="S317" i="112"/>
  <c r="R317" i="112"/>
  <c r="X316" i="112"/>
  <c r="Y316" i="112"/>
  <c r="W316" i="112"/>
  <c r="AB316" i="112"/>
  <c r="AA316" i="112"/>
  <c r="V316" i="112"/>
  <c r="Z316" i="112"/>
  <c r="U316" i="112"/>
  <c r="T316" i="112"/>
  <c r="S316" i="112"/>
  <c r="R316" i="112"/>
  <c r="X315" i="112"/>
  <c r="Y315" i="112"/>
  <c r="W315" i="112"/>
  <c r="AB315" i="112"/>
  <c r="AA315" i="112"/>
  <c r="V315" i="112"/>
  <c r="Z315" i="112"/>
  <c r="U315" i="112"/>
  <c r="T315" i="112"/>
  <c r="S315" i="112"/>
  <c r="R315" i="112"/>
  <c r="X314" i="112"/>
  <c r="Y314" i="112"/>
  <c r="W314" i="112"/>
  <c r="AB314" i="112"/>
  <c r="AA314" i="112"/>
  <c r="V314" i="112"/>
  <c r="Z314" i="112"/>
  <c r="U314" i="112"/>
  <c r="T314" i="112"/>
  <c r="S314" i="112"/>
  <c r="R314" i="112"/>
  <c r="X313" i="112"/>
  <c r="Y313" i="112"/>
  <c r="W313" i="112"/>
  <c r="AB313" i="112"/>
  <c r="AA313" i="112"/>
  <c r="V313" i="112"/>
  <c r="Z313" i="112"/>
  <c r="U313" i="112"/>
  <c r="T313" i="112"/>
  <c r="S313" i="112"/>
  <c r="R313" i="112"/>
  <c r="X312" i="112"/>
  <c r="Y312" i="112"/>
  <c r="W312" i="112"/>
  <c r="AB312" i="112"/>
  <c r="AA312" i="112"/>
  <c r="V312" i="112"/>
  <c r="Z312" i="112"/>
  <c r="U312" i="112"/>
  <c r="T312" i="112"/>
  <c r="S312" i="112"/>
  <c r="R312" i="112"/>
  <c r="X311" i="112"/>
  <c r="Y311" i="112"/>
  <c r="W311" i="112"/>
  <c r="AB311" i="112"/>
  <c r="AA311" i="112"/>
  <c r="V311" i="112"/>
  <c r="Z311" i="112"/>
  <c r="U311" i="112"/>
  <c r="T311" i="112"/>
  <c r="S311" i="112"/>
  <c r="R311" i="112"/>
  <c r="X310" i="112"/>
  <c r="Y310" i="112"/>
  <c r="W310" i="112"/>
  <c r="AB310" i="112"/>
  <c r="AA310" i="112"/>
  <c r="V310" i="112"/>
  <c r="Z310" i="112"/>
  <c r="U310" i="112"/>
  <c r="T310" i="112"/>
  <c r="S310" i="112"/>
  <c r="R310" i="112"/>
  <c r="X309" i="112"/>
  <c r="Y309" i="112"/>
  <c r="W309" i="112"/>
  <c r="AB309" i="112"/>
  <c r="AA309" i="112"/>
  <c r="V309" i="112"/>
  <c r="Z309" i="112"/>
  <c r="U309" i="112"/>
  <c r="T309" i="112"/>
  <c r="S309" i="112"/>
  <c r="R309" i="112"/>
  <c r="X308" i="112"/>
  <c r="Y308" i="112"/>
  <c r="W308" i="112"/>
  <c r="AB308" i="112"/>
  <c r="AA308" i="112"/>
  <c r="V308" i="112"/>
  <c r="Z308" i="112"/>
  <c r="U308" i="112"/>
  <c r="T308" i="112"/>
  <c r="S308" i="112"/>
  <c r="R308" i="112"/>
  <c r="X307" i="112"/>
  <c r="Y307" i="112"/>
  <c r="W307" i="112"/>
  <c r="AB307" i="112"/>
  <c r="AA307" i="112"/>
  <c r="V307" i="112"/>
  <c r="Z307" i="112"/>
  <c r="U307" i="112"/>
  <c r="T307" i="112"/>
  <c r="S307" i="112"/>
  <c r="R307" i="112"/>
  <c r="X306" i="112"/>
  <c r="Y306" i="112"/>
  <c r="W306" i="112"/>
  <c r="AB306" i="112"/>
  <c r="AA306" i="112"/>
  <c r="V306" i="112"/>
  <c r="Z306" i="112"/>
  <c r="U306" i="112"/>
  <c r="T306" i="112"/>
  <c r="S306" i="112"/>
  <c r="R306" i="112"/>
  <c r="X305" i="112"/>
  <c r="Y305" i="112"/>
  <c r="W305" i="112"/>
  <c r="AB305" i="112"/>
  <c r="AA305" i="112"/>
  <c r="V305" i="112"/>
  <c r="Z305" i="112"/>
  <c r="U305" i="112"/>
  <c r="T305" i="112"/>
  <c r="S305" i="112"/>
  <c r="R305" i="112"/>
  <c r="X304" i="112"/>
  <c r="Y304" i="112"/>
  <c r="W304" i="112"/>
  <c r="AB304" i="112"/>
  <c r="AA304" i="112"/>
  <c r="V304" i="112"/>
  <c r="Z304" i="112"/>
  <c r="U304" i="112"/>
  <c r="T304" i="112"/>
  <c r="S304" i="112"/>
  <c r="R304" i="112"/>
  <c r="X303" i="112"/>
  <c r="Y303" i="112"/>
  <c r="W303" i="112"/>
  <c r="AB303" i="112"/>
  <c r="AA303" i="112"/>
  <c r="V303" i="112"/>
  <c r="Z303" i="112"/>
  <c r="U303" i="112"/>
  <c r="T303" i="112"/>
  <c r="S303" i="112"/>
  <c r="R303" i="112"/>
  <c r="X302" i="112"/>
  <c r="Y302" i="112"/>
  <c r="W302" i="112"/>
  <c r="AB302" i="112"/>
  <c r="AA302" i="112"/>
  <c r="V302" i="112"/>
  <c r="Z302" i="112"/>
  <c r="U302" i="112"/>
  <c r="T302" i="112"/>
  <c r="S302" i="112"/>
  <c r="R302" i="112"/>
  <c r="X301" i="112"/>
  <c r="Y301" i="112"/>
  <c r="W301" i="112"/>
  <c r="AB301" i="112"/>
  <c r="AA301" i="112"/>
  <c r="V301" i="112"/>
  <c r="Z301" i="112"/>
  <c r="U301" i="112"/>
  <c r="T301" i="112"/>
  <c r="S301" i="112"/>
  <c r="R301" i="112"/>
  <c r="X300" i="112"/>
  <c r="Y300" i="112"/>
  <c r="W300" i="112"/>
  <c r="AB300" i="112"/>
  <c r="AA300" i="112"/>
  <c r="V300" i="112"/>
  <c r="Z300" i="112"/>
  <c r="U300" i="112"/>
  <c r="T300" i="112"/>
  <c r="S300" i="112"/>
  <c r="R300" i="112"/>
  <c r="X299" i="112"/>
  <c r="Y299" i="112"/>
  <c r="W299" i="112"/>
  <c r="AB299" i="112"/>
  <c r="AA299" i="112"/>
  <c r="V299" i="112"/>
  <c r="Z299" i="112"/>
  <c r="U299" i="112"/>
  <c r="T299" i="112"/>
  <c r="S299" i="112"/>
  <c r="R299" i="112"/>
  <c r="X298" i="112"/>
  <c r="Y298" i="112"/>
  <c r="W298" i="112"/>
  <c r="AB298" i="112"/>
  <c r="AA298" i="112"/>
  <c r="V298" i="112"/>
  <c r="Z298" i="112"/>
  <c r="U298" i="112"/>
  <c r="T298" i="112"/>
  <c r="S298" i="112"/>
  <c r="R298" i="112"/>
  <c r="X297" i="112"/>
  <c r="Y297" i="112"/>
  <c r="W297" i="112"/>
  <c r="AB297" i="112"/>
  <c r="AA297" i="112"/>
  <c r="V297" i="112"/>
  <c r="Z297" i="112"/>
  <c r="U297" i="112"/>
  <c r="T297" i="112"/>
  <c r="S297" i="112"/>
  <c r="R297" i="112"/>
  <c r="X296" i="112"/>
  <c r="Y296" i="112"/>
  <c r="W296" i="112"/>
  <c r="AB296" i="112"/>
  <c r="AA296" i="112"/>
  <c r="V296" i="112"/>
  <c r="Z296" i="112"/>
  <c r="U296" i="112"/>
  <c r="T296" i="112"/>
  <c r="S296" i="112"/>
  <c r="R296" i="112"/>
  <c r="X295" i="112"/>
  <c r="Y295" i="112"/>
  <c r="W295" i="112"/>
  <c r="AB295" i="112"/>
  <c r="AA295" i="112"/>
  <c r="V295" i="112"/>
  <c r="Z295" i="112"/>
  <c r="U295" i="112"/>
  <c r="T295" i="112"/>
  <c r="S295" i="112"/>
  <c r="R295" i="112"/>
  <c r="X294" i="112"/>
  <c r="Y294" i="112"/>
  <c r="W294" i="112"/>
  <c r="AB294" i="112"/>
  <c r="AA294" i="112"/>
  <c r="V294" i="112"/>
  <c r="Z294" i="112"/>
  <c r="U294" i="112"/>
  <c r="T294" i="112"/>
  <c r="S294" i="112"/>
  <c r="R294" i="112"/>
  <c r="X293" i="112"/>
  <c r="Y293" i="112"/>
  <c r="W293" i="112"/>
  <c r="AB293" i="112"/>
  <c r="AA293" i="112"/>
  <c r="V293" i="112"/>
  <c r="Z293" i="112"/>
  <c r="U293" i="112"/>
  <c r="T293" i="112"/>
  <c r="S293" i="112"/>
  <c r="R293" i="112"/>
  <c r="X292" i="112"/>
  <c r="Y292" i="112"/>
  <c r="W292" i="112"/>
  <c r="AB292" i="112"/>
  <c r="AA292" i="112"/>
  <c r="V292" i="112"/>
  <c r="Z292" i="112"/>
  <c r="U292" i="112"/>
  <c r="T292" i="112"/>
  <c r="S292" i="112"/>
  <c r="R292" i="112"/>
  <c r="X291" i="112"/>
  <c r="Y291" i="112"/>
  <c r="W291" i="112"/>
  <c r="AB291" i="112"/>
  <c r="AA291" i="112"/>
  <c r="V291" i="112"/>
  <c r="Z291" i="112"/>
  <c r="U291" i="112"/>
  <c r="T291" i="112"/>
  <c r="S291" i="112"/>
  <c r="R291" i="112"/>
  <c r="X290" i="112"/>
  <c r="Y290" i="112"/>
  <c r="W290" i="112"/>
  <c r="AB290" i="112"/>
  <c r="AA290" i="112"/>
  <c r="V290" i="112"/>
  <c r="Z290" i="112"/>
  <c r="U290" i="112"/>
  <c r="T290" i="112"/>
  <c r="S290" i="112"/>
  <c r="R290" i="112"/>
  <c r="X289" i="112"/>
  <c r="Y289" i="112"/>
  <c r="W289" i="112"/>
  <c r="AB289" i="112"/>
  <c r="AA289" i="112"/>
  <c r="V289" i="112"/>
  <c r="Z289" i="112"/>
  <c r="U289" i="112"/>
  <c r="T289" i="112"/>
  <c r="S289" i="112"/>
  <c r="R289" i="112"/>
  <c r="X288" i="112"/>
  <c r="Y288" i="112"/>
  <c r="W288" i="112"/>
  <c r="AB288" i="112"/>
  <c r="AA288" i="112"/>
  <c r="V288" i="112"/>
  <c r="Z288" i="112"/>
  <c r="U288" i="112"/>
  <c r="T288" i="112"/>
  <c r="S288" i="112"/>
  <c r="R288" i="112"/>
  <c r="X287" i="112"/>
  <c r="Y287" i="112"/>
  <c r="W287" i="112"/>
  <c r="AB287" i="112"/>
  <c r="AA287" i="112"/>
  <c r="V287" i="112"/>
  <c r="Z287" i="112"/>
  <c r="U287" i="112"/>
  <c r="T287" i="112"/>
  <c r="S287" i="112"/>
  <c r="R287" i="112"/>
  <c r="X286" i="112"/>
  <c r="Y286" i="112"/>
  <c r="W286" i="112"/>
  <c r="AB286" i="112"/>
  <c r="AA286" i="112"/>
  <c r="V286" i="112"/>
  <c r="Z286" i="112"/>
  <c r="U286" i="112"/>
  <c r="T286" i="112"/>
  <c r="S286" i="112"/>
  <c r="R286" i="112"/>
  <c r="X285" i="112"/>
  <c r="Y285" i="112"/>
  <c r="W285" i="112"/>
  <c r="AB285" i="112"/>
  <c r="AA285" i="112"/>
  <c r="V285" i="112"/>
  <c r="Z285" i="112"/>
  <c r="U285" i="112"/>
  <c r="T285" i="112"/>
  <c r="S285" i="112"/>
  <c r="R285" i="112"/>
  <c r="X284" i="112"/>
  <c r="Y284" i="112"/>
  <c r="W284" i="112"/>
  <c r="AB284" i="112"/>
  <c r="AA284" i="112"/>
  <c r="V284" i="112"/>
  <c r="Z284" i="112"/>
  <c r="U284" i="112"/>
  <c r="T284" i="112"/>
  <c r="S284" i="112"/>
  <c r="R284" i="112"/>
  <c r="X283" i="112"/>
  <c r="Y283" i="112"/>
  <c r="W283" i="112"/>
  <c r="AB283" i="112"/>
  <c r="AA283" i="112"/>
  <c r="V283" i="112"/>
  <c r="Z283" i="112"/>
  <c r="U283" i="112"/>
  <c r="T283" i="112"/>
  <c r="S283" i="112"/>
  <c r="R283" i="112"/>
  <c r="X282" i="112"/>
  <c r="Y282" i="112"/>
  <c r="W282" i="112"/>
  <c r="AB282" i="112"/>
  <c r="AA282" i="112"/>
  <c r="V282" i="112"/>
  <c r="Z282" i="112"/>
  <c r="U282" i="112"/>
  <c r="T282" i="112"/>
  <c r="S282" i="112"/>
  <c r="R282" i="112"/>
  <c r="X281" i="112"/>
  <c r="Y281" i="112"/>
  <c r="W281" i="112"/>
  <c r="AB281" i="112"/>
  <c r="AA281" i="112"/>
  <c r="V281" i="112"/>
  <c r="Z281" i="112"/>
  <c r="U281" i="112"/>
  <c r="T281" i="112"/>
  <c r="S281" i="112"/>
  <c r="R281" i="112"/>
  <c r="X280" i="112"/>
  <c r="Y280" i="112"/>
  <c r="W280" i="112"/>
  <c r="AB280" i="112"/>
  <c r="AA280" i="112"/>
  <c r="V280" i="112"/>
  <c r="Z280" i="112"/>
  <c r="U280" i="112"/>
  <c r="T280" i="112"/>
  <c r="S280" i="112"/>
  <c r="R280" i="112"/>
  <c r="X279" i="112"/>
  <c r="Y279" i="112"/>
  <c r="W279" i="112"/>
  <c r="AB279" i="112"/>
  <c r="AA279" i="112"/>
  <c r="V279" i="112"/>
  <c r="Z279" i="112"/>
  <c r="U279" i="112"/>
  <c r="T279" i="112"/>
  <c r="S279" i="112"/>
  <c r="R279" i="112"/>
  <c r="X278" i="112"/>
  <c r="Y278" i="112"/>
  <c r="W278" i="112"/>
  <c r="AB278" i="112"/>
  <c r="AA278" i="112"/>
  <c r="V278" i="112"/>
  <c r="Z278" i="112"/>
  <c r="U278" i="112"/>
  <c r="T278" i="112"/>
  <c r="S278" i="112"/>
  <c r="R278" i="112"/>
  <c r="X277" i="112"/>
  <c r="Y277" i="112"/>
  <c r="W277" i="112"/>
  <c r="AB277" i="112"/>
  <c r="AA277" i="112"/>
  <c r="V277" i="112"/>
  <c r="Z277" i="112"/>
  <c r="U277" i="112"/>
  <c r="T277" i="112"/>
  <c r="S277" i="112"/>
  <c r="R277" i="112"/>
  <c r="X276" i="112"/>
  <c r="Y276" i="112"/>
  <c r="W276" i="112"/>
  <c r="AB276" i="112"/>
  <c r="AA276" i="112"/>
  <c r="V276" i="112"/>
  <c r="Z276" i="112"/>
  <c r="U276" i="112"/>
  <c r="T276" i="112"/>
  <c r="S276" i="112"/>
  <c r="R276" i="112"/>
  <c r="X275" i="112"/>
  <c r="Y275" i="112"/>
  <c r="W275" i="112"/>
  <c r="AB275" i="112"/>
  <c r="AA275" i="112"/>
  <c r="V275" i="112"/>
  <c r="Z275" i="112"/>
  <c r="U275" i="112"/>
  <c r="T275" i="112"/>
  <c r="S275" i="112"/>
  <c r="R275" i="112"/>
  <c r="X274" i="112"/>
  <c r="Y274" i="112"/>
  <c r="W274" i="112"/>
  <c r="AB274" i="112"/>
  <c r="AA274" i="112"/>
  <c r="V274" i="112"/>
  <c r="Z274" i="112"/>
  <c r="U274" i="112"/>
  <c r="T274" i="112"/>
  <c r="S274" i="112"/>
  <c r="R274" i="112"/>
  <c r="X273" i="112"/>
  <c r="Y273" i="112"/>
  <c r="W273" i="112"/>
  <c r="AB273" i="112"/>
  <c r="AA273" i="112"/>
  <c r="V273" i="112"/>
  <c r="Z273" i="112"/>
  <c r="U273" i="112"/>
  <c r="T273" i="112"/>
  <c r="S273" i="112"/>
  <c r="R273" i="112"/>
  <c r="X272" i="112"/>
  <c r="Y272" i="112"/>
  <c r="W272" i="112"/>
  <c r="AB272" i="112"/>
  <c r="AA272" i="112"/>
  <c r="V272" i="112"/>
  <c r="Z272" i="112"/>
  <c r="U272" i="112"/>
  <c r="T272" i="112"/>
  <c r="S272" i="112"/>
  <c r="R272" i="112"/>
  <c r="X271" i="112"/>
  <c r="Y271" i="112"/>
  <c r="W271" i="112"/>
  <c r="AB271" i="112"/>
  <c r="AA271" i="112"/>
  <c r="V271" i="112"/>
  <c r="Z271" i="112"/>
  <c r="U271" i="112"/>
  <c r="T271" i="112"/>
  <c r="S271" i="112"/>
  <c r="R271" i="112"/>
  <c r="X270" i="112"/>
  <c r="Y270" i="112"/>
  <c r="W270" i="112"/>
  <c r="AB270" i="112"/>
  <c r="AA270" i="112"/>
  <c r="V270" i="112"/>
  <c r="Z270" i="112"/>
  <c r="U270" i="112"/>
  <c r="T270" i="112"/>
  <c r="S270" i="112"/>
  <c r="R270" i="112"/>
  <c r="X269" i="112"/>
  <c r="Y269" i="112"/>
  <c r="W269" i="112"/>
  <c r="AB269" i="112"/>
  <c r="AA269" i="112"/>
  <c r="V269" i="112"/>
  <c r="Z269" i="112"/>
  <c r="U269" i="112"/>
  <c r="T269" i="112"/>
  <c r="S269" i="112"/>
  <c r="R269" i="112"/>
  <c r="X268" i="112"/>
  <c r="Y268" i="112"/>
  <c r="W268" i="112"/>
  <c r="AB268" i="112"/>
  <c r="AA268" i="112"/>
  <c r="V268" i="112"/>
  <c r="Z268" i="112"/>
  <c r="U268" i="112"/>
  <c r="T268" i="112"/>
  <c r="S268" i="112"/>
  <c r="R268" i="112"/>
  <c r="X267" i="112"/>
  <c r="Y267" i="112"/>
  <c r="W267" i="112"/>
  <c r="AB267" i="112"/>
  <c r="AA267" i="112"/>
  <c r="V267" i="112"/>
  <c r="Z267" i="112"/>
  <c r="U267" i="112"/>
  <c r="T267" i="112"/>
  <c r="S267" i="112"/>
  <c r="R267" i="112"/>
  <c r="X266" i="112"/>
  <c r="Y266" i="112"/>
  <c r="W266" i="112"/>
  <c r="AB266" i="112"/>
  <c r="AA266" i="112"/>
  <c r="V266" i="112"/>
  <c r="Z266" i="112"/>
  <c r="U266" i="112"/>
  <c r="T266" i="112"/>
  <c r="S266" i="112"/>
  <c r="R266" i="112"/>
  <c r="X265" i="112"/>
  <c r="Y265" i="112"/>
  <c r="W265" i="112"/>
  <c r="AB265" i="112"/>
  <c r="AA265" i="112"/>
  <c r="V265" i="112"/>
  <c r="Z265" i="112"/>
  <c r="U265" i="112"/>
  <c r="T265" i="112"/>
  <c r="S265" i="112"/>
  <c r="R265" i="112"/>
  <c r="X264" i="112"/>
  <c r="Y264" i="112"/>
  <c r="W264" i="112"/>
  <c r="AB264" i="112"/>
  <c r="AA264" i="112"/>
  <c r="V264" i="112"/>
  <c r="Z264" i="112"/>
  <c r="U264" i="112"/>
  <c r="T264" i="112"/>
  <c r="S264" i="112"/>
  <c r="R264" i="112"/>
  <c r="X263" i="112"/>
  <c r="Y263" i="112"/>
  <c r="W263" i="112"/>
  <c r="AB263" i="112"/>
  <c r="AA263" i="112"/>
  <c r="V263" i="112"/>
  <c r="Z263" i="112"/>
  <c r="U263" i="112"/>
  <c r="T263" i="112"/>
  <c r="S263" i="112"/>
  <c r="R263" i="112"/>
  <c r="X262" i="112"/>
  <c r="Y262" i="112"/>
  <c r="W262" i="112"/>
  <c r="AB262" i="112"/>
  <c r="AA262" i="112"/>
  <c r="V262" i="112"/>
  <c r="Z262" i="112"/>
  <c r="U262" i="112"/>
  <c r="T262" i="112"/>
  <c r="S262" i="112"/>
  <c r="R262" i="112"/>
  <c r="X261" i="112"/>
  <c r="Y261" i="112"/>
  <c r="W261" i="112"/>
  <c r="AB261" i="112"/>
  <c r="AA261" i="112"/>
  <c r="V261" i="112"/>
  <c r="Z261" i="112"/>
  <c r="U261" i="112"/>
  <c r="T261" i="112"/>
  <c r="S261" i="112"/>
  <c r="R261" i="112"/>
  <c r="X260" i="112"/>
  <c r="Y260" i="112"/>
  <c r="W260" i="112"/>
  <c r="AB260" i="112"/>
  <c r="AA260" i="112"/>
  <c r="V260" i="112"/>
  <c r="Z260" i="112"/>
  <c r="U260" i="112"/>
  <c r="T260" i="112"/>
  <c r="S260" i="112"/>
  <c r="R260" i="112"/>
  <c r="X259" i="112"/>
  <c r="Y259" i="112"/>
  <c r="W259" i="112"/>
  <c r="AB259" i="112"/>
  <c r="AA259" i="112"/>
  <c r="V259" i="112"/>
  <c r="Z259" i="112"/>
  <c r="U259" i="112"/>
  <c r="T259" i="112"/>
  <c r="S259" i="112"/>
  <c r="R259" i="112"/>
  <c r="X258" i="112"/>
  <c r="Y258" i="112"/>
  <c r="W258" i="112"/>
  <c r="AB258" i="112"/>
  <c r="AA258" i="112"/>
  <c r="V258" i="112"/>
  <c r="Z258" i="112"/>
  <c r="U258" i="112"/>
  <c r="T258" i="112"/>
  <c r="S258" i="112"/>
  <c r="R258" i="112"/>
  <c r="X257" i="112"/>
  <c r="Y257" i="112"/>
  <c r="W257" i="112"/>
  <c r="AB257" i="112"/>
  <c r="AA257" i="112"/>
  <c r="V257" i="112"/>
  <c r="Z257" i="112"/>
  <c r="U257" i="112"/>
  <c r="T257" i="112"/>
  <c r="S257" i="112"/>
  <c r="R257" i="112"/>
  <c r="X256" i="112"/>
  <c r="Y256" i="112"/>
  <c r="W256" i="112"/>
  <c r="AB256" i="112"/>
  <c r="AA256" i="112"/>
  <c r="V256" i="112"/>
  <c r="Z256" i="112"/>
  <c r="U256" i="112"/>
  <c r="T256" i="112"/>
  <c r="S256" i="112"/>
  <c r="R256" i="112"/>
  <c r="X255" i="112"/>
  <c r="Y255" i="112"/>
  <c r="W255" i="112"/>
  <c r="AB255" i="112"/>
  <c r="AA255" i="112"/>
  <c r="V255" i="112"/>
  <c r="Z255" i="112"/>
  <c r="U255" i="112"/>
  <c r="T255" i="112"/>
  <c r="S255" i="112"/>
  <c r="R255" i="112"/>
  <c r="X254" i="112"/>
  <c r="Y254" i="112"/>
  <c r="W254" i="112"/>
  <c r="AB254" i="112"/>
  <c r="AA254" i="112"/>
  <c r="V254" i="112"/>
  <c r="Z254" i="112"/>
  <c r="U254" i="112"/>
  <c r="T254" i="112"/>
  <c r="S254" i="112"/>
  <c r="R254" i="112"/>
  <c r="X253" i="112"/>
  <c r="Y253" i="112"/>
  <c r="W253" i="112"/>
  <c r="AB253" i="112"/>
  <c r="AA253" i="112"/>
  <c r="V253" i="112"/>
  <c r="Z253" i="112"/>
  <c r="U253" i="112"/>
  <c r="T253" i="112"/>
  <c r="S253" i="112"/>
  <c r="R253" i="112"/>
  <c r="X252" i="112"/>
  <c r="Y252" i="112"/>
  <c r="W252" i="112"/>
  <c r="AB252" i="112"/>
  <c r="AA252" i="112"/>
  <c r="V252" i="112"/>
  <c r="Z252" i="112"/>
  <c r="U252" i="112"/>
  <c r="T252" i="112"/>
  <c r="S252" i="112"/>
  <c r="R252" i="112"/>
  <c r="X251" i="112"/>
  <c r="Y251" i="112"/>
  <c r="W251" i="112"/>
  <c r="AB251" i="112"/>
  <c r="AA251" i="112"/>
  <c r="V251" i="112"/>
  <c r="Z251" i="112"/>
  <c r="U251" i="112"/>
  <c r="T251" i="112"/>
  <c r="S251" i="112"/>
  <c r="R251" i="112"/>
  <c r="X250" i="112"/>
  <c r="Y250" i="112"/>
  <c r="W250" i="112"/>
  <c r="AB250" i="112"/>
  <c r="AA250" i="112"/>
  <c r="V250" i="112"/>
  <c r="Z250" i="112"/>
  <c r="U250" i="112"/>
  <c r="T250" i="112"/>
  <c r="S250" i="112"/>
  <c r="R250" i="112"/>
  <c r="X249" i="112"/>
  <c r="Y249" i="112"/>
  <c r="W249" i="112"/>
  <c r="AB249" i="112"/>
  <c r="AA249" i="112"/>
  <c r="V249" i="112"/>
  <c r="Z249" i="112"/>
  <c r="U249" i="112"/>
  <c r="T249" i="112"/>
  <c r="S249" i="112"/>
  <c r="R249" i="112"/>
  <c r="X248" i="112"/>
  <c r="Y248" i="112"/>
  <c r="W248" i="112"/>
  <c r="AB248" i="112"/>
  <c r="AA248" i="112"/>
  <c r="V248" i="112"/>
  <c r="Z248" i="112"/>
  <c r="U248" i="112"/>
  <c r="T248" i="112"/>
  <c r="S248" i="112"/>
  <c r="R248" i="112"/>
  <c r="X247" i="112"/>
  <c r="Y247" i="112"/>
  <c r="W247" i="112"/>
  <c r="AB247" i="112"/>
  <c r="AA247" i="112"/>
  <c r="V247" i="112"/>
  <c r="Z247" i="112"/>
  <c r="U247" i="112"/>
  <c r="T247" i="112"/>
  <c r="S247" i="112"/>
  <c r="R247" i="112"/>
  <c r="X246" i="112"/>
  <c r="Y246" i="112"/>
  <c r="W246" i="112"/>
  <c r="AB246" i="112"/>
  <c r="AA246" i="112"/>
  <c r="V246" i="112"/>
  <c r="Z246" i="112"/>
  <c r="U246" i="112"/>
  <c r="T246" i="112"/>
  <c r="S246" i="112"/>
  <c r="R246" i="112"/>
  <c r="X245" i="112"/>
  <c r="Y245" i="112"/>
  <c r="W245" i="112"/>
  <c r="AB245" i="112"/>
  <c r="AA245" i="112"/>
  <c r="V245" i="112"/>
  <c r="Z245" i="112"/>
  <c r="U245" i="112"/>
  <c r="T245" i="112"/>
  <c r="S245" i="112"/>
  <c r="R245" i="112"/>
  <c r="X244" i="112"/>
  <c r="Y244" i="112"/>
  <c r="W244" i="112"/>
  <c r="AB244" i="112"/>
  <c r="AA244" i="112"/>
  <c r="V244" i="112"/>
  <c r="Z244" i="112"/>
  <c r="U244" i="112"/>
  <c r="T244" i="112"/>
  <c r="S244" i="112"/>
  <c r="R244" i="112"/>
  <c r="X243" i="112"/>
  <c r="Y243" i="112"/>
  <c r="W243" i="112"/>
  <c r="AB243" i="112"/>
  <c r="AA243" i="112"/>
  <c r="V243" i="112"/>
  <c r="Z243" i="112"/>
  <c r="U243" i="112"/>
  <c r="T243" i="112"/>
  <c r="S243" i="112"/>
  <c r="R243" i="112"/>
  <c r="X242" i="112"/>
  <c r="Y242" i="112"/>
  <c r="W242" i="112"/>
  <c r="AB242" i="112"/>
  <c r="AA242" i="112"/>
  <c r="V242" i="112"/>
  <c r="Z242" i="112"/>
  <c r="U242" i="112"/>
  <c r="T242" i="112"/>
  <c r="S242" i="112"/>
  <c r="R242" i="112"/>
  <c r="X241" i="112"/>
  <c r="Y241" i="112"/>
  <c r="W241" i="112"/>
  <c r="AB241" i="112"/>
  <c r="AA241" i="112"/>
  <c r="V241" i="112"/>
  <c r="Z241" i="112"/>
  <c r="U241" i="112"/>
  <c r="T241" i="112"/>
  <c r="S241" i="112"/>
  <c r="R241" i="112"/>
  <c r="X240" i="112"/>
  <c r="Y240" i="112"/>
  <c r="W240" i="112"/>
  <c r="AB240" i="112"/>
  <c r="AA240" i="112"/>
  <c r="V240" i="112"/>
  <c r="Z240" i="112"/>
  <c r="U240" i="112"/>
  <c r="T240" i="112"/>
  <c r="S240" i="112"/>
  <c r="R240" i="112"/>
  <c r="X239" i="112"/>
  <c r="W239" i="112"/>
  <c r="AB239" i="112"/>
  <c r="AA239" i="112"/>
  <c r="V239" i="112"/>
  <c r="T239" i="112"/>
  <c r="S239" i="112"/>
  <c r="R239" i="112"/>
  <c r="X238" i="112"/>
  <c r="Y238" i="112"/>
  <c r="W238" i="112"/>
  <c r="AB238" i="112"/>
  <c r="AA238" i="112"/>
  <c r="V238" i="112"/>
  <c r="Z238" i="112"/>
  <c r="U238" i="112"/>
  <c r="T238" i="112"/>
  <c r="S238" i="112"/>
  <c r="R238" i="112"/>
  <c r="X237" i="112"/>
  <c r="Y237" i="112"/>
  <c r="W237" i="112"/>
  <c r="AB237" i="112"/>
  <c r="AA237" i="112"/>
  <c r="V237" i="112"/>
  <c r="Z237" i="112"/>
  <c r="U237" i="112"/>
  <c r="T237" i="112"/>
  <c r="S237" i="112"/>
  <c r="R237" i="112"/>
  <c r="X236" i="112"/>
  <c r="Y236" i="112"/>
  <c r="W236" i="112"/>
  <c r="AB236" i="112"/>
  <c r="AA236" i="112"/>
  <c r="V236" i="112"/>
  <c r="Z236" i="112"/>
  <c r="U236" i="112"/>
  <c r="T236" i="112"/>
  <c r="S236" i="112"/>
  <c r="R236" i="112"/>
  <c r="X235" i="112"/>
  <c r="Y235" i="112"/>
  <c r="W235" i="112"/>
  <c r="AB235" i="112"/>
  <c r="AA235" i="112"/>
  <c r="V235" i="112"/>
  <c r="Z235" i="112"/>
  <c r="U235" i="112"/>
  <c r="T235" i="112"/>
  <c r="S235" i="112"/>
  <c r="R235" i="112"/>
  <c r="X234" i="112"/>
  <c r="Y234" i="112"/>
  <c r="W234" i="112"/>
  <c r="AB234" i="112"/>
  <c r="AA234" i="112"/>
  <c r="V234" i="112"/>
  <c r="Z234" i="112"/>
  <c r="U234" i="112"/>
  <c r="T234" i="112"/>
  <c r="S234" i="112"/>
  <c r="R234" i="112"/>
  <c r="X233" i="112"/>
  <c r="Y233" i="112"/>
  <c r="W233" i="112"/>
  <c r="AB233" i="112"/>
  <c r="AA233" i="112"/>
  <c r="V233" i="112"/>
  <c r="Z233" i="112"/>
  <c r="U233" i="112"/>
  <c r="T233" i="112"/>
  <c r="S233" i="112"/>
  <c r="R233" i="112"/>
  <c r="X232" i="112"/>
  <c r="Y232" i="112"/>
  <c r="W232" i="112"/>
  <c r="AB232" i="112"/>
  <c r="AA232" i="112"/>
  <c r="V232" i="112"/>
  <c r="Z232" i="112"/>
  <c r="U232" i="112"/>
  <c r="T232" i="112"/>
  <c r="S232" i="112"/>
  <c r="R232" i="112"/>
  <c r="X231" i="112"/>
  <c r="Y231" i="112"/>
  <c r="W231" i="112"/>
  <c r="AB231" i="112"/>
  <c r="AA231" i="112"/>
  <c r="V231" i="112"/>
  <c r="Z231" i="112"/>
  <c r="U231" i="112"/>
  <c r="T231" i="112"/>
  <c r="S231" i="112"/>
  <c r="R231" i="112"/>
  <c r="X230" i="112"/>
  <c r="Y230" i="112"/>
  <c r="W230" i="112"/>
  <c r="AB230" i="112"/>
  <c r="AA230" i="112"/>
  <c r="V230" i="112"/>
  <c r="Z230" i="112"/>
  <c r="U230" i="112"/>
  <c r="T230" i="112"/>
  <c r="S230" i="112"/>
  <c r="R230" i="112"/>
  <c r="X229" i="112"/>
  <c r="Y229" i="112"/>
  <c r="W229" i="112"/>
  <c r="AB229" i="112"/>
  <c r="AA229" i="112"/>
  <c r="V229" i="112"/>
  <c r="Z229" i="112"/>
  <c r="U229" i="112"/>
  <c r="T229" i="112"/>
  <c r="S229" i="112"/>
  <c r="R229" i="112"/>
  <c r="X228" i="112"/>
  <c r="Y228" i="112"/>
  <c r="W228" i="112"/>
  <c r="AB228" i="112"/>
  <c r="AA228" i="112"/>
  <c r="V228" i="112"/>
  <c r="Z228" i="112"/>
  <c r="U228" i="112"/>
  <c r="T228" i="112"/>
  <c r="S228" i="112"/>
  <c r="R228" i="112"/>
  <c r="X227" i="112"/>
  <c r="Y227" i="112"/>
  <c r="W227" i="112"/>
  <c r="AB227" i="112"/>
  <c r="AA227" i="112"/>
  <c r="V227" i="112"/>
  <c r="Z227" i="112"/>
  <c r="U227" i="112"/>
  <c r="T227" i="112"/>
  <c r="S227" i="112"/>
  <c r="R227" i="112"/>
  <c r="X226" i="112"/>
  <c r="Y226" i="112"/>
  <c r="W226" i="112"/>
  <c r="AB226" i="112"/>
  <c r="AA226" i="112"/>
  <c r="V226" i="112"/>
  <c r="Z226" i="112"/>
  <c r="U226" i="112"/>
  <c r="T226" i="112"/>
  <c r="S226" i="112"/>
  <c r="R226" i="112"/>
  <c r="X225" i="112"/>
  <c r="Y225" i="112"/>
  <c r="W225" i="112"/>
  <c r="AB225" i="112"/>
  <c r="AA225" i="112"/>
  <c r="V225" i="112"/>
  <c r="Z225" i="112"/>
  <c r="U225" i="112"/>
  <c r="T225" i="112"/>
  <c r="S225" i="112"/>
  <c r="R225" i="112"/>
  <c r="X224" i="112"/>
  <c r="Y224" i="112"/>
  <c r="W224" i="112"/>
  <c r="AB224" i="112"/>
  <c r="AA224" i="112"/>
  <c r="V224" i="112"/>
  <c r="Z224" i="112"/>
  <c r="U224" i="112"/>
  <c r="T224" i="112"/>
  <c r="S224" i="112"/>
  <c r="R224" i="112"/>
  <c r="X223" i="112"/>
  <c r="Y223" i="112"/>
  <c r="W223" i="112"/>
  <c r="AB223" i="112"/>
  <c r="AA223" i="112"/>
  <c r="V223" i="112"/>
  <c r="Z223" i="112"/>
  <c r="U223" i="112"/>
  <c r="T223" i="112"/>
  <c r="S223" i="112"/>
  <c r="R223" i="112"/>
  <c r="X222" i="112"/>
  <c r="Y222" i="112"/>
  <c r="W222" i="112"/>
  <c r="AB222" i="112"/>
  <c r="AA222" i="112"/>
  <c r="V222" i="112"/>
  <c r="Z222" i="112"/>
  <c r="U222" i="112"/>
  <c r="T222" i="112"/>
  <c r="S222" i="112"/>
  <c r="R222" i="112"/>
  <c r="X221" i="112"/>
  <c r="Y221" i="112"/>
  <c r="W221" i="112"/>
  <c r="AB221" i="112"/>
  <c r="AA221" i="112"/>
  <c r="V221" i="112"/>
  <c r="Z221" i="112"/>
  <c r="U221" i="112"/>
  <c r="T221" i="112"/>
  <c r="S221" i="112"/>
  <c r="R221" i="112"/>
  <c r="X220" i="112"/>
  <c r="Y220" i="112"/>
  <c r="W220" i="112"/>
  <c r="AB220" i="112"/>
  <c r="AA220" i="112"/>
  <c r="V220" i="112"/>
  <c r="Z220" i="112"/>
  <c r="U220" i="112"/>
  <c r="T220" i="112"/>
  <c r="S220" i="112"/>
  <c r="R220" i="112"/>
  <c r="X219" i="112"/>
  <c r="Y219" i="112"/>
  <c r="W219" i="112"/>
  <c r="AB219" i="112"/>
  <c r="AA219" i="112"/>
  <c r="V219" i="112"/>
  <c r="Z219" i="112"/>
  <c r="U219" i="112"/>
  <c r="T219" i="112"/>
  <c r="S219" i="112"/>
  <c r="R219" i="112"/>
  <c r="X218" i="112"/>
  <c r="Y218" i="112"/>
  <c r="W218" i="112"/>
  <c r="AB218" i="112"/>
  <c r="AA218" i="112"/>
  <c r="V218" i="112"/>
  <c r="Z218" i="112"/>
  <c r="U218" i="112"/>
  <c r="T218" i="112"/>
  <c r="S218" i="112"/>
  <c r="R218" i="112"/>
  <c r="X217" i="112"/>
  <c r="Y217" i="112"/>
  <c r="W217" i="112"/>
  <c r="AB217" i="112"/>
  <c r="AA217" i="112"/>
  <c r="V217" i="112"/>
  <c r="Z217" i="112"/>
  <c r="U217" i="112"/>
  <c r="T217" i="112"/>
  <c r="S217" i="112"/>
  <c r="R217" i="112"/>
  <c r="X216" i="112"/>
  <c r="Y216" i="112"/>
  <c r="W216" i="112"/>
  <c r="AB216" i="112"/>
  <c r="AA216" i="112"/>
  <c r="V216" i="112"/>
  <c r="Z216" i="112"/>
  <c r="U216" i="112"/>
  <c r="T216" i="112"/>
  <c r="S216" i="112"/>
  <c r="R216" i="112"/>
  <c r="X215" i="112"/>
  <c r="Y215" i="112"/>
  <c r="W215" i="112"/>
  <c r="AB215" i="112"/>
  <c r="AA215" i="112"/>
  <c r="V215" i="112"/>
  <c r="Z215" i="112"/>
  <c r="U215" i="112"/>
  <c r="T215" i="112"/>
  <c r="S215" i="112"/>
  <c r="R215" i="112"/>
  <c r="X214" i="112"/>
  <c r="Y214" i="112"/>
  <c r="W214" i="112"/>
  <c r="AB214" i="112"/>
  <c r="AA214" i="112"/>
  <c r="V214" i="112"/>
  <c r="Z214" i="112"/>
  <c r="U214" i="112"/>
  <c r="T214" i="112"/>
  <c r="S214" i="112"/>
  <c r="R214" i="112"/>
  <c r="X213" i="112"/>
  <c r="Y213" i="112"/>
  <c r="W213" i="112"/>
  <c r="AB213" i="112"/>
  <c r="AA213" i="112"/>
  <c r="V213" i="112"/>
  <c r="Z213" i="112"/>
  <c r="U213" i="112"/>
  <c r="T213" i="112"/>
  <c r="S213" i="112"/>
  <c r="R213" i="112"/>
  <c r="X212" i="112"/>
  <c r="Y212" i="112"/>
  <c r="W212" i="112"/>
  <c r="AB212" i="112"/>
  <c r="AA212" i="112"/>
  <c r="V212" i="112"/>
  <c r="Z212" i="112"/>
  <c r="U212" i="112"/>
  <c r="T212" i="112"/>
  <c r="S212" i="112"/>
  <c r="R212" i="112"/>
  <c r="X211" i="112"/>
  <c r="Y211" i="112"/>
  <c r="W211" i="112"/>
  <c r="AB211" i="112"/>
  <c r="AA211" i="112"/>
  <c r="V211" i="112"/>
  <c r="Z211" i="112"/>
  <c r="U211" i="112"/>
  <c r="T211" i="112"/>
  <c r="S211" i="112"/>
  <c r="R211" i="112"/>
  <c r="X210" i="112"/>
  <c r="Y210" i="112"/>
  <c r="W210" i="112"/>
  <c r="AB210" i="112"/>
  <c r="AA210" i="112"/>
  <c r="V210" i="112"/>
  <c r="Z210" i="112"/>
  <c r="U210" i="112"/>
  <c r="T210" i="112"/>
  <c r="S210" i="112"/>
  <c r="R210" i="112"/>
  <c r="X209" i="112"/>
  <c r="Y209" i="112"/>
  <c r="W209" i="112"/>
  <c r="AB209" i="112"/>
  <c r="AA209" i="112"/>
  <c r="V209" i="112"/>
  <c r="Z209" i="112"/>
  <c r="U209" i="112"/>
  <c r="T209" i="112"/>
  <c r="S209" i="112"/>
  <c r="R209" i="112"/>
  <c r="X208" i="112"/>
  <c r="Y208" i="112"/>
  <c r="W208" i="112"/>
  <c r="AB208" i="112"/>
  <c r="AA208" i="112"/>
  <c r="V208" i="112"/>
  <c r="Z208" i="112"/>
  <c r="U208" i="112"/>
  <c r="T208" i="112"/>
  <c r="S208" i="112"/>
  <c r="R208" i="112"/>
  <c r="X207" i="112"/>
  <c r="Y207" i="112"/>
  <c r="W207" i="112"/>
  <c r="AB207" i="112"/>
  <c r="AA207" i="112"/>
  <c r="V207" i="112"/>
  <c r="Z207" i="112"/>
  <c r="U207" i="112"/>
  <c r="T207" i="112"/>
  <c r="S207" i="112"/>
  <c r="R207" i="112"/>
  <c r="X206" i="112"/>
  <c r="Y206" i="112"/>
  <c r="W206" i="112"/>
  <c r="AB206" i="112"/>
  <c r="AA206" i="112"/>
  <c r="V206" i="112"/>
  <c r="Z206" i="112"/>
  <c r="U206" i="112"/>
  <c r="T206" i="112"/>
  <c r="S206" i="112"/>
  <c r="R206" i="112"/>
  <c r="X205" i="112"/>
  <c r="Y205" i="112"/>
  <c r="W205" i="112"/>
  <c r="AB205" i="112"/>
  <c r="AA205" i="112"/>
  <c r="V205" i="112"/>
  <c r="Z205" i="112"/>
  <c r="U205" i="112"/>
  <c r="T205" i="112"/>
  <c r="S205" i="112"/>
  <c r="R205" i="112"/>
  <c r="X204" i="112"/>
  <c r="Y204" i="112"/>
  <c r="W204" i="112"/>
  <c r="AB204" i="112"/>
  <c r="AA204" i="112"/>
  <c r="V204" i="112"/>
  <c r="Z204" i="112"/>
  <c r="U204" i="112"/>
  <c r="T204" i="112"/>
  <c r="S204" i="112"/>
  <c r="R204" i="112"/>
  <c r="X203" i="112"/>
  <c r="Y203" i="112"/>
  <c r="W203" i="112"/>
  <c r="AB203" i="112"/>
  <c r="AA203" i="112"/>
  <c r="V203" i="112"/>
  <c r="Z203" i="112"/>
  <c r="U203" i="112"/>
  <c r="T203" i="112"/>
  <c r="S203" i="112"/>
  <c r="R203" i="112"/>
  <c r="X202" i="112"/>
  <c r="Y202" i="112"/>
  <c r="W202" i="112"/>
  <c r="AB202" i="112"/>
  <c r="AA202" i="112"/>
  <c r="V202" i="112"/>
  <c r="Z202" i="112"/>
  <c r="U202" i="112"/>
  <c r="T202" i="112"/>
  <c r="S202" i="112"/>
  <c r="R202" i="112"/>
  <c r="X201" i="112"/>
  <c r="Y201" i="112"/>
  <c r="W201" i="112"/>
  <c r="AB201" i="112"/>
  <c r="AA201" i="112"/>
  <c r="V201" i="112"/>
  <c r="Z201" i="112"/>
  <c r="U201" i="112"/>
  <c r="T201" i="112"/>
  <c r="S201" i="112"/>
  <c r="R201" i="112"/>
  <c r="X200" i="112"/>
  <c r="Y200" i="112"/>
  <c r="W200" i="112"/>
  <c r="AB200" i="112"/>
  <c r="AA200" i="112"/>
  <c r="V200" i="112"/>
  <c r="Z200" i="112"/>
  <c r="U200" i="112"/>
  <c r="T200" i="112"/>
  <c r="S200" i="112"/>
  <c r="R200" i="112"/>
  <c r="X199" i="112"/>
  <c r="Y199" i="112"/>
  <c r="W199" i="112"/>
  <c r="AB199" i="112"/>
  <c r="AA199" i="112"/>
  <c r="V199" i="112"/>
  <c r="Z199" i="112"/>
  <c r="U199" i="112"/>
  <c r="T199" i="112"/>
  <c r="S199" i="112"/>
  <c r="R199" i="112"/>
  <c r="X198" i="112"/>
  <c r="Y198" i="112"/>
  <c r="W198" i="112"/>
  <c r="AB198" i="112"/>
  <c r="AA198" i="112"/>
  <c r="V198" i="112"/>
  <c r="Z198" i="112"/>
  <c r="U198" i="112"/>
  <c r="T198" i="112"/>
  <c r="S198" i="112"/>
  <c r="R198" i="112"/>
  <c r="X197" i="112"/>
  <c r="Y197" i="112"/>
  <c r="W197" i="112"/>
  <c r="AB197" i="112"/>
  <c r="AA197" i="112"/>
  <c r="V197" i="112"/>
  <c r="Z197" i="112"/>
  <c r="U197" i="112"/>
  <c r="T197" i="112"/>
  <c r="S197" i="112"/>
  <c r="R197" i="112"/>
  <c r="X196" i="112"/>
  <c r="Y196" i="112"/>
  <c r="W196" i="112"/>
  <c r="AB196" i="112"/>
  <c r="AA196" i="112"/>
  <c r="V196" i="112"/>
  <c r="Z196" i="112"/>
  <c r="U196" i="112"/>
  <c r="T196" i="112"/>
  <c r="S196" i="112"/>
  <c r="R196" i="112"/>
  <c r="X195" i="112"/>
  <c r="Y195" i="112"/>
  <c r="W195" i="112"/>
  <c r="AB195" i="112"/>
  <c r="AA195" i="112"/>
  <c r="V195" i="112"/>
  <c r="Z195" i="112"/>
  <c r="U195" i="112"/>
  <c r="T195" i="112"/>
  <c r="S195" i="112"/>
  <c r="R195" i="112"/>
  <c r="X194" i="112"/>
  <c r="Y194" i="112"/>
  <c r="W194" i="112"/>
  <c r="AB194" i="112"/>
  <c r="AA194" i="112"/>
  <c r="V194" i="112"/>
  <c r="Z194" i="112"/>
  <c r="U194" i="112"/>
  <c r="T194" i="112"/>
  <c r="S194" i="112"/>
  <c r="R194" i="112"/>
  <c r="X193" i="112"/>
  <c r="Y193" i="112"/>
  <c r="W193" i="112"/>
  <c r="AB193" i="112"/>
  <c r="AA193" i="112"/>
  <c r="V193" i="112"/>
  <c r="Z193" i="112"/>
  <c r="U193" i="112"/>
  <c r="T193" i="112"/>
  <c r="S193" i="112"/>
  <c r="R193" i="112"/>
  <c r="X192" i="112"/>
  <c r="Y192" i="112"/>
  <c r="W192" i="112"/>
  <c r="AB192" i="112"/>
  <c r="AA192" i="112"/>
  <c r="V192" i="112"/>
  <c r="Z192" i="112"/>
  <c r="U192" i="112"/>
  <c r="T192" i="112"/>
  <c r="S192" i="112"/>
  <c r="R192" i="112"/>
  <c r="X191" i="112"/>
  <c r="Y191" i="112"/>
  <c r="W191" i="112"/>
  <c r="AB191" i="112"/>
  <c r="AA191" i="112"/>
  <c r="V191" i="112"/>
  <c r="Z191" i="112"/>
  <c r="U191" i="112"/>
  <c r="T191" i="112"/>
  <c r="S191" i="112"/>
  <c r="R191" i="112"/>
  <c r="X190" i="112"/>
  <c r="Y190" i="112"/>
  <c r="W190" i="112"/>
  <c r="AB190" i="112"/>
  <c r="AA190" i="112"/>
  <c r="V190" i="112"/>
  <c r="Z190" i="112"/>
  <c r="U190" i="112"/>
  <c r="T190" i="112"/>
  <c r="S190" i="112"/>
  <c r="R190" i="112"/>
  <c r="X189" i="112"/>
  <c r="Y189" i="112"/>
  <c r="W189" i="112"/>
  <c r="AB189" i="112"/>
  <c r="AA189" i="112"/>
  <c r="V189" i="112"/>
  <c r="Z189" i="112"/>
  <c r="U189" i="112"/>
  <c r="T189" i="112"/>
  <c r="S189" i="112"/>
  <c r="R189" i="112"/>
  <c r="X188" i="112"/>
  <c r="Y188" i="112"/>
  <c r="W188" i="112"/>
  <c r="AB188" i="112"/>
  <c r="AA188" i="112"/>
  <c r="V188" i="112"/>
  <c r="Z188" i="112"/>
  <c r="U188" i="112"/>
  <c r="T188" i="112"/>
  <c r="S188" i="112"/>
  <c r="R188" i="112"/>
  <c r="X187" i="112"/>
  <c r="Y187" i="112"/>
  <c r="W187" i="112"/>
  <c r="AB187" i="112"/>
  <c r="AA187" i="112"/>
  <c r="V187" i="112"/>
  <c r="Z187" i="112"/>
  <c r="U187" i="112"/>
  <c r="T187" i="112"/>
  <c r="S187" i="112"/>
  <c r="R187" i="112"/>
  <c r="X186" i="112"/>
  <c r="Y186" i="112"/>
  <c r="W186" i="112"/>
  <c r="AB186" i="112"/>
  <c r="AA186" i="112"/>
  <c r="V186" i="112"/>
  <c r="Z186" i="112"/>
  <c r="U186" i="112"/>
  <c r="T186" i="112"/>
  <c r="S186" i="112"/>
  <c r="R186" i="112"/>
  <c r="X185" i="112"/>
  <c r="Y185" i="112"/>
  <c r="W185" i="112"/>
  <c r="AB185" i="112"/>
  <c r="AA185" i="112"/>
  <c r="V185" i="112"/>
  <c r="Z185" i="112"/>
  <c r="U185" i="112"/>
  <c r="T185" i="112"/>
  <c r="S185" i="112"/>
  <c r="R185" i="112"/>
  <c r="X184" i="112"/>
  <c r="Y184" i="112"/>
  <c r="W184" i="112"/>
  <c r="AB184" i="112"/>
  <c r="AA184" i="112"/>
  <c r="V184" i="112"/>
  <c r="Z184" i="112"/>
  <c r="U184" i="112"/>
  <c r="T184" i="112"/>
  <c r="S184" i="112"/>
  <c r="R184" i="112"/>
  <c r="X183" i="112"/>
  <c r="Y183" i="112"/>
  <c r="W183" i="112"/>
  <c r="AB183" i="112"/>
  <c r="AA183" i="112"/>
  <c r="V183" i="112"/>
  <c r="Z183" i="112"/>
  <c r="U183" i="112"/>
  <c r="T183" i="112"/>
  <c r="S183" i="112"/>
  <c r="R183" i="112"/>
  <c r="X182" i="112"/>
  <c r="Y182" i="112"/>
  <c r="W182" i="112"/>
  <c r="AB182" i="112"/>
  <c r="AA182" i="112"/>
  <c r="V182" i="112"/>
  <c r="Z182" i="112"/>
  <c r="U182" i="112"/>
  <c r="T182" i="112"/>
  <c r="S182" i="112"/>
  <c r="R182" i="112"/>
  <c r="X181" i="112"/>
  <c r="Y181" i="112"/>
  <c r="W181" i="112"/>
  <c r="AB181" i="112"/>
  <c r="AA181" i="112"/>
  <c r="V181" i="112"/>
  <c r="Z181" i="112"/>
  <c r="U181" i="112"/>
  <c r="T181" i="112"/>
  <c r="S181" i="112"/>
  <c r="R181" i="112"/>
  <c r="X180" i="112"/>
  <c r="Y180" i="112"/>
  <c r="W180" i="112"/>
  <c r="AB180" i="112"/>
  <c r="AA180" i="112"/>
  <c r="V180" i="112"/>
  <c r="Z180" i="112"/>
  <c r="U180" i="112"/>
  <c r="T180" i="112"/>
  <c r="S180" i="112"/>
  <c r="R180" i="112"/>
  <c r="X179" i="112"/>
  <c r="Y179" i="112"/>
  <c r="W179" i="112"/>
  <c r="AB179" i="112"/>
  <c r="AA179" i="112"/>
  <c r="V179" i="112"/>
  <c r="Z179" i="112"/>
  <c r="U179" i="112"/>
  <c r="T179" i="112"/>
  <c r="S179" i="112"/>
  <c r="R179" i="112"/>
  <c r="X178" i="112"/>
  <c r="Y178" i="112"/>
  <c r="W178" i="112"/>
  <c r="AB178" i="112"/>
  <c r="AA178" i="112"/>
  <c r="V178" i="112"/>
  <c r="Z178" i="112"/>
  <c r="U178" i="112"/>
  <c r="T178" i="112"/>
  <c r="S178" i="112"/>
  <c r="R178" i="112"/>
  <c r="X177" i="112"/>
  <c r="Y177" i="112"/>
  <c r="W177" i="112"/>
  <c r="AB177" i="112"/>
  <c r="AA177" i="112"/>
  <c r="V177" i="112"/>
  <c r="Z177" i="112"/>
  <c r="U177" i="112"/>
  <c r="T177" i="112"/>
  <c r="S177" i="112"/>
  <c r="R177" i="112"/>
  <c r="X176" i="112"/>
  <c r="Y176" i="112"/>
  <c r="W176" i="112"/>
  <c r="AB176" i="112"/>
  <c r="AA176" i="112"/>
  <c r="V176" i="112"/>
  <c r="Z176" i="112"/>
  <c r="U176" i="112"/>
  <c r="T176" i="112"/>
  <c r="S176" i="112"/>
  <c r="R176" i="112"/>
  <c r="X175" i="112"/>
  <c r="Y175" i="112"/>
  <c r="W175" i="112"/>
  <c r="AB175" i="112"/>
  <c r="AA175" i="112"/>
  <c r="V175" i="112"/>
  <c r="Z175" i="112"/>
  <c r="U175" i="112"/>
  <c r="T175" i="112"/>
  <c r="S175" i="112"/>
  <c r="R175" i="112"/>
  <c r="X174" i="112"/>
  <c r="Y174" i="112"/>
  <c r="W174" i="112"/>
  <c r="AB174" i="112"/>
  <c r="AA174" i="112"/>
  <c r="V174" i="112"/>
  <c r="Z174" i="112"/>
  <c r="U174" i="112"/>
  <c r="T174" i="112"/>
  <c r="S174" i="112"/>
  <c r="R174" i="112"/>
  <c r="X173" i="112"/>
  <c r="Y173" i="112"/>
  <c r="W173" i="112"/>
  <c r="AB173" i="112"/>
  <c r="AA173" i="112"/>
  <c r="V173" i="112"/>
  <c r="Z173" i="112"/>
  <c r="U173" i="112"/>
  <c r="T173" i="112"/>
  <c r="S173" i="112"/>
  <c r="R173" i="112"/>
  <c r="X172" i="112"/>
  <c r="Y172" i="112"/>
  <c r="W172" i="112"/>
  <c r="AB172" i="112"/>
  <c r="AA172" i="112"/>
  <c r="V172" i="112"/>
  <c r="Z172" i="112"/>
  <c r="U172" i="112"/>
  <c r="T172" i="112"/>
  <c r="S172" i="112"/>
  <c r="R172" i="112"/>
  <c r="X171" i="112"/>
  <c r="Y171" i="112"/>
  <c r="W171" i="112"/>
  <c r="AB171" i="112"/>
  <c r="AA171" i="112"/>
  <c r="V171" i="112"/>
  <c r="Z171" i="112"/>
  <c r="U171" i="112"/>
  <c r="T171" i="112"/>
  <c r="S171" i="112"/>
  <c r="R171" i="112"/>
  <c r="X170" i="112"/>
  <c r="Y170" i="112"/>
  <c r="W170" i="112"/>
  <c r="AB170" i="112"/>
  <c r="AA170" i="112"/>
  <c r="V170" i="112"/>
  <c r="Z170" i="112"/>
  <c r="U170" i="112"/>
  <c r="T170" i="112"/>
  <c r="S170" i="112"/>
  <c r="R170" i="112"/>
  <c r="X169" i="112"/>
  <c r="Y169" i="112"/>
  <c r="W169" i="112"/>
  <c r="AB169" i="112"/>
  <c r="AA169" i="112"/>
  <c r="V169" i="112"/>
  <c r="Z169" i="112"/>
  <c r="U169" i="112"/>
  <c r="T169" i="112"/>
  <c r="S169" i="112"/>
  <c r="R169" i="112"/>
  <c r="X168" i="112"/>
  <c r="Y168" i="112"/>
  <c r="W168" i="112"/>
  <c r="AB168" i="112"/>
  <c r="AA168" i="112"/>
  <c r="V168" i="112"/>
  <c r="Z168" i="112"/>
  <c r="U168" i="112"/>
  <c r="T168" i="112"/>
  <c r="S168" i="112"/>
  <c r="R168" i="112"/>
  <c r="X167" i="112"/>
  <c r="Y167" i="112"/>
  <c r="W167" i="112"/>
  <c r="AB167" i="112"/>
  <c r="AA167" i="112"/>
  <c r="V167" i="112"/>
  <c r="Z167" i="112"/>
  <c r="U167" i="112"/>
  <c r="T167" i="112"/>
  <c r="S167" i="112"/>
  <c r="R167" i="112"/>
  <c r="X166" i="112"/>
  <c r="Y166" i="112"/>
  <c r="W166" i="112"/>
  <c r="AB166" i="112"/>
  <c r="AA166" i="112"/>
  <c r="V166" i="112"/>
  <c r="Z166" i="112"/>
  <c r="U166" i="112"/>
  <c r="T166" i="112"/>
  <c r="S166" i="112"/>
  <c r="R166" i="112"/>
  <c r="X165" i="112"/>
  <c r="Y165" i="112"/>
  <c r="W165" i="112"/>
  <c r="AB165" i="112"/>
  <c r="AA165" i="112"/>
  <c r="V165" i="112"/>
  <c r="Z165" i="112"/>
  <c r="U165" i="112"/>
  <c r="T165" i="112"/>
  <c r="S165" i="112"/>
  <c r="R165" i="112"/>
  <c r="X164" i="112"/>
  <c r="Y164" i="112"/>
  <c r="W164" i="112"/>
  <c r="AB164" i="112"/>
  <c r="AA164" i="112"/>
  <c r="V164" i="112"/>
  <c r="Z164" i="112"/>
  <c r="U164" i="112"/>
  <c r="T164" i="112"/>
  <c r="S164" i="112"/>
  <c r="R164" i="112"/>
  <c r="X163" i="112"/>
  <c r="Y163" i="112"/>
  <c r="W163" i="112"/>
  <c r="AB163" i="112"/>
  <c r="AA163" i="112"/>
  <c r="V163" i="112"/>
  <c r="Z163" i="112"/>
  <c r="U163" i="112"/>
  <c r="T163" i="112"/>
  <c r="S163" i="112"/>
  <c r="R163" i="112"/>
  <c r="X162" i="112"/>
  <c r="Y162" i="112"/>
  <c r="W162" i="112"/>
  <c r="AB162" i="112"/>
  <c r="AA162" i="112"/>
  <c r="V162" i="112"/>
  <c r="Z162" i="112"/>
  <c r="U162" i="112"/>
  <c r="T162" i="112"/>
  <c r="S162" i="112"/>
  <c r="R162" i="112"/>
  <c r="X161" i="112"/>
  <c r="Y161" i="112"/>
  <c r="W161" i="112"/>
  <c r="AB161" i="112"/>
  <c r="AA161" i="112"/>
  <c r="V161" i="112"/>
  <c r="Z161" i="112"/>
  <c r="U161" i="112"/>
  <c r="T161" i="112"/>
  <c r="S161" i="112"/>
  <c r="R161" i="112"/>
  <c r="X160" i="112"/>
  <c r="Y160" i="112"/>
  <c r="W160" i="112"/>
  <c r="AB160" i="112"/>
  <c r="AA160" i="112"/>
  <c r="V160" i="112"/>
  <c r="Z160" i="112"/>
  <c r="U160" i="112"/>
  <c r="T160" i="112"/>
  <c r="S160" i="112"/>
  <c r="R160" i="112"/>
  <c r="X159" i="112"/>
  <c r="Y159" i="112"/>
  <c r="W159" i="112"/>
  <c r="AB159" i="112"/>
  <c r="AA159" i="112"/>
  <c r="V159" i="112"/>
  <c r="Z159" i="112"/>
  <c r="U159" i="112"/>
  <c r="T159" i="112"/>
  <c r="S159" i="112"/>
  <c r="R159" i="112"/>
  <c r="X158" i="112"/>
  <c r="Y158" i="112"/>
  <c r="W158" i="112"/>
  <c r="AB158" i="112"/>
  <c r="AA158" i="112"/>
  <c r="V158" i="112"/>
  <c r="Z158" i="112"/>
  <c r="U158" i="112"/>
  <c r="T158" i="112"/>
  <c r="S158" i="112"/>
  <c r="R158" i="112"/>
  <c r="X157" i="112"/>
  <c r="Y157" i="112"/>
  <c r="W157" i="112"/>
  <c r="AB157" i="112"/>
  <c r="AA157" i="112"/>
  <c r="V157" i="112"/>
  <c r="Z157" i="112"/>
  <c r="U157" i="112"/>
  <c r="T157" i="112"/>
  <c r="S157" i="112"/>
  <c r="X156" i="112"/>
  <c r="Y156" i="112"/>
  <c r="W156" i="112"/>
  <c r="AB156" i="112"/>
  <c r="AA156" i="112"/>
  <c r="V156" i="112"/>
  <c r="Z156" i="112"/>
  <c r="U156" i="112"/>
  <c r="T156" i="112"/>
  <c r="S156" i="112"/>
  <c r="R156" i="112"/>
  <c r="X155" i="112"/>
  <c r="Y155" i="112"/>
  <c r="W155" i="112"/>
  <c r="AB155" i="112"/>
  <c r="AA155" i="112"/>
  <c r="V155" i="112"/>
  <c r="Z155" i="112"/>
  <c r="U155" i="112"/>
  <c r="T155" i="112"/>
  <c r="S155" i="112"/>
  <c r="R155" i="112"/>
  <c r="X154" i="112"/>
  <c r="Y154" i="112"/>
  <c r="W154" i="112"/>
  <c r="AB154" i="112"/>
  <c r="AA154" i="112"/>
  <c r="V154" i="112"/>
  <c r="Z154" i="112"/>
  <c r="U154" i="112"/>
  <c r="T154" i="112"/>
  <c r="S154" i="112"/>
  <c r="R154" i="112"/>
  <c r="X153" i="112"/>
  <c r="Y153" i="112"/>
  <c r="W153" i="112"/>
  <c r="AB153" i="112"/>
  <c r="AA153" i="112"/>
  <c r="V153" i="112"/>
  <c r="Z153" i="112"/>
  <c r="U153" i="112"/>
  <c r="T153" i="112"/>
  <c r="S153" i="112"/>
  <c r="R153" i="112"/>
  <c r="X152" i="112"/>
  <c r="Y152" i="112"/>
  <c r="W152" i="112"/>
  <c r="AB152" i="112"/>
  <c r="AA152" i="112"/>
  <c r="V152" i="112"/>
  <c r="Z152" i="112"/>
  <c r="U152" i="112"/>
  <c r="T152" i="112"/>
  <c r="S152" i="112"/>
  <c r="R152" i="112"/>
  <c r="X151" i="112"/>
  <c r="Y151" i="112"/>
  <c r="W151" i="112"/>
  <c r="AB151" i="112"/>
  <c r="AA151" i="112"/>
  <c r="V151" i="112"/>
  <c r="Z151" i="112"/>
  <c r="U151" i="112"/>
  <c r="T151" i="112"/>
  <c r="S151" i="112"/>
  <c r="R151" i="112"/>
  <c r="X150" i="112"/>
  <c r="Y150" i="112"/>
  <c r="W150" i="112"/>
  <c r="AB150" i="112"/>
  <c r="AA150" i="112"/>
  <c r="V150" i="112"/>
  <c r="Z150" i="112"/>
  <c r="U150" i="112"/>
  <c r="T150" i="112"/>
  <c r="S150" i="112"/>
  <c r="R150" i="112"/>
  <c r="X149" i="112"/>
  <c r="Y149" i="112"/>
  <c r="W149" i="112"/>
  <c r="AB149" i="112"/>
  <c r="AA149" i="112"/>
  <c r="V149" i="112"/>
  <c r="Z149" i="112"/>
  <c r="U149" i="112"/>
  <c r="T149" i="112"/>
  <c r="S149" i="112"/>
  <c r="R149" i="112"/>
  <c r="X148" i="112"/>
  <c r="Y148" i="112"/>
  <c r="W148" i="112"/>
  <c r="AB148" i="112"/>
  <c r="AA148" i="112"/>
  <c r="V148" i="112"/>
  <c r="Z148" i="112"/>
  <c r="U148" i="112"/>
  <c r="T148" i="112"/>
  <c r="S148" i="112"/>
  <c r="R148" i="112"/>
  <c r="X147" i="112"/>
  <c r="Y147" i="112"/>
  <c r="W147" i="112"/>
  <c r="AB147" i="112"/>
  <c r="AA147" i="112"/>
  <c r="V147" i="112"/>
  <c r="Z147" i="112"/>
  <c r="U147" i="112"/>
  <c r="T147" i="112"/>
  <c r="S147" i="112"/>
  <c r="R147" i="112"/>
  <c r="X146" i="112"/>
  <c r="Y146" i="112"/>
  <c r="W146" i="112"/>
  <c r="AB146" i="112"/>
  <c r="AA146" i="112"/>
  <c r="V146" i="112"/>
  <c r="Z146" i="112"/>
  <c r="U146" i="112"/>
  <c r="T146" i="112"/>
  <c r="S146" i="112"/>
  <c r="X145" i="112"/>
  <c r="Y145" i="112"/>
  <c r="W145" i="112"/>
  <c r="AB145" i="112"/>
  <c r="AA145" i="112"/>
  <c r="V145" i="112"/>
  <c r="Z145" i="112"/>
  <c r="U145" i="112"/>
  <c r="T145" i="112"/>
  <c r="S145" i="112"/>
  <c r="R145" i="112"/>
  <c r="X144" i="112"/>
  <c r="W144" i="112"/>
  <c r="AB144" i="112"/>
  <c r="AA144" i="112"/>
  <c r="V144" i="112"/>
  <c r="T144" i="112"/>
  <c r="S144" i="112"/>
  <c r="R144" i="112"/>
  <c r="X143" i="112"/>
  <c r="Y143" i="112"/>
  <c r="W143" i="112"/>
  <c r="AB143" i="112"/>
  <c r="AA143" i="112"/>
  <c r="V143" i="112"/>
  <c r="Z143" i="112"/>
  <c r="U143" i="112"/>
  <c r="T143" i="112"/>
  <c r="S143" i="112"/>
  <c r="R143" i="112"/>
  <c r="X142" i="112"/>
  <c r="Y142" i="112"/>
  <c r="W142" i="112"/>
  <c r="AB142" i="112"/>
  <c r="AA142" i="112"/>
  <c r="V142" i="112"/>
  <c r="Z142" i="112"/>
  <c r="U142" i="112"/>
  <c r="T142" i="112"/>
  <c r="S142" i="112"/>
  <c r="R142" i="112"/>
  <c r="X141" i="112"/>
  <c r="Y141" i="112"/>
  <c r="W141" i="112"/>
  <c r="AB141" i="112"/>
  <c r="AA141" i="112"/>
  <c r="V141" i="112"/>
  <c r="Z141" i="112"/>
  <c r="U141" i="112"/>
  <c r="T141" i="112"/>
  <c r="S141" i="112"/>
  <c r="R141" i="112"/>
  <c r="X140" i="112"/>
  <c r="Y140" i="112"/>
  <c r="W140" i="112"/>
  <c r="AB140" i="112"/>
  <c r="AA140" i="112"/>
  <c r="V140" i="112"/>
  <c r="Z140" i="112"/>
  <c r="U140" i="112"/>
  <c r="T140" i="112"/>
  <c r="S140" i="112"/>
  <c r="R140" i="112"/>
  <c r="X139" i="112"/>
  <c r="Y139" i="112"/>
  <c r="W139" i="112"/>
  <c r="AB139" i="112"/>
  <c r="AA139" i="112"/>
  <c r="V139" i="112"/>
  <c r="Z139" i="112"/>
  <c r="U139" i="112"/>
  <c r="T139" i="112"/>
  <c r="S139" i="112"/>
  <c r="R139" i="112"/>
  <c r="X138" i="112"/>
  <c r="Y138" i="112"/>
  <c r="W138" i="112"/>
  <c r="AB138" i="112"/>
  <c r="AA138" i="112"/>
  <c r="V138" i="112"/>
  <c r="Z138" i="112"/>
  <c r="U138" i="112"/>
  <c r="T138" i="112"/>
  <c r="S138" i="112"/>
  <c r="R138" i="112"/>
  <c r="X137" i="112"/>
  <c r="Y137" i="112"/>
  <c r="W137" i="112"/>
  <c r="AB137" i="112"/>
  <c r="AA137" i="112"/>
  <c r="V137" i="112"/>
  <c r="Z137" i="112"/>
  <c r="U137" i="112"/>
  <c r="T137" i="112"/>
  <c r="S137" i="112"/>
  <c r="R137" i="112"/>
  <c r="X136" i="112"/>
  <c r="Y136" i="112"/>
  <c r="W136" i="112"/>
  <c r="AB136" i="112"/>
  <c r="AA136" i="112"/>
  <c r="V136" i="112"/>
  <c r="Z136" i="112"/>
  <c r="U136" i="112"/>
  <c r="T136" i="112"/>
  <c r="S136" i="112"/>
  <c r="R136" i="112"/>
  <c r="X135" i="112"/>
  <c r="Y135" i="112"/>
  <c r="W135" i="112"/>
  <c r="AB135" i="112"/>
  <c r="AA135" i="112"/>
  <c r="V135" i="112"/>
  <c r="Z135" i="112"/>
  <c r="U135" i="112"/>
  <c r="T135" i="112"/>
  <c r="S135" i="112"/>
  <c r="R135" i="112"/>
  <c r="X134" i="112"/>
  <c r="Y134" i="112"/>
  <c r="W134" i="112"/>
  <c r="AB134" i="112"/>
  <c r="AA134" i="112"/>
  <c r="V134" i="112"/>
  <c r="Z134" i="112"/>
  <c r="U134" i="112"/>
  <c r="T134" i="112"/>
  <c r="S134" i="112"/>
  <c r="R134" i="112"/>
  <c r="X133" i="112"/>
  <c r="Y133" i="112"/>
  <c r="W133" i="112"/>
  <c r="AB133" i="112"/>
  <c r="AA133" i="112"/>
  <c r="V133" i="112"/>
  <c r="Z133" i="112"/>
  <c r="U133" i="112"/>
  <c r="T133" i="112"/>
  <c r="S133" i="112"/>
  <c r="R133" i="112"/>
  <c r="X132" i="112"/>
  <c r="Y132" i="112"/>
  <c r="W132" i="112"/>
  <c r="AB132" i="112"/>
  <c r="AA132" i="112"/>
  <c r="V132" i="112"/>
  <c r="Z132" i="112"/>
  <c r="U132" i="112"/>
  <c r="T132" i="112"/>
  <c r="S132" i="112"/>
  <c r="R132" i="112"/>
  <c r="X131" i="112"/>
  <c r="Y131" i="112"/>
  <c r="W131" i="112"/>
  <c r="AB131" i="112"/>
  <c r="AA131" i="112"/>
  <c r="V131" i="112"/>
  <c r="Z131" i="112"/>
  <c r="U131" i="112"/>
  <c r="T131" i="112"/>
  <c r="S131" i="112"/>
  <c r="R131" i="112"/>
  <c r="X130" i="112"/>
  <c r="Y130" i="112"/>
  <c r="W130" i="112"/>
  <c r="AB130" i="112"/>
  <c r="AA130" i="112"/>
  <c r="V130" i="112"/>
  <c r="Z130" i="112"/>
  <c r="U130" i="112"/>
  <c r="T130" i="112"/>
  <c r="S130" i="112"/>
  <c r="R130" i="112"/>
  <c r="X129" i="112"/>
  <c r="Y129" i="112"/>
  <c r="W129" i="112"/>
  <c r="AB129" i="112"/>
  <c r="AA129" i="112"/>
  <c r="V129" i="112"/>
  <c r="Z129" i="112"/>
  <c r="U129" i="112"/>
  <c r="T129" i="112"/>
  <c r="S129" i="112"/>
  <c r="R129" i="112"/>
  <c r="X128" i="112"/>
  <c r="Y128" i="112"/>
  <c r="W128" i="112"/>
  <c r="AB128" i="112"/>
  <c r="AA128" i="112"/>
  <c r="V128" i="112"/>
  <c r="Z128" i="112"/>
  <c r="U128" i="112"/>
  <c r="T128" i="112"/>
  <c r="S128" i="112"/>
  <c r="R128" i="112"/>
  <c r="X127" i="112"/>
  <c r="Y127" i="112"/>
  <c r="W127" i="112"/>
  <c r="AB127" i="112"/>
  <c r="AA127" i="112"/>
  <c r="V127" i="112"/>
  <c r="Z127" i="112"/>
  <c r="U127" i="112"/>
  <c r="T127" i="112"/>
  <c r="S127" i="112"/>
  <c r="R127" i="112"/>
  <c r="X126" i="112"/>
  <c r="Y126" i="112"/>
  <c r="W126" i="112"/>
  <c r="AB126" i="112"/>
  <c r="AA126" i="112"/>
  <c r="V126" i="112"/>
  <c r="Z126" i="112"/>
  <c r="U126" i="112"/>
  <c r="T126" i="112"/>
  <c r="S126" i="112"/>
  <c r="R126" i="112"/>
  <c r="X125" i="112"/>
  <c r="Y125" i="112"/>
  <c r="W125" i="112"/>
  <c r="AB125" i="112"/>
  <c r="AA125" i="112"/>
  <c r="V125" i="112"/>
  <c r="Z125" i="112"/>
  <c r="U125" i="112"/>
  <c r="T125" i="112"/>
  <c r="S125" i="112"/>
  <c r="R125" i="112"/>
  <c r="X124" i="112"/>
  <c r="Y124" i="112"/>
  <c r="W124" i="112"/>
  <c r="AB124" i="112"/>
  <c r="AA124" i="112"/>
  <c r="V124" i="112"/>
  <c r="Z124" i="112"/>
  <c r="U124" i="112"/>
  <c r="T124" i="112"/>
  <c r="S124" i="112"/>
  <c r="R124" i="112"/>
  <c r="X123" i="112"/>
  <c r="Y123" i="112"/>
  <c r="W123" i="112"/>
  <c r="AB123" i="112"/>
  <c r="AA123" i="112"/>
  <c r="V123" i="112"/>
  <c r="Z123" i="112"/>
  <c r="U123" i="112"/>
  <c r="T123" i="112"/>
  <c r="S123" i="112"/>
  <c r="R123" i="112"/>
  <c r="X122" i="112"/>
  <c r="Y122" i="112"/>
  <c r="W122" i="112"/>
  <c r="AB122" i="112"/>
  <c r="AA122" i="112"/>
  <c r="V122" i="112"/>
  <c r="Z122" i="112"/>
  <c r="U122" i="112"/>
  <c r="T122" i="112"/>
  <c r="S122" i="112"/>
  <c r="R122" i="112"/>
  <c r="X121" i="112"/>
  <c r="Y121" i="112"/>
  <c r="W121" i="112"/>
  <c r="AB121" i="112"/>
  <c r="AA121" i="112"/>
  <c r="V121" i="112"/>
  <c r="Z121" i="112"/>
  <c r="U121" i="112"/>
  <c r="T121" i="112"/>
  <c r="S121" i="112"/>
  <c r="R121" i="112"/>
  <c r="X120" i="112"/>
  <c r="Y120" i="112"/>
  <c r="W120" i="112"/>
  <c r="AB120" i="112"/>
  <c r="AA120" i="112"/>
  <c r="V120" i="112"/>
  <c r="Z120" i="112"/>
  <c r="U120" i="112"/>
  <c r="T120" i="112"/>
  <c r="S120" i="112"/>
  <c r="R120" i="112"/>
  <c r="X119" i="112"/>
  <c r="W119" i="112"/>
  <c r="AB119" i="112"/>
  <c r="AA119" i="112"/>
  <c r="V119" i="112"/>
  <c r="T119" i="112"/>
  <c r="S119" i="112"/>
  <c r="R119" i="112"/>
  <c r="X118" i="112"/>
  <c r="Y118" i="112"/>
  <c r="W118" i="112"/>
  <c r="AB118" i="112"/>
  <c r="AA118" i="112"/>
  <c r="V118" i="112"/>
  <c r="Z118" i="112"/>
  <c r="U118" i="112"/>
  <c r="T118" i="112"/>
  <c r="S118" i="112"/>
  <c r="R118" i="112"/>
  <c r="X117" i="112"/>
  <c r="Y117" i="112"/>
  <c r="W117" i="112"/>
  <c r="AB117" i="112"/>
  <c r="AA117" i="112"/>
  <c r="V117" i="112"/>
  <c r="Z117" i="112"/>
  <c r="U117" i="112"/>
  <c r="T117" i="112"/>
  <c r="S117" i="112"/>
  <c r="R117" i="112"/>
  <c r="X116" i="112"/>
  <c r="Y116" i="112"/>
  <c r="W116" i="112"/>
  <c r="AB116" i="112"/>
  <c r="AA116" i="112"/>
  <c r="V116" i="112"/>
  <c r="Z116" i="112"/>
  <c r="U116" i="112"/>
  <c r="T116" i="112"/>
  <c r="S116" i="112"/>
  <c r="R116" i="112"/>
  <c r="X115" i="112"/>
  <c r="Y115" i="112"/>
  <c r="W115" i="112"/>
  <c r="AB115" i="112"/>
  <c r="AA115" i="112"/>
  <c r="V115" i="112"/>
  <c r="Z115" i="112"/>
  <c r="U115" i="112"/>
  <c r="T115" i="112"/>
  <c r="S115" i="112"/>
  <c r="R115" i="112"/>
  <c r="X114" i="112"/>
  <c r="Y114" i="112"/>
  <c r="W114" i="112"/>
  <c r="AB114" i="112"/>
  <c r="AA114" i="112"/>
  <c r="V114" i="112"/>
  <c r="Z114" i="112"/>
  <c r="U114" i="112"/>
  <c r="T114" i="112"/>
  <c r="S114" i="112"/>
  <c r="R114" i="112"/>
  <c r="X113" i="112"/>
  <c r="Y113" i="112"/>
  <c r="W113" i="112"/>
  <c r="AB113" i="112"/>
  <c r="AA113" i="112"/>
  <c r="V113" i="112"/>
  <c r="Z113" i="112"/>
  <c r="U113" i="112"/>
  <c r="T113" i="112"/>
  <c r="S113" i="112"/>
  <c r="R113" i="112"/>
  <c r="X112" i="112"/>
  <c r="Y112" i="112"/>
  <c r="W112" i="112"/>
  <c r="AB112" i="112"/>
  <c r="AA112" i="112"/>
  <c r="V112" i="112"/>
  <c r="Z112" i="112"/>
  <c r="U112" i="112"/>
  <c r="T112" i="112"/>
  <c r="S112" i="112"/>
  <c r="R112" i="112"/>
  <c r="X111" i="112"/>
  <c r="Y111" i="112"/>
  <c r="W111" i="112"/>
  <c r="AB111" i="112"/>
  <c r="AA111" i="112"/>
  <c r="V111" i="112"/>
  <c r="Z111" i="112"/>
  <c r="U111" i="112"/>
  <c r="T111" i="112"/>
  <c r="S111" i="112"/>
  <c r="R111" i="112"/>
  <c r="X110" i="112"/>
  <c r="Y110" i="112"/>
  <c r="W110" i="112"/>
  <c r="AB110" i="112"/>
  <c r="AA110" i="112"/>
  <c r="V110" i="112"/>
  <c r="Z110" i="112"/>
  <c r="U110" i="112"/>
  <c r="T110" i="112"/>
  <c r="S110" i="112"/>
  <c r="R110" i="112"/>
  <c r="X109" i="112"/>
  <c r="Y109" i="112"/>
  <c r="W109" i="112"/>
  <c r="AB109" i="112"/>
  <c r="AA109" i="112"/>
  <c r="V109" i="112"/>
  <c r="Z109" i="112"/>
  <c r="U109" i="112"/>
  <c r="T109" i="112"/>
  <c r="S109" i="112"/>
  <c r="X108" i="112"/>
  <c r="Y108" i="112"/>
  <c r="W108" i="112"/>
  <c r="AB108" i="112"/>
  <c r="AA108" i="112"/>
  <c r="V108" i="112"/>
  <c r="Z108" i="112"/>
  <c r="U108" i="112"/>
  <c r="T108" i="112"/>
  <c r="S108" i="112"/>
  <c r="R108" i="112"/>
  <c r="X107" i="112"/>
  <c r="Y107" i="112"/>
  <c r="W107" i="112"/>
  <c r="AB107" i="112"/>
  <c r="AA107" i="112"/>
  <c r="V107" i="112"/>
  <c r="Z107" i="112"/>
  <c r="U107" i="112"/>
  <c r="T107" i="112"/>
  <c r="S107" i="112"/>
  <c r="R107" i="112"/>
  <c r="X106" i="112"/>
  <c r="Y106" i="112"/>
  <c r="W106" i="112"/>
  <c r="AB106" i="112"/>
  <c r="AA106" i="112"/>
  <c r="V106" i="112"/>
  <c r="Z106" i="112"/>
  <c r="U106" i="112"/>
  <c r="T106" i="112"/>
  <c r="S106" i="112"/>
  <c r="R106" i="112"/>
  <c r="X105" i="112"/>
  <c r="Y105" i="112"/>
  <c r="W105" i="112"/>
  <c r="AB105" i="112"/>
  <c r="AA105" i="112"/>
  <c r="V105" i="112"/>
  <c r="Z105" i="112"/>
  <c r="U105" i="112"/>
  <c r="T105" i="112"/>
  <c r="S105" i="112"/>
  <c r="R105" i="112"/>
  <c r="X104" i="112"/>
  <c r="Y104" i="112"/>
  <c r="W104" i="112"/>
  <c r="AB104" i="112"/>
  <c r="AA104" i="112"/>
  <c r="V104" i="112"/>
  <c r="Z104" i="112"/>
  <c r="U104" i="112"/>
  <c r="T104" i="112"/>
  <c r="S104" i="112"/>
  <c r="R104" i="112"/>
  <c r="X103" i="112"/>
  <c r="Y103" i="112"/>
  <c r="W103" i="112"/>
  <c r="AB103" i="112"/>
  <c r="AA103" i="112"/>
  <c r="V103" i="112"/>
  <c r="Z103" i="112"/>
  <c r="U103" i="112"/>
  <c r="T103" i="112"/>
  <c r="S103" i="112"/>
  <c r="R103" i="112"/>
  <c r="X102" i="112"/>
  <c r="Y102" i="112"/>
  <c r="W102" i="112"/>
  <c r="AB102" i="112"/>
  <c r="AA102" i="112"/>
  <c r="V102" i="112"/>
  <c r="Z102" i="112"/>
  <c r="U102" i="112"/>
  <c r="T102" i="112"/>
  <c r="S102" i="112"/>
  <c r="R102" i="112"/>
  <c r="X101" i="112"/>
  <c r="Y101" i="112"/>
  <c r="W101" i="112"/>
  <c r="AB101" i="112"/>
  <c r="AA101" i="112"/>
  <c r="V101" i="112"/>
  <c r="Z101" i="112"/>
  <c r="U101" i="112"/>
  <c r="T101" i="112"/>
  <c r="S101" i="112"/>
  <c r="R101" i="112"/>
  <c r="X100" i="112"/>
  <c r="Y100" i="112"/>
  <c r="W100" i="112"/>
  <c r="AB100" i="112"/>
  <c r="AA100" i="112"/>
  <c r="V100" i="112"/>
  <c r="Z100" i="112"/>
  <c r="U100" i="112"/>
  <c r="T100" i="112"/>
  <c r="S100" i="112"/>
  <c r="R100" i="112"/>
  <c r="X99" i="112"/>
  <c r="Y99" i="112"/>
  <c r="W99" i="112"/>
  <c r="AB99" i="112"/>
  <c r="AA99" i="112"/>
  <c r="V99" i="112"/>
  <c r="Z99" i="112"/>
  <c r="U99" i="112"/>
  <c r="T99" i="112"/>
  <c r="S99" i="112"/>
  <c r="R99" i="112"/>
  <c r="X98" i="112"/>
  <c r="Y98" i="112"/>
  <c r="W98" i="112"/>
  <c r="AB98" i="112"/>
  <c r="AA98" i="112"/>
  <c r="V98" i="112"/>
  <c r="Z98" i="112"/>
  <c r="U98" i="112"/>
  <c r="T98" i="112"/>
  <c r="S98" i="112"/>
  <c r="R98" i="112"/>
  <c r="X97" i="112"/>
  <c r="Y97" i="112"/>
  <c r="W97" i="112"/>
  <c r="AB97" i="112"/>
  <c r="AA97" i="112"/>
  <c r="V97" i="112"/>
  <c r="Z97" i="112"/>
  <c r="U97" i="112"/>
  <c r="T97" i="112"/>
  <c r="S97" i="112"/>
  <c r="R97" i="112"/>
  <c r="X96" i="112"/>
  <c r="Y96" i="112"/>
  <c r="W96" i="112"/>
  <c r="AB96" i="112"/>
  <c r="AA96" i="112"/>
  <c r="V96" i="112"/>
  <c r="Z96" i="112"/>
  <c r="U96" i="112"/>
  <c r="T96" i="112"/>
  <c r="S96" i="112"/>
  <c r="R96" i="112"/>
  <c r="X95" i="112"/>
  <c r="Y95" i="112"/>
  <c r="W95" i="112"/>
  <c r="AB95" i="112"/>
  <c r="AA95" i="112"/>
  <c r="V95" i="112"/>
  <c r="Z95" i="112"/>
  <c r="U95" i="112"/>
  <c r="T95" i="112"/>
  <c r="S95" i="112"/>
  <c r="R95" i="112"/>
  <c r="X94" i="112"/>
  <c r="Y94" i="112"/>
  <c r="W94" i="112"/>
  <c r="AB94" i="112"/>
  <c r="AA94" i="112"/>
  <c r="V94" i="112"/>
  <c r="Z94" i="112"/>
  <c r="U94" i="112"/>
  <c r="T94" i="112"/>
  <c r="S94" i="112"/>
  <c r="R94" i="112"/>
  <c r="X93" i="112"/>
  <c r="Y93" i="112"/>
  <c r="W93" i="112"/>
  <c r="AB93" i="112"/>
  <c r="AA93" i="112"/>
  <c r="V93" i="112"/>
  <c r="Z93" i="112"/>
  <c r="U93" i="112"/>
  <c r="T93" i="112"/>
  <c r="S93" i="112"/>
  <c r="R93" i="112"/>
  <c r="X92" i="112"/>
  <c r="Y92" i="112"/>
  <c r="W92" i="112"/>
  <c r="AB92" i="112"/>
  <c r="AA92" i="112"/>
  <c r="V92" i="112"/>
  <c r="Z92" i="112"/>
  <c r="U92" i="112"/>
  <c r="T92" i="112"/>
  <c r="S92" i="112"/>
  <c r="R92" i="112"/>
  <c r="X91" i="112"/>
  <c r="Y91" i="112"/>
  <c r="W91" i="112"/>
  <c r="AB91" i="112"/>
  <c r="AA91" i="112"/>
  <c r="V91" i="112"/>
  <c r="Z91" i="112"/>
  <c r="U91" i="112"/>
  <c r="T91" i="112"/>
  <c r="S91" i="112"/>
  <c r="R91" i="112"/>
  <c r="X90" i="112"/>
  <c r="Y90" i="112"/>
  <c r="W90" i="112"/>
  <c r="AB90" i="112"/>
  <c r="AA90" i="112"/>
  <c r="V90" i="112"/>
  <c r="Z90" i="112"/>
  <c r="U90" i="112"/>
  <c r="T90" i="112"/>
  <c r="S90" i="112"/>
  <c r="R90" i="112"/>
  <c r="X89" i="112"/>
  <c r="Y89" i="112"/>
  <c r="W89" i="112"/>
  <c r="AB89" i="112"/>
  <c r="AA89" i="112"/>
  <c r="V89" i="112"/>
  <c r="Z89" i="112"/>
  <c r="U89" i="112"/>
  <c r="T89" i="112"/>
  <c r="S89" i="112"/>
  <c r="R89" i="112"/>
  <c r="X88" i="112"/>
  <c r="Y88" i="112"/>
  <c r="W88" i="112"/>
  <c r="AB88" i="112"/>
  <c r="AA88" i="112"/>
  <c r="V88" i="112"/>
  <c r="Z88" i="112"/>
  <c r="U88" i="112"/>
  <c r="T88" i="112"/>
  <c r="S88" i="112"/>
  <c r="R88" i="112"/>
  <c r="X87" i="112"/>
  <c r="Y87" i="112"/>
  <c r="W87" i="112"/>
  <c r="AB87" i="112"/>
  <c r="AA87" i="112"/>
  <c r="V87" i="112"/>
  <c r="Z87" i="112"/>
  <c r="U87" i="112"/>
  <c r="T87" i="112"/>
  <c r="S87" i="112"/>
  <c r="R87" i="112"/>
  <c r="X86" i="112"/>
  <c r="Y86" i="112"/>
  <c r="W86" i="112"/>
  <c r="AB86" i="112"/>
  <c r="AA86" i="112"/>
  <c r="V86" i="112"/>
  <c r="Z86" i="112"/>
  <c r="U86" i="112"/>
  <c r="T86" i="112"/>
  <c r="S86" i="112"/>
  <c r="R86" i="112"/>
  <c r="X85" i="112"/>
  <c r="Y85" i="112"/>
  <c r="W85" i="112"/>
  <c r="AB85" i="112"/>
  <c r="AA85" i="112"/>
  <c r="V85" i="112"/>
  <c r="Z85" i="112"/>
  <c r="U85" i="112"/>
  <c r="T85" i="112"/>
  <c r="S85" i="112"/>
  <c r="R85" i="112"/>
  <c r="X84" i="112"/>
  <c r="Y84" i="112"/>
  <c r="W84" i="112"/>
  <c r="AB84" i="112"/>
  <c r="AA84" i="112"/>
  <c r="V84" i="112"/>
  <c r="Z84" i="112"/>
  <c r="U84" i="112"/>
  <c r="T84" i="112"/>
  <c r="S84" i="112"/>
  <c r="R84" i="112"/>
  <c r="X83" i="112"/>
  <c r="Y83" i="112"/>
  <c r="W83" i="112"/>
  <c r="AB83" i="112"/>
  <c r="AA83" i="112"/>
  <c r="V83" i="112"/>
  <c r="Z83" i="112"/>
  <c r="U83" i="112"/>
  <c r="T83" i="112"/>
  <c r="S83" i="112"/>
  <c r="R83" i="112"/>
  <c r="X82" i="112"/>
  <c r="Y82" i="112"/>
  <c r="W82" i="112"/>
  <c r="AB82" i="112"/>
  <c r="AA82" i="112"/>
  <c r="V82" i="112"/>
  <c r="Z82" i="112"/>
  <c r="U82" i="112"/>
  <c r="T82" i="112"/>
  <c r="S82" i="112"/>
  <c r="R82" i="112"/>
  <c r="X81" i="112"/>
  <c r="Y81" i="112"/>
  <c r="W81" i="112"/>
  <c r="AB81" i="112"/>
  <c r="AA81" i="112"/>
  <c r="V81" i="112"/>
  <c r="Z81" i="112"/>
  <c r="U81" i="112"/>
  <c r="T81" i="112"/>
  <c r="S81" i="112"/>
  <c r="X80" i="112"/>
  <c r="Y80" i="112"/>
  <c r="W80" i="112"/>
  <c r="AB80" i="112"/>
  <c r="AA80" i="112"/>
  <c r="V80" i="112"/>
  <c r="Z80" i="112"/>
  <c r="U80" i="112"/>
  <c r="T80" i="112"/>
  <c r="S80" i="112"/>
  <c r="R80" i="112"/>
  <c r="X79" i="112"/>
  <c r="Y79" i="112"/>
  <c r="W79" i="112"/>
  <c r="AB79" i="112"/>
  <c r="AA79" i="112"/>
  <c r="V79" i="112"/>
  <c r="Z79" i="112"/>
  <c r="U79" i="112"/>
  <c r="T79" i="112"/>
  <c r="S79" i="112"/>
  <c r="R79" i="112"/>
  <c r="X78" i="112"/>
  <c r="Y78" i="112"/>
  <c r="W78" i="112"/>
  <c r="AB78" i="112"/>
  <c r="AA78" i="112"/>
  <c r="V78" i="112"/>
  <c r="Z78" i="112"/>
  <c r="U78" i="112"/>
  <c r="T78" i="112"/>
  <c r="S78" i="112"/>
  <c r="R78" i="112"/>
  <c r="X77" i="112"/>
  <c r="Y77" i="112"/>
  <c r="W77" i="112"/>
  <c r="AB77" i="112"/>
  <c r="AA77" i="112"/>
  <c r="V77" i="112"/>
  <c r="Z77" i="112"/>
  <c r="U77" i="112"/>
  <c r="T77" i="112"/>
  <c r="S77" i="112"/>
  <c r="R77" i="112"/>
  <c r="X76" i="112"/>
  <c r="Y76" i="112"/>
  <c r="W76" i="112"/>
  <c r="AB76" i="112"/>
  <c r="AA76" i="112"/>
  <c r="V76" i="112"/>
  <c r="Z76" i="112"/>
  <c r="U76" i="112"/>
  <c r="T76" i="112"/>
  <c r="S76" i="112"/>
  <c r="R76" i="112"/>
  <c r="X75" i="112"/>
  <c r="Y75" i="112"/>
  <c r="W75" i="112"/>
  <c r="AB75" i="112"/>
  <c r="AA75" i="112"/>
  <c r="V75" i="112"/>
  <c r="Z75" i="112"/>
  <c r="U75" i="112"/>
  <c r="T75" i="112"/>
  <c r="S75" i="112"/>
  <c r="R75" i="112"/>
  <c r="X74" i="112"/>
  <c r="Y74" i="112"/>
  <c r="W74" i="112"/>
  <c r="AB74" i="112"/>
  <c r="AA74" i="112"/>
  <c r="V74" i="112"/>
  <c r="Z74" i="112"/>
  <c r="U74" i="112"/>
  <c r="T74" i="112"/>
  <c r="S74" i="112"/>
  <c r="R74" i="112"/>
  <c r="X73" i="112"/>
  <c r="Y73" i="112"/>
  <c r="W73" i="112"/>
  <c r="AB73" i="112"/>
  <c r="AA73" i="112"/>
  <c r="V73" i="112"/>
  <c r="Z73" i="112"/>
  <c r="U73" i="112"/>
  <c r="T73" i="112"/>
  <c r="S73" i="112"/>
  <c r="R73" i="112"/>
  <c r="X72" i="112"/>
  <c r="Y72" i="112"/>
  <c r="W72" i="112"/>
  <c r="AB72" i="112"/>
  <c r="AA72" i="112"/>
  <c r="V72" i="112"/>
  <c r="Z72" i="112"/>
  <c r="U72" i="112"/>
  <c r="T72" i="112"/>
  <c r="S72" i="112"/>
  <c r="R72" i="112"/>
  <c r="X71" i="112"/>
  <c r="Y71" i="112"/>
  <c r="W71" i="112"/>
  <c r="AB71" i="112"/>
  <c r="AA71" i="112"/>
  <c r="V71" i="112"/>
  <c r="Z71" i="112"/>
  <c r="U71" i="112"/>
  <c r="T71" i="112"/>
  <c r="S71" i="112"/>
  <c r="R71" i="112"/>
  <c r="X70" i="112"/>
  <c r="Y70" i="112"/>
  <c r="W70" i="112"/>
  <c r="AB70" i="112"/>
  <c r="AA70" i="112"/>
  <c r="V70" i="112"/>
  <c r="Z70" i="112"/>
  <c r="U70" i="112"/>
  <c r="T70" i="112"/>
  <c r="S70" i="112"/>
  <c r="R70" i="112"/>
  <c r="X69" i="112"/>
  <c r="Y69" i="112"/>
  <c r="W69" i="112"/>
  <c r="AB69" i="112"/>
  <c r="AA69" i="112"/>
  <c r="V69" i="112"/>
  <c r="Z69" i="112"/>
  <c r="U69" i="112"/>
  <c r="T69" i="112"/>
  <c r="S69" i="112"/>
  <c r="R69" i="112"/>
  <c r="X68" i="112"/>
  <c r="Y68" i="112"/>
  <c r="W68" i="112"/>
  <c r="AB68" i="112"/>
  <c r="AA68" i="112"/>
  <c r="V68" i="112"/>
  <c r="Z68" i="112"/>
  <c r="U68" i="112"/>
  <c r="T68" i="112"/>
  <c r="S68" i="112"/>
  <c r="R68" i="112"/>
  <c r="X67" i="112"/>
  <c r="Y67" i="112"/>
  <c r="W67" i="112"/>
  <c r="AB67" i="112"/>
  <c r="AA67" i="112"/>
  <c r="V67" i="112"/>
  <c r="Z67" i="112"/>
  <c r="U67" i="112"/>
  <c r="T67" i="112"/>
  <c r="S67" i="112"/>
  <c r="R67" i="112"/>
  <c r="X66" i="112"/>
  <c r="Y66" i="112"/>
  <c r="W66" i="112"/>
  <c r="AB66" i="112"/>
  <c r="AA66" i="112"/>
  <c r="V66" i="112"/>
  <c r="Z66" i="112"/>
  <c r="U66" i="112"/>
  <c r="T66" i="112"/>
  <c r="S66" i="112"/>
  <c r="R66" i="112"/>
  <c r="X65" i="112"/>
  <c r="Y65" i="112"/>
  <c r="W65" i="112"/>
  <c r="AB65" i="112"/>
  <c r="AA65" i="112"/>
  <c r="V65" i="112"/>
  <c r="Z65" i="112"/>
  <c r="U65" i="112"/>
  <c r="T65" i="112"/>
  <c r="S65" i="112"/>
  <c r="R65" i="112"/>
  <c r="X64" i="112"/>
  <c r="Y64" i="112"/>
  <c r="W64" i="112"/>
  <c r="AB64" i="112"/>
  <c r="AA64" i="112"/>
  <c r="V64" i="112"/>
  <c r="Z64" i="112"/>
  <c r="U64" i="112"/>
  <c r="T64" i="112"/>
  <c r="S64" i="112"/>
  <c r="R64" i="112"/>
  <c r="X63" i="112"/>
  <c r="Y63" i="112"/>
  <c r="W63" i="112"/>
  <c r="AB63" i="112"/>
  <c r="AA63" i="112"/>
  <c r="V63" i="112"/>
  <c r="Z63" i="112"/>
  <c r="U63" i="112"/>
  <c r="T63" i="112"/>
  <c r="S63" i="112"/>
  <c r="R63" i="112"/>
  <c r="X62" i="112"/>
  <c r="Y62" i="112"/>
  <c r="W62" i="112"/>
  <c r="AB62" i="112"/>
  <c r="AA62" i="112"/>
  <c r="V62" i="112"/>
  <c r="Z62" i="112"/>
  <c r="U62" i="112"/>
  <c r="T62" i="112"/>
  <c r="S62" i="112"/>
  <c r="R62" i="112"/>
  <c r="X61" i="112"/>
  <c r="Y61" i="112"/>
  <c r="W61" i="112"/>
  <c r="AB61" i="112"/>
  <c r="AA61" i="112"/>
  <c r="V61" i="112"/>
  <c r="Z61" i="112"/>
  <c r="U61" i="112"/>
  <c r="T61" i="112"/>
  <c r="S61" i="112"/>
  <c r="R61" i="112"/>
  <c r="X60" i="112"/>
  <c r="Y60" i="112"/>
  <c r="W60" i="112"/>
  <c r="AB60" i="112"/>
  <c r="AA60" i="112"/>
  <c r="V60" i="112"/>
  <c r="Z60" i="112"/>
  <c r="U60" i="112"/>
  <c r="T60" i="112"/>
  <c r="S60" i="112"/>
  <c r="R60" i="112"/>
  <c r="X59" i="112"/>
  <c r="Y59" i="112"/>
  <c r="W59" i="112"/>
  <c r="AB59" i="112"/>
  <c r="AA59" i="112"/>
  <c r="V59" i="112"/>
  <c r="Z59" i="112"/>
  <c r="U59" i="112"/>
  <c r="T59" i="112"/>
  <c r="S59" i="112"/>
  <c r="R59" i="112"/>
  <c r="X58" i="112"/>
  <c r="Y58" i="112"/>
  <c r="W58" i="112"/>
  <c r="AB58" i="112"/>
  <c r="AA58" i="112"/>
  <c r="V58" i="112"/>
  <c r="Z58" i="112"/>
  <c r="U58" i="112"/>
  <c r="T58" i="112"/>
  <c r="S58" i="112"/>
  <c r="R58" i="112"/>
  <c r="X57" i="112"/>
  <c r="Y57" i="112"/>
  <c r="W57" i="112"/>
  <c r="AB57" i="112"/>
  <c r="AA57" i="112"/>
  <c r="V57" i="112"/>
  <c r="Z57" i="112"/>
  <c r="U57" i="112"/>
  <c r="T57" i="112"/>
  <c r="S57" i="112"/>
  <c r="R57" i="112"/>
  <c r="X56" i="112"/>
  <c r="Y56" i="112"/>
  <c r="W56" i="112"/>
  <c r="AB56" i="112"/>
  <c r="AA56" i="112"/>
  <c r="V56" i="112"/>
  <c r="Z56" i="112"/>
  <c r="U56" i="112"/>
  <c r="T56" i="112"/>
  <c r="S56" i="112"/>
  <c r="R56" i="112"/>
  <c r="X55" i="112"/>
  <c r="Y55" i="112"/>
  <c r="W55" i="112"/>
  <c r="AB55" i="112"/>
  <c r="AA55" i="112"/>
  <c r="V55" i="112"/>
  <c r="Z55" i="112"/>
  <c r="U55" i="112"/>
  <c r="T55" i="112"/>
  <c r="S55" i="112"/>
  <c r="R55" i="112"/>
  <c r="X54" i="112"/>
  <c r="Y54" i="112"/>
  <c r="W54" i="112"/>
  <c r="AB54" i="112"/>
  <c r="AA54" i="112"/>
  <c r="V54" i="112"/>
  <c r="Z54" i="112"/>
  <c r="U54" i="112"/>
  <c r="T54" i="112"/>
  <c r="S54" i="112"/>
  <c r="R54" i="112"/>
  <c r="X53" i="112"/>
  <c r="Y53" i="112"/>
  <c r="W53" i="112"/>
  <c r="AB53" i="112"/>
  <c r="AA53" i="112"/>
  <c r="V53" i="112"/>
  <c r="Z53" i="112"/>
  <c r="U53" i="112"/>
  <c r="T53" i="112"/>
  <c r="S53" i="112"/>
  <c r="R53" i="112"/>
  <c r="X52" i="112"/>
  <c r="Y52" i="112"/>
  <c r="W52" i="112"/>
  <c r="AB52" i="112"/>
  <c r="AA52" i="112"/>
  <c r="V52" i="112"/>
  <c r="Z52" i="112"/>
  <c r="U52" i="112"/>
  <c r="T52" i="112"/>
  <c r="S52" i="112"/>
  <c r="R52" i="112"/>
  <c r="X51" i="112"/>
  <c r="Y51" i="112"/>
  <c r="W51" i="112"/>
  <c r="AB51" i="112"/>
  <c r="AA51" i="112"/>
  <c r="V51" i="112"/>
  <c r="Z51" i="112"/>
  <c r="U51" i="112"/>
  <c r="T51" i="112"/>
  <c r="S51" i="112"/>
  <c r="R51" i="112"/>
  <c r="X50" i="112"/>
  <c r="Y50" i="112"/>
  <c r="W50" i="112"/>
  <c r="AB50" i="112"/>
  <c r="AA50" i="112"/>
  <c r="V50" i="112"/>
  <c r="Z50" i="112"/>
  <c r="U50" i="112"/>
  <c r="T50" i="112"/>
  <c r="S50" i="112"/>
  <c r="R50" i="112"/>
  <c r="X49" i="112"/>
  <c r="Y49" i="112"/>
  <c r="W49" i="112"/>
  <c r="AB49" i="112"/>
  <c r="AA49" i="112"/>
  <c r="V49" i="112"/>
  <c r="Z49" i="112"/>
  <c r="U49" i="112"/>
  <c r="T49" i="112"/>
  <c r="S49" i="112"/>
  <c r="R49" i="112"/>
  <c r="X48" i="112"/>
  <c r="Y48" i="112"/>
  <c r="W48" i="112"/>
  <c r="AB48" i="112"/>
  <c r="AA48" i="112"/>
  <c r="V48" i="112"/>
  <c r="Z48" i="112"/>
  <c r="U48" i="112"/>
  <c r="T48" i="112"/>
  <c r="S48" i="112"/>
  <c r="R48" i="112"/>
  <c r="X47" i="112"/>
  <c r="W47" i="112"/>
  <c r="AB47" i="112"/>
  <c r="AA47" i="112"/>
  <c r="V47" i="112"/>
  <c r="T47" i="112"/>
  <c r="S47" i="112"/>
  <c r="R47" i="112"/>
  <c r="X46" i="112"/>
  <c r="Y46" i="112"/>
  <c r="W46" i="112"/>
  <c r="AB46" i="112"/>
  <c r="AA46" i="112"/>
  <c r="V46" i="112"/>
  <c r="Z46" i="112"/>
  <c r="U46" i="112"/>
  <c r="T46" i="112"/>
  <c r="S46" i="112"/>
  <c r="R46" i="112"/>
  <c r="X45" i="112"/>
  <c r="Y45" i="112"/>
  <c r="W45" i="112"/>
  <c r="AB45" i="112"/>
  <c r="AA45" i="112"/>
  <c r="V45" i="112"/>
  <c r="Z45" i="112"/>
  <c r="U45" i="112"/>
  <c r="T45" i="112"/>
  <c r="S45" i="112"/>
  <c r="R45" i="112"/>
  <c r="X44" i="112"/>
  <c r="Y44" i="112"/>
  <c r="W44" i="112"/>
  <c r="AB44" i="112"/>
  <c r="AA44" i="112"/>
  <c r="V44" i="112"/>
  <c r="Z44" i="112"/>
  <c r="U44" i="112"/>
  <c r="T44" i="112"/>
  <c r="S44" i="112"/>
  <c r="R44" i="112"/>
  <c r="X43" i="112"/>
  <c r="Y43" i="112"/>
  <c r="W43" i="112"/>
  <c r="AB43" i="112"/>
  <c r="AA43" i="112"/>
  <c r="V43" i="112"/>
  <c r="Z43" i="112"/>
  <c r="U43" i="112"/>
  <c r="T43" i="112"/>
  <c r="S43" i="112"/>
  <c r="R43" i="112"/>
  <c r="X42" i="112"/>
  <c r="Y42" i="112"/>
  <c r="W42" i="112"/>
  <c r="AB42" i="112"/>
  <c r="AA42" i="112"/>
  <c r="V42" i="112"/>
  <c r="Z42" i="112"/>
  <c r="U42" i="112"/>
  <c r="T42" i="112"/>
  <c r="S42" i="112"/>
  <c r="R42" i="112"/>
  <c r="X41" i="112"/>
  <c r="Y41" i="112"/>
  <c r="W41" i="112"/>
  <c r="AB41" i="112"/>
  <c r="AA41" i="112"/>
  <c r="V41" i="112"/>
  <c r="Z41" i="112"/>
  <c r="U41" i="112"/>
  <c r="T41" i="112"/>
  <c r="S41" i="112"/>
  <c r="R41" i="112"/>
  <c r="X40" i="112"/>
  <c r="Y40" i="112"/>
  <c r="W40" i="112"/>
  <c r="AB40" i="112"/>
  <c r="AA40" i="112"/>
  <c r="V40" i="112"/>
  <c r="Z40" i="112"/>
  <c r="U40" i="112"/>
  <c r="T40" i="112"/>
  <c r="S40" i="112"/>
  <c r="R40" i="112"/>
  <c r="X39" i="112"/>
  <c r="Y39" i="112"/>
  <c r="W39" i="112"/>
  <c r="AB39" i="112"/>
  <c r="AA39" i="112"/>
  <c r="V39" i="112"/>
  <c r="Z39" i="112"/>
  <c r="U39" i="112"/>
  <c r="T39" i="112"/>
  <c r="S39" i="112"/>
  <c r="R39" i="112"/>
  <c r="X38" i="112"/>
  <c r="Y38" i="112"/>
  <c r="W38" i="112"/>
  <c r="AB38" i="112"/>
  <c r="AA38" i="112"/>
  <c r="V38" i="112"/>
  <c r="Z38" i="112"/>
  <c r="U38" i="112"/>
  <c r="T38" i="112"/>
  <c r="S38" i="112"/>
  <c r="X37" i="112"/>
  <c r="Y37" i="112"/>
  <c r="W37" i="112"/>
  <c r="AB37" i="112"/>
  <c r="AA37" i="112"/>
  <c r="V37" i="112"/>
  <c r="Z37" i="112"/>
  <c r="U37" i="112"/>
  <c r="T37" i="112"/>
  <c r="S37" i="112"/>
  <c r="R37" i="112"/>
  <c r="X36" i="112"/>
  <c r="W36" i="112"/>
  <c r="AB36" i="112"/>
  <c r="AA36" i="112"/>
  <c r="V36" i="112"/>
  <c r="T36" i="112"/>
  <c r="S36" i="112"/>
  <c r="R36" i="112"/>
  <c r="X35" i="112"/>
  <c r="Y35" i="112"/>
  <c r="W35" i="112"/>
  <c r="AB35" i="112"/>
  <c r="AA35" i="112"/>
  <c r="V35" i="112"/>
  <c r="Z35" i="112"/>
  <c r="U35" i="112"/>
  <c r="T35" i="112"/>
  <c r="S35" i="112"/>
  <c r="R35" i="112"/>
  <c r="X34" i="112"/>
  <c r="Y34" i="112"/>
  <c r="W34" i="112"/>
  <c r="AB34" i="112"/>
  <c r="AA34" i="112"/>
  <c r="V34" i="112"/>
  <c r="Z34" i="112"/>
  <c r="U34" i="112"/>
  <c r="T34" i="112"/>
  <c r="S34" i="112"/>
  <c r="R34" i="112"/>
  <c r="X33" i="112"/>
  <c r="Y33" i="112"/>
  <c r="W33" i="112"/>
  <c r="AB33" i="112"/>
  <c r="AA33" i="112"/>
  <c r="V33" i="112"/>
  <c r="Z33" i="112"/>
  <c r="U33" i="112"/>
  <c r="T33" i="112"/>
  <c r="S33" i="112"/>
  <c r="R33" i="112"/>
  <c r="X32" i="112"/>
  <c r="Y32" i="112"/>
  <c r="W32" i="112"/>
  <c r="AB32" i="112"/>
  <c r="AA32" i="112"/>
  <c r="V32" i="112"/>
  <c r="Z32" i="112"/>
  <c r="U32" i="112"/>
  <c r="T32" i="112"/>
  <c r="S32" i="112"/>
  <c r="R32" i="112"/>
  <c r="X31" i="112"/>
  <c r="Y31" i="112"/>
  <c r="W31" i="112"/>
  <c r="AB31" i="112"/>
  <c r="AA31" i="112"/>
  <c r="V31" i="112"/>
  <c r="Z31" i="112"/>
  <c r="U31" i="112"/>
  <c r="T31" i="112"/>
  <c r="S31" i="112"/>
  <c r="R31" i="112"/>
  <c r="X30" i="112"/>
  <c r="Y30" i="112"/>
  <c r="W30" i="112"/>
  <c r="AB30" i="112"/>
  <c r="AA30" i="112"/>
  <c r="V30" i="112"/>
  <c r="Z30" i="112"/>
  <c r="U30" i="112"/>
  <c r="T30" i="112"/>
  <c r="S30" i="112"/>
  <c r="R30" i="112"/>
  <c r="X29" i="112"/>
  <c r="Y29" i="112"/>
  <c r="W29" i="112"/>
  <c r="AB29" i="112"/>
  <c r="AA29" i="112"/>
  <c r="V29" i="112"/>
  <c r="Z29" i="112"/>
  <c r="U29" i="112"/>
  <c r="T29" i="112"/>
  <c r="S29" i="112"/>
  <c r="R29" i="112"/>
  <c r="X28" i="112"/>
  <c r="Y28" i="112"/>
  <c r="W28" i="112"/>
  <c r="AB28" i="112"/>
  <c r="AA28" i="112"/>
  <c r="V28" i="112"/>
  <c r="Z28" i="112"/>
  <c r="U28" i="112"/>
  <c r="T28" i="112"/>
  <c r="S28" i="112"/>
  <c r="R28" i="112"/>
  <c r="X27" i="112"/>
  <c r="Y27" i="112"/>
  <c r="W27" i="112"/>
  <c r="AB27" i="112"/>
  <c r="AA27" i="112"/>
  <c r="V27" i="112"/>
  <c r="Z27" i="112"/>
  <c r="U27" i="112"/>
  <c r="T27" i="112"/>
  <c r="S27" i="112"/>
  <c r="R27" i="112"/>
  <c r="X26" i="112"/>
  <c r="W26" i="112"/>
  <c r="AB26" i="112"/>
  <c r="AA26" i="112"/>
  <c r="V26" i="112"/>
  <c r="T26" i="112"/>
  <c r="S26" i="112"/>
  <c r="R26" i="112"/>
  <c r="X25" i="112"/>
  <c r="Y25" i="112"/>
  <c r="W25" i="112"/>
  <c r="AB25" i="112"/>
  <c r="AA25" i="112"/>
  <c r="V25" i="112"/>
  <c r="Z25" i="112"/>
  <c r="U25" i="112"/>
  <c r="T25" i="112"/>
  <c r="S25" i="112"/>
  <c r="R25" i="112"/>
  <c r="X24" i="112"/>
  <c r="Y24" i="112"/>
  <c r="W24" i="112"/>
  <c r="AB24" i="112"/>
  <c r="AA24" i="112"/>
  <c r="V24" i="112"/>
  <c r="Z24" i="112"/>
  <c r="U24" i="112"/>
  <c r="T24" i="112"/>
  <c r="S24" i="112"/>
  <c r="X23" i="112"/>
  <c r="Y23" i="112"/>
  <c r="W23" i="112"/>
  <c r="AB23" i="112"/>
  <c r="AA23" i="112"/>
  <c r="V23" i="112"/>
  <c r="Z23" i="112"/>
  <c r="U23" i="112"/>
  <c r="T23" i="112"/>
  <c r="S23" i="112"/>
  <c r="R23" i="112"/>
  <c r="X22" i="112"/>
  <c r="Y22" i="112"/>
  <c r="W22" i="112"/>
  <c r="AB22" i="112"/>
  <c r="AA22" i="112"/>
  <c r="V22" i="112"/>
  <c r="Z22" i="112"/>
  <c r="U22" i="112"/>
  <c r="T22" i="112"/>
  <c r="S22" i="112"/>
  <c r="R22" i="112"/>
  <c r="X21" i="112"/>
  <c r="Y21" i="112"/>
  <c r="W21" i="112"/>
  <c r="AB21" i="112"/>
  <c r="AA21" i="112"/>
  <c r="V21" i="112"/>
  <c r="Z21" i="112"/>
  <c r="U21" i="112"/>
  <c r="T21" i="112"/>
  <c r="S21" i="112"/>
  <c r="R21" i="112"/>
  <c r="X20" i="112"/>
  <c r="Y20" i="112"/>
  <c r="W20" i="112"/>
  <c r="AB20" i="112"/>
  <c r="AA20" i="112"/>
  <c r="V20" i="112"/>
  <c r="Z20" i="112"/>
  <c r="U20" i="112"/>
  <c r="T20" i="112"/>
  <c r="S20" i="112"/>
  <c r="R20" i="112"/>
  <c r="X19" i="112"/>
  <c r="Y19" i="112"/>
  <c r="W19" i="112"/>
  <c r="AB19" i="112"/>
  <c r="AA19" i="112"/>
  <c r="V19" i="112"/>
  <c r="Z19" i="112"/>
  <c r="U19" i="112"/>
  <c r="T19" i="112"/>
  <c r="S19" i="112"/>
  <c r="R19" i="112"/>
  <c r="X18" i="112"/>
  <c r="Y18" i="112"/>
  <c r="W18" i="112"/>
  <c r="AB18" i="112"/>
  <c r="AA18" i="112"/>
  <c r="V18" i="112"/>
  <c r="Z18" i="112"/>
  <c r="U18" i="112"/>
  <c r="T18" i="112"/>
  <c r="S18" i="112"/>
  <c r="R18" i="112"/>
  <c r="X17" i="112"/>
  <c r="Y17" i="112"/>
  <c r="W17" i="112"/>
  <c r="AB17" i="112"/>
  <c r="AA17" i="112"/>
  <c r="V17" i="112"/>
  <c r="Z17" i="112"/>
  <c r="U17" i="112"/>
  <c r="T17" i="112"/>
  <c r="S17" i="112"/>
  <c r="R17" i="112"/>
  <c r="X16" i="112"/>
  <c r="Y16" i="112"/>
  <c r="W16" i="112"/>
  <c r="AB16" i="112"/>
  <c r="AA16" i="112"/>
  <c r="V16" i="112"/>
  <c r="Z16" i="112"/>
  <c r="U16" i="112"/>
  <c r="T16" i="112"/>
  <c r="S16" i="112"/>
  <c r="R16" i="112"/>
  <c r="X15" i="112"/>
  <c r="Y15" i="112"/>
  <c r="W15" i="112"/>
  <c r="AB15" i="112"/>
  <c r="AA15" i="112"/>
  <c r="V15" i="112"/>
  <c r="Z15" i="112"/>
  <c r="U15" i="112"/>
  <c r="T15" i="112"/>
  <c r="S15" i="112"/>
  <c r="R15" i="112"/>
  <c r="X14" i="112"/>
  <c r="Y14" i="112"/>
  <c r="W14" i="112"/>
  <c r="AB14" i="112"/>
  <c r="AA14" i="112"/>
  <c r="V14" i="112"/>
  <c r="Z14" i="112"/>
  <c r="U14" i="112"/>
  <c r="T14" i="112"/>
  <c r="S14" i="112"/>
  <c r="R14" i="112"/>
  <c r="X13" i="112"/>
  <c r="Y13" i="112"/>
  <c r="W13" i="112"/>
  <c r="AB13" i="112"/>
  <c r="AA13" i="112"/>
  <c r="V13" i="112"/>
  <c r="Z13" i="112"/>
  <c r="U13" i="112"/>
  <c r="T13" i="112"/>
  <c r="S13" i="112"/>
  <c r="R13" i="112"/>
  <c r="X12" i="112"/>
  <c r="Y12" i="112"/>
  <c r="W12" i="112"/>
  <c r="AB12" i="112"/>
  <c r="AA12" i="112"/>
  <c r="V12" i="112"/>
  <c r="Z12" i="112"/>
  <c r="U12" i="112"/>
  <c r="T12" i="112"/>
  <c r="S12" i="112"/>
  <c r="R12" i="112"/>
  <c r="X11" i="112"/>
  <c r="W11" i="112"/>
  <c r="AB11" i="112"/>
  <c r="AA11" i="112"/>
  <c r="V11" i="112"/>
  <c r="T11" i="112"/>
  <c r="S11" i="112"/>
  <c r="R11" i="112"/>
  <c r="X10" i="112"/>
  <c r="Y10" i="112"/>
  <c r="W10" i="112"/>
  <c r="AB10" i="112"/>
  <c r="AA10" i="112"/>
  <c r="V10" i="112"/>
  <c r="Z10" i="112"/>
  <c r="U10" i="112"/>
  <c r="T10" i="112"/>
  <c r="S10" i="112"/>
  <c r="R10" i="112"/>
  <c r="X9" i="112"/>
  <c r="Y9" i="112"/>
  <c r="W9" i="112"/>
  <c r="AB9" i="112"/>
  <c r="AA9" i="112"/>
  <c r="V9" i="112"/>
  <c r="Z9" i="112"/>
  <c r="U9" i="112"/>
  <c r="T9" i="112"/>
  <c r="S9" i="112"/>
  <c r="R9" i="112"/>
  <c r="X8" i="112"/>
  <c r="Y8" i="112"/>
  <c r="W8" i="112"/>
  <c r="AB8" i="112"/>
  <c r="AA8" i="112"/>
  <c r="V8" i="112"/>
  <c r="Z8" i="112"/>
  <c r="U8" i="112"/>
  <c r="T8" i="112"/>
  <c r="S8" i="112"/>
  <c r="R8" i="112"/>
  <c r="X7" i="112"/>
  <c r="Y7" i="112"/>
  <c r="W7" i="112"/>
  <c r="AB7" i="112"/>
  <c r="AA7" i="112"/>
  <c r="V7" i="112"/>
  <c r="Z7" i="112"/>
  <c r="U7" i="112"/>
  <c r="T7" i="112"/>
  <c r="S7" i="112"/>
  <c r="R7" i="112"/>
  <c r="X6" i="112"/>
  <c r="Y6" i="112"/>
  <c r="W6" i="112"/>
  <c r="AB6" i="112"/>
  <c r="AA6" i="112"/>
  <c r="V6" i="112"/>
  <c r="Z6" i="112"/>
  <c r="U6" i="112"/>
  <c r="T6" i="112"/>
  <c r="S6" i="112"/>
  <c r="R6" i="112"/>
  <c r="X5" i="112"/>
  <c r="Y5" i="112"/>
  <c r="W5" i="112"/>
  <c r="AB5" i="112"/>
  <c r="AA5" i="112"/>
  <c r="V5" i="112"/>
  <c r="Z5" i="112"/>
  <c r="U5" i="112"/>
  <c r="T5" i="112"/>
  <c r="S5" i="112"/>
  <c r="X4" i="112"/>
  <c r="Y4" i="112"/>
  <c r="W4" i="112"/>
  <c r="AB4" i="112"/>
  <c r="AA4" i="112"/>
  <c r="V4" i="112"/>
  <c r="Z4" i="112"/>
  <c r="U4" i="112"/>
  <c r="T4" i="112"/>
  <c r="S4" i="112"/>
  <c r="R4" i="112"/>
  <c r="X3" i="112"/>
  <c r="Y3" i="112"/>
  <c r="W3" i="112"/>
  <c r="AB3" i="112"/>
  <c r="AA3" i="112"/>
  <c r="V3" i="112"/>
  <c r="Z3" i="112"/>
  <c r="U3" i="112"/>
  <c r="T3" i="112"/>
  <c r="S3" i="112"/>
  <c r="R3" i="112"/>
  <c r="Q6" i="112"/>
  <c r="Q7" i="112"/>
  <c r="Q8" i="112"/>
  <c r="Q9" i="112"/>
  <c r="Q10" i="112"/>
  <c r="Q11" i="112"/>
  <c r="Q12" i="112"/>
  <c r="Q13" i="112"/>
  <c r="Q14" i="112"/>
  <c r="Q15" i="112"/>
  <c r="Q16" i="112"/>
  <c r="Q17" i="112"/>
  <c r="Q18" i="112"/>
  <c r="Q19" i="112"/>
  <c r="Q20" i="112"/>
  <c r="Q21" i="112"/>
  <c r="Q22" i="112"/>
  <c r="Q23" i="112"/>
  <c r="Q24" i="112"/>
  <c r="Q25" i="112"/>
  <c r="Q26" i="112"/>
  <c r="Q27" i="112"/>
  <c r="Q28" i="112"/>
  <c r="Q29" i="112"/>
  <c r="Q30" i="112"/>
  <c r="Q31" i="112"/>
  <c r="Q32" i="112"/>
  <c r="Q33" i="112"/>
  <c r="Q34" i="112"/>
  <c r="Q35" i="112"/>
  <c r="Q36" i="112"/>
  <c r="Q37" i="112"/>
  <c r="Q38" i="112"/>
  <c r="Q39" i="112"/>
  <c r="Q40" i="112"/>
  <c r="Q41" i="112"/>
  <c r="Q42" i="112"/>
  <c r="Q43" i="112"/>
  <c r="Q44" i="112"/>
  <c r="Q45" i="112"/>
  <c r="Q46" i="112"/>
  <c r="Q47" i="112"/>
  <c r="Q48" i="112"/>
  <c r="Q49" i="112"/>
  <c r="Q50" i="112"/>
  <c r="Q51" i="112"/>
  <c r="Q52" i="112"/>
  <c r="Q53" i="112"/>
  <c r="Q54" i="112"/>
  <c r="Q55" i="112"/>
  <c r="Q56" i="112"/>
  <c r="Q57" i="112"/>
  <c r="Q58" i="112"/>
  <c r="Q59" i="112"/>
  <c r="Q60" i="112"/>
  <c r="Q61" i="112"/>
  <c r="Q62" i="112"/>
  <c r="Q63" i="112"/>
  <c r="Q64" i="112"/>
  <c r="Q65" i="112"/>
  <c r="Q66" i="112"/>
  <c r="Q67" i="112"/>
  <c r="Q68" i="112"/>
  <c r="Q69" i="112"/>
  <c r="Q70" i="112"/>
  <c r="Q71" i="112"/>
  <c r="Q72" i="112"/>
  <c r="Q73" i="112"/>
  <c r="Q74" i="112"/>
  <c r="Q75" i="112"/>
  <c r="Q76" i="112"/>
  <c r="Q77" i="112"/>
  <c r="Q78" i="112"/>
  <c r="Q79" i="112"/>
  <c r="Q80" i="112"/>
  <c r="Q81" i="112"/>
  <c r="Q82" i="112"/>
  <c r="Q83" i="112"/>
  <c r="Q84" i="112"/>
  <c r="Q85" i="112"/>
  <c r="Q86" i="112"/>
  <c r="Q87" i="112"/>
  <c r="Q88" i="112"/>
  <c r="Q89" i="112"/>
  <c r="Q90" i="112"/>
  <c r="Q91" i="112"/>
  <c r="Q92" i="112"/>
  <c r="Q93" i="112"/>
  <c r="Q94" i="112"/>
  <c r="Q95" i="112"/>
  <c r="Q96" i="112"/>
  <c r="Q97" i="112"/>
  <c r="Q98" i="112"/>
  <c r="Q99" i="112"/>
  <c r="Q100" i="112"/>
  <c r="Q101" i="112"/>
  <c r="Q102" i="112"/>
  <c r="Q103" i="112"/>
  <c r="Q104" i="112"/>
  <c r="Q105" i="112"/>
  <c r="Q106" i="112"/>
  <c r="Q107" i="112"/>
  <c r="Q108" i="112"/>
  <c r="Q110" i="112"/>
  <c r="Q111" i="112"/>
  <c r="Q112" i="112"/>
  <c r="Q113" i="112"/>
  <c r="Q114" i="112"/>
  <c r="Q115" i="112"/>
  <c r="Q116" i="112"/>
  <c r="Q117" i="112"/>
  <c r="Q118" i="112"/>
  <c r="Q119" i="112"/>
  <c r="Q120" i="112"/>
  <c r="Q121" i="112"/>
  <c r="Q122" i="112"/>
  <c r="Q123" i="112"/>
  <c r="Q124" i="112"/>
  <c r="Q125" i="112"/>
  <c r="Q126" i="112"/>
  <c r="Q127" i="112"/>
  <c r="Q128" i="112"/>
  <c r="Q129" i="112"/>
  <c r="Q130" i="112"/>
  <c r="Q131" i="112"/>
  <c r="Q132" i="112"/>
  <c r="Q133" i="112"/>
  <c r="Q134" i="112"/>
  <c r="Q135" i="112"/>
  <c r="Q136" i="112"/>
  <c r="Q137" i="112"/>
  <c r="Q138" i="112"/>
  <c r="Q139" i="112"/>
  <c r="Q140" i="112"/>
  <c r="Q141" i="112"/>
  <c r="Q142" i="112"/>
  <c r="Q143" i="112"/>
  <c r="Q144" i="112"/>
  <c r="Q145" i="112"/>
  <c r="Q147" i="112"/>
  <c r="Q148" i="112"/>
  <c r="Q149" i="112"/>
  <c r="Q150" i="112"/>
  <c r="Q151" i="112"/>
  <c r="Q152" i="112"/>
  <c r="Q153" i="112"/>
  <c r="Q154" i="112"/>
  <c r="Q155" i="112"/>
  <c r="Q156" i="112"/>
  <c r="Q158" i="112"/>
  <c r="Q159" i="112"/>
  <c r="Q160" i="112"/>
  <c r="Q161" i="112"/>
  <c r="Q162" i="112"/>
  <c r="Q163" i="112"/>
  <c r="Q164" i="112"/>
  <c r="Q165" i="112"/>
  <c r="Q166" i="112"/>
  <c r="Q167" i="112"/>
  <c r="Q168" i="112"/>
  <c r="Q169" i="112"/>
  <c r="Q170" i="112"/>
  <c r="Q171" i="112"/>
  <c r="Q172" i="112"/>
  <c r="Q173" i="112"/>
  <c r="Q174" i="112"/>
  <c r="Q175" i="112"/>
  <c r="Q176" i="112"/>
  <c r="Q177" i="112"/>
  <c r="Q178" i="112"/>
  <c r="Q179" i="112"/>
  <c r="Q180" i="112"/>
  <c r="Q181" i="112"/>
  <c r="Q182" i="112"/>
  <c r="Q183" i="112"/>
  <c r="Q184" i="112"/>
  <c r="Q185" i="112"/>
  <c r="Q186" i="112"/>
  <c r="Q187" i="112"/>
  <c r="Q188" i="112"/>
  <c r="Q189" i="112"/>
  <c r="Q190" i="112"/>
  <c r="Q191" i="112"/>
  <c r="Q192" i="112"/>
  <c r="Q193" i="112"/>
  <c r="Q194" i="112"/>
  <c r="Q195" i="112"/>
  <c r="Q196" i="112"/>
  <c r="Q197" i="112"/>
  <c r="Q198" i="112"/>
  <c r="Q199" i="112"/>
  <c r="Q200" i="112"/>
  <c r="Q201" i="112"/>
  <c r="Q202" i="112"/>
  <c r="Q203" i="112"/>
  <c r="Q204" i="112"/>
  <c r="Q205" i="112"/>
  <c r="Q206" i="112"/>
  <c r="Q207" i="112"/>
  <c r="Q208" i="112"/>
  <c r="Q209" i="112"/>
  <c r="Q210" i="112"/>
  <c r="Q211" i="112"/>
  <c r="Q212" i="112"/>
  <c r="Q213" i="112"/>
  <c r="Q214" i="112"/>
  <c r="Q215" i="112"/>
  <c r="Q216" i="112"/>
  <c r="Q217" i="112"/>
  <c r="Q218" i="112"/>
  <c r="Q219" i="112"/>
  <c r="Q220" i="112"/>
  <c r="Q221" i="112"/>
  <c r="Q222" i="112"/>
  <c r="Q223" i="112"/>
  <c r="Q224" i="112"/>
  <c r="Q225" i="112"/>
  <c r="Q226" i="112"/>
  <c r="Q227" i="112"/>
  <c r="Q228" i="112"/>
  <c r="Q229" i="112"/>
  <c r="Q230" i="112"/>
  <c r="Q231" i="112"/>
  <c r="Q232" i="112"/>
  <c r="Q233" i="112"/>
  <c r="Q234" i="112"/>
  <c r="Q235" i="112"/>
  <c r="Q236" i="112"/>
  <c r="Q237" i="112"/>
  <c r="Q238" i="112"/>
  <c r="Q239" i="112"/>
  <c r="Q240" i="112"/>
  <c r="Q241" i="112"/>
  <c r="Q242" i="112"/>
  <c r="Q243" i="112"/>
  <c r="Q244" i="112"/>
  <c r="Q245" i="112"/>
  <c r="Q246" i="112"/>
  <c r="Q247" i="112"/>
  <c r="Q248" i="112"/>
  <c r="Q249" i="112"/>
  <c r="Q250" i="112"/>
  <c r="Q251" i="112"/>
  <c r="Q252" i="112"/>
  <c r="Q253" i="112"/>
  <c r="Q254" i="112"/>
  <c r="Q255" i="112"/>
  <c r="Q256" i="112"/>
  <c r="Q257" i="112"/>
  <c r="Q258" i="112"/>
  <c r="Q259" i="112"/>
  <c r="Q260" i="112"/>
  <c r="Q261" i="112"/>
  <c r="Q262" i="112"/>
  <c r="Q263" i="112"/>
  <c r="Q264" i="112"/>
  <c r="Q265" i="112"/>
  <c r="Q266" i="112"/>
  <c r="Q267" i="112"/>
  <c r="Q268" i="112"/>
  <c r="Q269" i="112"/>
  <c r="Q270" i="112"/>
  <c r="Q271" i="112"/>
  <c r="Q272" i="112"/>
  <c r="Q273" i="112"/>
  <c r="Q274" i="112"/>
  <c r="Q275" i="112"/>
  <c r="Q276" i="112"/>
  <c r="Q277" i="112"/>
  <c r="Q278" i="112"/>
  <c r="Q279" i="112"/>
  <c r="Q280" i="112"/>
  <c r="Q281" i="112"/>
  <c r="Q282" i="112"/>
  <c r="Q283" i="112"/>
  <c r="Q284" i="112"/>
  <c r="Q285" i="112"/>
  <c r="Q286" i="112"/>
  <c r="Q287" i="112"/>
  <c r="Q288" i="112"/>
  <c r="Q289" i="112"/>
  <c r="Q290" i="112"/>
  <c r="Q291" i="112"/>
  <c r="Q292" i="112"/>
  <c r="Q293" i="112"/>
  <c r="Q294" i="112"/>
  <c r="Q295" i="112"/>
  <c r="Q296" i="112"/>
  <c r="Q297" i="112"/>
  <c r="Q298" i="112"/>
  <c r="Q299" i="112"/>
  <c r="Q300" i="112"/>
  <c r="Q301" i="112"/>
  <c r="Q302" i="112"/>
  <c r="Q303" i="112"/>
  <c r="Q304" i="112"/>
  <c r="Q305" i="112"/>
  <c r="Q306" i="112"/>
  <c r="Q307" i="112"/>
  <c r="Q308" i="112"/>
  <c r="Q309" i="112"/>
  <c r="Q310" i="112"/>
  <c r="Q311" i="112"/>
  <c r="Q312" i="112"/>
  <c r="Q313" i="112"/>
  <c r="Q314" i="112"/>
  <c r="Q315" i="112"/>
  <c r="Q316" i="112"/>
  <c r="Q317" i="112"/>
  <c r="Q318" i="112"/>
  <c r="Q319" i="112"/>
  <c r="Q320" i="112"/>
  <c r="Q321" i="112"/>
  <c r="Q322" i="112"/>
  <c r="Q323" i="112"/>
  <c r="Q324" i="112"/>
  <c r="Q325" i="112"/>
  <c r="Q326" i="112"/>
  <c r="Q327" i="112"/>
  <c r="Q328" i="112"/>
  <c r="Q329" i="112"/>
  <c r="Q330" i="112"/>
  <c r="Q332" i="112"/>
  <c r="Q333" i="112"/>
  <c r="Q334" i="112"/>
  <c r="Q335" i="112"/>
  <c r="Q336" i="112"/>
  <c r="Q337" i="112"/>
  <c r="Q338" i="112"/>
  <c r="Q339" i="112"/>
  <c r="Q340" i="112"/>
  <c r="Q341" i="112"/>
  <c r="Q342" i="112"/>
  <c r="Q343" i="112"/>
  <c r="Q344" i="112"/>
  <c r="Q345" i="112"/>
  <c r="Q346" i="112"/>
  <c r="Q347" i="112"/>
  <c r="Q348" i="112"/>
  <c r="Q349" i="112"/>
  <c r="Q350" i="112"/>
  <c r="Q351" i="112"/>
  <c r="Q352" i="112"/>
  <c r="Q353" i="112"/>
  <c r="Q354" i="112"/>
  <c r="Q355" i="112"/>
  <c r="Q4" i="112"/>
  <c r="Q3" i="112"/>
  <c r="P355" i="112"/>
  <c r="O355" i="112"/>
  <c r="H355" i="112"/>
  <c r="G355" i="112"/>
  <c r="F355" i="112"/>
  <c r="P354" i="112"/>
  <c r="O354" i="112"/>
  <c r="H354" i="112"/>
  <c r="G354" i="112"/>
  <c r="F354" i="112"/>
  <c r="P353" i="112"/>
  <c r="O353" i="112"/>
  <c r="H353" i="112"/>
  <c r="G353" i="112"/>
  <c r="F353" i="112"/>
  <c r="P352" i="112"/>
  <c r="O352" i="112"/>
  <c r="H352" i="112"/>
  <c r="G352" i="112"/>
  <c r="F352" i="112"/>
  <c r="P351" i="112"/>
  <c r="O351" i="112"/>
  <c r="H351" i="112"/>
  <c r="G351" i="112"/>
  <c r="F351" i="112"/>
  <c r="P350" i="112"/>
  <c r="O350" i="112"/>
  <c r="H350" i="112"/>
  <c r="G350" i="112"/>
  <c r="F350" i="112"/>
  <c r="P349" i="112"/>
  <c r="O349" i="112"/>
  <c r="H349" i="112"/>
  <c r="G349" i="112"/>
  <c r="F349" i="112"/>
  <c r="P348" i="112"/>
  <c r="O348" i="112"/>
  <c r="H348" i="112"/>
  <c r="G348" i="112"/>
  <c r="F348" i="112"/>
  <c r="P347" i="112"/>
  <c r="O347" i="112"/>
  <c r="H347" i="112"/>
  <c r="G347" i="112"/>
  <c r="F347" i="112"/>
  <c r="P346" i="112"/>
  <c r="O346" i="112"/>
  <c r="H346" i="112"/>
  <c r="G346" i="112"/>
  <c r="F346" i="112"/>
  <c r="P345" i="112"/>
  <c r="O345" i="112"/>
  <c r="H345" i="112"/>
  <c r="G345" i="112"/>
  <c r="F345" i="112"/>
  <c r="P344" i="112"/>
  <c r="O344" i="112"/>
  <c r="H344" i="112"/>
  <c r="G344" i="112"/>
  <c r="F344" i="112"/>
  <c r="P343" i="112"/>
  <c r="O343" i="112"/>
  <c r="H343" i="112"/>
  <c r="G343" i="112"/>
  <c r="F343" i="112"/>
  <c r="P342" i="112"/>
  <c r="O342" i="112"/>
  <c r="H342" i="112"/>
  <c r="G342" i="112"/>
  <c r="F342" i="112"/>
  <c r="P341" i="112"/>
  <c r="O341" i="112"/>
  <c r="H341" i="112"/>
  <c r="G341" i="112"/>
  <c r="F341" i="112"/>
  <c r="P340" i="112"/>
  <c r="O340" i="112"/>
  <c r="H340" i="112"/>
  <c r="G340" i="112"/>
  <c r="F340" i="112"/>
  <c r="P339" i="112"/>
  <c r="O339" i="112"/>
  <c r="H339" i="112"/>
  <c r="G339" i="112"/>
  <c r="F339" i="112"/>
  <c r="P338" i="112"/>
  <c r="O338" i="112"/>
  <c r="H338" i="112"/>
  <c r="F338" i="112"/>
  <c r="P337" i="112"/>
  <c r="O337" i="112"/>
  <c r="H337" i="112"/>
  <c r="G337" i="112"/>
  <c r="F337" i="112"/>
  <c r="P336" i="112"/>
  <c r="O336" i="112"/>
  <c r="H336" i="112"/>
  <c r="G336" i="112"/>
  <c r="F336" i="112"/>
  <c r="P335" i="112"/>
  <c r="O335" i="112"/>
  <c r="H335" i="112"/>
  <c r="G335" i="112"/>
  <c r="F335" i="112"/>
  <c r="P334" i="112"/>
  <c r="O334" i="112"/>
  <c r="H334" i="112"/>
  <c r="G334" i="112"/>
  <c r="F334" i="112"/>
  <c r="P333" i="112"/>
  <c r="O333" i="112"/>
  <c r="H333" i="112"/>
  <c r="G333" i="112"/>
  <c r="F333" i="112"/>
  <c r="P332" i="112"/>
  <c r="O332" i="112"/>
  <c r="H332" i="112"/>
  <c r="G332" i="112"/>
  <c r="F332" i="112"/>
  <c r="P331" i="112"/>
  <c r="O331" i="112"/>
  <c r="H331" i="112"/>
  <c r="G331" i="112"/>
  <c r="F331" i="112"/>
  <c r="P330" i="112"/>
  <c r="O330" i="112"/>
  <c r="H330" i="112"/>
  <c r="G330" i="112"/>
  <c r="F330" i="112"/>
  <c r="P329" i="112"/>
  <c r="O329" i="112"/>
  <c r="H329" i="112"/>
  <c r="G329" i="112"/>
  <c r="F329" i="112"/>
  <c r="P328" i="112"/>
  <c r="O328" i="112"/>
  <c r="H328" i="112"/>
  <c r="G328" i="112"/>
  <c r="F328" i="112"/>
  <c r="P327" i="112"/>
  <c r="O327" i="112"/>
  <c r="H327" i="112"/>
  <c r="G327" i="112"/>
  <c r="F327" i="112"/>
  <c r="P326" i="112"/>
  <c r="O326" i="112"/>
  <c r="H326" i="112"/>
  <c r="G326" i="112"/>
  <c r="F326" i="112"/>
  <c r="P325" i="112"/>
  <c r="O325" i="112"/>
  <c r="H325" i="112"/>
  <c r="G325" i="112"/>
  <c r="F325" i="112"/>
  <c r="P324" i="112"/>
  <c r="O324" i="112"/>
  <c r="H324" i="112"/>
  <c r="G324" i="112"/>
  <c r="F324" i="112"/>
  <c r="P323" i="112"/>
  <c r="O323" i="112"/>
  <c r="H323" i="112"/>
  <c r="G323" i="112"/>
  <c r="F323" i="112"/>
  <c r="P322" i="112"/>
  <c r="O322" i="112"/>
  <c r="H322" i="112"/>
  <c r="G322" i="112"/>
  <c r="F322" i="112"/>
  <c r="P321" i="112"/>
  <c r="O321" i="112"/>
  <c r="H321" i="112"/>
  <c r="G321" i="112"/>
  <c r="F321" i="112"/>
  <c r="P320" i="112"/>
  <c r="O320" i="112"/>
  <c r="H320" i="112"/>
  <c r="G320" i="112"/>
  <c r="F320" i="112"/>
  <c r="P319" i="112"/>
  <c r="O319" i="112"/>
  <c r="H319" i="112"/>
  <c r="G319" i="112"/>
  <c r="F319" i="112"/>
  <c r="P318" i="112"/>
  <c r="O318" i="112"/>
  <c r="H318" i="112"/>
  <c r="G318" i="112"/>
  <c r="F318" i="112"/>
  <c r="P317" i="112"/>
  <c r="O317" i="112"/>
  <c r="H317" i="112"/>
  <c r="G317" i="112"/>
  <c r="F317" i="112"/>
  <c r="P316" i="112"/>
  <c r="O316" i="112"/>
  <c r="H316" i="112"/>
  <c r="G316" i="112"/>
  <c r="F316" i="112"/>
  <c r="P315" i="112"/>
  <c r="O315" i="112"/>
  <c r="H315" i="112"/>
  <c r="G315" i="112"/>
  <c r="F315" i="112"/>
  <c r="P314" i="112"/>
  <c r="O314" i="112"/>
  <c r="H314" i="112"/>
  <c r="G314" i="112"/>
  <c r="F314" i="112"/>
  <c r="P313" i="112"/>
  <c r="O313" i="112"/>
  <c r="H313" i="112"/>
  <c r="G313" i="112"/>
  <c r="F313" i="112"/>
  <c r="P312" i="112"/>
  <c r="O312" i="112"/>
  <c r="H312" i="112"/>
  <c r="G312" i="112"/>
  <c r="F312" i="112"/>
  <c r="P311" i="112"/>
  <c r="O311" i="112"/>
  <c r="H311" i="112"/>
  <c r="G311" i="112"/>
  <c r="F311" i="112"/>
  <c r="P310" i="112"/>
  <c r="O310" i="112"/>
  <c r="H310" i="112"/>
  <c r="G310" i="112"/>
  <c r="F310" i="112"/>
  <c r="P309" i="112"/>
  <c r="O309" i="112"/>
  <c r="H309" i="112"/>
  <c r="G309" i="112"/>
  <c r="F309" i="112"/>
  <c r="P308" i="112"/>
  <c r="O308" i="112"/>
  <c r="H308" i="112"/>
  <c r="G308" i="112"/>
  <c r="F308" i="112"/>
  <c r="P307" i="112"/>
  <c r="O307" i="112"/>
  <c r="H307" i="112"/>
  <c r="G307" i="112"/>
  <c r="F307" i="112"/>
  <c r="P306" i="112"/>
  <c r="O306" i="112"/>
  <c r="H306" i="112"/>
  <c r="G306" i="112"/>
  <c r="F306" i="112"/>
  <c r="P305" i="112"/>
  <c r="O305" i="112"/>
  <c r="H305" i="112"/>
  <c r="G305" i="112"/>
  <c r="F305" i="112"/>
  <c r="P304" i="112"/>
  <c r="O304" i="112"/>
  <c r="H304" i="112"/>
  <c r="G304" i="112"/>
  <c r="F304" i="112"/>
  <c r="P303" i="112"/>
  <c r="O303" i="112"/>
  <c r="H303" i="112"/>
  <c r="G303" i="112"/>
  <c r="F303" i="112"/>
  <c r="P302" i="112"/>
  <c r="O302" i="112"/>
  <c r="H302" i="112"/>
  <c r="G302" i="112"/>
  <c r="F302" i="112"/>
  <c r="P301" i="112"/>
  <c r="O301" i="112"/>
  <c r="H301" i="112"/>
  <c r="G301" i="112"/>
  <c r="F301" i="112"/>
  <c r="P300" i="112"/>
  <c r="O300" i="112"/>
  <c r="H300" i="112"/>
  <c r="G300" i="112"/>
  <c r="F300" i="112"/>
  <c r="P299" i="112"/>
  <c r="O299" i="112"/>
  <c r="H299" i="112"/>
  <c r="G299" i="112"/>
  <c r="F299" i="112"/>
  <c r="P298" i="112"/>
  <c r="O298" i="112"/>
  <c r="H298" i="112"/>
  <c r="G298" i="112"/>
  <c r="F298" i="112"/>
  <c r="P297" i="112"/>
  <c r="O297" i="112"/>
  <c r="H297" i="112"/>
  <c r="G297" i="112"/>
  <c r="F297" i="112"/>
  <c r="P296" i="112"/>
  <c r="O296" i="112"/>
  <c r="H296" i="112"/>
  <c r="G296" i="112"/>
  <c r="F296" i="112"/>
  <c r="P295" i="112"/>
  <c r="O295" i="112"/>
  <c r="H295" i="112"/>
  <c r="G295" i="112"/>
  <c r="F295" i="112"/>
  <c r="P294" i="112"/>
  <c r="O294" i="112"/>
  <c r="H294" i="112"/>
  <c r="G294" i="112"/>
  <c r="F294" i="112"/>
  <c r="P293" i="112"/>
  <c r="O293" i="112"/>
  <c r="H293" i="112"/>
  <c r="G293" i="112"/>
  <c r="F293" i="112"/>
  <c r="P292" i="112"/>
  <c r="O292" i="112"/>
  <c r="H292" i="112"/>
  <c r="G292" i="112"/>
  <c r="F292" i="112"/>
  <c r="P291" i="112"/>
  <c r="O291" i="112"/>
  <c r="H291" i="112"/>
  <c r="G291" i="112"/>
  <c r="F291" i="112"/>
  <c r="P290" i="112"/>
  <c r="O290" i="112"/>
  <c r="H290" i="112"/>
  <c r="G290" i="112"/>
  <c r="F290" i="112"/>
  <c r="P289" i="112"/>
  <c r="O289" i="112"/>
  <c r="H289" i="112"/>
  <c r="G289" i="112"/>
  <c r="F289" i="112"/>
  <c r="P288" i="112"/>
  <c r="O288" i="112"/>
  <c r="H288" i="112"/>
  <c r="G288" i="112"/>
  <c r="F288" i="112"/>
  <c r="P287" i="112"/>
  <c r="O287" i="112"/>
  <c r="H287" i="112"/>
  <c r="G287" i="112"/>
  <c r="F287" i="112"/>
  <c r="P286" i="112"/>
  <c r="O286" i="112"/>
  <c r="H286" i="112"/>
  <c r="G286" i="112"/>
  <c r="F286" i="112"/>
  <c r="P285" i="112"/>
  <c r="O285" i="112"/>
  <c r="H285" i="112"/>
  <c r="G285" i="112"/>
  <c r="F285" i="112"/>
  <c r="P284" i="112"/>
  <c r="O284" i="112"/>
  <c r="H284" i="112"/>
  <c r="G284" i="112"/>
  <c r="F284" i="112"/>
  <c r="P283" i="112"/>
  <c r="O283" i="112"/>
  <c r="H283" i="112"/>
  <c r="G283" i="112"/>
  <c r="F283" i="112"/>
  <c r="P282" i="112"/>
  <c r="O282" i="112"/>
  <c r="H282" i="112"/>
  <c r="G282" i="112"/>
  <c r="F282" i="112"/>
  <c r="P281" i="112"/>
  <c r="O281" i="112"/>
  <c r="H281" i="112"/>
  <c r="G281" i="112"/>
  <c r="F281" i="112"/>
  <c r="P280" i="112"/>
  <c r="O280" i="112"/>
  <c r="H280" i="112"/>
  <c r="G280" i="112"/>
  <c r="F280" i="112"/>
  <c r="P279" i="112"/>
  <c r="O279" i="112"/>
  <c r="H279" i="112"/>
  <c r="G279" i="112"/>
  <c r="F279" i="112"/>
  <c r="P278" i="112"/>
  <c r="O278" i="112"/>
  <c r="H278" i="112"/>
  <c r="G278" i="112"/>
  <c r="F278" i="112"/>
  <c r="P277" i="112"/>
  <c r="O277" i="112"/>
  <c r="H277" i="112"/>
  <c r="G277" i="112"/>
  <c r="F277" i="112"/>
  <c r="P276" i="112"/>
  <c r="O276" i="112"/>
  <c r="H276" i="112"/>
  <c r="G276" i="112"/>
  <c r="F276" i="112"/>
  <c r="P275" i="112"/>
  <c r="O275" i="112"/>
  <c r="H275" i="112"/>
  <c r="G275" i="112"/>
  <c r="F275" i="112"/>
  <c r="P274" i="112"/>
  <c r="O274" i="112"/>
  <c r="H274" i="112"/>
  <c r="G274" i="112"/>
  <c r="F274" i="112"/>
  <c r="P273" i="112"/>
  <c r="O273" i="112"/>
  <c r="H273" i="112"/>
  <c r="G273" i="112"/>
  <c r="F273" i="112"/>
  <c r="P272" i="112"/>
  <c r="O272" i="112"/>
  <c r="H272" i="112"/>
  <c r="G272" i="112"/>
  <c r="F272" i="112"/>
  <c r="P271" i="112"/>
  <c r="O271" i="112"/>
  <c r="H271" i="112"/>
  <c r="G271" i="112"/>
  <c r="F271" i="112"/>
  <c r="P270" i="112"/>
  <c r="O270" i="112"/>
  <c r="H270" i="112"/>
  <c r="G270" i="112"/>
  <c r="F270" i="112"/>
  <c r="P269" i="112"/>
  <c r="O269" i="112"/>
  <c r="H269" i="112"/>
  <c r="G269" i="112"/>
  <c r="F269" i="112"/>
  <c r="P268" i="112"/>
  <c r="O268" i="112"/>
  <c r="H268" i="112"/>
  <c r="G268" i="112"/>
  <c r="F268" i="112"/>
  <c r="P267" i="112"/>
  <c r="O267" i="112"/>
  <c r="H267" i="112"/>
  <c r="G267" i="112"/>
  <c r="F267" i="112"/>
  <c r="P266" i="112"/>
  <c r="O266" i="112"/>
  <c r="H266" i="112"/>
  <c r="G266" i="112"/>
  <c r="F266" i="112"/>
  <c r="P265" i="112"/>
  <c r="O265" i="112"/>
  <c r="H265" i="112"/>
  <c r="G265" i="112"/>
  <c r="F265" i="112"/>
  <c r="P264" i="112"/>
  <c r="O264" i="112"/>
  <c r="H264" i="112"/>
  <c r="G264" i="112"/>
  <c r="F264" i="112"/>
  <c r="P263" i="112"/>
  <c r="O263" i="112"/>
  <c r="H263" i="112"/>
  <c r="G263" i="112"/>
  <c r="F263" i="112"/>
  <c r="P262" i="112"/>
  <c r="O262" i="112"/>
  <c r="H262" i="112"/>
  <c r="G262" i="112"/>
  <c r="F262" i="112"/>
  <c r="P261" i="112"/>
  <c r="O261" i="112"/>
  <c r="H261" i="112"/>
  <c r="G261" i="112"/>
  <c r="F261" i="112"/>
  <c r="P260" i="112"/>
  <c r="O260" i="112"/>
  <c r="H260" i="112"/>
  <c r="G260" i="112"/>
  <c r="F260" i="112"/>
  <c r="P259" i="112"/>
  <c r="O259" i="112"/>
  <c r="H259" i="112"/>
  <c r="G259" i="112"/>
  <c r="F259" i="112"/>
  <c r="P258" i="112"/>
  <c r="O258" i="112"/>
  <c r="H258" i="112"/>
  <c r="G258" i="112"/>
  <c r="F258" i="112"/>
  <c r="P257" i="112"/>
  <c r="O257" i="112"/>
  <c r="H257" i="112"/>
  <c r="G257" i="112"/>
  <c r="F257" i="112"/>
  <c r="P256" i="112"/>
  <c r="O256" i="112"/>
  <c r="H256" i="112"/>
  <c r="G256" i="112"/>
  <c r="F256" i="112"/>
  <c r="P255" i="112"/>
  <c r="O255" i="112"/>
  <c r="H255" i="112"/>
  <c r="G255" i="112"/>
  <c r="F255" i="112"/>
  <c r="P254" i="112"/>
  <c r="O254" i="112"/>
  <c r="H254" i="112"/>
  <c r="G254" i="112"/>
  <c r="F254" i="112"/>
  <c r="P253" i="112"/>
  <c r="O253" i="112"/>
  <c r="H253" i="112"/>
  <c r="G253" i="112"/>
  <c r="F253" i="112"/>
  <c r="P252" i="112"/>
  <c r="O252" i="112"/>
  <c r="H252" i="112"/>
  <c r="G252" i="112"/>
  <c r="F252" i="112"/>
  <c r="P251" i="112"/>
  <c r="O251" i="112"/>
  <c r="H251" i="112"/>
  <c r="G251" i="112"/>
  <c r="F251" i="112"/>
  <c r="P250" i="112"/>
  <c r="O250" i="112"/>
  <c r="H250" i="112"/>
  <c r="G250" i="112"/>
  <c r="F250" i="112"/>
  <c r="P249" i="112"/>
  <c r="O249" i="112"/>
  <c r="H249" i="112"/>
  <c r="G249" i="112"/>
  <c r="F249" i="112"/>
  <c r="P248" i="112"/>
  <c r="O248" i="112"/>
  <c r="H248" i="112"/>
  <c r="G248" i="112"/>
  <c r="F248" i="112"/>
  <c r="P247" i="112"/>
  <c r="O247" i="112"/>
  <c r="H247" i="112"/>
  <c r="G247" i="112"/>
  <c r="F247" i="112"/>
  <c r="P246" i="112"/>
  <c r="O246" i="112"/>
  <c r="H246" i="112"/>
  <c r="G246" i="112"/>
  <c r="F246" i="112"/>
  <c r="P245" i="112"/>
  <c r="O245" i="112"/>
  <c r="H245" i="112"/>
  <c r="G245" i="112"/>
  <c r="F245" i="112"/>
  <c r="P244" i="112"/>
  <c r="O244" i="112"/>
  <c r="H244" i="112"/>
  <c r="G244" i="112"/>
  <c r="F244" i="112"/>
  <c r="P243" i="112"/>
  <c r="O243" i="112"/>
  <c r="H243" i="112"/>
  <c r="G243" i="112"/>
  <c r="F243" i="112"/>
  <c r="P242" i="112"/>
  <c r="O242" i="112"/>
  <c r="H242" i="112"/>
  <c r="G242" i="112"/>
  <c r="F242" i="112"/>
  <c r="P241" i="112"/>
  <c r="O241" i="112"/>
  <c r="H241" i="112"/>
  <c r="G241" i="112"/>
  <c r="F241" i="112"/>
  <c r="P240" i="112"/>
  <c r="O240" i="112"/>
  <c r="H240" i="112"/>
  <c r="G240" i="112"/>
  <c r="F240" i="112"/>
  <c r="P239" i="112"/>
  <c r="O239" i="112"/>
  <c r="H239" i="112"/>
  <c r="G239" i="112"/>
  <c r="F239" i="112"/>
  <c r="P238" i="112"/>
  <c r="O238" i="112"/>
  <c r="H238" i="112"/>
  <c r="G238" i="112"/>
  <c r="F238" i="112"/>
  <c r="P237" i="112"/>
  <c r="O237" i="112"/>
  <c r="H237" i="112"/>
  <c r="G237" i="112"/>
  <c r="F237" i="112"/>
  <c r="P236" i="112"/>
  <c r="O236" i="112"/>
  <c r="H236" i="112"/>
  <c r="G236" i="112"/>
  <c r="F236" i="112"/>
  <c r="P235" i="112"/>
  <c r="O235" i="112"/>
  <c r="H235" i="112"/>
  <c r="G235" i="112"/>
  <c r="F235" i="112"/>
  <c r="P234" i="112"/>
  <c r="O234" i="112"/>
  <c r="H234" i="112"/>
  <c r="G234" i="112"/>
  <c r="F234" i="112"/>
  <c r="P233" i="112"/>
  <c r="O233" i="112"/>
  <c r="H233" i="112"/>
  <c r="G233" i="112"/>
  <c r="F233" i="112"/>
  <c r="P232" i="112"/>
  <c r="O232" i="112"/>
  <c r="H232" i="112"/>
  <c r="G232" i="112"/>
  <c r="F232" i="112"/>
  <c r="P231" i="112"/>
  <c r="O231" i="112"/>
  <c r="H231" i="112"/>
  <c r="G231" i="112"/>
  <c r="F231" i="112"/>
  <c r="P230" i="112"/>
  <c r="O230" i="112"/>
  <c r="H230" i="112"/>
  <c r="G230" i="112"/>
  <c r="F230" i="112"/>
  <c r="P229" i="112"/>
  <c r="O229" i="112"/>
  <c r="H229" i="112"/>
  <c r="G229" i="112"/>
  <c r="F229" i="112"/>
  <c r="P228" i="112"/>
  <c r="O228" i="112"/>
  <c r="H228" i="112"/>
  <c r="G228" i="112"/>
  <c r="F228" i="112"/>
  <c r="P227" i="112"/>
  <c r="O227" i="112"/>
  <c r="H227" i="112"/>
  <c r="G227" i="112"/>
  <c r="F227" i="112"/>
  <c r="P226" i="112"/>
  <c r="O226" i="112"/>
  <c r="H226" i="112"/>
  <c r="G226" i="112"/>
  <c r="F226" i="112"/>
  <c r="P225" i="112"/>
  <c r="O225" i="112"/>
  <c r="H225" i="112"/>
  <c r="G225" i="112"/>
  <c r="F225" i="112"/>
  <c r="P224" i="112"/>
  <c r="O224" i="112"/>
  <c r="H224" i="112"/>
  <c r="G224" i="112"/>
  <c r="F224" i="112"/>
  <c r="P223" i="112"/>
  <c r="O223" i="112"/>
  <c r="H223" i="112"/>
  <c r="G223" i="112"/>
  <c r="F223" i="112"/>
  <c r="P222" i="112"/>
  <c r="O222" i="112"/>
  <c r="H222" i="112"/>
  <c r="G222" i="112"/>
  <c r="F222" i="112"/>
  <c r="P221" i="112"/>
  <c r="O221" i="112"/>
  <c r="H221" i="112"/>
  <c r="G221" i="112"/>
  <c r="F221" i="112"/>
  <c r="P220" i="112"/>
  <c r="O220" i="112"/>
  <c r="H220" i="112"/>
  <c r="G220" i="112"/>
  <c r="F220" i="112"/>
  <c r="P219" i="112"/>
  <c r="O219" i="112"/>
  <c r="H219" i="112"/>
  <c r="G219" i="112"/>
  <c r="F219" i="112"/>
  <c r="P218" i="112"/>
  <c r="O218" i="112"/>
  <c r="H218" i="112"/>
  <c r="G218" i="112"/>
  <c r="F218" i="112"/>
  <c r="P217" i="112"/>
  <c r="O217" i="112"/>
  <c r="H217" i="112"/>
  <c r="G217" i="112"/>
  <c r="F217" i="112"/>
  <c r="P216" i="112"/>
  <c r="O216" i="112"/>
  <c r="H216" i="112"/>
  <c r="G216" i="112"/>
  <c r="F216" i="112"/>
  <c r="P215" i="112"/>
  <c r="O215" i="112"/>
  <c r="H215" i="112"/>
  <c r="G215" i="112"/>
  <c r="F215" i="112"/>
  <c r="P214" i="112"/>
  <c r="O214" i="112"/>
  <c r="H214" i="112"/>
  <c r="G214" i="112"/>
  <c r="F214" i="112"/>
  <c r="P213" i="112"/>
  <c r="O213" i="112"/>
  <c r="H213" i="112"/>
  <c r="G213" i="112"/>
  <c r="F213" i="112"/>
  <c r="P212" i="112"/>
  <c r="O212" i="112"/>
  <c r="H212" i="112"/>
  <c r="G212" i="112"/>
  <c r="F212" i="112"/>
  <c r="P211" i="112"/>
  <c r="O211" i="112"/>
  <c r="H211" i="112"/>
  <c r="G211" i="112"/>
  <c r="F211" i="112"/>
  <c r="P210" i="112"/>
  <c r="O210" i="112"/>
  <c r="H210" i="112"/>
  <c r="G210" i="112"/>
  <c r="F210" i="112"/>
  <c r="P209" i="112"/>
  <c r="O209" i="112"/>
  <c r="H209" i="112"/>
  <c r="G209" i="112"/>
  <c r="F209" i="112"/>
  <c r="P208" i="112"/>
  <c r="O208" i="112"/>
  <c r="H208" i="112"/>
  <c r="G208" i="112"/>
  <c r="F208" i="112"/>
  <c r="P207" i="112"/>
  <c r="O207" i="112"/>
  <c r="H207" i="112"/>
  <c r="G207" i="112"/>
  <c r="F207" i="112"/>
  <c r="P206" i="112"/>
  <c r="O206" i="112"/>
  <c r="H206" i="112"/>
  <c r="G206" i="112"/>
  <c r="F206" i="112"/>
  <c r="P205" i="112"/>
  <c r="O205" i="112"/>
  <c r="H205" i="112"/>
  <c r="G205" i="112"/>
  <c r="F205" i="112"/>
  <c r="P204" i="112"/>
  <c r="O204" i="112"/>
  <c r="H204" i="112"/>
  <c r="G204" i="112"/>
  <c r="F204" i="112"/>
  <c r="P203" i="112"/>
  <c r="O203" i="112"/>
  <c r="H203" i="112"/>
  <c r="G203" i="112"/>
  <c r="F203" i="112"/>
  <c r="P202" i="112"/>
  <c r="O202" i="112"/>
  <c r="H202" i="112"/>
  <c r="G202" i="112"/>
  <c r="F202" i="112"/>
  <c r="P201" i="112"/>
  <c r="O201" i="112"/>
  <c r="H201" i="112"/>
  <c r="G201" i="112"/>
  <c r="F201" i="112"/>
  <c r="P200" i="112"/>
  <c r="O200" i="112"/>
  <c r="H200" i="112"/>
  <c r="G200" i="112"/>
  <c r="F200" i="112"/>
  <c r="P199" i="112"/>
  <c r="O199" i="112"/>
  <c r="H199" i="112"/>
  <c r="G199" i="112"/>
  <c r="F199" i="112"/>
  <c r="P198" i="112"/>
  <c r="O198" i="112"/>
  <c r="H198" i="112"/>
  <c r="G198" i="112"/>
  <c r="F198" i="112"/>
  <c r="P197" i="112"/>
  <c r="O197" i="112"/>
  <c r="H197" i="112"/>
  <c r="G197" i="112"/>
  <c r="F197" i="112"/>
  <c r="P196" i="112"/>
  <c r="O196" i="112"/>
  <c r="H196" i="112"/>
  <c r="G196" i="112"/>
  <c r="F196" i="112"/>
  <c r="P195" i="112"/>
  <c r="O195" i="112"/>
  <c r="H195" i="112"/>
  <c r="G195" i="112"/>
  <c r="F195" i="112"/>
  <c r="P194" i="112"/>
  <c r="O194" i="112"/>
  <c r="H194" i="112"/>
  <c r="G194" i="112"/>
  <c r="F194" i="112"/>
  <c r="P193" i="112"/>
  <c r="O193" i="112"/>
  <c r="H193" i="112"/>
  <c r="G193" i="112"/>
  <c r="F193" i="112"/>
  <c r="P192" i="112"/>
  <c r="O192" i="112"/>
  <c r="H192" i="112"/>
  <c r="G192" i="112"/>
  <c r="F192" i="112"/>
  <c r="P191" i="112"/>
  <c r="O191" i="112"/>
  <c r="H191" i="112"/>
  <c r="G191" i="112"/>
  <c r="F191" i="112"/>
  <c r="P190" i="112"/>
  <c r="O190" i="112"/>
  <c r="H190" i="112"/>
  <c r="G190" i="112"/>
  <c r="F190" i="112"/>
  <c r="P189" i="112"/>
  <c r="O189" i="112"/>
  <c r="H189" i="112"/>
  <c r="G189" i="112"/>
  <c r="F189" i="112"/>
  <c r="P188" i="112"/>
  <c r="O188" i="112"/>
  <c r="H188" i="112"/>
  <c r="G188" i="112"/>
  <c r="F188" i="112"/>
  <c r="P187" i="112"/>
  <c r="O187" i="112"/>
  <c r="H187" i="112"/>
  <c r="G187" i="112"/>
  <c r="F187" i="112"/>
  <c r="P186" i="112"/>
  <c r="O186" i="112"/>
  <c r="H186" i="112"/>
  <c r="G186" i="112"/>
  <c r="F186" i="112"/>
  <c r="P185" i="112"/>
  <c r="O185" i="112"/>
  <c r="H185" i="112"/>
  <c r="G185" i="112"/>
  <c r="F185" i="112"/>
  <c r="P184" i="112"/>
  <c r="O184" i="112"/>
  <c r="H184" i="112"/>
  <c r="G184" i="112"/>
  <c r="F184" i="112"/>
  <c r="P183" i="112"/>
  <c r="O183" i="112"/>
  <c r="H183" i="112"/>
  <c r="G183" i="112"/>
  <c r="F183" i="112"/>
  <c r="P182" i="112"/>
  <c r="O182" i="112"/>
  <c r="H182" i="112"/>
  <c r="G182" i="112"/>
  <c r="F182" i="112"/>
  <c r="P181" i="112"/>
  <c r="O181" i="112"/>
  <c r="H181" i="112"/>
  <c r="G181" i="112"/>
  <c r="F181" i="112"/>
  <c r="P180" i="112"/>
  <c r="O180" i="112"/>
  <c r="H180" i="112"/>
  <c r="G180" i="112"/>
  <c r="F180" i="112"/>
  <c r="P179" i="112"/>
  <c r="O179" i="112"/>
  <c r="H179" i="112"/>
  <c r="G179" i="112"/>
  <c r="F179" i="112"/>
  <c r="P178" i="112"/>
  <c r="O178" i="112"/>
  <c r="H178" i="112"/>
  <c r="G178" i="112"/>
  <c r="F178" i="112"/>
  <c r="P177" i="112"/>
  <c r="O177" i="112"/>
  <c r="H177" i="112"/>
  <c r="G177" i="112"/>
  <c r="F177" i="112"/>
  <c r="P176" i="112"/>
  <c r="O176" i="112"/>
  <c r="H176" i="112"/>
  <c r="G176" i="112"/>
  <c r="F176" i="112"/>
  <c r="P175" i="112"/>
  <c r="O175" i="112"/>
  <c r="H175" i="112"/>
  <c r="G175" i="112"/>
  <c r="F175" i="112"/>
  <c r="P174" i="112"/>
  <c r="O174" i="112"/>
  <c r="H174" i="112"/>
  <c r="G174" i="112"/>
  <c r="F174" i="112"/>
  <c r="P173" i="112"/>
  <c r="O173" i="112"/>
  <c r="H173" i="112"/>
  <c r="G173" i="112"/>
  <c r="F173" i="112"/>
  <c r="P172" i="112"/>
  <c r="O172" i="112"/>
  <c r="H172" i="112"/>
  <c r="G172" i="112"/>
  <c r="F172" i="112"/>
  <c r="P171" i="112"/>
  <c r="O171" i="112"/>
  <c r="H171" i="112"/>
  <c r="G171" i="112"/>
  <c r="F171" i="112"/>
  <c r="P170" i="112"/>
  <c r="O170" i="112"/>
  <c r="H170" i="112"/>
  <c r="G170" i="112"/>
  <c r="F170" i="112"/>
  <c r="P169" i="112"/>
  <c r="O169" i="112"/>
  <c r="H169" i="112"/>
  <c r="G169" i="112"/>
  <c r="F169" i="112"/>
  <c r="P168" i="112"/>
  <c r="O168" i="112"/>
  <c r="H168" i="112"/>
  <c r="G168" i="112"/>
  <c r="F168" i="112"/>
  <c r="P167" i="112"/>
  <c r="O167" i="112"/>
  <c r="H167" i="112"/>
  <c r="G167" i="112"/>
  <c r="F167" i="112"/>
  <c r="P166" i="112"/>
  <c r="O166" i="112"/>
  <c r="H166" i="112"/>
  <c r="G166" i="112"/>
  <c r="F166" i="112"/>
  <c r="P165" i="112"/>
  <c r="O165" i="112"/>
  <c r="H165" i="112"/>
  <c r="G165" i="112"/>
  <c r="F165" i="112"/>
  <c r="P164" i="112"/>
  <c r="O164" i="112"/>
  <c r="H164" i="112"/>
  <c r="G164" i="112"/>
  <c r="F164" i="112"/>
  <c r="P163" i="112"/>
  <c r="O163" i="112"/>
  <c r="H163" i="112"/>
  <c r="G163" i="112"/>
  <c r="F163" i="112"/>
  <c r="P162" i="112"/>
  <c r="O162" i="112"/>
  <c r="H162" i="112"/>
  <c r="G162" i="112"/>
  <c r="F162" i="112"/>
  <c r="P161" i="112"/>
  <c r="O161" i="112"/>
  <c r="H161" i="112"/>
  <c r="G161" i="112"/>
  <c r="F161" i="112"/>
  <c r="P160" i="112"/>
  <c r="O160" i="112"/>
  <c r="H160" i="112"/>
  <c r="G160" i="112"/>
  <c r="F160" i="112"/>
  <c r="P159" i="112"/>
  <c r="O159" i="112"/>
  <c r="H159" i="112"/>
  <c r="G159" i="112"/>
  <c r="F159" i="112"/>
  <c r="P158" i="112"/>
  <c r="O158" i="112"/>
  <c r="H158" i="112"/>
  <c r="G158" i="112"/>
  <c r="F158" i="112"/>
  <c r="P157" i="112"/>
  <c r="O157" i="112"/>
  <c r="H157" i="112"/>
  <c r="F157" i="112"/>
  <c r="P156" i="112"/>
  <c r="O156" i="112"/>
  <c r="H156" i="112"/>
  <c r="G156" i="112"/>
  <c r="F156" i="112"/>
  <c r="P155" i="112"/>
  <c r="O155" i="112"/>
  <c r="H155" i="112"/>
  <c r="G155" i="112"/>
  <c r="F155" i="112"/>
  <c r="P154" i="112"/>
  <c r="O154" i="112"/>
  <c r="H154" i="112"/>
  <c r="G154" i="112"/>
  <c r="F154" i="112"/>
  <c r="P153" i="112"/>
  <c r="O153" i="112"/>
  <c r="H153" i="112"/>
  <c r="G153" i="112"/>
  <c r="F153" i="112"/>
  <c r="P152" i="112"/>
  <c r="O152" i="112"/>
  <c r="H152" i="112"/>
  <c r="G152" i="112"/>
  <c r="F152" i="112"/>
  <c r="P151" i="112"/>
  <c r="O151" i="112"/>
  <c r="H151" i="112"/>
  <c r="G151" i="112"/>
  <c r="F151" i="112"/>
  <c r="P150" i="112"/>
  <c r="O150" i="112"/>
  <c r="H150" i="112"/>
  <c r="G150" i="112"/>
  <c r="F150" i="112"/>
  <c r="P149" i="112"/>
  <c r="O149" i="112"/>
  <c r="H149" i="112"/>
  <c r="G149" i="112"/>
  <c r="F149" i="112"/>
  <c r="P148" i="112"/>
  <c r="O148" i="112"/>
  <c r="H148" i="112"/>
  <c r="G148" i="112"/>
  <c r="F148" i="112"/>
  <c r="P147" i="112"/>
  <c r="O147" i="112"/>
  <c r="H147" i="112"/>
  <c r="G147" i="112"/>
  <c r="F147" i="112"/>
  <c r="P146" i="112"/>
  <c r="O146" i="112"/>
  <c r="H146" i="112"/>
  <c r="F146" i="112"/>
  <c r="P145" i="112"/>
  <c r="O145" i="112"/>
  <c r="H145" i="112"/>
  <c r="G145" i="112"/>
  <c r="F145" i="112"/>
  <c r="P144" i="112"/>
  <c r="O144" i="112"/>
  <c r="H144" i="112"/>
  <c r="G144" i="112"/>
  <c r="F144" i="112"/>
  <c r="P143" i="112"/>
  <c r="O143" i="112"/>
  <c r="H143" i="112"/>
  <c r="G143" i="112"/>
  <c r="F143" i="112"/>
  <c r="P142" i="112"/>
  <c r="O142" i="112"/>
  <c r="H142" i="112"/>
  <c r="G142" i="112"/>
  <c r="F142" i="112"/>
  <c r="P141" i="112"/>
  <c r="O141" i="112"/>
  <c r="H141" i="112"/>
  <c r="G141" i="112"/>
  <c r="F141" i="112"/>
  <c r="P140" i="112"/>
  <c r="O140" i="112"/>
  <c r="H140" i="112"/>
  <c r="G140" i="112"/>
  <c r="F140" i="112"/>
  <c r="P139" i="112"/>
  <c r="O139" i="112"/>
  <c r="H139" i="112"/>
  <c r="G139" i="112"/>
  <c r="F139" i="112"/>
  <c r="P138" i="112"/>
  <c r="O138" i="112"/>
  <c r="H138" i="112"/>
  <c r="G138" i="112"/>
  <c r="F138" i="112"/>
  <c r="P137" i="112"/>
  <c r="O137" i="112"/>
  <c r="H137" i="112"/>
  <c r="G137" i="112"/>
  <c r="F137" i="112"/>
  <c r="P136" i="112"/>
  <c r="O136" i="112"/>
  <c r="H136" i="112"/>
  <c r="G136" i="112"/>
  <c r="F136" i="112"/>
  <c r="P135" i="112"/>
  <c r="O135" i="112"/>
  <c r="H135" i="112"/>
  <c r="G135" i="112"/>
  <c r="F135" i="112"/>
  <c r="P134" i="112"/>
  <c r="O134" i="112"/>
  <c r="H134" i="112"/>
  <c r="G134" i="112"/>
  <c r="F134" i="112"/>
  <c r="P133" i="112"/>
  <c r="O133" i="112"/>
  <c r="H133" i="112"/>
  <c r="G133" i="112"/>
  <c r="F133" i="112"/>
  <c r="P132" i="112"/>
  <c r="O132" i="112"/>
  <c r="H132" i="112"/>
  <c r="G132" i="112"/>
  <c r="F132" i="112"/>
  <c r="P131" i="112"/>
  <c r="O131" i="112"/>
  <c r="H131" i="112"/>
  <c r="G131" i="112"/>
  <c r="F131" i="112"/>
  <c r="P130" i="112"/>
  <c r="O130" i="112"/>
  <c r="H130" i="112"/>
  <c r="G130" i="112"/>
  <c r="F130" i="112"/>
  <c r="P129" i="112"/>
  <c r="O129" i="112"/>
  <c r="H129" i="112"/>
  <c r="G129" i="112"/>
  <c r="F129" i="112"/>
  <c r="P128" i="112"/>
  <c r="O128" i="112"/>
  <c r="H128" i="112"/>
  <c r="G128" i="112"/>
  <c r="F128" i="112"/>
  <c r="P127" i="112"/>
  <c r="O127" i="112"/>
  <c r="H127" i="112"/>
  <c r="G127" i="112"/>
  <c r="F127" i="112"/>
  <c r="P126" i="112"/>
  <c r="O126" i="112"/>
  <c r="H126" i="112"/>
  <c r="G126" i="112"/>
  <c r="F126" i="112"/>
  <c r="P125" i="112"/>
  <c r="O125" i="112"/>
  <c r="H125" i="112"/>
  <c r="G125" i="112"/>
  <c r="F125" i="112"/>
  <c r="P124" i="112"/>
  <c r="O124" i="112"/>
  <c r="H124" i="112"/>
  <c r="G124" i="112"/>
  <c r="F124" i="112"/>
  <c r="P123" i="112"/>
  <c r="O123" i="112"/>
  <c r="H123" i="112"/>
  <c r="G123" i="112"/>
  <c r="F123" i="112"/>
  <c r="P122" i="112"/>
  <c r="O122" i="112"/>
  <c r="H122" i="112"/>
  <c r="G122" i="112"/>
  <c r="F122" i="112"/>
  <c r="P121" i="112"/>
  <c r="O121" i="112"/>
  <c r="H121" i="112"/>
  <c r="G121" i="112"/>
  <c r="F121" i="112"/>
  <c r="P120" i="112"/>
  <c r="O120" i="112"/>
  <c r="H120" i="112"/>
  <c r="G120" i="112"/>
  <c r="F120" i="112"/>
  <c r="P119" i="112"/>
  <c r="O119" i="112"/>
  <c r="H119" i="112"/>
  <c r="G119" i="112"/>
  <c r="F119" i="112"/>
  <c r="P118" i="112"/>
  <c r="O118" i="112"/>
  <c r="H118" i="112"/>
  <c r="G118" i="112"/>
  <c r="F118" i="112"/>
  <c r="P117" i="112"/>
  <c r="O117" i="112"/>
  <c r="H117" i="112"/>
  <c r="G117" i="112"/>
  <c r="F117" i="112"/>
  <c r="P116" i="112"/>
  <c r="O116" i="112"/>
  <c r="H116" i="112"/>
  <c r="G116" i="112"/>
  <c r="F116" i="112"/>
  <c r="P115" i="112"/>
  <c r="O115" i="112"/>
  <c r="H115" i="112"/>
  <c r="G115" i="112"/>
  <c r="F115" i="112"/>
  <c r="P114" i="112"/>
  <c r="O114" i="112"/>
  <c r="H114" i="112"/>
  <c r="G114" i="112"/>
  <c r="F114" i="112"/>
  <c r="P113" i="112"/>
  <c r="O113" i="112"/>
  <c r="H113" i="112"/>
  <c r="G113" i="112"/>
  <c r="F113" i="112"/>
  <c r="P112" i="112"/>
  <c r="O112" i="112"/>
  <c r="H112" i="112"/>
  <c r="G112" i="112"/>
  <c r="F112" i="112"/>
  <c r="P111" i="112"/>
  <c r="O111" i="112"/>
  <c r="H111" i="112"/>
  <c r="G111" i="112"/>
  <c r="F111" i="112"/>
  <c r="P110" i="112"/>
  <c r="O110" i="112"/>
  <c r="H110" i="112"/>
  <c r="G110" i="112"/>
  <c r="F110" i="112"/>
  <c r="P109" i="112"/>
  <c r="O109" i="112"/>
  <c r="H109" i="112"/>
  <c r="F109" i="112"/>
  <c r="P108" i="112"/>
  <c r="O108" i="112"/>
  <c r="H108" i="112"/>
  <c r="G108" i="112"/>
  <c r="F108" i="112"/>
  <c r="P107" i="112"/>
  <c r="O107" i="112"/>
  <c r="H107" i="112"/>
  <c r="G107" i="112"/>
  <c r="F107" i="112"/>
  <c r="P106" i="112"/>
  <c r="O106" i="112"/>
  <c r="H106" i="112"/>
  <c r="G106" i="112"/>
  <c r="F106" i="112"/>
  <c r="P105" i="112"/>
  <c r="O105" i="112"/>
  <c r="H105" i="112"/>
  <c r="G105" i="112"/>
  <c r="F105" i="112"/>
  <c r="P104" i="112"/>
  <c r="O104" i="112"/>
  <c r="H104" i="112"/>
  <c r="G104" i="112"/>
  <c r="F104" i="112"/>
  <c r="P103" i="112"/>
  <c r="O103" i="112"/>
  <c r="H103" i="112"/>
  <c r="G103" i="112"/>
  <c r="F103" i="112"/>
  <c r="P102" i="112"/>
  <c r="O102" i="112"/>
  <c r="H102" i="112"/>
  <c r="G102" i="112"/>
  <c r="F102" i="112"/>
  <c r="P101" i="112"/>
  <c r="O101" i="112"/>
  <c r="H101" i="112"/>
  <c r="G101" i="112"/>
  <c r="F101" i="112"/>
  <c r="P100" i="112"/>
  <c r="O100" i="112"/>
  <c r="H100" i="112"/>
  <c r="G100" i="112"/>
  <c r="F100" i="112"/>
  <c r="P99" i="112"/>
  <c r="O99" i="112"/>
  <c r="H99" i="112"/>
  <c r="G99" i="112"/>
  <c r="F99" i="112"/>
  <c r="P98" i="112"/>
  <c r="O98" i="112"/>
  <c r="H98" i="112"/>
  <c r="G98" i="112"/>
  <c r="F98" i="112"/>
  <c r="P97" i="112"/>
  <c r="O97" i="112"/>
  <c r="H97" i="112"/>
  <c r="G97" i="112"/>
  <c r="F97" i="112"/>
  <c r="P96" i="112"/>
  <c r="O96" i="112"/>
  <c r="H96" i="112"/>
  <c r="G96" i="112"/>
  <c r="F96" i="112"/>
  <c r="P95" i="112"/>
  <c r="O95" i="112"/>
  <c r="H95" i="112"/>
  <c r="G95" i="112"/>
  <c r="F95" i="112"/>
  <c r="P94" i="112"/>
  <c r="O94" i="112"/>
  <c r="H94" i="112"/>
  <c r="G94" i="112"/>
  <c r="F94" i="112"/>
  <c r="P93" i="112"/>
  <c r="O93" i="112"/>
  <c r="H93" i="112"/>
  <c r="G93" i="112"/>
  <c r="F93" i="112"/>
  <c r="P92" i="112"/>
  <c r="O92" i="112"/>
  <c r="H92" i="112"/>
  <c r="G92" i="112"/>
  <c r="F92" i="112"/>
  <c r="P91" i="112"/>
  <c r="O91" i="112"/>
  <c r="H91" i="112"/>
  <c r="G91" i="112"/>
  <c r="F91" i="112"/>
  <c r="P90" i="112"/>
  <c r="O90" i="112"/>
  <c r="H90" i="112"/>
  <c r="G90" i="112"/>
  <c r="F90" i="112"/>
  <c r="P89" i="112"/>
  <c r="O89" i="112"/>
  <c r="H89" i="112"/>
  <c r="G89" i="112"/>
  <c r="F89" i="112"/>
  <c r="P88" i="112"/>
  <c r="O88" i="112"/>
  <c r="H88" i="112"/>
  <c r="G88" i="112"/>
  <c r="F88" i="112"/>
  <c r="P87" i="112"/>
  <c r="O87" i="112"/>
  <c r="H87" i="112"/>
  <c r="G87" i="112"/>
  <c r="F87" i="112"/>
  <c r="P86" i="112"/>
  <c r="O86" i="112"/>
  <c r="H86" i="112"/>
  <c r="G86" i="112"/>
  <c r="F86" i="112"/>
  <c r="P85" i="112"/>
  <c r="O85" i="112"/>
  <c r="H85" i="112"/>
  <c r="G85" i="112"/>
  <c r="F85" i="112"/>
  <c r="P84" i="112"/>
  <c r="O84" i="112"/>
  <c r="H84" i="112"/>
  <c r="G84" i="112"/>
  <c r="F84" i="112"/>
  <c r="P83" i="112"/>
  <c r="O83" i="112"/>
  <c r="H83" i="112"/>
  <c r="G83" i="112"/>
  <c r="F83" i="112"/>
  <c r="P82" i="112"/>
  <c r="O82" i="112"/>
  <c r="H82" i="112"/>
  <c r="G82" i="112"/>
  <c r="F82" i="112"/>
  <c r="P81" i="112"/>
  <c r="O81" i="112"/>
  <c r="H81" i="112"/>
  <c r="G81" i="112"/>
  <c r="F81" i="112"/>
  <c r="P80" i="112"/>
  <c r="O80" i="112"/>
  <c r="H80" i="112"/>
  <c r="G80" i="112"/>
  <c r="F80" i="112"/>
  <c r="P79" i="112"/>
  <c r="O79" i="112"/>
  <c r="H79" i="112"/>
  <c r="G79" i="112"/>
  <c r="F79" i="112"/>
  <c r="P78" i="112"/>
  <c r="O78" i="112"/>
  <c r="H78" i="112"/>
  <c r="G78" i="112"/>
  <c r="F78" i="112"/>
  <c r="P77" i="112"/>
  <c r="O77" i="112"/>
  <c r="H77" i="112"/>
  <c r="G77" i="112"/>
  <c r="F77" i="112"/>
  <c r="P76" i="112"/>
  <c r="O76" i="112"/>
  <c r="H76" i="112"/>
  <c r="G76" i="112"/>
  <c r="F76" i="112"/>
  <c r="P75" i="112"/>
  <c r="O75" i="112"/>
  <c r="H75" i="112"/>
  <c r="G75" i="112"/>
  <c r="F75" i="112"/>
  <c r="P74" i="112"/>
  <c r="O74" i="112"/>
  <c r="H74" i="112"/>
  <c r="G74" i="112"/>
  <c r="F74" i="112"/>
  <c r="P73" i="112"/>
  <c r="O73" i="112"/>
  <c r="H73" i="112"/>
  <c r="G73" i="112"/>
  <c r="F73" i="112"/>
  <c r="P72" i="112"/>
  <c r="O72" i="112"/>
  <c r="H72" i="112"/>
  <c r="G72" i="112"/>
  <c r="F72" i="112"/>
  <c r="P71" i="112"/>
  <c r="O71" i="112"/>
  <c r="H71" i="112"/>
  <c r="G71" i="112"/>
  <c r="F71" i="112"/>
  <c r="P70" i="112"/>
  <c r="O70" i="112"/>
  <c r="H70" i="112"/>
  <c r="G70" i="112"/>
  <c r="F70" i="112"/>
  <c r="P69" i="112"/>
  <c r="O69" i="112"/>
  <c r="H69" i="112"/>
  <c r="G69" i="112"/>
  <c r="F69" i="112"/>
  <c r="P68" i="112"/>
  <c r="O68" i="112"/>
  <c r="H68" i="112"/>
  <c r="G68" i="112"/>
  <c r="F68" i="112"/>
  <c r="P67" i="112"/>
  <c r="O67" i="112"/>
  <c r="H67" i="112"/>
  <c r="G67" i="112"/>
  <c r="F67" i="112"/>
  <c r="P66" i="112"/>
  <c r="O66" i="112"/>
  <c r="H66" i="112"/>
  <c r="G66" i="112"/>
  <c r="F66" i="112"/>
  <c r="P65" i="112"/>
  <c r="O65" i="112"/>
  <c r="H65" i="112"/>
  <c r="G65" i="112"/>
  <c r="F65" i="112"/>
  <c r="P64" i="112"/>
  <c r="O64" i="112"/>
  <c r="H64" i="112"/>
  <c r="G64" i="112"/>
  <c r="F64" i="112"/>
  <c r="P63" i="112"/>
  <c r="O63" i="112"/>
  <c r="H63" i="112"/>
  <c r="G63" i="112"/>
  <c r="F63" i="112"/>
  <c r="P62" i="112"/>
  <c r="O62" i="112"/>
  <c r="H62" i="112"/>
  <c r="G62" i="112"/>
  <c r="F62" i="112"/>
  <c r="P61" i="112"/>
  <c r="O61" i="112"/>
  <c r="H61" i="112"/>
  <c r="G61" i="112"/>
  <c r="F61" i="112"/>
  <c r="P60" i="112"/>
  <c r="O60" i="112"/>
  <c r="H60" i="112"/>
  <c r="G60" i="112"/>
  <c r="F60" i="112"/>
  <c r="P59" i="112"/>
  <c r="O59" i="112"/>
  <c r="H59" i="112"/>
  <c r="G59" i="112"/>
  <c r="F59" i="112"/>
  <c r="P58" i="112"/>
  <c r="O58" i="112"/>
  <c r="H58" i="112"/>
  <c r="G58" i="112"/>
  <c r="F58" i="112"/>
  <c r="P57" i="112"/>
  <c r="O57" i="112"/>
  <c r="H57" i="112"/>
  <c r="G57" i="112"/>
  <c r="F57" i="112"/>
  <c r="P56" i="112"/>
  <c r="O56" i="112"/>
  <c r="H56" i="112"/>
  <c r="G56" i="112"/>
  <c r="F56" i="112"/>
  <c r="P55" i="112"/>
  <c r="O55" i="112"/>
  <c r="H55" i="112"/>
  <c r="G55" i="112"/>
  <c r="F55" i="112"/>
  <c r="P54" i="112"/>
  <c r="O54" i="112"/>
  <c r="H54" i="112"/>
  <c r="G54" i="112"/>
  <c r="F54" i="112"/>
  <c r="P53" i="112"/>
  <c r="O53" i="112"/>
  <c r="H53" i="112"/>
  <c r="G53" i="112"/>
  <c r="F53" i="112"/>
  <c r="P52" i="112"/>
  <c r="O52" i="112"/>
  <c r="H52" i="112"/>
  <c r="G52" i="112"/>
  <c r="F52" i="112"/>
  <c r="P51" i="112"/>
  <c r="O51" i="112"/>
  <c r="H51" i="112"/>
  <c r="G51" i="112"/>
  <c r="F51" i="112"/>
  <c r="P50" i="112"/>
  <c r="O50" i="112"/>
  <c r="H50" i="112"/>
  <c r="G50" i="112"/>
  <c r="F50" i="112"/>
  <c r="P49" i="112"/>
  <c r="O49" i="112"/>
  <c r="H49" i="112"/>
  <c r="G49" i="112"/>
  <c r="F49" i="112"/>
  <c r="P48" i="112"/>
  <c r="O48" i="112"/>
  <c r="H48" i="112"/>
  <c r="G48" i="112"/>
  <c r="F48" i="112"/>
  <c r="P47" i="112"/>
  <c r="O47" i="112"/>
  <c r="H47" i="112"/>
  <c r="G47" i="112"/>
  <c r="F47" i="112"/>
  <c r="P46" i="112"/>
  <c r="O46" i="112"/>
  <c r="H46" i="112"/>
  <c r="G46" i="112"/>
  <c r="F46" i="112"/>
  <c r="P45" i="112"/>
  <c r="O45" i="112"/>
  <c r="H45" i="112"/>
  <c r="G45" i="112"/>
  <c r="F45" i="112"/>
  <c r="P44" i="112"/>
  <c r="O44" i="112"/>
  <c r="H44" i="112"/>
  <c r="G44" i="112"/>
  <c r="F44" i="112"/>
  <c r="P43" i="112"/>
  <c r="O43" i="112"/>
  <c r="H43" i="112"/>
  <c r="G43" i="112"/>
  <c r="F43" i="112"/>
  <c r="P42" i="112"/>
  <c r="O42" i="112"/>
  <c r="H42" i="112"/>
  <c r="G42" i="112"/>
  <c r="F42" i="112"/>
  <c r="P41" i="112"/>
  <c r="O41" i="112"/>
  <c r="H41" i="112"/>
  <c r="G41" i="112"/>
  <c r="F41" i="112"/>
  <c r="P40" i="112"/>
  <c r="O40" i="112"/>
  <c r="H40" i="112"/>
  <c r="G40" i="112"/>
  <c r="F40" i="112"/>
  <c r="P39" i="112"/>
  <c r="O39" i="112"/>
  <c r="H39" i="112"/>
  <c r="G39" i="112"/>
  <c r="F39" i="112"/>
  <c r="P38" i="112"/>
  <c r="O38" i="112"/>
  <c r="H38" i="112"/>
  <c r="G38" i="112"/>
  <c r="F38" i="112"/>
  <c r="P37" i="112"/>
  <c r="O37" i="112"/>
  <c r="H37" i="112"/>
  <c r="F37" i="112"/>
  <c r="P36" i="112"/>
  <c r="O36" i="112"/>
  <c r="H36" i="112"/>
  <c r="G36" i="112"/>
  <c r="F36" i="112"/>
  <c r="P35" i="112"/>
  <c r="O35" i="112"/>
  <c r="H35" i="112"/>
  <c r="G35" i="112"/>
  <c r="F35" i="112"/>
  <c r="P34" i="112"/>
  <c r="O34" i="112"/>
  <c r="H34" i="112"/>
  <c r="G34" i="112"/>
  <c r="F34" i="112"/>
  <c r="P33" i="112"/>
  <c r="O33" i="112"/>
  <c r="H33" i="112"/>
  <c r="G33" i="112"/>
  <c r="F33" i="112"/>
  <c r="P32" i="112"/>
  <c r="O32" i="112"/>
  <c r="H32" i="112"/>
  <c r="G32" i="112"/>
  <c r="F32" i="112"/>
  <c r="P31" i="112"/>
  <c r="O31" i="112"/>
  <c r="H31" i="112"/>
  <c r="G31" i="112"/>
  <c r="F31" i="112"/>
  <c r="P30" i="112"/>
  <c r="O30" i="112"/>
  <c r="H30" i="112"/>
  <c r="G30" i="112"/>
  <c r="F30" i="112"/>
  <c r="P29" i="112"/>
  <c r="O29" i="112"/>
  <c r="H29" i="112"/>
  <c r="G29" i="112"/>
  <c r="F29" i="112"/>
  <c r="P28" i="112"/>
  <c r="O28" i="112"/>
  <c r="H28" i="112"/>
  <c r="G28" i="112"/>
  <c r="F28" i="112"/>
  <c r="P27" i="112"/>
  <c r="O27" i="112"/>
  <c r="H27" i="112"/>
  <c r="G27" i="112"/>
  <c r="F27" i="112"/>
  <c r="P26" i="112"/>
  <c r="O26" i="112"/>
  <c r="H26" i="112"/>
  <c r="G26" i="112"/>
  <c r="F26" i="112"/>
  <c r="P25" i="112"/>
  <c r="O25" i="112"/>
  <c r="H25" i="112"/>
  <c r="G25" i="112"/>
  <c r="F25" i="112"/>
  <c r="P24" i="112"/>
  <c r="O24" i="112"/>
  <c r="H24" i="112"/>
  <c r="F24" i="112"/>
  <c r="P23" i="112"/>
  <c r="O23" i="112"/>
  <c r="H23" i="112"/>
  <c r="G23" i="112"/>
  <c r="F23" i="112"/>
  <c r="P22" i="112"/>
  <c r="O22" i="112"/>
  <c r="H22" i="112"/>
  <c r="G22" i="112"/>
  <c r="F22" i="112"/>
  <c r="P21" i="112"/>
  <c r="O21" i="112"/>
  <c r="H21" i="112"/>
  <c r="G21" i="112"/>
  <c r="F21" i="112"/>
  <c r="P20" i="112"/>
  <c r="O20" i="112"/>
  <c r="H20" i="112"/>
  <c r="G20" i="112"/>
  <c r="F20" i="112"/>
  <c r="P19" i="112"/>
  <c r="O19" i="112"/>
  <c r="H19" i="112"/>
  <c r="G19" i="112"/>
  <c r="F19" i="112"/>
  <c r="P18" i="112"/>
  <c r="O18" i="112"/>
  <c r="H18" i="112"/>
  <c r="G18" i="112"/>
  <c r="F18" i="112"/>
  <c r="P17" i="112"/>
  <c r="O17" i="112"/>
  <c r="H17" i="112"/>
  <c r="G17" i="112"/>
  <c r="F17" i="112"/>
  <c r="P16" i="112"/>
  <c r="O16" i="112"/>
  <c r="H16" i="112"/>
  <c r="G16" i="112"/>
  <c r="F16" i="112"/>
  <c r="P15" i="112"/>
  <c r="O15" i="112"/>
  <c r="H15" i="112"/>
  <c r="G15" i="112"/>
  <c r="F15" i="112"/>
  <c r="P14" i="112"/>
  <c r="O14" i="112"/>
  <c r="H14" i="112"/>
  <c r="G14" i="112"/>
  <c r="F14" i="112"/>
  <c r="P13" i="112"/>
  <c r="O13" i="112"/>
  <c r="H13" i="112"/>
  <c r="G13" i="112"/>
  <c r="F13" i="112"/>
  <c r="P12" i="112"/>
  <c r="O12" i="112"/>
  <c r="H12" i="112"/>
  <c r="G12" i="112"/>
  <c r="F12" i="112"/>
  <c r="P11" i="112"/>
  <c r="O11" i="112"/>
  <c r="H11" i="112"/>
  <c r="G11" i="112"/>
  <c r="F11" i="112"/>
  <c r="P10" i="112"/>
  <c r="O10" i="112"/>
  <c r="H10" i="112"/>
  <c r="G10" i="112"/>
  <c r="F10" i="112"/>
  <c r="P9" i="112"/>
  <c r="O9" i="112"/>
  <c r="H9" i="112"/>
  <c r="G9" i="112"/>
  <c r="F9" i="112"/>
  <c r="P8" i="112"/>
  <c r="O8" i="112"/>
  <c r="H8" i="112"/>
  <c r="G8" i="112"/>
  <c r="F8" i="112"/>
  <c r="P7" i="112"/>
  <c r="O7" i="112"/>
  <c r="H7" i="112"/>
  <c r="G7" i="112"/>
  <c r="F7" i="112"/>
  <c r="P6" i="112"/>
  <c r="O6" i="112"/>
  <c r="H6" i="112"/>
  <c r="G6" i="112"/>
  <c r="F6" i="112"/>
  <c r="P5" i="112"/>
  <c r="O5" i="112"/>
  <c r="H5" i="112"/>
  <c r="F5" i="112"/>
  <c r="P4" i="112"/>
  <c r="O4" i="112"/>
  <c r="H4" i="112"/>
  <c r="G4" i="112"/>
  <c r="F4" i="112"/>
  <c r="P3" i="112"/>
  <c r="O3" i="112"/>
  <c r="H3" i="112"/>
  <c r="G3" i="112"/>
  <c r="F3" i="112"/>
  <c r="C4" i="112"/>
  <c r="C5" i="112"/>
  <c r="C6" i="112"/>
  <c r="C7" i="112"/>
  <c r="C8" i="112"/>
  <c r="C9" i="112"/>
  <c r="C10" i="112"/>
  <c r="C11" i="112"/>
  <c r="C12" i="112"/>
  <c r="C13" i="112"/>
  <c r="C14" i="112"/>
  <c r="C15" i="112"/>
  <c r="C16" i="112"/>
  <c r="C17" i="112"/>
  <c r="C18" i="112"/>
  <c r="C19" i="112"/>
  <c r="C20" i="112"/>
  <c r="C21" i="112"/>
  <c r="C22" i="112"/>
  <c r="C23" i="112"/>
  <c r="C24" i="112"/>
  <c r="C25" i="112"/>
  <c r="C26" i="112"/>
  <c r="C27" i="112"/>
  <c r="C28" i="112"/>
  <c r="C29" i="112"/>
  <c r="C30" i="112"/>
  <c r="C31" i="112"/>
  <c r="C32" i="112"/>
  <c r="C33" i="112"/>
  <c r="C34" i="112"/>
  <c r="C35" i="112"/>
  <c r="C36" i="112"/>
  <c r="C37" i="112"/>
  <c r="C38" i="112"/>
  <c r="C39" i="112"/>
  <c r="C40" i="112"/>
  <c r="C41" i="112"/>
  <c r="C42" i="112"/>
  <c r="C43" i="112"/>
  <c r="C44" i="112"/>
  <c r="C45" i="112"/>
  <c r="C46" i="112"/>
  <c r="C47" i="112"/>
  <c r="C48" i="112"/>
  <c r="C49" i="112"/>
  <c r="C50" i="112"/>
  <c r="C51" i="112"/>
  <c r="C52" i="112"/>
  <c r="C53" i="112"/>
  <c r="C54" i="112"/>
  <c r="C55" i="112"/>
  <c r="C56" i="112"/>
  <c r="C57" i="112"/>
  <c r="C58" i="112"/>
  <c r="C59" i="112"/>
  <c r="C60" i="112"/>
  <c r="C61" i="112"/>
  <c r="C62" i="112"/>
  <c r="C63" i="112"/>
  <c r="C64" i="112"/>
  <c r="C65" i="112"/>
  <c r="C66" i="112"/>
  <c r="C67" i="112"/>
  <c r="C68" i="112"/>
  <c r="C69" i="112"/>
  <c r="C70" i="112"/>
  <c r="C71" i="112"/>
  <c r="C72" i="112"/>
  <c r="C73" i="112"/>
  <c r="C74" i="112"/>
  <c r="C75" i="112"/>
  <c r="C76" i="112"/>
  <c r="C77" i="112"/>
  <c r="C78" i="112"/>
  <c r="C79" i="112"/>
  <c r="C80" i="112"/>
  <c r="C81" i="112"/>
  <c r="C82" i="112"/>
  <c r="C83" i="112"/>
  <c r="C84" i="112"/>
  <c r="C85" i="112"/>
  <c r="C86" i="112"/>
  <c r="C87" i="112"/>
  <c r="C88" i="112"/>
  <c r="C89" i="112"/>
  <c r="C90" i="112"/>
  <c r="C91" i="112"/>
  <c r="C92" i="112"/>
  <c r="C93" i="112"/>
  <c r="C94" i="112"/>
  <c r="C95" i="112"/>
  <c r="C96" i="112"/>
  <c r="C97" i="112"/>
  <c r="C98" i="112"/>
  <c r="C99" i="112"/>
  <c r="C100" i="112"/>
  <c r="C101" i="112"/>
  <c r="C102" i="112"/>
  <c r="C103" i="112"/>
  <c r="C104" i="112"/>
  <c r="C105" i="112"/>
  <c r="C106" i="112"/>
  <c r="C107" i="112"/>
  <c r="C108" i="112"/>
  <c r="C109" i="112"/>
  <c r="C110" i="112"/>
  <c r="C111" i="112"/>
  <c r="C112" i="112"/>
  <c r="C113" i="112"/>
  <c r="C114" i="112"/>
  <c r="C115" i="112"/>
  <c r="C116" i="112"/>
  <c r="C117" i="112"/>
  <c r="C118" i="112"/>
  <c r="C119" i="112"/>
  <c r="C120" i="112"/>
  <c r="C121" i="112"/>
  <c r="C122" i="112"/>
  <c r="C123" i="112"/>
  <c r="C124" i="112"/>
  <c r="C125" i="112"/>
  <c r="C126" i="112"/>
  <c r="C127" i="112"/>
  <c r="C128" i="112"/>
  <c r="C129" i="112"/>
  <c r="C130" i="112"/>
  <c r="C131" i="112"/>
  <c r="C132" i="112"/>
  <c r="C133" i="112"/>
  <c r="C134" i="112"/>
  <c r="C135" i="112"/>
  <c r="C136" i="112"/>
  <c r="C137" i="112"/>
  <c r="C138" i="112"/>
  <c r="C139" i="112"/>
  <c r="C140" i="112"/>
  <c r="C141" i="112"/>
  <c r="C142" i="112"/>
  <c r="C143" i="112"/>
  <c r="C144" i="112"/>
  <c r="C145" i="112"/>
  <c r="C146" i="112"/>
  <c r="C147" i="112"/>
  <c r="C148" i="112"/>
  <c r="C149" i="112"/>
  <c r="C150" i="112"/>
  <c r="C151" i="112"/>
  <c r="C152" i="112"/>
  <c r="C153" i="112"/>
  <c r="C154" i="112"/>
  <c r="C155" i="112"/>
  <c r="C156" i="112"/>
  <c r="C157" i="112"/>
  <c r="C158" i="112"/>
  <c r="C159" i="112"/>
  <c r="C160" i="112"/>
  <c r="C161" i="112"/>
  <c r="C162" i="112"/>
  <c r="C163" i="112"/>
  <c r="C164" i="112"/>
  <c r="C165" i="112"/>
  <c r="C166" i="112"/>
  <c r="C167" i="112"/>
  <c r="C168" i="112"/>
  <c r="C169" i="112"/>
  <c r="C170" i="112"/>
  <c r="C171" i="112"/>
  <c r="C172" i="112"/>
  <c r="C173" i="112"/>
  <c r="C174" i="112"/>
  <c r="C175" i="112"/>
  <c r="C176" i="112"/>
  <c r="C177" i="112"/>
  <c r="C178" i="112"/>
  <c r="C179" i="112"/>
  <c r="C180" i="112"/>
  <c r="C181" i="112"/>
  <c r="C182" i="112"/>
  <c r="C183" i="112"/>
  <c r="C184" i="112"/>
  <c r="C185" i="112"/>
  <c r="C186" i="112"/>
  <c r="C187" i="112"/>
  <c r="C188" i="112"/>
  <c r="C189" i="112"/>
  <c r="C190" i="112"/>
  <c r="C191" i="112"/>
  <c r="C192" i="112"/>
  <c r="C193" i="112"/>
  <c r="C194" i="112"/>
  <c r="C195" i="112"/>
  <c r="C196" i="112"/>
  <c r="C197" i="112"/>
  <c r="C198" i="112"/>
  <c r="C199" i="112"/>
  <c r="C200" i="112"/>
  <c r="C201" i="112"/>
  <c r="C202" i="112"/>
  <c r="C203" i="112"/>
  <c r="C204" i="112"/>
  <c r="C205" i="112"/>
  <c r="C206" i="112"/>
  <c r="C207" i="112"/>
  <c r="C208" i="112"/>
  <c r="C209" i="112"/>
  <c r="C210" i="112"/>
  <c r="C211" i="112"/>
  <c r="C212" i="112"/>
  <c r="C213" i="112"/>
  <c r="C214" i="112"/>
  <c r="C215" i="112"/>
  <c r="C216" i="112"/>
  <c r="C217" i="112"/>
  <c r="C218" i="112"/>
  <c r="C219" i="112"/>
  <c r="C220" i="112"/>
  <c r="C221" i="112"/>
  <c r="C222" i="112"/>
  <c r="C223" i="112"/>
  <c r="C224" i="112"/>
  <c r="C225" i="112"/>
  <c r="C226" i="112"/>
  <c r="C227" i="112"/>
  <c r="C228" i="112"/>
  <c r="C229" i="112"/>
  <c r="C230" i="112"/>
  <c r="C231" i="112"/>
  <c r="C232" i="112"/>
  <c r="C233" i="112"/>
  <c r="C234" i="112"/>
  <c r="C235" i="112"/>
  <c r="C236" i="112"/>
  <c r="C237" i="112"/>
  <c r="C238" i="112"/>
  <c r="C239" i="112"/>
  <c r="C240" i="112"/>
  <c r="C241" i="112"/>
  <c r="C242" i="112"/>
  <c r="C243" i="112"/>
  <c r="C244" i="112"/>
  <c r="C245" i="112"/>
  <c r="C246" i="112"/>
  <c r="C247" i="112"/>
  <c r="C248" i="112"/>
  <c r="C249" i="112"/>
  <c r="C250" i="112"/>
  <c r="C251" i="112"/>
  <c r="C252" i="112"/>
  <c r="C253" i="112"/>
  <c r="C254" i="112"/>
  <c r="C255" i="112"/>
  <c r="C256" i="112"/>
  <c r="C257" i="112"/>
  <c r="C258" i="112"/>
  <c r="C259" i="112"/>
  <c r="C260" i="112"/>
  <c r="C261" i="112"/>
  <c r="C262" i="112"/>
  <c r="C263" i="112"/>
  <c r="C264" i="112"/>
  <c r="C265" i="112"/>
  <c r="C266" i="112"/>
  <c r="C267" i="112"/>
  <c r="C268" i="112"/>
  <c r="C269" i="112"/>
  <c r="C270" i="112"/>
  <c r="C271" i="112"/>
  <c r="C272" i="112"/>
  <c r="C273" i="112"/>
  <c r="C274" i="112"/>
  <c r="C275" i="112"/>
  <c r="C276" i="112"/>
  <c r="C277" i="112"/>
  <c r="C278" i="112"/>
  <c r="C279" i="112"/>
  <c r="C280" i="112"/>
  <c r="C281" i="112"/>
  <c r="C282" i="112"/>
  <c r="C283" i="112"/>
  <c r="C284" i="112"/>
  <c r="C285" i="112"/>
  <c r="C286" i="112"/>
  <c r="C287" i="112"/>
  <c r="C288" i="112"/>
  <c r="C289" i="112"/>
  <c r="C290" i="112"/>
  <c r="C291" i="112"/>
  <c r="C292" i="112"/>
  <c r="C293" i="112"/>
  <c r="C294" i="112"/>
  <c r="C295" i="112"/>
  <c r="C296" i="112"/>
  <c r="C297" i="112"/>
  <c r="C298" i="112"/>
  <c r="C299" i="112"/>
  <c r="C300" i="112"/>
  <c r="C301" i="112"/>
  <c r="C302" i="112"/>
  <c r="C303" i="112"/>
  <c r="C304" i="112"/>
  <c r="C305" i="112"/>
  <c r="C306" i="112"/>
  <c r="C307" i="112"/>
  <c r="C308" i="112"/>
  <c r="C309" i="112"/>
  <c r="C310" i="112"/>
  <c r="C311" i="112"/>
  <c r="C312" i="112"/>
  <c r="C313" i="112"/>
  <c r="C314" i="112"/>
  <c r="C315" i="112"/>
  <c r="C316" i="112"/>
  <c r="C317" i="112"/>
  <c r="C318" i="112"/>
  <c r="C319" i="112"/>
  <c r="C320" i="112"/>
  <c r="C321" i="112"/>
  <c r="C322" i="112"/>
  <c r="C323" i="112"/>
  <c r="C324" i="112"/>
  <c r="C325" i="112"/>
  <c r="C326" i="112"/>
  <c r="C327" i="112"/>
  <c r="C328" i="112"/>
  <c r="C329" i="112"/>
  <c r="C330" i="112"/>
  <c r="C331" i="112"/>
  <c r="C332" i="112"/>
  <c r="C333" i="112"/>
  <c r="C334" i="112"/>
  <c r="C335" i="112"/>
  <c r="C336" i="112"/>
  <c r="C337" i="112"/>
  <c r="C338" i="112"/>
  <c r="C339" i="112"/>
  <c r="C340" i="112"/>
  <c r="C341" i="112"/>
  <c r="C342" i="112"/>
  <c r="C343" i="112"/>
  <c r="C344" i="112"/>
  <c r="C345" i="112"/>
  <c r="C346" i="112"/>
  <c r="C347" i="112"/>
  <c r="C348" i="112"/>
  <c r="C349" i="112"/>
  <c r="C350" i="112"/>
  <c r="C351" i="112"/>
  <c r="C352" i="112"/>
  <c r="C353" i="112"/>
  <c r="C354" i="112"/>
  <c r="C355" i="112"/>
  <c r="C3" i="112"/>
  <c r="AT7" i="112" l="1"/>
  <c r="AT3" i="112"/>
  <c r="AS5" i="112"/>
  <c r="AV6" i="112"/>
  <c r="AU6" i="112"/>
  <c r="AV5" i="112"/>
  <c r="AT6" i="112"/>
  <c r="AV7" i="112"/>
  <c r="AS4" i="112"/>
  <c r="AU5" i="112"/>
  <c r="AV4" i="112"/>
  <c r="AT5" i="112"/>
  <c r="AS7" i="112"/>
  <c r="AS3" i="112"/>
  <c r="AU4" i="112"/>
  <c r="AV3" i="112"/>
  <c r="AT4" i="112"/>
  <c r="AS6" i="112"/>
  <c r="AU7" i="112"/>
  <c r="G338" i="112"/>
  <c r="AT22" i="1"/>
  <c r="AU10" i="112"/>
  <c r="AV16" i="112"/>
  <c r="AU13" i="112"/>
  <c r="AT10" i="112"/>
  <c r="AS14" i="112"/>
  <c r="AW10" i="112"/>
  <c r="AV14" i="112"/>
  <c r="AU11" i="112"/>
  <c r="AT15" i="112"/>
  <c r="AS12" i="112"/>
  <c r="AW15" i="112"/>
  <c r="AV12" i="112"/>
  <c r="AU16" i="112"/>
  <c r="AT13" i="112"/>
  <c r="AS10" i="112"/>
  <c r="AW13" i="112"/>
  <c r="AV10" i="112"/>
  <c r="AU14" i="112"/>
  <c r="AT11" i="112"/>
  <c r="AS15" i="112"/>
  <c r="AW11" i="112"/>
  <c r="AV15" i="112"/>
  <c r="AU12" i="112"/>
  <c r="AT16" i="112"/>
  <c r="AS13" i="112"/>
  <c r="AW16" i="112"/>
  <c r="AV13" i="112"/>
  <c r="AT14" i="112"/>
  <c r="AS11" i="112"/>
  <c r="AW14" i="112"/>
  <c r="AV11" i="112"/>
  <c r="AU15" i="112"/>
  <c r="AT12" i="112"/>
  <c r="AS16" i="112"/>
  <c r="AW12" i="112"/>
  <c r="I3" i="112"/>
  <c r="M3" i="112"/>
  <c r="K3" i="112"/>
  <c r="D3" i="112"/>
  <c r="I19" i="112"/>
  <c r="M19" i="112"/>
  <c r="K19" i="112"/>
  <c r="D19" i="112"/>
  <c r="I23" i="112"/>
  <c r="M23" i="112"/>
  <c r="K23" i="112"/>
  <c r="D23" i="112"/>
  <c r="I43" i="112"/>
  <c r="M43" i="112"/>
  <c r="K43" i="112"/>
  <c r="D43" i="112"/>
  <c r="I49" i="112"/>
  <c r="M49" i="112"/>
  <c r="K49" i="112"/>
  <c r="D49" i="112"/>
  <c r="I57" i="112"/>
  <c r="M57" i="112"/>
  <c r="D57" i="112"/>
  <c r="K57" i="112"/>
  <c r="D59" i="112"/>
  <c r="I59" i="112"/>
  <c r="M59" i="112"/>
  <c r="K59" i="112"/>
  <c r="D63" i="112"/>
  <c r="I63" i="112"/>
  <c r="M63" i="112"/>
  <c r="K63" i="112"/>
  <c r="D73" i="112"/>
  <c r="I73" i="112"/>
  <c r="M73" i="112"/>
  <c r="K73" i="112"/>
  <c r="D77" i="112"/>
  <c r="I77" i="112"/>
  <c r="M77" i="112"/>
  <c r="K77" i="112"/>
  <c r="D83" i="112"/>
  <c r="I83" i="112"/>
  <c r="M83" i="112"/>
  <c r="K83" i="112"/>
  <c r="D89" i="112"/>
  <c r="I89" i="112"/>
  <c r="M89" i="112"/>
  <c r="K89" i="112"/>
  <c r="D91" i="112"/>
  <c r="I91" i="112"/>
  <c r="M91" i="112"/>
  <c r="K91" i="112"/>
  <c r="D95" i="112"/>
  <c r="I95" i="112"/>
  <c r="M95" i="112"/>
  <c r="K95" i="112"/>
  <c r="D105" i="112"/>
  <c r="I105" i="112"/>
  <c r="M105" i="112"/>
  <c r="K105" i="112"/>
  <c r="D109" i="112"/>
  <c r="I109" i="112"/>
  <c r="M109" i="112"/>
  <c r="K109" i="112"/>
  <c r="D111" i="112"/>
  <c r="I111" i="112"/>
  <c r="M111" i="112"/>
  <c r="K111" i="112"/>
  <c r="I127" i="112"/>
  <c r="M127" i="112"/>
  <c r="K127" i="112"/>
  <c r="D127" i="112"/>
  <c r="E7" i="112"/>
  <c r="J7" i="112"/>
  <c r="N7" i="112"/>
  <c r="L7" i="112"/>
  <c r="E13" i="112"/>
  <c r="J13" i="112"/>
  <c r="N13" i="112"/>
  <c r="L13" i="112"/>
  <c r="E15" i="112"/>
  <c r="J15" i="112"/>
  <c r="N15" i="112"/>
  <c r="L15" i="112"/>
  <c r="E19" i="112"/>
  <c r="J19" i="112"/>
  <c r="N19" i="112"/>
  <c r="L19" i="112"/>
  <c r="E21" i="112"/>
  <c r="J21" i="112"/>
  <c r="N21" i="112"/>
  <c r="L21" i="112"/>
  <c r="E27" i="112"/>
  <c r="J27" i="112"/>
  <c r="N27" i="112"/>
  <c r="L27" i="112"/>
  <c r="E29" i="112"/>
  <c r="J29" i="112"/>
  <c r="N29" i="112"/>
  <c r="L29" i="112"/>
  <c r="E33" i="112"/>
  <c r="J33" i="112"/>
  <c r="N33" i="112"/>
  <c r="L33" i="112"/>
  <c r="E39" i="112"/>
  <c r="J39" i="112"/>
  <c r="N39" i="112"/>
  <c r="L39" i="112"/>
  <c r="E45" i="112"/>
  <c r="J45" i="112"/>
  <c r="N45" i="112"/>
  <c r="L45" i="112"/>
  <c r="E51" i="112"/>
  <c r="J51" i="112"/>
  <c r="N51" i="112"/>
  <c r="L51" i="112"/>
  <c r="E55" i="112"/>
  <c r="J55" i="112"/>
  <c r="N55" i="112"/>
  <c r="L55" i="112"/>
  <c r="L59" i="112"/>
  <c r="E59" i="112"/>
  <c r="J59" i="112"/>
  <c r="N59" i="112"/>
  <c r="L61" i="112"/>
  <c r="E61" i="112"/>
  <c r="J61" i="112"/>
  <c r="N61" i="112"/>
  <c r="L65" i="112"/>
  <c r="E65" i="112"/>
  <c r="J65" i="112"/>
  <c r="N65" i="112"/>
  <c r="L69" i="112"/>
  <c r="E69" i="112"/>
  <c r="J69" i="112"/>
  <c r="N69" i="112"/>
  <c r="L71" i="112"/>
  <c r="E71" i="112"/>
  <c r="J71" i="112"/>
  <c r="N71" i="112"/>
  <c r="L75" i="112"/>
  <c r="E75" i="112"/>
  <c r="J75" i="112"/>
  <c r="N75" i="112"/>
  <c r="L79" i="112"/>
  <c r="E79" i="112"/>
  <c r="J79" i="112"/>
  <c r="N79" i="112"/>
  <c r="L83" i="112"/>
  <c r="E83" i="112"/>
  <c r="J83" i="112"/>
  <c r="N83" i="112"/>
  <c r="L85" i="112"/>
  <c r="E85" i="112"/>
  <c r="J85" i="112"/>
  <c r="N85" i="112"/>
  <c r="L87" i="112"/>
  <c r="E87" i="112"/>
  <c r="J87" i="112"/>
  <c r="N87" i="112"/>
  <c r="L89" i="112"/>
  <c r="E89" i="112"/>
  <c r="J89" i="112"/>
  <c r="N89" i="112"/>
  <c r="L91" i="112"/>
  <c r="E91" i="112"/>
  <c r="J91" i="112"/>
  <c r="N91" i="112"/>
  <c r="L93" i="112"/>
  <c r="E93" i="112"/>
  <c r="J93" i="112"/>
  <c r="N93" i="112"/>
  <c r="L95" i="112"/>
  <c r="E95" i="112"/>
  <c r="J95" i="112"/>
  <c r="N95" i="112"/>
  <c r="L97" i="112"/>
  <c r="E97" i="112"/>
  <c r="J97" i="112"/>
  <c r="N97" i="112"/>
  <c r="L99" i="112"/>
  <c r="E99" i="112"/>
  <c r="J99" i="112"/>
  <c r="N99" i="112"/>
  <c r="L101" i="112"/>
  <c r="E101" i="112"/>
  <c r="J101" i="112"/>
  <c r="N101" i="112"/>
  <c r="L103" i="112"/>
  <c r="E103" i="112"/>
  <c r="J103" i="112"/>
  <c r="N103" i="112"/>
  <c r="L105" i="112"/>
  <c r="E105" i="112"/>
  <c r="J105" i="112"/>
  <c r="N105" i="112"/>
  <c r="L107" i="112"/>
  <c r="E107" i="112"/>
  <c r="J107" i="112"/>
  <c r="N107" i="112"/>
  <c r="L109" i="112"/>
  <c r="E109" i="112"/>
  <c r="J109" i="112"/>
  <c r="N109" i="112"/>
  <c r="L111" i="112"/>
  <c r="E111" i="112"/>
  <c r="J111" i="112"/>
  <c r="N111" i="112"/>
  <c r="L113" i="112"/>
  <c r="E113" i="112"/>
  <c r="J113" i="112"/>
  <c r="N113" i="112"/>
  <c r="L115" i="112"/>
  <c r="E115" i="112"/>
  <c r="J115" i="112"/>
  <c r="N115" i="112"/>
  <c r="E117" i="112"/>
  <c r="J117" i="112"/>
  <c r="N117" i="112"/>
  <c r="L117" i="112"/>
  <c r="E119" i="112"/>
  <c r="J119" i="112"/>
  <c r="N119" i="112"/>
  <c r="L119" i="112"/>
  <c r="E121" i="112"/>
  <c r="J121" i="112"/>
  <c r="N121" i="112"/>
  <c r="L121" i="112"/>
  <c r="E123" i="112"/>
  <c r="J123" i="112"/>
  <c r="N123" i="112"/>
  <c r="L123" i="112"/>
  <c r="E125" i="112"/>
  <c r="J125" i="112"/>
  <c r="N125" i="112"/>
  <c r="L125" i="112"/>
  <c r="E127" i="112"/>
  <c r="J127" i="112"/>
  <c r="N127" i="112"/>
  <c r="L127" i="112"/>
  <c r="E129" i="112"/>
  <c r="J129" i="112"/>
  <c r="N129" i="112"/>
  <c r="L129" i="112"/>
  <c r="E131" i="112"/>
  <c r="J131" i="112"/>
  <c r="N131" i="112"/>
  <c r="L131" i="112"/>
  <c r="E133" i="112"/>
  <c r="J133" i="112"/>
  <c r="N133" i="112"/>
  <c r="L133" i="112"/>
  <c r="E135" i="112"/>
  <c r="J135" i="112"/>
  <c r="N135" i="112"/>
  <c r="L135" i="112"/>
  <c r="E137" i="112"/>
  <c r="J137" i="112"/>
  <c r="N137" i="112"/>
  <c r="L137" i="112"/>
  <c r="E139" i="112"/>
  <c r="J139" i="112"/>
  <c r="N139" i="112"/>
  <c r="L139" i="112"/>
  <c r="E141" i="112"/>
  <c r="J141" i="112"/>
  <c r="N141" i="112"/>
  <c r="L141" i="112"/>
  <c r="E143" i="112"/>
  <c r="J143" i="112"/>
  <c r="N143" i="112"/>
  <c r="L143" i="112"/>
  <c r="E145" i="112"/>
  <c r="J145" i="112"/>
  <c r="N145" i="112"/>
  <c r="L145" i="112"/>
  <c r="G146" i="112"/>
  <c r="E147" i="112"/>
  <c r="J147" i="112"/>
  <c r="N147" i="112"/>
  <c r="L147" i="112"/>
  <c r="E149" i="112"/>
  <c r="J149" i="112"/>
  <c r="N149" i="112"/>
  <c r="L149" i="112"/>
  <c r="E151" i="112"/>
  <c r="J151" i="112"/>
  <c r="N151" i="112"/>
  <c r="L151" i="112"/>
  <c r="E153" i="112"/>
  <c r="J153" i="112"/>
  <c r="N153" i="112"/>
  <c r="L153" i="112"/>
  <c r="E155" i="112"/>
  <c r="J155" i="112"/>
  <c r="N155" i="112"/>
  <c r="L155" i="112"/>
  <c r="E157" i="112"/>
  <c r="J157" i="112"/>
  <c r="N157" i="112"/>
  <c r="L157" i="112"/>
  <c r="E159" i="112"/>
  <c r="J159" i="112"/>
  <c r="N159" i="112"/>
  <c r="L159" i="112"/>
  <c r="E161" i="112"/>
  <c r="J161" i="112"/>
  <c r="N161" i="112"/>
  <c r="L161" i="112"/>
  <c r="E163" i="112"/>
  <c r="J163" i="112"/>
  <c r="N163" i="112"/>
  <c r="L163" i="112"/>
  <c r="J165" i="112"/>
  <c r="N165" i="112"/>
  <c r="L165" i="112"/>
  <c r="E165" i="112"/>
  <c r="J167" i="112"/>
  <c r="N167" i="112"/>
  <c r="L167" i="112"/>
  <c r="E167" i="112"/>
  <c r="J169" i="112"/>
  <c r="N169" i="112"/>
  <c r="L169" i="112"/>
  <c r="E169" i="112"/>
  <c r="J171" i="112"/>
  <c r="N171" i="112"/>
  <c r="L171" i="112"/>
  <c r="E171" i="112"/>
  <c r="J173" i="112"/>
  <c r="N173" i="112"/>
  <c r="L173" i="112"/>
  <c r="E173" i="112"/>
  <c r="J175" i="112"/>
  <c r="N175" i="112"/>
  <c r="L175" i="112"/>
  <c r="E175" i="112"/>
  <c r="J177" i="112"/>
  <c r="N177" i="112"/>
  <c r="L177" i="112"/>
  <c r="E177" i="112"/>
  <c r="L179" i="112"/>
  <c r="N179" i="112"/>
  <c r="E179" i="112"/>
  <c r="J179" i="112"/>
  <c r="L181" i="112"/>
  <c r="E181" i="112"/>
  <c r="J181" i="112"/>
  <c r="N181" i="112"/>
  <c r="L183" i="112"/>
  <c r="E183" i="112"/>
  <c r="J183" i="112"/>
  <c r="N183" i="112"/>
  <c r="L185" i="112"/>
  <c r="E185" i="112"/>
  <c r="J185" i="112"/>
  <c r="N185" i="112"/>
  <c r="L187" i="112"/>
  <c r="E187" i="112"/>
  <c r="J187" i="112"/>
  <c r="N187" i="112"/>
  <c r="L189" i="112"/>
  <c r="E189" i="112"/>
  <c r="J189" i="112"/>
  <c r="N189" i="112"/>
  <c r="L191" i="112"/>
  <c r="E191" i="112"/>
  <c r="J191" i="112"/>
  <c r="N191" i="112"/>
  <c r="L193" i="112"/>
  <c r="E193" i="112"/>
  <c r="J193" i="112"/>
  <c r="N193" i="112"/>
  <c r="L195" i="112"/>
  <c r="E195" i="112"/>
  <c r="J195" i="112"/>
  <c r="N195" i="112"/>
  <c r="L197" i="112"/>
  <c r="E197" i="112"/>
  <c r="J197" i="112"/>
  <c r="N197" i="112"/>
  <c r="L199" i="112"/>
  <c r="E199" i="112"/>
  <c r="J199" i="112"/>
  <c r="N199" i="112"/>
  <c r="L201" i="112"/>
  <c r="E201" i="112"/>
  <c r="J201" i="112"/>
  <c r="N201" i="112"/>
  <c r="L203" i="112"/>
  <c r="E203" i="112"/>
  <c r="J203" i="112"/>
  <c r="N203" i="112"/>
  <c r="L205" i="112"/>
  <c r="E205" i="112"/>
  <c r="J205" i="112"/>
  <c r="N205" i="112"/>
  <c r="L207" i="112"/>
  <c r="E207" i="112"/>
  <c r="J207" i="112"/>
  <c r="N207" i="112"/>
  <c r="L209" i="112"/>
  <c r="E209" i="112"/>
  <c r="J209" i="112"/>
  <c r="N209" i="112"/>
  <c r="L211" i="112"/>
  <c r="E211" i="112"/>
  <c r="J211" i="112"/>
  <c r="N211" i="112"/>
  <c r="L213" i="112"/>
  <c r="E213" i="112"/>
  <c r="J213" i="112"/>
  <c r="N213" i="112"/>
  <c r="L215" i="112"/>
  <c r="E215" i="112"/>
  <c r="J215" i="112"/>
  <c r="N215" i="112"/>
  <c r="L217" i="112"/>
  <c r="E217" i="112"/>
  <c r="J217" i="112"/>
  <c r="N217" i="112"/>
  <c r="L219" i="112"/>
  <c r="E219" i="112"/>
  <c r="J219" i="112"/>
  <c r="N219" i="112"/>
  <c r="L221" i="112"/>
  <c r="E221" i="112"/>
  <c r="J221" i="112"/>
  <c r="N221" i="112"/>
  <c r="L223" i="112"/>
  <c r="E223" i="112"/>
  <c r="J223" i="112"/>
  <c r="N223" i="112"/>
  <c r="L225" i="112"/>
  <c r="E225" i="112"/>
  <c r="J225" i="112"/>
  <c r="N225" i="112"/>
  <c r="L227" i="112"/>
  <c r="E227" i="112"/>
  <c r="J227" i="112"/>
  <c r="N227" i="112"/>
  <c r="L229" i="112"/>
  <c r="E229" i="112"/>
  <c r="J229" i="112"/>
  <c r="N229" i="112"/>
  <c r="L231" i="112"/>
  <c r="E231" i="112"/>
  <c r="J231" i="112"/>
  <c r="N231" i="112"/>
  <c r="L233" i="112"/>
  <c r="E233" i="112"/>
  <c r="J233" i="112"/>
  <c r="N233" i="112"/>
  <c r="L235" i="112"/>
  <c r="E235" i="112"/>
  <c r="J235" i="112"/>
  <c r="N235" i="112"/>
  <c r="L237" i="112"/>
  <c r="E237" i="112"/>
  <c r="J237" i="112"/>
  <c r="N237" i="112"/>
  <c r="L239" i="112"/>
  <c r="J239" i="112"/>
  <c r="N239" i="112"/>
  <c r="E239" i="112"/>
  <c r="L241" i="112"/>
  <c r="J241" i="112"/>
  <c r="N241" i="112"/>
  <c r="E241" i="112"/>
  <c r="L243" i="112"/>
  <c r="J243" i="112"/>
  <c r="N243" i="112"/>
  <c r="E243" i="112"/>
  <c r="L245" i="112"/>
  <c r="E245" i="112"/>
  <c r="J245" i="112"/>
  <c r="N245" i="112"/>
  <c r="L247" i="112"/>
  <c r="E247" i="112"/>
  <c r="J247" i="112"/>
  <c r="N247" i="112"/>
  <c r="L249" i="112"/>
  <c r="E249" i="112"/>
  <c r="J249" i="112"/>
  <c r="N249" i="112"/>
  <c r="L251" i="112"/>
  <c r="E251" i="112"/>
  <c r="J251" i="112"/>
  <c r="N251" i="112"/>
  <c r="L253" i="112"/>
  <c r="E253" i="112"/>
  <c r="J253" i="112"/>
  <c r="N253" i="112"/>
  <c r="L255" i="112"/>
  <c r="E255" i="112"/>
  <c r="J255" i="112"/>
  <c r="N255" i="112"/>
  <c r="L257" i="112"/>
  <c r="E257" i="112"/>
  <c r="J257" i="112"/>
  <c r="N257" i="112"/>
  <c r="L259" i="112"/>
  <c r="E259" i="112"/>
  <c r="J259" i="112"/>
  <c r="N259" i="112"/>
  <c r="L261" i="112"/>
  <c r="E261" i="112"/>
  <c r="J261" i="112"/>
  <c r="N261" i="112"/>
  <c r="L263" i="112"/>
  <c r="E263" i="112"/>
  <c r="J263" i="112"/>
  <c r="N263" i="112"/>
  <c r="L265" i="112"/>
  <c r="E265" i="112"/>
  <c r="J265" i="112"/>
  <c r="N265" i="112"/>
  <c r="L267" i="112"/>
  <c r="E267" i="112"/>
  <c r="J267" i="112"/>
  <c r="N267" i="112"/>
  <c r="L269" i="112"/>
  <c r="E269" i="112"/>
  <c r="J269" i="112"/>
  <c r="N269" i="112"/>
  <c r="L271" i="112"/>
  <c r="E271" i="112"/>
  <c r="J271" i="112"/>
  <c r="N271" i="112"/>
  <c r="L273" i="112"/>
  <c r="E273" i="112"/>
  <c r="J273" i="112"/>
  <c r="N273" i="112"/>
  <c r="L275" i="112"/>
  <c r="E275" i="112"/>
  <c r="J275" i="112"/>
  <c r="N275" i="112"/>
  <c r="L277" i="112"/>
  <c r="E277" i="112"/>
  <c r="J277" i="112"/>
  <c r="N277" i="112"/>
  <c r="L279" i="112"/>
  <c r="E279" i="112"/>
  <c r="J279" i="112"/>
  <c r="N279" i="112"/>
  <c r="L281" i="112"/>
  <c r="E281" i="112"/>
  <c r="J281" i="112"/>
  <c r="N281" i="112"/>
  <c r="L283" i="112"/>
  <c r="E283" i="112"/>
  <c r="J283" i="112"/>
  <c r="N283" i="112"/>
  <c r="L285" i="112"/>
  <c r="E285" i="112"/>
  <c r="J285" i="112"/>
  <c r="N285" i="112"/>
  <c r="L287" i="112"/>
  <c r="E287" i="112"/>
  <c r="J287" i="112"/>
  <c r="N287" i="112"/>
  <c r="L289" i="112"/>
  <c r="E289" i="112"/>
  <c r="J289" i="112"/>
  <c r="N289" i="112"/>
  <c r="L291" i="112"/>
  <c r="E291" i="112"/>
  <c r="J291" i="112"/>
  <c r="N291" i="112"/>
  <c r="L293" i="112"/>
  <c r="E293" i="112"/>
  <c r="J293" i="112"/>
  <c r="N293" i="112"/>
  <c r="L295" i="112"/>
  <c r="E295" i="112"/>
  <c r="J295" i="112"/>
  <c r="N295" i="112"/>
  <c r="L297" i="112"/>
  <c r="E297" i="112"/>
  <c r="J297" i="112"/>
  <c r="N297" i="112"/>
  <c r="E299" i="112"/>
  <c r="J299" i="112"/>
  <c r="N299" i="112"/>
  <c r="L299" i="112"/>
  <c r="E301" i="112"/>
  <c r="J301" i="112"/>
  <c r="N301" i="112"/>
  <c r="L301" i="112"/>
  <c r="E303" i="112"/>
  <c r="J303" i="112"/>
  <c r="N303" i="112"/>
  <c r="L303" i="112"/>
  <c r="E305" i="112"/>
  <c r="J305" i="112"/>
  <c r="N305" i="112"/>
  <c r="L305" i="112"/>
  <c r="E307" i="112"/>
  <c r="N307" i="112"/>
  <c r="J307" i="112"/>
  <c r="L307" i="112"/>
  <c r="J309" i="112"/>
  <c r="N309" i="112"/>
  <c r="L309" i="112"/>
  <c r="E309" i="112"/>
  <c r="J311" i="112"/>
  <c r="N311" i="112"/>
  <c r="L311" i="112"/>
  <c r="E311" i="112"/>
  <c r="J313" i="112"/>
  <c r="N313" i="112"/>
  <c r="L313" i="112"/>
  <c r="E313" i="112"/>
  <c r="J315" i="112"/>
  <c r="N315" i="112"/>
  <c r="L315" i="112"/>
  <c r="E315" i="112"/>
  <c r="J317" i="112"/>
  <c r="N317" i="112"/>
  <c r="L317" i="112"/>
  <c r="E317" i="112"/>
  <c r="J319" i="112"/>
  <c r="N319" i="112"/>
  <c r="L319" i="112"/>
  <c r="E319" i="112"/>
  <c r="J321" i="112"/>
  <c r="N321" i="112"/>
  <c r="L321" i="112"/>
  <c r="E321" i="112"/>
  <c r="J323" i="112"/>
  <c r="N323" i="112"/>
  <c r="L323" i="112"/>
  <c r="E323" i="112"/>
  <c r="J325" i="112"/>
  <c r="N325" i="112"/>
  <c r="L325" i="112"/>
  <c r="E325" i="112"/>
  <c r="J327" i="112"/>
  <c r="N327" i="112"/>
  <c r="L327" i="112"/>
  <c r="E327" i="112"/>
  <c r="J329" i="112"/>
  <c r="N329" i="112"/>
  <c r="L329" i="112"/>
  <c r="E329" i="112"/>
  <c r="J331" i="112"/>
  <c r="N331" i="112"/>
  <c r="L331" i="112"/>
  <c r="E331" i="112"/>
  <c r="J333" i="112"/>
  <c r="N333" i="112"/>
  <c r="L333" i="112"/>
  <c r="E333" i="112"/>
  <c r="J335" i="112"/>
  <c r="N335" i="112"/>
  <c r="L335" i="112"/>
  <c r="E335" i="112"/>
  <c r="J337" i="112"/>
  <c r="N337" i="112"/>
  <c r="L337" i="112"/>
  <c r="E337" i="112"/>
  <c r="J339" i="112"/>
  <c r="N339" i="112"/>
  <c r="L339" i="112"/>
  <c r="E339" i="112"/>
  <c r="J341" i="112"/>
  <c r="N341" i="112"/>
  <c r="L341" i="112"/>
  <c r="E341" i="112"/>
  <c r="J343" i="112"/>
  <c r="N343" i="112"/>
  <c r="L343" i="112"/>
  <c r="E343" i="112"/>
  <c r="J345" i="112"/>
  <c r="N345" i="112"/>
  <c r="L345" i="112"/>
  <c r="E345" i="112"/>
  <c r="J347" i="112"/>
  <c r="N347" i="112"/>
  <c r="L347" i="112"/>
  <c r="E347" i="112"/>
  <c r="J349" i="112"/>
  <c r="N349" i="112"/>
  <c r="L349" i="112"/>
  <c r="E349" i="112"/>
  <c r="J351" i="112"/>
  <c r="N351" i="112"/>
  <c r="L351" i="112"/>
  <c r="E351" i="112"/>
  <c r="J353" i="112"/>
  <c r="N353" i="112"/>
  <c r="L353" i="112"/>
  <c r="E353" i="112"/>
  <c r="J355" i="112"/>
  <c r="N355" i="112"/>
  <c r="L355" i="112"/>
  <c r="E355" i="112"/>
  <c r="Q146" i="112"/>
  <c r="I9" i="112"/>
  <c r="M9" i="112"/>
  <c r="K9" i="112"/>
  <c r="D9" i="112"/>
  <c r="I13" i="112"/>
  <c r="M13" i="112"/>
  <c r="K13" i="112"/>
  <c r="D13" i="112"/>
  <c r="I17" i="112"/>
  <c r="M17" i="112"/>
  <c r="K17" i="112"/>
  <c r="D17" i="112"/>
  <c r="I21" i="112"/>
  <c r="M21" i="112"/>
  <c r="K21" i="112"/>
  <c r="D21" i="112"/>
  <c r="I25" i="112"/>
  <c r="M25" i="112"/>
  <c r="K25" i="112"/>
  <c r="D25" i="112"/>
  <c r="I35" i="112"/>
  <c r="M35" i="112"/>
  <c r="K35" i="112"/>
  <c r="D35" i="112"/>
  <c r="I41" i="112"/>
  <c r="M41" i="112"/>
  <c r="K41" i="112"/>
  <c r="D41" i="112"/>
  <c r="I55" i="112"/>
  <c r="M55" i="112"/>
  <c r="D55" i="112"/>
  <c r="K55" i="112"/>
  <c r="D69" i="112"/>
  <c r="I69" i="112"/>
  <c r="M69" i="112"/>
  <c r="K69" i="112"/>
  <c r="D71" i="112"/>
  <c r="I71" i="112"/>
  <c r="M71" i="112"/>
  <c r="K71" i="112"/>
  <c r="D75" i="112"/>
  <c r="I75" i="112"/>
  <c r="M75" i="112"/>
  <c r="K75" i="112"/>
  <c r="D81" i="112"/>
  <c r="I81" i="112"/>
  <c r="M81" i="112"/>
  <c r="K81" i="112"/>
  <c r="D93" i="112"/>
  <c r="I93" i="112"/>
  <c r="M93" i="112"/>
  <c r="K93" i="112"/>
  <c r="D97" i="112"/>
  <c r="I97" i="112"/>
  <c r="M97" i="112"/>
  <c r="K97" i="112"/>
  <c r="D99" i="112"/>
  <c r="I99" i="112"/>
  <c r="M99" i="112"/>
  <c r="K99" i="112"/>
  <c r="D101" i="112"/>
  <c r="I101" i="112"/>
  <c r="M101" i="112"/>
  <c r="K101" i="112"/>
  <c r="D103" i="112"/>
  <c r="I103" i="112"/>
  <c r="M103" i="112"/>
  <c r="K103" i="112"/>
  <c r="D115" i="112"/>
  <c r="I115" i="112"/>
  <c r="M115" i="112"/>
  <c r="K115" i="112"/>
  <c r="I117" i="112"/>
  <c r="M117" i="112"/>
  <c r="K117" i="112"/>
  <c r="D117" i="112"/>
  <c r="I119" i="112"/>
  <c r="M119" i="112"/>
  <c r="K119" i="112"/>
  <c r="D119" i="112"/>
  <c r="I121" i="112"/>
  <c r="M121" i="112"/>
  <c r="K121" i="112"/>
  <c r="D121" i="112"/>
  <c r="I123" i="112"/>
  <c r="M123" i="112"/>
  <c r="K123" i="112"/>
  <c r="D123" i="112"/>
  <c r="I139" i="112"/>
  <c r="M139" i="112"/>
  <c r="K139" i="112"/>
  <c r="D139" i="112"/>
  <c r="I141" i="112"/>
  <c r="M141" i="112"/>
  <c r="K141" i="112"/>
  <c r="D141" i="112"/>
  <c r="E3" i="112"/>
  <c r="J3" i="112"/>
  <c r="N3" i="112"/>
  <c r="L3" i="112"/>
  <c r="E5" i="112"/>
  <c r="J5" i="112"/>
  <c r="N5" i="112"/>
  <c r="L5" i="112"/>
  <c r="E9" i="112"/>
  <c r="J9" i="112"/>
  <c r="N9" i="112"/>
  <c r="L9" i="112"/>
  <c r="E11" i="112"/>
  <c r="J11" i="112"/>
  <c r="N11" i="112"/>
  <c r="L11" i="112"/>
  <c r="E17" i="112"/>
  <c r="J17" i="112"/>
  <c r="N17" i="112"/>
  <c r="L17" i="112"/>
  <c r="E23" i="112"/>
  <c r="J23" i="112"/>
  <c r="N23" i="112"/>
  <c r="L23" i="112"/>
  <c r="AT13" i="1"/>
  <c r="G24" i="112"/>
  <c r="E25" i="112"/>
  <c r="J25" i="112"/>
  <c r="N25" i="112"/>
  <c r="L25" i="112"/>
  <c r="E31" i="112"/>
  <c r="J31" i="112"/>
  <c r="N31" i="112"/>
  <c r="L31" i="112"/>
  <c r="E35" i="112"/>
  <c r="J35" i="112"/>
  <c r="N35" i="112"/>
  <c r="L35" i="112"/>
  <c r="E37" i="112"/>
  <c r="J37" i="112"/>
  <c r="N37" i="112"/>
  <c r="L37" i="112"/>
  <c r="E41" i="112"/>
  <c r="J41" i="112"/>
  <c r="N41" i="112"/>
  <c r="L41" i="112"/>
  <c r="E43" i="112"/>
  <c r="J43" i="112"/>
  <c r="N43" i="112"/>
  <c r="L43" i="112"/>
  <c r="E47" i="112"/>
  <c r="J47" i="112"/>
  <c r="N47" i="112"/>
  <c r="L47" i="112"/>
  <c r="E49" i="112"/>
  <c r="J49" i="112"/>
  <c r="N49" i="112"/>
  <c r="L49" i="112"/>
  <c r="E53" i="112"/>
  <c r="J53" i="112"/>
  <c r="N53" i="112"/>
  <c r="L53" i="112"/>
  <c r="E57" i="112"/>
  <c r="J57" i="112"/>
  <c r="N57" i="112"/>
  <c r="L57" i="112"/>
  <c r="L63" i="112"/>
  <c r="E63" i="112"/>
  <c r="J63" i="112"/>
  <c r="N63" i="112"/>
  <c r="L67" i="112"/>
  <c r="E67" i="112"/>
  <c r="J67" i="112"/>
  <c r="N67" i="112"/>
  <c r="L73" i="112"/>
  <c r="E73" i="112"/>
  <c r="J73" i="112"/>
  <c r="N73" i="112"/>
  <c r="L77" i="112"/>
  <c r="E77" i="112"/>
  <c r="J77" i="112"/>
  <c r="N77" i="112"/>
  <c r="L81" i="112"/>
  <c r="E81" i="112"/>
  <c r="J81" i="112"/>
  <c r="N81" i="112"/>
  <c r="K4" i="112"/>
  <c r="D4" i="112"/>
  <c r="I4" i="112"/>
  <c r="M4" i="112"/>
  <c r="K6" i="112"/>
  <c r="D6" i="112"/>
  <c r="I6" i="112"/>
  <c r="M6" i="112"/>
  <c r="K8" i="112"/>
  <c r="D8" i="112"/>
  <c r="I8" i="112"/>
  <c r="M8" i="112"/>
  <c r="K10" i="112"/>
  <c r="D10" i="112"/>
  <c r="I10" i="112"/>
  <c r="M10" i="112"/>
  <c r="K12" i="112"/>
  <c r="D12" i="112"/>
  <c r="I12" i="112"/>
  <c r="M12" i="112"/>
  <c r="K14" i="112"/>
  <c r="D14" i="112"/>
  <c r="I14" i="112"/>
  <c r="M14" i="112"/>
  <c r="K16" i="112"/>
  <c r="D16" i="112"/>
  <c r="I16" i="112"/>
  <c r="M16" i="112"/>
  <c r="K18" i="112"/>
  <c r="D18" i="112"/>
  <c r="I18" i="112"/>
  <c r="M18" i="112"/>
  <c r="K20" i="112"/>
  <c r="D20" i="112"/>
  <c r="I20" i="112"/>
  <c r="M20" i="112"/>
  <c r="K22" i="112"/>
  <c r="D22" i="112"/>
  <c r="I22" i="112"/>
  <c r="M22" i="112"/>
  <c r="K24" i="112"/>
  <c r="D24" i="112"/>
  <c r="I24" i="112"/>
  <c r="M24" i="112"/>
  <c r="K26" i="112"/>
  <c r="I26" i="112"/>
  <c r="M26" i="112"/>
  <c r="D26" i="112"/>
  <c r="K28" i="112"/>
  <c r="D28" i="112"/>
  <c r="I28" i="112"/>
  <c r="M28" i="112"/>
  <c r="K30" i="112"/>
  <c r="D30" i="112"/>
  <c r="I30" i="112"/>
  <c r="M30" i="112"/>
  <c r="K32" i="112"/>
  <c r="D32" i="112"/>
  <c r="I32" i="112"/>
  <c r="M32" i="112"/>
  <c r="K34" i="112"/>
  <c r="D34" i="112"/>
  <c r="I34" i="112"/>
  <c r="M34" i="112"/>
  <c r="K36" i="112"/>
  <c r="D36" i="112"/>
  <c r="I36" i="112"/>
  <c r="M36" i="112"/>
  <c r="K38" i="112"/>
  <c r="D38" i="112"/>
  <c r="I38" i="112"/>
  <c r="M38" i="112"/>
  <c r="K40" i="112"/>
  <c r="D40" i="112"/>
  <c r="I40" i="112"/>
  <c r="M40" i="112"/>
  <c r="K42" i="112"/>
  <c r="D42" i="112"/>
  <c r="I42" i="112"/>
  <c r="M42" i="112"/>
  <c r="K44" i="112"/>
  <c r="D44" i="112"/>
  <c r="I44" i="112"/>
  <c r="M44" i="112"/>
  <c r="K46" i="112"/>
  <c r="D46" i="112"/>
  <c r="I46" i="112"/>
  <c r="M46" i="112"/>
  <c r="K48" i="112"/>
  <c r="D48" i="112"/>
  <c r="I48" i="112"/>
  <c r="M48" i="112"/>
  <c r="K50" i="112"/>
  <c r="D50" i="112"/>
  <c r="I50" i="112"/>
  <c r="M50" i="112"/>
  <c r="K52" i="112"/>
  <c r="D52" i="112"/>
  <c r="I52" i="112"/>
  <c r="M52" i="112"/>
  <c r="K54" i="112"/>
  <c r="D54" i="112"/>
  <c r="I54" i="112"/>
  <c r="M54" i="112"/>
  <c r="K56" i="112"/>
  <c r="D56" i="112"/>
  <c r="M56" i="112"/>
  <c r="I56" i="112"/>
  <c r="K58" i="112"/>
  <c r="D58" i="112"/>
  <c r="I58" i="112"/>
  <c r="M58" i="112"/>
  <c r="K60" i="112"/>
  <c r="D60" i="112"/>
  <c r="I60" i="112"/>
  <c r="M60" i="112"/>
  <c r="K62" i="112"/>
  <c r="D62" i="112"/>
  <c r="I62" i="112"/>
  <c r="M62" i="112"/>
  <c r="K64" i="112"/>
  <c r="D64" i="112"/>
  <c r="I64" i="112"/>
  <c r="M64" i="112"/>
  <c r="K66" i="112"/>
  <c r="D66" i="112"/>
  <c r="I66" i="112"/>
  <c r="M66" i="112"/>
  <c r="K68" i="112"/>
  <c r="D68" i="112"/>
  <c r="I68" i="112"/>
  <c r="M68" i="112"/>
  <c r="K70" i="112"/>
  <c r="D70" i="112"/>
  <c r="I70" i="112"/>
  <c r="M70" i="112"/>
  <c r="K72" i="112"/>
  <c r="D72" i="112"/>
  <c r="I72" i="112"/>
  <c r="M72" i="112"/>
  <c r="K74" i="112"/>
  <c r="D74" i="112"/>
  <c r="I74" i="112"/>
  <c r="M74" i="112"/>
  <c r="K76" i="112"/>
  <c r="D76" i="112"/>
  <c r="I76" i="112"/>
  <c r="M76" i="112"/>
  <c r="K78" i="112"/>
  <c r="D78" i="112"/>
  <c r="I78" i="112"/>
  <c r="M78" i="112"/>
  <c r="K80" i="112"/>
  <c r="D80" i="112"/>
  <c r="I80" i="112"/>
  <c r="M80" i="112"/>
  <c r="K82" i="112"/>
  <c r="D82" i="112"/>
  <c r="I82" i="112"/>
  <c r="M82" i="112"/>
  <c r="K84" i="112"/>
  <c r="D84" i="112"/>
  <c r="I84" i="112"/>
  <c r="M84" i="112"/>
  <c r="K86" i="112"/>
  <c r="D86" i="112"/>
  <c r="I86" i="112"/>
  <c r="M86" i="112"/>
  <c r="K88" i="112"/>
  <c r="D88" i="112"/>
  <c r="I88" i="112"/>
  <c r="M88" i="112"/>
  <c r="K90" i="112"/>
  <c r="D90" i="112"/>
  <c r="I90" i="112"/>
  <c r="M90" i="112"/>
  <c r="K92" i="112"/>
  <c r="D92" i="112"/>
  <c r="I92" i="112"/>
  <c r="M92" i="112"/>
  <c r="K94" i="112"/>
  <c r="D94" i="112"/>
  <c r="I94" i="112"/>
  <c r="M94" i="112"/>
  <c r="K96" i="112"/>
  <c r="D96" i="112"/>
  <c r="I96" i="112"/>
  <c r="M96" i="112"/>
  <c r="K98" i="112"/>
  <c r="D98" i="112"/>
  <c r="I98" i="112"/>
  <c r="M98" i="112"/>
  <c r="K100" i="112"/>
  <c r="D100" i="112"/>
  <c r="I100" i="112"/>
  <c r="M100" i="112"/>
  <c r="K102" i="112"/>
  <c r="D102" i="112"/>
  <c r="I102" i="112"/>
  <c r="M102" i="112"/>
  <c r="K104" i="112"/>
  <c r="D104" i="112"/>
  <c r="I104" i="112"/>
  <c r="M104" i="112"/>
  <c r="K106" i="112"/>
  <c r="D106" i="112"/>
  <c r="I106" i="112"/>
  <c r="M106" i="112"/>
  <c r="K108" i="112"/>
  <c r="D108" i="112"/>
  <c r="I108" i="112"/>
  <c r="M108" i="112"/>
  <c r="K110" i="112"/>
  <c r="D110" i="112"/>
  <c r="I110" i="112"/>
  <c r="M110" i="112"/>
  <c r="K112" i="112"/>
  <c r="D112" i="112"/>
  <c r="I112" i="112"/>
  <c r="M112" i="112"/>
  <c r="K114" i="112"/>
  <c r="D114" i="112"/>
  <c r="I114" i="112"/>
  <c r="M114" i="112"/>
  <c r="K116" i="112"/>
  <c r="D116" i="112"/>
  <c r="I116" i="112"/>
  <c r="M116" i="112"/>
  <c r="K118" i="112"/>
  <c r="M118" i="112"/>
  <c r="D118" i="112"/>
  <c r="I118" i="112"/>
  <c r="K120" i="112"/>
  <c r="D120" i="112"/>
  <c r="I120" i="112"/>
  <c r="M120" i="112"/>
  <c r="K122" i="112"/>
  <c r="D122" i="112"/>
  <c r="I122" i="112"/>
  <c r="M122" i="112"/>
  <c r="K124" i="112"/>
  <c r="D124" i="112"/>
  <c r="I124" i="112"/>
  <c r="M124" i="112"/>
  <c r="K126" i="112"/>
  <c r="D126" i="112"/>
  <c r="I126" i="112"/>
  <c r="M126" i="112"/>
  <c r="K128" i="112"/>
  <c r="D128" i="112"/>
  <c r="I128" i="112"/>
  <c r="M128" i="112"/>
  <c r="K130" i="112"/>
  <c r="D130" i="112"/>
  <c r="I130" i="112"/>
  <c r="M130" i="112"/>
  <c r="K132" i="112"/>
  <c r="D132" i="112"/>
  <c r="I132" i="112"/>
  <c r="M132" i="112"/>
  <c r="K134" i="112"/>
  <c r="D134" i="112"/>
  <c r="I134" i="112"/>
  <c r="M134" i="112"/>
  <c r="K136" i="112"/>
  <c r="D136" i="112"/>
  <c r="I136" i="112"/>
  <c r="M136" i="112"/>
  <c r="K138" i="112"/>
  <c r="D138" i="112"/>
  <c r="I138" i="112"/>
  <c r="M138" i="112"/>
  <c r="K140" i="112"/>
  <c r="D140" i="112"/>
  <c r="I140" i="112"/>
  <c r="M140" i="112"/>
  <c r="K142" i="112"/>
  <c r="D142" i="112"/>
  <c r="I142" i="112"/>
  <c r="M142" i="112"/>
  <c r="K144" i="112"/>
  <c r="D144" i="112"/>
  <c r="I144" i="112"/>
  <c r="M144" i="112"/>
  <c r="K146" i="112"/>
  <c r="D146" i="112"/>
  <c r="I146" i="112"/>
  <c r="M146" i="112"/>
  <c r="K148" i="112"/>
  <c r="D148" i="112"/>
  <c r="I148" i="112"/>
  <c r="M148" i="112"/>
  <c r="K150" i="112"/>
  <c r="D150" i="112"/>
  <c r="I150" i="112"/>
  <c r="M150" i="112"/>
  <c r="K152" i="112"/>
  <c r="D152" i="112"/>
  <c r="I152" i="112"/>
  <c r="M152" i="112"/>
  <c r="K154" i="112"/>
  <c r="D154" i="112"/>
  <c r="I154" i="112"/>
  <c r="M154" i="112"/>
  <c r="K156" i="112"/>
  <c r="D156" i="112"/>
  <c r="I156" i="112"/>
  <c r="M156" i="112"/>
  <c r="K158" i="112"/>
  <c r="D158" i="112"/>
  <c r="I158" i="112"/>
  <c r="M158" i="112"/>
  <c r="K160" i="112"/>
  <c r="D160" i="112"/>
  <c r="I160" i="112"/>
  <c r="M160" i="112"/>
  <c r="K162" i="112"/>
  <c r="D162" i="112"/>
  <c r="I162" i="112"/>
  <c r="M162" i="112"/>
  <c r="K164" i="112"/>
  <c r="D164" i="112"/>
  <c r="I164" i="112"/>
  <c r="M164" i="112"/>
  <c r="D166" i="112"/>
  <c r="I166" i="112"/>
  <c r="M166" i="112"/>
  <c r="K166" i="112"/>
  <c r="D168" i="112"/>
  <c r="I168" i="112"/>
  <c r="M168" i="112"/>
  <c r="K168" i="112"/>
  <c r="D170" i="112"/>
  <c r="I170" i="112"/>
  <c r="M170" i="112"/>
  <c r="K170" i="112"/>
  <c r="D172" i="112"/>
  <c r="I172" i="112"/>
  <c r="M172" i="112"/>
  <c r="K172" i="112"/>
  <c r="D174" i="112"/>
  <c r="I174" i="112"/>
  <c r="M174" i="112"/>
  <c r="K174" i="112"/>
  <c r="D176" i="112"/>
  <c r="I176" i="112"/>
  <c r="M176" i="112"/>
  <c r="K176" i="112"/>
  <c r="D178" i="112"/>
  <c r="I178" i="112"/>
  <c r="K178" i="112"/>
  <c r="M178" i="112"/>
  <c r="I180" i="112"/>
  <c r="M180" i="112"/>
  <c r="K180" i="112"/>
  <c r="D180" i="112"/>
  <c r="I182" i="112"/>
  <c r="M182" i="112"/>
  <c r="K182" i="112"/>
  <c r="D182" i="112"/>
  <c r="I184" i="112"/>
  <c r="M184" i="112"/>
  <c r="K184" i="112"/>
  <c r="D184" i="112"/>
  <c r="I186" i="112"/>
  <c r="M186" i="112"/>
  <c r="K186" i="112"/>
  <c r="D186" i="112"/>
  <c r="I188" i="112"/>
  <c r="M188" i="112"/>
  <c r="K188" i="112"/>
  <c r="D188" i="112"/>
  <c r="I190" i="112"/>
  <c r="M190" i="112"/>
  <c r="K190" i="112"/>
  <c r="D190" i="112"/>
  <c r="I192" i="112"/>
  <c r="M192" i="112"/>
  <c r="K192" i="112"/>
  <c r="D192" i="112"/>
  <c r="I194" i="112"/>
  <c r="M194" i="112"/>
  <c r="K194" i="112"/>
  <c r="D194" i="112"/>
  <c r="I196" i="112"/>
  <c r="M196" i="112"/>
  <c r="K196" i="112"/>
  <c r="D196" i="112"/>
  <c r="I198" i="112"/>
  <c r="M198" i="112"/>
  <c r="K198" i="112"/>
  <c r="D198" i="112"/>
  <c r="I200" i="112"/>
  <c r="M200" i="112"/>
  <c r="K200" i="112"/>
  <c r="D200" i="112"/>
  <c r="I202" i="112"/>
  <c r="M202" i="112"/>
  <c r="K202" i="112"/>
  <c r="D202" i="112"/>
  <c r="I204" i="112"/>
  <c r="M204" i="112"/>
  <c r="K204" i="112"/>
  <c r="D204" i="112"/>
  <c r="I206" i="112"/>
  <c r="M206" i="112"/>
  <c r="K206" i="112"/>
  <c r="D206" i="112"/>
  <c r="I208" i="112"/>
  <c r="M208" i="112"/>
  <c r="K208" i="112"/>
  <c r="D208" i="112"/>
  <c r="I210" i="112"/>
  <c r="M210" i="112"/>
  <c r="K210" i="112"/>
  <c r="D210" i="112"/>
  <c r="I212" i="112"/>
  <c r="M212" i="112"/>
  <c r="K212" i="112"/>
  <c r="D212" i="112"/>
  <c r="I214" i="112"/>
  <c r="M214" i="112"/>
  <c r="K214" i="112"/>
  <c r="D214" i="112"/>
  <c r="I216" i="112"/>
  <c r="M216" i="112"/>
  <c r="K216" i="112"/>
  <c r="D216" i="112"/>
  <c r="I218" i="112"/>
  <c r="M218" i="112"/>
  <c r="K218" i="112"/>
  <c r="D218" i="112"/>
  <c r="I220" i="112"/>
  <c r="M220" i="112"/>
  <c r="K220" i="112"/>
  <c r="D220" i="112"/>
  <c r="I222" i="112"/>
  <c r="M222" i="112"/>
  <c r="K222" i="112"/>
  <c r="D222" i="112"/>
  <c r="K224" i="112"/>
  <c r="D224" i="112"/>
  <c r="I224" i="112"/>
  <c r="M224" i="112"/>
  <c r="K226" i="112"/>
  <c r="D226" i="112"/>
  <c r="I226" i="112"/>
  <c r="M226" i="112"/>
  <c r="K228" i="112"/>
  <c r="D228" i="112"/>
  <c r="I228" i="112"/>
  <c r="M228" i="112"/>
  <c r="K230" i="112"/>
  <c r="D230" i="112"/>
  <c r="M230" i="112"/>
  <c r="I230" i="112"/>
  <c r="K232" i="112"/>
  <c r="D232" i="112"/>
  <c r="I232" i="112"/>
  <c r="M232" i="112"/>
  <c r="K234" i="112"/>
  <c r="D234" i="112"/>
  <c r="I234" i="112"/>
  <c r="M234" i="112"/>
  <c r="K236" i="112"/>
  <c r="D236" i="112"/>
  <c r="I236" i="112"/>
  <c r="M236" i="112"/>
  <c r="D238" i="112"/>
  <c r="I238" i="112"/>
  <c r="K238" i="112"/>
  <c r="M238" i="112"/>
  <c r="D240" i="112"/>
  <c r="K240" i="112"/>
  <c r="M240" i="112"/>
  <c r="I240" i="112"/>
  <c r="D242" i="112"/>
  <c r="I242" i="112"/>
  <c r="K242" i="112"/>
  <c r="M242" i="112"/>
  <c r="D244" i="112"/>
  <c r="K244" i="112"/>
  <c r="M244" i="112"/>
  <c r="I244" i="112"/>
  <c r="K246" i="112"/>
  <c r="D246" i="112"/>
  <c r="I246" i="112"/>
  <c r="M246" i="112"/>
  <c r="K248" i="112"/>
  <c r="D248" i="112"/>
  <c r="I248" i="112"/>
  <c r="M248" i="112"/>
  <c r="K250" i="112"/>
  <c r="D250" i="112"/>
  <c r="I250" i="112"/>
  <c r="M250" i="112"/>
  <c r="K252" i="112"/>
  <c r="D252" i="112"/>
  <c r="I252" i="112"/>
  <c r="M252" i="112"/>
  <c r="K254" i="112"/>
  <c r="D254" i="112"/>
  <c r="I254" i="112"/>
  <c r="M254" i="112"/>
  <c r="K256" i="112"/>
  <c r="D256" i="112"/>
  <c r="I256" i="112"/>
  <c r="M256" i="112"/>
  <c r="K258" i="112"/>
  <c r="D258" i="112"/>
  <c r="I258" i="112"/>
  <c r="M258" i="112"/>
  <c r="K260" i="112"/>
  <c r="D260" i="112"/>
  <c r="I260" i="112"/>
  <c r="M260" i="112"/>
  <c r="K262" i="112"/>
  <c r="D262" i="112"/>
  <c r="I262" i="112"/>
  <c r="M262" i="112"/>
  <c r="K264" i="112"/>
  <c r="D264" i="112"/>
  <c r="I264" i="112"/>
  <c r="M264" i="112"/>
  <c r="K266" i="112"/>
  <c r="D266" i="112"/>
  <c r="I266" i="112"/>
  <c r="M266" i="112"/>
  <c r="K268" i="112"/>
  <c r="D268" i="112"/>
  <c r="I268" i="112"/>
  <c r="M268" i="112"/>
  <c r="K270" i="112"/>
  <c r="D270" i="112"/>
  <c r="I270" i="112"/>
  <c r="M270" i="112"/>
  <c r="K272" i="112"/>
  <c r="D272" i="112"/>
  <c r="I272" i="112"/>
  <c r="M272" i="112"/>
  <c r="K274" i="112"/>
  <c r="D274" i="112"/>
  <c r="I274" i="112"/>
  <c r="M274" i="112"/>
  <c r="K276" i="112"/>
  <c r="D276" i="112"/>
  <c r="I276" i="112"/>
  <c r="M276" i="112"/>
  <c r="K278" i="112"/>
  <c r="D278" i="112"/>
  <c r="I278" i="112"/>
  <c r="M278" i="112"/>
  <c r="K280" i="112"/>
  <c r="D280" i="112"/>
  <c r="I280" i="112"/>
  <c r="M280" i="112"/>
  <c r="K282" i="112"/>
  <c r="D282" i="112"/>
  <c r="I282" i="112"/>
  <c r="M282" i="112"/>
  <c r="K284" i="112"/>
  <c r="D284" i="112"/>
  <c r="I284" i="112"/>
  <c r="M284" i="112"/>
  <c r="K286" i="112"/>
  <c r="D286" i="112"/>
  <c r="I286" i="112"/>
  <c r="M286" i="112"/>
  <c r="K288" i="112"/>
  <c r="D288" i="112"/>
  <c r="I288" i="112"/>
  <c r="M288" i="112"/>
  <c r="K290" i="112"/>
  <c r="D290" i="112"/>
  <c r="I290" i="112"/>
  <c r="M290" i="112"/>
  <c r="K292" i="112"/>
  <c r="D292" i="112"/>
  <c r="I292" i="112"/>
  <c r="M292" i="112"/>
  <c r="K294" i="112"/>
  <c r="D294" i="112"/>
  <c r="I294" i="112"/>
  <c r="M294" i="112"/>
  <c r="K296" i="112"/>
  <c r="D296" i="112"/>
  <c r="I296" i="112"/>
  <c r="M296" i="112"/>
  <c r="K298" i="112"/>
  <c r="D298" i="112"/>
  <c r="I298" i="112"/>
  <c r="M298" i="112"/>
  <c r="K300" i="112"/>
  <c r="D300" i="112"/>
  <c r="I300" i="112"/>
  <c r="M300" i="112"/>
  <c r="K302" i="112"/>
  <c r="D302" i="112"/>
  <c r="I302" i="112"/>
  <c r="M302" i="112"/>
  <c r="K304" i="112"/>
  <c r="D304" i="112"/>
  <c r="I304" i="112"/>
  <c r="M304" i="112"/>
  <c r="K306" i="112"/>
  <c r="D306" i="112"/>
  <c r="I306" i="112"/>
  <c r="M306" i="112"/>
  <c r="D308" i="112"/>
  <c r="I308" i="112"/>
  <c r="M308" i="112"/>
  <c r="K308" i="112"/>
  <c r="D310" i="112"/>
  <c r="I310" i="112"/>
  <c r="M310" i="112"/>
  <c r="K310" i="112"/>
  <c r="D312" i="112"/>
  <c r="I312" i="112"/>
  <c r="M312" i="112"/>
  <c r="K312" i="112"/>
  <c r="D314" i="112"/>
  <c r="I314" i="112"/>
  <c r="M314" i="112"/>
  <c r="K314" i="112"/>
  <c r="D316" i="112"/>
  <c r="I316" i="112"/>
  <c r="M316" i="112"/>
  <c r="K316" i="112"/>
  <c r="D318" i="112"/>
  <c r="I318" i="112"/>
  <c r="M318" i="112"/>
  <c r="K318" i="112"/>
  <c r="D320" i="112"/>
  <c r="I320" i="112"/>
  <c r="M320" i="112"/>
  <c r="K320" i="112"/>
  <c r="D322" i="112"/>
  <c r="I322" i="112"/>
  <c r="M322" i="112"/>
  <c r="K322" i="112"/>
  <c r="D324" i="112"/>
  <c r="I324" i="112"/>
  <c r="M324" i="112"/>
  <c r="K324" i="112"/>
  <c r="D326" i="112"/>
  <c r="I326" i="112"/>
  <c r="M326" i="112"/>
  <c r="K326" i="112"/>
  <c r="D328" i="112"/>
  <c r="I328" i="112"/>
  <c r="M328" i="112"/>
  <c r="K328" i="112"/>
  <c r="D330" i="112"/>
  <c r="I330" i="112"/>
  <c r="M330" i="112"/>
  <c r="K330" i="112"/>
  <c r="D332" i="112"/>
  <c r="I332" i="112"/>
  <c r="M332" i="112"/>
  <c r="K332" i="112"/>
  <c r="D334" i="112"/>
  <c r="I334" i="112"/>
  <c r="M334" i="112"/>
  <c r="K334" i="112"/>
  <c r="D336" i="112"/>
  <c r="I336" i="112"/>
  <c r="M336" i="112"/>
  <c r="K336" i="112"/>
  <c r="D338" i="112"/>
  <c r="I338" i="112"/>
  <c r="M338" i="112"/>
  <c r="K338" i="112"/>
  <c r="D340" i="112"/>
  <c r="I340" i="112"/>
  <c r="M340" i="112"/>
  <c r="K340" i="112"/>
  <c r="D342" i="112"/>
  <c r="I342" i="112"/>
  <c r="M342" i="112"/>
  <c r="K342" i="112"/>
  <c r="D344" i="112"/>
  <c r="I344" i="112"/>
  <c r="M344" i="112"/>
  <c r="K344" i="112"/>
  <c r="D346" i="112"/>
  <c r="I346" i="112"/>
  <c r="M346" i="112"/>
  <c r="K346" i="112"/>
  <c r="D348" i="112"/>
  <c r="I348" i="112"/>
  <c r="M348" i="112"/>
  <c r="K348" i="112"/>
  <c r="D350" i="112"/>
  <c r="I350" i="112"/>
  <c r="M350" i="112"/>
  <c r="K350" i="112"/>
  <c r="D352" i="112"/>
  <c r="I352" i="112"/>
  <c r="M352" i="112"/>
  <c r="K352" i="112"/>
  <c r="D354" i="112"/>
  <c r="I354" i="112"/>
  <c r="M354" i="112"/>
  <c r="K354" i="112"/>
  <c r="Q157" i="112"/>
  <c r="Q109" i="112"/>
  <c r="Q5" i="112"/>
  <c r="U11" i="112"/>
  <c r="I5" i="112"/>
  <c r="M5" i="112"/>
  <c r="K5" i="112"/>
  <c r="D5" i="112"/>
  <c r="I7" i="112"/>
  <c r="M7" i="112"/>
  <c r="K7" i="112"/>
  <c r="D7" i="112"/>
  <c r="I27" i="112"/>
  <c r="M27" i="112"/>
  <c r="K27" i="112"/>
  <c r="D27" i="112"/>
  <c r="I31" i="112"/>
  <c r="M31" i="112"/>
  <c r="K31" i="112"/>
  <c r="D31" i="112"/>
  <c r="I45" i="112"/>
  <c r="M45" i="112"/>
  <c r="K45" i="112"/>
  <c r="D45" i="112"/>
  <c r="I51" i="112"/>
  <c r="M51" i="112"/>
  <c r="K51" i="112"/>
  <c r="D51" i="112"/>
  <c r="D61" i="112"/>
  <c r="I61" i="112"/>
  <c r="M61" i="112"/>
  <c r="K61" i="112"/>
  <c r="D65" i="112"/>
  <c r="I65" i="112"/>
  <c r="M65" i="112"/>
  <c r="K65" i="112"/>
  <c r="D85" i="112"/>
  <c r="I85" i="112"/>
  <c r="M85" i="112"/>
  <c r="K85" i="112"/>
  <c r="L4" i="112"/>
  <c r="E4" i="112"/>
  <c r="J4" i="112"/>
  <c r="N4" i="112"/>
  <c r="G5" i="112"/>
  <c r="L6" i="112"/>
  <c r="E6" i="112"/>
  <c r="J6" i="112"/>
  <c r="N6" i="112"/>
  <c r="L8" i="112"/>
  <c r="E8" i="112"/>
  <c r="J8" i="112"/>
  <c r="N8" i="112"/>
  <c r="L10" i="112"/>
  <c r="E10" i="112"/>
  <c r="J10" i="112"/>
  <c r="N10" i="112"/>
  <c r="L12" i="112"/>
  <c r="E12" i="112"/>
  <c r="J12" i="112"/>
  <c r="N12" i="112"/>
  <c r="L14" i="112"/>
  <c r="E14" i="112"/>
  <c r="J14" i="112"/>
  <c r="N14" i="112"/>
  <c r="L16" i="112"/>
  <c r="E16" i="112"/>
  <c r="J16" i="112"/>
  <c r="N16" i="112"/>
  <c r="L18" i="112"/>
  <c r="E18" i="112"/>
  <c r="J18" i="112"/>
  <c r="N18" i="112"/>
  <c r="L20" i="112"/>
  <c r="E20" i="112"/>
  <c r="J20" i="112"/>
  <c r="N20" i="112"/>
  <c r="L22" i="112"/>
  <c r="E22" i="112"/>
  <c r="J22" i="112"/>
  <c r="N22" i="112"/>
  <c r="L24" i="112"/>
  <c r="E24" i="112"/>
  <c r="J24" i="112"/>
  <c r="N24" i="112"/>
  <c r="E26" i="112"/>
  <c r="L26" i="112"/>
  <c r="N26" i="112"/>
  <c r="J26" i="112"/>
  <c r="L28" i="112"/>
  <c r="E28" i="112"/>
  <c r="J28" i="112"/>
  <c r="N28" i="112"/>
  <c r="L30" i="112"/>
  <c r="E30" i="112"/>
  <c r="J30" i="112"/>
  <c r="N30" i="112"/>
  <c r="L32" i="112"/>
  <c r="E32" i="112"/>
  <c r="J32" i="112"/>
  <c r="N32" i="112"/>
  <c r="L34" i="112"/>
  <c r="E34" i="112"/>
  <c r="J34" i="112"/>
  <c r="N34" i="112"/>
  <c r="L36" i="112"/>
  <c r="E36" i="112"/>
  <c r="J36" i="112"/>
  <c r="N36" i="112"/>
  <c r="AT19" i="1"/>
  <c r="G37" i="112"/>
  <c r="L38" i="112"/>
  <c r="E38" i="112"/>
  <c r="J38" i="112"/>
  <c r="N38" i="112"/>
  <c r="L40" i="112"/>
  <c r="E40" i="112"/>
  <c r="J40" i="112"/>
  <c r="N40" i="112"/>
  <c r="L42" i="112"/>
  <c r="E42" i="112"/>
  <c r="J42" i="112"/>
  <c r="N42" i="112"/>
  <c r="L44" i="112"/>
  <c r="E44" i="112"/>
  <c r="J44" i="112"/>
  <c r="N44" i="112"/>
  <c r="L46" i="112"/>
  <c r="E46" i="112"/>
  <c r="J46" i="112"/>
  <c r="N46" i="112"/>
  <c r="L48" i="112"/>
  <c r="E48" i="112"/>
  <c r="J48" i="112"/>
  <c r="N48" i="112"/>
  <c r="L50" i="112"/>
  <c r="E50" i="112"/>
  <c r="J50" i="112"/>
  <c r="N50" i="112"/>
  <c r="L52" i="112"/>
  <c r="E52" i="112"/>
  <c r="J52" i="112"/>
  <c r="N52" i="112"/>
  <c r="L54" i="112"/>
  <c r="J54" i="112"/>
  <c r="N54" i="112"/>
  <c r="E54" i="112"/>
  <c r="L56" i="112"/>
  <c r="J56" i="112"/>
  <c r="N56" i="112"/>
  <c r="E56" i="112"/>
  <c r="J58" i="112"/>
  <c r="N58" i="112"/>
  <c r="L58" i="112"/>
  <c r="E58" i="112"/>
  <c r="J60" i="112"/>
  <c r="N60" i="112"/>
  <c r="L60" i="112"/>
  <c r="E60" i="112"/>
  <c r="J62" i="112"/>
  <c r="N62" i="112"/>
  <c r="L62" i="112"/>
  <c r="E62" i="112"/>
  <c r="J64" i="112"/>
  <c r="N64" i="112"/>
  <c r="L64" i="112"/>
  <c r="E64" i="112"/>
  <c r="J66" i="112"/>
  <c r="N66" i="112"/>
  <c r="L66" i="112"/>
  <c r="E66" i="112"/>
  <c r="J68" i="112"/>
  <c r="N68" i="112"/>
  <c r="L68" i="112"/>
  <c r="E68" i="112"/>
  <c r="J70" i="112"/>
  <c r="N70" i="112"/>
  <c r="L70" i="112"/>
  <c r="E70" i="112"/>
  <c r="J72" i="112"/>
  <c r="N72" i="112"/>
  <c r="L72" i="112"/>
  <c r="E72" i="112"/>
  <c r="J74" i="112"/>
  <c r="N74" i="112"/>
  <c r="L74" i="112"/>
  <c r="E74" i="112"/>
  <c r="J76" i="112"/>
  <c r="N76" i="112"/>
  <c r="L76" i="112"/>
  <c r="E76" i="112"/>
  <c r="J78" i="112"/>
  <c r="N78" i="112"/>
  <c r="L78" i="112"/>
  <c r="E78" i="112"/>
  <c r="J80" i="112"/>
  <c r="N80" i="112"/>
  <c r="L80" i="112"/>
  <c r="E80" i="112"/>
  <c r="J82" i="112"/>
  <c r="N82" i="112"/>
  <c r="L82" i="112"/>
  <c r="E82" i="112"/>
  <c r="J84" i="112"/>
  <c r="N84" i="112"/>
  <c r="L84" i="112"/>
  <c r="E84" i="112"/>
  <c r="J86" i="112"/>
  <c r="N86" i="112"/>
  <c r="L86" i="112"/>
  <c r="E86" i="112"/>
  <c r="J88" i="112"/>
  <c r="N88" i="112"/>
  <c r="L88" i="112"/>
  <c r="E88" i="112"/>
  <c r="J90" i="112"/>
  <c r="N90" i="112"/>
  <c r="L90" i="112"/>
  <c r="E90" i="112"/>
  <c r="J92" i="112"/>
  <c r="N92" i="112"/>
  <c r="L92" i="112"/>
  <c r="E92" i="112"/>
  <c r="J94" i="112"/>
  <c r="N94" i="112"/>
  <c r="L94" i="112"/>
  <c r="E94" i="112"/>
  <c r="J96" i="112"/>
  <c r="N96" i="112"/>
  <c r="L96" i="112"/>
  <c r="E96" i="112"/>
  <c r="J98" i="112"/>
  <c r="N98" i="112"/>
  <c r="L98" i="112"/>
  <c r="E98" i="112"/>
  <c r="J100" i="112"/>
  <c r="N100" i="112"/>
  <c r="L100" i="112"/>
  <c r="E100" i="112"/>
  <c r="J102" i="112"/>
  <c r="N102" i="112"/>
  <c r="L102" i="112"/>
  <c r="E102" i="112"/>
  <c r="J104" i="112"/>
  <c r="N104" i="112"/>
  <c r="L104" i="112"/>
  <c r="E104" i="112"/>
  <c r="J106" i="112"/>
  <c r="N106" i="112"/>
  <c r="L106" i="112"/>
  <c r="E106" i="112"/>
  <c r="J108" i="112"/>
  <c r="N108" i="112"/>
  <c r="L108" i="112"/>
  <c r="E108" i="112"/>
  <c r="G109" i="112"/>
  <c r="J110" i="112"/>
  <c r="N110" i="112"/>
  <c r="L110" i="112"/>
  <c r="E110" i="112"/>
  <c r="J112" i="112"/>
  <c r="N112" i="112"/>
  <c r="L112" i="112"/>
  <c r="E112" i="112"/>
  <c r="J114" i="112"/>
  <c r="N114" i="112"/>
  <c r="L114" i="112"/>
  <c r="E114" i="112"/>
  <c r="L116" i="112"/>
  <c r="E116" i="112"/>
  <c r="J116" i="112"/>
  <c r="N116" i="112"/>
  <c r="E118" i="112"/>
  <c r="J118" i="112"/>
  <c r="L118" i="112"/>
  <c r="N118" i="112"/>
  <c r="L120" i="112"/>
  <c r="E120" i="112"/>
  <c r="J120" i="112"/>
  <c r="N120" i="112"/>
  <c r="L122" i="112"/>
  <c r="E122" i="112"/>
  <c r="J122" i="112"/>
  <c r="N122" i="112"/>
  <c r="L124" i="112"/>
  <c r="E124" i="112"/>
  <c r="J124" i="112"/>
  <c r="N124" i="112"/>
  <c r="L126" i="112"/>
  <c r="E126" i="112"/>
  <c r="J126" i="112"/>
  <c r="N126" i="112"/>
  <c r="L128" i="112"/>
  <c r="E128" i="112"/>
  <c r="J128" i="112"/>
  <c r="N128" i="112"/>
  <c r="L130" i="112"/>
  <c r="E130" i="112"/>
  <c r="J130" i="112"/>
  <c r="N130" i="112"/>
  <c r="L132" i="112"/>
  <c r="E132" i="112"/>
  <c r="J132" i="112"/>
  <c r="N132" i="112"/>
  <c r="L134" i="112"/>
  <c r="E134" i="112"/>
  <c r="J134" i="112"/>
  <c r="N134" i="112"/>
  <c r="L136" i="112"/>
  <c r="E136" i="112"/>
  <c r="J136" i="112"/>
  <c r="N136" i="112"/>
  <c r="L138" i="112"/>
  <c r="E138" i="112"/>
  <c r="J138" i="112"/>
  <c r="N138" i="112"/>
  <c r="L140" i="112"/>
  <c r="E140" i="112"/>
  <c r="J140" i="112"/>
  <c r="N140" i="112"/>
  <c r="L142" i="112"/>
  <c r="E142" i="112"/>
  <c r="J142" i="112"/>
  <c r="N142" i="112"/>
  <c r="L144" i="112"/>
  <c r="E144" i="112"/>
  <c r="J144" i="112"/>
  <c r="N144" i="112"/>
  <c r="L146" i="112"/>
  <c r="E146" i="112"/>
  <c r="J146" i="112"/>
  <c r="N146" i="112"/>
  <c r="L148" i="112"/>
  <c r="E148" i="112"/>
  <c r="J148" i="112"/>
  <c r="N148" i="112"/>
  <c r="L150" i="112"/>
  <c r="E150" i="112"/>
  <c r="J150" i="112"/>
  <c r="N150" i="112"/>
  <c r="L152" i="112"/>
  <c r="E152" i="112"/>
  <c r="J152" i="112"/>
  <c r="N152" i="112"/>
  <c r="L154" i="112"/>
  <c r="E154" i="112"/>
  <c r="J154" i="112"/>
  <c r="N154" i="112"/>
  <c r="L156" i="112"/>
  <c r="E156" i="112"/>
  <c r="J156" i="112"/>
  <c r="N156" i="112"/>
  <c r="G157" i="112"/>
  <c r="L158" i="112"/>
  <c r="E158" i="112"/>
  <c r="J158" i="112"/>
  <c r="N158" i="112"/>
  <c r="L160" i="112"/>
  <c r="E160" i="112"/>
  <c r="J160" i="112"/>
  <c r="N160" i="112"/>
  <c r="L162" i="112"/>
  <c r="E162" i="112"/>
  <c r="J162" i="112"/>
  <c r="N162" i="112"/>
  <c r="L164" i="112"/>
  <c r="E164" i="112"/>
  <c r="J164" i="112"/>
  <c r="N164" i="112"/>
  <c r="L166" i="112"/>
  <c r="E166" i="112"/>
  <c r="J166" i="112"/>
  <c r="N166" i="112"/>
  <c r="L168" i="112"/>
  <c r="E168" i="112"/>
  <c r="J168" i="112"/>
  <c r="N168" i="112"/>
  <c r="L170" i="112"/>
  <c r="E170" i="112"/>
  <c r="J170" i="112"/>
  <c r="N170" i="112"/>
  <c r="L172" i="112"/>
  <c r="E172" i="112"/>
  <c r="J172" i="112"/>
  <c r="N172" i="112"/>
  <c r="L174" i="112"/>
  <c r="E174" i="112"/>
  <c r="J174" i="112"/>
  <c r="N174" i="112"/>
  <c r="L176" i="112"/>
  <c r="E176" i="112"/>
  <c r="J176" i="112"/>
  <c r="N176" i="112"/>
  <c r="J178" i="112"/>
  <c r="N178" i="112"/>
  <c r="E178" i="112"/>
  <c r="L178" i="112"/>
  <c r="E180" i="112"/>
  <c r="J180" i="112"/>
  <c r="N180" i="112"/>
  <c r="L180" i="112"/>
  <c r="E182" i="112"/>
  <c r="J182" i="112"/>
  <c r="N182" i="112"/>
  <c r="L182" i="112"/>
  <c r="E184" i="112"/>
  <c r="J184" i="112"/>
  <c r="N184" i="112"/>
  <c r="L184" i="112"/>
  <c r="E186" i="112"/>
  <c r="J186" i="112"/>
  <c r="N186" i="112"/>
  <c r="L186" i="112"/>
  <c r="E188" i="112"/>
  <c r="J188" i="112"/>
  <c r="N188" i="112"/>
  <c r="L188" i="112"/>
  <c r="E190" i="112"/>
  <c r="J190" i="112"/>
  <c r="N190" i="112"/>
  <c r="L190" i="112"/>
  <c r="E192" i="112"/>
  <c r="J192" i="112"/>
  <c r="N192" i="112"/>
  <c r="L192" i="112"/>
  <c r="E194" i="112"/>
  <c r="J194" i="112"/>
  <c r="N194" i="112"/>
  <c r="L194" i="112"/>
  <c r="E196" i="112"/>
  <c r="J196" i="112"/>
  <c r="N196" i="112"/>
  <c r="L196" i="112"/>
  <c r="E198" i="112"/>
  <c r="J198" i="112"/>
  <c r="N198" i="112"/>
  <c r="L198" i="112"/>
  <c r="E200" i="112"/>
  <c r="J200" i="112"/>
  <c r="N200" i="112"/>
  <c r="L200" i="112"/>
  <c r="E202" i="112"/>
  <c r="J202" i="112"/>
  <c r="N202" i="112"/>
  <c r="L202" i="112"/>
  <c r="E204" i="112"/>
  <c r="J204" i="112"/>
  <c r="N204" i="112"/>
  <c r="L204" i="112"/>
  <c r="E206" i="112"/>
  <c r="J206" i="112"/>
  <c r="N206" i="112"/>
  <c r="L206" i="112"/>
  <c r="E208" i="112"/>
  <c r="J208" i="112"/>
  <c r="N208" i="112"/>
  <c r="L208" i="112"/>
  <c r="E210" i="112"/>
  <c r="J210" i="112"/>
  <c r="N210" i="112"/>
  <c r="L210" i="112"/>
  <c r="E212" i="112"/>
  <c r="J212" i="112"/>
  <c r="N212" i="112"/>
  <c r="L212" i="112"/>
  <c r="E214" i="112"/>
  <c r="J214" i="112"/>
  <c r="N214" i="112"/>
  <c r="L214" i="112"/>
  <c r="E216" i="112"/>
  <c r="J216" i="112"/>
  <c r="N216" i="112"/>
  <c r="L216" i="112"/>
  <c r="E218" i="112"/>
  <c r="J218" i="112"/>
  <c r="N218" i="112"/>
  <c r="L218" i="112"/>
  <c r="E220" i="112"/>
  <c r="J220" i="112"/>
  <c r="N220" i="112"/>
  <c r="L220" i="112"/>
  <c r="E222" i="112"/>
  <c r="J222" i="112"/>
  <c r="N222" i="112"/>
  <c r="L222" i="112"/>
  <c r="J224" i="112"/>
  <c r="N224" i="112"/>
  <c r="L224" i="112"/>
  <c r="E224" i="112"/>
  <c r="J226" i="112"/>
  <c r="N226" i="112"/>
  <c r="L226" i="112"/>
  <c r="E226" i="112"/>
  <c r="J228" i="112"/>
  <c r="N228" i="112"/>
  <c r="L228" i="112"/>
  <c r="E228" i="112"/>
  <c r="J230" i="112"/>
  <c r="N230" i="112"/>
  <c r="L230" i="112"/>
  <c r="E230" i="112"/>
  <c r="J232" i="112"/>
  <c r="N232" i="112"/>
  <c r="L232" i="112"/>
  <c r="E232" i="112"/>
  <c r="J234" i="112"/>
  <c r="N234" i="112"/>
  <c r="L234" i="112"/>
  <c r="E234" i="112"/>
  <c r="J236" i="112"/>
  <c r="N236" i="112"/>
  <c r="L236" i="112"/>
  <c r="E236" i="112"/>
  <c r="J238" i="112"/>
  <c r="N238" i="112"/>
  <c r="L238" i="112"/>
  <c r="E238" i="112"/>
  <c r="J240" i="112"/>
  <c r="N240" i="112"/>
  <c r="L240" i="112"/>
  <c r="E240" i="112"/>
  <c r="J242" i="112"/>
  <c r="N242" i="112"/>
  <c r="L242" i="112"/>
  <c r="E242" i="112"/>
  <c r="J244" i="112"/>
  <c r="N244" i="112"/>
  <c r="E244" i="112"/>
  <c r="L244" i="112"/>
  <c r="J246" i="112"/>
  <c r="N246" i="112"/>
  <c r="L246" i="112"/>
  <c r="E246" i="112"/>
  <c r="J248" i="112"/>
  <c r="N248" i="112"/>
  <c r="L248" i="112"/>
  <c r="E248" i="112"/>
  <c r="J250" i="112"/>
  <c r="N250" i="112"/>
  <c r="L250" i="112"/>
  <c r="E250" i="112"/>
  <c r="J252" i="112"/>
  <c r="N252" i="112"/>
  <c r="L252" i="112"/>
  <c r="E252" i="112"/>
  <c r="J254" i="112"/>
  <c r="N254" i="112"/>
  <c r="L254" i="112"/>
  <c r="E254" i="112"/>
  <c r="J256" i="112"/>
  <c r="N256" i="112"/>
  <c r="L256" i="112"/>
  <c r="E256" i="112"/>
  <c r="J258" i="112"/>
  <c r="N258" i="112"/>
  <c r="L258" i="112"/>
  <c r="E258" i="112"/>
  <c r="J260" i="112"/>
  <c r="N260" i="112"/>
  <c r="L260" i="112"/>
  <c r="E260" i="112"/>
  <c r="J262" i="112"/>
  <c r="N262" i="112"/>
  <c r="L262" i="112"/>
  <c r="E262" i="112"/>
  <c r="J264" i="112"/>
  <c r="N264" i="112"/>
  <c r="L264" i="112"/>
  <c r="E264" i="112"/>
  <c r="J266" i="112"/>
  <c r="N266" i="112"/>
  <c r="L266" i="112"/>
  <c r="E266" i="112"/>
  <c r="J268" i="112"/>
  <c r="N268" i="112"/>
  <c r="L268" i="112"/>
  <c r="E268" i="112"/>
  <c r="J270" i="112"/>
  <c r="N270" i="112"/>
  <c r="L270" i="112"/>
  <c r="E270" i="112"/>
  <c r="J272" i="112"/>
  <c r="N272" i="112"/>
  <c r="L272" i="112"/>
  <c r="E272" i="112"/>
  <c r="J274" i="112"/>
  <c r="N274" i="112"/>
  <c r="L274" i="112"/>
  <c r="E274" i="112"/>
  <c r="J276" i="112"/>
  <c r="N276" i="112"/>
  <c r="L276" i="112"/>
  <c r="E276" i="112"/>
  <c r="J278" i="112"/>
  <c r="N278" i="112"/>
  <c r="L278" i="112"/>
  <c r="E278" i="112"/>
  <c r="J280" i="112"/>
  <c r="N280" i="112"/>
  <c r="L280" i="112"/>
  <c r="E280" i="112"/>
  <c r="J282" i="112"/>
  <c r="N282" i="112"/>
  <c r="L282" i="112"/>
  <c r="E282" i="112"/>
  <c r="J284" i="112"/>
  <c r="N284" i="112"/>
  <c r="L284" i="112"/>
  <c r="E284" i="112"/>
  <c r="J286" i="112"/>
  <c r="N286" i="112"/>
  <c r="L286" i="112"/>
  <c r="E286" i="112"/>
  <c r="J288" i="112"/>
  <c r="N288" i="112"/>
  <c r="L288" i="112"/>
  <c r="E288" i="112"/>
  <c r="J290" i="112"/>
  <c r="N290" i="112"/>
  <c r="L290" i="112"/>
  <c r="E290" i="112"/>
  <c r="J292" i="112"/>
  <c r="N292" i="112"/>
  <c r="L292" i="112"/>
  <c r="E292" i="112"/>
  <c r="J294" i="112"/>
  <c r="N294" i="112"/>
  <c r="L294" i="112"/>
  <c r="E294" i="112"/>
  <c r="J296" i="112"/>
  <c r="N296" i="112"/>
  <c r="L296" i="112"/>
  <c r="E296" i="112"/>
  <c r="J298" i="112"/>
  <c r="N298" i="112"/>
  <c r="L298" i="112"/>
  <c r="E298" i="112"/>
  <c r="L300" i="112"/>
  <c r="E300" i="112"/>
  <c r="J300" i="112"/>
  <c r="N300" i="112"/>
  <c r="L302" i="112"/>
  <c r="E302" i="112"/>
  <c r="J302" i="112"/>
  <c r="N302" i="112"/>
  <c r="L304" i="112"/>
  <c r="E304" i="112"/>
  <c r="N304" i="112"/>
  <c r="J304" i="112"/>
  <c r="L306" i="112"/>
  <c r="E306" i="112"/>
  <c r="J306" i="112"/>
  <c r="N306" i="112"/>
  <c r="L308" i="112"/>
  <c r="E308" i="112"/>
  <c r="J308" i="112"/>
  <c r="N308" i="112"/>
  <c r="L310" i="112"/>
  <c r="E310" i="112"/>
  <c r="J310" i="112"/>
  <c r="N310" i="112"/>
  <c r="L312" i="112"/>
  <c r="E312" i="112"/>
  <c r="J312" i="112"/>
  <c r="N312" i="112"/>
  <c r="L314" i="112"/>
  <c r="E314" i="112"/>
  <c r="J314" i="112"/>
  <c r="N314" i="112"/>
  <c r="L316" i="112"/>
  <c r="E316" i="112"/>
  <c r="J316" i="112"/>
  <c r="N316" i="112"/>
  <c r="L318" i="112"/>
  <c r="E318" i="112"/>
  <c r="J318" i="112"/>
  <c r="N318" i="112"/>
  <c r="L320" i="112"/>
  <c r="E320" i="112"/>
  <c r="J320" i="112"/>
  <c r="N320" i="112"/>
  <c r="L322" i="112"/>
  <c r="E322" i="112"/>
  <c r="J322" i="112"/>
  <c r="N322" i="112"/>
  <c r="L324" i="112"/>
  <c r="E324" i="112"/>
  <c r="J324" i="112"/>
  <c r="N324" i="112"/>
  <c r="L326" i="112"/>
  <c r="E326" i="112"/>
  <c r="J326" i="112"/>
  <c r="N326" i="112"/>
  <c r="L328" i="112"/>
  <c r="E328" i="112"/>
  <c r="J328" i="112"/>
  <c r="N328" i="112"/>
  <c r="L330" i="112"/>
  <c r="E330" i="112"/>
  <c r="J330" i="112"/>
  <c r="N330" i="112"/>
  <c r="L332" i="112"/>
  <c r="E332" i="112"/>
  <c r="J332" i="112"/>
  <c r="N332" i="112"/>
  <c r="L334" i="112"/>
  <c r="E334" i="112"/>
  <c r="J334" i="112"/>
  <c r="N334" i="112"/>
  <c r="L336" i="112"/>
  <c r="E336" i="112"/>
  <c r="J336" i="112"/>
  <c r="N336" i="112"/>
  <c r="L338" i="112"/>
  <c r="E338" i="112"/>
  <c r="J338" i="112"/>
  <c r="N338" i="112"/>
  <c r="L340" i="112"/>
  <c r="E340" i="112"/>
  <c r="J340" i="112"/>
  <c r="N340" i="112"/>
  <c r="L342" i="112"/>
  <c r="E342" i="112"/>
  <c r="J342" i="112"/>
  <c r="N342" i="112"/>
  <c r="L344" i="112"/>
  <c r="E344" i="112"/>
  <c r="J344" i="112"/>
  <c r="N344" i="112"/>
  <c r="L346" i="112"/>
  <c r="E346" i="112"/>
  <c r="J346" i="112"/>
  <c r="N346" i="112"/>
  <c r="L348" i="112"/>
  <c r="E348" i="112"/>
  <c r="J348" i="112"/>
  <c r="N348" i="112"/>
  <c r="L350" i="112"/>
  <c r="E350" i="112"/>
  <c r="J350" i="112"/>
  <c r="N350" i="112"/>
  <c r="L352" i="112"/>
  <c r="E352" i="112"/>
  <c r="J352" i="112"/>
  <c r="N352" i="112"/>
  <c r="L354" i="112"/>
  <c r="E354" i="112"/>
  <c r="J354" i="112"/>
  <c r="N354" i="112"/>
  <c r="R5" i="112"/>
  <c r="Z11" i="112"/>
  <c r="R24" i="112"/>
  <c r="Z26" i="112"/>
  <c r="Z36" i="112"/>
  <c r="R38" i="112"/>
  <c r="Z47" i="112"/>
  <c r="R81" i="112"/>
  <c r="I11" i="112"/>
  <c r="M11" i="112"/>
  <c r="K11" i="112"/>
  <c r="D11" i="112"/>
  <c r="I15" i="112"/>
  <c r="M15" i="112"/>
  <c r="K15" i="112"/>
  <c r="D15" i="112"/>
  <c r="I29" i="112"/>
  <c r="M29" i="112"/>
  <c r="K29" i="112"/>
  <c r="D29" i="112"/>
  <c r="I33" i="112"/>
  <c r="M33" i="112"/>
  <c r="K33" i="112"/>
  <c r="D33" i="112"/>
  <c r="I37" i="112"/>
  <c r="M37" i="112"/>
  <c r="K37" i="112"/>
  <c r="D37" i="112"/>
  <c r="I39" i="112"/>
  <c r="M39" i="112"/>
  <c r="K39" i="112"/>
  <c r="D39" i="112"/>
  <c r="I47" i="112"/>
  <c r="M47" i="112"/>
  <c r="K47" i="112"/>
  <c r="D47" i="112"/>
  <c r="I53" i="112"/>
  <c r="M53" i="112"/>
  <c r="K53" i="112"/>
  <c r="D53" i="112"/>
  <c r="D67" i="112"/>
  <c r="I67" i="112"/>
  <c r="M67" i="112"/>
  <c r="K67" i="112"/>
  <c r="D79" i="112"/>
  <c r="I79" i="112"/>
  <c r="M79" i="112"/>
  <c r="K79" i="112"/>
  <c r="D87" i="112"/>
  <c r="I87" i="112"/>
  <c r="M87" i="112"/>
  <c r="K87" i="112"/>
  <c r="D107" i="112"/>
  <c r="I107" i="112"/>
  <c r="M107" i="112"/>
  <c r="K107" i="112"/>
  <c r="D113" i="112"/>
  <c r="I113" i="112"/>
  <c r="M113" i="112"/>
  <c r="K113" i="112"/>
  <c r="I125" i="112"/>
  <c r="M125" i="112"/>
  <c r="K125" i="112"/>
  <c r="D125" i="112"/>
  <c r="I129" i="112"/>
  <c r="M129" i="112"/>
  <c r="K129" i="112"/>
  <c r="D129" i="112"/>
  <c r="I131" i="112"/>
  <c r="M131" i="112"/>
  <c r="K131" i="112"/>
  <c r="D131" i="112"/>
  <c r="I133" i="112"/>
  <c r="M133" i="112"/>
  <c r="K133" i="112"/>
  <c r="D133" i="112"/>
  <c r="I135" i="112"/>
  <c r="M135" i="112"/>
  <c r="K135" i="112"/>
  <c r="D135" i="112"/>
  <c r="I137" i="112"/>
  <c r="M137" i="112"/>
  <c r="K137" i="112"/>
  <c r="D137" i="112"/>
  <c r="I143" i="112"/>
  <c r="M143" i="112"/>
  <c r="K143" i="112"/>
  <c r="D143" i="112"/>
  <c r="I145" i="112"/>
  <c r="M145" i="112"/>
  <c r="K145" i="112"/>
  <c r="D145" i="112"/>
  <c r="I147" i="112"/>
  <c r="M147" i="112"/>
  <c r="K147" i="112"/>
  <c r="D147" i="112"/>
  <c r="I149" i="112"/>
  <c r="M149" i="112"/>
  <c r="K149" i="112"/>
  <c r="D149" i="112"/>
  <c r="I151" i="112"/>
  <c r="M151" i="112"/>
  <c r="K151" i="112"/>
  <c r="D151" i="112"/>
  <c r="I153" i="112"/>
  <c r="M153" i="112"/>
  <c r="K153" i="112"/>
  <c r="D153" i="112"/>
  <c r="I155" i="112"/>
  <c r="M155" i="112"/>
  <c r="K155" i="112"/>
  <c r="D155" i="112"/>
  <c r="I157" i="112"/>
  <c r="M157" i="112"/>
  <c r="K157" i="112"/>
  <c r="D157" i="112"/>
  <c r="I159" i="112"/>
  <c r="M159" i="112"/>
  <c r="K159" i="112"/>
  <c r="D159" i="112"/>
  <c r="I161" i="112"/>
  <c r="M161" i="112"/>
  <c r="K161" i="112"/>
  <c r="D161" i="112"/>
  <c r="I163" i="112"/>
  <c r="M163" i="112"/>
  <c r="K163" i="112"/>
  <c r="D163" i="112"/>
  <c r="K165" i="112"/>
  <c r="D165" i="112"/>
  <c r="M165" i="112"/>
  <c r="I165" i="112"/>
  <c r="K167" i="112"/>
  <c r="D167" i="112"/>
  <c r="I167" i="112"/>
  <c r="M167" i="112"/>
  <c r="K169" i="112"/>
  <c r="D169" i="112"/>
  <c r="I169" i="112"/>
  <c r="M169" i="112"/>
  <c r="K171" i="112"/>
  <c r="D171" i="112"/>
  <c r="I171" i="112"/>
  <c r="M171" i="112"/>
  <c r="K173" i="112"/>
  <c r="D173" i="112"/>
  <c r="M173" i="112"/>
  <c r="I173" i="112"/>
  <c r="K175" i="112"/>
  <c r="D175" i="112"/>
  <c r="I175" i="112"/>
  <c r="M175" i="112"/>
  <c r="K177" i="112"/>
  <c r="D177" i="112"/>
  <c r="I177" i="112"/>
  <c r="M177" i="112"/>
  <c r="D179" i="112"/>
  <c r="I179" i="112"/>
  <c r="K179" i="112"/>
  <c r="M179" i="112"/>
  <c r="K181" i="112"/>
  <c r="D181" i="112"/>
  <c r="I181" i="112"/>
  <c r="M181" i="112"/>
  <c r="K183" i="112"/>
  <c r="D183" i="112"/>
  <c r="I183" i="112"/>
  <c r="M183" i="112"/>
  <c r="K185" i="112"/>
  <c r="D185" i="112"/>
  <c r="I185" i="112"/>
  <c r="M185" i="112"/>
  <c r="K187" i="112"/>
  <c r="D187" i="112"/>
  <c r="I187" i="112"/>
  <c r="M187" i="112"/>
  <c r="K189" i="112"/>
  <c r="D189" i="112"/>
  <c r="I189" i="112"/>
  <c r="M189" i="112"/>
  <c r="K191" i="112"/>
  <c r="D191" i="112"/>
  <c r="I191" i="112"/>
  <c r="M191" i="112"/>
  <c r="K193" i="112"/>
  <c r="D193" i="112"/>
  <c r="I193" i="112"/>
  <c r="M193" i="112"/>
  <c r="K195" i="112"/>
  <c r="D195" i="112"/>
  <c r="I195" i="112"/>
  <c r="M195" i="112"/>
  <c r="K197" i="112"/>
  <c r="D197" i="112"/>
  <c r="I197" i="112"/>
  <c r="M197" i="112"/>
  <c r="K199" i="112"/>
  <c r="D199" i="112"/>
  <c r="I199" i="112"/>
  <c r="M199" i="112"/>
  <c r="K201" i="112"/>
  <c r="D201" i="112"/>
  <c r="I201" i="112"/>
  <c r="M201" i="112"/>
  <c r="K203" i="112"/>
  <c r="D203" i="112"/>
  <c r="I203" i="112"/>
  <c r="M203" i="112"/>
  <c r="K205" i="112"/>
  <c r="D205" i="112"/>
  <c r="I205" i="112"/>
  <c r="M205" i="112"/>
  <c r="K207" i="112"/>
  <c r="D207" i="112"/>
  <c r="I207" i="112"/>
  <c r="M207" i="112"/>
  <c r="K209" i="112"/>
  <c r="D209" i="112"/>
  <c r="I209" i="112"/>
  <c r="M209" i="112"/>
  <c r="K211" i="112"/>
  <c r="D211" i="112"/>
  <c r="I211" i="112"/>
  <c r="M211" i="112"/>
  <c r="K213" i="112"/>
  <c r="D213" i="112"/>
  <c r="I213" i="112"/>
  <c r="M213" i="112"/>
  <c r="K215" i="112"/>
  <c r="D215" i="112"/>
  <c r="I215" i="112"/>
  <c r="M215" i="112"/>
  <c r="K217" i="112"/>
  <c r="D217" i="112"/>
  <c r="I217" i="112"/>
  <c r="M217" i="112"/>
  <c r="K219" i="112"/>
  <c r="D219" i="112"/>
  <c r="I219" i="112"/>
  <c r="M219" i="112"/>
  <c r="K221" i="112"/>
  <c r="D221" i="112"/>
  <c r="I221" i="112"/>
  <c r="M221" i="112"/>
  <c r="D223" i="112"/>
  <c r="I223" i="112"/>
  <c r="M223" i="112"/>
  <c r="K223" i="112"/>
  <c r="D225" i="112"/>
  <c r="I225" i="112"/>
  <c r="M225" i="112"/>
  <c r="K225" i="112"/>
  <c r="D227" i="112"/>
  <c r="I227" i="112"/>
  <c r="M227" i="112"/>
  <c r="K227" i="112"/>
  <c r="D229" i="112"/>
  <c r="I229" i="112"/>
  <c r="M229" i="112"/>
  <c r="K229" i="112"/>
  <c r="D231" i="112"/>
  <c r="I231" i="112"/>
  <c r="M231" i="112"/>
  <c r="K231" i="112"/>
  <c r="D233" i="112"/>
  <c r="I233" i="112"/>
  <c r="M233" i="112"/>
  <c r="K233" i="112"/>
  <c r="D235" i="112"/>
  <c r="I235" i="112"/>
  <c r="M235" i="112"/>
  <c r="K235" i="112"/>
  <c r="D237" i="112"/>
  <c r="M237" i="112"/>
  <c r="I237" i="112"/>
  <c r="K237" i="112"/>
  <c r="D239" i="112"/>
  <c r="I239" i="112"/>
  <c r="K239" i="112"/>
  <c r="M239" i="112"/>
  <c r="D241" i="112"/>
  <c r="M241" i="112"/>
  <c r="I241" i="112"/>
  <c r="K241" i="112"/>
  <c r="D243" i="112"/>
  <c r="I243" i="112"/>
  <c r="K243" i="112"/>
  <c r="M243" i="112"/>
  <c r="D245" i="112"/>
  <c r="I245" i="112"/>
  <c r="M245" i="112"/>
  <c r="K245" i="112"/>
  <c r="D247" i="112"/>
  <c r="I247" i="112"/>
  <c r="M247" i="112"/>
  <c r="K247" i="112"/>
  <c r="D249" i="112"/>
  <c r="I249" i="112"/>
  <c r="M249" i="112"/>
  <c r="K249" i="112"/>
  <c r="D251" i="112"/>
  <c r="I251" i="112"/>
  <c r="M251" i="112"/>
  <c r="K251" i="112"/>
  <c r="D253" i="112"/>
  <c r="I253" i="112"/>
  <c r="M253" i="112"/>
  <c r="K253" i="112"/>
  <c r="D255" i="112"/>
  <c r="I255" i="112"/>
  <c r="M255" i="112"/>
  <c r="K255" i="112"/>
  <c r="D257" i="112"/>
  <c r="I257" i="112"/>
  <c r="M257" i="112"/>
  <c r="K257" i="112"/>
  <c r="D259" i="112"/>
  <c r="I259" i="112"/>
  <c r="M259" i="112"/>
  <c r="K259" i="112"/>
  <c r="D261" i="112"/>
  <c r="I261" i="112"/>
  <c r="M261" i="112"/>
  <c r="K261" i="112"/>
  <c r="D263" i="112"/>
  <c r="I263" i="112"/>
  <c r="M263" i="112"/>
  <c r="K263" i="112"/>
  <c r="D265" i="112"/>
  <c r="I265" i="112"/>
  <c r="M265" i="112"/>
  <c r="K265" i="112"/>
  <c r="D267" i="112"/>
  <c r="I267" i="112"/>
  <c r="M267" i="112"/>
  <c r="K267" i="112"/>
  <c r="D269" i="112"/>
  <c r="I269" i="112"/>
  <c r="M269" i="112"/>
  <c r="K269" i="112"/>
  <c r="D271" i="112"/>
  <c r="I271" i="112"/>
  <c r="M271" i="112"/>
  <c r="K271" i="112"/>
  <c r="D273" i="112"/>
  <c r="I273" i="112"/>
  <c r="M273" i="112"/>
  <c r="K273" i="112"/>
  <c r="D275" i="112"/>
  <c r="I275" i="112"/>
  <c r="M275" i="112"/>
  <c r="K275" i="112"/>
  <c r="D277" i="112"/>
  <c r="I277" i="112"/>
  <c r="M277" i="112"/>
  <c r="K277" i="112"/>
  <c r="D279" i="112"/>
  <c r="I279" i="112"/>
  <c r="M279" i="112"/>
  <c r="K279" i="112"/>
  <c r="D281" i="112"/>
  <c r="I281" i="112"/>
  <c r="M281" i="112"/>
  <c r="K281" i="112"/>
  <c r="D283" i="112"/>
  <c r="I283" i="112"/>
  <c r="M283" i="112"/>
  <c r="K283" i="112"/>
  <c r="D285" i="112"/>
  <c r="I285" i="112"/>
  <c r="M285" i="112"/>
  <c r="K285" i="112"/>
  <c r="D287" i="112"/>
  <c r="I287" i="112"/>
  <c r="M287" i="112"/>
  <c r="K287" i="112"/>
  <c r="D289" i="112"/>
  <c r="I289" i="112"/>
  <c r="M289" i="112"/>
  <c r="K289" i="112"/>
  <c r="D291" i="112"/>
  <c r="I291" i="112"/>
  <c r="M291" i="112"/>
  <c r="K291" i="112"/>
  <c r="D293" i="112"/>
  <c r="I293" i="112"/>
  <c r="M293" i="112"/>
  <c r="K293" i="112"/>
  <c r="D295" i="112"/>
  <c r="I295" i="112"/>
  <c r="M295" i="112"/>
  <c r="K295" i="112"/>
  <c r="D297" i="112"/>
  <c r="I297" i="112"/>
  <c r="M297" i="112"/>
  <c r="K297" i="112"/>
  <c r="D299" i="112"/>
  <c r="I299" i="112"/>
  <c r="M299" i="112"/>
  <c r="K299" i="112"/>
  <c r="I301" i="112"/>
  <c r="M301" i="112"/>
  <c r="K301" i="112"/>
  <c r="D301" i="112"/>
  <c r="I303" i="112"/>
  <c r="M303" i="112"/>
  <c r="K303" i="112"/>
  <c r="D303" i="112"/>
  <c r="I305" i="112"/>
  <c r="M305" i="112"/>
  <c r="K305" i="112"/>
  <c r="D305" i="112"/>
  <c r="K307" i="112"/>
  <c r="I307" i="112"/>
  <c r="D307" i="112"/>
  <c r="M307" i="112"/>
  <c r="K309" i="112"/>
  <c r="D309" i="112"/>
  <c r="I309" i="112"/>
  <c r="M309" i="112"/>
  <c r="K311" i="112"/>
  <c r="D311" i="112"/>
  <c r="I311" i="112"/>
  <c r="M311" i="112"/>
  <c r="K313" i="112"/>
  <c r="D313" i="112"/>
  <c r="I313" i="112"/>
  <c r="M313" i="112"/>
  <c r="K315" i="112"/>
  <c r="D315" i="112"/>
  <c r="I315" i="112"/>
  <c r="M315" i="112"/>
  <c r="K317" i="112"/>
  <c r="D317" i="112"/>
  <c r="I317" i="112"/>
  <c r="M317" i="112"/>
  <c r="K319" i="112"/>
  <c r="D319" i="112"/>
  <c r="I319" i="112"/>
  <c r="M319" i="112"/>
  <c r="K321" i="112"/>
  <c r="D321" i="112"/>
  <c r="I321" i="112"/>
  <c r="M321" i="112"/>
  <c r="K323" i="112"/>
  <c r="D323" i="112"/>
  <c r="I323" i="112"/>
  <c r="M323" i="112"/>
  <c r="K325" i="112"/>
  <c r="D325" i="112"/>
  <c r="I325" i="112"/>
  <c r="M325" i="112"/>
  <c r="K327" i="112"/>
  <c r="D327" i="112"/>
  <c r="I327" i="112"/>
  <c r="M327" i="112"/>
  <c r="K329" i="112"/>
  <c r="D329" i="112"/>
  <c r="I329" i="112"/>
  <c r="M329" i="112"/>
  <c r="K331" i="112"/>
  <c r="D331" i="112"/>
  <c r="I331" i="112"/>
  <c r="M331" i="112"/>
  <c r="K333" i="112"/>
  <c r="D333" i="112"/>
  <c r="I333" i="112"/>
  <c r="M333" i="112"/>
  <c r="K335" i="112"/>
  <c r="D335" i="112"/>
  <c r="I335" i="112"/>
  <c r="M335" i="112"/>
  <c r="K337" i="112"/>
  <c r="D337" i="112"/>
  <c r="I337" i="112"/>
  <c r="M337" i="112"/>
  <c r="K339" i="112"/>
  <c r="D339" i="112"/>
  <c r="I339" i="112"/>
  <c r="M339" i="112"/>
  <c r="K341" i="112"/>
  <c r="D341" i="112"/>
  <c r="I341" i="112"/>
  <c r="M341" i="112"/>
  <c r="K343" i="112"/>
  <c r="D343" i="112"/>
  <c r="I343" i="112"/>
  <c r="M343" i="112"/>
  <c r="K345" i="112"/>
  <c r="D345" i="112"/>
  <c r="I345" i="112"/>
  <c r="M345" i="112"/>
  <c r="K347" i="112"/>
  <c r="D347" i="112"/>
  <c r="I347" i="112"/>
  <c r="M347" i="112"/>
  <c r="K349" i="112"/>
  <c r="D349" i="112"/>
  <c r="I349" i="112"/>
  <c r="M349" i="112"/>
  <c r="K351" i="112"/>
  <c r="D351" i="112"/>
  <c r="I351" i="112"/>
  <c r="M351" i="112"/>
  <c r="K353" i="112"/>
  <c r="D353" i="112"/>
  <c r="I353" i="112"/>
  <c r="M353" i="112"/>
  <c r="K355" i="112"/>
  <c r="D355" i="112"/>
  <c r="I355" i="112"/>
  <c r="M355" i="112"/>
  <c r="AQ17" i="1"/>
  <c r="Q331" i="112"/>
  <c r="AC3" i="112"/>
  <c r="AC4" i="112"/>
  <c r="AC5" i="112"/>
  <c r="AC6" i="112"/>
  <c r="AC7" i="112"/>
  <c r="AC8" i="112"/>
  <c r="AC9" i="112"/>
  <c r="AC10" i="112"/>
  <c r="Y11" i="112"/>
  <c r="AC12" i="112"/>
  <c r="AC13" i="112"/>
  <c r="AC14" i="112"/>
  <c r="AC15" i="112"/>
  <c r="AC16" i="112"/>
  <c r="AC17" i="112"/>
  <c r="AC18" i="112"/>
  <c r="AC19" i="112"/>
  <c r="AC20" i="112"/>
  <c r="AC21" i="112"/>
  <c r="AC22" i="112"/>
  <c r="AC23" i="112"/>
  <c r="AC24" i="112"/>
  <c r="AC25" i="112"/>
  <c r="Y26" i="112"/>
  <c r="AC27" i="112"/>
  <c r="AC28" i="112"/>
  <c r="AC29" i="112"/>
  <c r="AC30" i="112"/>
  <c r="AC31" i="112"/>
  <c r="AC32" i="112"/>
  <c r="AC33" i="112"/>
  <c r="AC34" i="112"/>
  <c r="AC35" i="112"/>
  <c r="Y36" i="112"/>
  <c r="AC37" i="112"/>
  <c r="AC38" i="112"/>
  <c r="AC39" i="112"/>
  <c r="AC40" i="112"/>
  <c r="AC41" i="112"/>
  <c r="AC42" i="112"/>
  <c r="AC43" i="112"/>
  <c r="AC44" i="112"/>
  <c r="AC45" i="112"/>
  <c r="AC46" i="112"/>
  <c r="Y47" i="112"/>
  <c r="AC48" i="112"/>
  <c r="AC49" i="112"/>
  <c r="AC50" i="112"/>
  <c r="AC51" i="112"/>
  <c r="AC52" i="112"/>
  <c r="AC53" i="112"/>
  <c r="AC54" i="112"/>
  <c r="AC55" i="112"/>
  <c r="AC56" i="112"/>
  <c r="AC57" i="112"/>
  <c r="AC58" i="112"/>
  <c r="AC59" i="112"/>
  <c r="AC60" i="112"/>
  <c r="AC61" i="112"/>
  <c r="AC62" i="112"/>
  <c r="AC63" i="112"/>
  <c r="AC64" i="112"/>
  <c r="AC65" i="112"/>
  <c r="AC66" i="112"/>
  <c r="AC67" i="112"/>
  <c r="AC68" i="112"/>
  <c r="AC69" i="112"/>
  <c r="AC70" i="112"/>
  <c r="AC71" i="112"/>
  <c r="AC72" i="112"/>
  <c r="AC73" i="112"/>
  <c r="AC74" i="112"/>
  <c r="AC75" i="112"/>
  <c r="AC76" i="112"/>
  <c r="AC77" i="112"/>
  <c r="AC78" i="112"/>
  <c r="AC79" i="112"/>
  <c r="AC80" i="112"/>
  <c r="AC81" i="112"/>
  <c r="AC82" i="112"/>
  <c r="AC83" i="112"/>
  <c r="AC84" i="112"/>
  <c r="AC85" i="112"/>
  <c r="AC86" i="112"/>
  <c r="AC87" i="112"/>
  <c r="AC88" i="112"/>
  <c r="AC89" i="112"/>
  <c r="AC90" i="112"/>
  <c r="AC91" i="112"/>
  <c r="AC92" i="112"/>
  <c r="AC93" i="112"/>
  <c r="AC94" i="112"/>
  <c r="AC95" i="112"/>
  <c r="AC96" i="112"/>
  <c r="AC97" i="112"/>
  <c r="AC98" i="112"/>
  <c r="AC99" i="112"/>
  <c r="AC100" i="112"/>
  <c r="AC101" i="112"/>
  <c r="AC102" i="112"/>
  <c r="AC103" i="112"/>
  <c r="AC104" i="112"/>
  <c r="AC105" i="112"/>
  <c r="AC106" i="112"/>
  <c r="AC107" i="112"/>
  <c r="AC108" i="112"/>
  <c r="AC109" i="112"/>
  <c r="AC110" i="112"/>
  <c r="AC111" i="112"/>
  <c r="AC112" i="112"/>
  <c r="AC113" i="112"/>
  <c r="AC114" i="112"/>
  <c r="AC115" i="112"/>
  <c r="AC116" i="112"/>
  <c r="AC117" i="112"/>
  <c r="AC118" i="112"/>
  <c r="Y119" i="112"/>
  <c r="AC120" i="112"/>
  <c r="AC121" i="112"/>
  <c r="AC122" i="112"/>
  <c r="AC123" i="112"/>
  <c r="AC124" i="112"/>
  <c r="AC125" i="112"/>
  <c r="AC126" i="112"/>
  <c r="AC127" i="112"/>
  <c r="AC128" i="112"/>
  <c r="AC129" i="112"/>
  <c r="AC130" i="112"/>
  <c r="AC131" i="112"/>
  <c r="AC132" i="112"/>
  <c r="AC133" i="112"/>
  <c r="AC134" i="112"/>
  <c r="U26" i="112"/>
  <c r="U36" i="112"/>
  <c r="U47" i="112"/>
  <c r="U119" i="112"/>
  <c r="U144" i="112"/>
  <c r="U239" i="112"/>
  <c r="U324" i="112"/>
  <c r="U340" i="112"/>
  <c r="R109" i="112"/>
  <c r="Z119" i="112"/>
  <c r="Z144" i="112"/>
  <c r="R146" i="112"/>
  <c r="R157" i="112"/>
  <c r="Z239" i="112"/>
  <c r="Z324" i="112"/>
  <c r="Z340" i="112"/>
  <c r="AC135" i="112"/>
  <c r="AC136" i="112"/>
  <c r="AC137" i="112"/>
  <c r="AC138" i="112"/>
  <c r="AC139" i="112"/>
  <c r="AC140" i="112"/>
  <c r="AC141" i="112"/>
  <c r="AC142" i="112"/>
  <c r="AC143" i="112"/>
  <c r="Y144" i="112"/>
  <c r="AC145" i="112"/>
  <c r="AC146" i="112"/>
  <c r="AC147" i="112"/>
  <c r="AC148" i="112"/>
  <c r="AC149" i="112"/>
  <c r="AC150" i="112"/>
  <c r="AC151" i="112"/>
  <c r="AC152" i="112"/>
  <c r="AC153" i="112"/>
  <c r="AC154" i="112"/>
  <c r="AC155" i="112"/>
  <c r="AC156" i="112"/>
  <c r="AC157" i="112"/>
  <c r="AC158" i="112"/>
  <c r="AC159" i="112"/>
  <c r="AC160" i="112"/>
  <c r="AC161" i="112"/>
  <c r="AC162" i="112"/>
  <c r="AC163" i="112"/>
  <c r="AC164" i="112"/>
  <c r="AC165" i="112"/>
  <c r="AC166" i="112"/>
  <c r="AC167" i="112"/>
  <c r="AC168" i="112"/>
  <c r="AC169" i="112"/>
  <c r="AC170" i="112"/>
  <c r="AC171" i="112"/>
  <c r="AC172" i="112"/>
  <c r="AC173" i="112"/>
  <c r="AC174" i="112"/>
  <c r="AC175" i="112"/>
  <c r="AC176" i="112"/>
  <c r="AC177" i="112"/>
  <c r="AC178" i="112"/>
  <c r="AC179" i="112"/>
  <c r="AC180" i="112"/>
  <c r="AC181" i="112"/>
  <c r="AC182" i="112"/>
  <c r="AC183" i="112"/>
  <c r="AC184" i="112"/>
  <c r="AC185" i="112"/>
  <c r="AC186" i="112"/>
  <c r="AC187" i="112"/>
  <c r="AC188" i="112"/>
  <c r="AC189" i="112"/>
  <c r="AC190" i="112"/>
  <c r="AC191" i="112"/>
  <c r="AC192" i="112"/>
  <c r="AC193" i="112"/>
  <c r="AC194" i="112"/>
  <c r="AC195" i="112"/>
  <c r="AC196" i="112"/>
  <c r="AC197" i="112"/>
  <c r="AC198" i="112"/>
  <c r="AC199" i="112"/>
  <c r="AC200" i="112"/>
  <c r="AC201" i="112"/>
  <c r="AC202" i="112"/>
  <c r="AC203" i="112"/>
  <c r="AC204" i="112"/>
  <c r="AC205" i="112"/>
  <c r="AC206" i="112"/>
  <c r="AC207" i="112"/>
  <c r="AC208" i="112"/>
  <c r="AC209" i="112"/>
  <c r="AC210" i="112"/>
  <c r="AC211" i="112"/>
  <c r="AC212" i="112"/>
  <c r="AC213" i="112"/>
  <c r="AC214" i="112"/>
  <c r="AC215" i="112"/>
  <c r="AC216" i="112"/>
  <c r="AC217" i="112"/>
  <c r="AC218" i="112"/>
  <c r="AC219" i="112"/>
  <c r="AC220" i="112"/>
  <c r="AC221" i="112"/>
  <c r="AC222" i="112"/>
  <c r="AC223" i="112"/>
  <c r="AC224" i="112"/>
  <c r="AC225" i="112"/>
  <c r="AC226" i="112"/>
  <c r="AC227" i="112"/>
  <c r="AC228" i="112"/>
  <c r="AC229" i="112"/>
  <c r="AC230" i="112"/>
  <c r="AC231" i="112"/>
  <c r="AC232" i="112"/>
  <c r="AC233" i="112"/>
  <c r="AC234" i="112"/>
  <c r="AC235" i="112"/>
  <c r="AC236" i="112"/>
  <c r="AC237" i="112"/>
  <c r="AC238" i="112"/>
  <c r="Y239" i="112"/>
  <c r="AC240" i="112"/>
  <c r="AC241" i="112"/>
  <c r="AC242" i="112"/>
  <c r="AC243" i="112"/>
  <c r="AC244" i="112"/>
  <c r="AC245" i="112"/>
  <c r="AC246" i="112"/>
  <c r="AC247" i="112"/>
  <c r="AC248" i="112"/>
  <c r="AC249" i="112"/>
  <c r="AC250" i="112"/>
  <c r="AC251" i="112"/>
  <c r="AC252" i="112"/>
  <c r="AC253" i="112"/>
  <c r="AC254" i="112"/>
  <c r="AC255" i="112"/>
  <c r="AC256" i="112"/>
  <c r="AC257" i="112"/>
  <c r="AC258" i="112"/>
  <c r="AC259" i="112"/>
  <c r="AC260" i="112"/>
  <c r="AC261" i="112"/>
  <c r="AC262" i="112"/>
  <c r="AC263" i="112"/>
  <c r="AC264" i="112"/>
  <c r="AC265" i="112"/>
  <c r="AC266" i="112"/>
  <c r="AC267" i="112"/>
  <c r="AC268" i="112"/>
  <c r="AC269" i="112"/>
  <c r="AC270" i="112"/>
  <c r="AC271" i="112"/>
  <c r="AC272" i="112"/>
  <c r="AC273" i="112"/>
  <c r="AC274" i="112"/>
  <c r="AC275" i="112"/>
  <c r="AC276" i="112"/>
  <c r="AC277" i="112"/>
  <c r="AC278" i="112"/>
  <c r="AC279" i="112"/>
  <c r="AC280" i="112"/>
  <c r="AC281" i="112"/>
  <c r="AC282" i="112"/>
  <c r="AC283" i="112"/>
  <c r="AC284" i="112"/>
  <c r="AC285" i="112"/>
  <c r="AC286" i="112"/>
  <c r="AC287" i="112"/>
  <c r="AC288" i="112"/>
  <c r="AC289" i="112"/>
  <c r="AC290" i="112"/>
  <c r="AC291" i="112"/>
  <c r="AC292" i="112"/>
  <c r="AC293" i="112"/>
  <c r="AC294" i="112"/>
  <c r="AC295" i="112"/>
  <c r="AC296" i="112"/>
  <c r="AC297" i="112"/>
  <c r="AC298" i="112"/>
  <c r="AC299" i="112"/>
  <c r="AC300" i="112"/>
  <c r="AC301" i="112"/>
  <c r="AC302" i="112"/>
  <c r="AC303" i="112"/>
  <c r="AC304" i="112"/>
  <c r="AC305" i="112"/>
  <c r="AC306" i="112"/>
  <c r="AC307" i="112"/>
  <c r="AC308" i="112"/>
  <c r="AC309" i="112"/>
  <c r="AC310" i="112"/>
  <c r="AC311" i="112"/>
  <c r="AC312" i="112"/>
  <c r="AC313" i="112"/>
  <c r="AC314" i="112"/>
  <c r="AC315" i="112"/>
  <c r="AC316" i="112"/>
  <c r="AC317" i="112"/>
  <c r="AC318" i="112"/>
  <c r="AC319" i="112"/>
  <c r="AC320" i="112"/>
  <c r="AC321" i="112"/>
  <c r="AC322" i="112"/>
  <c r="AC323" i="112"/>
  <c r="Y324" i="112"/>
  <c r="AC325" i="112"/>
  <c r="AC326" i="112"/>
  <c r="AC327" i="112"/>
  <c r="AC328" i="112"/>
  <c r="AC329" i="112"/>
  <c r="AC330" i="112"/>
  <c r="AC331" i="112"/>
  <c r="AC332" i="112"/>
  <c r="AC333" i="112"/>
  <c r="AC334" i="112"/>
  <c r="AC335" i="112"/>
  <c r="AC336" i="112"/>
  <c r="AC337" i="112"/>
  <c r="AC338" i="112"/>
  <c r="AC339" i="112"/>
  <c r="Y340" i="112"/>
  <c r="AC341" i="112"/>
  <c r="AC342" i="112"/>
  <c r="AC343" i="112"/>
  <c r="AC344" i="112"/>
  <c r="AC345" i="112"/>
  <c r="AC346" i="112"/>
  <c r="AC347" i="112"/>
  <c r="AC348" i="112"/>
  <c r="AC349" i="112"/>
  <c r="AC350" i="112"/>
  <c r="AC351" i="112"/>
  <c r="AC352" i="112"/>
  <c r="AC353" i="112"/>
  <c r="AC354" i="112"/>
  <c r="AC355" i="112"/>
  <c r="F3" i="1"/>
  <c r="AT21" i="1"/>
  <c r="AQ20" i="1"/>
  <c r="AQ21" i="1"/>
  <c r="AT16" i="1"/>
  <c r="W176" i="37"/>
  <c r="W262" i="37"/>
  <c r="W120" i="37"/>
  <c r="W178" i="37"/>
  <c r="W200" i="37"/>
  <c r="W177" i="37"/>
  <c r="W263" i="37"/>
  <c r="W121" i="37"/>
  <c r="W179" i="37"/>
  <c r="W201" i="37"/>
  <c r="AT18" i="1"/>
  <c r="AQ18" i="1"/>
  <c r="W238" i="37"/>
  <c r="W212" i="37"/>
  <c r="AQ15" i="1"/>
  <c r="W239" i="37"/>
  <c r="W213" i="37"/>
  <c r="AT20" i="1"/>
  <c r="AQ19" i="1"/>
  <c r="AT17" i="1"/>
  <c r="AT7" i="1"/>
  <c r="AQ10" i="1"/>
  <c r="AQ9" i="1"/>
  <c r="AQ3" i="1"/>
  <c r="AQ13" i="1"/>
  <c r="AT11" i="1"/>
  <c r="AQ5" i="1"/>
  <c r="AQ14" i="1"/>
  <c r="AQ16" i="1"/>
  <c r="AQ6" i="1"/>
  <c r="AT14" i="1"/>
  <c r="AT4" i="1"/>
  <c r="AT15" i="1"/>
  <c r="AQ7" i="1"/>
  <c r="AT8" i="1"/>
  <c r="AT9" i="1"/>
  <c r="AT3" i="1"/>
  <c r="AT6" i="1"/>
  <c r="AT10" i="1"/>
  <c r="AT5" i="1"/>
  <c r="AT12" i="1"/>
  <c r="AQ8" i="1"/>
  <c r="AQ11" i="1"/>
  <c r="AQ12" i="1"/>
  <c r="AQ4" i="1"/>
  <c r="R43" i="37"/>
  <c r="Q43" i="37"/>
  <c r="R39" i="37"/>
  <c r="Q39" i="37"/>
  <c r="P43" i="37"/>
  <c r="O43" i="37"/>
  <c r="P39" i="37"/>
  <c r="O39" i="37"/>
  <c r="P41" i="37"/>
  <c r="O41" i="37"/>
  <c r="R35" i="37"/>
  <c r="Q35" i="37"/>
  <c r="BP5" i="72"/>
  <c r="BP9" i="72"/>
  <c r="BP13" i="72"/>
  <c r="BP17" i="72"/>
  <c r="BP21" i="72"/>
  <c r="BP25" i="72"/>
  <c r="BP29" i="72"/>
  <c r="BP33" i="72"/>
  <c r="BP37" i="72"/>
  <c r="BP41" i="72"/>
  <c r="BP45" i="72"/>
  <c r="BP49" i="72"/>
  <c r="BP4" i="72"/>
  <c r="BP8" i="72"/>
  <c r="BP12" i="72"/>
  <c r="BP16" i="72"/>
  <c r="BP20" i="72"/>
  <c r="BP7" i="72"/>
  <c r="BP11" i="72"/>
  <c r="BP15" i="72"/>
  <c r="BP19" i="72"/>
  <c r="BP23" i="72"/>
  <c r="BP27" i="72"/>
  <c r="BP31" i="72"/>
  <c r="BP35" i="72"/>
  <c r="BP39" i="72"/>
  <c r="BP43" i="72"/>
  <c r="BP47" i="72"/>
  <c r="BP51" i="72"/>
  <c r="BP53" i="72"/>
  <c r="BP55" i="72"/>
  <c r="BP57" i="72"/>
  <c r="BP59" i="72"/>
  <c r="BP63" i="72"/>
  <c r="BP6" i="72"/>
  <c r="BP10" i="72"/>
  <c r="BP14" i="72"/>
  <c r="BP18" i="72"/>
  <c r="BP22" i="72"/>
  <c r="BP26" i="72"/>
  <c r="BP30" i="72"/>
  <c r="BP32" i="72"/>
  <c r="BP34" i="72"/>
  <c r="BP36" i="72"/>
  <c r="BP38" i="72"/>
  <c r="BP40" i="72"/>
  <c r="BP42" i="72"/>
  <c r="BP44" i="72"/>
  <c r="BP46" i="72"/>
  <c r="BP48" i="72"/>
  <c r="BP50" i="72"/>
  <c r="BP52" i="72"/>
  <c r="BP54" i="72"/>
  <c r="BP56" i="72"/>
  <c r="BP58" i="72"/>
  <c r="BP60" i="72"/>
  <c r="BP62" i="72"/>
  <c r="BP64" i="72"/>
  <c r="BP66" i="72"/>
  <c r="BP68" i="72"/>
  <c r="BP70" i="72"/>
  <c r="BP72" i="72"/>
  <c r="BP74" i="72"/>
  <c r="BP76" i="72"/>
  <c r="BP78" i="72"/>
  <c r="BP80" i="72"/>
  <c r="BP82" i="72"/>
  <c r="BP84" i="72"/>
  <c r="BP86" i="72"/>
  <c r="BP88" i="72"/>
  <c r="BP90" i="72"/>
  <c r="BP92" i="72"/>
  <c r="BP94" i="72"/>
  <c r="BP96" i="72"/>
  <c r="BP98" i="72"/>
  <c r="BP100" i="72"/>
  <c r="BP102" i="72"/>
  <c r="BP104" i="72"/>
  <c r="BP106" i="72"/>
  <c r="BP108" i="72"/>
  <c r="BP110" i="72"/>
  <c r="BP112" i="72"/>
  <c r="BP114" i="72"/>
  <c r="BP116" i="72"/>
  <c r="BP118" i="72"/>
  <c r="BP120" i="72"/>
  <c r="BP122" i="72"/>
  <c r="BP124" i="72"/>
  <c r="BP126" i="72"/>
  <c r="BP128" i="72"/>
  <c r="BP130" i="72"/>
  <c r="BP132" i="72"/>
  <c r="BP134" i="72"/>
  <c r="BP136" i="72"/>
  <c r="BP138" i="72"/>
  <c r="BP140" i="72"/>
  <c r="BP142" i="72"/>
  <c r="BP144" i="72"/>
  <c r="BP146" i="72"/>
  <c r="BP148" i="72"/>
  <c r="BP150" i="72"/>
  <c r="BP152" i="72"/>
  <c r="BP154" i="72"/>
  <c r="BP156" i="72"/>
  <c r="BP158" i="72"/>
  <c r="BP160" i="72"/>
  <c r="BP162" i="72"/>
  <c r="BP164" i="72"/>
  <c r="BP166" i="72"/>
  <c r="BP168" i="72"/>
  <c r="BP170" i="72"/>
  <c r="BP172" i="72"/>
  <c r="BP174" i="72"/>
  <c r="BP176" i="72"/>
  <c r="BP178" i="72"/>
  <c r="BP180" i="72"/>
  <c r="BP182" i="72"/>
  <c r="BP184" i="72"/>
  <c r="BP186" i="72"/>
  <c r="BP188" i="72"/>
  <c r="BP24" i="72"/>
  <c r="BP28" i="72"/>
  <c r="BP3" i="72"/>
  <c r="BP61" i="72"/>
  <c r="BP65" i="72"/>
  <c r="BP67" i="72"/>
  <c r="BP69" i="72"/>
  <c r="BP71" i="72"/>
  <c r="BP73" i="72"/>
  <c r="BP75" i="72"/>
  <c r="BP77" i="72"/>
  <c r="BP79" i="72"/>
  <c r="BP81" i="72"/>
  <c r="BP83" i="72"/>
  <c r="BP85" i="72"/>
  <c r="BP87" i="72"/>
  <c r="BP89" i="72"/>
  <c r="BP91" i="72"/>
  <c r="BP93" i="72"/>
  <c r="BP95" i="72"/>
  <c r="BP97" i="72"/>
  <c r="BP99" i="72"/>
  <c r="BP101" i="72"/>
  <c r="BP103" i="72"/>
  <c r="BP105" i="72"/>
  <c r="BP107" i="72"/>
  <c r="BP109" i="72"/>
  <c r="BP111" i="72"/>
  <c r="BP113" i="72"/>
  <c r="BP115" i="72"/>
  <c r="BP117" i="72"/>
  <c r="BP119" i="72"/>
  <c r="BP121" i="72"/>
  <c r="BP123" i="72"/>
  <c r="BP125" i="72"/>
  <c r="BP127" i="72"/>
  <c r="BP129" i="72"/>
  <c r="BP131" i="72"/>
  <c r="BP133" i="72"/>
  <c r="BP135" i="72"/>
  <c r="BP137" i="72"/>
  <c r="BP139" i="72"/>
  <c r="BP141" i="72"/>
  <c r="BP143" i="72"/>
  <c r="BP145" i="72"/>
  <c r="BP147" i="72"/>
  <c r="BP149" i="72"/>
  <c r="BP151" i="72"/>
  <c r="BP153" i="72"/>
  <c r="BP155" i="72"/>
  <c r="BP157" i="72"/>
  <c r="BP159" i="72"/>
  <c r="BP161" i="72"/>
  <c r="BP163" i="72"/>
  <c r="BP165" i="72"/>
  <c r="BP167" i="72"/>
  <c r="BP169" i="72"/>
  <c r="BP171" i="72"/>
  <c r="BP173" i="72"/>
  <c r="BP175" i="72"/>
  <c r="BP177" i="72"/>
  <c r="BP179" i="72"/>
  <c r="BP181" i="72"/>
  <c r="BP183" i="72"/>
  <c r="BP185" i="72"/>
  <c r="BP190" i="72"/>
  <c r="BP192" i="72"/>
  <c r="BP194" i="72"/>
  <c r="BP196" i="72"/>
  <c r="BP198" i="72"/>
  <c r="BP200" i="72"/>
  <c r="BP202" i="72"/>
  <c r="BP204" i="72"/>
  <c r="BP206" i="72"/>
  <c r="BP208" i="72"/>
  <c r="BP210" i="72"/>
  <c r="BP212" i="72"/>
  <c r="BP214" i="72"/>
  <c r="BP216" i="72"/>
  <c r="BP218" i="72"/>
  <c r="BP220" i="72"/>
  <c r="BP222" i="72"/>
  <c r="BP224" i="72"/>
  <c r="BP226" i="72"/>
  <c r="BP228" i="72"/>
  <c r="BP230" i="72"/>
  <c r="BP232" i="72"/>
  <c r="BP234" i="72"/>
  <c r="BP236" i="72"/>
  <c r="BP238" i="72"/>
  <c r="BP240" i="72"/>
  <c r="BP242" i="72"/>
  <c r="BP244" i="72"/>
  <c r="BP246" i="72"/>
  <c r="BP248" i="72"/>
  <c r="BP250" i="72"/>
  <c r="BP252" i="72"/>
  <c r="BP254" i="72"/>
  <c r="BP256" i="72"/>
  <c r="BP258" i="72"/>
  <c r="BP260" i="72"/>
  <c r="BP262" i="72"/>
  <c r="BP264" i="72"/>
  <c r="BP266" i="72"/>
  <c r="BP268" i="72"/>
  <c r="BP270" i="72"/>
  <c r="BP272" i="72"/>
  <c r="BP274" i="72"/>
  <c r="BP276" i="72"/>
  <c r="BP278" i="72"/>
  <c r="BP280" i="72"/>
  <c r="BP282" i="72"/>
  <c r="BP284" i="72"/>
  <c r="BP286" i="72"/>
  <c r="BP288" i="72"/>
  <c r="BP290" i="72"/>
  <c r="BP292" i="72"/>
  <c r="BP294" i="72"/>
  <c r="BP296" i="72"/>
  <c r="BP298" i="72"/>
  <c r="BP300" i="72"/>
  <c r="BP302" i="72"/>
  <c r="BP304" i="72"/>
  <c r="BP306" i="72"/>
  <c r="BP308" i="72"/>
  <c r="BP310" i="72"/>
  <c r="BP312" i="72"/>
  <c r="BP314" i="72"/>
  <c r="BP316" i="72"/>
  <c r="BP318" i="72"/>
  <c r="BP320" i="72"/>
  <c r="BP322" i="72"/>
  <c r="BP324" i="72"/>
  <c r="BP326" i="72"/>
  <c r="BP328" i="72"/>
  <c r="BP330" i="72"/>
  <c r="BP332" i="72"/>
  <c r="BP334" i="72"/>
  <c r="BP336" i="72"/>
  <c r="BP338" i="72"/>
  <c r="BP340" i="72"/>
  <c r="BP342" i="72"/>
  <c r="BP344" i="72"/>
  <c r="BP346" i="72"/>
  <c r="BP348" i="72"/>
  <c r="BP350" i="72"/>
  <c r="BP352" i="72"/>
  <c r="BP354" i="72"/>
  <c r="BP187" i="72"/>
  <c r="BP189" i="72"/>
  <c r="BP191" i="72"/>
  <c r="BP193" i="72"/>
  <c r="BP195" i="72"/>
  <c r="BP197" i="72"/>
  <c r="BP199" i="72"/>
  <c r="BP201" i="72"/>
  <c r="BP203" i="72"/>
  <c r="BP205" i="72"/>
  <c r="BP207" i="72"/>
  <c r="BP209" i="72"/>
  <c r="BP211" i="72"/>
  <c r="BP213" i="72"/>
  <c r="BP215" i="72"/>
  <c r="BP217" i="72"/>
  <c r="BP219" i="72"/>
  <c r="BP221" i="72"/>
  <c r="BP223" i="72"/>
  <c r="BP225" i="72"/>
  <c r="BP227" i="72"/>
  <c r="BP229" i="72"/>
  <c r="BP231" i="72"/>
  <c r="BP233" i="72"/>
  <c r="BP235" i="72"/>
  <c r="BP237" i="72"/>
  <c r="BP239" i="72"/>
  <c r="BP241" i="72"/>
  <c r="BP243" i="72"/>
  <c r="BP245" i="72"/>
  <c r="BP247" i="72"/>
  <c r="BP249" i="72"/>
  <c r="BP251" i="72"/>
  <c r="BP253" i="72"/>
  <c r="BP255" i="72"/>
  <c r="BP257" i="72"/>
  <c r="BP259" i="72"/>
  <c r="BP261" i="72"/>
  <c r="BP263" i="72"/>
  <c r="BP265" i="72"/>
  <c r="BP267" i="72"/>
  <c r="BP269" i="72"/>
  <c r="BP271" i="72"/>
  <c r="BP273" i="72"/>
  <c r="BP275" i="72"/>
  <c r="BP277" i="72"/>
  <c r="BP279" i="72"/>
  <c r="BP281" i="72"/>
  <c r="BP283" i="72"/>
  <c r="BP285" i="72"/>
  <c r="BP287" i="72"/>
  <c r="BP289" i="72"/>
  <c r="BP291" i="72"/>
  <c r="BP293" i="72"/>
  <c r="BP295" i="72"/>
  <c r="BP297" i="72"/>
  <c r="BP299" i="72"/>
  <c r="BP301" i="72"/>
  <c r="BP303" i="72"/>
  <c r="BP305" i="72"/>
  <c r="BP307" i="72"/>
  <c r="BP309" i="72"/>
  <c r="BP311" i="72"/>
  <c r="BP313" i="72"/>
  <c r="BP315" i="72"/>
  <c r="BP317" i="72"/>
  <c r="BP319" i="72"/>
  <c r="BP321" i="72"/>
  <c r="BP323" i="72"/>
  <c r="BP325" i="72"/>
  <c r="BP327" i="72"/>
  <c r="BP329" i="72"/>
  <c r="BP331" i="72"/>
  <c r="BP333" i="72"/>
  <c r="BP335" i="72"/>
  <c r="BP337" i="72"/>
  <c r="BP339" i="72"/>
  <c r="BP341" i="72"/>
  <c r="BP343" i="72"/>
  <c r="BP345" i="72"/>
  <c r="BP347" i="72"/>
  <c r="BP349" i="72"/>
  <c r="BP351" i="72"/>
  <c r="BP353" i="72"/>
  <c r="BP355" i="72"/>
  <c r="AB3" i="1" l="1"/>
  <c r="AN3" i="1" s="1"/>
  <c r="AP3" i="1"/>
  <c r="AS22" i="1"/>
  <c r="AR22" i="1"/>
  <c r="AY10" i="112"/>
  <c r="AC119" i="112"/>
  <c r="AC47" i="112"/>
  <c r="AC340" i="112"/>
  <c r="AC324" i="112"/>
  <c r="AC239" i="112"/>
  <c r="AC144" i="112"/>
  <c r="AC36" i="112"/>
  <c r="AC26" i="112"/>
  <c r="AC11" i="112"/>
  <c r="AS16" i="1"/>
  <c r="AS17" i="1"/>
  <c r="AR10" i="1"/>
  <c r="AS15" i="1"/>
  <c r="AR18" i="1"/>
  <c r="AU18" i="1" s="1"/>
  <c r="AS5" i="1"/>
  <c r="AS18" i="1"/>
  <c r="AR17" i="1"/>
  <c r="AS19" i="1"/>
  <c r="AR16" i="1"/>
  <c r="AR19" i="1"/>
  <c r="AR15" i="1"/>
  <c r="AU15" i="1" s="1"/>
  <c r="AR21" i="1"/>
  <c r="AS21" i="1"/>
  <c r="CE15" i="72" a="1"/>
  <c r="CE15" i="72" s="1"/>
  <c r="CE23" i="72" a="1"/>
  <c r="CE23" i="72" s="1"/>
  <c r="CE7" i="72" a="1"/>
  <c r="CE7" i="72" s="1"/>
  <c r="CE28" i="72" a="1"/>
  <c r="CE28" i="72" s="1"/>
  <c r="CE6" i="72" a="1"/>
  <c r="CE6" i="72" s="1"/>
  <c r="CE9" i="72" a="1"/>
  <c r="CE9" i="72" s="1"/>
  <c r="CE14" i="72" a="1"/>
  <c r="CE14" i="72" s="1"/>
  <c r="CE17" i="72" a="1"/>
  <c r="CE17" i="72" s="1"/>
  <c r="CE22" i="72" a="1"/>
  <c r="CE22" i="72" s="1"/>
  <c r="CE25" i="72" a="1"/>
  <c r="CE25" i="72" s="1"/>
  <c r="CE30" i="72" a="1"/>
  <c r="CE30" i="72" s="1"/>
  <c r="CE33" i="72" a="1"/>
  <c r="CE33" i="72" s="1"/>
  <c r="CE3" i="72" a="1"/>
  <c r="CE3" i="72" s="1"/>
  <c r="CE12" i="72" a="1"/>
  <c r="CE12" i="72" s="1"/>
  <c r="E22" i="1" s="1"/>
  <c r="CE20" i="72" a="1"/>
  <c r="CE20" i="72" s="1"/>
  <c r="CE31" i="72" a="1"/>
  <c r="CE31" i="72" s="1"/>
  <c r="CE4" i="72" a="1"/>
  <c r="CE4" i="72" s="1"/>
  <c r="CE27" i="72" a="1"/>
  <c r="CE27" i="72" s="1"/>
  <c r="CE11" i="72" a="1"/>
  <c r="CE11" i="72" s="1"/>
  <c r="CE29" i="72" a="1"/>
  <c r="CE29" i="72" s="1"/>
  <c r="CE13" i="72" a="1"/>
  <c r="CE13" i="72" s="1"/>
  <c r="CE34" i="72" a="1"/>
  <c r="CE34" i="72" s="1"/>
  <c r="CE24" i="72" a="1"/>
  <c r="CE24" i="72" s="1"/>
  <c r="CI15" i="72" s="1"/>
  <c r="CE8" i="72" a="1"/>
  <c r="CE8" i="72" s="1"/>
  <c r="CE26" i="72" a="1"/>
  <c r="CE26" i="72" s="1"/>
  <c r="CE10" i="72" a="1"/>
  <c r="CE10" i="72" s="1"/>
  <c r="CE32" i="72" a="1"/>
  <c r="CE32" i="72" s="1"/>
  <c r="CE18" i="72" a="1"/>
  <c r="CE18" i="72" s="1"/>
  <c r="CE35" i="72" a="1"/>
  <c r="CE35" i="72" s="1"/>
  <c r="CE19" i="72" a="1"/>
  <c r="CE19" i="72" s="1"/>
  <c r="CE5" i="72" a="1"/>
  <c r="CE5" i="72" s="1"/>
  <c r="CE21" i="72" a="1"/>
  <c r="CE21" i="72" s="1"/>
  <c r="CE16" i="72" a="1"/>
  <c r="CE16" i="72" s="1"/>
  <c r="AS13" i="1"/>
  <c r="BJ3" i="1"/>
  <c r="AS20" i="1"/>
  <c r="AR20" i="1"/>
  <c r="W237" i="37"/>
  <c r="W202" i="37"/>
  <c r="W150" i="37"/>
  <c r="W224" i="37"/>
  <c r="W152" i="37"/>
  <c r="W226" i="37"/>
  <c r="W203" i="37"/>
  <c r="W151" i="37"/>
  <c r="W225" i="37"/>
  <c r="W153" i="37"/>
  <c r="W227" i="37"/>
  <c r="W167" i="37"/>
  <c r="W249" i="37"/>
  <c r="W169" i="37"/>
  <c r="W251" i="37"/>
  <c r="W236" i="37"/>
  <c r="W166" i="37"/>
  <c r="W248" i="37"/>
  <c r="W168" i="37"/>
  <c r="W250" i="37"/>
  <c r="AS9" i="1"/>
  <c r="AS6" i="1"/>
  <c r="AS10" i="1"/>
  <c r="AR9" i="1"/>
  <c r="AR13" i="1"/>
  <c r="AU13" i="1" s="1"/>
  <c r="AR14" i="1"/>
  <c r="AU14" i="1" s="1"/>
  <c r="AS14" i="1"/>
  <c r="AS4" i="1"/>
  <c r="AS12" i="1"/>
  <c r="AR7" i="1"/>
  <c r="AR6" i="1"/>
  <c r="AU6" i="1" s="1"/>
  <c r="AR5" i="1"/>
  <c r="AS7" i="1"/>
  <c r="AR11" i="1"/>
  <c r="AU11" i="1" s="1"/>
  <c r="AS8" i="1"/>
  <c r="AR8" i="1"/>
  <c r="AS3" i="1"/>
  <c r="AR4" i="1"/>
  <c r="AS11" i="1"/>
  <c r="AR12" i="1"/>
  <c r="AU12" i="1" s="1"/>
  <c r="AR3" i="1"/>
  <c r="AU3" i="1" s="1"/>
  <c r="BJ1" i="1"/>
  <c r="AU4" i="1" l="1"/>
  <c r="AU7" i="1"/>
  <c r="AU9" i="1"/>
  <c r="AU16" i="1"/>
  <c r="AU17" i="1"/>
  <c r="AU8" i="1"/>
  <c r="AU5" i="1"/>
  <c r="AV6" i="1" s="1"/>
  <c r="AU10" i="1"/>
  <c r="AV16" i="1"/>
  <c r="AW4" i="1"/>
  <c r="AV4" i="1"/>
  <c r="AW12" i="1"/>
  <c r="AV14" i="1"/>
  <c r="AV18" i="1"/>
  <c r="AW8" i="1"/>
  <c r="AW14" i="1"/>
  <c r="AV12" i="1"/>
  <c r="AW10" i="1"/>
  <c r="AW16" i="1"/>
  <c r="AW18" i="1"/>
  <c r="AV8" i="1"/>
  <c r="AW6" i="1"/>
  <c r="AV10" i="1"/>
  <c r="W97" i="37"/>
  <c r="W96" i="37"/>
  <c r="E17" i="1"/>
  <c r="E9" i="1"/>
  <c r="E10" i="1"/>
  <c r="E16" i="1"/>
  <c r="E18" i="1"/>
  <c r="E15" i="1"/>
  <c r="E14" i="1"/>
  <c r="E8" i="1"/>
  <c r="E13" i="1"/>
  <c r="E7" i="1"/>
  <c r="E5" i="1"/>
  <c r="E6" i="1"/>
  <c r="E4" i="1"/>
  <c r="E3" i="1"/>
  <c r="E21" i="1"/>
  <c r="E12" i="1"/>
  <c r="E11" i="1"/>
  <c r="E20" i="1"/>
  <c r="E19" i="1"/>
  <c r="BC100" i="1"/>
  <c r="BC64" i="1"/>
  <c r="BC70" i="1"/>
  <c r="BC78" i="1"/>
  <c r="BC94" i="1"/>
  <c r="BC98" i="1"/>
  <c r="BC86" i="1"/>
  <c r="BC62" i="1"/>
  <c r="BC36" i="1"/>
  <c r="BC68" i="1"/>
  <c r="BC54" i="1"/>
  <c r="BC83" i="1"/>
  <c r="BC44" i="1"/>
  <c r="BC90" i="1"/>
  <c r="BC52" i="1"/>
  <c r="BC48" i="1"/>
  <c r="BC28" i="1"/>
  <c r="BC92" i="1"/>
  <c r="BC65" i="1"/>
  <c r="BC82" i="1"/>
  <c r="BC76" i="1"/>
  <c r="BC87" i="1"/>
  <c r="BC66" i="1"/>
  <c r="BC32" i="1"/>
  <c r="BC38" i="1"/>
  <c r="BC30" i="1"/>
  <c r="BC95" i="1"/>
  <c r="BC96" i="1"/>
  <c r="BC88" i="1"/>
  <c r="BC74" i="1"/>
  <c r="BC49" i="1"/>
  <c r="BC42" i="1"/>
  <c r="BC34" i="1"/>
  <c r="BC46" i="1"/>
  <c r="BC80" i="1"/>
  <c r="BC84" i="1"/>
  <c r="BC51" i="1"/>
  <c r="BC81" i="1"/>
  <c r="BC33" i="1"/>
  <c r="BC91" i="1"/>
  <c r="BC97" i="1"/>
  <c r="BC29" i="1"/>
  <c r="BC45" i="1"/>
  <c r="BC69" i="1"/>
  <c r="BC72" i="1"/>
  <c r="BC50" i="1"/>
  <c r="BC67" i="1"/>
  <c r="BC47" i="1"/>
  <c r="BC53" i="1"/>
  <c r="BC89" i="1"/>
  <c r="BC60" i="1"/>
  <c r="BC99" i="1"/>
  <c r="BC40" i="1"/>
  <c r="BC71" i="1"/>
  <c r="BC63" i="1"/>
  <c r="BC31" i="1"/>
  <c r="BC61" i="1"/>
  <c r="BC59" i="1"/>
  <c r="BC58" i="1"/>
  <c r="BC56" i="1"/>
  <c r="BC27" i="1"/>
  <c r="BC37" i="1"/>
  <c r="BC41" i="1"/>
  <c r="BC39" i="1"/>
  <c r="BC79" i="1"/>
  <c r="BC35" i="1"/>
  <c r="BC43" i="1"/>
  <c r="BC93" i="1"/>
  <c r="BC73" i="1"/>
  <c r="BC85" i="1"/>
  <c r="BC55" i="1"/>
  <c r="BC77" i="1"/>
  <c r="BC75" i="1"/>
  <c r="BC57" i="1"/>
  <c r="BD100" i="1"/>
  <c r="BA100" i="1"/>
  <c r="BD96" i="1"/>
  <c r="BD88" i="1"/>
  <c r="BA96" i="1"/>
  <c r="BA92" i="1"/>
  <c r="BA88" i="1"/>
  <c r="BA90" i="1"/>
  <c r="BD82" i="1"/>
  <c r="BD78" i="1"/>
  <c r="BD86" i="1"/>
  <c r="BD90" i="1"/>
  <c r="BD95" i="1"/>
  <c r="BH95" i="1" s="1"/>
  <c r="K94" i="37" s="1"/>
  <c r="BD83" i="1"/>
  <c r="BH83" i="1" s="1"/>
  <c r="K82" i="37" s="1"/>
  <c r="BA70" i="1"/>
  <c r="BD30" i="1"/>
  <c r="BD66" i="1"/>
  <c r="BA64" i="1"/>
  <c r="BA44" i="1"/>
  <c r="BD48" i="1"/>
  <c r="BD76" i="1"/>
  <c r="BD28" i="1"/>
  <c r="BD54" i="1"/>
  <c r="BA65" i="1"/>
  <c r="BD38" i="1"/>
  <c r="BA76" i="1"/>
  <c r="BA72" i="1"/>
  <c r="BD42" i="1"/>
  <c r="BD32" i="1"/>
  <c r="BD74" i="1"/>
  <c r="BA95" i="1"/>
  <c r="BA83" i="1"/>
  <c r="BA32" i="1"/>
  <c r="BA54" i="1"/>
  <c r="BA30" i="1"/>
  <c r="BA66" i="1"/>
  <c r="BD64" i="1"/>
  <c r="BD44" i="1"/>
  <c r="BA62" i="1"/>
  <c r="BD60" i="1"/>
  <c r="BA68" i="1"/>
  <c r="BA74" i="1"/>
  <c r="BA42" i="1"/>
  <c r="BA87" i="1"/>
  <c r="BA49" i="1"/>
  <c r="BD52" i="1"/>
  <c r="BA48" i="1"/>
  <c r="BA82" i="1"/>
  <c r="BD36" i="1"/>
  <c r="BA86" i="1"/>
  <c r="BA36" i="1"/>
  <c r="BD87" i="1"/>
  <c r="BH87" i="1" s="1"/>
  <c r="K86" i="37" s="1"/>
  <c r="BD70" i="1"/>
  <c r="BA52" i="1"/>
  <c r="BD98" i="1"/>
  <c r="BD94" i="1"/>
  <c r="BA38" i="1"/>
  <c r="BD62" i="1"/>
  <c r="BD68" i="1"/>
  <c r="BD92" i="1"/>
  <c r="BA78" i="1"/>
  <c r="BA98" i="1"/>
  <c r="BA94" i="1"/>
  <c r="BA80" i="1"/>
  <c r="BA28" i="1"/>
  <c r="BD80" i="1"/>
  <c r="BA58" i="1"/>
  <c r="BA34" i="1"/>
  <c r="BA60" i="1"/>
  <c r="BA89" i="1"/>
  <c r="BA71" i="1"/>
  <c r="BD61" i="1"/>
  <c r="BH61" i="1" s="1"/>
  <c r="K60" i="37" s="1"/>
  <c r="BA97" i="1"/>
  <c r="BD31" i="1"/>
  <c r="BH31" i="1" s="1"/>
  <c r="K30" i="37" s="1"/>
  <c r="BA67" i="1"/>
  <c r="BD91" i="1"/>
  <c r="BH91" i="1" s="1"/>
  <c r="K90" i="37" s="1"/>
  <c r="BA84" i="1"/>
  <c r="BD45" i="1"/>
  <c r="BH45" i="1" s="1"/>
  <c r="K44" i="37" s="1"/>
  <c r="BD53" i="1"/>
  <c r="BH53" i="1" s="1"/>
  <c r="K52" i="37" s="1"/>
  <c r="BD46" i="1"/>
  <c r="BD34" i="1"/>
  <c r="BA50" i="1"/>
  <c r="BD67" i="1"/>
  <c r="BH67" i="1" s="1"/>
  <c r="K66" i="37" s="1"/>
  <c r="BA33" i="1"/>
  <c r="J32" i="37" s="1"/>
  <c r="BA46" i="1"/>
  <c r="BA45" i="1"/>
  <c r="J44" i="37" s="1"/>
  <c r="BA81" i="1"/>
  <c r="BA61" i="1"/>
  <c r="BA31" i="1"/>
  <c r="J30" i="37" s="1"/>
  <c r="BD63" i="1"/>
  <c r="BH63" i="1" s="1"/>
  <c r="K62" i="37" s="1"/>
  <c r="BA91" i="1"/>
  <c r="BA99" i="1"/>
  <c r="BD59" i="1"/>
  <c r="BH59" i="1" s="1"/>
  <c r="K58" i="37" s="1"/>
  <c r="BD56" i="1"/>
  <c r="BA53" i="1"/>
  <c r="BA56" i="1"/>
  <c r="BA37" i="1"/>
  <c r="J36" i="37" s="1"/>
  <c r="BA51" i="1"/>
  <c r="BA29" i="1"/>
  <c r="J28" i="37" s="1"/>
  <c r="BA69" i="1"/>
  <c r="BD72" i="1"/>
  <c r="BD40" i="1"/>
  <c r="BA59" i="1"/>
  <c r="BA27" i="1"/>
  <c r="J26" i="37" s="1"/>
  <c r="BD29" i="1"/>
  <c r="BH29" i="1" s="1"/>
  <c r="K28" i="37" s="1"/>
  <c r="BA63" i="1"/>
  <c r="BD99" i="1"/>
  <c r="BH99" i="1" s="1"/>
  <c r="K98" i="37" s="1"/>
  <c r="BD50" i="1"/>
  <c r="BD69" i="1"/>
  <c r="BH69" i="1" s="1"/>
  <c r="K68" i="37" s="1"/>
  <c r="BD47" i="1"/>
  <c r="BH47" i="1" s="1"/>
  <c r="K46" i="37" s="1"/>
  <c r="BA40" i="1"/>
  <c r="BD84" i="1"/>
  <c r="BD58" i="1"/>
  <c r="BA47" i="1"/>
  <c r="BD75" i="1"/>
  <c r="BH75" i="1" s="1"/>
  <c r="K74" i="37" s="1"/>
  <c r="BA55" i="1"/>
  <c r="BD39" i="1"/>
  <c r="BH39" i="1" s="1"/>
  <c r="K38" i="37" s="1"/>
  <c r="BA93" i="1"/>
  <c r="BA41" i="1"/>
  <c r="J40" i="37" s="1"/>
  <c r="BD35" i="1"/>
  <c r="BH35" i="1" s="1"/>
  <c r="K34" i="37" s="1"/>
  <c r="BD79" i="1"/>
  <c r="BH79" i="1" s="1"/>
  <c r="K78" i="37" s="1"/>
  <c r="BA57" i="1"/>
  <c r="BD85" i="1"/>
  <c r="BH85" i="1" s="1"/>
  <c r="K84" i="37" s="1"/>
  <c r="BD43" i="1"/>
  <c r="BH43" i="1" s="1"/>
  <c r="K42" i="37" s="1"/>
  <c r="BD55" i="1"/>
  <c r="BH55" i="1" s="1"/>
  <c r="K54" i="37" s="1"/>
  <c r="BA79" i="1"/>
  <c r="BD41" i="1"/>
  <c r="BH41" i="1" s="1"/>
  <c r="K40" i="37" s="1"/>
  <c r="BA85" i="1"/>
  <c r="BA39" i="1"/>
  <c r="J38" i="37" s="1"/>
  <c r="BA35" i="1"/>
  <c r="J34" i="37" s="1"/>
  <c r="BD73" i="1"/>
  <c r="BH73" i="1" s="1"/>
  <c r="K72" i="37" s="1"/>
  <c r="BD93" i="1"/>
  <c r="BH93" i="1" s="1"/>
  <c r="K92" i="37" s="1"/>
  <c r="BD57" i="1"/>
  <c r="BH57" i="1" s="1"/>
  <c r="K56" i="37" s="1"/>
  <c r="BD77" i="1"/>
  <c r="BH77" i="1" s="1"/>
  <c r="K76" i="37" s="1"/>
  <c r="BA73" i="1"/>
  <c r="BA43" i="1"/>
  <c r="J42" i="37" s="1"/>
  <c r="BA77" i="1"/>
  <c r="BA75" i="1"/>
  <c r="BE24" i="1" l="1"/>
  <c r="BD24" i="1" s="1"/>
  <c r="AZ24" i="1"/>
  <c r="BA24" i="1" s="1"/>
  <c r="BB24" i="1"/>
  <c r="BC24" i="1" s="1"/>
  <c r="BB26" i="1"/>
  <c r="BC26" i="1" s="1"/>
  <c r="AZ26" i="1"/>
  <c r="BA26" i="1" s="1"/>
  <c r="BE26" i="1"/>
  <c r="BD26" i="1" s="1"/>
  <c r="AZ12" i="1"/>
  <c r="BA12" i="1" s="1"/>
  <c r="BE12" i="1"/>
  <c r="BD12" i="1" s="1"/>
  <c r="BB12" i="1"/>
  <c r="BC12" i="1" s="1"/>
  <c r="AZ6" i="1"/>
  <c r="BA6" i="1" s="1"/>
  <c r="BB6" i="1"/>
  <c r="BC6" i="1" s="1"/>
  <c r="BE6" i="1"/>
  <c r="BD6" i="1" s="1"/>
  <c r="AZ18" i="1"/>
  <c r="BA18" i="1" s="1"/>
  <c r="BE18" i="1"/>
  <c r="BD18" i="1" s="1"/>
  <c r="BB18" i="1"/>
  <c r="BC18" i="1" s="1"/>
  <c r="AZ20" i="1"/>
  <c r="BA20" i="1" s="1"/>
  <c r="BB20" i="1"/>
  <c r="BC20" i="1" s="1"/>
  <c r="BE20" i="1"/>
  <c r="BD20" i="1" s="1"/>
  <c r="AZ8" i="1"/>
  <c r="BA8" i="1" s="1"/>
  <c r="BE8" i="1"/>
  <c r="BD8" i="1" s="1"/>
  <c r="BB8" i="1"/>
  <c r="BC8" i="1" s="1"/>
  <c r="AZ16" i="1"/>
  <c r="BA16" i="1" s="1"/>
  <c r="BB16" i="1"/>
  <c r="BC16" i="1" s="1"/>
  <c r="BE16" i="1"/>
  <c r="BD16" i="1" s="1"/>
  <c r="AZ22" i="1"/>
  <c r="BA22" i="1" s="1"/>
  <c r="BE22" i="1"/>
  <c r="BD22" i="1" s="1"/>
  <c r="BB22" i="1"/>
  <c r="BC22" i="1" s="1"/>
  <c r="AZ14" i="1"/>
  <c r="BA14" i="1" s="1"/>
  <c r="BE14" i="1"/>
  <c r="BD14" i="1" s="1"/>
  <c r="BB14" i="1"/>
  <c r="BC14" i="1" s="1"/>
  <c r="AZ10" i="1"/>
  <c r="BA10" i="1" s="1"/>
  <c r="BE10" i="1"/>
  <c r="BD10" i="1" s="1"/>
  <c r="BB10" i="1"/>
  <c r="BC10" i="1" s="1"/>
  <c r="AZ4" i="1"/>
  <c r="BA4" i="1" s="1"/>
  <c r="BE4" i="1"/>
  <c r="BD4" i="1" s="1"/>
  <c r="BB4" i="1"/>
  <c r="BC4" i="1" s="1"/>
  <c r="P42" i="37"/>
  <c r="O42" i="37"/>
  <c r="P38" i="37"/>
  <c r="O38" i="37"/>
  <c r="R34" i="37"/>
  <c r="Q34" i="37"/>
  <c r="R38" i="37"/>
  <c r="Q38" i="37"/>
  <c r="P40" i="37"/>
  <c r="O40" i="37"/>
  <c r="R28" i="37"/>
  <c r="Q28" i="37"/>
  <c r="P30" i="37"/>
  <c r="O30" i="37"/>
  <c r="P32" i="37"/>
  <c r="O32" i="37"/>
  <c r="R44" i="37"/>
  <c r="Q44" i="37"/>
  <c r="P26" i="37"/>
  <c r="O26" i="37"/>
  <c r="P44" i="37"/>
  <c r="O44" i="37"/>
  <c r="R30" i="37"/>
  <c r="Q30" i="37"/>
  <c r="P34" i="37"/>
  <c r="O34" i="37"/>
  <c r="R40" i="37"/>
  <c r="Q40" i="37"/>
  <c r="R42" i="37"/>
  <c r="Q42" i="37"/>
  <c r="P28" i="37"/>
  <c r="O28" i="37"/>
  <c r="P36" i="37"/>
  <c r="O36" i="37"/>
  <c r="BH52" i="1"/>
  <c r="K51" i="37" s="1"/>
  <c r="BD51" i="1"/>
  <c r="BH51" i="1" s="1"/>
  <c r="K50" i="37" s="1"/>
  <c r="BH38" i="1"/>
  <c r="K37" i="37" s="1"/>
  <c r="BD37" i="1"/>
  <c r="BH37" i="1" s="1"/>
  <c r="K36" i="37" s="1"/>
  <c r="BH34" i="1"/>
  <c r="K33" i="37" s="1"/>
  <c r="BD33" i="1"/>
  <c r="BH33" i="1" s="1"/>
  <c r="K32" i="37" s="1"/>
  <c r="BH28" i="1"/>
  <c r="K27" i="37" s="1"/>
  <c r="BD27" i="1"/>
  <c r="BH27" i="1" s="1"/>
  <c r="K26" i="37" s="1"/>
  <c r="BH98" i="1"/>
  <c r="K97" i="37" s="1"/>
  <c r="BD97" i="1"/>
  <c r="BH97" i="1" s="1"/>
  <c r="K96" i="37" s="1"/>
  <c r="BH50" i="1"/>
  <c r="K49" i="37" s="1"/>
  <c r="BD49" i="1"/>
  <c r="BH49" i="1" s="1"/>
  <c r="K48" i="37" s="1"/>
  <c r="BH66" i="1"/>
  <c r="K65" i="37" s="1"/>
  <c r="BD65" i="1"/>
  <c r="BH65" i="1" s="1"/>
  <c r="K64" i="37" s="1"/>
  <c r="BH82" i="1"/>
  <c r="K81" i="37" s="1"/>
  <c r="BD81" i="1"/>
  <c r="BH81" i="1" s="1"/>
  <c r="K80" i="37" s="1"/>
  <c r="BH90" i="1"/>
  <c r="K89" i="37" s="1"/>
  <c r="BD89" i="1"/>
  <c r="BH89" i="1" s="1"/>
  <c r="K88" i="37" s="1"/>
  <c r="BH72" i="1"/>
  <c r="K71" i="37" s="1"/>
  <c r="BD71" i="1"/>
  <c r="BH71" i="1" s="1"/>
  <c r="K70" i="37" s="1"/>
  <c r="W156" i="37" l="1"/>
  <c r="W232" i="37"/>
  <c r="W207" i="37"/>
  <c r="W157" i="37"/>
  <c r="W233" i="37"/>
  <c r="W183" i="37"/>
  <c r="W109" i="37"/>
  <c r="W161" i="37"/>
  <c r="W231" i="37"/>
  <c r="W221" i="37"/>
  <c r="W147" i="37"/>
  <c r="W219" i="37"/>
  <c r="W60" i="37"/>
  <c r="W206" i="37"/>
  <c r="W182" i="37"/>
  <c r="W230" i="37"/>
  <c r="W146" i="37"/>
  <c r="W218" i="37"/>
  <c r="W158" i="37"/>
  <c r="W164" i="37"/>
  <c r="W244" i="37"/>
  <c r="W194" i="37"/>
  <c r="W170" i="37"/>
  <c r="W254" i="37"/>
  <c r="W172" i="37"/>
  <c r="W256" i="37"/>
  <c r="W132" i="37"/>
  <c r="W196" i="37"/>
  <c r="W162" i="37"/>
  <c r="W242" i="37"/>
  <c r="W108" i="37"/>
  <c r="W160" i="37"/>
  <c r="W220" i="37"/>
  <c r="W159" i="37"/>
  <c r="W165" i="37"/>
  <c r="W245" i="37"/>
  <c r="W195" i="37"/>
  <c r="W171" i="37"/>
  <c r="W255" i="37"/>
  <c r="W173" i="37"/>
  <c r="W257" i="37"/>
  <c r="W133" i="37"/>
  <c r="W197" i="37"/>
  <c r="W163" i="37"/>
  <c r="W243" i="37"/>
  <c r="R32" i="37"/>
  <c r="Q32" i="37"/>
  <c r="R33" i="37"/>
  <c r="Q33" i="37"/>
  <c r="R26" i="37"/>
  <c r="Q26" i="37"/>
  <c r="R36" i="37"/>
  <c r="Q36" i="37"/>
  <c r="R27" i="37"/>
  <c r="W155" i="37" s="1"/>
  <c r="Q27" i="37"/>
  <c r="W154" i="37" s="1"/>
  <c r="R37" i="37"/>
  <c r="Q37" i="37"/>
  <c r="W149" i="37" l="1"/>
  <c r="W144" i="37"/>
  <c r="W214" i="37"/>
  <c r="W191" i="37"/>
  <c r="W185" i="37"/>
  <c r="W61" i="37"/>
  <c r="W148" i="37"/>
  <c r="W190" i="37"/>
  <c r="W184" i="37"/>
  <c r="W145" i="37"/>
  <c r="W215" i="37"/>
  <c r="W208" i="37"/>
  <c r="W209" i="37"/>
  <c r="W24" i="37" l="1"/>
  <c r="W25" i="37"/>
  <c r="W36" i="37"/>
  <c r="W37" i="37"/>
  <c r="W48" i="37"/>
  <c r="W49" i="37"/>
  <c r="W72" i="37"/>
  <c r="W73" i="37"/>
  <c r="W84" i="37"/>
  <c r="W85" i="37"/>
  <c r="W13" i="37"/>
  <c r="W12" i="37"/>
  <c r="BB19" i="1"/>
  <c r="AZ21" i="1"/>
  <c r="BB9" i="1"/>
  <c r="BC9" i="1" s="1"/>
  <c r="BI9" i="1" s="1"/>
  <c r="L8" i="37" s="1"/>
  <c r="BE19" i="1"/>
  <c r="BD19" i="1" s="1"/>
  <c r="BH19" i="1" s="1"/>
  <c r="K18" i="37" s="1"/>
  <c r="Q18" i="37" s="1"/>
  <c r="W100" i="37" s="1"/>
  <c r="BB21" i="1"/>
  <c r="BC21" i="1" s="1"/>
  <c r="BE21" i="1"/>
  <c r="BD21" i="1" s="1"/>
  <c r="BH21" i="1" s="1"/>
  <c r="K20" i="37" s="1"/>
  <c r="BB23" i="1"/>
  <c r="BC23" i="1" s="1"/>
  <c r="BE23" i="1"/>
  <c r="BH24" i="1" s="1"/>
  <c r="K23" i="37" s="1"/>
  <c r="BB5" i="1"/>
  <c r="BC5" i="1" s="1"/>
  <c r="BE5" i="1"/>
  <c r="BD5" i="1" s="1"/>
  <c r="BH5" i="1" s="1"/>
  <c r="K4" i="37" s="1"/>
  <c r="BE7" i="1"/>
  <c r="BD7" i="1" s="1"/>
  <c r="BH7" i="1" s="1"/>
  <c r="K6" i="37" s="1"/>
  <c r="BB13" i="1"/>
  <c r="BC13" i="1" s="1"/>
  <c r="BE13" i="1"/>
  <c r="BD13" i="1" s="1"/>
  <c r="BH13" i="1" s="1"/>
  <c r="K12" i="37" s="1"/>
  <c r="BB3" i="1"/>
  <c r="BC3" i="1" s="1"/>
  <c r="BE17" i="1"/>
  <c r="BD17" i="1" s="1"/>
  <c r="BH17" i="1" s="1"/>
  <c r="K16" i="37" s="1"/>
  <c r="BE11" i="1"/>
  <c r="BH12" i="1" s="1"/>
  <c r="K11" i="37" s="1"/>
  <c r="AZ13" i="1"/>
  <c r="BA13" i="1" s="1"/>
  <c r="BG13" i="1" s="1"/>
  <c r="J12" i="37" s="1"/>
  <c r="BB15" i="1"/>
  <c r="BC15" i="1" s="1"/>
  <c r="AZ17" i="1"/>
  <c r="BB17" i="1"/>
  <c r="AZ15" i="1"/>
  <c r="BA15" i="1" s="1"/>
  <c r="BG15" i="1" s="1"/>
  <c r="J14" i="37" s="1"/>
  <c r="BE3" i="1"/>
  <c r="BD3" i="1" s="1"/>
  <c r="BH3" i="1" s="1"/>
  <c r="K2" i="37" s="1"/>
  <c r="AZ23" i="1"/>
  <c r="BA23" i="1" s="1"/>
  <c r="BG23" i="1" s="1"/>
  <c r="J22" i="37" s="1"/>
  <c r="BG24" i="1"/>
  <c r="J23" i="37" s="1"/>
  <c r="O23" i="37" s="1"/>
  <c r="W128" i="37" s="1"/>
  <c r="BB25" i="1"/>
  <c r="BC25" i="1" s="1"/>
  <c r="BI25" i="1"/>
  <c r="L24" i="37" s="1"/>
  <c r="AZ5" i="1"/>
  <c r="BA5" i="1" s="1"/>
  <c r="BG5" i="1" s="1"/>
  <c r="J4" i="37" s="1"/>
  <c r="BB7" i="1"/>
  <c r="BC7" i="1" s="1"/>
  <c r="AZ9" i="1"/>
  <c r="BA9" i="1" s="1"/>
  <c r="BG9" i="1" s="1"/>
  <c r="J8" i="37" s="1"/>
  <c r="BB11" i="1"/>
  <c r="BC11" i="1" s="1"/>
  <c r="AZ25" i="1"/>
  <c r="BA25" i="1" s="1"/>
  <c r="BG25" i="1" s="1"/>
  <c r="J24" i="37" s="1"/>
  <c r="AZ7" i="1"/>
  <c r="BA7" i="1" s="1"/>
  <c r="BG7" i="1" s="1"/>
  <c r="J6" i="37" s="1"/>
  <c r="BE9" i="1"/>
  <c r="BH10" i="1" s="1"/>
  <c r="K9" i="37" s="1"/>
  <c r="AZ11" i="1"/>
  <c r="BE15" i="1"/>
  <c r="BD15" i="1" s="1"/>
  <c r="BH15" i="1" s="1"/>
  <c r="K14" i="37" s="1"/>
  <c r="AZ19" i="1"/>
  <c r="BA19" i="1" s="1"/>
  <c r="BG20" i="1" s="1"/>
  <c r="J19" i="37" s="1"/>
  <c r="BE25" i="1"/>
  <c r="BD25" i="1" s="1"/>
  <c r="BH25" i="1" s="1"/>
  <c r="K24" i="37" s="1"/>
  <c r="AZ3" i="1"/>
  <c r="BG16" i="1" l="1"/>
  <c r="J15" i="37" s="1"/>
  <c r="P15" i="37" s="1"/>
  <c r="W81" i="37" s="1"/>
  <c r="BI15" i="1"/>
  <c r="L14" i="37" s="1"/>
  <c r="T14" i="37" s="1"/>
  <c r="W79" i="37" s="1"/>
  <c r="BH22" i="1"/>
  <c r="K21" i="37" s="1"/>
  <c r="Q21" i="37" s="1"/>
  <c r="W118" i="37" s="1"/>
  <c r="BG14" i="1"/>
  <c r="J13" i="37" s="1"/>
  <c r="O13" i="37" s="1"/>
  <c r="W68" i="37" s="1"/>
  <c r="BI11" i="1"/>
  <c r="L10" i="37" s="1"/>
  <c r="T10" i="37" s="1"/>
  <c r="W55" i="37" s="1"/>
  <c r="BH18" i="1"/>
  <c r="K17" i="37" s="1"/>
  <c r="Q17" i="37" s="1"/>
  <c r="W94" i="37" s="1"/>
  <c r="BG6" i="1"/>
  <c r="J5" i="37" s="1"/>
  <c r="P5" i="37" s="1"/>
  <c r="W21" i="37" s="1"/>
  <c r="BG10" i="1"/>
  <c r="J9" i="37" s="1"/>
  <c r="O9" i="37" s="1"/>
  <c r="W44" i="37" s="1"/>
  <c r="BI5" i="1"/>
  <c r="L4" i="37" s="1"/>
  <c r="T4" i="37" s="1"/>
  <c r="W19" i="37" s="1"/>
  <c r="BG8" i="1"/>
  <c r="J7" i="37" s="1"/>
  <c r="O7" i="37" s="1"/>
  <c r="W32" i="37" s="1"/>
  <c r="BI7" i="1"/>
  <c r="L6" i="37" s="1"/>
  <c r="T6" i="37" s="1"/>
  <c r="W31" i="37" s="1"/>
  <c r="BD11" i="1"/>
  <c r="BH11" i="1" s="1"/>
  <c r="K10" i="37" s="1"/>
  <c r="Q10" i="37" s="1"/>
  <c r="W52" i="37" s="1"/>
  <c r="BI3" i="1"/>
  <c r="L2" i="37" s="1"/>
  <c r="T2" i="37" s="1"/>
  <c r="W7" i="37" s="1"/>
  <c r="BH26" i="1"/>
  <c r="K25" i="37" s="1"/>
  <c r="Q25" i="37" s="1"/>
  <c r="W142" i="37" s="1"/>
  <c r="BG19" i="1"/>
  <c r="J18" i="37" s="1"/>
  <c r="BH16" i="1"/>
  <c r="K15" i="37" s="1"/>
  <c r="BH4" i="1"/>
  <c r="K3" i="37" s="1"/>
  <c r="R3" i="37" s="1"/>
  <c r="W11" i="37" s="1"/>
  <c r="P8" i="37"/>
  <c r="W39" i="37" s="1"/>
  <c r="O8" i="37"/>
  <c r="W38" i="37" s="1"/>
  <c r="R24" i="37"/>
  <c r="W137" i="37" s="1"/>
  <c r="Q24" i="37"/>
  <c r="W136" i="37" s="1"/>
  <c r="P4" i="37"/>
  <c r="W15" i="37" s="1"/>
  <c r="O4" i="37"/>
  <c r="W14" i="37" s="1"/>
  <c r="P12" i="37"/>
  <c r="W63" i="37" s="1"/>
  <c r="O12" i="37"/>
  <c r="W62" i="37" s="1"/>
  <c r="R6" i="37"/>
  <c r="W29" i="37" s="1"/>
  <c r="Q6" i="37"/>
  <c r="W28" i="37" s="1"/>
  <c r="Q16" i="37"/>
  <c r="W88" i="37" s="1"/>
  <c r="R16" i="37"/>
  <c r="W89" i="37" s="1"/>
  <c r="P24" i="37"/>
  <c r="W135" i="37" s="1"/>
  <c r="O24" i="37"/>
  <c r="W134" i="37" s="1"/>
  <c r="Q4" i="37"/>
  <c r="W16" i="37" s="1"/>
  <c r="R4" i="37"/>
  <c r="W17" i="37" s="1"/>
  <c r="Q9" i="37"/>
  <c r="W46" i="37" s="1"/>
  <c r="R9" i="37"/>
  <c r="W47" i="37" s="1"/>
  <c r="Q14" i="37"/>
  <c r="W76" i="37" s="1"/>
  <c r="R14" i="37"/>
  <c r="W77" i="37" s="1"/>
  <c r="T24" i="37"/>
  <c r="W139" i="37" s="1"/>
  <c r="S24" i="37"/>
  <c r="W138" i="37" s="1"/>
  <c r="R2" i="37"/>
  <c r="W5" i="37" s="1"/>
  <c r="Q2" i="37"/>
  <c r="W4" i="37" s="1"/>
  <c r="O14" i="37"/>
  <c r="W74" i="37" s="1"/>
  <c r="P14" i="37"/>
  <c r="W75" i="37" s="1"/>
  <c r="Q12" i="37"/>
  <c r="W64" i="37" s="1"/>
  <c r="R12" i="37"/>
  <c r="W65" i="37" s="1"/>
  <c r="O6" i="37"/>
  <c r="W26" i="37" s="1"/>
  <c r="P6" i="37"/>
  <c r="W27" i="37" s="1"/>
  <c r="BA17" i="1"/>
  <c r="BG18" i="1" s="1"/>
  <c r="J17" i="37" s="1"/>
  <c r="R23" i="37"/>
  <c r="W131" i="37" s="1"/>
  <c r="Q23" i="37"/>
  <c r="W130" i="37" s="1"/>
  <c r="BC17" i="1"/>
  <c r="BI17" i="1" s="1"/>
  <c r="L16" i="37" s="1"/>
  <c r="BD9" i="1"/>
  <c r="BH9" i="1" s="1"/>
  <c r="K8" i="37" s="1"/>
  <c r="O22" i="37"/>
  <c r="W122" i="37" s="1"/>
  <c r="P22" i="37"/>
  <c r="W123" i="37" s="1"/>
  <c r="Q11" i="37"/>
  <c r="W58" i="37" s="1"/>
  <c r="R11" i="37"/>
  <c r="W59" i="37" s="1"/>
  <c r="BI23" i="1"/>
  <c r="L22" i="37" s="1"/>
  <c r="BA3" i="1"/>
  <c r="BG3" i="1" s="1"/>
  <c r="J2" i="37" s="1"/>
  <c r="P19" i="37"/>
  <c r="W105" i="37" s="1"/>
  <c r="O19" i="37"/>
  <c r="W104" i="37" s="1"/>
  <c r="BA11" i="1"/>
  <c r="BG12" i="1" s="1"/>
  <c r="J11" i="37" s="1"/>
  <c r="BG26" i="1"/>
  <c r="J25" i="37" s="1"/>
  <c r="P23" i="37"/>
  <c r="W129" i="37" s="1"/>
  <c r="O15" i="37"/>
  <c r="W80" i="37" s="1"/>
  <c r="S14" i="37"/>
  <c r="W78" i="37" s="1"/>
  <c r="BH14" i="1"/>
  <c r="K13" i="37" s="1"/>
  <c r="BI13" i="1"/>
  <c r="L12" i="37" s="1"/>
  <c r="BH8" i="1"/>
  <c r="K7" i="37" s="1"/>
  <c r="BH6" i="1"/>
  <c r="K5" i="37" s="1"/>
  <c r="T8" i="37"/>
  <c r="W43" i="37" s="1"/>
  <c r="S8" i="37"/>
  <c r="W42" i="37" s="1"/>
  <c r="BA21" i="1"/>
  <c r="BG22" i="1" s="1"/>
  <c r="J21" i="37" s="1"/>
  <c r="R18" i="37"/>
  <c r="W101" i="37" s="1"/>
  <c r="BD23" i="1"/>
  <c r="BH23" i="1" s="1"/>
  <c r="K22" i="37" s="1"/>
  <c r="R20" i="37"/>
  <c r="W113" i="37" s="1"/>
  <c r="Q20" i="37"/>
  <c r="W112" i="37" s="1"/>
  <c r="BI21" i="1"/>
  <c r="L20" i="37" s="1"/>
  <c r="BH20" i="1"/>
  <c r="K19" i="37" s="1"/>
  <c r="BC19" i="1"/>
  <c r="BI19" i="1" s="1"/>
  <c r="L18" i="37" s="1"/>
  <c r="P7" i="37" l="1"/>
  <c r="W33" i="37" s="1"/>
  <c r="R21" i="37"/>
  <c r="W119" i="37" s="1"/>
  <c r="O5" i="37"/>
  <c r="W20" i="37" s="1"/>
  <c r="P13" i="37"/>
  <c r="W69" i="37" s="1"/>
  <c r="R17" i="37"/>
  <c r="W95" i="37" s="1"/>
  <c r="S4" i="37"/>
  <c r="W18" i="37" s="1"/>
  <c r="S10" i="37"/>
  <c r="W54" i="37" s="1"/>
  <c r="S2" i="37"/>
  <c r="W6" i="37" s="1"/>
  <c r="BG21" i="1"/>
  <c r="J20" i="37" s="1"/>
  <c r="O20" i="37" s="1"/>
  <c r="W110" i="37" s="1"/>
  <c r="R10" i="37"/>
  <c r="W53" i="37" s="1"/>
  <c r="BG4" i="1"/>
  <c r="J3" i="37" s="1"/>
  <c r="P9" i="37"/>
  <c r="W45" i="37" s="1"/>
  <c r="S6" i="37"/>
  <c r="W30" i="37" s="1"/>
  <c r="R25" i="37"/>
  <c r="W143" i="37" s="1"/>
  <c r="BG17" i="1"/>
  <c r="J16" i="37" s="1"/>
  <c r="Q3" i="37"/>
  <c r="W10" i="37" s="1"/>
  <c r="BG11" i="1"/>
  <c r="J10" i="37" s="1"/>
  <c r="Q15" i="37"/>
  <c r="W82" i="37" s="1"/>
  <c r="R15" i="37"/>
  <c r="W83" i="37" s="1"/>
  <c r="O18" i="37"/>
  <c r="W98" i="37" s="1"/>
  <c r="P18" i="37"/>
  <c r="W99" i="37" s="1"/>
  <c r="S16" i="37"/>
  <c r="W90" i="37" s="1"/>
  <c r="T16" i="37"/>
  <c r="W91" i="37" s="1"/>
  <c r="S20" i="37"/>
  <c r="W114" i="37" s="1"/>
  <c r="T20" i="37"/>
  <c r="W115" i="37" s="1"/>
  <c r="R13" i="37"/>
  <c r="W71" i="37" s="1"/>
  <c r="Q13" i="37"/>
  <c r="W70" i="37" s="1"/>
  <c r="O11" i="37"/>
  <c r="W56" i="37" s="1"/>
  <c r="P11" i="37"/>
  <c r="W57" i="37" s="1"/>
  <c r="P2" i="37"/>
  <c r="W3" i="37" s="1"/>
  <c r="O2" i="37"/>
  <c r="W2" i="37" s="1"/>
  <c r="T18" i="37"/>
  <c r="W103" i="37" s="1"/>
  <c r="S18" i="37"/>
  <c r="W102" i="37" s="1"/>
  <c r="S12" i="37"/>
  <c r="W66" i="37" s="1"/>
  <c r="T12" i="37"/>
  <c r="W67" i="37" s="1"/>
  <c r="P25" i="37"/>
  <c r="W141" i="37" s="1"/>
  <c r="O25" i="37"/>
  <c r="W140" i="37" s="1"/>
  <c r="S22" i="37"/>
  <c r="W126" i="37" s="1"/>
  <c r="T22" i="37"/>
  <c r="W127" i="37" s="1"/>
  <c r="P17" i="37"/>
  <c r="W93" i="37" s="1"/>
  <c r="O17" i="37"/>
  <c r="W92" i="37" s="1"/>
  <c r="R5" i="37"/>
  <c r="W23" i="37" s="1"/>
  <c r="Q5" i="37"/>
  <c r="W22" i="37" s="1"/>
  <c r="R19" i="37"/>
  <c r="W107" i="37" s="1"/>
  <c r="Q19" i="37"/>
  <c r="W106" i="37" s="1"/>
  <c r="R22" i="37"/>
  <c r="W125" i="37" s="1"/>
  <c r="Q22" i="37"/>
  <c r="W124" i="37" s="1"/>
  <c r="P21" i="37"/>
  <c r="W117" i="37" s="1"/>
  <c r="O21" i="37"/>
  <c r="W116" i="37" s="1"/>
  <c r="Q7" i="37"/>
  <c r="W34" i="37" s="1"/>
  <c r="R7" i="37"/>
  <c r="W35" i="37" s="1"/>
  <c r="Q8" i="37"/>
  <c r="W40" i="37" s="1"/>
  <c r="R8" i="37"/>
  <c r="W41" i="37" s="1"/>
  <c r="P20" i="37" l="1"/>
  <c r="W111" i="37" s="1"/>
  <c r="P3" i="37"/>
  <c r="W9" i="37" s="1"/>
  <c r="O3" i="37"/>
  <c r="W8" i="37" s="1"/>
  <c r="O16" i="37"/>
  <c r="W86" i="37" s="1"/>
  <c r="P16" i="37"/>
  <c r="W87" i="37" s="1"/>
  <c r="P10" i="37"/>
  <c r="W51" i="37" s="1"/>
  <c r="O10" i="37"/>
  <c r="W50" i="37" s="1"/>
  <c r="V3" i="37"/>
  <c r="V4" i="37" s="1"/>
  <c r="V5" i="37" s="1"/>
  <c r="V6" i="37" s="1"/>
  <c r="V7" i="37" s="1"/>
  <c r="V8" i="37" s="1"/>
  <c r="U2" i="37"/>
  <c r="V9" i="37" l="1"/>
  <c r="V10" i="37" s="1"/>
  <c r="V11" i="37" s="1"/>
  <c r="V12" i="37" s="1"/>
  <c r="V13" i="37" s="1"/>
  <c r="V14" i="37" s="1"/>
  <c r="V15" i="37" s="1"/>
  <c r="V16" i="37" s="1"/>
  <c r="V17" i="37" s="1"/>
  <c r="V18" i="37" s="1"/>
  <c r="V19" i="37" s="1"/>
  <c r="V20" i="37" s="1"/>
  <c r="V21" i="37" s="1"/>
  <c r="V22" i="37" s="1"/>
  <c r="V23" i="37" s="1"/>
  <c r="V24" i="37" s="1"/>
  <c r="V25" i="37" s="1"/>
  <c r="V26" i="37" s="1"/>
  <c r="V27" i="37" s="1"/>
  <c r="V28" i="37" s="1"/>
  <c r="V29" i="37" s="1"/>
  <c r="V30" i="37" s="1"/>
  <c r="V31" i="37" s="1"/>
  <c r="V32" i="37" s="1"/>
  <c r="V33" i="37" s="1"/>
  <c r="V34" i="37" s="1"/>
  <c r="V35" i="37" s="1"/>
  <c r="V36" i="37" s="1"/>
  <c r="V37" i="37" s="1"/>
  <c r="V38" i="37" s="1"/>
  <c r="V39" i="37" s="1"/>
  <c r="V40" i="37" s="1"/>
  <c r="V41" i="37" s="1"/>
  <c r="V42" i="37" s="1"/>
  <c r="V43" i="37" s="1"/>
  <c r="V44" i="37" s="1"/>
  <c r="V45" i="37" s="1"/>
  <c r="V46" i="37" s="1"/>
  <c r="V47" i="37" s="1"/>
  <c r="V48" i="37" s="1"/>
  <c r="V49" i="37" s="1"/>
  <c r="V50" i="37" s="1"/>
  <c r="V51" i="37" s="1"/>
  <c r="V52" i="37" s="1"/>
  <c r="V53" i="37" s="1"/>
  <c r="V54" i="37" s="1"/>
  <c r="V55" i="37" s="1"/>
  <c r="V56" i="37" s="1"/>
  <c r="V57" i="37" s="1"/>
  <c r="V58" i="37" s="1"/>
  <c r="V59" i="37" s="1"/>
  <c r="V60" i="37" s="1"/>
  <c r="V61" i="37" s="1"/>
  <c r="V62" i="37" s="1"/>
  <c r="V63" i="37" s="1"/>
  <c r="V64" i="37" s="1"/>
  <c r="V65" i="37" s="1"/>
  <c r="V66" i="37" s="1"/>
  <c r="V67" i="37" s="1"/>
  <c r="V68" i="37" s="1"/>
  <c r="V69" i="37" s="1"/>
  <c r="V70" i="37" s="1"/>
  <c r="V71" i="37" s="1"/>
  <c r="V72" i="37" s="1"/>
  <c r="V73" i="37" s="1"/>
  <c r="V74" i="37" s="1"/>
  <c r="V75" i="37" s="1"/>
  <c r="V76" i="37" s="1"/>
  <c r="V77" i="37" s="1"/>
  <c r="V78" i="37" s="1"/>
  <c r="V79" i="37" s="1"/>
  <c r="V80" i="37" s="1"/>
  <c r="V81" i="37" s="1"/>
  <c r="V82" i="37" s="1"/>
  <c r="V83" i="37" s="1"/>
  <c r="V84" i="37" s="1"/>
  <c r="V85" i="37" s="1"/>
  <c r="V86" i="37" s="1"/>
  <c r="V87" i="37" s="1"/>
  <c r="V88" i="37" s="1"/>
  <c r="V89" i="37" s="1"/>
  <c r="V90" i="37" s="1"/>
  <c r="V91" i="37" s="1"/>
  <c r="V92" i="37" s="1"/>
  <c r="V93" i="37" s="1"/>
  <c r="V94" i="37" s="1"/>
  <c r="V95" i="37" s="1"/>
  <c r="V96" i="37" s="1"/>
  <c r="V97" i="37" s="1"/>
  <c r="V98" i="37" s="1"/>
  <c r="V99" i="37" s="1"/>
  <c r="V100" i="37" s="1"/>
  <c r="V101" i="37" s="1"/>
  <c r="V102" i="37" s="1"/>
  <c r="V103" i="37" s="1"/>
  <c r="V104" i="37" s="1"/>
  <c r="V105" i="37" s="1"/>
  <c r="V106" i="37" s="1"/>
  <c r="V107" i="37" s="1"/>
  <c r="V108" i="37" s="1"/>
  <c r="V109" i="37" s="1"/>
  <c r="V110" i="37" s="1"/>
  <c r="V111" i="37" s="1"/>
  <c r="V112" i="37" s="1"/>
  <c r="V113" i="37" s="1"/>
  <c r="V114" i="37" s="1"/>
  <c r="V115" i="37" s="1"/>
  <c r="V116" i="37" s="1"/>
  <c r="V117" i="37" s="1"/>
  <c r="V118" i="37" s="1"/>
  <c r="V119" i="37" s="1"/>
  <c r="V120" i="37" s="1"/>
  <c r="V121" i="37" s="1"/>
  <c r="V122" i="37" s="1"/>
  <c r="V123" i="37" s="1"/>
  <c r="V124" i="37" s="1"/>
  <c r="V125" i="37" s="1"/>
  <c r="V126" i="37" s="1"/>
  <c r="V127" i="37" s="1"/>
  <c r="V128" i="37" s="1"/>
  <c r="V129" i="37" s="1"/>
  <c r="V130" i="37" s="1"/>
  <c r="V131" i="37" s="1"/>
  <c r="V132" i="37" s="1"/>
  <c r="V133" i="37" s="1"/>
  <c r="V134" i="37" s="1"/>
  <c r="V135" i="37" s="1"/>
  <c r="V136" i="37" s="1"/>
  <c r="V137" i="37" s="1"/>
  <c r="V138" i="37" s="1"/>
  <c r="V139" i="37" s="1"/>
  <c r="V140" i="37" s="1"/>
  <c r="V141" i="37" s="1"/>
  <c r="V142" i="37" s="1"/>
  <c r="V143" i="37" s="1"/>
  <c r="V144" i="37" s="1"/>
  <c r="V145" i="37" s="1"/>
  <c r="V146" i="37" s="1"/>
  <c r="V147" i="37" s="1"/>
  <c r="V148" i="37" s="1"/>
  <c r="V149" i="37" s="1"/>
  <c r="V150" i="37" s="1"/>
  <c r="V151" i="37" s="1"/>
  <c r="V152" i="37" s="1"/>
  <c r="V153" i="37" s="1"/>
  <c r="V154" i="37" s="1"/>
  <c r="V155" i="37" s="1"/>
  <c r="V156" i="37" s="1"/>
  <c r="V157" i="37" s="1"/>
  <c r="V158" i="37" s="1"/>
  <c r="V159" i="37" s="1"/>
  <c r="V160" i="37" s="1"/>
  <c r="V161" i="37" s="1"/>
  <c r="V162" i="37" s="1"/>
  <c r="V163" i="37" s="1"/>
  <c r="V164" i="37" s="1"/>
  <c r="V165" i="37" s="1"/>
  <c r="V166" i="37" s="1"/>
  <c r="V167" i="37" s="1"/>
  <c r="V168" i="37" s="1"/>
  <c r="V169" i="37" s="1"/>
  <c r="V170" i="37" s="1"/>
  <c r="V171" i="37" s="1"/>
  <c r="V172" i="37" s="1"/>
  <c r="V173" i="37" s="1"/>
  <c r="V174" i="37" s="1"/>
  <c r="V175" i="37" s="1"/>
  <c r="V176" i="37" s="1"/>
  <c r="V177" i="37" s="1"/>
  <c r="V178" i="37" s="1"/>
  <c r="V179" i="37" s="1"/>
  <c r="V180" i="37" s="1"/>
  <c r="V181" i="37" s="1"/>
  <c r="V182" i="37" s="1"/>
  <c r="V183" i="37" s="1"/>
  <c r="V184" i="37" s="1"/>
  <c r="V185" i="37" s="1"/>
  <c r="V186" i="37" s="1"/>
  <c r="V187" i="37" s="1"/>
  <c r="V188" i="37" s="1"/>
  <c r="V189" i="37" s="1"/>
  <c r="V190" i="37" s="1"/>
  <c r="V191" i="37" s="1"/>
  <c r="V192" i="37" s="1"/>
  <c r="V193" i="37" s="1"/>
  <c r="V194" i="37" s="1"/>
  <c r="V195" i="37" s="1"/>
  <c r="V196" i="37" s="1"/>
  <c r="V197" i="37" s="1"/>
  <c r="V198" i="37" s="1"/>
  <c r="V199" i="37" s="1"/>
  <c r="V200" i="37" s="1"/>
  <c r="V201" i="37" s="1"/>
  <c r="V202" i="37" s="1"/>
  <c r="V203" i="37" s="1"/>
  <c r="V204" i="37" s="1"/>
  <c r="V205" i="37" s="1"/>
  <c r="V206" i="37" s="1"/>
  <c r="V207" i="37" s="1"/>
  <c r="V208" i="37" s="1"/>
  <c r="V209" i="37" s="1"/>
  <c r="V210" i="37" s="1"/>
  <c r="V211" i="37" s="1"/>
  <c r="V212" i="37" s="1"/>
  <c r="V213" i="37" s="1"/>
  <c r="V214" i="37" s="1"/>
  <c r="V215" i="37" s="1"/>
  <c r="V216" i="37" s="1"/>
  <c r="V217" i="37" s="1"/>
  <c r="V218" i="37" s="1"/>
  <c r="V219" i="37" s="1"/>
  <c r="V220" i="37" s="1"/>
  <c r="V221" i="37" s="1"/>
  <c r="V222" i="37" s="1"/>
  <c r="V223" i="37" s="1"/>
  <c r="V224" i="37" s="1"/>
  <c r="V225" i="37" s="1"/>
  <c r="V226" i="37" s="1"/>
  <c r="V227" i="37" s="1"/>
  <c r="V228" i="37" s="1"/>
  <c r="V229" i="37" s="1"/>
  <c r="V230" i="37" s="1"/>
  <c r="V231" i="37" s="1"/>
  <c r="V232" i="37" s="1"/>
  <c r="V233" i="37" s="1"/>
  <c r="V234" i="37" s="1"/>
  <c r="V235" i="37" s="1"/>
  <c r="V236" i="37" s="1"/>
  <c r="V237" i="37" s="1"/>
  <c r="V238" i="37" s="1"/>
  <c r="V239" i="37" s="1"/>
  <c r="V240" i="37" s="1"/>
  <c r="V241" i="37" s="1"/>
  <c r="V242" i="37" s="1"/>
  <c r="V243" i="37" s="1"/>
  <c r="V244" i="37" s="1"/>
  <c r="V245" i="37" s="1"/>
  <c r="V246" i="37" s="1"/>
  <c r="V247" i="37" s="1"/>
  <c r="V248" i="37" s="1"/>
  <c r="V249" i="37" s="1"/>
  <c r="V250" i="37" s="1"/>
  <c r="V251" i="37" s="1"/>
  <c r="V252" i="37" s="1"/>
  <c r="V253" i="37" s="1"/>
  <c r="V254" i="37" s="1"/>
  <c r="V255" i="37" s="1"/>
  <c r="V256" i="37" s="1"/>
  <c r="V257" i="37" s="1"/>
  <c r="V258" i="37" s="1"/>
  <c r="V259" i="37" s="1"/>
  <c r="V260" i="37" s="1"/>
  <c r="V261" i="37" s="1"/>
  <c r="V262" i="37" s="1"/>
  <c r="V263" i="37" s="1"/>
  <c r="V264" i="37" s="1"/>
  <c r="V265" i="37" s="1"/>
  <c r="U3" i="37"/>
  <c r="U4" i="37" s="1"/>
  <c r="U5" i="37" s="1"/>
  <c r="U6" i="37" s="1"/>
  <c r="U7" i="37" s="1"/>
  <c r="U8" i="37" s="1"/>
  <c r="U9" i="37" s="1"/>
  <c r="U10" i="37" s="1"/>
  <c r="U11" i="37" s="1"/>
  <c r="U12" i="37" s="1"/>
  <c r="U13" i="37" s="1"/>
  <c r="U14" i="37" s="1"/>
  <c r="U15" i="37" s="1"/>
  <c r="U16" i="37" s="1"/>
  <c r="U17" i="37" s="1"/>
  <c r="U18" i="37" s="1"/>
  <c r="U19" i="37" s="1"/>
  <c r="U20" i="37" s="1"/>
  <c r="U21" i="37" s="1"/>
  <c r="U22" i="37" s="1"/>
  <c r="U23" i="37" s="1"/>
  <c r="U24" i="37" s="1"/>
  <c r="U25" i="37" s="1"/>
  <c r="U26" i="37" s="1"/>
  <c r="U27" i="37" s="1"/>
  <c r="U28" i="37" s="1"/>
  <c r="U29" i="37" s="1"/>
  <c r="U30" i="37" s="1"/>
  <c r="U31" i="37" s="1"/>
  <c r="U32" i="37" s="1"/>
  <c r="U33" i="37" s="1"/>
  <c r="U34" i="37" s="1"/>
  <c r="U35" i="37" s="1"/>
  <c r="U36" i="37" s="1"/>
  <c r="U37" i="37" s="1"/>
  <c r="U38" i="37" s="1"/>
  <c r="U39" i="37" s="1"/>
  <c r="U40" i="37" s="1"/>
  <c r="U41" i="37" s="1"/>
  <c r="U42" i="37" s="1"/>
  <c r="U43" i="37" s="1"/>
  <c r="U44" i="37" s="1"/>
  <c r="U45" i="37" s="1"/>
  <c r="U46" i="37" s="1"/>
  <c r="U47" i="37" s="1"/>
  <c r="U48" i="37" s="1"/>
  <c r="U49" i="37" s="1"/>
  <c r="U50" i="37" s="1"/>
  <c r="U51" i="37" s="1"/>
  <c r="U52" i="37" s="1"/>
  <c r="U53" i="37" s="1"/>
  <c r="U54" i="37" s="1"/>
  <c r="U55" i="37" s="1"/>
  <c r="U56" i="37" s="1"/>
  <c r="U57" i="37" s="1"/>
  <c r="U58" i="37" s="1"/>
  <c r="U59" i="37" s="1"/>
  <c r="U60" i="37" s="1"/>
  <c r="U61" i="37" s="1"/>
  <c r="U62" i="37" s="1"/>
  <c r="U63" i="37" s="1"/>
  <c r="U64" i="37" s="1"/>
  <c r="U65" i="37" s="1"/>
  <c r="U66" i="37" s="1"/>
  <c r="U67" i="37" s="1"/>
  <c r="U68" i="37" s="1"/>
  <c r="U69" i="37" s="1"/>
  <c r="U70" i="37" s="1"/>
  <c r="U71" i="37" s="1"/>
  <c r="U72" i="37" s="1"/>
  <c r="U73" i="37" s="1"/>
  <c r="U74" i="37" s="1"/>
  <c r="U75" i="37" s="1"/>
  <c r="U76" i="37" s="1"/>
  <c r="U77" i="37" s="1"/>
  <c r="U78" i="37" s="1"/>
  <c r="U79" i="37" s="1"/>
  <c r="U80" i="37" s="1"/>
  <c r="U81" i="37" s="1"/>
  <c r="U82" i="37" s="1"/>
  <c r="U83" i="37" s="1"/>
  <c r="U84" i="37" s="1"/>
  <c r="U85" i="37" s="1"/>
  <c r="U86" i="37" s="1"/>
  <c r="U87" i="37" s="1"/>
  <c r="U88" i="37" s="1"/>
  <c r="U89" i="37" s="1"/>
  <c r="U90" i="37" s="1"/>
  <c r="U91" i="37" s="1"/>
  <c r="U92" i="37" s="1"/>
  <c r="U93" i="37" s="1"/>
  <c r="U94" i="37" s="1"/>
  <c r="U95" i="37" s="1"/>
  <c r="U96" i="37" s="1"/>
  <c r="U97" i="37" s="1"/>
  <c r="U98" i="37" s="1"/>
  <c r="U99" i="37" s="1"/>
  <c r="U100" i="37" s="1"/>
  <c r="U101" i="37" s="1"/>
  <c r="U102" i="37" s="1"/>
  <c r="U103" i="37" s="1"/>
  <c r="U104" i="37" s="1"/>
  <c r="U105" i="37" s="1"/>
  <c r="U106" i="37" s="1"/>
  <c r="U107" i="37" s="1"/>
  <c r="U108" i="37" s="1"/>
  <c r="U109" i="37" s="1"/>
  <c r="U110" i="37" s="1"/>
  <c r="U111" i="37" s="1"/>
  <c r="U112" i="37" s="1"/>
  <c r="U113" i="37" s="1"/>
  <c r="U114" i="37" s="1"/>
  <c r="U115" i="37" s="1"/>
  <c r="U116" i="37" s="1"/>
  <c r="U117" i="37" s="1"/>
  <c r="U118" i="37" s="1"/>
  <c r="U119" i="37" s="1"/>
  <c r="U120" i="37" s="1"/>
  <c r="U121" i="37" s="1"/>
  <c r="U122" i="37" s="1"/>
  <c r="U123" i="37" s="1"/>
  <c r="U124" i="37" s="1"/>
  <c r="U125" i="37" s="1"/>
  <c r="U126" i="37" s="1"/>
  <c r="U127" i="37" s="1"/>
  <c r="U128" i="37" s="1"/>
  <c r="U129" i="37" s="1"/>
  <c r="U130" i="37" s="1"/>
  <c r="U131" i="37" s="1"/>
  <c r="U132" i="37" s="1"/>
  <c r="U133" i="37" s="1"/>
  <c r="U134" i="37" s="1"/>
  <c r="U135" i="37" s="1"/>
  <c r="U136" i="37" s="1"/>
  <c r="U137" i="37" s="1"/>
  <c r="U138" i="37" s="1"/>
  <c r="U139" i="37" s="1"/>
  <c r="U140" i="37" s="1"/>
  <c r="U141" i="37" s="1"/>
  <c r="U142" i="37" s="1"/>
  <c r="U143" i="37" s="1"/>
  <c r="U144" i="37" s="1"/>
  <c r="U145" i="37" s="1"/>
  <c r="U146" i="37" s="1"/>
  <c r="U147" i="37" s="1"/>
  <c r="U148" i="37" s="1"/>
  <c r="U149" i="37" s="1"/>
  <c r="U150" i="37" s="1"/>
  <c r="U151" i="37" s="1"/>
  <c r="U152" i="37" s="1"/>
  <c r="U153" i="37" s="1"/>
  <c r="U154" i="37" s="1"/>
  <c r="U155" i="37" s="1"/>
  <c r="U156" i="37" s="1"/>
  <c r="U157" i="37" s="1"/>
  <c r="U158" i="37" s="1"/>
  <c r="U159" i="37" s="1"/>
  <c r="U160" i="37" s="1"/>
  <c r="U161" i="37" s="1"/>
  <c r="U162" i="37" s="1"/>
  <c r="U163" i="37" s="1"/>
  <c r="U164" i="37" s="1"/>
  <c r="U165" i="37" s="1"/>
  <c r="U166" i="37" s="1"/>
  <c r="U167" i="37" s="1"/>
  <c r="U168" i="37" s="1"/>
  <c r="U169" i="37" s="1"/>
  <c r="U170" i="37" s="1"/>
  <c r="U171" i="37" s="1"/>
  <c r="U172" i="37" s="1"/>
  <c r="U173" i="37" s="1"/>
  <c r="U174" i="37" s="1"/>
  <c r="U175" i="37" s="1"/>
  <c r="U176" i="37" s="1"/>
  <c r="U177" i="37" s="1"/>
  <c r="U178" i="37" s="1"/>
  <c r="U179" i="37" s="1"/>
  <c r="U180" i="37" s="1"/>
  <c r="U181" i="37" s="1"/>
  <c r="U182" i="37" s="1"/>
  <c r="U183" i="37" s="1"/>
  <c r="U184" i="37" s="1"/>
  <c r="U185" i="37" s="1"/>
  <c r="U186" i="37" s="1"/>
  <c r="U187" i="37" s="1"/>
  <c r="U188" i="37" s="1"/>
  <c r="U189" i="37" s="1"/>
  <c r="U190" i="37" s="1"/>
  <c r="U191" i="37" s="1"/>
  <c r="U192" i="37" s="1"/>
  <c r="U193" i="37" s="1"/>
  <c r="U194" i="37" s="1"/>
  <c r="U195" i="37" s="1"/>
  <c r="U196" i="37" s="1"/>
  <c r="U197" i="37" s="1"/>
  <c r="U198" i="37" s="1"/>
  <c r="U199" i="37" s="1"/>
  <c r="U200" i="37" s="1"/>
  <c r="U201" i="37" s="1"/>
  <c r="U202" i="37" s="1"/>
  <c r="U203" i="37" s="1"/>
  <c r="U204" i="37" s="1"/>
  <c r="U205" i="37" s="1"/>
  <c r="U206" i="37" s="1"/>
  <c r="U207" i="37" s="1"/>
  <c r="U208" i="37" s="1"/>
  <c r="U209" i="37" s="1"/>
  <c r="U210" i="37" s="1"/>
  <c r="U211" i="37" s="1"/>
  <c r="U212" i="37" s="1"/>
  <c r="U213" i="37" s="1"/>
  <c r="U214" i="37" s="1"/>
  <c r="U215" i="37" s="1"/>
  <c r="U216" i="37" s="1"/>
  <c r="U217" i="37" s="1"/>
  <c r="U218" i="37" s="1"/>
  <c r="U219" i="37" s="1"/>
  <c r="U220" i="37" s="1"/>
  <c r="U221" i="37" s="1"/>
  <c r="U222" i="37" s="1"/>
  <c r="U223" i="37" s="1"/>
  <c r="U224" i="37" s="1"/>
  <c r="U225" i="37" s="1"/>
  <c r="U226" i="37" s="1"/>
  <c r="U227" i="37" s="1"/>
  <c r="U228" i="37" s="1"/>
  <c r="U229" i="37" s="1"/>
  <c r="U230" i="37" s="1"/>
  <c r="U231" i="37" s="1"/>
  <c r="U232" i="37" s="1"/>
  <c r="U233" i="37" s="1"/>
  <c r="U234" i="37" s="1"/>
  <c r="U235" i="37" s="1"/>
  <c r="U236" i="37" s="1"/>
  <c r="U237" i="37" s="1"/>
  <c r="U238" i="37" s="1"/>
  <c r="U239" i="37" s="1"/>
  <c r="U240" i="37" s="1"/>
  <c r="U241" i="37" s="1"/>
  <c r="U242" i="37" s="1"/>
  <c r="U243" i="37" s="1"/>
  <c r="U244" i="37" s="1"/>
  <c r="U245" i="37" s="1"/>
  <c r="U246" i="37" s="1"/>
  <c r="U247" i="37" s="1"/>
  <c r="U248" i="37" s="1"/>
  <c r="U249" i="37" s="1"/>
  <c r="U250" i="37" s="1"/>
  <c r="U251" i="37" s="1"/>
  <c r="U252" i="37" s="1"/>
  <c r="U253" i="37" s="1"/>
  <c r="U254" i="37" s="1"/>
  <c r="U255" i="37" s="1"/>
  <c r="U256" i="37" s="1"/>
  <c r="U257" i="37" s="1"/>
  <c r="U258" i="37" s="1"/>
  <c r="U259" i="37" s="1"/>
  <c r="U260" i="37" s="1"/>
  <c r="U261" i="37" s="1"/>
  <c r="U262" i="37" s="1"/>
  <c r="U263" i="37" s="1"/>
  <c r="U264" i="37" s="1"/>
  <c r="U265" i="37" s="1"/>
  <c r="N2" i="37" l="1"/>
  <c r="N30" i="37"/>
  <c r="N22" i="37"/>
  <c r="N13" i="37"/>
  <c r="N4" i="37"/>
  <c r="N45" i="37"/>
  <c r="N38" i="37"/>
  <c r="N35" i="37"/>
  <c r="N17" i="37"/>
  <c r="N8" i="37"/>
  <c r="N28" i="37"/>
  <c r="N20" i="37"/>
  <c r="N29" i="37"/>
  <c r="N12" i="37"/>
  <c r="N19" i="37"/>
  <c r="N39" i="37"/>
  <c r="N32" i="37"/>
  <c r="N40" i="37"/>
  <c r="N42" i="37"/>
  <c r="N15" i="37"/>
  <c r="N34" i="37"/>
  <c r="N25" i="37"/>
  <c r="N6" i="37"/>
  <c r="N43" i="37"/>
  <c r="N23" i="37"/>
  <c r="N9" i="37"/>
  <c r="N44" i="37"/>
  <c r="N41" i="37"/>
  <c r="N24" i="37"/>
  <c r="N16" i="37"/>
  <c r="N36" i="37"/>
  <c r="N31" i="37"/>
  <c r="N18" i="37"/>
  <c r="N14" i="37"/>
  <c r="N10" i="37"/>
  <c r="N7" i="37"/>
  <c r="N21" i="37"/>
  <c r="N26" i="37"/>
  <c r="N3" i="37"/>
  <c r="N37" i="37"/>
  <c r="N33" i="37"/>
  <c r="N11" i="37"/>
  <c r="N5" i="37"/>
  <c r="N27" i="37"/>
  <c r="M2" i="37"/>
  <c r="M179" i="37"/>
  <c r="M61" i="37"/>
  <c r="M149" i="37"/>
  <c r="M14" i="37"/>
  <c r="M131" i="37"/>
  <c r="M127" i="37"/>
  <c r="M156" i="37"/>
  <c r="M161" i="37"/>
  <c r="M147" i="37"/>
  <c r="M176" i="37"/>
  <c r="M138" i="37"/>
  <c r="M69" i="37"/>
  <c r="M39" i="37"/>
  <c r="M178" i="37"/>
  <c r="M32" i="37"/>
  <c r="M174" i="37"/>
  <c r="M160" i="37"/>
  <c r="M132" i="37"/>
  <c r="M182" i="37"/>
  <c r="M98" i="37"/>
  <c r="M23" i="37"/>
  <c r="M91" i="37"/>
  <c r="M121" i="37"/>
  <c r="M13" i="37"/>
  <c r="M43" i="37"/>
  <c r="M166" i="37"/>
  <c r="M71" i="37"/>
  <c r="M104" i="37"/>
  <c r="M125" i="37"/>
  <c r="M193" i="37"/>
  <c r="M200" i="37"/>
  <c r="M38" i="37"/>
  <c r="M10" i="37"/>
  <c r="M58" i="37"/>
  <c r="M87" i="37"/>
  <c r="M169" i="37"/>
  <c r="M54" i="37"/>
  <c r="M46" i="37"/>
  <c r="M60" i="37"/>
  <c r="M18" i="37"/>
  <c r="M148" i="37"/>
  <c r="M216" i="37"/>
  <c r="M15" i="37"/>
  <c r="M144" i="37"/>
  <c r="M62" i="37"/>
  <c r="M67" i="37"/>
  <c r="M44" i="37"/>
  <c r="M68" i="37"/>
  <c r="M188" i="37"/>
  <c r="M151" i="37"/>
  <c r="M100" i="37"/>
  <c r="M128" i="37"/>
  <c r="M215" i="37"/>
  <c r="M95" i="37"/>
  <c r="M155" i="37"/>
  <c r="M139" i="37"/>
  <c r="M205" i="37"/>
  <c r="M75" i="37"/>
  <c r="M86" i="37"/>
  <c r="M99" i="37"/>
  <c r="M170" i="37"/>
  <c r="M123" i="37"/>
  <c r="M218" i="37"/>
  <c r="M207" i="37"/>
  <c r="M158" i="37"/>
  <c r="M209" i="37"/>
  <c r="M73" i="37"/>
  <c r="M101" i="37"/>
  <c r="M27" i="37"/>
  <c r="M115" i="37"/>
  <c r="M4" i="37"/>
  <c r="M167" i="37"/>
  <c r="M159" i="37"/>
  <c r="M47" i="37"/>
  <c r="M41" i="37"/>
  <c r="M204" i="37"/>
  <c r="M153" i="37"/>
  <c r="M45" i="37"/>
  <c r="M198" i="37"/>
  <c r="M117" i="37"/>
  <c r="M214" i="37"/>
  <c r="M21" i="37"/>
  <c r="M24" i="37"/>
  <c r="M106" i="37"/>
  <c r="M203" i="37"/>
  <c r="M111" i="37"/>
  <c r="M133" i="37"/>
  <c r="M208" i="37"/>
  <c r="M119" i="37"/>
  <c r="M194" i="37"/>
  <c r="M190" i="37"/>
  <c r="M212" i="37"/>
  <c r="M29" i="37"/>
  <c r="M107" i="37"/>
  <c r="M118" i="37"/>
  <c r="M181" i="37"/>
  <c r="M50" i="37"/>
  <c r="M7" i="37"/>
  <c r="M97" i="37"/>
  <c r="M189" i="37"/>
  <c r="M124" i="37"/>
  <c r="M76" i="37"/>
  <c r="M103" i="37"/>
  <c r="M11" i="37"/>
  <c r="M162" i="37"/>
  <c r="M130" i="37"/>
  <c r="M157" i="37"/>
  <c r="M112" i="37"/>
  <c r="M83" i="37"/>
  <c r="M116" i="37"/>
  <c r="M80" i="37"/>
  <c r="M105" i="37"/>
  <c r="M28" i="37"/>
  <c r="M25" i="37"/>
  <c r="M33" i="37"/>
  <c r="M211" i="37"/>
  <c r="M180" i="37"/>
  <c r="M102" i="37"/>
  <c r="M165" i="37"/>
  <c r="M89" i="37"/>
  <c r="M3" i="37"/>
  <c r="M93" i="37"/>
  <c r="M173" i="37"/>
  <c r="M72" i="37"/>
  <c r="M137" i="37"/>
  <c r="M145" i="37"/>
  <c r="M59" i="37"/>
  <c r="M40" i="37"/>
  <c r="M110" i="37"/>
  <c r="M164" i="37"/>
  <c r="M109" i="37"/>
  <c r="M213" i="37"/>
  <c r="M183" i="37"/>
  <c r="M192" i="37"/>
  <c r="M206" i="37"/>
  <c r="M177" i="37"/>
  <c r="M55" i="37"/>
  <c r="M168" i="37"/>
  <c r="M122" i="37"/>
  <c r="M51" i="37"/>
  <c r="M171" i="37"/>
  <c r="M140" i="37"/>
  <c r="M81" i="37"/>
  <c r="M92" i="37"/>
  <c r="M136" i="37"/>
  <c r="M114" i="37"/>
  <c r="M17" i="37"/>
  <c r="M199" i="37"/>
  <c r="M78" i="37"/>
  <c r="M142" i="37"/>
  <c r="M64" i="37"/>
  <c r="M66" i="37"/>
  <c r="M108" i="37"/>
  <c r="M42" i="37"/>
  <c r="M187" i="37"/>
  <c r="M113" i="37"/>
  <c r="M191" i="37"/>
  <c r="M90" i="37"/>
  <c r="M163" i="37"/>
  <c r="M196" i="37"/>
  <c r="M77" i="37"/>
  <c r="M30" i="37"/>
  <c r="M79" i="37"/>
  <c r="M63" i="37"/>
  <c r="M134" i="37"/>
  <c r="M52" i="37"/>
  <c r="M22" i="37"/>
  <c r="M36" i="37"/>
  <c r="M82" i="37"/>
  <c r="M146" i="37"/>
  <c r="M57" i="37"/>
  <c r="M175" i="37"/>
  <c r="M150" i="37"/>
  <c r="M16" i="37"/>
  <c r="M217" i="37"/>
  <c r="M35" i="37"/>
  <c r="M31" i="37"/>
  <c r="M197" i="37"/>
  <c r="M37" i="37"/>
  <c r="M9" i="37"/>
  <c r="M184" i="37"/>
  <c r="M12" i="37"/>
  <c r="M141" i="37"/>
  <c r="M48" i="37"/>
  <c r="M172" i="37"/>
  <c r="M120" i="37"/>
  <c r="M8" i="37"/>
  <c r="M34" i="37"/>
  <c r="M201" i="37"/>
  <c r="M19" i="37"/>
  <c r="M84" i="37"/>
  <c r="M202" i="37"/>
  <c r="M74" i="37"/>
  <c r="M126" i="37"/>
  <c r="M135" i="37"/>
  <c r="M210" i="37"/>
  <c r="M88" i="37"/>
  <c r="M143" i="37"/>
  <c r="M6" i="37"/>
  <c r="M70" i="37"/>
  <c r="M85" i="37"/>
  <c r="M5" i="37"/>
  <c r="M154" i="37"/>
  <c r="M96" i="37"/>
  <c r="M129" i="37"/>
  <c r="M152" i="37"/>
  <c r="M56" i="37"/>
  <c r="M65" i="37"/>
  <c r="M94" i="37"/>
  <c r="M53" i="37"/>
  <c r="M49" i="37"/>
  <c r="M20" i="37"/>
  <c r="M195" i="37"/>
  <c r="M185" i="37"/>
  <c r="M26" i="37"/>
  <c r="M186" i="37"/>
</calcChain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sports-reference.com/cbb/seasons/2019-school-stats.html"/>
  </connection>
  <connection id="2" name="Connection1" type="4" refreshedVersion="6" background="1" saveData="1">
    <webPr sourceData="1" parsePre="1" consecutive="1" xl2000="1" url="https://www.sports-reference.com/cbb/seasons/2019-advanced-school-stats.html"/>
  </connection>
  <connection id="3" name="Connection2" type="4" refreshedVersion="6" background="1" saveData="1">
    <webPr sourceData="1" parsePre="1" consecutive="1" xl2000="1" url="https://www.sports-reference.com/cbb/seasons/2019-ratings.html"/>
  </connection>
  <connection id="4" name="Connection3" type="4" refreshedVersion="6" background="1" saveData="1">
    <webPr sourceData="1" parsePre="1" consecutive="1" xl2000="1" url="https://www.sports-reference.com/cbb/seasons/2019-advanced-opponent-stats.html"/>
  </connection>
</connections>
</file>

<file path=xl/sharedStrings.xml><?xml version="1.0" encoding="utf-8"?>
<sst xmlns="http://schemas.openxmlformats.org/spreadsheetml/2006/main" count="5640" uniqueCount="702">
  <si>
    <t>L</t>
  </si>
  <si>
    <t>W</t>
  </si>
  <si>
    <t>Home</t>
  </si>
  <si>
    <t>Away</t>
  </si>
  <si>
    <t>PF</t>
  </si>
  <si>
    <t>Line</t>
  </si>
  <si>
    <t>Under</t>
  </si>
  <si>
    <t>Over</t>
  </si>
  <si>
    <t>O/U</t>
  </si>
  <si>
    <t>Away Team</t>
  </si>
  <si>
    <t>Home Team</t>
  </si>
  <si>
    <t>stop</t>
  </si>
  <si>
    <t>Sports Reference</t>
  </si>
  <si>
    <t>Baseball</t>
  </si>
  <si>
    <t>Football (college)</t>
  </si>
  <si>
    <t>Basketball (college)</t>
  </si>
  <si>
    <t>Hockey</t>
  </si>
  <si>
    <t>Soccer</t>
  </si>
  <si>
    <t>Blog</t>
  </si>
  <si>
    <t>Stathead</t>
  </si>
  <si>
    <t>Widgets</t>
  </si>
  <si>
    <t>Questions or Comments?</t>
  </si>
  <si>
    <t>Logout</t>
  </si>
  <si>
    <t>Login</t>
  </si>
  <si>
    <t>Create Account</t>
  </si>
  <si>
    <t>Surf AD-FREE</t>
  </si>
  <si>
    <t>MENU</t>
  </si>
  <si>
    <t>Players</t>
  </si>
  <si>
    <t>Seasons</t>
  </si>
  <si>
    <t>Leaders</t>
  </si>
  <si>
    <t>Play Index</t>
  </si>
  <si>
    <t>Full Site Menu Below</t>
  </si>
  <si>
    <t>You are here:</t>
  </si>
  <si>
    <t>Support us without the ads? Go Ad-Free.</t>
  </si>
  <si>
    <t>Full Site Menu</t>
  </si>
  <si>
    <t>Return to Top</t>
  </si>
  <si>
    <t>Frivolities</t>
  </si>
  <si>
    <t>About</t>
  </si>
  <si>
    <t>We're Social...for Statheads</t>
  </si>
  <si>
    <t>Every Sports Reference Social Media Account</t>
  </si>
  <si>
    <t>Question, Comment, Feedback, or Correction?</t>
  </si>
  <si>
    <t>Are you a Stathead, too? Subscribe to our Newsletter</t>
  </si>
  <si>
    <t>FAQs, Tip &amp; Tricks</t>
  </si>
  <si>
    <t>Tips and Tricks from our Blog.</t>
  </si>
  <si>
    <t>Do you have a blog? Join our linker program.</t>
  </si>
  <si>
    <t>Watch our How-To Videos to Become a Stathead</t>
  </si>
  <si>
    <t>Go ad-free to support Sports Reference and get our fastest browsing experience</t>
  </si>
  <si>
    <t>Subscribe to the Play Index and get access to more data than you can imagine</t>
  </si>
  <si>
    <t>All logos are the trademark &amp; property of their owners and not Sports Reference LLC. We present them here for purely educational purposes. Our reasoning for presenting offensive logos.</t>
  </si>
  <si>
    <t>Logos were compiled by the amazing SportsLogos.net.</t>
  </si>
  <si>
    <t>About • Privacy Statement • Conditions &amp; Terms of Service • Advertise With Us • Use of Data</t>
  </si>
  <si>
    <t>G</t>
  </si>
  <si>
    <t>Scores</t>
  </si>
  <si>
    <t>Standings</t>
  </si>
  <si>
    <t>Coaches</t>
  </si>
  <si>
    <t>Rk</t>
  </si>
  <si>
    <t>MP</t>
  </si>
  <si>
    <t>TS%</t>
  </si>
  <si>
    <t>3PAr</t>
  </si>
  <si>
    <t>FTr</t>
  </si>
  <si>
    <t>ORB%</t>
  </si>
  <si>
    <t>TRB%</t>
  </si>
  <si>
    <t>AST%</t>
  </si>
  <si>
    <t>STL%</t>
  </si>
  <si>
    <t>BLK%</t>
  </si>
  <si>
    <t>TOV%</t>
  </si>
  <si>
    <t>ORtg</t>
  </si>
  <si>
    <t>Off Rank</t>
  </si>
  <si>
    <t>Def Rank</t>
  </si>
  <si>
    <t>Copyright © 2000-2019 Sports Reference LLC. All rights reserved.</t>
  </si>
  <si>
    <t>SRS</t>
  </si>
  <si>
    <t>Polls</t>
  </si>
  <si>
    <t>Washington</t>
  </si>
  <si>
    <t>Milwaukee</t>
  </si>
  <si>
    <t>New Orleans</t>
  </si>
  <si>
    <t>Charlotte</t>
  </si>
  <si>
    <t>Minnesota</t>
  </si>
  <si>
    <t>Portland</t>
  </si>
  <si>
    <t>Utah</t>
  </si>
  <si>
    <t>Indiana</t>
  </si>
  <si>
    <t>Denver</t>
  </si>
  <si>
    <t>Houston</t>
  </si>
  <si>
    <t>Memphis</t>
  </si>
  <si>
    <t>Oklahoma</t>
  </si>
  <si>
    <t>Pace</t>
  </si>
  <si>
    <t>College Basketball at Sports-Reference.com Logo &amp; Link to home page</t>
  </si>
  <si>
    <t>Schools</t>
  </si>
  <si>
    <t>NCAA Tournaments</t>
  </si>
  <si>
    <t>2018-19 College Basketball School Stats</t>
  </si>
  <si>
    <t>« 2017-18 Season</t>
  </si>
  <si>
    <t>AP Preseason #1: Kansas</t>
  </si>
  <si>
    <t>More season info</t>
  </si>
  <si>
    <t>Seasons Index</t>
  </si>
  <si>
    <t>2018-19 Season Summary</t>
  </si>
  <si>
    <t>School Stats</t>
  </si>
  <si>
    <t>Ratings</t>
  </si>
  <si>
    <t>More</t>
  </si>
  <si>
    <t>Top 25 Matchups</t>
  </si>
  <si>
    <t>Conference Tournaments</t>
  </si>
  <si>
    <t>NCAA Tournament</t>
  </si>
  <si>
    <t>More 2018-19 Season Pages</t>
  </si>
  <si>
    <t>2018-19 Season Pages</t>
  </si>
  <si>
    <t>Season Summary</t>
  </si>
  <si>
    <t>Basic School Stats</t>
  </si>
  <si>
    <t>Basic Opponent Stats</t>
  </si>
  <si>
    <t>Advanced School Stats</t>
  </si>
  <si>
    <t>Advanced Opponent Stats</t>
  </si>
  <si>
    <t>NCAA = Tournament Appearance</t>
  </si>
  <si>
    <t>School Stats Table</t>
  </si>
  <si>
    <t>Overall</t>
  </si>
  <si>
    <t>Conf.</t>
  </si>
  <si>
    <t>Points</t>
  </si>
  <si>
    <t>School Totals</t>
  </si>
  <si>
    <t>School</t>
  </si>
  <si>
    <t>W-L%</t>
  </si>
  <si>
    <t>SOS</t>
  </si>
  <si>
    <t>Tm.</t>
  </si>
  <si>
    <t>Opp.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</si>
  <si>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</si>
  <si>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</si>
  <si>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</si>
  <si>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</si>
  <si>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</si>
  <si>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</si>
  <si>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</si>
  <si>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</si>
  <si>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</si>
  <si>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</si>
  <si>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</si>
  <si>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</si>
  <si>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</si>
  <si>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</si>
  <si>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</si>
  <si>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</si>
  <si>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</si>
  <si>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</si>
  <si>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</si>
  <si>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</si>
  <si>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</si>
  <si>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</si>
  <si>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</si>
  <si>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</si>
  <si>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</si>
  <si>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</si>
  <si>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</si>
  <si>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</si>
  <si>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</si>
  <si>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</si>
  <si>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</si>
  <si>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</si>
  <si>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</si>
  <si>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</si>
  <si>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</si>
  <si>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</si>
  <si>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</si>
  <si>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</si>
  <si>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</si>
  <si>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</si>
  <si>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</si>
  <si>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</si>
  <si>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</si>
  <si>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</si>
  <si>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</si>
  <si>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</si>
  <si>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</si>
  <si>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</si>
  <si>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</si>
  <si>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</si>
  <si>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</si>
  <si>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</si>
  <si>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</si>
  <si>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</si>
  <si>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</si>
  <si>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</si>
  <si>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</si>
  <si>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</si>
  <si>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</si>
  <si>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</si>
  <si>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</si>
  <si>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</si>
  <si>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</si>
  <si>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</si>
  <si>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</si>
  <si>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</si>
  <si>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</si>
  <si>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</si>
  <si>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</si>
  <si>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</si>
  <si>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</si>
  <si>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</si>
  <si>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</si>
  <si>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</si>
  <si>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</si>
  <si>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</si>
  <si>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</si>
  <si>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</si>
  <si>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</si>
  <si>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</si>
  <si>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</si>
  <si>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</si>
  <si>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</si>
  <si>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</si>
  <si>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</si>
  <si>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</si>
  <si>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</si>
  <si>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</si>
  <si>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</si>
  <si>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</si>
  <si>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</si>
  <si>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</si>
  <si>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</si>
  <si>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</si>
  <si>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</si>
  <si>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</si>
  <si>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</si>
  <si>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</si>
  <si>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</si>
  <si>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</si>
  <si>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</si>
  <si>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</si>
  <si>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</si>
  <si>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</si>
  <si>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</si>
  <si>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</si>
  <si>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</si>
  <si>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</si>
  <si>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</si>
  <si>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</si>
  <si>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</si>
  <si>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</si>
  <si>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</si>
  <si>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</si>
  <si>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</si>
  <si>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</si>
  <si>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</si>
  <si>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</si>
  <si>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</si>
  <si>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</si>
  <si>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</si>
  <si>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</si>
  <si>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</si>
  <si>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</si>
  <si>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</si>
  <si>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</si>
  <si>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</si>
  <si>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</si>
  <si>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</si>
  <si>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</si>
  <si>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</si>
  <si>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</si>
  <si>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</si>
  <si>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</si>
  <si>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</si>
  <si>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</si>
  <si>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</si>
  <si>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</si>
  <si>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</si>
  <si>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</si>
  <si>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</si>
  <si>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</si>
  <si>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</si>
  <si>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</si>
  <si>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</si>
  <si>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</si>
  <si>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</si>
  <si>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</si>
  <si>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</si>
  <si>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</si>
  <si>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</si>
  <si>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</si>
  <si>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</si>
  <si>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</si>
  <si>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</si>
  <si>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</si>
  <si>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</si>
  <si>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</si>
  <si>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</si>
  <si>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</si>
  <si>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</si>
  <si>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</si>
  <si>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</si>
  <si>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</si>
  <si>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</si>
  <si>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</si>
  <si>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</si>
  <si>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</si>
  <si>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</si>
  <si>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</si>
  <si>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</si>
  <si>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</si>
  <si>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</si>
  <si>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</si>
  <si>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</si>
  <si>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</si>
  <si>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</si>
  <si>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</si>
  <si>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</si>
  <si>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</si>
  <si>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</si>
  <si>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</si>
  <si>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</si>
  <si>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</si>
  <si>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Mercer</t>
  </si>
  <si>
    <t>Miami (FL)</t>
  </si>
  <si>
    <t>Miami (OH)</t>
  </si>
  <si>
    <t>Michigan State</t>
  </si>
  <si>
    <t>Michigan</t>
  </si>
  <si>
    <t>Middle Tennessee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</si>
  <si>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</si>
  <si>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</si>
  <si>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</si>
  <si>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</si>
  <si>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</si>
  <si>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</si>
  <si>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</si>
  <si>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</si>
  <si>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</si>
  <si>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</si>
  <si>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</si>
  <si>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</si>
  <si>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</si>
  <si>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</si>
  <si>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</si>
  <si>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</si>
  <si>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</si>
  <si>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</si>
  <si>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</si>
  <si>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</si>
  <si>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</si>
  <si>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</si>
  <si>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</si>
  <si>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</si>
  <si>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</si>
  <si>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</si>
  <si>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</si>
  <si>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</si>
  <si>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</si>
  <si>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</si>
  <si>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</si>
  <si>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</si>
  <si>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</si>
  <si>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</si>
  <si>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</si>
  <si>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</si>
  <si>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</si>
  <si>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</si>
  <si>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</si>
  <si>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</si>
  <si>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</si>
  <si>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</si>
  <si>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</si>
  <si>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</si>
  <si>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</si>
  <si>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</si>
  <si>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</si>
  <si>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</si>
  <si>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</si>
  <si>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</si>
  <si>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</si>
  <si>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</si>
  <si>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</si>
  <si>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</si>
  <si>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</si>
  <si>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</si>
  <si>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</si>
  <si>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</si>
  <si>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</si>
  <si>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</si>
  <si>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</si>
  <si>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</si>
  <si>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</si>
  <si>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</si>
  <si>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</si>
  <si>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</si>
  <si>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</si>
  <si>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</si>
  <si>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</si>
  <si>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</si>
  <si>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</si>
  <si>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</si>
  <si>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</si>
  <si>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</si>
  <si>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</si>
  <si>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</si>
  <si>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</si>
  <si>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</si>
  <si>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</si>
  <si>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</si>
  <si>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</si>
  <si>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</si>
  <si>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</si>
  <si>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</si>
  <si>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</si>
  <si>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</si>
  <si>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</si>
  <si>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</si>
  <si>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</si>
  <si>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</si>
  <si>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</si>
  <si>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</si>
  <si>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</si>
  <si>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</si>
  <si>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</si>
  <si>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</si>
  <si>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</si>
  <si>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</si>
  <si>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</si>
  <si>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</si>
  <si>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</si>
  <si>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</si>
  <si>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</si>
  <si>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</si>
  <si>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</si>
  <si>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</si>
  <si>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</si>
  <si>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</si>
  <si>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</si>
  <si>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</si>
  <si>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</si>
  <si>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</si>
  <si>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</si>
  <si>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</si>
  <si>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</si>
  <si>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</si>
  <si>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</si>
  <si>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</si>
  <si>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</si>
  <si>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</si>
  <si>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</si>
  <si>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</si>
  <si>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</si>
  <si>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</si>
  <si>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</si>
  <si>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</si>
  <si>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</si>
  <si>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</si>
  <si>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</si>
  <si>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</si>
  <si>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</si>
  <si>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</si>
  <si>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</si>
  <si>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</si>
  <si>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</si>
  <si>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</si>
  <si>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</si>
  <si>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</si>
  <si>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</si>
  <si>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</si>
  <si>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</si>
  <si>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</si>
  <si>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</si>
  <si>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</si>
  <si>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</si>
  <si>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</si>
  <si>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</si>
  <si>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</si>
  <si>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</si>
  <si>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</si>
  <si>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</si>
  <si>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</si>
  <si>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</si>
  <si>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</si>
  <si>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</si>
  <si>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</si>
  <si>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</si>
  <si>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</si>
  <si>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</si>
  <si>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</si>
  <si>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</si>
  <si>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</si>
  <si>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</si>
  <si>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</si>
  <si>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</si>
  <si>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</si>
  <si>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Danny Vranes, Marvin Barnes, Bobby Hurley, James Worthy, Tayshaun Prince</t>
  </si>
  <si>
    <t>Boston University, Montana, Houston, Texas, Northwestern, Stats, Schedules</t>
  </si>
  <si>
    <t>1970-71, 1958-59, 1952-53, 1975-76, 1961-62, Polls, Leaders</t>
  </si>
  <si>
    <t>Leaders and Records</t>
  </si>
  <si>
    <t>Season Points, Career Rebounds, Yearly Assists, Season Wins, Career W-L%</t>
  </si>
  <si>
    <t>College Basketball Scores</t>
  </si>
  <si>
    <t>UNLV 77, Duke 79, Kentucky 103, Duke 104, UNC 54, Kansas 53, NC State 54, Houston 52</t>
  </si>
  <si>
    <t>1988 NCAA, 1976 NCAA, 1940 NCAA, 1950 NCAA, 1981 NCAA</t>
  </si>
  <si>
    <t>Player Season Finder, Player Game Finder, NCAA Tournament Player Game Finder, Matchup Finder, NCAA Tournament Matchup Finder</t>
  </si>
  <si>
    <t>Awards and Honors</t>
  </si>
  <si>
    <t>All-America Teams, Wooden Award, NCAA Tournament MOP</t>
  </si>
  <si>
    <t>Leonard Hamilton, Jay Wright, Johnny Orr, Danny Nee, Fran Dunphy</t>
  </si>
  <si>
    <t>Conferences</t>
  </si>
  <si>
    <t>Missouri Valley, Big West, Big Sky, Summit, Big East, Standings, Schedules, Leaders</t>
  </si>
  <si>
    <t>Daily Leaders, Forfeits and Vacated Games, Historical AP #1 Losses, Player Milestone Watch</t>
  </si>
  <si>
    <t>Contact and Media Information, Contributors and Sources, Glossary, Calculating Win Shares</t>
  </si>
  <si>
    <t>Other: Blog, Feedback, Forfeits and Vacated Games, Glossary, Random Page, Linker Tool</t>
  </si>
  <si>
    <t>Primary Data Provided By Gracenote Sports</t>
  </si>
  <si>
    <t>2018-19 College Basketball Advanced School Stats</t>
  </si>
  <si>
    <t>Advanced School Stats Table</t>
  </si>
  <si>
    <t>School Advanced</t>
  </si>
  <si>
    <t>eFG%</t>
  </si>
  <si>
    <t>FT/FGA</t>
  </si>
  <si>
    <t>2018-19 College Basketball School Ratings</t>
  </si>
  <si>
    <t>The SRS columns are SRS broken up into offensive and defensive components.</t>
  </si>
  <si>
    <t>The Adjusted columns are adjusted for strength of opposition.</t>
  </si>
  <si>
    <t>Non-Division I games are excluded from the ratings.</t>
  </si>
  <si>
    <t>353 Schools</t>
  </si>
  <si>
    <t>353 Schools Table</t>
  </si>
  <si>
    <t>Adjusted</t>
  </si>
  <si>
    <t>Conf</t>
  </si>
  <si>
    <t>Pts</t>
  </si>
  <si>
    <t>Opp</t>
  </si>
  <si>
    <t>MOV</t>
  </si>
  <si>
    <t>OSRS</t>
  </si>
  <si>
    <t>DSRS</t>
  </si>
  <si>
    <t>DRtg</t>
  </si>
  <si>
    <t>NRtg</t>
  </si>
  <si>
    <t>ACC</t>
  </si>
  <si>
    <t>WCC</t>
  </si>
  <si>
    <t>Big Ten</t>
  </si>
  <si>
    <t>SEC</t>
  </si>
  <si>
    <t>Big 12</t>
  </si>
  <si>
    <t>MWC</t>
  </si>
  <si>
    <t>AAC</t>
  </si>
  <si>
    <t>MAC (East)</t>
  </si>
  <si>
    <t>Big East</t>
  </si>
  <si>
    <t>Pac-12</t>
  </si>
  <si>
    <t>A-10</t>
  </si>
  <si>
    <t>OVC</t>
  </si>
  <si>
    <t>WAC</t>
  </si>
  <si>
    <t>MAC (West)</t>
  </si>
  <si>
    <t>A-Sun</t>
  </si>
  <si>
    <t>Summit</t>
  </si>
  <si>
    <t>CAA</t>
  </si>
  <si>
    <t>MVC</t>
  </si>
  <si>
    <t>Ivy</t>
  </si>
  <si>
    <t>AEC</t>
  </si>
  <si>
    <t>CUSA</t>
  </si>
  <si>
    <t>Horizon</t>
  </si>
  <si>
    <t>Sun Belt</t>
  </si>
  <si>
    <t>Big West</t>
  </si>
  <si>
    <t>Big South</t>
  </si>
  <si>
    <t>Big Sky</t>
  </si>
  <si>
    <t>Patriot</t>
  </si>
  <si>
    <t>MAAC</t>
  </si>
  <si>
    <t>Southland</t>
  </si>
  <si>
    <t>SWAC</t>
  </si>
  <si>
    <t>NEC</t>
  </si>
  <si>
    <t>MEAC</t>
  </si>
  <si>
    <t>Average</t>
  </si>
  <si>
    <t>Std. Dev</t>
  </si>
  <si>
    <t>Favorite</t>
  </si>
  <si>
    <t>Dog</t>
  </si>
  <si>
    <t>Pace Adj. PA</t>
  </si>
  <si>
    <t>Pace Adj. PF</t>
  </si>
  <si>
    <t>SRS Range</t>
  </si>
  <si>
    <t>Predicted Score</t>
  </si>
  <si>
    <t>Favorite Covers</t>
  </si>
  <si>
    <t>Dog Covers</t>
  </si>
  <si>
    <t xml:space="preserve">CBB Home Page &gt; Seasons &gt; 2018-19 &gt; School Stats </t>
  </si>
  <si>
    <t xml:space="preserve">You are here: CBB Home Page &gt; Seasons &gt; 2018-19 &gt; School Stats </t>
  </si>
  <si>
    <t xml:space="preserve">CBB Home Page &gt; Seasons &gt; 2018-19 &gt; Advanced School Stats </t>
  </si>
  <si>
    <t xml:space="preserve">You are here: CBB Home Page &gt; Seasons &gt; 2018-19 &gt; Advanced School Stats </t>
  </si>
  <si>
    <t xml:space="preserve">CBB Home Page &gt; Seasons &gt; 2018-19 &gt; School Ratings </t>
  </si>
  <si>
    <t xml:space="preserve">You are here: CBB Home Page &gt; Seasons &gt; 2018-19 &gt; School Ratings </t>
  </si>
  <si>
    <t>MoneyLine</t>
  </si>
  <si>
    <t>Favorite Wins</t>
  </si>
  <si>
    <t>Dog Wins</t>
  </si>
  <si>
    <t>Conf. Unique</t>
  </si>
  <si>
    <t>Points For Std. Dev</t>
  </si>
  <si>
    <t>Team</t>
  </si>
  <si>
    <t>Ass/Tov</t>
  </si>
  <si>
    <t>Parlay</t>
  </si>
  <si>
    <t>Yes</t>
  </si>
  <si>
    <t>No</t>
  </si>
  <si>
    <t>points for</t>
  </si>
  <si>
    <t>x</t>
  </si>
  <si>
    <t xml:space="preserve">CBB Home Page &gt; Seasons &gt; 2018-19 &gt; Advanced Opponent Stats </t>
  </si>
  <si>
    <t>2018-19 College Basketball Advanced Opponent Stats</t>
  </si>
  <si>
    <t>Advanced Opponent Stats Table</t>
  </si>
  <si>
    <t>Opponent Advanced</t>
  </si>
  <si>
    <t xml:space="preserve">You are here: CBB Home Page &gt; Seasons &gt; 2018-19 &gt; Advanced Opponent Stats </t>
  </si>
  <si>
    <t>Team Stats (Advanced)</t>
  </si>
  <si>
    <t>Opponent Stats (Advanced)</t>
  </si>
  <si>
    <t>Team - Opponent Stats (Advanced)</t>
  </si>
  <si>
    <t>ORtg (compare)</t>
  </si>
  <si>
    <t>FTr (compare)</t>
  </si>
  <si>
    <t>3PAr (compare)</t>
  </si>
  <si>
    <t>TS% (compare)</t>
  </si>
  <si>
    <t>TRB% (compare)</t>
  </si>
  <si>
    <t>AST% (compare)</t>
  </si>
  <si>
    <t>STL% (compare)</t>
  </si>
  <si>
    <t>BLK% (compare)</t>
  </si>
  <si>
    <t>eFG% (compare)</t>
  </si>
  <si>
    <t>TOV% (compare)</t>
  </si>
  <si>
    <t>ORB% (compare)</t>
  </si>
  <si>
    <t>FT/FGA (compare)</t>
  </si>
  <si>
    <t>Int</t>
  </si>
  <si>
    <t>TS% Opp.</t>
  </si>
  <si>
    <t>eFG% Opp.</t>
  </si>
  <si>
    <t>TRB% Opp.</t>
  </si>
  <si>
    <t>TOV% Opp.</t>
  </si>
  <si>
    <t>eFG% diff</t>
  </si>
  <si>
    <t>TS% diff</t>
  </si>
  <si>
    <t>Regression Stats</t>
  </si>
  <si>
    <t>TS</t>
  </si>
  <si>
    <t>eFG</t>
  </si>
  <si>
    <t>Welcome  · Your Account</t>
  </si>
  <si>
    <t>FTr Opp.</t>
  </si>
  <si>
    <t>3PAr Opp.</t>
  </si>
  <si>
    <t>AST% Opp.</t>
  </si>
  <si>
    <t>STL% Opp.</t>
  </si>
  <si>
    <t>BLK% Opp.</t>
  </si>
  <si>
    <t>ORB% Opp.</t>
  </si>
  <si>
    <t>FT/FGA Opp.</t>
  </si>
  <si>
    <t>FTr Ave.</t>
  </si>
  <si>
    <t>3PAr Ave.</t>
  </si>
  <si>
    <t>TS% Ave.</t>
  </si>
  <si>
    <t>TRB% Ave.</t>
  </si>
  <si>
    <t>AST% Ave.</t>
  </si>
  <si>
    <t>STL% Ave.</t>
  </si>
  <si>
    <t>BLK% Ave.</t>
  </si>
  <si>
    <t>eFG% Ave.</t>
  </si>
  <si>
    <t>TOV% Ave.</t>
  </si>
  <si>
    <t>ORB% Ave.</t>
  </si>
  <si>
    <t>FT/FGA Ave.</t>
  </si>
  <si>
    <t>Ortg</t>
  </si>
  <si>
    <t>Reg. Ortg</t>
  </si>
  <si>
    <t>Final Four:</t>
  </si>
  <si>
    <t>AP Final #1: Duke</t>
  </si>
  <si>
    <t>Are You a Stathead?</t>
  </si>
  <si>
    <t>Every day, we'll send you an email to your inbox with scores, today's schedule, top performers, new debuts and interesting tidbits. View a sample email. It's also available for football, hockey and baseball.</t>
  </si>
  <si>
    <t>Subscribe to our Stathead Newsletter</t>
  </si>
  <si>
    <t>Abilene Christian NCAA</t>
  </si>
  <si>
    <t>Arizona State NCAA</t>
  </si>
  <si>
    <t>Auburn NCAA</t>
  </si>
  <si>
    <t>Baylor NCAA</t>
  </si>
  <si>
    <t>Belmont NCAA</t>
  </si>
  <si>
    <t>Bradley NCAA</t>
  </si>
  <si>
    <t>Buffalo NCAA</t>
  </si>
  <si>
    <t>UC-Irvine NCAA</t>
  </si>
  <si>
    <t>Central Florida NCAA</t>
  </si>
  <si>
    <t>Cincinnati NCAA</t>
  </si>
  <si>
    <t>Colgate NCAA</t>
  </si>
  <si>
    <t>Duke NCAA</t>
  </si>
  <si>
    <t>Fairleigh Dickinson NCAA</t>
  </si>
  <si>
    <t>Florida State NCAA</t>
  </si>
  <si>
    <t>Florida NCAA</t>
  </si>
  <si>
    <t>Gardner-Webb NCAA</t>
  </si>
  <si>
    <t>Georgia State NCAA</t>
  </si>
  <si>
    <t>Gonzaga NCAA</t>
  </si>
  <si>
    <t>Houston NCAA</t>
  </si>
  <si>
    <t>Iona NCAA</t>
  </si>
  <si>
    <t>Iowa State NCAA</t>
  </si>
  <si>
    <t>Iowa NCAA</t>
  </si>
  <si>
    <t>Kansas State NCAA</t>
  </si>
  <si>
    <t>Kansas NCAA</t>
  </si>
  <si>
    <t>Kentucky NCAA</t>
  </si>
  <si>
    <t>Liberty NCAA</t>
  </si>
  <si>
    <t>Louisiana State NCAA</t>
  </si>
  <si>
    <t>Louisville NCAA</t>
  </si>
  <si>
    <t>Marquette NCAA</t>
  </si>
  <si>
    <t>Maryland NCAA</t>
  </si>
  <si>
    <t>Michigan State NCAA</t>
  </si>
  <si>
    <t>Michigan NCAA</t>
  </si>
  <si>
    <t>Minnesota NCAA</t>
  </si>
  <si>
    <t>Mississippi State NCAA</t>
  </si>
  <si>
    <t>Mississippi NCAA</t>
  </si>
  <si>
    <t>Montana NCAA</t>
  </si>
  <si>
    <t>Murray State NCAA</t>
  </si>
  <si>
    <t>Nevada NCAA</t>
  </si>
  <si>
    <t>New Mexico State NCAA</t>
  </si>
  <si>
    <t>North Carolina Central NCAA</t>
  </si>
  <si>
    <t>North Carolina NCAA</t>
  </si>
  <si>
    <t>North Dakota State NCAA</t>
  </si>
  <si>
    <t>Northeastern NCAA</t>
  </si>
  <si>
    <t>Northern Kentucky NCAA</t>
  </si>
  <si>
    <t>Ohio State NCAA</t>
  </si>
  <si>
    <t>Oklahoma NCAA</t>
  </si>
  <si>
    <t>Old Dominion NCAA</t>
  </si>
  <si>
    <t>Oregon NCAA</t>
  </si>
  <si>
    <t>Prairie View NCAA</t>
  </si>
  <si>
    <t>Purdue NCAA</t>
  </si>
  <si>
    <t>Saint Louis NCAA</t>
  </si>
  <si>
    <t>Saint Mary's (CA) NCAA</t>
  </si>
  <si>
    <t>Seton Hall NCAA</t>
  </si>
  <si>
    <t>St. John's (NY) NCAA</t>
  </si>
  <si>
    <t>Syracuse NCAA</t>
  </si>
  <si>
    <t>Temple NCAA</t>
  </si>
  <si>
    <t>Tennessee NCAA</t>
  </si>
  <si>
    <t>Texas Tech NCAA</t>
  </si>
  <si>
    <t>Utah State NCAA</t>
  </si>
  <si>
    <t>Vermont NCAA</t>
  </si>
  <si>
    <t>Villanova NCAA</t>
  </si>
  <si>
    <t>Virginia Commonwealth NCAA</t>
  </si>
  <si>
    <t>Virginia Tech NCAA</t>
  </si>
  <si>
    <t>Virginia NCAA</t>
  </si>
  <si>
    <t>Washington NCAA</t>
  </si>
  <si>
    <t>Wisconsin NCAA</t>
  </si>
  <si>
    <t>Wofford NCAA</t>
  </si>
  <si>
    <t>Yale NCAA</t>
  </si>
  <si>
    <t>Offensive Rating (Ortg) Regression</t>
  </si>
  <si>
    <t>Defensive Rating (Ortg Opp.) Regression</t>
  </si>
  <si>
    <t>Reg. DRtg</t>
  </si>
  <si>
    <t>Offensive</t>
  </si>
  <si>
    <t>Defensive</t>
  </si>
  <si>
    <t>Site Last Updated: Monday, April 1, 6:21AM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</si>
</sst>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%"/>
    <numFmt numFmtId="165" formatCode="0.0000"/>
    <numFmt numFmtId="166" formatCode="0.00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1" applyFont="1"/>
    <xf numFmtId="0" fontId="0" fillId="0" borderId="0" xfId="0" applyAlignment="1"/>
    <xf numFmtId="0" fontId="0" fillId="0" borderId="1" xfId="0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1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6" fillId="0" borderId="0" xfId="0" applyFont="1"/>
    <xf numFmtId="0" fontId="5" fillId="0" borderId="0" xfId="0" applyFont="1"/>
    <xf numFmtId="0" fontId="4" fillId="2" borderId="3" xfId="0" applyFont="1" applyFill="1" applyBorder="1" applyAlignment="1">
      <alignment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>
      <alignment horizontal="center"/>
    </xf>
    <xf numFmtId="0" fontId="3" fillId="2" borderId="6" xfId="0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>
      <alignment horizontal="center"/>
    </xf>
    <xf numFmtId="0" fontId="3" fillId="3" borderId="3" xfId="0" applyFont="1" applyFill="1" applyBorder="1" applyAlignment="1" applyProtection="1">
      <alignment horizontal="center"/>
      <protection locked="0"/>
    </xf>
    <xf numFmtId="0" fontId="4" fillId="3" borderId="3" xfId="0" applyFont="1" applyFill="1" applyBorder="1" applyAlignment="1">
      <alignment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>
      <alignment horizontal="center"/>
    </xf>
    <xf numFmtId="0" fontId="3" fillId="3" borderId="6" xfId="0" applyFont="1" applyFill="1" applyBorder="1" applyAlignment="1" applyProtection="1">
      <alignment horizontal="center"/>
      <protection locked="0"/>
    </xf>
    <xf numFmtId="0" fontId="4" fillId="3" borderId="6" xfId="0" applyFont="1" applyFill="1" applyBorder="1" applyAlignment="1">
      <alignment vertical="center"/>
    </xf>
    <xf numFmtId="9" fontId="0" fillId="0" borderId="0" xfId="1" applyFont="1" applyAlignment="1">
      <alignment horizontal="center"/>
    </xf>
    <xf numFmtId="165" fontId="0" fillId="0" borderId="0" xfId="0" applyNumberFormat="1" applyBorder="1"/>
    <xf numFmtId="9" fontId="0" fillId="0" borderId="0" xfId="1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  <protection locked="0"/>
    </xf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0" xfId="0" applyFill="1"/>
    <xf numFmtId="0" fontId="0" fillId="0" borderId="0" xfId="0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3">
    <dxf>
      <border>
        <top style="thin">
          <color auto="1"/>
        </top>
      </border>
    </dxf>
    <dxf>
      <fill>
        <patternFill>
          <bgColor theme="9" tint="0.39994506668294322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2019-school-sta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9-advanced-school-stat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19-advanced-opponent-stats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9-rating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265"/>
  <sheetViews>
    <sheetView tabSelected="1" workbookViewId="0">
      <selection activeCell="F4" sqref="F4"/>
    </sheetView>
  </sheetViews>
  <sheetFormatPr defaultRowHeight="15" x14ac:dyDescent="0.25"/>
  <cols>
    <col min="1" max="1" width="4.7109375" style="16" customWidth="1"/>
    <col min="2" max="2" width="11.5703125" bestFit="1" customWidth="1"/>
    <col min="3" max="3" width="28.5703125" customWidth="1"/>
    <col min="4" max="4" width="5.42578125" bestFit="1" customWidth="1"/>
    <col min="5" max="5" width="19.5703125" customWidth="1"/>
    <col min="6" max="6" width="10.7109375" customWidth="1"/>
    <col min="7" max="7" width="5.140625" customWidth="1"/>
    <col min="8" max="8" width="19.42578125" bestFit="1" customWidth="1"/>
    <col min="9" max="9" width="13.28515625" customWidth="1"/>
    <col min="10" max="12" width="2" style="16" bestFit="1" customWidth="1"/>
    <col min="13" max="13" width="32.140625" style="17" bestFit="1" customWidth="1"/>
    <col min="14" max="14" width="28.28515625" style="17" bestFit="1" customWidth="1"/>
    <col min="15" max="18" width="9.5703125" style="16" customWidth="1"/>
    <col min="19" max="20" width="9.85546875" style="16" customWidth="1"/>
    <col min="21" max="24" width="9.28515625" style="16" customWidth="1"/>
    <col min="25" max="33" width="9.140625" style="16"/>
  </cols>
  <sheetData>
    <row r="1" spans="1:23" ht="15.75" thickBot="1" x14ac:dyDescent="0.3">
      <c r="H1" t="s">
        <v>567</v>
      </c>
      <c r="I1" t="s">
        <v>569</v>
      </c>
      <c r="P1" s="16" t="s">
        <v>568</v>
      </c>
      <c r="Q1" s="16" t="s">
        <v>569</v>
      </c>
    </row>
    <row r="2" spans="1:23" x14ac:dyDescent="0.25">
      <c r="A2" s="16">
        <f t="shared" ref="A2:A45" si="0">IF(ISBLANK(C2),0,1)</f>
        <v>1</v>
      </c>
      <c r="B2" s="25" t="s">
        <v>9</v>
      </c>
      <c r="C2" s="26" t="s">
        <v>305</v>
      </c>
      <c r="D2" s="27" t="s">
        <v>5</v>
      </c>
      <c r="E2" s="26" t="s">
        <v>305</v>
      </c>
      <c r="F2" s="28">
        <v>-3.5</v>
      </c>
      <c r="H2" s="6" t="str">
        <f>C2&amp;" "&amp;IF(C2=E2,F2,"+"&amp;-1*F2)</f>
        <v>Michigan State -3.5</v>
      </c>
      <c r="I2" s="6" t="str">
        <f>"Over "&amp;E3</f>
        <v>Over 137</v>
      </c>
      <c r="J2" s="16">
        <f>Simulator!BG3</f>
        <v>0</v>
      </c>
      <c r="K2" s="16">
        <f>Simulator!BH3</f>
        <v>0</v>
      </c>
      <c r="L2" s="16">
        <f>Simulator!BI3</f>
        <v>0</v>
      </c>
      <c r="M2" s="17" t="str">
        <f>IFERROR(VLOOKUP(ROW()-1,$U$2:$W$265,3,0),"")</f>
        <v>Michigan State @ Texas Tech</v>
      </c>
      <c r="N2" s="17" t="str">
        <f>IFERROR(VLOOKUP(ROW()-1,$V$2:$W$265,2,0),"")</f>
        <v>Texas Tech +3.5</v>
      </c>
      <c r="O2" s="16" t="str">
        <f t="shared" ref="O2:O44" si="1">IF(J2=1,IF(B2="Away team",C2&amp;" @ "&amp;C3,C1&amp;" @ "&amp;C2),"")</f>
        <v/>
      </c>
      <c r="P2" s="16" t="str">
        <f t="shared" ref="P2:P33" si="2">IF(J2=1,H2,"")</f>
        <v/>
      </c>
      <c r="Q2" s="16" t="str">
        <f t="shared" ref="Q2:Q44" si="3">IF(K2=1,IF(B2="Away team",C2&amp;" @ "&amp;C3,C1&amp;" @ "&amp;C2),"")</f>
        <v/>
      </c>
      <c r="R2" s="16" t="str">
        <f t="shared" ref="R2:R33" si="4">IF(K2=1,I2,"")</f>
        <v/>
      </c>
      <c r="S2" s="16" t="str">
        <f t="shared" ref="S2:S45" si="5">IF(OR(L2=1,L2=2),IF(B2="Away team",C2&amp;" @ "&amp;C3,C1&amp;" @ "&amp;C2),"")</f>
        <v/>
      </c>
      <c r="T2" s="16" t="str">
        <f t="shared" ref="T2:T45" si="6">IF(L2=1,E2&amp;" Moneyline",IF(L2=2,IF(E2=C2,C3&amp;" Moneyline",C2&amp;" Moneyline"),""))</f>
        <v/>
      </c>
      <c r="U2" s="16">
        <f>IF(ISNUMBER(SEARCH("@",W2)),U1+1,U1)</f>
        <v>0</v>
      </c>
      <c r="V2" s="16">
        <f>IF(ISNUMBER(SEARCH("@",W1)),V1+1,V1)</f>
        <v>0</v>
      </c>
      <c r="W2" s="16" t="str">
        <f t="shared" ref="W2:W65" si="7">INDEX(MyData,1+INT((ROW(A1)-1)/COLUMNS(MyData)),MOD(ROW(A1)-1+COLUMNS(MyData),COLUMNS(MyData))+1)</f>
        <v/>
      </c>
    </row>
    <row r="3" spans="1:23" ht="15.75" thickBot="1" x14ac:dyDescent="0.3">
      <c r="A3" s="16">
        <f t="shared" si="0"/>
        <v>1</v>
      </c>
      <c r="B3" s="29" t="s">
        <v>10</v>
      </c>
      <c r="C3" s="30" t="s">
        <v>437</v>
      </c>
      <c r="D3" s="31" t="s">
        <v>8</v>
      </c>
      <c r="E3" s="44">
        <v>137</v>
      </c>
      <c r="F3" s="45"/>
      <c r="H3" s="6" t="str">
        <f>C3&amp;" "&amp;IF(C3=E2,F2,"+"&amp;-1*F2)</f>
        <v>Texas Tech +3.5</v>
      </c>
      <c r="I3" s="6" t="str">
        <f>"Under "&amp;E3</f>
        <v>Under 137</v>
      </c>
      <c r="J3" s="16">
        <f>Simulator!BG4</f>
        <v>1</v>
      </c>
      <c r="K3" s="16">
        <f>Simulator!BH4</f>
        <v>1</v>
      </c>
      <c r="L3" s="16">
        <f>Simulator!BI4</f>
        <v>0</v>
      </c>
      <c r="M3" s="17" t="str">
        <f t="shared" ref="M3:M66" si="8">IFERROR(VLOOKUP(ROW()-1,$U$2:$W$265,3,0),"")</f>
        <v>Michigan State @ Texas Tech</v>
      </c>
      <c r="N3" s="17" t="str">
        <f t="shared" ref="N3:N45" si="9">IFERROR(VLOOKUP(ROW()-1,$V$2:$W$265,2,0),"")</f>
        <v>Under 137</v>
      </c>
      <c r="O3" s="16" t="str">
        <f t="shared" si="1"/>
        <v>Michigan State @ Texas Tech</v>
      </c>
      <c r="P3" s="16" t="str">
        <f t="shared" si="2"/>
        <v>Texas Tech +3.5</v>
      </c>
      <c r="Q3" s="16" t="str">
        <f t="shared" si="3"/>
        <v>Michigan State @ Texas Tech</v>
      </c>
      <c r="R3" s="16" t="str">
        <f t="shared" si="4"/>
        <v>Under 137</v>
      </c>
      <c r="S3" s="16" t="str">
        <f t="shared" si="5"/>
        <v/>
      </c>
      <c r="T3" s="16" t="str">
        <f t="shared" si="6"/>
        <v/>
      </c>
      <c r="U3" s="16">
        <f t="shared" ref="U3:U45" si="10">IF(ISNUMBER(SEARCH("@",W3)),U2+1,U2)</f>
        <v>0</v>
      </c>
      <c r="V3" s="16">
        <f t="shared" ref="V3:V45" si="11">IF(ISNUMBER(SEARCH("@",W2)),V2+1,V2)</f>
        <v>0</v>
      </c>
      <c r="W3" s="16" t="str">
        <f t="shared" si="7"/>
        <v/>
      </c>
    </row>
    <row r="4" spans="1:23" x14ac:dyDescent="0.25">
      <c r="A4" s="16">
        <f t="shared" si="0"/>
        <v>1</v>
      </c>
      <c r="B4" s="21" t="s">
        <v>9</v>
      </c>
      <c r="C4" s="22" t="s">
        <v>454</v>
      </c>
      <c r="D4" s="18" t="s">
        <v>5</v>
      </c>
      <c r="E4" s="37" t="s">
        <v>454</v>
      </c>
      <c r="F4" s="19">
        <v>-5.5</v>
      </c>
      <c r="H4" s="6" t="str">
        <f>C4&amp;" "&amp;IF(C4=E4,F4,"+"&amp;-1*F4)</f>
        <v>Virginia -5.5</v>
      </c>
      <c r="I4" s="6" t="str">
        <f>"Over "&amp;E5</f>
        <v>Over 135</v>
      </c>
      <c r="J4" s="16">
        <f>Simulator!BG5</f>
        <v>0</v>
      </c>
      <c r="K4" s="16">
        <f>Simulator!BH5</f>
        <v>0</v>
      </c>
      <c r="L4" s="16">
        <f>Simulator!BI5</f>
        <v>0</v>
      </c>
      <c r="M4" s="17" t="str">
        <f t="shared" si="8"/>
        <v/>
      </c>
      <c r="N4" s="17" t="str">
        <f t="shared" si="9"/>
        <v/>
      </c>
      <c r="O4" s="16" t="str">
        <f t="shared" si="1"/>
        <v/>
      </c>
      <c r="P4" s="16" t="str">
        <f t="shared" si="2"/>
        <v/>
      </c>
      <c r="Q4" s="16" t="str">
        <f t="shared" si="3"/>
        <v/>
      </c>
      <c r="R4" s="16" t="str">
        <f t="shared" si="4"/>
        <v/>
      </c>
      <c r="S4" s="16" t="str">
        <f t="shared" si="5"/>
        <v/>
      </c>
      <c r="T4" s="16" t="str">
        <f t="shared" si="6"/>
        <v/>
      </c>
      <c r="U4" s="16">
        <f t="shared" si="10"/>
        <v>0</v>
      </c>
      <c r="V4" s="16">
        <f t="shared" si="11"/>
        <v>0</v>
      </c>
      <c r="W4" s="16" t="str">
        <f t="shared" si="7"/>
        <v/>
      </c>
    </row>
    <row r="5" spans="1:23" ht="15.75" thickBot="1" x14ac:dyDescent="0.3">
      <c r="A5" s="16">
        <f t="shared" si="0"/>
        <v>1</v>
      </c>
      <c r="B5" s="23" t="s">
        <v>10</v>
      </c>
      <c r="C5" s="24" t="s">
        <v>151</v>
      </c>
      <c r="D5" s="20" t="s">
        <v>8</v>
      </c>
      <c r="E5" s="46">
        <v>135</v>
      </c>
      <c r="F5" s="47"/>
      <c r="H5" s="6" t="str">
        <f>C5&amp;" "&amp;IF(C5=E4,F4,"+"&amp;-1*F4)</f>
        <v>Auburn +5.5</v>
      </c>
      <c r="I5" s="6" t="str">
        <f>"Under "&amp;E5</f>
        <v>Under 135</v>
      </c>
      <c r="J5" s="16">
        <f>Simulator!BG6</f>
        <v>0</v>
      </c>
      <c r="K5" s="16">
        <f>Simulator!BH6</f>
        <v>0</v>
      </c>
      <c r="L5" s="16">
        <f>Simulator!BI6</f>
        <v>0</v>
      </c>
      <c r="M5" s="17" t="str">
        <f t="shared" si="8"/>
        <v/>
      </c>
      <c r="N5" s="17" t="str">
        <f t="shared" si="9"/>
        <v/>
      </c>
      <c r="O5" s="16" t="str">
        <f t="shared" si="1"/>
        <v/>
      </c>
      <c r="P5" s="16" t="str">
        <f t="shared" si="2"/>
        <v/>
      </c>
      <c r="Q5" s="16" t="str">
        <f t="shared" si="3"/>
        <v/>
      </c>
      <c r="R5" s="16" t="str">
        <f t="shared" si="4"/>
        <v/>
      </c>
      <c r="S5" s="16" t="str">
        <f t="shared" si="5"/>
        <v/>
      </c>
      <c r="T5" s="16" t="str">
        <f t="shared" si="6"/>
        <v/>
      </c>
      <c r="U5" s="16">
        <f t="shared" si="10"/>
        <v>0</v>
      </c>
      <c r="V5" s="16">
        <f t="shared" si="11"/>
        <v>0</v>
      </c>
      <c r="W5" s="16" t="str">
        <f t="shared" si="7"/>
        <v/>
      </c>
    </row>
    <row r="6" spans="1:23" x14ac:dyDescent="0.25">
      <c r="A6" s="16">
        <f t="shared" si="0"/>
        <v>0</v>
      </c>
      <c r="B6" s="25" t="s">
        <v>9</v>
      </c>
      <c r="C6" s="26"/>
      <c r="D6" s="27" t="s">
        <v>5</v>
      </c>
      <c r="E6" s="26"/>
      <c r="F6" s="28"/>
      <c r="H6" s="6" t="str">
        <f>C6&amp;" "&amp;IF(C6=E6,F6,"+"&amp;-1*F6)</f>
        <v xml:space="preserve"> </v>
      </c>
      <c r="I6" s="6" t="str">
        <f>"Over "&amp;E7</f>
        <v xml:space="preserve">Over </v>
      </c>
      <c r="J6" s="16" t="str">
        <f>Simulator!BG7</f>
        <v/>
      </c>
      <c r="K6" s="16" t="str">
        <f>Simulator!BH7</f>
        <v/>
      </c>
      <c r="L6" s="16" t="str">
        <f>Simulator!BI7</f>
        <v/>
      </c>
      <c r="M6" s="17" t="str">
        <f t="shared" si="8"/>
        <v/>
      </c>
      <c r="N6" s="17" t="str">
        <f t="shared" si="9"/>
        <v/>
      </c>
      <c r="O6" s="16" t="str">
        <f t="shared" si="1"/>
        <v/>
      </c>
      <c r="P6" s="16" t="str">
        <f t="shared" si="2"/>
        <v/>
      </c>
      <c r="Q6" s="16" t="str">
        <f t="shared" si="3"/>
        <v/>
      </c>
      <c r="R6" s="16" t="str">
        <f t="shared" si="4"/>
        <v/>
      </c>
      <c r="S6" s="16" t="str">
        <f t="shared" si="5"/>
        <v/>
      </c>
      <c r="T6" s="16" t="str">
        <f t="shared" si="6"/>
        <v/>
      </c>
      <c r="U6" s="16">
        <f t="shared" si="10"/>
        <v>0</v>
      </c>
      <c r="V6" s="16">
        <f t="shared" si="11"/>
        <v>0</v>
      </c>
      <c r="W6" s="16" t="str">
        <f t="shared" si="7"/>
        <v/>
      </c>
    </row>
    <row r="7" spans="1:23" ht="15.75" thickBot="1" x14ac:dyDescent="0.3">
      <c r="A7" s="16">
        <f t="shared" si="0"/>
        <v>0</v>
      </c>
      <c r="B7" s="29" t="s">
        <v>10</v>
      </c>
      <c r="C7" s="30"/>
      <c r="D7" s="31" t="s">
        <v>8</v>
      </c>
      <c r="E7" s="44"/>
      <c r="F7" s="45"/>
      <c r="H7" s="6" t="str">
        <f>C7&amp;" "&amp;IF(C7=E6,F6,"+"&amp;-1*F6)</f>
        <v xml:space="preserve"> </v>
      </c>
      <c r="I7" s="6" t="str">
        <f>"Under "&amp;E7</f>
        <v xml:space="preserve">Under </v>
      </c>
      <c r="J7" s="16" t="str">
        <f>Simulator!BG8</f>
        <v/>
      </c>
      <c r="K7" s="16" t="str">
        <f>Simulator!BH8</f>
        <v/>
      </c>
      <c r="L7" s="16" t="str">
        <f>Simulator!BI8</f>
        <v/>
      </c>
      <c r="M7" s="17" t="str">
        <f t="shared" si="8"/>
        <v/>
      </c>
      <c r="N7" s="17" t="str">
        <f t="shared" si="9"/>
        <v/>
      </c>
      <c r="O7" s="16" t="str">
        <f t="shared" si="1"/>
        <v/>
      </c>
      <c r="P7" s="16" t="str">
        <f t="shared" si="2"/>
        <v/>
      </c>
      <c r="Q7" s="16" t="str">
        <f t="shared" si="3"/>
        <v/>
      </c>
      <c r="R7" s="16" t="str">
        <f t="shared" si="4"/>
        <v/>
      </c>
      <c r="S7" s="16" t="str">
        <f t="shared" si="5"/>
        <v/>
      </c>
      <c r="T7" s="16" t="str">
        <f t="shared" si="6"/>
        <v/>
      </c>
      <c r="U7" s="16">
        <f t="shared" si="10"/>
        <v>0</v>
      </c>
      <c r="V7" s="16">
        <f t="shared" si="11"/>
        <v>0</v>
      </c>
      <c r="W7" s="16" t="str">
        <f t="shared" si="7"/>
        <v/>
      </c>
    </row>
    <row r="8" spans="1:23" x14ac:dyDescent="0.25">
      <c r="A8" s="16">
        <f t="shared" si="0"/>
        <v>0</v>
      </c>
      <c r="B8" s="21" t="s">
        <v>9</v>
      </c>
      <c r="C8" s="22"/>
      <c r="D8" s="18" t="s">
        <v>5</v>
      </c>
      <c r="E8" s="37"/>
      <c r="F8" s="19"/>
      <c r="H8" s="6" t="str">
        <f>C8&amp;" "&amp;IF(C8=E8,F8,"+"&amp;-1*F8)</f>
        <v xml:space="preserve"> </v>
      </c>
      <c r="I8" s="6" t="str">
        <f>"Over "&amp;E9</f>
        <v xml:space="preserve">Over </v>
      </c>
      <c r="J8" s="16" t="str">
        <f>Simulator!BG9</f>
        <v/>
      </c>
      <c r="K8" s="16" t="str">
        <f>Simulator!BH9</f>
        <v/>
      </c>
      <c r="L8" s="16" t="str">
        <f>Simulator!BI9</f>
        <v/>
      </c>
      <c r="M8" s="17" t="str">
        <f t="shared" si="8"/>
        <v/>
      </c>
      <c r="N8" s="17" t="str">
        <f t="shared" si="9"/>
        <v/>
      </c>
      <c r="O8" s="16" t="str">
        <f t="shared" si="1"/>
        <v/>
      </c>
      <c r="P8" s="16" t="str">
        <f t="shared" si="2"/>
        <v/>
      </c>
      <c r="Q8" s="16" t="str">
        <f t="shared" si="3"/>
        <v/>
      </c>
      <c r="R8" s="16" t="str">
        <f t="shared" si="4"/>
        <v/>
      </c>
      <c r="S8" s="16" t="str">
        <f t="shared" si="5"/>
        <v/>
      </c>
      <c r="T8" s="16" t="str">
        <f t="shared" si="6"/>
        <v/>
      </c>
      <c r="U8" s="16">
        <f t="shared" si="10"/>
        <v>1</v>
      </c>
      <c r="V8" s="16">
        <f t="shared" si="11"/>
        <v>0</v>
      </c>
      <c r="W8" s="16" t="str">
        <f t="shared" si="7"/>
        <v>Michigan State @ Texas Tech</v>
      </c>
    </row>
    <row r="9" spans="1:23" ht="15.75" thickBot="1" x14ac:dyDescent="0.3">
      <c r="A9" s="16">
        <f t="shared" si="0"/>
        <v>0</v>
      </c>
      <c r="B9" s="23" t="s">
        <v>10</v>
      </c>
      <c r="C9" s="24"/>
      <c r="D9" s="20" t="s">
        <v>8</v>
      </c>
      <c r="E9" s="46"/>
      <c r="F9" s="47"/>
      <c r="H9" s="6" t="str">
        <f>C9&amp;" "&amp;IF(C9=E8,F8,"+"&amp;-1*F8)</f>
        <v xml:space="preserve"> </v>
      </c>
      <c r="I9" s="6" t="str">
        <f>"Under "&amp;E9</f>
        <v xml:space="preserve">Under </v>
      </c>
      <c r="J9" s="16" t="str">
        <f>Simulator!BG10</f>
        <v/>
      </c>
      <c r="K9" s="16" t="str">
        <f>Simulator!BH10</f>
        <v/>
      </c>
      <c r="L9" s="16" t="str">
        <f>Simulator!BI10</f>
        <v/>
      </c>
      <c r="M9" s="17" t="str">
        <f t="shared" si="8"/>
        <v/>
      </c>
      <c r="N9" s="17" t="str">
        <f t="shared" si="9"/>
        <v/>
      </c>
      <c r="O9" s="16" t="str">
        <f t="shared" si="1"/>
        <v/>
      </c>
      <c r="P9" s="16" t="str">
        <f t="shared" si="2"/>
        <v/>
      </c>
      <c r="Q9" s="16" t="str">
        <f t="shared" si="3"/>
        <v/>
      </c>
      <c r="R9" s="16" t="str">
        <f t="shared" si="4"/>
        <v/>
      </c>
      <c r="S9" s="16" t="str">
        <f t="shared" si="5"/>
        <v/>
      </c>
      <c r="T9" s="16" t="str">
        <f t="shared" si="6"/>
        <v/>
      </c>
      <c r="U9" s="16">
        <f t="shared" si="10"/>
        <v>1</v>
      </c>
      <c r="V9" s="16">
        <f t="shared" si="11"/>
        <v>1</v>
      </c>
      <c r="W9" s="16" t="str">
        <f t="shared" si="7"/>
        <v>Texas Tech +3.5</v>
      </c>
    </row>
    <row r="10" spans="1:23" x14ac:dyDescent="0.25">
      <c r="A10" s="16">
        <f t="shared" si="0"/>
        <v>0</v>
      </c>
      <c r="B10" s="25" t="s">
        <v>9</v>
      </c>
      <c r="C10" s="26"/>
      <c r="D10" s="27" t="s">
        <v>5</v>
      </c>
      <c r="E10" s="26"/>
      <c r="F10" s="28"/>
      <c r="H10" s="6" t="str">
        <f>C10&amp;" "&amp;IF(C10=E10,F10,"+"&amp;-1*F10)</f>
        <v xml:space="preserve"> </v>
      </c>
      <c r="I10" s="6" t="str">
        <f>"Over "&amp;E11</f>
        <v xml:space="preserve">Over </v>
      </c>
      <c r="J10" s="16" t="str">
        <f>Simulator!BG11</f>
        <v/>
      </c>
      <c r="K10" s="16" t="str">
        <f>Simulator!BH11</f>
        <v/>
      </c>
      <c r="L10" s="16" t="str">
        <f>Simulator!BI11</f>
        <v/>
      </c>
      <c r="M10" s="17" t="str">
        <f t="shared" si="8"/>
        <v/>
      </c>
      <c r="N10" s="17" t="str">
        <f t="shared" si="9"/>
        <v/>
      </c>
      <c r="O10" s="16" t="str">
        <f t="shared" si="1"/>
        <v/>
      </c>
      <c r="P10" s="16" t="str">
        <f t="shared" si="2"/>
        <v/>
      </c>
      <c r="Q10" s="16" t="str">
        <f t="shared" si="3"/>
        <v/>
      </c>
      <c r="R10" s="16" t="str">
        <f t="shared" si="4"/>
        <v/>
      </c>
      <c r="S10" s="16" t="str">
        <f t="shared" si="5"/>
        <v/>
      </c>
      <c r="T10" s="16" t="str">
        <f t="shared" si="6"/>
        <v/>
      </c>
      <c r="U10" s="16">
        <f t="shared" si="10"/>
        <v>2</v>
      </c>
      <c r="V10" s="16">
        <f t="shared" si="11"/>
        <v>1</v>
      </c>
      <c r="W10" s="16" t="str">
        <f t="shared" si="7"/>
        <v>Michigan State @ Texas Tech</v>
      </c>
    </row>
    <row r="11" spans="1:23" ht="15.75" thickBot="1" x14ac:dyDescent="0.3">
      <c r="A11" s="16">
        <f t="shared" si="0"/>
        <v>0</v>
      </c>
      <c r="B11" s="29" t="s">
        <v>10</v>
      </c>
      <c r="C11" s="30"/>
      <c r="D11" s="31" t="s">
        <v>8</v>
      </c>
      <c r="E11" s="44"/>
      <c r="F11" s="45"/>
      <c r="H11" s="6" t="str">
        <f>C11&amp;" "&amp;IF(C11=E10,F10,"+"&amp;-1*F10)</f>
        <v xml:space="preserve"> </v>
      </c>
      <c r="I11" s="6" t="str">
        <f>"Under "&amp;E11</f>
        <v xml:space="preserve">Under </v>
      </c>
      <c r="J11" s="16" t="str">
        <f>Simulator!BG12</f>
        <v/>
      </c>
      <c r="K11" s="16" t="str">
        <f>Simulator!BH12</f>
        <v/>
      </c>
      <c r="L11" s="16" t="str">
        <f>Simulator!BI12</f>
        <v/>
      </c>
      <c r="M11" s="17" t="str">
        <f t="shared" si="8"/>
        <v/>
      </c>
      <c r="N11" s="17" t="str">
        <f t="shared" si="9"/>
        <v/>
      </c>
      <c r="O11" s="16" t="str">
        <f t="shared" si="1"/>
        <v/>
      </c>
      <c r="P11" s="16" t="str">
        <f t="shared" si="2"/>
        <v/>
      </c>
      <c r="Q11" s="16" t="str">
        <f t="shared" si="3"/>
        <v/>
      </c>
      <c r="R11" s="16" t="str">
        <f t="shared" si="4"/>
        <v/>
      </c>
      <c r="S11" s="16" t="str">
        <f t="shared" si="5"/>
        <v/>
      </c>
      <c r="T11" s="16" t="str">
        <f t="shared" si="6"/>
        <v/>
      </c>
      <c r="U11" s="16">
        <f t="shared" si="10"/>
        <v>2</v>
      </c>
      <c r="V11" s="16">
        <f t="shared" si="11"/>
        <v>2</v>
      </c>
      <c r="W11" s="16" t="str">
        <f t="shared" si="7"/>
        <v>Under 137</v>
      </c>
    </row>
    <row r="12" spans="1:23" x14ac:dyDescent="0.25">
      <c r="A12" s="16">
        <f t="shared" si="0"/>
        <v>0</v>
      </c>
      <c r="B12" s="21" t="s">
        <v>9</v>
      </c>
      <c r="C12" s="22"/>
      <c r="D12" s="18" t="s">
        <v>5</v>
      </c>
      <c r="E12" s="37"/>
      <c r="F12" s="19"/>
      <c r="H12" s="6" t="str">
        <f>C12&amp;" "&amp;IF(C12=E12,F12,"+"&amp;-1*F12)</f>
        <v xml:space="preserve"> </v>
      </c>
      <c r="I12" s="6" t="str">
        <f>"Over "&amp;E13</f>
        <v xml:space="preserve">Over </v>
      </c>
      <c r="J12" s="16" t="str">
        <f>Simulator!BG13</f>
        <v/>
      </c>
      <c r="K12" s="16" t="str">
        <f>Simulator!BH13</f>
        <v/>
      </c>
      <c r="L12" s="16" t="str">
        <f>Simulator!BI13</f>
        <v/>
      </c>
      <c r="M12" s="17" t="str">
        <f t="shared" si="8"/>
        <v/>
      </c>
      <c r="N12" s="17" t="str">
        <f t="shared" si="9"/>
        <v/>
      </c>
      <c r="O12" s="16" t="str">
        <f t="shared" si="1"/>
        <v/>
      </c>
      <c r="P12" s="16" t="str">
        <f t="shared" si="2"/>
        <v/>
      </c>
      <c r="Q12" s="16" t="str">
        <f t="shared" si="3"/>
        <v/>
      </c>
      <c r="R12" s="16" t="str">
        <f t="shared" si="4"/>
        <v/>
      </c>
      <c r="S12" s="16" t="str">
        <f t="shared" si="5"/>
        <v/>
      </c>
      <c r="T12" s="16" t="str">
        <f t="shared" si="6"/>
        <v/>
      </c>
      <c r="U12" s="16">
        <f t="shared" si="10"/>
        <v>2</v>
      </c>
      <c r="V12" s="16">
        <f t="shared" si="11"/>
        <v>2</v>
      </c>
      <c r="W12" s="16" t="str">
        <f t="shared" si="7"/>
        <v/>
      </c>
    </row>
    <row r="13" spans="1:23" ht="15.75" thickBot="1" x14ac:dyDescent="0.3">
      <c r="A13" s="16">
        <f t="shared" si="0"/>
        <v>0</v>
      </c>
      <c r="B13" s="23" t="s">
        <v>10</v>
      </c>
      <c r="C13" s="24"/>
      <c r="D13" s="20" t="s">
        <v>8</v>
      </c>
      <c r="E13" s="46"/>
      <c r="F13" s="47"/>
      <c r="H13" s="6" t="str">
        <f>C13&amp;" "&amp;IF(C13=E12,F12,"+"&amp;-1*F12)</f>
        <v xml:space="preserve"> </v>
      </c>
      <c r="I13" s="6" t="str">
        <f>"Under "&amp;E13</f>
        <v xml:space="preserve">Under </v>
      </c>
      <c r="J13" s="16" t="str">
        <f>Simulator!BG14</f>
        <v/>
      </c>
      <c r="K13" s="16" t="str">
        <f>Simulator!BH14</f>
        <v/>
      </c>
      <c r="L13" s="16" t="str">
        <f>Simulator!BI14</f>
        <v/>
      </c>
      <c r="M13" s="17" t="str">
        <f t="shared" si="8"/>
        <v/>
      </c>
      <c r="N13" s="17" t="str">
        <f t="shared" si="9"/>
        <v/>
      </c>
      <c r="O13" s="16" t="str">
        <f t="shared" si="1"/>
        <v/>
      </c>
      <c r="P13" s="16" t="str">
        <f t="shared" si="2"/>
        <v/>
      </c>
      <c r="Q13" s="16" t="str">
        <f t="shared" si="3"/>
        <v/>
      </c>
      <c r="R13" s="16" t="str">
        <f t="shared" si="4"/>
        <v/>
      </c>
      <c r="S13" s="16" t="str">
        <f t="shared" si="5"/>
        <v/>
      </c>
      <c r="T13" s="16" t="str">
        <f t="shared" si="6"/>
        <v/>
      </c>
      <c r="U13" s="16">
        <f t="shared" si="10"/>
        <v>2</v>
      </c>
      <c r="V13" s="16">
        <f t="shared" si="11"/>
        <v>2</v>
      </c>
      <c r="W13" s="16" t="str">
        <f t="shared" si="7"/>
        <v/>
      </c>
    </row>
    <row r="14" spans="1:23" x14ac:dyDescent="0.25">
      <c r="A14" s="16">
        <f t="shared" si="0"/>
        <v>0</v>
      </c>
      <c r="B14" s="25" t="s">
        <v>9</v>
      </c>
      <c r="C14" s="26"/>
      <c r="D14" s="27" t="s">
        <v>5</v>
      </c>
      <c r="E14" s="26"/>
      <c r="F14" s="28"/>
      <c r="H14" s="6" t="str">
        <f>C14&amp;" "&amp;IF(C14=E14,F14,"+"&amp;-1*F14)</f>
        <v xml:space="preserve"> </v>
      </c>
      <c r="I14" s="6" t="str">
        <f>"Over "&amp;E15</f>
        <v xml:space="preserve">Over </v>
      </c>
      <c r="J14" s="16" t="str">
        <f>Simulator!BG15</f>
        <v/>
      </c>
      <c r="K14" s="16" t="str">
        <f>Simulator!BH15</f>
        <v/>
      </c>
      <c r="L14" s="16" t="str">
        <f>Simulator!BI15</f>
        <v/>
      </c>
      <c r="M14" s="17" t="str">
        <f t="shared" si="8"/>
        <v/>
      </c>
      <c r="N14" s="17" t="str">
        <f t="shared" si="9"/>
        <v/>
      </c>
      <c r="O14" s="16" t="str">
        <f t="shared" si="1"/>
        <v/>
      </c>
      <c r="P14" s="16" t="str">
        <f t="shared" si="2"/>
        <v/>
      </c>
      <c r="Q14" s="16" t="str">
        <f t="shared" si="3"/>
        <v/>
      </c>
      <c r="R14" s="16" t="str">
        <f t="shared" si="4"/>
        <v/>
      </c>
      <c r="S14" s="16" t="str">
        <f t="shared" si="5"/>
        <v/>
      </c>
      <c r="T14" s="16" t="str">
        <f t="shared" si="6"/>
        <v/>
      </c>
      <c r="U14" s="16">
        <f t="shared" si="10"/>
        <v>2</v>
      </c>
      <c r="V14" s="16">
        <f t="shared" si="11"/>
        <v>2</v>
      </c>
      <c r="W14" s="16" t="str">
        <f t="shared" si="7"/>
        <v/>
      </c>
    </row>
    <row r="15" spans="1:23" ht="15.75" thickBot="1" x14ac:dyDescent="0.3">
      <c r="A15" s="16">
        <f t="shared" si="0"/>
        <v>0</v>
      </c>
      <c r="B15" s="29" t="s">
        <v>10</v>
      </c>
      <c r="C15" s="30"/>
      <c r="D15" s="31" t="s">
        <v>8</v>
      </c>
      <c r="E15" s="44"/>
      <c r="F15" s="45"/>
      <c r="H15" s="6" t="str">
        <f>C15&amp;" "&amp;IF(C15=E14,F14,"+"&amp;-1*F14)</f>
        <v xml:space="preserve"> </v>
      </c>
      <c r="I15" s="6" t="str">
        <f>"Under "&amp;E15</f>
        <v xml:space="preserve">Under </v>
      </c>
      <c r="J15" s="16" t="str">
        <f>Simulator!BG16</f>
        <v/>
      </c>
      <c r="K15" s="16" t="str">
        <f>Simulator!BH16</f>
        <v/>
      </c>
      <c r="L15" s="16" t="str">
        <f>Simulator!BI16</f>
        <v/>
      </c>
      <c r="M15" s="17" t="str">
        <f t="shared" si="8"/>
        <v/>
      </c>
      <c r="N15" s="17" t="str">
        <f t="shared" si="9"/>
        <v/>
      </c>
      <c r="O15" s="16" t="str">
        <f t="shared" si="1"/>
        <v/>
      </c>
      <c r="P15" s="16" t="str">
        <f t="shared" si="2"/>
        <v/>
      </c>
      <c r="Q15" s="16" t="str">
        <f t="shared" si="3"/>
        <v/>
      </c>
      <c r="R15" s="16" t="str">
        <f t="shared" si="4"/>
        <v/>
      </c>
      <c r="S15" s="16" t="str">
        <f t="shared" si="5"/>
        <v/>
      </c>
      <c r="T15" s="16" t="str">
        <f t="shared" si="6"/>
        <v/>
      </c>
      <c r="U15" s="16">
        <f t="shared" si="10"/>
        <v>2</v>
      </c>
      <c r="V15" s="16">
        <f t="shared" si="11"/>
        <v>2</v>
      </c>
      <c r="W15" s="16" t="str">
        <f t="shared" si="7"/>
        <v/>
      </c>
    </row>
    <row r="16" spans="1:23" x14ac:dyDescent="0.25">
      <c r="A16" s="16">
        <f t="shared" si="0"/>
        <v>0</v>
      </c>
      <c r="B16" s="21" t="s">
        <v>9</v>
      </c>
      <c r="C16" s="22"/>
      <c r="D16" s="18" t="s">
        <v>5</v>
      </c>
      <c r="E16" s="37"/>
      <c r="F16" s="19"/>
      <c r="H16" s="6" t="str">
        <f>C16&amp;" "&amp;IF(C16=E16,F16,"+"&amp;-1*F16)</f>
        <v xml:space="preserve"> </v>
      </c>
      <c r="I16" s="6" t="str">
        <f>"Over "&amp;E17</f>
        <v xml:space="preserve">Over </v>
      </c>
      <c r="J16" s="16" t="str">
        <f>Simulator!BG17</f>
        <v/>
      </c>
      <c r="K16" s="16" t="str">
        <f>Simulator!BH17</f>
        <v/>
      </c>
      <c r="L16" s="16" t="str">
        <f>Simulator!BI17</f>
        <v/>
      </c>
      <c r="M16" s="17" t="str">
        <f t="shared" si="8"/>
        <v/>
      </c>
      <c r="N16" s="17" t="str">
        <f t="shared" si="9"/>
        <v/>
      </c>
      <c r="O16" s="16" t="str">
        <f t="shared" si="1"/>
        <v/>
      </c>
      <c r="P16" s="16" t="str">
        <f t="shared" si="2"/>
        <v/>
      </c>
      <c r="Q16" s="16" t="str">
        <f t="shared" si="3"/>
        <v/>
      </c>
      <c r="R16" s="16" t="str">
        <f t="shared" si="4"/>
        <v/>
      </c>
      <c r="S16" s="16" t="str">
        <f t="shared" si="5"/>
        <v/>
      </c>
      <c r="T16" s="16" t="str">
        <f t="shared" si="6"/>
        <v/>
      </c>
      <c r="U16" s="16">
        <f t="shared" si="10"/>
        <v>2</v>
      </c>
      <c r="V16" s="16">
        <f t="shared" si="11"/>
        <v>2</v>
      </c>
      <c r="W16" s="16" t="str">
        <f t="shared" si="7"/>
        <v/>
      </c>
    </row>
    <row r="17" spans="1:23" ht="15.75" thickBot="1" x14ac:dyDescent="0.3">
      <c r="A17" s="16">
        <f t="shared" si="0"/>
        <v>0</v>
      </c>
      <c r="B17" s="23" t="s">
        <v>10</v>
      </c>
      <c r="C17" s="24"/>
      <c r="D17" s="20" t="s">
        <v>8</v>
      </c>
      <c r="E17" s="46"/>
      <c r="F17" s="47"/>
      <c r="H17" s="6" t="str">
        <f>C17&amp;" "&amp;IF(C17=E16,F16,"+"&amp;-1*F16)</f>
        <v xml:space="preserve"> </v>
      </c>
      <c r="I17" s="6" t="str">
        <f>"Under "&amp;E17</f>
        <v xml:space="preserve">Under </v>
      </c>
      <c r="J17" s="16" t="str">
        <f>Simulator!BG18</f>
        <v/>
      </c>
      <c r="K17" s="16" t="str">
        <f>Simulator!BH18</f>
        <v/>
      </c>
      <c r="L17" s="16" t="str">
        <f>Simulator!BI18</f>
        <v/>
      </c>
      <c r="M17" s="17" t="str">
        <f t="shared" si="8"/>
        <v/>
      </c>
      <c r="N17" s="17" t="str">
        <f t="shared" si="9"/>
        <v/>
      </c>
      <c r="O17" s="16" t="str">
        <f t="shared" si="1"/>
        <v/>
      </c>
      <c r="P17" s="16" t="str">
        <f t="shared" si="2"/>
        <v/>
      </c>
      <c r="Q17" s="16" t="str">
        <f t="shared" si="3"/>
        <v/>
      </c>
      <c r="R17" s="16" t="str">
        <f t="shared" si="4"/>
        <v/>
      </c>
      <c r="S17" s="16" t="str">
        <f t="shared" si="5"/>
        <v/>
      </c>
      <c r="T17" s="16" t="str">
        <f t="shared" si="6"/>
        <v/>
      </c>
      <c r="U17" s="16">
        <f t="shared" si="10"/>
        <v>2</v>
      </c>
      <c r="V17" s="16">
        <f t="shared" si="11"/>
        <v>2</v>
      </c>
      <c r="W17" s="16" t="str">
        <f t="shared" si="7"/>
        <v/>
      </c>
    </row>
    <row r="18" spans="1:23" x14ac:dyDescent="0.25">
      <c r="A18" s="16">
        <f t="shared" si="0"/>
        <v>0</v>
      </c>
      <c r="B18" s="25" t="s">
        <v>9</v>
      </c>
      <c r="C18" s="26"/>
      <c r="D18" s="27" t="s">
        <v>5</v>
      </c>
      <c r="E18" s="26"/>
      <c r="F18" s="28"/>
      <c r="H18" s="6" t="str">
        <f>C18&amp;" "&amp;IF(C18=E18,F18,"+"&amp;-1*F18)</f>
        <v xml:space="preserve"> </v>
      </c>
      <c r="I18" s="6" t="str">
        <f>"Over "&amp;E19</f>
        <v xml:space="preserve">Over </v>
      </c>
      <c r="J18" s="16" t="str">
        <f>Simulator!BG19</f>
        <v/>
      </c>
      <c r="K18" s="16" t="str">
        <f>Simulator!BH19</f>
        <v/>
      </c>
      <c r="L18" s="16" t="str">
        <f>Simulator!BI19</f>
        <v/>
      </c>
      <c r="M18" s="17" t="str">
        <f t="shared" si="8"/>
        <v/>
      </c>
      <c r="N18" s="17" t="str">
        <f t="shared" si="9"/>
        <v/>
      </c>
      <c r="O18" s="16" t="str">
        <f t="shared" si="1"/>
        <v/>
      </c>
      <c r="P18" s="16" t="str">
        <f t="shared" si="2"/>
        <v/>
      </c>
      <c r="Q18" s="16" t="str">
        <f t="shared" si="3"/>
        <v/>
      </c>
      <c r="R18" s="16" t="str">
        <f t="shared" si="4"/>
        <v/>
      </c>
      <c r="S18" s="16" t="str">
        <f t="shared" si="5"/>
        <v/>
      </c>
      <c r="T18" s="16" t="str">
        <f t="shared" si="6"/>
        <v/>
      </c>
      <c r="U18" s="16">
        <f t="shared" si="10"/>
        <v>2</v>
      </c>
      <c r="V18" s="16">
        <f t="shared" si="11"/>
        <v>2</v>
      </c>
      <c r="W18" s="16" t="str">
        <f t="shared" si="7"/>
        <v/>
      </c>
    </row>
    <row r="19" spans="1:23" ht="15.75" thickBot="1" x14ac:dyDescent="0.3">
      <c r="A19" s="16">
        <f t="shared" si="0"/>
        <v>0</v>
      </c>
      <c r="B19" s="29" t="s">
        <v>10</v>
      </c>
      <c r="C19" s="30"/>
      <c r="D19" s="31" t="s">
        <v>8</v>
      </c>
      <c r="E19" s="44"/>
      <c r="F19" s="45"/>
      <c r="H19" s="6" t="str">
        <f>C19&amp;" "&amp;IF(C19=E18,F18,"+"&amp;-1*F18)</f>
        <v xml:space="preserve"> </v>
      </c>
      <c r="I19" s="6" t="str">
        <f>"Under "&amp;E19</f>
        <v xml:space="preserve">Under </v>
      </c>
      <c r="J19" s="16" t="str">
        <f>Simulator!BG20</f>
        <v/>
      </c>
      <c r="K19" s="16" t="str">
        <f>Simulator!BH20</f>
        <v/>
      </c>
      <c r="L19" s="16" t="str">
        <f>Simulator!BI20</f>
        <v/>
      </c>
      <c r="M19" s="17" t="str">
        <f t="shared" si="8"/>
        <v/>
      </c>
      <c r="N19" s="17" t="str">
        <f t="shared" si="9"/>
        <v/>
      </c>
      <c r="O19" s="16" t="str">
        <f t="shared" si="1"/>
        <v/>
      </c>
      <c r="P19" s="16" t="str">
        <f t="shared" si="2"/>
        <v/>
      </c>
      <c r="Q19" s="16" t="str">
        <f t="shared" si="3"/>
        <v/>
      </c>
      <c r="R19" s="16" t="str">
        <f t="shared" si="4"/>
        <v/>
      </c>
      <c r="S19" s="16" t="str">
        <f t="shared" si="5"/>
        <v/>
      </c>
      <c r="T19" s="16" t="str">
        <f t="shared" si="6"/>
        <v/>
      </c>
      <c r="U19" s="16">
        <f t="shared" si="10"/>
        <v>2</v>
      </c>
      <c r="V19" s="16">
        <f t="shared" si="11"/>
        <v>2</v>
      </c>
      <c r="W19" s="16" t="str">
        <f t="shared" si="7"/>
        <v/>
      </c>
    </row>
    <row r="20" spans="1:23" x14ac:dyDescent="0.25">
      <c r="A20" s="16">
        <f t="shared" si="0"/>
        <v>0</v>
      </c>
      <c r="B20" s="21" t="s">
        <v>9</v>
      </c>
      <c r="C20" s="22"/>
      <c r="D20" s="18" t="s">
        <v>5</v>
      </c>
      <c r="E20" s="37"/>
      <c r="F20" s="19"/>
      <c r="H20" s="6" t="str">
        <f>C20&amp;" "&amp;IF(C20=E20,F20,"+"&amp;-1*F20)</f>
        <v xml:space="preserve"> </v>
      </c>
      <c r="I20" s="6" t="str">
        <f>"Over "&amp;E21</f>
        <v xml:space="preserve">Over </v>
      </c>
      <c r="J20" s="16" t="str">
        <f>Simulator!BG21</f>
        <v/>
      </c>
      <c r="K20" s="16" t="str">
        <f>Simulator!BH21</f>
        <v/>
      </c>
      <c r="L20" s="16" t="str">
        <f>Simulator!BI21</f>
        <v/>
      </c>
      <c r="M20" s="17" t="str">
        <f t="shared" si="8"/>
        <v/>
      </c>
      <c r="N20" s="17" t="str">
        <f t="shared" si="9"/>
        <v/>
      </c>
      <c r="O20" s="16" t="str">
        <f t="shared" si="1"/>
        <v/>
      </c>
      <c r="P20" s="16" t="str">
        <f t="shared" si="2"/>
        <v/>
      </c>
      <c r="Q20" s="16" t="str">
        <f t="shared" si="3"/>
        <v/>
      </c>
      <c r="R20" s="16" t="str">
        <f t="shared" si="4"/>
        <v/>
      </c>
      <c r="S20" s="16" t="str">
        <f t="shared" si="5"/>
        <v/>
      </c>
      <c r="T20" s="16" t="str">
        <f t="shared" si="6"/>
        <v/>
      </c>
      <c r="U20" s="16">
        <f t="shared" si="10"/>
        <v>2</v>
      </c>
      <c r="V20" s="16">
        <f t="shared" si="11"/>
        <v>2</v>
      </c>
      <c r="W20" s="16" t="str">
        <f t="shared" si="7"/>
        <v/>
      </c>
    </row>
    <row r="21" spans="1:23" ht="15.75" thickBot="1" x14ac:dyDescent="0.3">
      <c r="A21" s="16">
        <f t="shared" si="0"/>
        <v>0</v>
      </c>
      <c r="B21" s="23" t="s">
        <v>10</v>
      </c>
      <c r="C21" s="24"/>
      <c r="D21" s="20" t="s">
        <v>8</v>
      </c>
      <c r="E21" s="46"/>
      <c r="F21" s="47"/>
      <c r="H21" s="6" t="str">
        <f>C21&amp;" "&amp;IF(C21=E20,F20,"+"&amp;-1*F20)</f>
        <v xml:space="preserve"> </v>
      </c>
      <c r="I21" s="6" t="str">
        <f>"Under "&amp;E21</f>
        <v xml:space="preserve">Under </v>
      </c>
      <c r="J21" s="16" t="str">
        <f>Simulator!BG22</f>
        <v/>
      </c>
      <c r="K21" s="16" t="str">
        <f>Simulator!BH22</f>
        <v/>
      </c>
      <c r="L21" s="16" t="str">
        <f>Simulator!BI22</f>
        <v/>
      </c>
      <c r="M21" s="17" t="str">
        <f t="shared" si="8"/>
        <v/>
      </c>
      <c r="N21" s="17" t="str">
        <f t="shared" si="9"/>
        <v/>
      </c>
      <c r="O21" s="16" t="str">
        <f t="shared" si="1"/>
        <v/>
      </c>
      <c r="P21" s="16" t="str">
        <f t="shared" si="2"/>
        <v/>
      </c>
      <c r="Q21" s="16" t="str">
        <f t="shared" si="3"/>
        <v/>
      </c>
      <c r="R21" s="16" t="str">
        <f t="shared" si="4"/>
        <v/>
      </c>
      <c r="S21" s="16" t="str">
        <f t="shared" si="5"/>
        <v/>
      </c>
      <c r="T21" s="16" t="str">
        <f t="shared" si="6"/>
        <v/>
      </c>
      <c r="U21" s="16">
        <f t="shared" si="10"/>
        <v>2</v>
      </c>
      <c r="V21" s="16">
        <f t="shared" si="11"/>
        <v>2</v>
      </c>
      <c r="W21" s="16" t="str">
        <f t="shared" si="7"/>
        <v/>
      </c>
    </row>
    <row r="22" spans="1:23" x14ac:dyDescent="0.25">
      <c r="A22" s="16">
        <f t="shared" si="0"/>
        <v>0</v>
      </c>
      <c r="J22" s="16" t="str">
        <f>Simulator!BG23</f>
        <v/>
      </c>
      <c r="K22" s="16" t="str">
        <f>Simulator!BH23</f>
        <v/>
      </c>
      <c r="L22" s="16" t="str">
        <f>Simulator!BI23</f>
        <v/>
      </c>
      <c r="M22" s="17" t="str">
        <f t="shared" si="8"/>
        <v/>
      </c>
      <c r="N22" s="17" t="str">
        <f t="shared" si="9"/>
        <v/>
      </c>
      <c r="O22" s="16" t="str">
        <f t="shared" si="1"/>
        <v/>
      </c>
      <c r="P22" s="16" t="str">
        <f t="shared" si="2"/>
        <v/>
      </c>
      <c r="Q22" s="16" t="str">
        <f t="shared" si="3"/>
        <v/>
      </c>
      <c r="R22" s="16" t="str">
        <f t="shared" si="4"/>
        <v/>
      </c>
      <c r="S22" s="16" t="str">
        <f t="shared" si="5"/>
        <v/>
      </c>
      <c r="T22" s="16" t="str">
        <f t="shared" si="6"/>
        <v/>
      </c>
      <c r="U22" s="16">
        <f t="shared" si="10"/>
        <v>2</v>
      </c>
      <c r="V22" s="16">
        <f t="shared" si="11"/>
        <v>2</v>
      </c>
      <c r="W22" s="16" t="str">
        <f t="shared" si="7"/>
        <v/>
      </c>
    </row>
    <row r="23" spans="1:23" x14ac:dyDescent="0.25">
      <c r="A23" s="16">
        <f t="shared" si="0"/>
        <v>0</v>
      </c>
      <c r="J23" s="16" t="str">
        <f>Simulator!BG24</f>
        <v/>
      </c>
      <c r="K23" s="16" t="str">
        <f>Simulator!BH24</f>
        <v/>
      </c>
      <c r="L23" s="16" t="str">
        <f>Simulator!BI24</f>
        <v/>
      </c>
      <c r="M23" s="17" t="str">
        <f t="shared" si="8"/>
        <v/>
      </c>
      <c r="N23" s="17" t="str">
        <f t="shared" si="9"/>
        <v/>
      </c>
      <c r="O23" s="16" t="str">
        <f t="shared" si="1"/>
        <v/>
      </c>
      <c r="P23" s="16" t="str">
        <f t="shared" si="2"/>
        <v/>
      </c>
      <c r="Q23" s="16" t="str">
        <f t="shared" si="3"/>
        <v/>
      </c>
      <c r="R23" s="16" t="str">
        <f t="shared" si="4"/>
        <v/>
      </c>
      <c r="S23" s="16" t="str">
        <f t="shared" si="5"/>
        <v/>
      </c>
      <c r="T23" s="16" t="str">
        <f t="shared" si="6"/>
        <v/>
      </c>
      <c r="U23" s="16">
        <f t="shared" si="10"/>
        <v>2</v>
      </c>
      <c r="V23" s="16">
        <f t="shared" si="11"/>
        <v>2</v>
      </c>
      <c r="W23" s="16" t="str">
        <f t="shared" si="7"/>
        <v/>
      </c>
    </row>
    <row r="24" spans="1:23" x14ac:dyDescent="0.25">
      <c r="A24" s="16">
        <f t="shared" si="0"/>
        <v>0</v>
      </c>
      <c r="J24" s="16" t="str">
        <f>Simulator!BG25</f>
        <v/>
      </c>
      <c r="K24" s="16" t="str">
        <f>Simulator!BH25</f>
        <v/>
      </c>
      <c r="L24" s="16" t="str">
        <f>Simulator!BI25</f>
        <v/>
      </c>
      <c r="M24" s="17" t="str">
        <f t="shared" si="8"/>
        <v/>
      </c>
      <c r="N24" s="17" t="str">
        <f t="shared" si="9"/>
        <v/>
      </c>
      <c r="O24" s="16" t="str">
        <f t="shared" si="1"/>
        <v/>
      </c>
      <c r="P24" s="16" t="str">
        <f t="shared" si="2"/>
        <v/>
      </c>
      <c r="Q24" s="16" t="str">
        <f t="shared" si="3"/>
        <v/>
      </c>
      <c r="R24" s="16" t="str">
        <f t="shared" si="4"/>
        <v/>
      </c>
      <c r="S24" s="16" t="str">
        <f t="shared" si="5"/>
        <v/>
      </c>
      <c r="T24" s="16" t="str">
        <f t="shared" si="6"/>
        <v/>
      </c>
      <c r="U24" s="16">
        <f t="shared" si="10"/>
        <v>2</v>
      </c>
      <c r="V24" s="16">
        <f t="shared" si="11"/>
        <v>2</v>
      </c>
      <c r="W24" s="16" t="str">
        <f t="shared" si="7"/>
        <v/>
      </c>
    </row>
    <row r="25" spans="1:23" x14ac:dyDescent="0.25">
      <c r="A25" s="16">
        <f t="shared" si="0"/>
        <v>0</v>
      </c>
      <c r="J25" s="16" t="str">
        <f>Simulator!BG26</f>
        <v/>
      </c>
      <c r="K25" s="16" t="str">
        <f>Simulator!BH26</f>
        <v/>
      </c>
      <c r="L25" s="16" t="str">
        <f>Simulator!BI26</f>
        <v/>
      </c>
      <c r="M25" s="17" t="str">
        <f t="shared" si="8"/>
        <v/>
      </c>
      <c r="N25" s="17" t="str">
        <f t="shared" si="9"/>
        <v/>
      </c>
      <c r="O25" s="16" t="str">
        <f t="shared" si="1"/>
        <v/>
      </c>
      <c r="P25" s="16" t="str">
        <f t="shared" si="2"/>
        <v/>
      </c>
      <c r="Q25" s="16" t="str">
        <f t="shared" si="3"/>
        <v/>
      </c>
      <c r="R25" s="16" t="str">
        <f t="shared" si="4"/>
        <v/>
      </c>
      <c r="S25" s="16" t="str">
        <f t="shared" si="5"/>
        <v/>
      </c>
      <c r="T25" s="16" t="str">
        <f t="shared" si="6"/>
        <v/>
      </c>
      <c r="U25" s="16">
        <f t="shared" si="10"/>
        <v>2</v>
      </c>
      <c r="V25" s="16">
        <f t="shared" si="11"/>
        <v>2</v>
      </c>
      <c r="W25" s="16" t="str">
        <f t="shared" si="7"/>
        <v/>
      </c>
    </row>
    <row r="26" spans="1:23" x14ac:dyDescent="0.25">
      <c r="A26" s="16">
        <f t="shared" si="0"/>
        <v>0</v>
      </c>
      <c r="J26" s="16" t="str">
        <f>Simulator!BG27</f>
        <v/>
      </c>
      <c r="K26" s="16" t="str">
        <f>Simulator!BH27</f>
        <v/>
      </c>
      <c r="L26" s="16" t="str">
        <f>Simulator!BI27</f>
        <v/>
      </c>
      <c r="M26" s="17" t="str">
        <f t="shared" si="8"/>
        <v/>
      </c>
      <c r="N26" s="17" t="str">
        <f t="shared" si="9"/>
        <v/>
      </c>
      <c r="O26" s="16" t="str">
        <f t="shared" si="1"/>
        <v/>
      </c>
      <c r="P26" s="16" t="str">
        <f t="shared" si="2"/>
        <v/>
      </c>
      <c r="Q26" s="16" t="str">
        <f t="shared" si="3"/>
        <v/>
      </c>
      <c r="R26" s="16" t="str">
        <f t="shared" si="4"/>
        <v/>
      </c>
      <c r="S26" s="16" t="str">
        <f t="shared" si="5"/>
        <v/>
      </c>
      <c r="T26" s="16" t="str">
        <f t="shared" si="6"/>
        <v/>
      </c>
      <c r="U26" s="16">
        <f t="shared" si="10"/>
        <v>2</v>
      </c>
      <c r="V26" s="16">
        <f t="shared" si="11"/>
        <v>2</v>
      </c>
      <c r="W26" s="16" t="str">
        <f t="shared" si="7"/>
        <v/>
      </c>
    </row>
    <row r="27" spans="1:23" x14ac:dyDescent="0.25">
      <c r="A27" s="16">
        <f t="shared" si="0"/>
        <v>0</v>
      </c>
      <c r="J27" s="16" t="str">
        <f>Simulator!BG28</f>
        <v/>
      </c>
      <c r="K27" s="16" t="str">
        <f>Simulator!BH28</f>
        <v/>
      </c>
      <c r="L27" s="16" t="str">
        <f>Simulator!BI28</f>
        <v/>
      </c>
      <c r="M27" s="17" t="str">
        <f t="shared" si="8"/>
        <v/>
      </c>
      <c r="N27" s="17" t="str">
        <f t="shared" si="9"/>
        <v/>
      </c>
      <c r="O27" s="16" t="str">
        <f t="shared" si="1"/>
        <v/>
      </c>
      <c r="P27" s="16" t="str">
        <f t="shared" si="2"/>
        <v/>
      </c>
      <c r="Q27" s="16" t="str">
        <f t="shared" si="3"/>
        <v/>
      </c>
      <c r="R27" s="16" t="str">
        <f t="shared" si="4"/>
        <v/>
      </c>
      <c r="S27" s="16" t="str">
        <f t="shared" si="5"/>
        <v/>
      </c>
      <c r="T27" s="16" t="str">
        <f t="shared" si="6"/>
        <v/>
      </c>
      <c r="U27" s="16">
        <f t="shared" si="10"/>
        <v>2</v>
      </c>
      <c r="V27" s="16">
        <f t="shared" si="11"/>
        <v>2</v>
      </c>
      <c r="W27" s="16" t="str">
        <f t="shared" si="7"/>
        <v/>
      </c>
    </row>
    <row r="28" spans="1:23" x14ac:dyDescent="0.25">
      <c r="A28" s="16">
        <f t="shared" si="0"/>
        <v>0</v>
      </c>
      <c r="J28" s="16" t="str">
        <f>Simulator!BG29</f>
        <v/>
      </c>
      <c r="K28" s="16" t="str">
        <f>Simulator!BH29</f>
        <v/>
      </c>
      <c r="L28" s="16" t="str">
        <f>Simulator!BI29</f>
        <v/>
      </c>
      <c r="M28" s="17" t="str">
        <f t="shared" si="8"/>
        <v/>
      </c>
      <c r="N28" s="17" t="str">
        <f t="shared" si="9"/>
        <v/>
      </c>
      <c r="O28" s="16" t="str">
        <f t="shared" si="1"/>
        <v/>
      </c>
      <c r="P28" s="16" t="str">
        <f t="shared" si="2"/>
        <v/>
      </c>
      <c r="Q28" s="16" t="str">
        <f t="shared" si="3"/>
        <v/>
      </c>
      <c r="R28" s="16" t="str">
        <f t="shared" si="4"/>
        <v/>
      </c>
      <c r="S28" s="16" t="str">
        <f t="shared" si="5"/>
        <v/>
      </c>
      <c r="T28" s="16" t="str">
        <f t="shared" si="6"/>
        <v/>
      </c>
      <c r="U28" s="16">
        <f t="shared" si="10"/>
        <v>2</v>
      </c>
      <c r="V28" s="16">
        <f t="shared" si="11"/>
        <v>2</v>
      </c>
      <c r="W28" s="16" t="str">
        <f t="shared" si="7"/>
        <v/>
      </c>
    </row>
    <row r="29" spans="1:23" x14ac:dyDescent="0.25">
      <c r="A29" s="16">
        <f t="shared" si="0"/>
        <v>0</v>
      </c>
      <c r="J29" s="16" t="str">
        <f>Simulator!BG30</f>
        <v/>
      </c>
      <c r="K29" s="16" t="str">
        <f>Simulator!BH30</f>
        <v/>
      </c>
      <c r="L29" s="16" t="str">
        <f>Simulator!BI30</f>
        <v/>
      </c>
      <c r="M29" s="17" t="str">
        <f t="shared" si="8"/>
        <v/>
      </c>
      <c r="N29" s="17" t="str">
        <f t="shared" si="9"/>
        <v/>
      </c>
      <c r="O29" s="16" t="str">
        <f t="shared" si="1"/>
        <v/>
      </c>
      <c r="P29" s="16" t="str">
        <f t="shared" si="2"/>
        <v/>
      </c>
      <c r="Q29" s="16" t="str">
        <f t="shared" si="3"/>
        <v/>
      </c>
      <c r="R29" s="16" t="str">
        <f t="shared" si="4"/>
        <v/>
      </c>
      <c r="S29" s="16" t="str">
        <f t="shared" si="5"/>
        <v/>
      </c>
      <c r="T29" s="16" t="str">
        <f t="shared" si="6"/>
        <v/>
      </c>
      <c r="U29" s="16">
        <f t="shared" si="10"/>
        <v>2</v>
      </c>
      <c r="V29" s="16">
        <f t="shared" si="11"/>
        <v>2</v>
      </c>
      <c r="W29" s="16" t="str">
        <f t="shared" si="7"/>
        <v/>
      </c>
    </row>
    <row r="30" spans="1:23" x14ac:dyDescent="0.25">
      <c r="A30" s="16">
        <f t="shared" si="0"/>
        <v>0</v>
      </c>
      <c r="J30" s="16" t="str">
        <f>Simulator!BG31</f>
        <v/>
      </c>
      <c r="K30" s="16" t="str">
        <f>Simulator!BH31</f>
        <v/>
      </c>
      <c r="L30" s="16" t="str">
        <f>Simulator!BI31</f>
        <v/>
      </c>
      <c r="M30" s="17" t="str">
        <f t="shared" si="8"/>
        <v/>
      </c>
      <c r="N30" s="17" t="str">
        <f t="shared" si="9"/>
        <v/>
      </c>
      <c r="O30" s="16" t="str">
        <f t="shared" si="1"/>
        <v/>
      </c>
      <c r="P30" s="16" t="str">
        <f t="shared" si="2"/>
        <v/>
      </c>
      <c r="Q30" s="16" t="str">
        <f t="shared" si="3"/>
        <v/>
      </c>
      <c r="R30" s="16" t="str">
        <f t="shared" si="4"/>
        <v/>
      </c>
      <c r="S30" s="16" t="str">
        <f t="shared" si="5"/>
        <v/>
      </c>
      <c r="T30" s="16" t="str">
        <f t="shared" si="6"/>
        <v/>
      </c>
      <c r="U30" s="16">
        <f t="shared" si="10"/>
        <v>2</v>
      </c>
      <c r="V30" s="16">
        <f t="shared" si="11"/>
        <v>2</v>
      </c>
      <c r="W30" s="16" t="str">
        <f t="shared" si="7"/>
        <v/>
      </c>
    </row>
    <row r="31" spans="1:23" x14ac:dyDescent="0.25">
      <c r="A31" s="16">
        <f t="shared" si="0"/>
        <v>0</v>
      </c>
      <c r="J31" s="16" t="str">
        <f>Simulator!BG32</f>
        <v/>
      </c>
      <c r="K31" s="16" t="str">
        <f>Simulator!BH32</f>
        <v/>
      </c>
      <c r="L31" s="16" t="str">
        <f>Simulator!BI32</f>
        <v/>
      </c>
      <c r="M31" s="17" t="str">
        <f t="shared" si="8"/>
        <v/>
      </c>
      <c r="N31" s="17" t="str">
        <f t="shared" si="9"/>
        <v/>
      </c>
      <c r="O31" s="16" t="str">
        <f t="shared" si="1"/>
        <v/>
      </c>
      <c r="P31" s="16" t="str">
        <f t="shared" si="2"/>
        <v/>
      </c>
      <c r="Q31" s="16" t="str">
        <f t="shared" si="3"/>
        <v/>
      </c>
      <c r="R31" s="16" t="str">
        <f t="shared" si="4"/>
        <v/>
      </c>
      <c r="S31" s="16" t="str">
        <f t="shared" si="5"/>
        <v/>
      </c>
      <c r="T31" s="16" t="str">
        <f t="shared" si="6"/>
        <v/>
      </c>
      <c r="U31" s="16">
        <f t="shared" si="10"/>
        <v>2</v>
      </c>
      <c r="V31" s="16">
        <f t="shared" si="11"/>
        <v>2</v>
      </c>
      <c r="W31" s="16" t="str">
        <f t="shared" si="7"/>
        <v/>
      </c>
    </row>
    <row r="32" spans="1:23" x14ac:dyDescent="0.25">
      <c r="A32" s="16">
        <f t="shared" si="0"/>
        <v>0</v>
      </c>
      <c r="J32" s="16" t="str">
        <f>Simulator!BG33</f>
        <v/>
      </c>
      <c r="K32" s="16" t="str">
        <f>Simulator!BH33</f>
        <v/>
      </c>
      <c r="L32" s="16" t="str">
        <f>Simulator!BI33</f>
        <v/>
      </c>
      <c r="M32" s="17" t="str">
        <f t="shared" si="8"/>
        <v/>
      </c>
      <c r="N32" s="17" t="str">
        <f t="shared" si="9"/>
        <v/>
      </c>
      <c r="O32" s="16" t="str">
        <f t="shared" si="1"/>
        <v/>
      </c>
      <c r="P32" s="16" t="str">
        <f t="shared" si="2"/>
        <v/>
      </c>
      <c r="Q32" s="16" t="str">
        <f t="shared" si="3"/>
        <v/>
      </c>
      <c r="R32" s="16" t="str">
        <f t="shared" si="4"/>
        <v/>
      </c>
      <c r="S32" s="16" t="str">
        <f t="shared" si="5"/>
        <v/>
      </c>
      <c r="T32" s="16" t="str">
        <f t="shared" si="6"/>
        <v/>
      </c>
      <c r="U32" s="16">
        <f t="shared" si="10"/>
        <v>2</v>
      </c>
      <c r="V32" s="16">
        <f t="shared" si="11"/>
        <v>2</v>
      </c>
      <c r="W32" s="16" t="str">
        <f t="shared" si="7"/>
        <v/>
      </c>
    </row>
    <row r="33" spans="1:23" x14ac:dyDescent="0.25">
      <c r="A33" s="16">
        <f t="shared" si="0"/>
        <v>0</v>
      </c>
      <c r="J33" s="16" t="str">
        <f>Simulator!BG34</f>
        <v/>
      </c>
      <c r="K33" s="16" t="str">
        <f>Simulator!BH34</f>
        <v/>
      </c>
      <c r="L33" s="16" t="str">
        <f>Simulator!BI34</f>
        <v/>
      </c>
      <c r="M33" s="17" t="str">
        <f t="shared" si="8"/>
        <v/>
      </c>
      <c r="N33" s="17" t="str">
        <f t="shared" si="9"/>
        <v/>
      </c>
      <c r="O33" s="16" t="str">
        <f t="shared" si="1"/>
        <v/>
      </c>
      <c r="P33" s="16" t="str">
        <f t="shared" si="2"/>
        <v/>
      </c>
      <c r="Q33" s="16" t="str">
        <f t="shared" si="3"/>
        <v/>
      </c>
      <c r="R33" s="16" t="str">
        <f t="shared" si="4"/>
        <v/>
      </c>
      <c r="S33" s="16" t="str">
        <f t="shared" si="5"/>
        <v/>
      </c>
      <c r="T33" s="16" t="str">
        <f t="shared" si="6"/>
        <v/>
      </c>
      <c r="U33" s="16">
        <f t="shared" si="10"/>
        <v>2</v>
      </c>
      <c r="V33" s="16">
        <f t="shared" si="11"/>
        <v>2</v>
      </c>
      <c r="W33" s="16" t="str">
        <f t="shared" si="7"/>
        <v/>
      </c>
    </row>
    <row r="34" spans="1:23" x14ac:dyDescent="0.25">
      <c r="A34" s="16">
        <f t="shared" si="0"/>
        <v>0</v>
      </c>
      <c r="J34" s="16" t="str">
        <f>Simulator!BG35</f>
        <v/>
      </c>
      <c r="K34" s="16" t="str">
        <f>Simulator!BH35</f>
        <v/>
      </c>
      <c r="L34" s="16" t="str">
        <f>Simulator!BI35</f>
        <v/>
      </c>
      <c r="M34" s="17" t="str">
        <f t="shared" si="8"/>
        <v/>
      </c>
      <c r="N34" s="17" t="str">
        <f t="shared" si="9"/>
        <v/>
      </c>
      <c r="O34" s="16" t="str">
        <f t="shared" si="1"/>
        <v/>
      </c>
      <c r="P34" s="16" t="str">
        <f t="shared" ref="P34:P45" si="12">IF(J34=1,H34,"")</f>
        <v/>
      </c>
      <c r="Q34" s="16" t="str">
        <f t="shared" si="3"/>
        <v/>
      </c>
      <c r="R34" s="16" t="str">
        <f t="shared" ref="R34:R45" si="13">IF(K34=1,I34,"")</f>
        <v/>
      </c>
      <c r="S34" s="16" t="str">
        <f t="shared" si="5"/>
        <v/>
      </c>
      <c r="T34" s="16" t="str">
        <f t="shared" si="6"/>
        <v/>
      </c>
      <c r="U34" s="16">
        <f t="shared" si="10"/>
        <v>2</v>
      </c>
      <c r="V34" s="16">
        <f t="shared" si="11"/>
        <v>2</v>
      </c>
      <c r="W34" s="16" t="str">
        <f t="shared" si="7"/>
        <v/>
      </c>
    </row>
    <row r="35" spans="1:23" x14ac:dyDescent="0.25">
      <c r="A35" s="16">
        <f t="shared" si="0"/>
        <v>0</v>
      </c>
      <c r="J35" s="16" t="str">
        <f>Simulator!BG36</f>
        <v/>
      </c>
      <c r="K35" s="16" t="str">
        <f>Simulator!BH36</f>
        <v/>
      </c>
      <c r="L35" s="16" t="str">
        <f>Simulator!BI36</f>
        <v/>
      </c>
      <c r="M35" s="17" t="str">
        <f t="shared" si="8"/>
        <v/>
      </c>
      <c r="N35" s="17" t="str">
        <f t="shared" si="9"/>
        <v/>
      </c>
      <c r="O35" s="16" t="str">
        <f t="shared" si="1"/>
        <v/>
      </c>
      <c r="P35" s="16" t="str">
        <f t="shared" si="12"/>
        <v/>
      </c>
      <c r="Q35" s="16" t="str">
        <f t="shared" si="3"/>
        <v/>
      </c>
      <c r="R35" s="16" t="str">
        <f t="shared" si="13"/>
        <v/>
      </c>
      <c r="S35" s="16" t="str">
        <f t="shared" si="5"/>
        <v/>
      </c>
      <c r="T35" s="16" t="str">
        <f t="shared" si="6"/>
        <v/>
      </c>
      <c r="U35" s="16">
        <f t="shared" si="10"/>
        <v>2</v>
      </c>
      <c r="V35" s="16">
        <f t="shared" si="11"/>
        <v>2</v>
      </c>
      <c r="W35" s="16" t="str">
        <f t="shared" si="7"/>
        <v/>
      </c>
    </row>
    <row r="36" spans="1:23" x14ac:dyDescent="0.25">
      <c r="A36" s="16">
        <f t="shared" si="0"/>
        <v>0</v>
      </c>
      <c r="J36" s="16" t="str">
        <f>Simulator!BG37</f>
        <v/>
      </c>
      <c r="K36" s="16" t="str">
        <f>Simulator!BH37</f>
        <v/>
      </c>
      <c r="L36" s="16" t="str">
        <f>Simulator!BI37</f>
        <v/>
      </c>
      <c r="M36" s="17" t="str">
        <f t="shared" si="8"/>
        <v/>
      </c>
      <c r="N36" s="17" t="str">
        <f t="shared" si="9"/>
        <v/>
      </c>
      <c r="O36" s="16" t="str">
        <f t="shared" si="1"/>
        <v/>
      </c>
      <c r="P36" s="16" t="str">
        <f t="shared" si="12"/>
        <v/>
      </c>
      <c r="Q36" s="16" t="str">
        <f t="shared" si="3"/>
        <v/>
      </c>
      <c r="R36" s="16" t="str">
        <f t="shared" si="13"/>
        <v/>
      </c>
      <c r="S36" s="16" t="str">
        <f t="shared" si="5"/>
        <v/>
      </c>
      <c r="T36" s="16" t="str">
        <f t="shared" si="6"/>
        <v/>
      </c>
      <c r="U36" s="16">
        <f t="shared" si="10"/>
        <v>2</v>
      </c>
      <c r="V36" s="16">
        <f t="shared" si="11"/>
        <v>2</v>
      </c>
      <c r="W36" s="16" t="str">
        <f t="shared" si="7"/>
        <v/>
      </c>
    </row>
    <row r="37" spans="1:23" x14ac:dyDescent="0.25">
      <c r="A37" s="16">
        <f t="shared" si="0"/>
        <v>0</v>
      </c>
      <c r="J37" s="16" t="str">
        <f>Simulator!BG38</f>
        <v/>
      </c>
      <c r="K37" s="16" t="str">
        <f>Simulator!BH38</f>
        <v/>
      </c>
      <c r="L37" s="16" t="str">
        <f>Simulator!BI38</f>
        <v/>
      </c>
      <c r="M37" s="17" t="str">
        <f t="shared" si="8"/>
        <v/>
      </c>
      <c r="N37" s="17" t="str">
        <f t="shared" si="9"/>
        <v/>
      </c>
      <c r="O37" s="16" t="str">
        <f t="shared" si="1"/>
        <v/>
      </c>
      <c r="P37" s="16" t="str">
        <f t="shared" si="12"/>
        <v/>
      </c>
      <c r="Q37" s="16" t="str">
        <f t="shared" si="3"/>
        <v/>
      </c>
      <c r="R37" s="16" t="str">
        <f t="shared" si="13"/>
        <v/>
      </c>
      <c r="S37" s="16" t="str">
        <f t="shared" si="5"/>
        <v/>
      </c>
      <c r="T37" s="16" t="str">
        <f t="shared" si="6"/>
        <v/>
      </c>
      <c r="U37" s="16">
        <f t="shared" si="10"/>
        <v>2</v>
      </c>
      <c r="V37" s="16">
        <f t="shared" si="11"/>
        <v>2</v>
      </c>
      <c r="W37" s="16" t="str">
        <f t="shared" si="7"/>
        <v/>
      </c>
    </row>
    <row r="38" spans="1:23" x14ac:dyDescent="0.25">
      <c r="A38" s="16">
        <f t="shared" si="0"/>
        <v>0</v>
      </c>
      <c r="J38" s="16" t="str">
        <f>Simulator!BG39</f>
        <v/>
      </c>
      <c r="K38" s="16" t="str">
        <f>Simulator!BH39</f>
        <v/>
      </c>
      <c r="L38" s="16" t="str">
        <f>Simulator!BI39</f>
        <v/>
      </c>
      <c r="M38" s="17" t="str">
        <f t="shared" si="8"/>
        <v/>
      </c>
      <c r="N38" s="17" t="str">
        <f t="shared" si="9"/>
        <v/>
      </c>
      <c r="O38" s="16" t="str">
        <f t="shared" si="1"/>
        <v/>
      </c>
      <c r="P38" s="16" t="str">
        <f t="shared" si="12"/>
        <v/>
      </c>
      <c r="Q38" s="16" t="str">
        <f t="shared" si="3"/>
        <v/>
      </c>
      <c r="R38" s="16" t="str">
        <f t="shared" si="13"/>
        <v/>
      </c>
      <c r="S38" s="16" t="str">
        <f t="shared" si="5"/>
        <v/>
      </c>
      <c r="T38" s="16" t="str">
        <f t="shared" si="6"/>
        <v/>
      </c>
      <c r="U38" s="16">
        <f t="shared" si="10"/>
        <v>2</v>
      </c>
      <c r="V38" s="16">
        <f t="shared" si="11"/>
        <v>2</v>
      </c>
      <c r="W38" s="16" t="str">
        <f t="shared" si="7"/>
        <v/>
      </c>
    </row>
    <row r="39" spans="1:23" x14ac:dyDescent="0.25">
      <c r="A39" s="16">
        <f t="shared" si="0"/>
        <v>0</v>
      </c>
      <c r="J39" s="16" t="str">
        <f>Simulator!BG40</f>
        <v/>
      </c>
      <c r="K39" s="16" t="str">
        <f>Simulator!BH40</f>
        <v/>
      </c>
      <c r="L39" s="16" t="str">
        <f>Simulator!BI40</f>
        <v/>
      </c>
      <c r="M39" s="17" t="str">
        <f t="shared" si="8"/>
        <v/>
      </c>
      <c r="N39" s="17" t="str">
        <f t="shared" si="9"/>
        <v/>
      </c>
      <c r="O39" s="16" t="str">
        <f t="shared" si="1"/>
        <v/>
      </c>
      <c r="P39" s="16" t="str">
        <f t="shared" si="12"/>
        <v/>
      </c>
      <c r="Q39" s="16" t="str">
        <f t="shared" si="3"/>
        <v/>
      </c>
      <c r="R39" s="16" t="str">
        <f t="shared" si="13"/>
        <v/>
      </c>
      <c r="S39" s="16" t="str">
        <f t="shared" si="5"/>
        <v/>
      </c>
      <c r="T39" s="16" t="str">
        <f t="shared" si="6"/>
        <v/>
      </c>
      <c r="U39" s="16">
        <f t="shared" si="10"/>
        <v>2</v>
      </c>
      <c r="V39" s="16">
        <f t="shared" si="11"/>
        <v>2</v>
      </c>
      <c r="W39" s="16" t="str">
        <f t="shared" si="7"/>
        <v/>
      </c>
    </row>
    <row r="40" spans="1:23" x14ac:dyDescent="0.25">
      <c r="A40" s="16">
        <f t="shared" si="0"/>
        <v>0</v>
      </c>
      <c r="J40" s="16" t="str">
        <f>Simulator!BG41</f>
        <v/>
      </c>
      <c r="K40" s="16" t="str">
        <f>Simulator!BH41</f>
        <v/>
      </c>
      <c r="L40" s="16" t="str">
        <f>Simulator!BI41</f>
        <v/>
      </c>
      <c r="M40" s="17" t="str">
        <f t="shared" si="8"/>
        <v/>
      </c>
      <c r="N40" s="17" t="str">
        <f t="shared" si="9"/>
        <v/>
      </c>
      <c r="O40" s="16" t="str">
        <f t="shared" si="1"/>
        <v/>
      </c>
      <c r="P40" s="16" t="str">
        <f t="shared" si="12"/>
        <v/>
      </c>
      <c r="Q40" s="16" t="str">
        <f t="shared" si="3"/>
        <v/>
      </c>
      <c r="R40" s="16" t="str">
        <f t="shared" si="13"/>
        <v/>
      </c>
      <c r="S40" s="16" t="str">
        <f t="shared" si="5"/>
        <v/>
      </c>
      <c r="T40" s="16" t="str">
        <f t="shared" si="6"/>
        <v/>
      </c>
      <c r="U40" s="16">
        <f t="shared" si="10"/>
        <v>2</v>
      </c>
      <c r="V40" s="16">
        <f t="shared" si="11"/>
        <v>2</v>
      </c>
      <c r="W40" s="16" t="str">
        <f t="shared" si="7"/>
        <v/>
      </c>
    </row>
    <row r="41" spans="1:23" x14ac:dyDescent="0.25">
      <c r="A41" s="16">
        <f t="shared" si="0"/>
        <v>0</v>
      </c>
      <c r="J41" s="16" t="str">
        <f>Simulator!BG42</f>
        <v/>
      </c>
      <c r="K41" s="16" t="str">
        <f>Simulator!BH42</f>
        <v/>
      </c>
      <c r="L41" s="16" t="str">
        <f>Simulator!BI42</f>
        <v/>
      </c>
      <c r="M41" s="17" t="str">
        <f t="shared" si="8"/>
        <v/>
      </c>
      <c r="N41" s="17" t="str">
        <f t="shared" si="9"/>
        <v/>
      </c>
      <c r="O41" s="16" t="str">
        <f t="shared" si="1"/>
        <v/>
      </c>
      <c r="P41" s="16" t="str">
        <f t="shared" si="12"/>
        <v/>
      </c>
      <c r="Q41" s="16" t="str">
        <f t="shared" si="3"/>
        <v/>
      </c>
      <c r="R41" s="16" t="str">
        <f t="shared" si="13"/>
        <v/>
      </c>
      <c r="S41" s="16" t="str">
        <f t="shared" si="5"/>
        <v/>
      </c>
      <c r="T41" s="16" t="str">
        <f t="shared" si="6"/>
        <v/>
      </c>
      <c r="U41" s="16">
        <f t="shared" si="10"/>
        <v>2</v>
      </c>
      <c r="V41" s="16">
        <f t="shared" si="11"/>
        <v>2</v>
      </c>
      <c r="W41" s="16" t="str">
        <f t="shared" si="7"/>
        <v/>
      </c>
    </row>
    <row r="42" spans="1:23" x14ac:dyDescent="0.25">
      <c r="A42" s="16">
        <f t="shared" si="0"/>
        <v>0</v>
      </c>
      <c r="J42" s="16" t="str">
        <f>Simulator!BG43</f>
        <v/>
      </c>
      <c r="K42" s="16" t="str">
        <f>Simulator!BH43</f>
        <v/>
      </c>
      <c r="L42" s="16" t="str">
        <f>Simulator!BI43</f>
        <v/>
      </c>
      <c r="M42" s="17" t="str">
        <f t="shared" si="8"/>
        <v/>
      </c>
      <c r="N42" s="17" t="str">
        <f t="shared" si="9"/>
        <v/>
      </c>
      <c r="O42" s="16" t="str">
        <f t="shared" si="1"/>
        <v/>
      </c>
      <c r="P42" s="16" t="str">
        <f t="shared" si="12"/>
        <v/>
      </c>
      <c r="Q42" s="16" t="str">
        <f t="shared" si="3"/>
        <v/>
      </c>
      <c r="R42" s="16" t="str">
        <f t="shared" si="13"/>
        <v/>
      </c>
      <c r="S42" s="16" t="str">
        <f t="shared" si="5"/>
        <v/>
      </c>
      <c r="T42" s="16" t="str">
        <f t="shared" si="6"/>
        <v/>
      </c>
      <c r="U42" s="16">
        <f t="shared" si="10"/>
        <v>2</v>
      </c>
      <c r="V42" s="16">
        <f t="shared" si="11"/>
        <v>2</v>
      </c>
      <c r="W42" s="16" t="str">
        <f t="shared" si="7"/>
        <v/>
      </c>
    </row>
    <row r="43" spans="1:23" x14ac:dyDescent="0.25">
      <c r="A43" s="16">
        <f t="shared" si="0"/>
        <v>0</v>
      </c>
      <c r="J43" s="16" t="str">
        <f>Simulator!BG44</f>
        <v/>
      </c>
      <c r="K43" s="16" t="str">
        <f>Simulator!BH44</f>
        <v/>
      </c>
      <c r="L43" s="16" t="str">
        <f>Simulator!BI44</f>
        <v/>
      </c>
      <c r="M43" s="17" t="str">
        <f t="shared" si="8"/>
        <v/>
      </c>
      <c r="N43" s="17" t="str">
        <f t="shared" si="9"/>
        <v/>
      </c>
      <c r="O43" s="16" t="str">
        <f t="shared" si="1"/>
        <v/>
      </c>
      <c r="P43" s="16" t="str">
        <f t="shared" si="12"/>
        <v/>
      </c>
      <c r="Q43" s="16" t="str">
        <f t="shared" si="3"/>
        <v/>
      </c>
      <c r="R43" s="16" t="str">
        <f t="shared" si="13"/>
        <v/>
      </c>
      <c r="S43" s="16" t="str">
        <f t="shared" si="5"/>
        <v/>
      </c>
      <c r="T43" s="16" t="str">
        <f t="shared" si="6"/>
        <v/>
      </c>
      <c r="U43" s="16">
        <f t="shared" si="10"/>
        <v>2</v>
      </c>
      <c r="V43" s="16">
        <f t="shared" si="11"/>
        <v>2</v>
      </c>
      <c r="W43" s="16" t="str">
        <f t="shared" si="7"/>
        <v/>
      </c>
    </row>
    <row r="44" spans="1:23" x14ac:dyDescent="0.25">
      <c r="A44" s="16">
        <f t="shared" si="0"/>
        <v>0</v>
      </c>
      <c r="J44" s="16" t="str">
        <f>Simulator!BG45</f>
        <v/>
      </c>
      <c r="K44" s="16" t="str">
        <f>Simulator!BH45</f>
        <v/>
      </c>
      <c r="L44" s="16" t="str">
        <f>Simulator!BI45</f>
        <v/>
      </c>
      <c r="M44" s="17" t="str">
        <f t="shared" si="8"/>
        <v/>
      </c>
      <c r="N44" s="17" t="str">
        <f t="shared" si="9"/>
        <v/>
      </c>
      <c r="O44" s="16" t="str">
        <f t="shared" si="1"/>
        <v/>
      </c>
      <c r="P44" s="16" t="str">
        <f t="shared" si="12"/>
        <v/>
      </c>
      <c r="Q44" s="16" t="str">
        <f t="shared" si="3"/>
        <v/>
      </c>
      <c r="R44" s="16" t="str">
        <f t="shared" si="13"/>
        <v/>
      </c>
      <c r="S44" s="16" t="str">
        <f t="shared" si="5"/>
        <v/>
      </c>
      <c r="T44" s="16" t="str">
        <f t="shared" si="6"/>
        <v/>
      </c>
      <c r="U44" s="16">
        <f t="shared" si="10"/>
        <v>2</v>
      </c>
      <c r="V44" s="16">
        <f t="shared" si="11"/>
        <v>2</v>
      </c>
      <c r="W44" s="16" t="str">
        <f t="shared" si="7"/>
        <v/>
      </c>
    </row>
    <row r="45" spans="1:23" x14ac:dyDescent="0.25">
      <c r="A45" s="16">
        <f t="shared" si="0"/>
        <v>0</v>
      </c>
      <c r="J45" s="16" t="str">
        <f>Simulator!BG46</f>
        <v/>
      </c>
      <c r="K45" s="16" t="str">
        <f>Simulator!BH46</f>
        <v/>
      </c>
      <c r="L45" s="16" t="str">
        <f>Simulator!BI46</f>
        <v/>
      </c>
      <c r="M45" s="17" t="str">
        <f t="shared" si="8"/>
        <v/>
      </c>
      <c r="N45" s="17" t="str">
        <f t="shared" si="9"/>
        <v/>
      </c>
      <c r="O45" s="16" t="str">
        <f>IF(J45=1,IF(B45="Away team",C45&amp;" @ "&amp;#REF!,C44&amp;" @ "&amp;C45),"")</f>
        <v/>
      </c>
      <c r="P45" s="16" t="str">
        <f t="shared" si="12"/>
        <v/>
      </c>
      <c r="Q45" s="16" t="str">
        <f>IF(K45=1,IF(B45="Away team",C45&amp;" @ "&amp;#REF!,C44&amp;" @ "&amp;C45),"")</f>
        <v/>
      </c>
      <c r="R45" s="16" t="str">
        <f t="shared" si="13"/>
        <v/>
      </c>
      <c r="S45" s="16" t="str">
        <f t="shared" si="5"/>
        <v/>
      </c>
      <c r="T45" s="16" t="str">
        <f t="shared" si="6"/>
        <v/>
      </c>
      <c r="U45" s="16">
        <f t="shared" si="10"/>
        <v>2</v>
      </c>
      <c r="V45" s="16">
        <f t="shared" si="11"/>
        <v>2</v>
      </c>
      <c r="W45" s="16" t="str">
        <f t="shared" si="7"/>
        <v/>
      </c>
    </row>
    <row r="46" spans="1:23" x14ac:dyDescent="0.25">
      <c r="J46" s="16" t="str">
        <f>Simulator!BG47</f>
        <v/>
      </c>
      <c r="K46" s="16" t="str">
        <f>Simulator!BH47</f>
        <v/>
      </c>
      <c r="L46" s="16" t="str">
        <f>Simulator!BI47</f>
        <v/>
      </c>
      <c r="M46" s="17" t="str">
        <f t="shared" si="8"/>
        <v/>
      </c>
      <c r="U46" s="16">
        <f t="shared" ref="U46:U109" si="14">IF(ISNUMBER(SEARCH("@",W46)),U45+1,U45)</f>
        <v>2</v>
      </c>
      <c r="V46" s="16">
        <f t="shared" ref="V46:V109" si="15">IF(ISNUMBER(SEARCH("@",W45)),V45+1,V45)</f>
        <v>2</v>
      </c>
      <c r="W46" s="16" t="str">
        <f t="shared" si="7"/>
        <v/>
      </c>
    </row>
    <row r="47" spans="1:23" x14ac:dyDescent="0.25">
      <c r="J47" s="16" t="str">
        <f>Simulator!BG48</f>
        <v/>
      </c>
      <c r="K47" s="16" t="str">
        <f>Simulator!BH48</f>
        <v/>
      </c>
      <c r="L47" s="16" t="str">
        <f>Simulator!BI48</f>
        <v/>
      </c>
      <c r="M47" s="17" t="str">
        <f t="shared" si="8"/>
        <v/>
      </c>
      <c r="U47" s="16">
        <f t="shared" si="14"/>
        <v>2</v>
      </c>
      <c r="V47" s="16">
        <f t="shared" si="15"/>
        <v>2</v>
      </c>
      <c r="W47" s="16" t="str">
        <f t="shared" si="7"/>
        <v/>
      </c>
    </row>
    <row r="48" spans="1:23" x14ac:dyDescent="0.25">
      <c r="J48" s="16" t="str">
        <f>Simulator!BG49</f>
        <v/>
      </c>
      <c r="K48" s="16" t="str">
        <f>Simulator!BH49</f>
        <v/>
      </c>
      <c r="L48" s="16" t="str">
        <f>Simulator!BI49</f>
        <v/>
      </c>
      <c r="M48" s="17" t="str">
        <f t="shared" si="8"/>
        <v/>
      </c>
      <c r="U48" s="16">
        <f t="shared" si="14"/>
        <v>2</v>
      </c>
      <c r="V48" s="16">
        <f t="shared" si="15"/>
        <v>2</v>
      </c>
      <c r="W48" s="16" t="str">
        <f t="shared" si="7"/>
        <v/>
      </c>
    </row>
    <row r="49" spans="10:23" x14ac:dyDescent="0.25">
      <c r="J49" s="16" t="str">
        <f>Simulator!BG50</f>
        <v/>
      </c>
      <c r="K49" s="16" t="str">
        <f>Simulator!BH50</f>
        <v/>
      </c>
      <c r="L49" s="16" t="str">
        <f>Simulator!BI50</f>
        <v/>
      </c>
      <c r="M49" s="17" t="str">
        <f t="shared" si="8"/>
        <v/>
      </c>
      <c r="U49" s="16">
        <f t="shared" si="14"/>
        <v>2</v>
      </c>
      <c r="V49" s="16">
        <f t="shared" si="15"/>
        <v>2</v>
      </c>
      <c r="W49" s="16" t="str">
        <f t="shared" si="7"/>
        <v/>
      </c>
    </row>
    <row r="50" spans="10:23" x14ac:dyDescent="0.25">
      <c r="J50" s="16" t="str">
        <f>Simulator!BG51</f>
        <v/>
      </c>
      <c r="K50" s="16" t="str">
        <f>Simulator!BH51</f>
        <v/>
      </c>
      <c r="L50" s="16" t="str">
        <f>Simulator!BI51</f>
        <v/>
      </c>
      <c r="M50" s="17" t="str">
        <f t="shared" si="8"/>
        <v/>
      </c>
      <c r="U50" s="16">
        <f t="shared" si="14"/>
        <v>2</v>
      </c>
      <c r="V50" s="16">
        <f t="shared" si="15"/>
        <v>2</v>
      </c>
      <c r="W50" s="16" t="str">
        <f t="shared" si="7"/>
        <v/>
      </c>
    </row>
    <row r="51" spans="10:23" x14ac:dyDescent="0.25">
      <c r="J51" s="16" t="str">
        <f>Simulator!BG52</f>
        <v/>
      </c>
      <c r="K51" s="16" t="str">
        <f>Simulator!BH52</f>
        <v/>
      </c>
      <c r="L51" s="16" t="str">
        <f>Simulator!BI52</f>
        <v/>
      </c>
      <c r="M51" s="17" t="str">
        <f t="shared" si="8"/>
        <v/>
      </c>
      <c r="U51" s="16">
        <f t="shared" si="14"/>
        <v>2</v>
      </c>
      <c r="V51" s="16">
        <f t="shared" si="15"/>
        <v>2</v>
      </c>
      <c r="W51" s="16" t="str">
        <f t="shared" si="7"/>
        <v/>
      </c>
    </row>
    <row r="52" spans="10:23" x14ac:dyDescent="0.25">
      <c r="J52" s="16" t="str">
        <f>Simulator!BG53</f>
        <v/>
      </c>
      <c r="K52" s="16" t="str">
        <f>Simulator!BH53</f>
        <v/>
      </c>
      <c r="L52" s="16" t="str">
        <f>Simulator!BI53</f>
        <v/>
      </c>
      <c r="M52" s="17" t="str">
        <f t="shared" si="8"/>
        <v/>
      </c>
      <c r="U52" s="16">
        <f t="shared" si="14"/>
        <v>2</v>
      </c>
      <c r="V52" s="16">
        <f t="shared" si="15"/>
        <v>2</v>
      </c>
      <c r="W52" s="16" t="str">
        <f t="shared" si="7"/>
        <v/>
      </c>
    </row>
    <row r="53" spans="10:23" x14ac:dyDescent="0.25">
      <c r="J53" s="16" t="str">
        <f>Simulator!BG54</f>
        <v/>
      </c>
      <c r="K53" s="16" t="str">
        <f>Simulator!BH54</f>
        <v/>
      </c>
      <c r="L53" s="16" t="str">
        <f>Simulator!BI54</f>
        <v/>
      </c>
      <c r="M53" s="17" t="str">
        <f t="shared" si="8"/>
        <v/>
      </c>
      <c r="U53" s="16">
        <f t="shared" si="14"/>
        <v>2</v>
      </c>
      <c r="V53" s="16">
        <f t="shared" si="15"/>
        <v>2</v>
      </c>
      <c r="W53" s="16" t="str">
        <f t="shared" si="7"/>
        <v/>
      </c>
    </row>
    <row r="54" spans="10:23" x14ac:dyDescent="0.25">
      <c r="J54" s="16" t="str">
        <f>Simulator!BG55</f>
        <v/>
      </c>
      <c r="K54" s="16" t="str">
        <f>Simulator!BH55</f>
        <v/>
      </c>
      <c r="L54" s="16" t="str">
        <f>Simulator!BI55</f>
        <v/>
      </c>
      <c r="M54" s="17" t="str">
        <f t="shared" si="8"/>
        <v/>
      </c>
      <c r="U54" s="16">
        <f t="shared" si="14"/>
        <v>2</v>
      </c>
      <c r="V54" s="16">
        <f t="shared" si="15"/>
        <v>2</v>
      </c>
      <c r="W54" s="16" t="str">
        <f t="shared" si="7"/>
        <v/>
      </c>
    </row>
    <row r="55" spans="10:23" x14ac:dyDescent="0.25">
      <c r="J55" s="16" t="str">
        <f>Simulator!BG56</f>
        <v/>
      </c>
      <c r="K55" s="16" t="str">
        <f>Simulator!BH56</f>
        <v/>
      </c>
      <c r="L55" s="16" t="str">
        <f>Simulator!BI56</f>
        <v/>
      </c>
      <c r="M55" s="17" t="str">
        <f t="shared" si="8"/>
        <v/>
      </c>
      <c r="U55" s="16">
        <f t="shared" si="14"/>
        <v>2</v>
      </c>
      <c r="V55" s="16">
        <f t="shared" si="15"/>
        <v>2</v>
      </c>
      <c r="W55" s="16" t="str">
        <f t="shared" si="7"/>
        <v/>
      </c>
    </row>
    <row r="56" spans="10:23" x14ac:dyDescent="0.25">
      <c r="J56" s="16" t="str">
        <f>Simulator!BG57</f>
        <v/>
      </c>
      <c r="K56" s="16" t="str">
        <f>Simulator!BH57</f>
        <v/>
      </c>
      <c r="L56" s="16" t="str">
        <f>Simulator!BI57</f>
        <v/>
      </c>
      <c r="M56" s="17" t="str">
        <f t="shared" si="8"/>
        <v/>
      </c>
      <c r="U56" s="16">
        <f t="shared" si="14"/>
        <v>2</v>
      </c>
      <c r="V56" s="16">
        <f t="shared" si="15"/>
        <v>2</v>
      </c>
      <c r="W56" s="16" t="str">
        <f t="shared" si="7"/>
        <v/>
      </c>
    </row>
    <row r="57" spans="10:23" x14ac:dyDescent="0.25">
      <c r="J57" s="16" t="str">
        <f>Simulator!BG58</f>
        <v/>
      </c>
      <c r="K57" s="16" t="str">
        <f>Simulator!BH58</f>
        <v/>
      </c>
      <c r="L57" s="16" t="str">
        <f>Simulator!BI58</f>
        <v/>
      </c>
      <c r="M57" s="17" t="str">
        <f t="shared" si="8"/>
        <v/>
      </c>
      <c r="U57" s="16">
        <f t="shared" si="14"/>
        <v>2</v>
      </c>
      <c r="V57" s="16">
        <f t="shared" si="15"/>
        <v>2</v>
      </c>
      <c r="W57" s="16" t="str">
        <f t="shared" si="7"/>
        <v/>
      </c>
    </row>
    <row r="58" spans="10:23" x14ac:dyDescent="0.25">
      <c r="J58" s="16" t="str">
        <f>Simulator!BG59</f>
        <v/>
      </c>
      <c r="K58" s="16" t="str">
        <f>Simulator!BH59</f>
        <v/>
      </c>
      <c r="L58" s="16" t="str">
        <f>Simulator!BI59</f>
        <v/>
      </c>
      <c r="M58" s="17" t="str">
        <f t="shared" si="8"/>
        <v/>
      </c>
      <c r="U58" s="16">
        <f t="shared" si="14"/>
        <v>2</v>
      </c>
      <c r="V58" s="16">
        <f t="shared" si="15"/>
        <v>2</v>
      </c>
      <c r="W58" s="16" t="str">
        <f t="shared" si="7"/>
        <v/>
      </c>
    </row>
    <row r="59" spans="10:23" x14ac:dyDescent="0.25">
      <c r="J59" s="16" t="str">
        <f>Simulator!BG60</f>
        <v/>
      </c>
      <c r="K59" s="16" t="str">
        <f>Simulator!BH60</f>
        <v/>
      </c>
      <c r="L59" s="16" t="str">
        <f>Simulator!BI60</f>
        <v/>
      </c>
      <c r="M59" s="17" t="str">
        <f t="shared" si="8"/>
        <v/>
      </c>
      <c r="U59" s="16">
        <f t="shared" si="14"/>
        <v>2</v>
      </c>
      <c r="V59" s="16">
        <f t="shared" si="15"/>
        <v>2</v>
      </c>
      <c r="W59" s="16" t="str">
        <f t="shared" si="7"/>
        <v/>
      </c>
    </row>
    <row r="60" spans="10:23" x14ac:dyDescent="0.25">
      <c r="J60" s="16" t="str">
        <f>Simulator!BG61</f>
        <v/>
      </c>
      <c r="K60" s="16" t="str">
        <f>Simulator!BH61</f>
        <v/>
      </c>
      <c r="L60" s="16" t="str">
        <f>Simulator!BI61</f>
        <v/>
      </c>
      <c r="M60" s="17" t="str">
        <f t="shared" si="8"/>
        <v/>
      </c>
      <c r="U60" s="16">
        <f t="shared" si="14"/>
        <v>2</v>
      </c>
      <c r="V60" s="16">
        <f t="shared" si="15"/>
        <v>2</v>
      </c>
      <c r="W60" s="16" t="str">
        <f t="shared" si="7"/>
        <v/>
      </c>
    </row>
    <row r="61" spans="10:23" x14ac:dyDescent="0.25">
      <c r="J61" s="16" t="str">
        <f>Simulator!BG62</f>
        <v/>
      </c>
      <c r="K61" s="16" t="str">
        <f>Simulator!BH62</f>
        <v/>
      </c>
      <c r="L61" s="16" t="str">
        <f>Simulator!BI62</f>
        <v/>
      </c>
      <c r="M61" s="17" t="str">
        <f t="shared" si="8"/>
        <v/>
      </c>
      <c r="U61" s="16">
        <f t="shared" si="14"/>
        <v>2</v>
      </c>
      <c r="V61" s="16">
        <f t="shared" si="15"/>
        <v>2</v>
      </c>
      <c r="W61" s="16" t="str">
        <f t="shared" si="7"/>
        <v/>
      </c>
    </row>
    <row r="62" spans="10:23" x14ac:dyDescent="0.25">
      <c r="J62" s="16" t="str">
        <f>Simulator!BG63</f>
        <v/>
      </c>
      <c r="K62" s="16" t="str">
        <f>Simulator!BH63</f>
        <v/>
      </c>
      <c r="L62" s="16" t="str">
        <f>Simulator!BI63</f>
        <v/>
      </c>
      <c r="M62" s="17" t="str">
        <f t="shared" si="8"/>
        <v/>
      </c>
      <c r="U62" s="16">
        <f t="shared" si="14"/>
        <v>2</v>
      </c>
      <c r="V62" s="16">
        <f t="shared" si="15"/>
        <v>2</v>
      </c>
      <c r="W62" s="16" t="str">
        <f t="shared" si="7"/>
        <v/>
      </c>
    </row>
    <row r="63" spans="10:23" x14ac:dyDescent="0.25">
      <c r="J63" s="16" t="str">
        <f>Simulator!BG64</f>
        <v/>
      </c>
      <c r="K63" s="16" t="str">
        <f>Simulator!BH64</f>
        <v/>
      </c>
      <c r="L63" s="16" t="str">
        <f>Simulator!BI64</f>
        <v/>
      </c>
      <c r="M63" s="17" t="str">
        <f t="shared" si="8"/>
        <v/>
      </c>
      <c r="U63" s="16">
        <f t="shared" si="14"/>
        <v>2</v>
      </c>
      <c r="V63" s="16">
        <f t="shared" si="15"/>
        <v>2</v>
      </c>
      <c r="W63" s="16" t="str">
        <f t="shared" si="7"/>
        <v/>
      </c>
    </row>
    <row r="64" spans="10:23" x14ac:dyDescent="0.25">
      <c r="J64" s="16" t="str">
        <f>Simulator!BG65</f>
        <v/>
      </c>
      <c r="K64" s="16" t="str">
        <f>Simulator!BH65</f>
        <v/>
      </c>
      <c r="L64" s="16" t="str">
        <f>Simulator!BI65</f>
        <v/>
      </c>
      <c r="M64" s="17" t="str">
        <f t="shared" si="8"/>
        <v/>
      </c>
      <c r="U64" s="16">
        <f t="shared" si="14"/>
        <v>2</v>
      </c>
      <c r="V64" s="16">
        <f t="shared" si="15"/>
        <v>2</v>
      </c>
      <c r="W64" s="16" t="str">
        <f t="shared" si="7"/>
        <v/>
      </c>
    </row>
    <row r="65" spans="10:23" x14ac:dyDescent="0.25">
      <c r="J65" s="16" t="str">
        <f>Simulator!BG66</f>
        <v/>
      </c>
      <c r="K65" s="16" t="str">
        <f>Simulator!BH66</f>
        <v/>
      </c>
      <c r="L65" s="16" t="str">
        <f>Simulator!BI66</f>
        <v/>
      </c>
      <c r="M65" s="17" t="str">
        <f t="shared" si="8"/>
        <v/>
      </c>
      <c r="U65" s="16">
        <f t="shared" si="14"/>
        <v>2</v>
      </c>
      <c r="V65" s="16">
        <f t="shared" si="15"/>
        <v>2</v>
      </c>
      <c r="W65" s="16" t="str">
        <f t="shared" si="7"/>
        <v/>
      </c>
    </row>
    <row r="66" spans="10:23" x14ac:dyDescent="0.25">
      <c r="J66" s="16" t="str">
        <f>Simulator!BG67</f>
        <v/>
      </c>
      <c r="K66" s="16" t="str">
        <f>Simulator!BH67</f>
        <v/>
      </c>
      <c r="L66" s="16" t="str">
        <f>Simulator!BI67</f>
        <v/>
      </c>
      <c r="M66" s="17" t="str">
        <f t="shared" si="8"/>
        <v/>
      </c>
      <c r="U66" s="16">
        <f t="shared" si="14"/>
        <v>2</v>
      </c>
      <c r="V66" s="16">
        <f t="shared" si="15"/>
        <v>2</v>
      </c>
      <c r="W66" s="16" t="str">
        <f t="shared" ref="W66:W129" si="16">INDEX(MyData,1+INT((ROW(A65)-1)/COLUMNS(MyData)),MOD(ROW(A65)-1+COLUMNS(MyData),COLUMNS(MyData))+1)</f>
        <v/>
      </c>
    </row>
    <row r="67" spans="10:23" x14ac:dyDescent="0.25">
      <c r="J67" s="16" t="str">
        <f>Simulator!BG68</f>
        <v/>
      </c>
      <c r="K67" s="16" t="str">
        <f>Simulator!BH68</f>
        <v/>
      </c>
      <c r="L67" s="16" t="str">
        <f>Simulator!BI68</f>
        <v/>
      </c>
      <c r="M67" s="17" t="str">
        <f t="shared" ref="M67:M130" si="17">IFERROR(VLOOKUP(ROW()-1,$U$2:$W$265,3,0),"")</f>
        <v/>
      </c>
      <c r="U67" s="16">
        <f t="shared" si="14"/>
        <v>2</v>
      </c>
      <c r="V67" s="16">
        <f t="shared" si="15"/>
        <v>2</v>
      </c>
      <c r="W67" s="16" t="str">
        <f t="shared" si="16"/>
        <v/>
      </c>
    </row>
    <row r="68" spans="10:23" x14ac:dyDescent="0.25">
      <c r="J68" s="16" t="str">
        <f>Simulator!BG69</f>
        <v/>
      </c>
      <c r="K68" s="16" t="str">
        <f>Simulator!BH69</f>
        <v/>
      </c>
      <c r="L68" s="16" t="str">
        <f>Simulator!BI69</f>
        <v/>
      </c>
      <c r="M68" s="17" t="str">
        <f t="shared" si="17"/>
        <v/>
      </c>
      <c r="U68" s="16">
        <f t="shared" si="14"/>
        <v>2</v>
      </c>
      <c r="V68" s="16">
        <f t="shared" si="15"/>
        <v>2</v>
      </c>
      <c r="W68" s="16" t="str">
        <f t="shared" si="16"/>
        <v/>
      </c>
    </row>
    <row r="69" spans="10:23" x14ac:dyDescent="0.25">
      <c r="J69" s="16" t="str">
        <f>Simulator!BG70</f>
        <v/>
      </c>
      <c r="K69" s="16" t="str">
        <f>Simulator!BH70</f>
        <v/>
      </c>
      <c r="L69" s="16" t="str">
        <f>Simulator!BI70</f>
        <v/>
      </c>
      <c r="M69" s="17" t="str">
        <f t="shared" si="17"/>
        <v/>
      </c>
      <c r="U69" s="16">
        <f t="shared" si="14"/>
        <v>2</v>
      </c>
      <c r="V69" s="16">
        <f t="shared" si="15"/>
        <v>2</v>
      </c>
      <c r="W69" s="16" t="str">
        <f t="shared" si="16"/>
        <v/>
      </c>
    </row>
    <row r="70" spans="10:23" x14ac:dyDescent="0.25">
      <c r="J70" s="16" t="str">
        <f>Simulator!BG71</f>
        <v/>
      </c>
      <c r="K70" s="16" t="str">
        <f>Simulator!BH71</f>
        <v/>
      </c>
      <c r="L70" s="16" t="str">
        <f>Simulator!BI71</f>
        <v/>
      </c>
      <c r="M70" s="17" t="str">
        <f t="shared" si="17"/>
        <v/>
      </c>
      <c r="U70" s="16">
        <f t="shared" si="14"/>
        <v>2</v>
      </c>
      <c r="V70" s="16">
        <f t="shared" si="15"/>
        <v>2</v>
      </c>
      <c r="W70" s="16" t="str">
        <f t="shared" si="16"/>
        <v/>
      </c>
    </row>
    <row r="71" spans="10:23" x14ac:dyDescent="0.25">
      <c r="J71" s="16" t="str">
        <f>Simulator!BG72</f>
        <v/>
      </c>
      <c r="K71" s="16" t="str">
        <f>Simulator!BH72</f>
        <v/>
      </c>
      <c r="L71" s="16" t="str">
        <f>Simulator!BI72</f>
        <v/>
      </c>
      <c r="M71" s="17" t="str">
        <f t="shared" si="17"/>
        <v/>
      </c>
      <c r="U71" s="16">
        <f t="shared" si="14"/>
        <v>2</v>
      </c>
      <c r="V71" s="16">
        <f t="shared" si="15"/>
        <v>2</v>
      </c>
      <c r="W71" s="16" t="str">
        <f t="shared" si="16"/>
        <v/>
      </c>
    </row>
    <row r="72" spans="10:23" x14ac:dyDescent="0.25">
      <c r="J72" s="16" t="str">
        <f>Simulator!BG73</f>
        <v/>
      </c>
      <c r="K72" s="16" t="str">
        <f>Simulator!BH73</f>
        <v/>
      </c>
      <c r="L72" s="16" t="str">
        <f>Simulator!BI73</f>
        <v/>
      </c>
      <c r="M72" s="17" t="str">
        <f t="shared" si="17"/>
        <v/>
      </c>
      <c r="U72" s="16">
        <f t="shared" si="14"/>
        <v>2</v>
      </c>
      <c r="V72" s="16">
        <f t="shared" si="15"/>
        <v>2</v>
      </c>
      <c r="W72" s="16" t="str">
        <f t="shared" si="16"/>
        <v/>
      </c>
    </row>
    <row r="73" spans="10:23" x14ac:dyDescent="0.25">
      <c r="J73" s="16" t="str">
        <f>Simulator!BG74</f>
        <v/>
      </c>
      <c r="K73" s="16" t="str">
        <f>Simulator!BH74</f>
        <v/>
      </c>
      <c r="L73" s="16" t="str">
        <f>Simulator!BI74</f>
        <v/>
      </c>
      <c r="M73" s="17" t="str">
        <f t="shared" si="17"/>
        <v/>
      </c>
      <c r="U73" s="16">
        <f t="shared" si="14"/>
        <v>2</v>
      </c>
      <c r="V73" s="16">
        <f t="shared" si="15"/>
        <v>2</v>
      </c>
      <c r="W73" s="16" t="str">
        <f t="shared" si="16"/>
        <v/>
      </c>
    </row>
    <row r="74" spans="10:23" x14ac:dyDescent="0.25">
      <c r="J74" s="16" t="str">
        <f>Simulator!BG75</f>
        <v/>
      </c>
      <c r="K74" s="16" t="str">
        <f>Simulator!BH75</f>
        <v/>
      </c>
      <c r="L74" s="16" t="str">
        <f>Simulator!BI75</f>
        <v/>
      </c>
      <c r="M74" s="17" t="str">
        <f t="shared" si="17"/>
        <v/>
      </c>
      <c r="U74" s="16">
        <f t="shared" si="14"/>
        <v>2</v>
      </c>
      <c r="V74" s="16">
        <f t="shared" si="15"/>
        <v>2</v>
      </c>
      <c r="W74" s="16" t="str">
        <f t="shared" si="16"/>
        <v/>
      </c>
    </row>
    <row r="75" spans="10:23" x14ac:dyDescent="0.25">
      <c r="J75" s="16" t="str">
        <f>Simulator!BG76</f>
        <v/>
      </c>
      <c r="K75" s="16" t="str">
        <f>Simulator!BH76</f>
        <v/>
      </c>
      <c r="L75" s="16" t="str">
        <f>Simulator!BI76</f>
        <v/>
      </c>
      <c r="M75" s="17" t="str">
        <f t="shared" si="17"/>
        <v/>
      </c>
      <c r="U75" s="16">
        <f t="shared" si="14"/>
        <v>2</v>
      </c>
      <c r="V75" s="16">
        <f t="shared" si="15"/>
        <v>2</v>
      </c>
      <c r="W75" s="16" t="str">
        <f t="shared" si="16"/>
        <v/>
      </c>
    </row>
    <row r="76" spans="10:23" x14ac:dyDescent="0.25">
      <c r="J76" s="16" t="str">
        <f>Simulator!BG77</f>
        <v/>
      </c>
      <c r="K76" s="16" t="str">
        <f>Simulator!BH77</f>
        <v/>
      </c>
      <c r="L76" s="16" t="str">
        <f>Simulator!BI77</f>
        <v/>
      </c>
      <c r="M76" s="17" t="str">
        <f t="shared" si="17"/>
        <v/>
      </c>
      <c r="U76" s="16">
        <f t="shared" si="14"/>
        <v>2</v>
      </c>
      <c r="V76" s="16">
        <f t="shared" si="15"/>
        <v>2</v>
      </c>
      <c r="W76" s="16" t="str">
        <f t="shared" si="16"/>
        <v/>
      </c>
    </row>
    <row r="77" spans="10:23" x14ac:dyDescent="0.25">
      <c r="J77" s="16" t="str">
        <f>Simulator!BG78</f>
        <v/>
      </c>
      <c r="K77" s="16" t="str">
        <f>Simulator!BH78</f>
        <v/>
      </c>
      <c r="L77" s="16" t="str">
        <f>Simulator!BI78</f>
        <v/>
      </c>
      <c r="M77" s="17" t="str">
        <f t="shared" si="17"/>
        <v/>
      </c>
      <c r="U77" s="16">
        <f t="shared" si="14"/>
        <v>2</v>
      </c>
      <c r="V77" s="16">
        <f t="shared" si="15"/>
        <v>2</v>
      </c>
      <c r="W77" s="16" t="str">
        <f t="shared" si="16"/>
        <v/>
      </c>
    </row>
    <row r="78" spans="10:23" x14ac:dyDescent="0.25">
      <c r="J78" s="16" t="str">
        <f>Simulator!BG79</f>
        <v/>
      </c>
      <c r="K78" s="16" t="str">
        <f>Simulator!BH79</f>
        <v/>
      </c>
      <c r="L78" s="16" t="str">
        <f>Simulator!BI79</f>
        <v/>
      </c>
      <c r="M78" s="17" t="str">
        <f t="shared" si="17"/>
        <v/>
      </c>
      <c r="U78" s="16">
        <f t="shared" si="14"/>
        <v>2</v>
      </c>
      <c r="V78" s="16">
        <f t="shared" si="15"/>
        <v>2</v>
      </c>
      <c r="W78" s="16" t="str">
        <f t="shared" si="16"/>
        <v/>
      </c>
    </row>
    <row r="79" spans="10:23" x14ac:dyDescent="0.25">
      <c r="J79" s="16" t="str">
        <f>Simulator!BG80</f>
        <v/>
      </c>
      <c r="K79" s="16" t="str">
        <f>Simulator!BH80</f>
        <v/>
      </c>
      <c r="L79" s="16" t="str">
        <f>Simulator!BI80</f>
        <v/>
      </c>
      <c r="M79" s="17" t="str">
        <f t="shared" si="17"/>
        <v/>
      </c>
      <c r="U79" s="16">
        <f t="shared" si="14"/>
        <v>2</v>
      </c>
      <c r="V79" s="16">
        <f t="shared" si="15"/>
        <v>2</v>
      </c>
      <c r="W79" s="16" t="str">
        <f t="shared" si="16"/>
        <v/>
      </c>
    </row>
    <row r="80" spans="10:23" x14ac:dyDescent="0.25">
      <c r="J80" s="16" t="str">
        <f>Simulator!BG81</f>
        <v/>
      </c>
      <c r="K80" s="16" t="str">
        <f>Simulator!BH81</f>
        <v/>
      </c>
      <c r="L80" s="16" t="str">
        <f>Simulator!BI81</f>
        <v/>
      </c>
      <c r="M80" s="17" t="str">
        <f t="shared" si="17"/>
        <v/>
      </c>
      <c r="U80" s="16">
        <f t="shared" si="14"/>
        <v>2</v>
      </c>
      <c r="V80" s="16">
        <f t="shared" si="15"/>
        <v>2</v>
      </c>
      <c r="W80" s="16" t="str">
        <f t="shared" si="16"/>
        <v/>
      </c>
    </row>
    <row r="81" spans="10:23" x14ac:dyDescent="0.25">
      <c r="J81" s="16" t="str">
        <f>Simulator!BG82</f>
        <v/>
      </c>
      <c r="K81" s="16" t="str">
        <f>Simulator!BH82</f>
        <v/>
      </c>
      <c r="L81" s="16" t="str">
        <f>Simulator!BI82</f>
        <v/>
      </c>
      <c r="M81" s="17" t="str">
        <f t="shared" si="17"/>
        <v/>
      </c>
      <c r="U81" s="16">
        <f t="shared" si="14"/>
        <v>2</v>
      </c>
      <c r="V81" s="16">
        <f t="shared" si="15"/>
        <v>2</v>
      </c>
      <c r="W81" s="16" t="str">
        <f t="shared" si="16"/>
        <v/>
      </c>
    </row>
    <row r="82" spans="10:23" x14ac:dyDescent="0.25">
      <c r="J82" s="16" t="str">
        <f>Simulator!BG83</f>
        <v/>
      </c>
      <c r="K82" s="16" t="str">
        <f>Simulator!BH83</f>
        <v/>
      </c>
      <c r="L82" s="16" t="str">
        <f>Simulator!BI83</f>
        <v/>
      </c>
      <c r="M82" s="17" t="str">
        <f t="shared" si="17"/>
        <v/>
      </c>
      <c r="U82" s="16">
        <f t="shared" si="14"/>
        <v>2</v>
      </c>
      <c r="V82" s="16">
        <f t="shared" si="15"/>
        <v>2</v>
      </c>
      <c r="W82" s="16" t="str">
        <f t="shared" si="16"/>
        <v/>
      </c>
    </row>
    <row r="83" spans="10:23" x14ac:dyDescent="0.25">
      <c r="J83" s="16" t="str">
        <f>Simulator!BG84</f>
        <v/>
      </c>
      <c r="K83" s="16" t="str">
        <f>Simulator!BH84</f>
        <v/>
      </c>
      <c r="L83" s="16" t="str">
        <f>Simulator!BI84</f>
        <v/>
      </c>
      <c r="M83" s="17" t="str">
        <f t="shared" si="17"/>
        <v/>
      </c>
      <c r="U83" s="16">
        <f t="shared" si="14"/>
        <v>2</v>
      </c>
      <c r="V83" s="16">
        <f t="shared" si="15"/>
        <v>2</v>
      </c>
      <c r="W83" s="16" t="str">
        <f t="shared" si="16"/>
        <v/>
      </c>
    </row>
    <row r="84" spans="10:23" x14ac:dyDescent="0.25">
      <c r="J84" s="16" t="str">
        <f>Simulator!BG85</f>
        <v/>
      </c>
      <c r="K84" s="16" t="str">
        <f>Simulator!BH85</f>
        <v/>
      </c>
      <c r="L84" s="16" t="str">
        <f>Simulator!BI85</f>
        <v/>
      </c>
      <c r="M84" s="17" t="str">
        <f t="shared" si="17"/>
        <v/>
      </c>
      <c r="U84" s="16">
        <f t="shared" si="14"/>
        <v>2</v>
      </c>
      <c r="V84" s="16">
        <f t="shared" si="15"/>
        <v>2</v>
      </c>
      <c r="W84" s="16" t="str">
        <f t="shared" si="16"/>
        <v/>
      </c>
    </row>
    <row r="85" spans="10:23" x14ac:dyDescent="0.25">
      <c r="J85" s="16" t="str">
        <f>Simulator!BG86</f>
        <v/>
      </c>
      <c r="K85" s="16" t="str">
        <f>Simulator!BH86</f>
        <v/>
      </c>
      <c r="L85" s="16" t="str">
        <f>Simulator!BI86</f>
        <v/>
      </c>
      <c r="M85" s="17" t="str">
        <f t="shared" si="17"/>
        <v/>
      </c>
      <c r="U85" s="16">
        <f t="shared" si="14"/>
        <v>2</v>
      </c>
      <c r="V85" s="16">
        <f t="shared" si="15"/>
        <v>2</v>
      </c>
      <c r="W85" s="16" t="str">
        <f t="shared" si="16"/>
        <v/>
      </c>
    </row>
    <row r="86" spans="10:23" x14ac:dyDescent="0.25">
      <c r="J86" s="16" t="str">
        <f>Simulator!BG87</f>
        <v/>
      </c>
      <c r="K86" s="16" t="str">
        <f>Simulator!BH87</f>
        <v/>
      </c>
      <c r="L86" s="16" t="str">
        <f>Simulator!BI87</f>
        <v/>
      </c>
      <c r="M86" s="17" t="str">
        <f t="shared" si="17"/>
        <v/>
      </c>
      <c r="U86" s="16">
        <f t="shared" si="14"/>
        <v>2</v>
      </c>
      <c r="V86" s="16">
        <f t="shared" si="15"/>
        <v>2</v>
      </c>
      <c r="W86" s="16" t="str">
        <f t="shared" si="16"/>
        <v/>
      </c>
    </row>
    <row r="87" spans="10:23" x14ac:dyDescent="0.25">
      <c r="J87" s="16" t="str">
        <f>Simulator!BG88</f>
        <v/>
      </c>
      <c r="K87" s="16" t="str">
        <f>Simulator!BH88</f>
        <v/>
      </c>
      <c r="L87" s="16" t="str">
        <f>Simulator!BI88</f>
        <v/>
      </c>
      <c r="M87" s="17" t="str">
        <f t="shared" si="17"/>
        <v/>
      </c>
      <c r="U87" s="16">
        <f t="shared" si="14"/>
        <v>2</v>
      </c>
      <c r="V87" s="16">
        <f t="shared" si="15"/>
        <v>2</v>
      </c>
      <c r="W87" s="16" t="str">
        <f t="shared" si="16"/>
        <v/>
      </c>
    </row>
    <row r="88" spans="10:23" x14ac:dyDescent="0.25">
      <c r="J88" s="16" t="str">
        <f>Simulator!BG89</f>
        <v/>
      </c>
      <c r="K88" s="16" t="str">
        <f>Simulator!BH89</f>
        <v/>
      </c>
      <c r="L88" s="16" t="str">
        <f>Simulator!BI89</f>
        <v/>
      </c>
      <c r="M88" s="17" t="str">
        <f t="shared" si="17"/>
        <v/>
      </c>
      <c r="U88" s="16">
        <f t="shared" si="14"/>
        <v>2</v>
      </c>
      <c r="V88" s="16">
        <f t="shared" si="15"/>
        <v>2</v>
      </c>
      <c r="W88" s="16" t="str">
        <f t="shared" si="16"/>
        <v/>
      </c>
    </row>
    <row r="89" spans="10:23" x14ac:dyDescent="0.25">
      <c r="J89" s="16" t="str">
        <f>Simulator!BG90</f>
        <v/>
      </c>
      <c r="K89" s="16" t="str">
        <f>Simulator!BH90</f>
        <v/>
      </c>
      <c r="L89" s="16" t="str">
        <f>Simulator!BI90</f>
        <v/>
      </c>
      <c r="M89" s="17" t="str">
        <f t="shared" si="17"/>
        <v/>
      </c>
      <c r="U89" s="16">
        <f t="shared" si="14"/>
        <v>2</v>
      </c>
      <c r="V89" s="16">
        <f t="shared" si="15"/>
        <v>2</v>
      </c>
      <c r="W89" s="16" t="str">
        <f t="shared" si="16"/>
        <v/>
      </c>
    </row>
    <row r="90" spans="10:23" x14ac:dyDescent="0.25">
      <c r="J90" s="16" t="str">
        <f>Simulator!BG91</f>
        <v/>
      </c>
      <c r="K90" s="16" t="str">
        <f>Simulator!BH91</f>
        <v/>
      </c>
      <c r="L90" s="16" t="str">
        <f>Simulator!BI91</f>
        <v/>
      </c>
      <c r="M90" s="17" t="str">
        <f t="shared" si="17"/>
        <v/>
      </c>
      <c r="U90" s="16">
        <f t="shared" si="14"/>
        <v>2</v>
      </c>
      <c r="V90" s="16">
        <f t="shared" si="15"/>
        <v>2</v>
      </c>
      <c r="W90" s="16" t="str">
        <f t="shared" si="16"/>
        <v/>
      </c>
    </row>
    <row r="91" spans="10:23" x14ac:dyDescent="0.25">
      <c r="J91" s="16" t="str">
        <f>Simulator!BG92</f>
        <v/>
      </c>
      <c r="K91" s="16" t="str">
        <f>Simulator!BH92</f>
        <v/>
      </c>
      <c r="L91" s="16" t="str">
        <f>Simulator!BI92</f>
        <v/>
      </c>
      <c r="M91" s="17" t="str">
        <f t="shared" si="17"/>
        <v/>
      </c>
      <c r="U91" s="16">
        <f t="shared" si="14"/>
        <v>2</v>
      </c>
      <c r="V91" s="16">
        <f t="shared" si="15"/>
        <v>2</v>
      </c>
      <c r="W91" s="16" t="str">
        <f t="shared" si="16"/>
        <v/>
      </c>
    </row>
    <row r="92" spans="10:23" x14ac:dyDescent="0.25">
      <c r="J92" s="16" t="str">
        <f>Simulator!BG93</f>
        <v/>
      </c>
      <c r="K92" s="16" t="str">
        <f>Simulator!BH93</f>
        <v/>
      </c>
      <c r="L92" s="16" t="str">
        <f>Simulator!BI93</f>
        <v/>
      </c>
      <c r="M92" s="17" t="str">
        <f t="shared" si="17"/>
        <v/>
      </c>
      <c r="U92" s="16">
        <f t="shared" si="14"/>
        <v>2</v>
      </c>
      <c r="V92" s="16">
        <f t="shared" si="15"/>
        <v>2</v>
      </c>
      <c r="W92" s="16" t="str">
        <f t="shared" si="16"/>
        <v/>
      </c>
    </row>
    <row r="93" spans="10:23" x14ac:dyDescent="0.25">
      <c r="J93" s="16" t="str">
        <f>Simulator!BG94</f>
        <v/>
      </c>
      <c r="K93" s="16" t="str">
        <f>Simulator!BH94</f>
        <v/>
      </c>
      <c r="L93" s="16" t="str">
        <f>Simulator!BI94</f>
        <v/>
      </c>
      <c r="M93" s="17" t="str">
        <f t="shared" si="17"/>
        <v/>
      </c>
      <c r="U93" s="16">
        <f t="shared" si="14"/>
        <v>2</v>
      </c>
      <c r="V93" s="16">
        <f t="shared" si="15"/>
        <v>2</v>
      </c>
      <c r="W93" s="16" t="str">
        <f t="shared" si="16"/>
        <v/>
      </c>
    </row>
    <row r="94" spans="10:23" x14ac:dyDescent="0.25">
      <c r="J94" s="16" t="str">
        <f>Simulator!BG95</f>
        <v/>
      </c>
      <c r="K94" s="16" t="str">
        <f>Simulator!BH95</f>
        <v/>
      </c>
      <c r="L94" s="16" t="str">
        <f>Simulator!BI95</f>
        <v/>
      </c>
      <c r="M94" s="17" t="str">
        <f t="shared" si="17"/>
        <v/>
      </c>
      <c r="U94" s="16">
        <f t="shared" si="14"/>
        <v>2</v>
      </c>
      <c r="V94" s="16">
        <f t="shared" si="15"/>
        <v>2</v>
      </c>
      <c r="W94" s="16" t="str">
        <f t="shared" si="16"/>
        <v/>
      </c>
    </row>
    <row r="95" spans="10:23" x14ac:dyDescent="0.25">
      <c r="J95" s="16" t="str">
        <f>Simulator!BG96</f>
        <v/>
      </c>
      <c r="K95" s="16" t="str">
        <f>Simulator!BH96</f>
        <v/>
      </c>
      <c r="L95" s="16" t="str">
        <f>Simulator!BI96</f>
        <v/>
      </c>
      <c r="M95" s="17" t="str">
        <f t="shared" si="17"/>
        <v/>
      </c>
      <c r="U95" s="16">
        <f t="shared" si="14"/>
        <v>2</v>
      </c>
      <c r="V95" s="16">
        <f t="shared" si="15"/>
        <v>2</v>
      </c>
      <c r="W95" s="16" t="str">
        <f t="shared" si="16"/>
        <v/>
      </c>
    </row>
    <row r="96" spans="10:23" x14ac:dyDescent="0.25">
      <c r="J96" s="16" t="str">
        <f>Simulator!BG97</f>
        <v/>
      </c>
      <c r="K96" s="16" t="str">
        <f>Simulator!BH97</f>
        <v/>
      </c>
      <c r="L96" s="16" t="str">
        <f>Simulator!BI97</f>
        <v/>
      </c>
      <c r="M96" s="17" t="str">
        <f t="shared" si="17"/>
        <v/>
      </c>
      <c r="U96" s="16">
        <f t="shared" si="14"/>
        <v>2</v>
      </c>
      <c r="V96" s="16">
        <f t="shared" si="15"/>
        <v>2</v>
      </c>
      <c r="W96" s="16" t="str">
        <f t="shared" si="16"/>
        <v/>
      </c>
    </row>
    <row r="97" spans="10:23" x14ac:dyDescent="0.25">
      <c r="J97" s="16" t="str">
        <f>Simulator!BG98</f>
        <v/>
      </c>
      <c r="K97" s="16" t="str">
        <f>Simulator!BH98</f>
        <v/>
      </c>
      <c r="L97" s="16" t="str">
        <f>Simulator!BI98</f>
        <v/>
      </c>
      <c r="M97" s="17" t="str">
        <f t="shared" si="17"/>
        <v/>
      </c>
      <c r="U97" s="16">
        <f t="shared" si="14"/>
        <v>2</v>
      </c>
      <c r="V97" s="16">
        <f t="shared" si="15"/>
        <v>2</v>
      </c>
      <c r="W97" s="16" t="str">
        <f t="shared" si="16"/>
        <v/>
      </c>
    </row>
    <row r="98" spans="10:23" x14ac:dyDescent="0.25">
      <c r="J98" s="16" t="str">
        <f>Simulator!BG99</f>
        <v/>
      </c>
      <c r="K98" s="16" t="str">
        <f>Simulator!BH99</f>
        <v/>
      </c>
      <c r="L98" s="16" t="str">
        <f>Simulator!BI99</f>
        <v/>
      </c>
      <c r="M98" s="17" t="str">
        <f t="shared" si="17"/>
        <v/>
      </c>
      <c r="U98" s="16">
        <f t="shared" si="14"/>
        <v>2</v>
      </c>
      <c r="V98" s="16">
        <f t="shared" si="15"/>
        <v>2</v>
      </c>
      <c r="W98" s="16" t="str">
        <f t="shared" si="16"/>
        <v/>
      </c>
    </row>
    <row r="99" spans="10:23" x14ac:dyDescent="0.25">
      <c r="J99" s="16" t="str">
        <f>Simulator!BG100</f>
        <v/>
      </c>
      <c r="K99" s="16" t="str">
        <f>Simulator!BH100</f>
        <v/>
      </c>
      <c r="L99" s="16" t="str">
        <f>Simulator!BI100</f>
        <v/>
      </c>
      <c r="M99" s="17" t="str">
        <f t="shared" si="17"/>
        <v/>
      </c>
      <c r="U99" s="16">
        <f t="shared" si="14"/>
        <v>2</v>
      </c>
      <c r="V99" s="16">
        <f t="shared" si="15"/>
        <v>2</v>
      </c>
      <c r="W99" s="16" t="str">
        <f t="shared" si="16"/>
        <v/>
      </c>
    </row>
    <row r="100" spans="10:23" x14ac:dyDescent="0.25">
      <c r="J100" s="16">
        <f>Simulator!BG101</f>
        <v>0</v>
      </c>
      <c r="K100" s="16">
        <f>Simulator!BH101</f>
        <v>0</v>
      </c>
      <c r="L100" s="16">
        <f>Simulator!BI101</f>
        <v>0</v>
      </c>
      <c r="M100" s="17" t="str">
        <f t="shared" si="17"/>
        <v/>
      </c>
      <c r="U100" s="16">
        <f t="shared" si="14"/>
        <v>2</v>
      </c>
      <c r="V100" s="16">
        <f t="shared" si="15"/>
        <v>2</v>
      </c>
      <c r="W100" s="16" t="str">
        <f t="shared" si="16"/>
        <v/>
      </c>
    </row>
    <row r="101" spans="10:23" x14ac:dyDescent="0.25">
      <c r="J101" s="16">
        <f>Simulator!BG102</f>
        <v>0</v>
      </c>
      <c r="K101" s="16">
        <f>Simulator!BH102</f>
        <v>0</v>
      </c>
      <c r="L101" s="16">
        <f>Simulator!BI102</f>
        <v>0</v>
      </c>
      <c r="M101" s="17" t="str">
        <f t="shared" si="17"/>
        <v/>
      </c>
      <c r="U101" s="16">
        <f t="shared" si="14"/>
        <v>2</v>
      </c>
      <c r="V101" s="16">
        <f t="shared" si="15"/>
        <v>2</v>
      </c>
      <c r="W101" s="16" t="str">
        <f t="shared" si="16"/>
        <v/>
      </c>
    </row>
    <row r="102" spans="10:23" x14ac:dyDescent="0.25">
      <c r="J102" s="16">
        <f>Simulator!BG103</f>
        <v>0</v>
      </c>
      <c r="K102" s="16">
        <f>Simulator!BH103</f>
        <v>0</v>
      </c>
      <c r="L102" s="16">
        <f>Simulator!BI103</f>
        <v>0</v>
      </c>
      <c r="M102" s="17" t="str">
        <f t="shared" si="17"/>
        <v/>
      </c>
      <c r="U102" s="16">
        <f t="shared" si="14"/>
        <v>2</v>
      </c>
      <c r="V102" s="16">
        <f t="shared" si="15"/>
        <v>2</v>
      </c>
      <c r="W102" s="16" t="str">
        <f t="shared" si="16"/>
        <v/>
      </c>
    </row>
    <row r="103" spans="10:23" x14ac:dyDescent="0.25">
      <c r="J103" s="16">
        <f>Simulator!BG104</f>
        <v>0</v>
      </c>
      <c r="K103" s="16">
        <f>Simulator!BH104</f>
        <v>0</v>
      </c>
      <c r="L103" s="16">
        <f>Simulator!BI104</f>
        <v>0</v>
      </c>
      <c r="M103" s="17" t="str">
        <f t="shared" si="17"/>
        <v/>
      </c>
      <c r="U103" s="16">
        <f t="shared" si="14"/>
        <v>2</v>
      </c>
      <c r="V103" s="16">
        <f t="shared" si="15"/>
        <v>2</v>
      </c>
      <c r="W103" s="16" t="str">
        <f t="shared" si="16"/>
        <v/>
      </c>
    </row>
    <row r="104" spans="10:23" x14ac:dyDescent="0.25">
      <c r="J104" s="16">
        <f>Simulator!BG105</f>
        <v>0</v>
      </c>
      <c r="K104" s="16">
        <f>Simulator!BH105</f>
        <v>0</v>
      </c>
      <c r="L104" s="16">
        <f>Simulator!BI105</f>
        <v>0</v>
      </c>
      <c r="M104" s="17" t="str">
        <f t="shared" si="17"/>
        <v/>
      </c>
      <c r="U104" s="16">
        <f t="shared" si="14"/>
        <v>2</v>
      </c>
      <c r="V104" s="16">
        <f t="shared" si="15"/>
        <v>2</v>
      </c>
      <c r="W104" s="16" t="str">
        <f t="shared" si="16"/>
        <v/>
      </c>
    </row>
    <row r="105" spans="10:23" x14ac:dyDescent="0.25">
      <c r="J105" s="16">
        <f>Simulator!BG106</f>
        <v>0</v>
      </c>
      <c r="K105" s="16">
        <f>Simulator!BH106</f>
        <v>0</v>
      </c>
      <c r="L105" s="16">
        <f>Simulator!BI106</f>
        <v>0</v>
      </c>
      <c r="M105" s="17" t="str">
        <f t="shared" si="17"/>
        <v/>
      </c>
      <c r="U105" s="16">
        <f t="shared" si="14"/>
        <v>2</v>
      </c>
      <c r="V105" s="16">
        <f t="shared" si="15"/>
        <v>2</v>
      </c>
      <c r="W105" s="16" t="str">
        <f t="shared" si="16"/>
        <v/>
      </c>
    </row>
    <row r="106" spans="10:23" x14ac:dyDescent="0.25">
      <c r="J106" s="16">
        <f>Simulator!BG107</f>
        <v>0</v>
      </c>
      <c r="K106" s="16">
        <f>Simulator!BH107</f>
        <v>0</v>
      </c>
      <c r="L106" s="16">
        <f>Simulator!BI107</f>
        <v>0</v>
      </c>
      <c r="M106" s="17" t="str">
        <f t="shared" si="17"/>
        <v/>
      </c>
      <c r="U106" s="16">
        <f t="shared" si="14"/>
        <v>2</v>
      </c>
      <c r="V106" s="16">
        <f t="shared" si="15"/>
        <v>2</v>
      </c>
      <c r="W106" s="16" t="str">
        <f t="shared" si="16"/>
        <v/>
      </c>
    </row>
    <row r="107" spans="10:23" x14ac:dyDescent="0.25">
      <c r="J107" s="16">
        <f>Simulator!BG108</f>
        <v>0</v>
      </c>
      <c r="K107" s="16">
        <f>Simulator!BH108</f>
        <v>0</v>
      </c>
      <c r="L107" s="16">
        <f>Simulator!BI108</f>
        <v>0</v>
      </c>
      <c r="M107" s="17" t="str">
        <f t="shared" si="17"/>
        <v/>
      </c>
      <c r="U107" s="16">
        <f t="shared" si="14"/>
        <v>2</v>
      </c>
      <c r="V107" s="16">
        <f t="shared" si="15"/>
        <v>2</v>
      </c>
      <c r="W107" s="16" t="str">
        <f t="shared" si="16"/>
        <v/>
      </c>
    </row>
    <row r="108" spans="10:23" x14ac:dyDescent="0.25">
      <c r="J108" s="16">
        <f>Simulator!BG109</f>
        <v>0</v>
      </c>
      <c r="K108" s="16">
        <f>Simulator!BH109</f>
        <v>0</v>
      </c>
      <c r="L108" s="16">
        <f>Simulator!BI109</f>
        <v>0</v>
      </c>
      <c r="M108" s="17" t="str">
        <f t="shared" si="17"/>
        <v/>
      </c>
      <c r="U108" s="16">
        <f t="shared" si="14"/>
        <v>2</v>
      </c>
      <c r="V108" s="16">
        <f t="shared" si="15"/>
        <v>2</v>
      </c>
      <c r="W108" s="16" t="str">
        <f t="shared" si="16"/>
        <v/>
      </c>
    </row>
    <row r="109" spans="10:23" x14ac:dyDescent="0.25">
      <c r="J109" s="16">
        <f>Simulator!BG110</f>
        <v>0</v>
      </c>
      <c r="K109" s="16">
        <f>Simulator!BH110</f>
        <v>0</v>
      </c>
      <c r="L109" s="16">
        <f>Simulator!BI110</f>
        <v>0</v>
      </c>
      <c r="M109" s="17" t="str">
        <f t="shared" si="17"/>
        <v/>
      </c>
      <c r="U109" s="16">
        <f t="shared" si="14"/>
        <v>2</v>
      </c>
      <c r="V109" s="16">
        <f t="shared" si="15"/>
        <v>2</v>
      </c>
      <c r="W109" s="16" t="str">
        <f t="shared" si="16"/>
        <v/>
      </c>
    </row>
    <row r="110" spans="10:23" x14ac:dyDescent="0.25">
      <c r="J110" s="16">
        <f>Simulator!BG111</f>
        <v>0</v>
      </c>
      <c r="K110" s="16">
        <f>Simulator!BH111</f>
        <v>0</v>
      </c>
      <c r="L110" s="16">
        <f>Simulator!BI111</f>
        <v>0</v>
      </c>
      <c r="M110" s="17" t="str">
        <f t="shared" si="17"/>
        <v/>
      </c>
      <c r="U110" s="16">
        <f t="shared" ref="U110:U173" si="18">IF(ISNUMBER(SEARCH("@",W110)),U109+1,U109)</f>
        <v>2</v>
      </c>
      <c r="V110" s="16">
        <f t="shared" ref="V110:V173" si="19">IF(ISNUMBER(SEARCH("@",W109)),V109+1,V109)</f>
        <v>2</v>
      </c>
      <c r="W110" s="16" t="str">
        <f t="shared" si="16"/>
        <v/>
      </c>
    </row>
    <row r="111" spans="10:23" x14ac:dyDescent="0.25">
      <c r="J111" s="16">
        <f>Simulator!BG112</f>
        <v>0</v>
      </c>
      <c r="K111" s="16">
        <f>Simulator!BH112</f>
        <v>0</v>
      </c>
      <c r="L111" s="16">
        <f>Simulator!BI112</f>
        <v>0</v>
      </c>
      <c r="M111" s="17" t="str">
        <f t="shared" si="17"/>
        <v/>
      </c>
      <c r="U111" s="16">
        <f t="shared" si="18"/>
        <v>2</v>
      </c>
      <c r="V111" s="16">
        <f t="shared" si="19"/>
        <v>2</v>
      </c>
      <c r="W111" s="16" t="str">
        <f t="shared" si="16"/>
        <v/>
      </c>
    </row>
    <row r="112" spans="10:23" x14ac:dyDescent="0.25">
      <c r="J112" s="16">
        <f>Simulator!BG113</f>
        <v>0</v>
      </c>
      <c r="K112" s="16">
        <f>Simulator!BH113</f>
        <v>0</v>
      </c>
      <c r="L112" s="16">
        <f>Simulator!BI113</f>
        <v>0</v>
      </c>
      <c r="M112" s="17" t="str">
        <f t="shared" si="17"/>
        <v/>
      </c>
      <c r="U112" s="16">
        <f t="shared" si="18"/>
        <v>2</v>
      </c>
      <c r="V112" s="16">
        <f t="shared" si="19"/>
        <v>2</v>
      </c>
      <c r="W112" s="16" t="str">
        <f t="shared" si="16"/>
        <v/>
      </c>
    </row>
    <row r="113" spans="10:23" x14ac:dyDescent="0.25">
      <c r="J113" s="16">
        <f>Simulator!BG114</f>
        <v>0</v>
      </c>
      <c r="K113" s="16">
        <f>Simulator!BH114</f>
        <v>0</v>
      </c>
      <c r="L113" s="16">
        <f>Simulator!BI114</f>
        <v>0</v>
      </c>
      <c r="M113" s="17" t="str">
        <f t="shared" si="17"/>
        <v/>
      </c>
      <c r="U113" s="16">
        <f t="shared" si="18"/>
        <v>2</v>
      </c>
      <c r="V113" s="16">
        <f t="shared" si="19"/>
        <v>2</v>
      </c>
      <c r="W113" s="16" t="str">
        <f t="shared" si="16"/>
        <v/>
      </c>
    </row>
    <row r="114" spans="10:23" x14ac:dyDescent="0.25">
      <c r="J114" s="16">
        <f>Simulator!BG115</f>
        <v>0</v>
      </c>
      <c r="K114" s="16">
        <f>Simulator!BH115</f>
        <v>0</v>
      </c>
      <c r="L114" s="16">
        <f>Simulator!BI115</f>
        <v>0</v>
      </c>
      <c r="M114" s="17" t="str">
        <f t="shared" si="17"/>
        <v/>
      </c>
      <c r="U114" s="16">
        <f t="shared" si="18"/>
        <v>2</v>
      </c>
      <c r="V114" s="16">
        <f t="shared" si="19"/>
        <v>2</v>
      </c>
      <c r="W114" s="16" t="str">
        <f t="shared" si="16"/>
        <v/>
      </c>
    </row>
    <row r="115" spans="10:23" x14ac:dyDescent="0.25">
      <c r="J115" s="16">
        <f>Simulator!BG116</f>
        <v>0</v>
      </c>
      <c r="K115" s="16">
        <f>Simulator!BH116</f>
        <v>0</v>
      </c>
      <c r="L115" s="16">
        <f>Simulator!BI116</f>
        <v>0</v>
      </c>
      <c r="M115" s="17" t="str">
        <f t="shared" si="17"/>
        <v/>
      </c>
      <c r="U115" s="16">
        <f t="shared" si="18"/>
        <v>2</v>
      </c>
      <c r="V115" s="16">
        <f t="shared" si="19"/>
        <v>2</v>
      </c>
      <c r="W115" s="16" t="str">
        <f t="shared" si="16"/>
        <v/>
      </c>
    </row>
    <row r="116" spans="10:23" x14ac:dyDescent="0.25">
      <c r="J116" s="16">
        <f>Simulator!BG117</f>
        <v>0</v>
      </c>
      <c r="K116" s="16">
        <f>Simulator!BH117</f>
        <v>0</v>
      </c>
      <c r="L116" s="16">
        <f>Simulator!BI117</f>
        <v>0</v>
      </c>
      <c r="M116" s="17" t="str">
        <f t="shared" si="17"/>
        <v/>
      </c>
      <c r="U116" s="16">
        <f t="shared" si="18"/>
        <v>2</v>
      </c>
      <c r="V116" s="16">
        <f t="shared" si="19"/>
        <v>2</v>
      </c>
      <c r="W116" s="16" t="str">
        <f t="shared" si="16"/>
        <v/>
      </c>
    </row>
    <row r="117" spans="10:23" x14ac:dyDescent="0.25">
      <c r="J117" s="16">
        <f>Simulator!BG118</f>
        <v>0</v>
      </c>
      <c r="K117" s="16">
        <f>Simulator!BH118</f>
        <v>0</v>
      </c>
      <c r="L117" s="16">
        <f>Simulator!BI118</f>
        <v>0</v>
      </c>
      <c r="M117" s="17" t="str">
        <f t="shared" si="17"/>
        <v/>
      </c>
      <c r="U117" s="16">
        <f t="shared" si="18"/>
        <v>2</v>
      </c>
      <c r="V117" s="16">
        <f t="shared" si="19"/>
        <v>2</v>
      </c>
      <c r="W117" s="16" t="str">
        <f t="shared" si="16"/>
        <v/>
      </c>
    </row>
    <row r="118" spans="10:23" x14ac:dyDescent="0.25">
      <c r="J118" s="16">
        <f>Simulator!BG119</f>
        <v>0</v>
      </c>
      <c r="K118" s="16">
        <f>Simulator!BH119</f>
        <v>0</v>
      </c>
      <c r="L118" s="16">
        <f>Simulator!BI119</f>
        <v>0</v>
      </c>
      <c r="M118" s="17" t="str">
        <f t="shared" si="17"/>
        <v/>
      </c>
      <c r="U118" s="16">
        <f t="shared" si="18"/>
        <v>2</v>
      </c>
      <c r="V118" s="16">
        <f t="shared" si="19"/>
        <v>2</v>
      </c>
      <c r="W118" s="16" t="str">
        <f t="shared" si="16"/>
        <v/>
      </c>
    </row>
    <row r="119" spans="10:23" x14ac:dyDescent="0.25">
      <c r="J119" s="16">
        <f>Simulator!BG120</f>
        <v>0</v>
      </c>
      <c r="K119" s="16">
        <f>Simulator!BH120</f>
        <v>0</v>
      </c>
      <c r="L119" s="16">
        <f>Simulator!BI120</f>
        <v>0</v>
      </c>
      <c r="M119" s="17" t="str">
        <f t="shared" si="17"/>
        <v/>
      </c>
      <c r="U119" s="16">
        <f t="shared" si="18"/>
        <v>2</v>
      </c>
      <c r="V119" s="16">
        <f t="shared" si="19"/>
        <v>2</v>
      </c>
      <c r="W119" s="16" t="str">
        <f t="shared" si="16"/>
        <v/>
      </c>
    </row>
    <row r="120" spans="10:23" x14ac:dyDescent="0.25">
      <c r="J120" s="16">
        <f>Simulator!BG121</f>
        <v>0</v>
      </c>
      <c r="K120" s="16">
        <f>Simulator!BH121</f>
        <v>0</v>
      </c>
      <c r="L120" s="16">
        <f>Simulator!BI121</f>
        <v>0</v>
      </c>
      <c r="M120" s="17" t="str">
        <f t="shared" si="17"/>
        <v/>
      </c>
      <c r="U120" s="16">
        <f t="shared" si="18"/>
        <v>2</v>
      </c>
      <c r="V120" s="16">
        <f t="shared" si="19"/>
        <v>2</v>
      </c>
      <c r="W120" s="16" t="str">
        <f t="shared" si="16"/>
        <v/>
      </c>
    </row>
    <row r="121" spans="10:23" x14ac:dyDescent="0.25">
      <c r="J121" s="16">
        <f>Simulator!BG122</f>
        <v>0</v>
      </c>
      <c r="K121" s="16">
        <f>Simulator!BH122</f>
        <v>0</v>
      </c>
      <c r="L121" s="16">
        <f>Simulator!BI122</f>
        <v>0</v>
      </c>
      <c r="M121" s="17" t="str">
        <f t="shared" si="17"/>
        <v/>
      </c>
      <c r="U121" s="16">
        <f t="shared" si="18"/>
        <v>2</v>
      </c>
      <c r="V121" s="16">
        <f t="shared" si="19"/>
        <v>2</v>
      </c>
      <c r="W121" s="16" t="str">
        <f t="shared" si="16"/>
        <v/>
      </c>
    </row>
    <row r="122" spans="10:23" x14ac:dyDescent="0.25">
      <c r="J122" s="16">
        <f>Simulator!BG123</f>
        <v>0</v>
      </c>
      <c r="K122" s="16">
        <f>Simulator!BH123</f>
        <v>0</v>
      </c>
      <c r="L122" s="16">
        <f>Simulator!BI123</f>
        <v>0</v>
      </c>
      <c r="M122" s="17" t="str">
        <f t="shared" si="17"/>
        <v/>
      </c>
      <c r="U122" s="16">
        <f t="shared" si="18"/>
        <v>2</v>
      </c>
      <c r="V122" s="16">
        <f t="shared" si="19"/>
        <v>2</v>
      </c>
      <c r="W122" s="16" t="str">
        <f t="shared" si="16"/>
        <v/>
      </c>
    </row>
    <row r="123" spans="10:23" x14ac:dyDescent="0.25">
      <c r="J123" s="16">
        <f>Simulator!BG124</f>
        <v>0</v>
      </c>
      <c r="K123" s="16">
        <f>Simulator!BH124</f>
        <v>0</v>
      </c>
      <c r="L123" s="16">
        <f>Simulator!BI124</f>
        <v>0</v>
      </c>
      <c r="M123" s="17" t="str">
        <f t="shared" si="17"/>
        <v/>
      </c>
      <c r="U123" s="16">
        <f t="shared" si="18"/>
        <v>2</v>
      </c>
      <c r="V123" s="16">
        <f t="shared" si="19"/>
        <v>2</v>
      </c>
      <c r="W123" s="16" t="str">
        <f t="shared" si="16"/>
        <v/>
      </c>
    </row>
    <row r="124" spans="10:23" x14ac:dyDescent="0.25">
      <c r="J124" s="16">
        <f>Simulator!BG125</f>
        <v>0</v>
      </c>
      <c r="K124" s="16">
        <f>Simulator!BH125</f>
        <v>0</v>
      </c>
      <c r="L124" s="16">
        <f>Simulator!BI125</f>
        <v>0</v>
      </c>
      <c r="M124" s="17" t="str">
        <f t="shared" si="17"/>
        <v/>
      </c>
      <c r="U124" s="16">
        <f t="shared" si="18"/>
        <v>2</v>
      </c>
      <c r="V124" s="16">
        <f t="shared" si="19"/>
        <v>2</v>
      </c>
      <c r="W124" s="16" t="str">
        <f t="shared" si="16"/>
        <v/>
      </c>
    </row>
    <row r="125" spans="10:23" x14ac:dyDescent="0.25">
      <c r="J125" s="16">
        <f>Simulator!BG126</f>
        <v>0</v>
      </c>
      <c r="K125" s="16">
        <f>Simulator!BH126</f>
        <v>0</v>
      </c>
      <c r="L125" s="16">
        <f>Simulator!BI126</f>
        <v>0</v>
      </c>
      <c r="M125" s="17" t="str">
        <f t="shared" si="17"/>
        <v/>
      </c>
      <c r="U125" s="16">
        <f t="shared" si="18"/>
        <v>2</v>
      </c>
      <c r="V125" s="16">
        <f t="shared" si="19"/>
        <v>2</v>
      </c>
      <c r="W125" s="16" t="str">
        <f t="shared" si="16"/>
        <v/>
      </c>
    </row>
    <row r="126" spans="10:23" x14ac:dyDescent="0.25">
      <c r="J126" s="16">
        <f>Simulator!BG127</f>
        <v>0</v>
      </c>
      <c r="K126" s="16">
        <f>Simulator!BH127</f>
        <v>0</v>
      </c>
      <c r="L126" s="16">
        <f>Simulator!BI127</f>
        <v>0</v>
      </c>
      <c r="M126" s="17" t="str">
        <f t="shared" si="17"/>
        <v/>
      </c>
      <c r="U126" s="16">
        <f t="shared" si="18"/>
        <v>2</v>
      </c>
      <c r="V126" s="16">
        <f t="shared" si="19"/>
        <v>2</v>
      </c>
      <c r="W126" s="16" t="str">
        <f t="shared" si="16"/>
        <v/>
      </c>
    </row>
    <row r="127" spans="10:23" x14ac:dyDescent="0.25">
      <c r="J127" s="16">
        <f>Simulator!BG128</f>
        <v>0</v>
      </c>
      <c r="K127" s="16">
        <f>Simulator!BH128</f>
        <v>0</v>
      </c>
      <c r="L127" s="16">
        <f>Simulator!BI128</f>
        <v>0</v>
      </c>
      <c r="M127" s="17" t="str">
        <f t="shared" si="17"/>
        <v/>
      </c>
      <c r="U127" s="16">
        <f t="shared" si="18"/>
        <v>2</v>
      </c>
      <c r="V127" s="16">
        <f t="shared" si="19"/>
        <v>2</v>
      </c>
      <c r="W127" s="16" t="str">
        <f t="shared" si="16"/>
        <v/>
      </c>
    </row>
    <row r="128" spans="10:23" x14ac:dyDescent="0.25">
      <c r="J128" s="16">
        <f>Simulator!BG129</f>
        <v>0</v>
      </c>
      <c r="K128" s="16">
        <f>Simulator!BH129</f>
        <v>0</v>
      </c>
      <c r="L128" s="16">
        <f>Simulator!BI129</f>
        <v>0</v>
      </c>
      <c r="M128" s="17" t="str">
        <f t="shared" si="17"/>
        <v/>
      </c>
      <c r="U128" s="16">
        <f t="shared" si="18"/>
        <v>2</v>
      </c>
      <c r="V128" s="16">
        <f t="shared" si="19"/>
        <v>2</v>
      </c>
      <c r="W128" s="16" t="str">
        <f t="shared" si="16"/>
        <v/>
      </c>
    </row>
    <row r="129" spans="10:23" x14ac:dyDescent="0.25">
      <c r="J129" s="16">
        <f>Simulator!BG130</f>
        <v>0</v>
      </c>
      <c r="K129" s="16">
        <f>Simulator!BH130</f>
        <v>0</v>
      </c>
      <c r="L129" s="16">
        <f>Simulator!BI130</f>
        <v>0</v>
      </c>
      <c r="M129" s="17" t="str">
        <f t="shared" si="17"/>
        <v/>
      </c>
      <c r="U129" s="16">
        <f t="shared" si="18"/>
        <v>2</v>
      </c>
      <c r="V129" s="16">
        <f t="shared" si="19"/>
        <v>2</v>
      </c>
      <c r="W129" s="16" t="str">
        <f t="shared" si="16"/>
        <v/>
      </c>
    </row>
    <row r="130" spans="10:23" x14ac:dyDescent="0.25">
      <c r="J130" s="16">
        <f>Simulator!BG131</f>
        <v>0</v>
      </c>
      <c r="K130" s="16">
        <f>Simulator!BH131</f>
        <v>0</v>
      </c>
      <c r="L130" s="16">
        <f>Simulator!BI131</f>
        <v>0</v>
      </c>
      <c r="M130" s="17" t="str">
        <f t="shared" si="17"/>
        <v/>
      </c>
      <c r="U130" s="16">
        <f t="shared" si="18"/>
        <v>2</v>
      </c>
      <c r="V130" s="16">
        <f t="shared" si="19"/>
        <v>2</v>
      </c>
      <c r="W130" s="16" t="str">
        <f t="shared" ref="W130:W193" si="20">INDEX(MyData,1+INT((ROW(A129)-1)/COLUMNS(MyData)),MOD(ROW(A129)-1+COLUMNS(MyData),COLUMNS(MyData))+1)</f>
        <v/>
      </c>
    </row>
    <row r="131" spans="10:23" x14ac:dyDescent="0.25">
      <c r="J131" s="16">
        <f>Simulator!BG132</f>
        <v>0</v>
      </c>
      <c r="K131" s="16">
        <f>Simulator!BH132</f>
        <v>0</v>
      </c>
      <c r="L131" s="16">
        <f>Simulator!BI132</f>
        <v>0</v>
      </c>
      <c r="M131" s="17" t="str">
        <f t="shared" ref="M131:M194" si="21">IFERROR(VLOOKUP(ROW()-1,$U$2:$W$265,3,0),"")</f>
        <v/>
      </c>
      <c r="U131" s="16">
        <f t="shared" si="18"/>
        <v>2</v>
      </c>
      <c r="V131" s="16">
        <f t="shared" si="19"/>
        <v>2</v>
      </c>
      <c r="W131" s="16" t="str">
        <f t="shared" si="20"/>
        <v/>
      </c>
    </row>
    <row r="132" spans="10:23" x14ac:dyDescent="0.25">
      <c r="J132" s="16">
        <f>Simulator!BG133</f>
        <v>0</v>
      </c>
      <c r="K132" s="16">
        <f>Simulator!BH133</f>
        <v>0</v>
      </c>
      <c r="L132" s="16">
        <f>Simulator!BI133</f>
        <v>0</v>
      </c>
      <c r="M132" s="17" t="str">
        <f t="shared" si="21"/>
        <v/>
      </c>
      <c r="U132" s="16">
        <f t="shared" si="18"/>
        <v>2</v>
      </c>
      <c r="V132" s="16">
        <f t="shared" si="19"/>
        <v>2</v>
      </c>
      <c r="W132" s="16" t="str">
        <f t="shared" si="20"/>
        <v/>
      </c>
    </row>
    <row r="133" spans="10:23" x14ac:dyDescent="0.25">
      <c r="J133" s="16">
        <f>Simulator!BG134</f>
        <v>0</v>
      </c>
      <c r="K133" s="16">
        <f>Simulator!BH134</f>
        <v>0</v>
      </c>
      <c r="L133" s="16">
        <f>Simulator!BI134</f>
        <v>0</v>
      </c>
      <c r="M133" s="17" t="str">
        <f t="shared" si="21"/>
        <v/>
      </c>
      <c r="U133" s="16">
        <f t="shared" si="18"/>
        <v>2</v>
      </c>
      <c r="V133" s="16">
        <f t="shared" si="19"/>
        <v>2</v>
      </c>
      <c r="W133" s="16" t="str">
        <f t="shared" si="20"/>
        <v/>
      </c>
    </row>
    <row r="134" spans="10:23" x14ac:dyDescent="0.25">
      <c r="J134" s="16">
        <f>Simulator!BG135</f>
        <v>0</v>
      </c>
      <c r="K134" s="16">
        <f>Simulator!BH135</f>
        <v>0</v>
      </c>
      <c r="L134" s="16">
        <f>Simulator!BI135</f>
        <v>0</v>
      </c>
      <c r="M134" s="17" t="str">
        <f t="shared" si="21"/>
        <v/>
      </c>
      <c r="U134" s="16">
        <f t="shared" si="18"/>
        <v>2</v>
      </c>
      <c r="V134" s="16">
        <f t="shared" si="19"/>
        <v>2</v>
      </c>
      <c r="W134" s="16" t="str">
        <f t="shared" si="20"/>
        <v/>
      </c>
    </row>
    <row r="135" spans="10:23" x14ac:dyDescent="0.25">
      <c r="J135" s="16">
        <f>Simulator!BG136</f>
        <v>0</v>
      </c>
      <c r="K135" s="16">
        <f>Simulator!BH136</f>
        <v>0</v>
      </c>
      <c r="L135" s="16">
        <f>Simulator!BI136</f>
        <v>0</v>
      </c>
      <c r="M135" s="17" t="str">
        <f t="shared" si="21"/>
        <v/>
      </c>
      <c r="U135" s="16">
        <f t="shared" si="18"/>
        <v>2</v>
      </c>
      <c r="V135" s="16">
        <f t="shared" si="19"/>
        <v>2</v>
      </c>
      <c r="W135" s="16" t="str">
        <f t="shared" si="20"/>
        <v/>
      </c>
    </row>
    <row r="136" spans="10:23" x14ac:dyDescent="0.25">
      <c r="J136" s="16">
        <f>Simulator!BG137</f>
        <v>0</v>
      </c>
      <c r="K136" s="16">
        <f>Simulator!BH137</f>
        <v>0</v>
      </c>
      <c r="L136" s="16">
        <f>Simulator!BI137</f>
        <v>0</v>
      </c>
      <c r="M136" s="17" t="str">
        <f t="shared" si="21"/>
        <v/>
      </c>
      <c r="U136" s="16">
        <f t="shared" si="18"/>
        <v>2</v>
      </c>
      <c r="V136" s="16">
        <f t="shared" si="19"/>
        <v>2</v>
      </c>
      <c r="W136" s="16" t="str">
        <f t="shared" si="20"/>
        <v/>
      </c>
    </row>
    <row r="137" spans="10:23" x14ac:dyDescent="0.25">
      <c r="J137" s="16">
        <f>Simulator!BG138</f>
        <v>0</v>
      </c>
      <c r="K137" s="16">
        <f>Simulator!BH138</f>
        <v>0</v>
      </c>
      <c r="L137" s="16">
        <f>Simulator!BI138</f>
        <v>0</v>
      </c>
      <c r="M137" s="17" t="str">
        <f t="shared" si="21"/>
        <v/>
      </c>
      <c r="U137" s="16">
        <f t="shared" si="18"/>
        <v>2</v>
      </c>
      <c r="V137" s="16">
        <f t="shared" si="19"/>
        <v>2</v>
      </c>
      <c r="W137" s="16" t="str">
        <f t="shared" si="20"/>
        <v/>
      </c>
    </row>
    <row r="138" spans="10:23" x14ac:dyDescent="0.25">
      <c r="J138" s="16">
        <f>Simulator!BG139</f>
        <v>0</v>
      </c>
      <c r="K138" s="16">
        <f>Simulator!BH139</f>
        <v>0</v>
      </c>
      <c r="L138" s="16">
        <f>Simulator!BI139</f>
        <v>0</v>
      </c>
      <c r="M138" s="17" t="str">
        <f t="shared" si="21"/>
        <v/>
      </c>
      <c r="U138" s="16">
        <f t="shared" si="18"/>
        <v>2</v>
      </c>
      <c r="V138" s="16">
        <f t="shared" si="19"/>
        <v>2</v>
      </c>
      <c r="W138" s="16" t="str">
        <f t="shared" si="20"/>
        <v/>
      </c>
    </row>
    <row r="139" spans="10:23" x14ac:dyDescent="0.25">
      <c r="J139" s="16">
        <f>Simulator!BG140</f>
        <v>0</v>
      </c>
      <c r="K139" s="16">
        <f>Simulator!BH140</f>
        <v>0</v>
      </c>
      <c r="L139" s="16">
        <f>Simulator!BI140</f>
        <v>0</v>
      </c>
      <c r="M139" s="17" t="str">
        <f t="shared" si="21"/>
        <v/>
      </c>
      <c r="U139" s="16">
        <f t="shared" si="18"/>
        <v>2</v>
      </c>
      <c r="V139" s="16">
        <f t="shared" si="19"/>
        <v>2</v>
      </c>
      <c r="W139" s="16" t="str">
        <f t="shared" si="20"/>
        <v/>
      </c>
    </row>
    <row r="140" spans="10:23" x14ac:dyDescent="0.25">
      <c r="J140" s="16">
        <f>Simulator!BG141</f>
        <v>0</v>
      </c>
      <c r="K140" s="16">
        <f>Simulator!BH141</f>
        <v>0</v>
      </c>
      <c r="L140" s="16">
        <f>Simulator!BI141</f>
        <v>0</v>
      </c>
      <c r="M140" s="17" t="str">
        <f t="shared" si="21"/>
        <v/>
      </c>
      <c r="U140" s="16">
        <f t="shared" si="18"/>
        <v>2</v>
      </c>
      <c r="V140" s="16">
        <f t="shared" si="19"/>
        <v>2</v>
      </c>
      <c r="W140" s="16" t="str">
        <f t="shared" si="20"/>
        <v/>
      </c>
    </row>
    <row r="141" spans="10:23" x14ac:dyDescent="0.25">
      <c r="J141" s="16">
        <f>Simulator!BG142</f>
        <v>0</v>
      </c>
      <c r="K141" s="16">
        <f>Simulator!BH142</f>
        <v>0</v>
      </c>
      <c r="L141" s="16">
        <f>Simulator!BI142</f>
        <v>0</v>
      </c>
      <c r="M141" s="17" t="str">
        <f t="shared" si="21"/>
        <v/>
      </c>
      <c r="U141" s="16">
        <f t="shared" si="18"/>
        <v>2</v>
      </c>
      <c r="V141" s="16">
        <f t="shared" si="19"/>
        <v>2</v>
      </c>
      <c r="W141" s="16" t="str">
        <f t="shared" si="20"/>
        <v/>
      </c>
    </row>
    <row r="142" spans="10:23" x14ac:dyDescent="0.25">
      <c r="J142" s="16">
        <f>Simulator!BG143</f>
        <v>0</v>
      </c>
      <c r="K142" s="16">
        <f>Simulator!BH143</f>
        <v>0</v>
      </c>
      <c r="L142" s="16">
        <f>Simulator!BI143</f>
        <v>0</v>
      </c>
      <c r="M142" s="17" t="str">
        <f t="shared" si="21"/>
        <v/>
      </c>
      <c r="U142" s="16">
        <f t="shared" si="18"/>
        <v>2</v>
      </c>
      <c r="V142" s="16">
        <f t="shared" si="19"/>
        <v>2</v>
      </c>
      <c r="W142" s="16" t="str">
        <f t="shared" si="20"/>
        <v/>
      </c>
    </row>
    <row r="143" spans="10:23" x14ac:dyDescent="0.25">
      <c r="J143" s="16">
        <f>Simulator!BG144</f>
        <v>0</v>
      </c>
      <c r="K143" s="16">
        <f>Simulator!BH144</f>
        <v>0</v>
      </c>
      <c r="L143" s="16">
        <f>Simulator!BI144</f>
        <v>0</v>
      </c>
      <c r="M143" s="17" t="str">
        <f t="shared" si="21"/>
        <v/>
      </c>
      <c r="U143" s="16">
        <f t="shared" si="18"/>
        <v>2</v>
      </c>
      <c r="V143" s="16">
        <f t="shared" si="19"/>
        <v>2</v>
      </c>
      <c r="W143" s="16" t="str">
        <f t="shared" si="20"/>
        <v/>
      </c>
    </row>
    <row r="144" spans="10:23" x14ac:dyDescent="0.25">
      <c r="J144" s="16">
        <f>Simulator!BG145</f>
        <v>0</v>
      </c>
      <c r="K144" s="16">
        <f>Simulator!BH145</f>
        <v>0</v>
      </c>
      <c r="L144" s="16">
        <f>Simulator!BI145</f>
        <v>0</v>
      </c>
      <c r="M144" s="17" t="str">
        <f t="shared" si="21"/>
        <v/>
      </c>
      <c r="U144" s="16">
        <f t="shared" si="18"/>
        <v>2</v>
      </c>
      <c r="V144" s="16">
        <f t="shared" si="19"/>
        <v>2</v>
      </c>
      <c r="W144" s="16" t="str">
        <f t="shared" si="20"/>
        <v/>
      </c>
    </row>
    <row r="145" spans="10:23" x14ac:dyDescent="0.25">
      <c r="J145" s="16">
        <f>Simulator!BG146</f>
        <v>0</v>
      </c>
      <c r="K145" s="16">
        <f>Simulator!BH146</f>
        <v>0</v>
      </c>
      <c r="L145" s="16">
        <f>Simulator!BI146</f>
        <v>0</v>
      </c>
      <c r="M145" s="17" t="str">
        <f t="shared" si="21"/>
        <v/>
      </c>
      <c r="U145" s="16">
        <f t="shared" si="18"/>
        <v>2</v>
      </c>
      <c r="V145" s="16">
        <f t="shared" si="19"/>
        <v>2</v>
      </c>
      <c r="W145" s="16" t="str">
        <f t="shared" si="20"/>
        <v/>
      </c>
    </row>
    <row r="146" spans="10:23" x14ac:dyDescent="0.25">
      <c r="J146" s="16">
        <f>Simulator!BG147</f>
        <v>0</v>
      </c>
      <c r="K146" s="16">
        <f>Simulator!BH147</f>
        <v>0</v>
      </c>
      <c r="L146" s="16">
        <f>Simulator!BI147</f>
        <v>0</v>
      </c>
      <c r="M146" s="17" t="str">
        <f t="shared" si="21"/>
        <v/>
      </c>
      <c r="U146" s="16">
        <f t="shared" si="18"/>
        <v>2</v>
      </c>
      <c r="V146" s="16">
        <f t="shared" si="19"/>
        <v>2</v>
      </c>
      <c r="W146" s="16" t="str">
        <f t="shared" si="20"/>
        <v/>
      </c>
    </row>
    <row r="147" spans="10:23" x14ac:dyDescent="0.25">
      <c r="J147" s="16">
        <f>Simulator!BG148</f>
        <v>0</v>
      </c>
      <c r="K147" s="16">
        <f>Simulator!BH148</f>
        <v>0</v>
      </c>
      <c r="L147" s="16">
        <f>Simulator!BI148</f>
        <v>0</v>
      </c>
      <c r="M147" s="17" t="str">
        <f t="shared" si="21"/>
        <v/>
      </c>
      <c r="U147" s="16">
        <f t="shared" si="18"/>
        <v>2</v>
      </c>
      <c r="V147" s="16">
        <f t="shared" si="19"/>
        <v>2</v>
      </c>
      <c r="W147" s="16" t="str">
        <f t="shared" si="20"/>
        <v/>
      </c>
    </row>
    <row r="148" spans="10:23" x14ac:dyDescent="0.25">
      <c r="J148" s="16">
        <f>Simulator!BG149</f>
        <v>0</v>
      </c>
      <c r="K148" s="16">
        <f>Simulator!BH149</f>
        <v>0</v>
      </c>
      <c r="L148" s="16">
        <f>Simulator!BI149</f>
        <v>0</v>
      </c>
      <c r="M148" s="17" t="str">
        <f t="shared" si="21"/>
        <v/>
      </c>
      <c r="U148" s="16">
        <f t="shared" si="18"/>
        <v>2</v>
      </c>
      <c r="V148" s="16">
        <f t="shared" si="19"/>
        <v>2</v>
      </c>
      <c r="W148" s="16" t="str">
        <f t="shared" si="20"/>
        <v/>
      </c>
    </row>
    <row r="149" spans="10:23" x14ac:dyDescent="0.25">
      <c r="J149" s="16">
        <f>Simulator!BG150</f>
        <v>0</v>
      </c>
      <c r="K149" s="16">
        <f>Simulator!BH150</f>
        <v>0</v>
      </c>
      <c r="L149" s="16">
        <f>Simulator!BI150</f>
        <v>0</v>
      </c>
      <c r="M149" s="17" t="str">
        <f t="shared" si="21"/>
        <v/>
      </c>
      <c r="U149" s="16">
        <f t="shared" si="18"/>
        <v>2</v>
      </c>
      <c r="V149" s="16">
        <f t="shared" si="19"/>
        <v>2</v>
      </c>
      <c r="W149" s="16" t="str">
        <f t="shared" si="20"/>
        <v/>
      </c>
    </row>
    <row r="150" spans="10:23" x14ac:dyDescent="0.25">
      <c r="J150" s="16">
        <f>Simulator!BG151</f>
        <v>0</v>
      </c>
      <c r="K150" s="16">
        <f>Simulator!BH151</f>
        <v>0</v>
      </c>
      <c r="L150" s="16">
        <f>Simulator!BI151</f>
        <v>0</v>
      </c>
      <c r="M150" s="17" t="str">
        <f t="shared" si="21"/>
        <v/>
      </c>
      <c r="U150" s="16">
        <f t="shared" si="18"/>
        <v>2</v>
      </c>
      <c r="V150" s="16">
        <f t="shared" si="19"/>
        <v>2</v>
      </c>
      <c r="W150" s="16" t="str">
        <f t="shared" si="20"/>
        <v/>
      </c>
    </row>
    <row r="151" spans="10:23" x14ac:dyDescent="0.25">
      <c r="J151" s="16">
        <f>Simulator!BG152</f>
        <v>0</v>
      </c>
      <c r="K151" s="16">
        <f>Simulator!BH152</f>
        <v>0</v>
      </c>
      <c r="L151" s="16">
        <f>Simulator!BI152</f>
        <v>0</v>
      </c>
      <c r="M151" s="17" t="str">
        <f t="shared" si="21"/>
        <v/>
      </c>
      <c r="U151" s="16">
        <f t="shared" si="18"/>
        <v>2</v>
      </c>
      <c r="V151" s="16">
        <f t="shared" si="19"/>
        <v>2</v>
      </c>
      <c r="W151" s="16" t="str">
        <f t="shared" si="20"/>
        <v/>
      </c>
    </row>
    <row r="152" spans="10:23" x14ac:dyDescent="0.25">
      <c r="J152" s="16">
        <f>Simulator!BG153</f>
        <v>0</v>
      </c>
      <c r="K152" s="16">
        <f>Simulator!BH153</f>
        <v>0</v>
      </c>
      <c r="L152" s="16">
        <f>Simulator!BI153</f>
        <v>0</v>
      </c>
      <c r="M152" s="17" t="str">
        <f t="shared" si="21"/>
        <v/>
      </c>
      <c r="U152" s="16">
        <f t="shared" si="18"/>
        <v>2</v>
      </c>
      <c r="V152" s="16">
        <f t="shared" si="19"/>
        <v>2</v>
      </c>
      <c r="W152" s="16" t="str">
        <f t="shared" si="20"/>
        <v/>
      </c>
    </row>
    <row r="153" spans="10:23" x14ac:dyDescent="0.25">
      <c r="J153" s="16">
        <f>Simulator!BG154</f>
        <v>0</v>
      </c>
      <c r="K153" s="16">
        <f>Simulator!BH154</f>
        <v>0</v>
      </c>
      <c r="L153" s="16">
        <f>Simulator!BI154</f>
        <v>0</v>
      </c>
      <c r="M153" s="17" t="str">
        <f t="shared" si="21"/>
        <v/>
      </c>
      <c r="U153" s="16">
        <f t="shared" si="18"/>
        <v>2</v>
      </c>
      <c r="V153" s="16">
        <f t="shared" si="19"/>
        <v>2</v>
      </c>
      <c r="W153" s="16" t="str">
        <f t="shared" si="20"/>
        <v/>
      </c>
    </row>
    <row r="154" spans="10:23" x14ac:dyDescent="0.25">
      <c r="J154" s="16">
        <f>Simulator!BG155</f>
        <v>0</v>
      </c>
      <c r="K154" s="16">
        <f>Simulator!BH155</f>
        <v>0</v>
      </c>
      <c r="L154" s="16">
        <f>Simulator!BI155</f>
        <v>0</v>
      </c>
      <c r="M154" s="17" t="str">
        <f t="shared" si="21"/>
        <v/>
      </c>
      <c r="U154" s="16">
        <f t="shared" si="18"/>
        <v>2</v>
      </c>
      <c r="V154" s="16">
        <f t="shared" si="19"/>
        <v>2</v>
      </c>
      <c r="W154" s="16" t="str">
        <f t="shared" si="20"/>
        <v/>
      </c>
    </row>
    <row r="155" spans="10:23" x14ac:dyDescent="0.25">
      <c r="J155" s="16">
        <f>Simulator!BG156</f>
        <v>0</v>
      </c>
      <c r="K155" s="16">
        <f>Simulator!BH156</f>
        <v>0</v>
      </c>
      <c r="L155" s="16">
        <f>Simulator!BI156</f>
        <v>0</v>
      </c>
      <c r="M155" s="17" t="str">
        <f t="shared" si="21"/>
        <v/>
      </c>
      <c r="U155" s="16">
        <f t="shared" si="18"/>
        <v>2</v>
      </c>
      <c r="V155" s="16">
        <f t="shared" si="19"/>
        <v>2</v>
      </c>
      <c r="W155" s="16" t="str">
        <f t="shared" si="20"/>
        <v/>
      </c>
    </row>
    <row r="156" spans="10:23" x14ac:dyDescent="0.25">
      <c r="J156" s="16">
        <f>Simulator!BG157</f>
        <v>0</v>
      </c>
      <c r="K156" s="16">
        <f>Simulator!BH157</f>
        <v>0</v>
      </c>
      <c r="L156" s="16">
        <f>Simulator!BI157</f>
        <v>0</v>
      </c>
      <c r="M156" s="17" t="str">
        <f t="shared" si="21"/>
        <v/>
      </c>
      <c r="U156" s="16">
        <f t="shared" si="18"/>
        <v>2</v>
      </c>
      <c r="V156" s="16">
        <f t="shared" si="19"/>
        <v>2</v>
      </c>
      <c r="W156" s="16" t="str">
        <f t="shared" si="20"/>
        <v/>
      </c>
    </row>
    <row r="157" spans="10:23" x14ac:dyDescent="0.25">
      <c r="J157" s="16">
        <f>Simulator!BG158</f>
        <v>0</v>
      </c>
      <c r="K157" s="16">
        <f>Simulator!BH158</f>
        <v>0</v>
      </c>
      <c r="L157" s="16">
        <f>Simulator!BI158</f>
        <v>0</v>
      </c>
      <c r="M157" s="17" t="str">
        <f t="shared" si="21"/>
        <v/>
      </c>
      <c r="U157" s="16">
        <f t="shared" si="18"/>
        <v>2</v>
      </c>
      <c r="V157" s="16">
        <f t="shared" si="19"/>
        <v>2</v>
      </c>
      <c r="W157" s="16" t="str">
        <f t="shared" si="20"/>
        <v/>
      </c>
    </row>
    <row r="158" spans="10:23" x14ac:dyDescent="0.25">
      <c r="J158" s="16">
        <f>Simulator!BG159</f>
        <v>0</v>
      </c>
      <c r="K158" s="16">
        <f>Simulator!BH159</f>
        <v>0</v>
      </c>
      <c r="L158" s="16">
        <f>Simulator!BI159</f>
        <v>0</v>
      </c>
      <c r="M158" s="17" t="str">
        <f t="shared" si="21"/>
        <v/>
      </c>
      <c r="U158" s="16">
        <f t="shared" si="18"/>
        <v>2</v>
      </c>
      <c r="V158" s="16">
        <f t="shared" si="19"/>
        <v>2</v>
      </c>
      <c r="W158" s="16" t="str">
        <f t="shared" si="20"/>
        <v/>
      </c>
    </row>
    <row r="159" spans="10:23" x14ac:dyDescent="0.25">
      <c r="J159" s="16">
        <f>Simulator!BG160</f>
        <v>0</v>
      </c>
      <c r="K159" s="16">
        <f>Simulator!BH160</f>
        <v>0</v>
      </c>
      <c r="L159" s="16">
        <f>Simulator!BI160</f>
        <v>0</v>
      </c>
      <c r="M159" s="17" t="str">
        <f t="shared" si="21"/>
        <v/>
      </c>
      <c r="U159" s="16">
        <f t="shared" si="18"/>
        <v>2</v>
      </c>
      <c r="V159" s="16">
        <f t="shared" si="19"/>
        <v>2</v>
      </c>
      <c r="W159" s="16" t="str">
        <f t="shared" si="20"/>
        <v/>
      </c>
    </row>
    <row r="160" spans="10:23" x14ac:dyDescent="0.25">
      <c r="J160" s="16">
        <f>Simulator!BG161</f>
        <v>0</v>
      </c>
      <c r="K160" s="16">
        <f>Simulator!BH161</f>
        <v>0</v>
      </c>
      <c r="L160" s="16">
        <f>Simulator!BI161</f>
        <v>0</v>
      </c>
      <c r="M160" s="17" t="str">
        <f t="shared" si="21"/>
        <v/>
      </c>
      <c r="U160" s="16">
        <f t="shared" si="18"/>
        <v>2</v>
      </c>
      <c r="V160" s="16">
        <f t="shared" si="19"/>
        <v>2</v>
      </c>
      <c r="W160" s="16" t="str">
        <f t="shared" si="20"/>
        <v/>
      </c>
    </row>
    <row r="161" spans="10:23" x14ac:dyDescent="0.25">
      <c r="J161" s="16">
        <f>Simulator!BG162</f>
        <v>0</v>
      </c>
      <c r="K161" s="16">
        <f>Simulator!BH162</f>
        <v>0</v>
      </c>
      <c r="L161" s="16">
        <f>Simulator!BI162</f>
        <v>0</v>
      </c>
      <c r="M161" s="17" t="str">
        <f t="shared" si="21"/>
        <v/>
      </c>
      <c r="U161" s="16">
        <f t="shared" si="18"/>
        <v>2</v>
      </c>
      <c r="V161" s="16">
        <f t="shared" si="19"/>
        <v>2</v>
      </c>
      <c r="W161" s="16" t="str">
        <f t="shared" si="20"/>
        <v/>
      </c>
    </row>
    <row r="162" spans="10:23" x14ac:dyDescent="0.25">
      <c r="J162" s="16">
        <f>Simulator!BG163</f>
        <v>0</v>
      </c>
      <c r="K162" s="16">
        <f>Simulator!BH163</f>
        <v>0</v>
      </c>
      <c r="L162" s="16">
        <f>Simulator!BI163</f>
        <v>0</v>
      </c>
      <c r="M162" s="17" t="str">
        <f t="shared" si="21"/>
        <v/>
      </c>
      <c r="U162" s="16">
        <f t="shared" si="18"/>
        <v>2</v>
      </c>
      <c r="V162" s="16">
        <f t="shared" si="19"/>
        <v>2</v>
      </c>
      <c r="W162" s="16" t="str">
        <f t="shared" si="20"/>
        <v/>
      </c>
    </row>
    <row r="163" spans="10:23" x14ac:dyDescent="0.25">
      <c r="J163" s="16">
        <f>Simulator!BG164</f>
        <v>0</v>
      </c>
      <c r="K163" s="16">
        <f>Simulator!BH164</f>
        <v>0</v>
      </c>
      <c r="L163" s="16">
        <f>Simulator!BI164</f>
        <v>0</v>
      </c>
      <c r="M163" s="17" t="str">
        <f t="shared" si="21"/>
        <v/>
      </c>
      <c r="U163" s="16">
        <f t="shared" si="18"/>
        <v>2</v>
      </c>
      <c r="V163" s="16">
        <f t="shared" si="19"/>
        <v>2</v>
      </c>
      <c r="W163" s="16" t="str">
        <f t="shared" si="20"/>
        <v/>
      </c>
    </row>
    <row r="164" spans="10:23" x14ac:dyDescent="0.25">
      <c r="J164" s="16">
        <f>Simulator!BG165</f>
        <v>0</v>
      </c>
      <c r="K164" s="16">
        <f>Simulator!BH165</f>
        <v>0</v>
      </c>
      <c r="L164" s="16">
        <f>Simulator!BI165</f>
        <v>0</v>
      </c>
      <c r="M164" s="17" t="str">
        <f t="shared" si="21"/>
        <v/>
      </c>
      <c r="U164" s="16">
        <f t="shared" si="18"/>
        <v>2</v>
      </c>
      <c r="V164" s="16">
        <f t="shared" si="19"/>
        <v>2</v>
      </c>
      <c r="W164" s="16" t="str">
        <f t="shared" si="20"/>
        <v/>
      </c>
    </row>
    <row r="165" spans="10:23" x14ac:dyDescent="0.25">
      <c r="J165" s="16">
        <f>Simulator!BG166</f>
        <v>0</v>
      </c>
      <c r="K165" s="16">
        <f>Simulator!BH166</f>
        <v>0</v>
      </c>
      <c r="L165" s="16">
        <f>Simulator!BI166</f>
        <v>0</v>
      </c>
      <c r="M165" s="17" t="str">
        <f t="shared" si="21"/>
        <v/>
      </c>
      <c r="U165" s="16">
        <f t="shared" si="18"/>
        <v>2</v>
      </c>
      <c r="V165" s="16">
        <f t="shared" si="19"/>
        <v>2</v>
      </c>
      <c r="W165" s="16" t="str">
        <f t="shared" si="20"/>
        <v/>
      </c>
    </row>
    <row r="166" spans="10:23" x14ac:dyDescent="0.25">
      <c r="J166" s="16">
        <f>Simulator!BG167</f>
        <v>0</v>
      </c>
      <c r="K166" s="16">
        <f>Simulator!BH167</f>
        <v>0</v>
      </c>
      <c r="L166" s="16">
        <f>Simulator!BI167</f>
        <v>0</v>
      </c>
      <c r="M166" s="17" t="str">
        <f t="shared" si="21"/>
        <v/>
      </c>
      <c r="U166" s="16">
        <f t="shared" si="18"/>
        <v>2</v>
      </c>
      <c r="V166" s="16">
        <f t="shared" si="19"/>
        <v>2</v>
      </c>
      <c r="W166" s="16" t="str">
        <f t="shared" si="20"/>
        <v/>
      </c>
    </row>
    <row r="167" spans="10:23" x14ac:dyDescent="0.25">
      <c r="J167" s="16">
        <f>Simulator!BG168</f>
        <v>0</v>
      </c>
      <c r="K167" s="16">
        <f>Simulator!BH168</f>
        <v>0</v>
      </c>
      <c r="L167" s="16">
        <f>Simulator!BI168</f>
        <v>0</v>
      </c>
      <c r="M167" s="17" t="str">
        <f t="shared" si="21"/>
        <v/>
      </c>
      <c r="U167" s="16">
        <f t="shared" si="18"/>
        <v>2</v>
      </c>
      <c r="V167" s="16">
        <f t="shared" si="19"/>
        <v>2</v>
      </c>
      <c r="W167" s="16" t="str">
        <f t="shared" si="20"/>
        <v/>
      </c>
    </row>
    <row r="168" spans="10:23" x14ac:dyDescent="0.25">
      <c r="J168" s="16">
        <f>Simulator!BG169</f>
        <v>0</v>
      </c>
      <c r="K168" s="16">
        <f>Simulator!BH169</f>
        <v>0</v>
      </c>
      <c r="L168" s="16">
        <f>Simulator!BI169</f>
        <v>0</v>
      </c>
      <c r="M168" s="17" t="str">
        <f t="shared" si="21"/>
        <v/>
      </c>
      <c r="U168" s="16">
        <f t="shared" si="18"/>
        <v>2</v>
      </c>
      <c r="V168" s="16">
        <f t="shared" si="19"/>
        <v>2</v>
      </c>
      <c r="W168" s="16" t="str">
        <f t="shared" si="20"/>
        <v/>
      </c>
    </row>
    <row r="169" spans="10:23" x14ac:dyDescent="0.25">
      <c r="J169" s="16">
        <f>Simulator!BG170</f>
        <v>0</v>
      </c>
      <c r="K169" s="16">
        <f>Simulator!BH170</f>
        <v>0</v>
      </c>
      <c r="L169" s="16">
        <f>Simulator!BI170</f>
        <v>0</v>
      </c>
      <c r="M169" s="17" t="str">
        <f t="shared" si="21"/>
        <v/>
      </c>
      <c r="U169" s="16">
        <f t="shared" si="18"/>
        <v>2</v>
      </c>
      <c r="V169" s="16">
        <f t="shared" si="19"/>
        <v>2</v>
      </c>
      <c r="W169" s="16" t="str">
        <f t="shared" si="20"/>
        <v/>
      </c>
    </row>
    <row r="170" spans="10:23" x14ac:dyDescent="0.25">
      <c r="J170" s="16">
        <f>Simulator!BG171</f>
        <v>0</v>
      </c>
      <c r="K170" s="16">
        <f>Simulator!BH171</f>
        <v>0</v>
      </c>
      <c r="L170" s="16">
        <f>Simulator!BI171</f>
        <v>0</v>
      </c>
      <c r="M170" s="17" t="str">
        <f t="shared" si="21"/>
        <v/>
      </c>
      <c r="U170" s="16">
        <f t="shared" si="18"/>
        <v>2</v>
      </c>
      <c r="V170" s="16">
        <f t="shared" si="19"/>
        <v>2</v>
      </c>
      <c r="W170" s="16" t="str">
        <f t="shared" si="20"/>
        <v/>
      </c>
    </row>
    <row r="171" spans="10:23" x14ac:dyDescent="0.25">
      <c r="J171" s="16">
        <f>Simulator!BG172</f>
        <v>0</v>
      </c>
      <c r="K171" s="16">
        <f>Simulator!BH172</f>
        <v>0</v>
      </c>
      <c r="L171" s="16">
        <f>Simulator!BI172</f>
        <v>0</v>
      </c>
      <c r="M171" s="17" t="str">
        <f t="shared" si="21"/>
        <v/>
      </c>
      <c r="U171" s="16">
        <f t="shared" si="18"/>
        <v>2</v>
      </c>
      <c r="V171" s="16">
        <f t="shared" si="19"/>
        <v>2</v>
      </c>
      <c r="W171" s="16" t="str">
        <f t="shared" si="20"/>
        <v/>
      </c>
    </row>
    <row r="172" spans="10:23" x14ac:dyDescent="0.25">
      <c r="J172" s="16">
        <f>Simulator!BG173</f>
        <v>0</v>
      </c>
      <c r="K172" s="16">
        <f>Simulator!BH173</f>
        <v>0</v>
      </c>
      <c r="L172" s="16">
        <f>Simulator!BI173</f>
        <v>0</v>
      </c>
      <c r="M172" s="17" t="str">
        <f t="shared" si="21"/>
        <v/>
      </c>
      <c r="U172" s="16">
        <f t="shared" si="18"/>
        <v>2</v>
      </c>
      <c r="V172" s="16">
        <f t="shared" si="19"/>
        <v>2</v>
      </c>
      <c r="W172" s="16" t="str">
        <f t="shared" si="20"/>
        <v/>
      </c>
    </row>
    <row r="173" spans="10:23" x14ac:dyDescent="0.25">
      <c r="J173" s="16">
        <f>Simulator!BG174</f>
        <v>0</v>
      </c>
      <c r="K173" s="16">
        <f>Simulator!BH174</f>
        <v>0</v>
      </c>
      <c r="L173" s="16">
        <f>Simulator!BI174</f>
        <v>0</v>
      </c>
      <c r="M173" s="17" t="str">
        <f t="shared" si="21"/>
        <v/>
      </c>
      <c r="U173" s="16">
        <f t="shared" si="18"/>
        <v>2</v>
      </c>
      <c r="V173" s="16">
        <f t="shared" si="19"/>
        <v>2</v>
      </c>
      <c r="W173" s="16" t="str">
        <f t="shared" si="20"/>
        <v/>
      </c>
    </row>
    <row r="174" spans="10:23" x14ac:dyDescent="0.25">
      <c r="J174" s="16">
        <f>Simulator!BG175</f>
        <v>0</v>
      </c>
      <c r="K174" s="16">
        <f>Simulator!BH175</f>
        <v>0</v>
      </c>
      <c r="L174" s="16">
        <f>Simulator!BI175</f>
        <v>0</v>
      </c>
      <c r="M174" s="17" t="str">
        <f t="shared" si="21"/>
        <v/>
      </c>
      <c r="U174" s="16">
        <f t="shared" ref="U174:U218" si="22">IF(ISNUMBER(SEARCH("@",W174)),U173+1,U173)</f>
        <v>2</v>
      </c>
      <c r="V174" s="16">
        <f t="shared" ref="V174:V218" si="23">IF(ISNUMBER(SEARCH("@",W173)),V173+1,V173)</f>
        <v>2</v>
      </c>
      <c r="W174" s="16" t="str">
        <f t="shared" si="20"/>
        <v/>
      </c>
    </row>
    <row r="175" spans="10:23" x14ac:dyDescent="0.25">
      <c r="J175" s="16">
        <f>Simulator!BG176</f>
        <v>0</v>
      </c>
      <c r="K175" s="16">
        <f>Simulator!BH176</f>
        <v>0</v>
      </c>
      <c r="L175" s="16">
        <f>Simulator!BI176</f>
        <v>0</v>
      </c>
      <c r="M175" s="17" t="str">
        <f t="shared" si="21"/>
        <v/>
      </c>
      <c r="U175" s="16">
        <f t="shared" si="22"/>
        <v>2</v>
      </c>
      <c r="V175" s="16">
        <f t="shared" si="23"/>
        <v>2</v>
      </c>
      <c r="W175" s="16" t="str">
        <f t="shared" si="20"/>
        <v/>
      </c>
    </row>
    <row r="176" spans="10:23" x14ac:dyDescent="0.25">
      <c r="J176" s="16">
        <f>Simulator!BG177</f>
        <v>0</v>
      </c>
      <c r="K176" s="16">
        <f>Simulator!BH177</f>
        <v>0</v>
      </c>
      <c r="L176" s="16">
        <f>Simulator!BI177</f>
        <v>0</v>
      </c>
      <c r="M176" s="17" t="str">
        <f t="shared" si="21"/>
        <v/>
      </c>
      <c r="U176" s="16">
        <f t="shared" si="22"/>
        <v>2</v>
      </c>
      <c r="V176" s="16">
        <f t="shared" si="23"/>
        <v>2</v>
      </c>
      <c r="W176" s="16" t="str">
        <f t="shared" si="20"/>
        <v/>
      </c>
    </row>
    <row r="177" spans="10:23" x14ac:dyDescent="0.25">
      <c r="J177" s="16">
        <f>Simulator!BG178</f>
        <v>0</v>
      </c>
      <c r="K177" s="16">
        <f>Simulator!BH178</f>
        <v>0</v>
      </c>
      <c r="L177" s="16">
        <f>Simulator!BI178</f>
        <v>0</v>
      </c>
      <c r="M177" s="17" t="str">
        <f t="shared" si="21"/>
        <v/>
      </c>
      <c r="U177" s="16">
        <f t="shared" si="22"/>
        <v>2</v>
      </c>
      <c r="V177" s="16">
        <f t="shared" si="23"/>
        <v>2</v>
      </c>
      <c r="W177" s="16" t="str">
        <f t="shared" si="20"/>
        <v/>
      </c>
    </row>
    <row r="178" spans="10:23" x14ac:dyDescent="0.25">
      <c r="J178" s="16">
        <f>Simulator!BG179</f>
        <v>0</v>
      </c>
      <c r="K178" s="16">
        <f>Simulator!BH179</f>
        <v>0</v>
      </c>
      <c r="L178" s="16">
        <f>Simulator!BI179</f>
        <v>0</v>
      </c>
      <c r="M178" s="17" t="str">
        <f t="shared" si="21"/>
        <v/>
      </c>
      <c r="U178" s="16">
        <f t="shared" si="22"/>
        <v>2</v>
      </c>
      <c r="V178" s="16">
        <f t="shared" si="23"/>
        <v>2</v>
      </c>
      <c r="W178" s="16" t="str">
        <f t="shared" si="20"/>
        <v/>
      </c>
    </row>
    <row r="179" spans="10:23" x14ac:dyDescent="0.25">
      <c r="J179" s="16">
        <f>Simulator!BG180</f>
        <v>0</v>
      </c>
      <c r="K179" s="16">
        <f>Simulator!BH180</f>
        <v>0</v>
      </c>
      <c r="L179" s="16">
        <f>Simulator!BI180</f>
        <v>0</v>
      </c>
      <c r="M179" s="17" t="str">
        <f t="shared" si="21"/>
        <v/>
      </c>
      <c r="U179" s="16">
        <f t="shared" si="22"/>
        <v>2</v>
      </c>
      <c r="V179" s="16">
        <f t="shared" si="23"/>
        <v>2</v>
      </c>
      <c r="W179" s="16" t="str">
        <f t="shared" si="20"/>
        <v/>
      </c>
    </row>
    <row r="180" spans="10:23" x14ac:dyDescent="0.25">
      <c r="J180" s="16">
        <f>Simulator!BG181</f>
        <v>0</v>
      </c>
      <c r="K180" s="16">
        <f>Simulator!BH181</f>
        <v>0</v>
      </c>
      <c r="L180" s="16">
        <f>Simulator!BI181</f>
        <v>0</v>
      </c>
      <c r="M180" s="17" t="str">
        <f t="shared" si="21"/>
        <v/>
      </c>
      <c r="U180" s="16">
        <f t="shared" si="22"/>
        <v>2</v>
      </c>
      <c r="V180" s="16">
        <f t="shared" si="23"/>
        <v>2</v>
      </c>
      <c r="W180" s="16" t="str">
        <f t="shared" si="20"/>
        <v/>
      </c>
    </row>
    <row r="181" spans="10:23" x14ac:dyDescent="0.25">
      <c r="J181" s="16">
        <f>Simulator!BG182</f>
        <v>0</v>
      </c>
      <c r="K181" s="16">
        <f>Simulator!BH182</f>
        <v>0</v>
      </c>
      <c r="L181" s="16">
        <f>Simulator!BI182</f>
        <v>0</v>
      </c>
      <c r="M181" s="17" t="str">
        <f t="shared" si="21"/>
        <v/>
      </c>
      <c r="U181" s="16">
        <f t="shared" si="22"/>
        <v>2</v>
      </c>
      <c r="V181" s="16">
        <f t="shared" si="23"/>
        <v>2</v>
      </c>
      <c r="W181" s="16" t="str">
        <f t="shared" si="20"/>
        <v/>
      </c>
    </row>
    <row r="182" spans="10:23" x14ac:dyDescent="0.25">
      <c r="J182" s="16">
        <f>Simulator!BG183</f>
        <v>0</v>
      </c>
      <c r="K182" s="16">
        <f>Simulator!BH183</f>
        <v>0</v>
      </c>
      <c r="L182" s="16">
        <f>Simulator!BI183</f>
        <v>0</v>
      </c>
      <c r="M182" s="17" t="str">
        <f t="shared" si="21"/>
        <v/>
      </c>
      <c r="U182" s="16">
        <f t="shared" si="22"/>
        <v>2</v>
      </c>
      <c r="V182" s="16">
        <f t="shared" si="23"/>
        <v>2</v>
      </c>
      <c r="W182" s="16" t="str">
        <f t="shared" si="20"/>
        <v/>
      </c>
    </row>
    <row r="183" spans="10:23" x14ac:dyDescent="0.25">
      <c r="J183" s="16">
        <f>Simulator!BG184</f>
        <v>0</v>
      </c>
      <c r="K183" s="16">
        <f>Simulator!BH184</f>
        <v>0</v>
      </c>
      <c r="L183" s="16">
        <f>Simulator!BI184</f>
        <v>0</v>
      </c>
      <c r="M183" s="17" t="str">
        <f t="shared" si="21"/>
        <v/>
      </c>
      <c r="U183" s="16">
        <f t="shared" si="22"/>
        <v>2</v>
      </c>
      <c r="V183" s="16">
        <f t="shared" si="23"/>
        <v>2</v>
      </c>
      <c r="W183" s="16" t="str">
        <f t="shared" si="20"/>
        <v/>
      </c>
    </row>
    <row r="184" spans="10:23" x14ac:dyDescent="0.25">
      <c r="J184" s="16">
        <f>Simulator!BG185</f>
        <v>0</v>
      </c>
      <c r="K184" s="16">
        <f>Simulator!BH185</f>
        <v>0</v>
      </c>
      <c r="L184" s="16">
        <f>Simulator!BI185</f>
        <v>0</v>
      </c>
      <c r="M184" s="17" t="str">
        <f t="shared" si="21"/>
        <v/>
      </c>
      <c r="U184" s="16">
        <f t="shared" si="22"/>
        <v>2</v>
      </c>
      <c r="V184" s="16">
        <f t="shared" si="23"/>
        <v>2</v>
      </c>
      <c r="W184" s="16" t="str">
        <f t="shared" si="20"/>
        <v/>
      </c>
    </row>
    <row r="185" spans="10:23" x14ac:dyDescent="0.25">
      <c r="J185" s="16">
        <f>Simulator!BG186</f>
        <v>0</v>
      </c>
      <c r="K185" s="16">
        <f>Simulator!BH186</f>
        <v>0</v>
      </c>
      <c r="L185" s="16">
        <f>Simulator!BI186</f>
        <v>0</v>
      </c>
      <c r="M185" s="17" t="str">
        <f t="shared" si="21"/>
        <v/>
      </c>
      <c r="U185" s="16">
        <f t="shared" si="22"/>
        <v>2</v>
      </c>
      <c r="V185" s="16">
        <f t="shared" si="23"/>
        <v>2</v>
      </c>
      <c r="W185" s="16" t="str">
        <f t="shared" si="20"/>
        <v/>
      </c>
    </row>
    <row r="186" spans="10:23" x14ac:dyDescent="0.25">
      <c r="J186" s="16">
        <f>Simulator!BG187</f>
        <v>0</v>
      </c>
      <c r="K186" s="16">
        <f>Simulator!BH187</f>
        <v>0</v>
      </c>
      <c r="L186" s="16">
        <f>Simulator!BI187</f>
        <v>0</v>
      </c>
      <c r="M186" s="17" t="str">
        <f t="shared" si="21"/>
        <v/>
      </c>
      <c r="U186" s="16">
        <f t="shared" si="22"/>
        <v>2</v>
      </c>
      <c r="V186" s="16">
        <f t="shared" si="23"/>
        <v>2</v>
      </c>
      <c r="W186" s="16" t="str">
        <f t="shared" si="20"/>
        <v/>
      </c>
    </row>
    <row r="187" spans="10:23" x14ac:dyDescent="0.25">
      <c r="J187" s="16">
        <f>Simulator!BG188</f>
        <v>0</v>
      </c>
      <c r="K187" s="16">
        <f>Simulator!BH188</f>
        <v>0</v>
      </c>
      <c r="L187" s="16">
        <f>Simulator!BI188</f>
        <v>0</v>
      </c>
      <c r="M187" s="17" t="str">
        <f t="shared" si="21"/>
        <v/>
      </c>
      <c r="U187" s="16">
        <f t="shared" si="22"/>
        <v>2</v>
      </c>
      <c r="V187" s="16">
        <f t="shared" si="23"/>
        <v>2</v>
      </c>
      <c r="W187" s="16" t="str">
        <f t="shared" si="20"/>
        <v/>
      </c>
    </row>
    <row r="188" spans="10:23" x14ac:dyDescent="0.25">
      <c r="J188" s="16">
        <f>Simulator!BG189</f>
        <v>0</v>
      </c>
      <c r="K188" s="16">
        <f>Simulator!BH189</f>
        <v>0</v>
      </c>
      <c r="L188" s="16">
        <f>Simulator!BI189</f>
        <v>0</v>
      </c>
      <c r="M188" s="17" t="str">
        <f t="shared" si="21"/>
        <v/>
      </c>
      <c r="U188" s="16">
        <f t="shared" si="22"/>
        <v>2</v>
      </c>
      <c r="V188" s="16">
        <f t="shared" si="23"/>
        <v>2</v>
      </c>
      <c r="W188" s="16" t="str">
        <f t="shared" si="20"/>
        <v/>
      </c>
    </row>
    <row r="189" spans="10:23" x14ac:dyDescent="0.25">
      <c r="J189" s="16">
        <f>Simulator!BG190</f>
        <v>0</v>
      </c>
      <c r="K189" s="16">
        <f>Simulator!BH190</f>
        <v>0</v>
      </c>
      <c r="L189" s="16">
        <f>Simulator!BI190</f>
        <v>0</v>
      </c>
      <c r="M189" s="17" t="str">
        <f t="shared" si="21"/>
        <v/>
      </c>
      <c r="U189" s="16">
        <f t="shared" si="22"/>
        <v>2</v>
      </c>
      <c r="V189" s="16">
        <f t="shared" si="23"/>
        <v>2</v>
      </c>
      <c r="W189" s="16" t="str">
        <f t="shared" si="20"/>
        <v/>
      </c>
    </row>
    <row r="190" spans="10:23" x14ac:dyDescent="0.25">
      <c r="J190" s="16">
        <f>Simulator!BG191</f>
        <v>0</v>
      </c>
      <c r="K190" s="16">
        <f>Simulator!BH191</f>
        <v>0</v>
      </c>
      <c r="L190" s="16">
        <f>Simulator!BI191</f>
        <v>0</v>
      </c>
      <c r="M190" s="17" t="str">
        <f t="shared" si="21"/>
        <v/>
      </c>
      <c r="U190" s="16">
        <f t="shared" si="22"/>
        <v>2</v>
      </c>
      <c r="V190" s="16">
        <f t="shared" si="23"/>
        <v>2</v>
      </c>
      <c r="W190" s="16" t="str">
        <f t="shared" si="20"/>
        <v/>
      </c>
    </row>
    <row r="191" spans="10:23" x14ac:dyDescent="0.25">
      <c r="J191" s="16">
        <f>Simulator!BG192</f>
        <v>0</v>
      </c>
      <c r="K191" s="16">
        <f>Simulator!BH192</f>
        <v>0</v>
      </c>
      <c r="L191" s="16">
        <f>Simulator!BI192</f>
        <v>0</v>
      </c>
      <c r="M191" s="17" t="str">
        <f t="shared" si="21"/>
        <v/>
      </c>
      <c r="U191" s="16">
        <f t="shared" si="22"/>
        <v>2</v>
      </c>
      <c r="V191" s="16">
        <f t="shared" si="23"/>
        <v>2</v>
      </c>
      <c r="W191" s="16" t="str">
        <f t="shared" si="20"/>
        <v/>
      </c>
    </row>
    <row r="192" spans="10:23" x14ac:dyDescent="0.25">
      <c r="J192" s="16">
        <f>Simulator!BG193</f>
        <v>0</v>
      </c>
      <c r="K192" s="16">
        <f>Simulator!BH193</f>
        <v>0</v>
      </c>
      <c r="L192" s="16">
        <f>Simulator!BI193</f>
        <v>0</v>
      </c>
      <c r="M192" s="17" t="str">
        <f t="shared" si="21"/>
        <v/>
      </c>
      <c r="U192" s="16">
        <f t="shared" si="22"/>
        <v>2</v>
      </c>
      <c r="V192" s="16">
        <f t="shared" si="23"/>
        <v>2</v>
      </c>
      <c r="W192" s="16" t="str">
        <f t="shared" si="20"/>
        <v/>
      </c>
    </row>
    <row r="193" spans="10:23" x14ac:dyDescent="0.25">
      <c r="J193" s="16">
        <f>Simulator!BG194</f>
        <v>0</v>
      </c>
      <c r="K193" s="16">
        <f>Simulator!BH194</f>
        <v>0</v>
      </c>
      <c r="L193" s="16">
        <f>Simulator!BI194</f>
        <v>0</v>
      </c>
      <c r="M193" s="17" t="str">
        <f t="shared" si="21"/>
        <v/>
      </c>
      <c r="U193" s="16">
        <f t="shared" si="22"/>
        <v>2</v>
      </c>
      <c r="V193" s="16">
        <f t="shared" si="23"/>
        <v>2</v>
      </c>
      <c r="W193" s="16" t="str">
        <f t="shared" si="20"/>
        <v/>
      </c>
    </row>
    <row r="194" spans="10:23" x14ac:dyDescent="0.25">
      <c r="J194" s="16">
        <f>Simulator!BG195</f>
        <v>0</v>
      </c>
      <c r="K194" s="16">
        <f>Simulator!BH195</f>
        <v>0</v>
      </c>
      <c r="L194" s="16">
        <f>Simulator!BI195</f>
        <v>0</v>
      </c>
      <c r="M194" s="17" t="str">
        <f t="shared" si="21"/>
        <v/>
      </c>
      <c r="U194" s="16">
        <f t="shared" si="22"/>
        <v>2</v>
      </c>
      <c r="V194" s="16">
        <f t="shared" si="23"/>
        <v>2</v>
      </c>
      <c r="W194" s="16" t="str">
        <f t="shared" ref="W194:W218" si="24">INDEX(MyData,1+INT((ROW(A193)-1)/COLUMNS(MyData)),MOD(ROW(A193)-1+COLUMNS(MyData),COLUMNS(MyData))+1)</f>
        <v/>
      </c>
    </row>
    <row r="195" spans="10:23" x14ac:dyDescent="0.25">
      <c r="J195" s="16">
        <f>Simulator!BG196</f>
        <v>0</v>
      </c>
      <c r="K195" s="16">
        <f>Simulator!BH196</f>
        <v>0</v>
      </c>
      <c r="L195" s="16">
        <f>Simulator!BI196</f>
        <v>0</v>
      </c>
      <c r="M195" s="17" t="str">
        <f t="shared" ref="M195:M218" si="25">IFERROR(VLOOKUP(ROW()-1,$U$2:$W$265,3,0),"")</f>
        <v/>
      </c>
      <c r="U195" s="16">
        <f t="shared" si="22"/>
        <v>2</v>
      </c>
      <c r="V195" s="16">
        <f t="shared" si="23"/>
        <v>2</v>
      </c>
      <c r="W195" s="16" t="str">
        <f t="shared" si="24"/>
        <v/>
      </c>
    </row>
    <row r="196" spans="10:23" x14ac:dyDescent="0.25">
      <c r="J196" s="16">
        <f>Simulator!BG197</f>
        <v>0</v>
      </c>
      <c r="K196" s="16">
        <f>Simulator!BH197</f>
        <v>0</v>
      </c>
      <c r="L196" s="16">
        <f>Simulator!BI197</f>
        <v>0</v>
      </c>
      <c r="M196" s="17" t="str">
        <f t="shared" si="25"/>
        <v/>
      </c>
      <c r="U196" s="16">
        <f t="shared" si="22"/>
        <v>2</v>
      </c>
      <c r="V196" s="16">
        <f t="shared" si="23"/>
        <v>2</v>
      </c>
      <c r="W196" s="16" t="str">
        <f t="shared" si="24"/>
        <v/>
      </c>
    </row>
    <row r="197" spans="10:23" x14ac:dyDescent="0.25">
      <c r="J197" s="16">
        <f>Simulator!BG198</f>
        <v>0</v>
      </c>
      <c r="K197" s="16">
        <f>Simulator!BH198</f>
        <v>0</v>
      </c>
      <c r="L197" s="16">
        <f>Simulator!BI198</f>
        <v>0</v>
      </c>
      <c r="M197" s="17" t="str">
        <f t="shared" si="25"/>
        <v/>
      </c>
      <c r="U197" s="16">
        <f t="shared" si="22"/>
        <v>2</v>
      </c>
      <c r="V197" s="16">
        <f t="shared" si="23"/>
        <v>2</v>
      </c>
      <c r="W197" s="16" t="str">
        <f t="shared" si="24"/>
        <v/>
      </c>
    </row>
    <row r="198" spans="10:23" x14ac:dyDescent="0.25">
      <c r="J198" s="16">
        <f>Simulator!BG199</f>
        <v>0</v>
      </c>
      <c r="K198" s="16">
        <f>Simulator!BH199</f>
        <v>0</v>
      </c>
      <c r="L198" s="16">
        <f>Simulator!BI199</f>
        <v>0</v>
      </c>
      <c r="M198" s="17" t="str">
        <f t="shared" si="25"/>
        <v/>
      </c>
      <c r="U198" s="16">
        <f t="shared" si="22"/>
        <v>2</v>
      </c>
      <c r="V198" s="16">
        <f t="shared" si="23"/>
        <v>2</v>
      </c>
      <c r="W198" s="16" t="str">
        <f t="shared" si="24"/>
        <v/>
      </c>
    </row>
    <row r="199" spans="10:23" x14ac:dyDescent="0.25">
      <c r="J199" s="16">
        <f>Simulator!BG200</f>
        <v>0</v>
      </c>
      <c r="K199" s="16">
        <f>Simulator!BH200</f>
        <v>0</v>
      </c>
      <c r="L199" s="16">
        <f>Simulator!BI200</f>
        <v>0</v>
      </c>
      <c r="M199" s="17" t="str">
        <f t="shared" si="25"/>
        <v/>
      </c>
      <c r="U199" s="16">
        <f t="shared" si="22"/>
        <v>2</v>
      </c>
      <c r="V199" s="16">
        <f t="shared" si="23"/>
        <v>2</v>
      </c>
      <c r="W199" s="16" t="str">
        <f t="shared" si="24"/>
        <v/>
      </c>
    </row>
    <row r="200" spans="10:23" x14ac:dyDescent="0.25">
      <c r="J200" s="16">
        <f>Simulator!BG201</f>
        <v>0</v>
      </c>
      <c r="K200" s="16">
        <f>Simulator!BH201</f>
        <v>0</v>
      </c>
      <c r="L200" s="16">
        <f>Simulator!BI201</f>
        <v>0</v>
      </c>
      <c r="M200" s="17" t="str">
        <f t="shared" si="25"/>
        <v/>
      </c>
      <c r="U200" s="16">
        <f t="shared" si="22"/>
        <v>2</v>
      </c>
      <c r="V200" s="16">
        <f t="shared" si="23"/>
        <v>2</v>
      </c>
      <c r="W200" s="16" t="str">
        <f t="shared" si="24"/>
        <v/>
      </c>
    </row>
    <row r="201" spans="10:23" x14ac:dyDescent="0.25">
      <c r="J201" s="16">
        <f>Simulator!BG202</f>
        <v>0</v>
      </c>
      <c r="K201" s="16">
        <f>Simulator!BH202</f>
        <v>0</v>
      </c>
      <c r="L201" s="16">
        <f>Simulator!BI202</f>
        <v>0</v>
      </c>
      <c r="M201" s="17" t="str">
        <f t="shared" si="25"/>
        <v/>
      </c>
      <c r="U201" s="16">
        <f t="shared" si="22"/>
        <v>2</v>
      </c>
      <c r="V201" s="16">
        <f t="shared" si="23"/>
        <v>2</v>
      </c>
      <c r="W201" s="16" t="str">
        <f t="shared" si="24"/>
        <v/>
      </c>
    </row>
    <row r="202" spans="10:23" x14ac:dyDescent="0.25">
      <c r="J202" s="16">
        <f>Simulator!BG203</f>
        <v>0</v>
      </c>
      <c r="K202" s="16">
        <f>Simulator!BH203</f>
        <v>0</v>
      </c>
      <c r="L202" s="16">
        <f>Simulator!BI203</f>
        <v>0</v>
      </c>
      <c r="M202" s="17" t="str">
        <f t="shared" si="25"/>
        <v/>
      </c>
      <c r="U202" s="16">
        <f t="shared" si="22"/>
        <v>2</v>
      </c>
      <c r="V202" s="16">
        <f t="shared" si="23"/>
        <v>2</v>
      </c>
      <c r="W202" s="16" t="str">
        <f t="shared" si="24"/>
        <v/>
      </c>
    </row>
    <row r="203" spans="10:23" x14ac:dyDescent="0.25">
      <c r="J203" s="16">
        <f>Simulator!BG204</f>
        <v>0</v>
      </c>
      <c r="K203" s="16">
        <f>Simulator!BH204</f>
        <v>0</v>
      </c>
      <c r="L203" s="16">
        <f>Simulator!BI204</f>
        <v>0</v>
      </c>
      <c r="M203" s="17" t="str">
        <f t="shared" si="25"/>
        <v/>
      </c>
      <c r="U203" s="16">
        <f t="shared" si="22"/>
        <v>2</v>
      </c>
      <c r="V203" s="16">
        <f t="shared" si="23"/>
        <v>2</v>
      </c>
      <c r="W203" s="16" t="str">
        <f t="shared" si="24"/>
        <v/>
      </c>
    </row>
    <row r="204" spans="10:23" x14ac:dyDescent="0.25">
      <c r="J204" s="16">
        <f>Simulator!BG205</f>
        <v>0</v>
      </c>
      <c r="K204" s="16">
        <f>Simulator!BH205</f>
        <v>0</v>
      </c>
      <c r="L204" s="16">
        <f>Simulator!BI205</f>
        <v>0</v>
      </c>
      <c r="M204" s="17" t="str">
        <f t="shared" si="25"/>
        <v/>
      </c>
      <c r="U204" s="16">
        <f t="shared" si="22"/>
        <v>2</v>
      </c>
      <c r="V204" s="16">
        <f t="shared" si="23"/>
        <v>2</v>
      </c>
      <c r="W204" s="16" t="str">
        <f t="shared" si="24"/>
        <v/>
      </c>
    </row>
    <row r="205" spans="10:23" x14ac:dyDescent="0.25">
      <c r="J205" s="16">
        <f>Simulator!BG206</f>
        <v>0</v>
      </c>
      <c r="K205" s="16">
        <f>Simulator!BH206</f>
        <v>0</v>
      </c>
      <c r="L205" s="16">
        <f>Simulator!BI206</f>
        <v>0</v>
      </c>
      <c r="M205" s="17" t="str">
        <f t="shared" si="25"/>
        <v/>
      </c>
      <c r="U205" s="16">
        <f t="shared" si="22"/>
        <v>2</v>
      </c>
      <c r="V205" s="16">
        <f t="shared" si="23"/>
        <v>2</v>
      </c>
      <c r="W205" s="16" t="str">
        <f t="shared" si="24"/>
        <v/>
      </c>
    </row>
    <row r="206" spans="10:23" x14ac:dyDescent="0.25">
      <c r="J206" s="16">
        <f>Simulator!BG207</f>
        <v>0</v>
      </c>
      <c r="K206" s="16">
        <f>Simulator!BH207</f>
        <v>0</v>
      </c>
      <c r="L206" s="16">
        <f>Simulator!BI207</f>
        <v>0</v>
      </c>
      <c r="M206" s="17" t="str">
        <f t="shared" si="25"/>
        <v/>
      </c>
      <c r="U206" s="16">
        <f t="shared" si="22"/>
        <v>2</v>
      </c>
      <c r="V206" s="16">
        <f t="shared" si="23"/>
        <v>2</v>
      </c>
      <c r="W206" s="16" t="str">
        <f t="shared" si="24"/>
        <v/>
      </c>
    </row>
    <row r="207" spans="10:23" x14ac:dyDescent="0.25">
      <c r="J207" s="16">
        <f>Simulator!BG208</f>
        <v>0</v>
      </c>
      <c r="K207" s="16">
        <f>Simulator!BH208</f>
        <v>0</v>
      </c>
      <c r="L207" s="16">
        <f>Simulator!BI208</f>
        <v>0</v>
      </c>
      <c r="M207" s="17" t="str">
        <f t="shared" si="25"/>
        <v/>
      </c>
      <c r="U207" s="16">
        <f t="shared" si="22"/>
        <v>2</v>
      </c>
      <c r="V207" s="16">
        <f t="shared" si="23"/>
        <v>2</v>
      </c>
      <c r="W207" s="16" t="str">
        <f t="shared" si="24"/>
        <v/>
      </c>
    </row>
    <row r="208" spans="10:23" x14ac:dyDescent="0.25">
      <c r="J208" s="16">
        <f>Simulator!BG209</f>
        <v>0</v>
      </c>
      <c r="K208" s="16">
        <f>Simulator!BH209</f>
        <v>0</v>
      </c>
      <c r="L208" s="16">
        <f>Simulator!BI209</f>
        <v>0</v>
      </c>
      <c r="M208" s="17" t="str">
        <f t="shared" si="25"/>
        <v/>
      </c>
      <c r="U208" s="16">
        <f t="shared" si="22"/>
        <v>2</v>
      </c>
      <c r="V208" s="16">
        <f t="shared" si="23"/>
        <v>2</v>
      </c>
      <c r="W208" s="16" t="str">
        <f t="shared" si="24"/>
        <v/>
      </c>
    </row>
    <row r="209" spans="10:23" x14ac:dyDescent="0.25">
      <c r="J209" s="16">
        <f>Simulator!BG210</f>
        <v>0</v>
      </c>
      <c r="K209" s="16">
        <f>Simulator!BH210</f>
        <v>0</v>
      </c>
      <c r="L209" s="16">
        <f>Simulator!BI210</f>
        <v>0</v>
      </c>
      <c r="M209" s="17" t="str">
        <f t="shared" si="25"/>
        <v/>
      </c>
      <c r="U209" s="16">
        <f t="shared" si="22"/>
        <v>2</v>
      </c>
      <c r="V209" s="16">
        <f t="shared" si="23"/>
        <v>2</v>
      </c>
      <c r="W209" s="16" t="str">
        <f t="shared" si="24"/>
        <v/>
      </c>
    </row>
    <row r="210" spans="10:23" x14ac:dyDescent="0.25">
      <c r="J210" s="16">
        <f>Simulator!BG211</f>
        <v>0</v>
      </c>
      <c r="K210" s="16">
        <f>Simulator!BH211</f>
        <v>0</v>
      </c>
      <c r="L210" s="16">
        <f>Simulator!BI211</f>
        <v>0</v>
      </c>
      <c r="M210" s="17" t="str">
        <f t="shared" si="25"/>
        <v/>
      </c>
      <c r="U210" s="16">
        <f t="shared" si="22"/>
        <v>2</v>
      </c>
      <c r="V210" s="16">
        <f t="shared" si="23"/>
        <v>2</v>
      </c>
      <c r="W210" s="16" t="str">
        <f t="shared" si="24"/>
        <v/>
      </c>
    </row>
    <row r="211" spans="10:23" x14ac:dyDescent="0.25">
      <c r="J211" s="16">
        <f>Simulator!BG212</f>
        <v>0</v>
      </c>
      <c r="K211" s="16">
        <f>Simulator!BH212</f>
        <v>0</v>
      </c>
      <c r="L211" s="16">
        <f>Simulator!BI212</f>
        <v>0</v>
      </c>
      <c r="M211" s="17" t="str">
        <f t="shared" si="25"/>
        <v/>
      </c>
      <c r="U211" s="16">
        <f t="shared" si="22"/>
        <v>2</v>
      </c>
      <c r="V211" s="16">
        <f t="shared" si="23"/>
        <v>2</v>
      </c>
      <c r="W211" s="16" t="str">
        <f t="shared" si="24"/>
        <v/>
      </c>
    </row>
    <row r="212" spans="10:23" x14ac:dyDescent="0.25">
      <c r="J212" s="16">
        <f>Simulator!BG213</f>
        <v>0</v>
      </c>
      <c r="K212" s="16">
        <f>Simulator!BH213</f>
        <v>0</v>
      </c>
      <c r="L212" s="16">
        <f>Simulator!BI213</f>
        <v>0</v>
      </c>
      <c r="M212" s="17" t="str">
        <f t="shared" si="25"/>
        <v/>
      </c>
      <c r="U212" s="16">
        <f t="shared" si="22"/>
        <v>2</v>
      </c>
      <c r="V212" s="16">
        <f t="shared" si="23"/>
        <v>2</v>
      </c>
      <c r="W212" s="16" t="str">
        <f t="shared" si="24"/>
        <v/>
      </c>
    </row>
    <row r="213" spans="10:23" x14ac:dyDescent="0.25">
      <c r="J213" s="16">
        <f>Simulator!BG214</f>
        <v>0</v>
      </c>
      <c r="K213" s="16">
        <f>Simulator!BH214</f>
        <v>0</v>
      </c>
      <c r="L213" s="16">
        <f>Simulator!BI214</f>
        <v>0</v>
      </c>
      <c r="M213" s="17" t="str">
        <f t="shared" si="25"/>
        <v/>
      </c>
      <c r="U213" s="16">
        <f t="shared" si="22"/>
        <v>2</v>
      </c>
      <c r="V213" s="16">
        <f t="shared" si="23"/>
        <v>2</v>
      </c>
      <c r="W213" s="16" t="str">
        <f t="shared" si="24"/>
        <v/>
      </c>
    </row>
    <row r="214" spans="10:23" x14ac:dyDescent="0.25">
      <c r="J214" s="16">
        <f>Simulator!BG215</f>
        <v>0</v>
      </c>
      <c r="K214" s="16">
        <f>Simulator!BH215</f>
        <v>0</v>
      </c>
      <c r="L214" s="16">
        <f>Simulator!BI215</f>
        <v>0</v>
      </c>
      <c r="M214" s="17" t="str">
        <f t="shared" si="25"/>
        <v/>
      </c>
      <c r="U214" s="16">
        <f t="shared" si="22"/>
        <v>2</v>
      </c>
      <c r="V214" s="16">
        <f t="shared" si="23"/>
        <v>2</v>
      </c>
      <c r="W214" s="16" t="str">
        <f t="shared" si="24"/>
        <v/>
      </c>
    </row>
    <row r="215" spans="10:23" x14ac:dyDescent="0.25">
      <c r="J215" s="16">
        <f>Simulator!BG216</f>
        <v>0</v>
      </c>
      <c r="K215" s="16">
        <f>Simulator!BH216</f>
        <v>0</v>
      </c>
      <c r="L215" s="16">
        <f>Simulator!BI216</f>
        <v>0</v>
      </c>
      <c r="M215" s="17" t="str">
        <f t="shared" si="25"/>
        <v/>
      </c>
      <c r="U215" s="16">
        <f t="shared" si="22"/>
        <v>2</v>
      </c>
      <c r="V215" s="16">
        <f t="shared" si="23"/>
        <v>2</v>
      </c>
      <c r="W215" s="16" t="str">
        <f t="shared" si="24"/>
        <v/>
      </c>
    </row>
    <row r="216" spans="10:23" x14ac:dyDescent="0.25">
      <c r="J216" s="16">
        <f>Simulator!BG217</f>
        <v>0</v>
      </c>
      <c r="K216" s="16">
        <f>Simulator!BH217</f>
        <v>0</v>
      </c>
      <c r="L216" s="16">
        <f>Simulator!BI217</f>
        <v>0</v>
      </c>
      <c r="M216" s="17" t="str">
        <f t="shared" si="25"/>
        <v/>
      </c>
      <c r="U216" s="16">
        <f t="shared" si="22"/>
        <v>2</v>
      </c>
      <c r="V216" s="16">
        <f t="shared" si="23"/>
        <v>2</v>
      </c>
      <c r="W216" s="16" t="str">
        <f t="shared" si="24"/>
        <v/>
      </c>
    </row>
    <row r="217" spans="10:23" x14ac:dyDescent="0.25">
      <c r="J217" s="16">
        <f>Simulator!BG218</f>
        <v>0</v>
      </c>
      <c r="K217" s="16">
        <f>Simulator!BH218</f>
        <v>0</v>
      </c>
      <c r="L217" s="16">
        <f>Simulator!BI218</f>
        <v>0</v>
      </c>
      <c r="M217" s="17" t="str">
        <f t="shared" si="25"/>
        <v/>
      </c>
      <c r="U217" s="16">
        <f t="shared" si="22"/>
        <v>2</v>
      </c>
      <c r="V217" s="16">
        <f t="shared" si="23"/>
        <v>2</v>
      </c>
      <c r="W217" s="16" t="str">
        <f t="shared" si="24"/>
        <v/>
      </c>
    </row>
    <row r="218" spans="10:23" x14ac:dyDescent="0.25">
      <c r="J218" s="16">
        <f>Simulator!BG219</f>
        <v>0</v>
      </c>
      <c r="K218" s="16">
        <f>Simulator!BH219</f>
        <v>0</v>
      </c>
      <c r="L218" s="16">
        <f>Simulator!BI219</f>
        <v>0</v>
      </c>
      <c r="M218" s="17" t="str">
        <f t="shared" si="25"/>
        <v/>
      </c>
      <c r="U218" s="16">
        <f t="shared" si="22"/>
        <v>2</v>
      </c>
      <c r="V218" s="16">
        <f t="shared" si="23"/>
        <v>2</v>
      </c>
      <c r="W218" s="16" t="str">
        <f t="shared" si="24"/>
        <v/>
      </c>
    </row>
    <row r="219" spans="10:23" x14ac:dyDescent="0.25">
      <c r="U219" s="16">
        <f t="shared" ref="U219:U265" si="26">IF(ISNUMBER(SEARCH("@",W219)),U218+1,U218)</f>
        <v>2</v>
      </c>
      <c r="V219" s="16">
        <f t="shared" ref="V219:V265" si="27">IF(ISNUMBER(SEARCH("@",W218)),V218+1,V218)</f>
        <v>2</v>
      </c>
      <c r="W219" s="16" t="str">
        <f t="shared" ref="W219:W265" si="28">INDEX(MyData,1+INT((ROW(A218)-1)/COLUMNS(MyData)),MOD(ROW(A218)-1+COLUMNS(MyData),COLUMNS(MyData))+1)</f>
        <v/>
      </c>
    </row>
    <row r="220" spans="10:23" x14ac:dyDescent="0.25">
      <c r="U220" s="16">
        <f t="shared" si="26"/>
        <v>2</v>
      </c>
      <c r="V220" s="16">
        <f t="shared" si="27"/>
        <v>2</v>
      </c>
      <c r="W220" s="16" t="str">
        <f t="shared" si="28"/>
        <v/>
      </c>
    </row>
    <row r="221" spans="10:23" x14ac:dyDescent="0.25">
      <c r="U221" s="16">
        <f t="shared" si="26"/>
        <v>2</v>
      </c>
      <c r="V221" s="16">
        <f t="shared" si="27"/>
        <v>2</v>
      </c>
      <c r="W221" s="16" t="str">
        <f t="shared" si="28"/>
        <v/>
      </c>
    </row>
    <row r="222" spans="10:23" x14ac:dyDescent="0.25">
      <c r="U222" s="16">
        <f t="shared" si="26"/>
        <v>2</v>
      </c>
      <c r="V222" s="16">
        <f t="shared" si="27"/>
        <v>2</v>
      </c>
      <c r="W222" s="16" t="str">
        <f t="shared" si="28"/>
        <v/>
      </c>
    </row>
    <row r="223" spans="10:23" x14ac:dyDescent="0.25">
      <c r="U223" s="16">
        <f t="shared" si="26"/>
        <v>2</v>
      </c>
      <c r="V223" s="16">
        <f t="shared" si="27"/>
        <v>2</v>
      </c>
      <c r="W223" s="16" t="str">
        <f t="shared" si="28"/>
        <v/>
      </c>
    </row>
    <row r="224" spans="10:23" x14ac:dyDescent="0.25">
      <c r="U224" s="16">
        <f t="shared" si="26"/>
        <v>2</v>
      </c>
      <c r="V224" s="16">
        <f t="shared" si="27"/>
        <v>2</v>
      </c>
      <c r="W224" s="16" t="str">
        <f t="shared" si="28"/>
        <v/>
      </c>
    </row>
    <row r="225" spans="21:23" x14ac:dyDescent="0.25">
      <c r="U225" s="16">
        <f t="shared" si="26"/>
        <v>2</v>
      </c>
      <c r="V225" s="16">
        <f t="shared" si="27"/>
        <v>2</v>
      </c>
      <c r="W225" s="16" t="str">
        <f t="shared" si="28"/>
        <v/>
      </c>
    </row>
    <row r="226" spans="21:23" x14ac:dyDescent="0.25">
      <c r="U226" s="16">
        <f t="shared" si="26"/>
        <v>2</v>
      </c>
      <c r="V226" s="16">
        <f t="shared" si="27"/>
        <v>2</v>
      </c>
      <c r="W226" s="16" t="str">
        <f t="shared" si="28"/>
        <v/>
      </c>
    </row>
    <row r="227" spans="21:23" x14ac:dyDescent="0.25">
      <c r="U227" s="16">
        <f t="shared" si="26"/>
        <v>2</v>
      </c>
      <c r="V227" s="16">
        <f t="shared" si="27"/>
        <v>2</v>
      </c>
      <c r="W227" s="16" t="str">
        <f t="shared" si="28"/>
        <v/>
      </c>
    </row>
    <row r="228" spans="21:23" x14ac:dyDescent="0.25">
      <c r="U228" s="16">
        <f t="shared" si="26"/>
        <v>2</v>
      </c>
      <c r="V228" s="16">
        <f t="shared" si="27"/>
        <v>2</v>
      </c>
      <c r="W228" s="16" t="str">
        <f t="shared" si="28"/>
        <v/>
      </c>
    </row>
    <row r="229" spans="21:23" x14ac:dyDescent="0.25">
      <c r="U229" s="16">
        <f t="shared" si="26"/>
        <v>2</v>
      </c>
      <c r="V229" s="16">
        <f t="shared" si="27"/>
        <v>2</v>
      </c>
      <c r="W229" s="16" t="str">
        <f t="shared" si="28"/>
        <v/>
      </c>
    </row>
    <row r="230" spans="21:23" x14ac:dyDescent="0.25">
      <c r="U230" s="16">
        <f t="shared" si="26"/>
        <v>2</v>
      </c>
      <c r="V230" s="16">
        <f t="shared" si="27"/>
        <v>2</v>
      </c>
      <c r="W230" s="16" t="str">
        <f t="shared" si="28"/>
        <v/>
      </c>
    </row>
    <row r="231" spans="21:23" x14ac:dyDescent="0.25">
      <c r="U231" s="16">
        <f t="shared" si="26"/>
        <v>2</v>
      </c>
      <c r="V231" s="16">
        <f t="shared" si="27"/>
        <v>2</v>
      </c>
      <c r="W231" s="16" t="str">
        <f t="shared" si="28"/>
        <v/>
      </c>
    </row>
    <row r="232" spans="21:23" x14ac:dyDescent="0.25">
      <c r="U232" s="16">
        <f t="shared" si="26"/>
        <v>2</v>
      </c>
      <c r="V232" s="16">
        <f t="shared" si="27"/>
        <v>2</v>
      </c>
      <c r="W232" s="16" t="str">
        <f t="shared" si="28"/>
        <v/>
      </c>
    </row>
    <row r="233" spans="21:23" x14ac:dyDescent="0.25">
      <c r="U233" s="16">
        <f t="shared" si="26"/>
        <v>2</v>
      </c>
      <c r="V233" s="16">
        <f t="shared" si="27"/>
        <v>2</v>
      </c>
      <c r="W233" s="16" t="str">
        <f t="shared" si="28"/>
        <v/>
      </c>
    </row>
    <row r="234" spans="21:23" x14ac:dyDescent="0.25">
      <c r="U234" s="16">
        <f t="shared" si="26"/>
        <v>2</v>
      </c>
      <c r="V234" s="16">
        <f t="shared" si="27"/>
        <v>2</v>
      </c>
      <c r="W234" s="16" t="str">
        <f t="shared" si="28"/>
        <v/>
      </c>
    </row>
    <row r="235" spans="21:23" x14ac:dyDescent="0.25">
      <c r="U235" s="16">
        <f t="shared" si="26"/>
        <v>2</v>
      </c>
      <c r="V235" s="16">
        <f t="shared" si="27"/>
        <v>2</v>
      </c>
      <c r="W235" s="16" t="str">
        <f t="shared" si="28"/>
        <v/>
      </c>
    </row>
    <row r="236" spans="21:23" x14ac:dyDescent="0.25">
      <c r="U236" s="16">
        <f t="shared" si="26"/>
        <v>2</v>
      </c>
      <c r="V236" s="16">
        <f t="shared" si="27"/>
        <v>2</v>
      </c>
      <c r="W236" s="16" t="str">
        <f t="shared" si="28"/>
        <v/>
      </c>
    </row>
    <row r="237" spans="21:23" x14ac:dyDescent="0.25">
      <c r="U237" s="16">
        <f t="shared" si="26"/>
        <v>2</v>
      </c>
      <c r="V237" s="16">
        <f t="shared" si="27"/>
        <v>2</v>
      </c>
      <c r="W237" s="16" t="str">
        <f t="shared" si="28"/>
        <v/>
      </c>
    </row>
    <row r="238" spans="21:23" x14ac:dyDescent="0.25">
      <c r="U238" s="16">
        <f t="shared" si="26"/>
        <v>2</v>
      </c>
      <c r="V238" s="16">
        <f t="shared" si="27"/>
        <v>2</v>
      </c>
      <c r="W238" s="16" t="str">
        <f t="shared" si="28"/>
        <v/>
      </c>
    </row>
    <row r="239" spans="21:23" x14ac:dyDescent="0.25">
      <c r="U239" s="16">
        <f t="shared" si="26"/>
        <v>2</v>
      </c>
      <c r="V239" s="16">
        <f t="shared" si="27"/>
        <v>2</v>
      </c>
      <c r="W239" s="16" t="str">
        <f t="shared" si="28"/>
        <v/>
      </c>
    </row>
    <row r="240" spans="21:23" x14ac:dyDescent="0.25">
      <c r="U240" s="16">
        <f t="shared" si="26"/>
        <v>2</v>
      </c>
      <c r="V240" s="16">
        <f t="shared" si="27"/>
        <v>2</v>
      </c>
      <c r="W240" s="16" t="str">
        <f t="shared" si="28"/>
        <v/>
      </c>
    </row>
    <row r="241" spans="21:23" x14ac:dyDescent="0.25">
      <c r="U241" s="16">
        <f t="shared" si="26"/>
        <v>2</v>
      </c>
      <c r="V241" s="16">
        <f t="shared" si="27"/>
        <v>2</v>
      </c>
      <c r="W241" s="16" t="str">
        <f t="shared" si="28"/>
        <v/>
      </c>
    </row>
    <row r="242" spans="21:23" x14ac:dyDescent="0.25">
      <c r="U242" s="16">
        <f t="shared" si="26"/>
        <v>2</v>
      </c>
      <c r="V242" s="16">
        <f t="shared" si="27"/>
        <v>2</v>
      </c>
      <c r="W242" s="16" t="str">
        <f t="shared" si="28"/>
        <v/>
      </c>
    </row>
    <row r="243" spans="21:23" x14ac:dyDescent="0.25">
      <c r="U243" s="16">
        <f t="shared" si="26"/>
        <v>2</v>
      </c>
      <c r="V243" s="16">
        <f t="shared" si="27"/>
        <v>2</v>
      </c>
      <c r="W243" s="16" t="str">
        <f t="shared" si="28"/>
        <v/>
      </c>
    </row>
    <row r="244" spans="21:23" x14ac:dyDescent="0.25">
      <c r="U244" s="16">
        <f t="shared" si="26"/>
        <v>2</v>
      </c>
      <c r="V244" s="16">
        <f t="shared" si="27"/>
        <v>2</v>
      </c>
      <c r="W244" s="16" t="str">
        <f t="shared" si="28"/>
        <v/>
      </c>
    </row>
    <row r="245" spans="21:23" x14ac:dyDescent="0.25">
      <c r="U245" s="16">
        <f t="shared" si="26"/>
        <v>2</v>
      </c>
      <c r="V245" s="16">
        <f t="shared" si="27"/>
        <v>2</v>
      </c>
      <c r="W245" s="16" t="str">
        <f t="shared" si="28"/>
        <v/>
      </c>
    </row>
    <row r="246" spans="21:23" x14ac:dyDescent="0.25">
      <c r="U246" s="16">
        <f t="shared" si="26"/>
        <v>2</v>
      </c>
      <c r="V246" s="16">
        <f t="shared" si="27"/>
        <v>2</v>
      </c>
      <c r="W246" s="16" t="str">
        <f t="shared" si="28"/>
        <v/>
      </c>
    </row>
    <row r="247" spans="21:23" x14ac:dyDescent="0.25">
      <c r="U247" s="16">
        <f t="shared" si="26"/>
        <v>2</v>
      </c>
      <c r="V247" s="16">
        <f t="shared" si="27"/>
        <v>2</v>
      </c>
      <c r="W247" s="16" t="str">
        <f t="shared" si="28"/>
        <v/>
      </c>
    </row>
    <row r="248" spans="21:23" x14ac:dyDescent="0.25">
      <c r="U248" s="16">
        <f t="shared" si="26"/>
        <v>2</v>
      </c>
      <c r="V248" s="16">
        <f t="shared" si="27"/>
        <v>2</v>
      </c>
      <c r="W248" s="16" t="str">
        <f t="shared" si="28"/>
        <v/>
      </c>
    </row>
    <row r="249" spans="21:23" x14ac:dyDescent="0.25">
      <c r="U249" s="16">
        <f t="shared" si="26"/>
        <v>2</v>
      </c>
      <c r="V249" s="16">
        <f t="shared" si="27"/>
        <v>2</v>
      </c>
      <c r="W249" s="16" t="str">
        <f t="shared" si="28"/>
        <v/>
      </c>
    </row>
    <row r="250" spans="21:23" x14ac:dyDescent="0.25">
      <c r="U250" s="16">
        <f t="shared" si="26"/>
        <v>2</v>
      </c>
      <c r="V250" s="16">
        <f t="shared" si="27"/>
        <v>2</v>
      </c>
      <c r="W250" s="16" t="str">
        <f t="shared" si="28"/>
        <v/>
      </c>
    </row>
    <row r="251" spans="21:23" x14ac:dyDescent="0.25">
      <c r="U251" s="16">
        <f t="shared" si="26"/>
        <v>2</v>
      </c>
      <c r="V251" s="16">
        <f t="shared" si="27"/>
        <v>2</v>
      </c>
      <c r="W251" s="16" t="str">
        <f t="shared" si="28"/>
        <v/>
      </c>
    </row>
    <row r="252" spans="21:23" x14ac:dyDescent="0.25">
      <c r="U252" s="16">
        <f t="shared" si="26"/>
        <v>2</v>
      </c>
      <c r="V252" s="16">
        <f t="shared" si="27"/>
        <v>2</v>
      </c>
      <c r="W252" s="16" t="str">
        <f t="shared" si="28"/>
        <v/>
      </c>
    </row>
    <row r="253" spans="21:23" x14ac:dyDescent="0.25">
      <c r="U253" s="16">
        <f t="shared" si="26"/>
        <v>2</v>
      </c>
      <c r="V253" s="16">
        <f t="shared" si="27"/>
        <v>2</v>
      </c>
      <c r="W253" s="16" t="str">
        <f t="shared" si="28"/>
        <v/>
      </c>
    </row>
    <row r="254" spans="21:23" x14ac:dyDescent="0.25">
      <c r="U254" s="16">
        <f t="shared" si="26"/>
        <v>2</v>
      </c>
      <c r="V254" s="16">
        <f t="shared" si="27"/>
        <v>2</v>
      </c>
      <c r="W254" s="16" t="str">
        <f t="shared" si="28"/>
        <v/>
      </c>
    </row>
    <row r="255" spans="21:23" x14ac:dyDescent="0.25">
      <c r="U255" s="16">
        <f t="shared" si="26"/>
        <v>2</v>
      </c>
      <c r="V255" s="16">
        <f t="shared" si="27"/>
        <v>2</v>
      </c>
      <c r="W255" s="16" t="str">
        <f t="shared" si="28"/>
        <v/>
      </c>
    </row>
    <row r="256" spans="21:23" x14ac:dyDescent="0.25">
      <c r="U256" s="16">
        <f t="shared" si="26"/>
        <v>2</v>
      </c>
      <c r="V256" s="16">
        <f t="shared" si="27"/>
        <v>2</v>
      </c>
      <c r="W256" s="16" t="str">
        <f t="shared" si="28"/>
        <v/>
      </c>
    </row>
    <row r="257" spans="21:23" x14ac:dyDescent="0.25">
      <c r="U257" s="16">
        <f t="shared" si="26"/>
        <v>2</v>
      </c>
      <c r="V257" s="16">
        <f t="shared" si="27"/>
        <v>2</v>
      </c>
      <c r="W257" s="16" t="str">
        <f t="shared" si="28"/>
        <v/>
      </c>
    </row>
    <row r="258" spans="21:23" x14ac:dyDescent="0.25">
      <c r="U258" s="16">
        <f t="shared" si="26"/>
        <v>2</v>
      </c>
      <c r="V258" s="16">
        <f t="shared" si="27"/>
        <v>2</v>
      </c>
      <c r="W258" s="16" t="str">
        <f t="shared" si="28"/>
        <v/>
      </c>
    </row>
    <row r="259" spans="21:23" x14ac:dyDescent="0.25">
      <c r="U259" s="16">
        <f t="shared" si="26"/>
        <v>2</v>
      </c>
      <c r="V259" s="16">
        <f t="shared" si="27"/>
        <v>2</v>
      </c>
      <c r="W259" s="16" t="str">
        <f t="shared" si="28"/>
        <v/>
      </c>
    </row>
    <row r="260" spans="21:23" x14ac:dyDescent="0.25">
      <c r="U260" s="16">
        <f t="shared" si="26"/>
        <v>2</v>
      </c>
      <c r="V260" s="16">
        <f t="shared" si="27"/>
        <v>2</v>
      </c>
      <c r="W260" s="16" t="str">
        <f t="shared" si="28"/>
        <v/>
      </c>
    </row>
    <row r="261" spans="21:23" x14ac:dyDescent="0.25">
      <c r="U261" s="16">
        <f t="shared" si="26"/>
        <v>2</v>
      </c>
      <c r="V261" s="16">
        <f t="shared" si="27"/>
        <v>2</v>
      </c>
      <c r="W261" s="16" t="str">
        <f t="shared" si="28"/>
        <v/>
      </c>
    </row>
    <row r="262" spans="21:23" x14ac:dyDescent="0.25">
      <c r="U262" s="16">
        <f t="shared" si="26"/>
        <v>2</v>
      </c>
      <c r="V262" s="16">
        <f t="shared" si="27"/>
        <v>2</v>
      </c>
      <c r="W262" s="16" t="str">
        <f t="shared" si="28"/>
        <v/>
      </c>
    </row>
    <row r="263" spans="21:23" x14ac:dyDescent="0.25">
      <c r="U263" s="16">
        <f t="shared" si="26"/>
        <v>2</v>
      </c>
      <c r="V263" s="16">
        <f t="shared" si="27"/>
        <v>2</v>
      </c>
      <c r="W263" s="16" t="str">
        <f t="shared" si="28"/>
        <v/>
      </c>
    </row>
    <row r="264" spans="21:23" x14ac:dyDescent="0.25">
      <c r="U264" s="16">
        <f t="shared" si="26"/>
        <v>2</v>
      </c>
      <c r="V264" s="16">
        <f t="shared" si="27"/>
        <v>2</v>
      </c>
      <c r="W264" s="16" t="str">
        <f t="shared" si="28"/>
        <v/>
      </c>
    </row>
    <row r="265" spans="21:23" x14ac:dyDescent="0.25">
      <c r="U265" s="16">
        <f t="shared" si="26"/>
        <v>2</v>
      </c>
      <c r="V265" s="16">
        <f t="shared" si="27"/>
        <v>2</v>
      </c>
      <c r="W265" s="16" t="str">
        <f t="shared" si="28"/>
        <v/>
      </c>
    </row>
  </sheetData>
  <sheetProtection selectLockedCells="1"/>
  <mergeCells count="10">
    <mergeCell ref="E15:F15"/>
    <mergeCell ref="E17:F17"/>
    <mergeCell ref="E19:F19"/>
    <mergeCell ref="E21:F21"/>
    <mergeCell ref="E13:F13"/>
    <mergeCell ref="E3:F3"/>
    <mergeCell ref="E5:F5"/>
    <mergeCell ref="E7:F7"/>
    <mergeCell ref="E9:F9"/>
    <mergeCell ref="E11:F11"/>
  </mergeCells>
  <conditionalFormatting sqref="H2:I21">
    <cfRule type="expression" dxfId="2" priority="4">
      <formula>IF($A2=0,1,0)</formula>
    </cfRule>
    <cfRule type="expression" dxfId="1" priority="5">
      <formula>IF(J2=1,1,0)</formula>
    </cfRule>
  </conditionalFormatting>
  <dataValidations count="2">
    <dataValidation type="list" allowBlank="1" showInputMessage="1" showErrorMessage="1" sqref="I1">
      <formula1>$P$1:$Q$1</formula1>
    </dataValidation>
    <dataValidation type="list" allowBlank="1" showInputMessage="1" showErrorMessage="1" sqref="E14 E16 E18 E20 E10 E12 E6 E8 E2 E4">
      <formula1>$C2:$C3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Overview_Format!$A$3:$A$355</xm:f>
          </x14:formula1>
          <xm:sqref>C2:C21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G1000012"/>
  <sheetViews>
    <sheetView topLeftCell="AB1" workbookViewId="0">
      <selection activeCell="AU3" sqref="AU3"/>
    </sheetView>
  </sheetViews>
  <sheetFormatPr defaultRowHeight="15" x14ac:dyDescent="0.25"/>
  <cols>
    <col min="1" max="1" width="3.140625" style="16" customWidth="1"/>
    <col min="3" max="3" width="21.140625" bestFit="1" customWidth="1"/>
    <col min="4" max="4" width="7.42578125" bestFit="1" customWidth="1"/>
    <col min="5" max="5" width="8.28515625" bestFit="1" customWidth="1"/>
    <col min="6" max="38" width="8.28515625" customWidth="1"/>
    <col min="39" max="39" width="4.85546875" bestFit="1" customWidth="1"/>
    <col min="40" max="40" width="9.140625" style="3" bestFit="1" customWidth="1"/>
    <col min="41" max="41" width="5.140625" style="3" bestFit="1" customWidth="1"/>
    <col min="42" max="42" width="9.42578125" style="42" bestFit="1" customWidth="1"/>
    <col min="43" max="43" width="5.140625" style="3" bestFit="1" customWidth="1"/>
    <col min="44" max="44" width="11.7109375" style="3" bestFit="1" customWidth="1"/>
    <col min="45" max="45" width="12" style="3" bestFit="1" customWidth="1"/>
    <col min="46" max="46" width="6.28515625" style="3" bestFit="1" customWidth="1"/>
    <col min="47" max="47" width="15" style="3" bestFit="1" customWidth="1"/>
    <col min="48" max="48" width="12.42578125" style="3" bestFit="1" customWidth="1"/>
    <col min="49" max="49" width="15.28515625" style="3" bestFit="1" customWidth="1"/>
    <col min="50" max="51" width="15.28515625" customWidth="1"/>
    <col min="52" max="52" width="14.85546875" bestFit="1" customWidth="1"/>
    <col min="53" max="53" width="10.85546875" bestFit="1" customWidth="1"/>
    <col min="54" max="55" width="10.85546875" customWidth="1"/>
    <col min="56" max="56" width="8.140625" customWidth="1"/>
    <col min="57" max="57" width="9.140625" bestFit="1" customWidth="1"/>
    <col min="58" max="58" width="2.85546875" customWidth="1"/>
    <col min="59" max="59" width="9.140625" bestFit="1" customWidth="1"/>
    <col min="60" max="61" width="8.140625" customWidth="1"/>
    <col min="62" max="62" width="8.28515625" bestFit="1" customWidth="1"/>
    <col min="63" max="63" width="10" bestFit="1" customWidth="1"/>
    <col min="64" max="67" width="11.28515625" customWidth="1"/>
  </cols>
  <sheetData>
    <row r="1" spans="1:85" x14ac:dyDescent="0.25">
      <c r="B1" s="4">
        <f>IF(Bet!I1="Yes",0.75,0.55)</f>
        <v>0.55000000000000004</v>
      </c>
      <c r="C1" s="4">
        <f>IF(Bet!I1="Yes",0.9,0.92)</f>
        <v>0.92</v>
      </c>
      <c r="D1" s="32">
        <f>IF(Bet!I1="Yes",0.9,0.75)</f>
        <v>0.75</v>
      </c>
      <c r="E1" s="4"/>
      <c r="F1">
        <v>2</v>
      </c>
      <c r="G1">
        <v>1</v>
      </c>
      <c r="H1">
        <v>2</v>
      </c>
      <c r="I1">
        <v>1</v>
      </c>
      <c r="J1">
        <v>2</v>
      </c>
      <c r="K1">
        <v>1</v>
      </c>
      <c r="L1">
        <v>2</v>
      </c>
      <c r="M1">
        <v>1</v>
      </c>
      <c r="N1">
        <v>2</v>
      </c>
      <c r="O1">
        <v>1</v>
      </c>
      <c r="P1">
        <v>2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1</v>
      </c>
      <c r="X1">
        <v>2</v>
      </c>
      <c r="Y1">
        <v>1</v>
      </c>
      <c r="Z1">
        <v>2</v>
      </c>
      <c r="AA1">
        <v>1</v>
      </c>
      <c r="AB1" t="s">
        <v>59</v>
      </c>
      <c r="AC1" t="s">
        <v>58</v>
      </c>
      <c r="AD1" t="s">
        <v>57</v>
      </c>
      <c r="AE1" s="3" t="s">
        <v>61</v>
      </c>
      <c r="AF1" s="3" t="s">
        <v>62</v>
      </c>
      <c r="AG1" s="3" t="s">
        <v>63</v>
      </c>
      <c r="AH1" s="3" t="s">
        <v>64</v>
      </c>
      <c r="AI1" s="3" t="s">
        <v>495</v>
      </c>
      <c r="AJ1" s="3" t="s">
        <v>65</v>
      </c>
      <c r="AK1" s="3" t="s">
        <v>60</v>
      </c>
      <c r="AL1" s="3" t="s">
        <v>496</v>
      </c>
      <c r="AX1" s="5"/>
      <c r="AY1" s="5"/>
      <c r="BJ1">
        <f>AVERAGE(Overview_Format!BP3:BP355)</f>
        <v>72.617373998841131</v>
      </c>
      <c r="BM1" t="s">
        <v>599</v>
      </c>
    </row>
    <row r="2" spans="1:85" x14ac:dyDescent="0.25">
      <c r="B2" s="7"/>
      <c r="C2" s="7" t="s">
        <v>565</v>
      </c>
      <c r="D2" s="8" t="s">
        <v>504</v>
      </c>
      <c r="E2" s="8" t="s">
        <v>545</v>
      </c>
      <c r="F2" s="8" t="s">
        <v>59</v>
      </c>
      <c r="G2" s="8" t="s">
        <v>603</v>
      </c>
      <c r="H2" s="8" t="s">
        <v>58</v>
      </c>
      <c r="I2" s="8" t="s">
        <v>604</v>
      </c>
      <c r="J2" s="8" t="s">
        <v>57</v>
      </c>
      <c r="K2" s="8" t="s">
        <v>593</v>
      </c>
      <c r="L2" s="8" t="s">
        <v>61</v>
      </c>
      <c r="M2" s="8" t="s">
        <v>595</v>
      </c>
      <c r="N2" s="8" t="s">
        <v>62</v>
      </c>
      <c r="O2" s="8" t="s">
        <v>605</v>
      </c>
      <c r="P2" s="8" t="s">
        <v>63</v>
      </c>
      <c r="Q2" s="8" t="s">
        <v>606</v>
      </c>
      <c r="R2" s="8" t="s">
        <v>64</v>
      </c>
      <c r="S2" s="8" t="s">
        <v>607</v>
      </c>
      <c r="T2" s="8" t="s">
        <v>495</v>
      </c>
      <c r="U2" s="8" t="s">
        <v>594</v>
      </c>
      <c r="V2" s="8" t="s">
        <v>65</v>
      </c>
      <c r="W2" s="8" t="s">
        <v>596</v>
      </c>
      <c r="X2" s="8" t="s">
        <v>60</v>
      </c>
      <c r="Y2" s="8" t="s">
        <v>608</v>
      </c>
      <c r="Z2" s="8" t="s">
        <v>496</v>
      </c>
      <c r="AA2" s="8" t="s">
        <v>609</v>
      </c>
      <c r="AB2" t="s">
        <v>610</v>
      </c>
      <c r="AC2" t="s">
        <v>611</v>
      </c>
      <c r="AD2" t="s">
        <v>612</v>
      </c>
      <c r="AE2" t="s">
        <v>613</v>
      </c>
      <c r="AF2" t="s">
        <v>614</v>
      </c>
      <c r="AG2" t="s">
        <v>615</v>
      </c>
      <c r="AH2" t="s">
        <v>616</v>
      </c>
      <c r="AI2" t="s">
        <v>617</v>
      </c>
      <c r="AJ2" t="s">
        <v>618</v>
      </c>
      <c r="AK2" t="s">
        <v>619</v>
      </c>
      <c r="AL2" t="s">
        <v>620</v>
      </c>
      <c r="AM2" s="8" t="s">
        <v>621</v>
      </c>
      <c r="AN2" s="8" t="s">
        <v>622</v>
      </c>
      <c r="AO2" s="8" t="s">
        <v>510</v>
      </c>
      <c r="AP2" s="8" t="s">
        <v>698</v>
      </c>
      <c r="AQ2" s="8" t="s">
        <v>84</v>
      </c>
      <c r="AR2" s="9" t="s">
        <v>549</v>
      </c>
      <c r="AS2" s="9" t="s">
        <v>548</v>
      </c>
      <c r="AT2" s="9" t="s">
        <v>70</v>
      </c>
      <c r="AU2" s="9" t="s">
        <v>551</v>
      </c>
      <c r="AV2" s="8" t="s">
        <v>546</v>
      </c>
      <c r="AW2" s="8" t="s">
        <v>547</v>
      </c>
      <c r="AZ2" s="8" t="s">
        <v>552</v>
      </c>
      <c r="BA2" s="8" t="s">
        <v>553</v>
      </c>
      <c r="BB2" s="8" t="s">
        <v>561</v>
      </c>
      <c r="BC2" s="8" t="s">
        <v>562</v>
      </c>
      <c r="BD2" s="8" t="s">
        <v>7</v>
      </c>
      <c r="BE2" s="8" t="s">
        <v>6</v>
      </c>
      <c r="BF2" s="8"/>
      <c r="BG2" s="8" t="s">
        <v>5</v>
      </c>
      <c r="BH2" s="8" t="s">
        <v>8</v>
      </c>
      <c r="BI2" s="8" t="s">
        <v>560</v>
      </c>
      <c r="BJ2" s="3" t="s">
        <v>545</v>
      </c>
      <c r="BK2" s="3" t="s">
        <v>550</v>
      </c>
    </row>
    <row r="3" spans="1:85" x14ac:dyDescent="0.25">
      <c r="A3" s="16">
        <f>IF(ISNUMBER(CODE(B3)),1,0)</f>
        <v>1</v>
      </c>
      <c r="B3" s="11" t="str">
        <f>IF(Bet!A2=0,"",IF(Bet!B2="Home Team","Home",IF(Bet!B2="Away Team","Away","")))</f>
        <v>Away</v>
      </c>
      <c r="C3" s="11" t="str">
        <f>IF(Bet!C2=0,"",IF(Bet!C2="Home Team","",IF(Bet!C2="Away Team","",Bet!C2)))</f>
        <v>Michigan State</v>
      </c>
      <c r="D3" s="12" t="str">
        <f>IFERROR(INDEX(Overview_Format!$A:$BZ,MATCH($C3,Overview_Format!$A:$A,0),MATCH(D$2,Overview_Format!$A$2:$BZ$2,0)),"")</f>
        <v>Big Ten</v>
      </c>
      <c r="E3" s="33">
        <f>IFERROR(INDEX(Overview_Format!$CD$3:$CE$35,MATCH(Simulator!D3,Overview_Format!$CD$3:$CD$35,0),2),"")</f>
        <v>3.6471156816714618</v>
      </c>
      <c r="F3" s="36">
        <f>IFERROR(INDEX(Overview_Format!$A:$BP,MATCH($C3,Overview_Format!$A:$A,0),MATCH(F$2,Overview_Format!$A$2:$BP$2,0)),"")</f>
        <v>0.33500000000000002</v>
      </c>
      <c r="G3" s="36">
        <f>IFERROR(INDEX(Overview_Format!$A:$BP,MATCH($C3,Overview_Format!$A:$A,0),MATCH(G$2,Overview_Format!$A$2:$BP$2,0)),"")</f>
        <v>0.27500000000000002</v>
      </c>
      <c r="H3" s="36">
        <f>IFERROR(INDEX(Overview_Format!$A:$BP,MATCH($C3,Overview_Format!$A:$A,0),MATCH(H$2,Overview_Format!$A$2:$BP$2,0)),"")</f>
        <v>0.376</v>
      </c>
      <c r="I3" s="36">
        <f>IFERROR(INDEX(Overview_Format!$A:$BP,MATCH($C3,Overview_Format!$A:$A,0),MATCH(I$2,Overview_Format!$A$2:$BP$2,0)),"")</f>
        <v>0.371</v>
      </c>
      <c r="J3" s="36">
        <f>IFERROR(INDEX(Overview_Format!$A:$BP,MATCH($C3,Overview_Format!$A:$A,0),MATCH(J$2,Overview_Format!$A$2:$BP$2,0)),"")</f>
        <v>0.58799999999999997</v>
      </c>
      <c r="K3" s="36">
        <f>IFERROR(INDEX(Overview_Format!$A:$BP,MATCH($C3,Overview_Format!$A:$A,0),MATCH(K$2,Overview_Format!$A$2:$BP$2,0)),"")</f>
        <v>0.47</v>
      </c>
      <c r="L3" s="36">
        <f>IFERROR(INDEX(Overview_Format!$A:$BP,MATCH($C3,Overview_Format!$A:$A,0),MATCH(L$2,Overview_Format!$A$2:$BP$2,0)),"")</f>
        <v>56.1</v>
      </c>
      <c r="M3" s="36">
        <f>IFERROR(INDEX(Overview_Format!$A:$BP,MATCH($C3,Overview_Format!$A:$A,0),MATCH(M$2,Overview_Format!$A$2:$BP$2,0)),"")</f>
        <v>43.9</v>
      </c>
      <c r="N3" s="36">
        <f>IFERROR(INDEX(Overview_Format!$A:$BP,MATCH($C3,Overview_Format!$A:$A,0),MATCH(N$2,Overview_Format!$A$2:$BP$2,0)),"")</f>
        <v>67.2</v>
      </c>
      <c r="O3" s="36">
        <f>IFERROR(INDEX(Overview_Format!$A:$BP,MATCH($C3,Overview_Format!$A:$A,0),MATCH(O$2,Overview_Format!$A$2:$BP$2,0)),"")</f>
        <v>52.3</v>
      </c>
      <c r="P3" s="36">
        <f>IFERROR(INDEX(Overview_Format!$A:$BP,MATCH($C3,Overview_Format!$A:$A,0),MATCH(P$2,Overview_Format!$A$2:$BP$2,0)),"")</f>
        <v>7.7</v>
      </c>
      <c r="Q3" s="36">
        <f>IFERROR(INDEX(Overview_Format!$A:$BP,MATCH($C3,Overview_Format!$A:$A,0),MATCH(Q$2,Overview_Format!$A$2:$BP$2,0)),"")</f>
        <v>9.1</v>
      </c>
      <c r="R3" s="36">
        <f>IFERROR(INDEX(Overview_Format!$A:$BP,MATCH($C3,Overview_Format!$A:$A,0),MATCH(R$2,Overview_Format!$A$2:$BP$2,0)),"")</f>
        <v>13.9</v>
      </c>
      <c r="S3" s="36">
        <f>IFERROR(INDEX(Overview_Format!$A:$BP,MATCH($C3,Overview_Format!$A:$A,0),MATCH(S$2,Overview_Format!$A$2:$BP$2,0)),"")</f>
        <v>8.3000000000000007</v>
      </c>
      <c r="T3" s="36">
        <f>IFERROR(INDEX(Overview_Format!$A:$BP,MATCH($C3,Overview_Format!$A:$A,0),MATCH(T$2,Overview_Format!$A$2:$BP$2,0)),"")</f>
        <v>0.55500000000000005</v>
      </c>
      <c r="U3" s="36">
        <f>IFERROR(INDEX(Overview_Format!$A:$BP,MATCH($C3,Overview_Format!$A:$A,0),MATCH(U$2,Overview_Format!$A$2:$BP$2,0)),"")</f>
        <v>0.438</v>
      </c>
      <c r="V3" s="36">
        <f>IFERROR(INDEX(Overview_Format!$A:$BP,MATCH($C3,Overview_Format!$A:$A,0),MATCH(V$2,Overview_Format!$A$2:$BP$2,0)),"")</f>
        <v>16</v>
      </c>
      <c r="W3" s="36">
        <f>IFERROR(INDEX(Overview_Format!$A:$BP,MATCH($C3,Overview_Format!$A:$A,0),MATCH(W$2,Overview_Format!$A$2:$BP$2,0)),"")</f>
        <v>12.9</v>
      </c>
      <c r="X3" s="36">
        <f>IFERROR(INDEX(Overview_Format!$A:$BP,MATCH($C3,Overview_Format!$A:$A,0),MATCH(X$2,Overview_Format!$A$2:$BP$2,0)),"")</f>
        <v>33.6</v>
      </c>
      <c r="Y3" s="36">
        <f>IFERROR(INDEX(Overview_Format!$A:$BP,MATCH($C3,Overview_Format!$A:$A,0),MATCH(Y$2,Overview_Format!$A$2:$BP$2,0)),"")</f>
        <v>26.1</v>
      </c>
      <c r="Z3" s="36">
        <f>IFERROR(INDEX(Overview_Format!$A:$BP,MATCH($C3,Overview_Format!$A:$A,0),MATCH(Z$2,Overview_Format!$A$2:$BP$2,0)),"")</f>
        <v>0.252</v>
      </c>
      <c r="AA3" s="36">
        <f>IFERROR(INDEX(Overview_Format!$A:$BP,MATCH($C3,Overview_Format!$A:$A,0),MATCH(AA$2,Overview_Format!$A$2:$BP$2,0)),"")</f>
        <v>0.187</v>
      </c>
      <c r="AB3" s="36">
        <f>IF($C3="","",IF(ISODD(ROW()),(F$1*F3+G$1*G4)/SUM(F$1:G$1),(F3*F$1+G2*G$1)/SUM(F$1:G$1)))</f>
        <v>0.34500000000000003</v>
      </c>
      <c r="AC3" s="36">
        <f>IF($C3="","",IF(ISODD(ROW()),(H$1*H3+I$1*I4)/SUM(H$1:I$1),(H3*H$1+I2*I$1)/SUM(H$1:I$1)))</f>
        <v>0.38400000000000006</v>
      </c>
      <c r="AD3" s="36">
        <f>IF($C3="","",IF(ISODD(ROW()),(J$1*J3+K$1*K4)/SUM(J$1:K$1),(J3*J$1+K2*K$1)/SUM(J$1:K$1)))</f>
        <v>0.54899999999999993</v>
      </c>
      <c r="AE3" s="36">
        <f>IF($C3="","",IF(ISODD(ROW()),(L$1*L3+M$1*M4)/SUM(L$1:M$1),(L3*L$1+M2*M$1)/SUM(L$1:M$1)))</f>
        <v>53.699999999999996</v>
      </c>
      <c r="AF3" s="36">
        <f>IF($C3="","",IF(ISODD(ROW()),(N$1*N3+O$1*O4)/SUM(N$1:O$1),(N3*N$1+O2*O$1)/SUM(N$1:O$1)))</f>
        <v>61.300000000000004</v>
      </c>
      <c r="AG3" s="36">
        <f>IF($C3="","",IF(ISODD(ROW()),(P$1*P3+Q$1*Q4)/SUM(P$1:Q$1),(P3*P$1+Q2*Q$1)/SUM(P$1:Q$1)))</f>
        <v>8.2666666666666675</v>
      </c>
      <c r="AH3" s="36">
        <f>IF($C3="","",IF(ISODD(ROW()),(R$1*R3+S$1*S4)/SUM(R$1:S$1),(R3*R$1+S2*S$1)/SUM(R$1:S$1)))</f>
        <v>11.566666666666668</v>
      </c>
      <c r="AI3" s="36">
        <f>IF($C3="","",IF(ISODD(ROW()),(T$1*T3+U$1*U4)/SUM(T$1:U$1),(T3*T$1+U2*U$1)/SUM(T$1:U$1)))</f>
        <v>0.51266666666666671</v>
      </c>
      <c r="AJ3" s="36">
        <f>IF($C3="","",IF(ISODD(ROW()),(V$1*V3+W$1*W4)/SUM(V$1:W$1),(V3*V$1+W2*W$1)/SUM(V$1:W$1)))</f>
        <v>17.333333333333332</v>
      </c>
      <c r="AK3" s="36">
        <f>IF($C3="","",IF(ISODD(ROW()),(X$1*X3+Y$1*Y4)/SUM(X$1:Y$1),(X3*X$1+Y2*Y$1)/SUM(X$1:Y$1)))</f>
        <v>31.633333333333336</v>
      </c>
      <c r="AL3" s="36">
        <f>IF($C3="","",IF(ISODD(ROW()),(Z$1*Z3+AA$1*AA4)/SUM(Z$1:AA$1),(Z3*Z$1+AA2*AA$1)/SUM(Z$1:AA$1)))</f>
        <v>0.25166666666666665</v>
      </c>
      <c r="AM3" s="12">
        <f>IFERROR(INDEX(Overview_Format!$A:$BP,MATCH($C3,Overview_Format!$A:$A,0),MATCH(AM$2,Overview_Format!$A$2:$BP$2,0)),"")</f>
        <v>113.8</v>
      </c>
      <c r="AN3" s="43">
        <f>IF(Bet!A2=0,"",SUMPRODUCT($AB3:$AL3,$BM$10:$BW$10)+$BX$10)</f>
        <v>105.01493220847009</v>
      </c>
      <c r="AO3" s="12">
        <f>IFERROR(INDEX(Overview_Format!$A:$BP,MATCH($C3,Overview_Format!$A:$A,0),MATCH(AO$2,Overview_Format!$A$2:$BP$2,0)),"")</f>
        <v>86.04</v>
      </c>
      <c r="AP3" s="43">
        <f>IF(Bet!A2=0,"",SUMPRODUCT($F3:$AA3,$BL$12:$CG$12)+$BX$11)</f>
        <v>94.942654418927702</v>
      </c>
      <c r="AQ3" s="12">
        <f>IFERROR(INDEX(Overview_Format!$A:$BP,MATCH($C3,Overview_Format!$A:$A,0),MATCH(AQ$2,Overview_Format!$A$2:$BP$2,0)),"")</f>
        <v>68.3</v>
      </c>
      <c r="AR3" s="10">
        <f t="shared" ref="AR3:AR21" si="0">IF($C3="","",IF(ISODD(ROW()),AVERAGE($AQ3:$AQ4)*AN3/100,AVERAGE($AQ2:$AQ3)*AN3/100))</f>
        <v>71.567676300072378</v>
      </c>
      <c r="AS3" s="10">
        <f t="shared" ref="AS3:AS21" si="1">IF($C3="","",IF(ISODD(ROW()),AVERAGE($AQ3:$AQ4)*AO3/100,AVERAGE($AQ2:$AQ3)*AO3/100))</f>
        <v>58.636260000000014</v>
      </c>
      <c r="AT3" s="10">
        <f>IFERROR(INDEX(Overview_Format!$A:$BP,MATCH($C3,Overview_Format!$A:$A,0),MATCH(AT$2,Overview_Format!$A$2:$BP$2,0)),"")</f>
        <v>25.31</v>
      </c>
      <c r="AU3" s="10">
        <f>IF($C3="","",IF(ISODD(ROW()),AVERAGE(AR3,AR3,AS4)+(AT3-AT4)/3,AVERAGE(AR3,AR3,AS2)+(AT3-AT2)/3))</f>
        <v>67.06544586671491</v>
      </c>
      <c r="AV3" s="10" t="str">
        <f>IF(C3="","",IF(ISODD(ROW()),Bet!E2,IF(AV2=$C2,$AU2,$AU3)))</f>
        <v>Michigan State</v>
      </c>
      <c r="AW3" s="1" t="str">
        <f>IF(D3="","",IF(ISODD(ROW()),IF(AV3=C3,C4,C3),IF(AW2=$C2,$AU2,$AU3)))</f>
        <v>Texas Tech</v>
      </c>
      <c r="AZ3" s="14">
        <f>IFERROR(_xlfn.NORM.DIST(Bet!F2,AW4-AV4,E3+E4,1),"")</f>
        <v>0.33034483811010285</v>
      </c>
      <c r="BA3" s="15">
        <f>IFERROR(1-AZ3,"")</f>
        <v>0.66965516188989715</v>
      </c>
      <c r="BB3" s="14">
        <f t="shared" ref="BB3:BB34" si="2">IFERROR(_xlfn.NORM.DIST(0,AW4-AV4,E3+E4,1),"")</f>
        <v>0.5280541128443621</v>
      </c>
      <c r="BC3" s="15">
        <f>IFERROR(1-BB3,"")</f>
        <v>0.4719458871556379</v>
      </c>
      <c r="BD3" s="15">
        <f>IFERROR(1-BE3,"")</f>
        <v>0.31280725838165746</v>
      </c>
      <c r="BE3" s="14">
        <f>IFERROR(_xlfn.NORM.DIST(Bet!E3,AW4+AV4,E3+E4,1),"")</f>
        <v>0.68719274161834254</v>
      </c>
      <c r="BF3" s="14"/>
      <c r="BG3" s="2">
        <f t="shared" ref="BG3:BG34" si="3">IF(A3=0,"",IF(ISODD(ROW()),IF(C3=AW3,IF(BA3&gt;$B$1,1,0),IF(AZ3&gt;$B$1,1,0)),IF(C3=AW2,IF(BA2&gt;$B$1,1,0),IF(AZ2&gt;$B$1,1,0))))</f>
        <v>0</v>
      </c>
      <c r="BH3" s="2">
        <f t="shared" ref="BH3:BH34" si="4">IF(A3=0,"",IF(ISODD(ROW()),IF(BD3&gt;$B$1,1,0),IF(BE2&gt;$B$1,1,0)))</f>
        <v>0</v>
      </c>
      <c r="BI3">
        <f t="shared" ref="BI3:BI34" si="5">IF(A3=0,"",IF(ISODD(ROW()),IF(BB3&gt;$C$1,1,IF(BC3&gt;$D$1,2,0)),0))</f>
        <v>0</v>
      </c>
      <c r="BJ3" s="13">
        <f>_xlfn.STDEV.P(Overview_Format!BP3:BP355)*2</f>
        <v>10.44641603080956</v>
      </c>
      <c r="BK3" s="3">
        <f>MAX(Overview_Format!$BJ$3:$BJ$355)-MIN(Overview_Format!$BJ$3:$BJ$355)</f>
        <v>54.61</v>
      </c>
      <c r="BM3" t="str">
        <f>Overview_Format!CH8</f>
        <v>FT/FGA</v>
      </c>
      <c r="BN3" t="str">
        <f>Overview_Format!CI8</f>
        <v>ORB%</v>
      </c>
      <c r="BO3" t="str">
        <f>Overview_Format!CJ8</f>
        <v>TOV%</v>
      </c>
      <c r="BP3" t="str">
        <f>Overview_Format!CK8</f>
        <v>eFG%</v>
      </c>
      <c r="BQ3" t="str">
        <f>Overview_Format!CL8</f>
        <v>BLK%</v>
      </c>
      <c r="BR3" t="str">
        <f>Overview_Format!CM8</f>
        <v>STL%</v>
      </c>
      <c r="BS3" t="str">
        <f>Overview_Format!CN8</f>
        <v>AST%</v>
      </c>
      <c r="BT3" t="str">
        <f>Overview_Format!CO8</f>
        <v>TRB%</v>
      </c>
      <c r="BU3" t="str">
        <f>Overview_Format!CP8</f>
        <v>TS%</v>
      </c>
      <c r="BV3" t="str">
        <f>Overview_Format!CQ8</f>
        <v>3PAr</v>
      </c>
      <c r="BW3" t="str">
        <f>Overview_Format!CR8</f>
        <v>FTr</v>
      </c>
      <c r="BX3" t="str">
        <f>Overview_Format!CS8</f>
        <v>Int</v>
      </c>
    </row>
    <row r="4" spans="1:85" x14ac:dyDescent="0.25">
      <c r="A4" s="16">
        <f t="shared" ref="A4:A67" si="6">IF(ISNUMBER(CODE(B4)),1,0)</f>
        <v>1</v>
      </c>
      <c r="B4" s="11" t="str">
        <f>IF(Bet!A3=0,"",IF(Bet!B3="Home Team","Home",IF(Bet!B3="Away Team","Away","")))</f>
        <v>Home</v>
      </c>
      <c r="C4" s="11" t="str">
        <f>IF(Bet!C3=0,"",IF(Bet!C3="Home Team","",IF(Bet!C3="Away Team","",Bet!C3)))</f>
        <v>Texas Tech</v>
      </c>
      <c r="D4" s="12" t="str">
        <f>IFERROR(INDEX(Overview_Format!$A:$BZ,MATCH($C4,Overview_Format!$A:$A,0),MATCH(D$2,Overview_Format!$A$2:$BZ$2,0)),"")</f>
        <v>Big 12</v>
      </c>
      <c r="E4" s="33">
        <f>IFERROR(INDEX(Overview_Format!$CD$3:$CE$35,MATCH(Simulator!D4,Overview_Format!$CD$3:$CD$35,0),2),"")</f>
        <v>3.22451598654329</v>
      </c>
      <c r="F4" s="36">
        <f>IFERROR(INDEX(Overview_Format!$A:$BP,MATCH($C4,Overview_Format!$A:$A,0),MATCH(F$2,Overview_Format!$A$2:$BP$2,0)),"")</f>
        <v>0.33400000000000002</v>
      </c>
      <c r="G4" s="36">
        <f>IFERROR(INDEX(Overview_Format!$A:$BP,MATCH($C4,Overview_Format!$A:$A,0),MATCH(G$2,Overview_Format!$A$2:$BP$2,0)),"")</f>
        <v>0.36499999999999999</v>
      </c>
      <c r="H4" s="36">
        <f>IFERROR(INDEX(Overview_Format!$A:$BP,MATCH($C4,Overview_Format!$A:$A,0),MATCH(H$2,Overview_Format!$A$2:$BP$2,0)),"")</f>
        <v>0.35399999999999998</v>
      </c>
      <c r="I4" s="36">
        <f>IFERROR(INDEX(Overview_Format!$A:$BP,MATCH($C4,Overview_Format!$A:$A,0),MATCH(I$2,Overview_Format!$A$2:$BP$2,0)),"")</f>
        <v>0.4</v>
      </c>
      <c r="J4" s="36">
        <f>IFERROR(INDEX(Overview_Format!$A:$BP,MATCH($C4,Overview_Format!$A:$A,0),MATCH(J$2,Overview_Format!$A$2:$BP$2,0)),"")</f>
        <v>0.56799999999999995</v>
      </c>
      <c r="K4" s="36">
        <f>IFERROR(INDEX(Overview_Format!$A:$BP,MATCH($C4,Overview_Format!$A:$A,0),MATCH(K$2,Overview_Format!$A$2:$BP$2,0)),"")</f>
        <v>0.47099999999999997</v>
      </c>
      <c r="L4" s="36">
        <f>IFERROR(INDEX(Overview_Format!$A:$BP,MATCH($C4,Overview_Format!$A:$A,0),MATCH(L$2,Overview_Format!$A$2:$BP$2,0)),"")</f>
        <v>51.1</v>
      </c>
      <c r="M4" s="36">
        <f>IFERROR(INDEX(Overview_Format!$A:$BP,MATCH($C4,Overview_Format!$A:$A,0),MATCH(M$2,Overview_Format!$A$2:$BP$2,0)),"")</f>
        <v>48.9</v>
      </c>
      <c r="N4" s="36">
        <f>IFERROR(INDEX(Overview_Format!$A:$BP,MATCH($C4,Overview_Format!$A:$A,0),MATCH(N$2,Overview_Format!$A$2:$BP$2,0)),"")</f>
        <v>51.1</v>
      </c>
      <c r="O4" s="36">
        <f>IFERROR(INDEX(Overview_Format!$A:$BP,MATCH($C4,Overview_Format!$A:$A,0),MATCH(O$2,Overview_Format!$A$2:$BP$2,0)),"")</f>
        <v>49.5</v>
      </c>
      <c r="P4" s="36">
        <f>IFERROR(INDEX(Overview_Format!$A:$BP,MATCH($C4,Overview_Format!$A:$A,0),MATCH(P$2,Overview_Format!$A$2:$BP$2,0)),"")</f>
        <v>10.8</v>
      </c>
      <c r="Q4" s="36">
        <f>IFERROR(INDEX(Overview_Format!$A:$BP,MATCH($C4,Overview_Format!$A:$A,0),MATCH(Q$2,Overview_Format!$A$2:$BP$2,0)),"")</f>
        <v>9.4</v>
      </c>
      <c r="R4" s="36">
        <f>IFERROR(INDEX(Overview_Format!$A:$BP,MATCH($C4,Overview_Format!$A:$A,0),MATCH(R$2,Overview_Format!$A$2:$BP$2,0)),"")</f>
        <v>15.5</v>
      </c>
      <c r="S4" s="36">
        <f>IFERROR(INDEX(Overview_Format!$A:$BP,MATCH($C4,Overview_Format!$A:$A,0),MATCH(S$2,Overview_Format!$A$2:$BP$2,0)),"")</f>
        <v>6.9</v>
      </c>
      <c r="T4" s="36">
        <f>IFERROR(INDEX(Overview_Format!$A:$BP,MATCH($C4,Overview_Format!$A:$A,0),MATCH(T$2,Overview_Format!$A$2:$BP$2,0)),"")</f>
        <v>0.53600000000000003</v>
      </c>
      <c r="U4" s="36">
        <f>IFERROR(INDEX(Overview_Format!$A:$BP,MATCH($C4,Overview_Format!$A:$A,0),MATCH(U$2,Overview_Format!$A$2:$BP$2,0)),"")</f>
        <v>0.42799999999999999</v>
      </c>
      <c r="V4" s="36">
        <f>IFERROR(INDEX(Overview_Format!$A:$BP,MATCH($C4,Overview_Format!$A:$A,0),MATCH(V$2,Overview_Format!$A$2:$BP$2,0)),"")</f>
        <v>16</v>
      </c>
      <c r="W4" s="36">
        <f>IFERROR(INDEX(Overview_Format!$A:$BP,MATCH($C4,Overview_Format!$A:$A,0),MATCH(W$2,Overview_Format!$A$2:$BP$2,0)),"")</f>
        <v>20</v>
      </c>
      <c r="X4" s="36">
        <f>IFERROR(INDEX(Overview_Format!$A:$BP,MATCH($C4,Overview_Format!$A:$A,0),MATCH(X$2,Overview_Format!$A$2:$BP$2,0)),"")</f>
        <v>27</v>
      </c>
      <c r="Y4" s="36">
        <f>IFERROR(INDEX(Overview_Format!$A:$BP,MATCH($C4,Overview_Format!$A:$A,0),MATCH(Y$2,Overview_Format!$A$2:$BP$2,0)),"")</f>
        <v>27.7</v>
      </c>
      <c r="Z4" s="36">
        <f>IFERROR(INDEX(Overview_Format!$A:$BP,MATCH($C4,Overview_Format!$A:$A,0),MATCH(Z$2,Overview_Format!$A$2:$BP$2,0)),"")</f>
        <v>0.24399999999999999</v>
      </c>
      <c r="AA4" s="36">
        <f>IFERROR(INDEX(Overview_Format!$A:$BP,MATCH($C4,Overview_Format!$A:$A,0),MATCH(AA$2,Overview_Format!$A$2:$BP$2,0)),"")</f>
        <v>0.251</v>
      </c>
      <c r="AB4" s="36">
        <f t="shared" ref="AB4:AB22" si="7">IF($C4="","",IF(ISODD(ROW()),(F$1*F4+G$1*G5)/SUM(F$1:G$1),(F4*F$1+G3*G$1)/SUM(F$1:G$1)))</f>
        <v>0.31433333333333335</v>
      </c>
      <c r="AC4" s="36">
        <f t="shared" ref="AC4:AC22" si="8">IF($C4="","",IF(ISODD(ROW()),(H$1*H4+I$1*I5)/SUM(H$1:I$1),(H4*H$1+I3*I$1)/SUM(H$1:I$1)))</f>
        <v>0.35966666666666663</v>
      </c>
      <c r="AD4" s="36">
        <f t="shared" ref="AD4:AD22" si="9">IF($C4="","",IF(ISODD(ROW()),(J$1*J4+K$1*K5)/SUM(J$1:K$1),(J4*J$1+K3*K$1)/SUM(J$1:K$1)))</f>
        <v>0.53533333333333333</v>
      </c>
      <c r="AE4" s="36">
        <f t="shared" ref="AE4:AE22" si="10">IF($C4="","",IF(ISODD(ROW()),(L$1*L4+M$1*M5)/SUM(L$1:M$1),(L4*L$1+M3*M$1)/SUM(L$1:M$1)))</f>
        <v>48.699999999999996</v>
      </c>
      <c r="AF4" s="36">
        <f t="shared" ref="AF4:AF22" si="11">IF($C4="","",IF(ISODD(ROW()),(N$1*N4+O$1*O5)/SUM(N$1:O$1),(N4*N$1+O3*O$1)/SUM(N$1:O$1)))</f>
        <v>51.5</v>
      </c>
      <c r="AG4" s="36">
        <f t="shared" ref="AG4:AG22" si="12">IF($C4="","",IF(ISODD(ROW()),(P$1*P4+Q$1*Q5)/SUM(P$1:Q$1),(P4*P$1+Q3*Q$1)/SUM(P$1:Q$1)))</f>
        <v>10.233333333333334</v>
      </c>
      <c r="AH4" s="36">
        <f t="shared" ref="AH4:AH22" si="13">IF($C4="","",IF(ISODD(ROW()),(R$1*R4+S$1*S5)/SUM(R$1:S$1),(R4*R$1+S3*S$1)/SUM(R$1:S$1)))</f>
        <v>13.1</v>
      </c>
      <c r="AI4" s="36">
        <f t="shared" ref="AI4:AI22" si="14">IF($C4="","",IF(ISODD(ROW()),(T$1*T4+U$1*U5)/SUM(T$1:U$1),(T4*T$1+U3*U$1)/SUM(T$1:U$1)))</f>
        <v>0.5033333333333333</v>
      </c>
      <c r="AJ4" s="36">
        <f t="shared" ref="AJ4:AJ22" si="15">IF($C4="","",IF(ISODD(ROW()),(V$1*V4+W$1*W5)/SUM(V$1:W$1),(V4*V$1+W3*W$1)/SUM(V$1:W$1)))</f>
        <v>14.966666666666667</v>
      </c>
      <c r="AK4" s="36">
        <f t="shared" ref="AK4:AK22" si="16">IF($C4="","",IF(ISODD(ROW()),(X$1*X4+Y$1*Y5)/SUM(X$1:Y$1),(X4*X$1+Y3*Y$1)/SUM(X$1:Y$1)))</f>
        <v>26.7</v>
      </c>
      <c r="AL4" s="36">
        <f t="shared" ref="AL4:AL22" si="17">IF($C4="","",IF(ISODD(ROW()),(Z$1*Z4+AA$1*AA5)/SUM(Z$1:AA$1),(Z4*Z$1+AA3*AA$1)/SUM(Z$1:AA$1)))</f>
        <v>0.22500000000000001</v>
      </c>
      <c r="AM4" s="12">
        <f>IFERROR(INDEX(Overview_Format!$A:$BP,MATCH($C4,Overview_Format!$A:$A,0),MATCH(AM$2,Overview_Format!$A$2:$BP$2,0)),"")</f>
        <v>107</v>
      </c>
      <c r="AN4" s="12">
        <f>IF(Bet!A3=0,"",SUMPRODUCT($AB4:$AL4,$BM$10:$BW$10)+$BX$10)</f>
        <v>103.36563522948514</v>
      </c>
      <c r="AO4" s="12">
        <f>IFERROR(INDEX(Overview_Format!$A:$BP,MATCH($C4,Overview_Format!$A:$A,0),MATCH(AO$2,Overview_Format!$A$2:$BP$2,0)),"")</f>
        <v>81.19</v>
      </c>
      <c r="AP4" s="43">
        <f>IF(Bet!A3=0,"",SUMPRODUCT($F4:$AA4,$BL$12:$CG$12)+$BX$11)</f>
        <v>86.153734429993023</v>
      </c>
      <c r="AQ4" s="12">
        <f>IFERROR(INDEX(Overview_Format!$A:$BP,MATCH($C4,Overview_Format!$A:$A,0),MATCH(AQ$2,Overview_Format!$A$2:$BP$2,0)),"")</f>
        <v>68</v>
      </c>
      <c r="AR4" s="10">
        <f t="shared" si="0"/>
        <v>70.443680408894124</v>
      </c>
      <c r="AS4" s="10">
        <f t="shared" si="1"/>
        <v>55.330984999999998</v>
      </c>
      <c r="AT4" s="10">
        <f>IFERROR(INDEX(Overview_Format!$A:$BP,MATCH($C4,Overview_Format!$A:$A,0),MATCH(AT$2,Overview_Format!$A$2:$BP$2,0)),"")</f>
        <v>22.58</v>
      </c>
      <c r="AU4" s="10">
        <f t="shared" ref="AU4:AU22" si="18">IF($C4="","",IF(ISODD(ROW()),AVERAGE(AR4,AR4,AR4,AS5)+(AT4-AT5)/3,AVERAGE(AR4,AR4,AR4,AS3)+(AT4-AT3)/3))</f>
        <v>66.581825306670595</v>
      </c>
      <c r="AV4" s="10">
        <f>IF(C4="","",IF(ISODD(ROW()),Bet!E3,IF(AV3=$C3,$AU3,$AU4)))</f>
        <v>67.06544586671491</v>
      </c>
      <c r="AW4" s="1">
        <f t="shared" ref="AW4:AW22" si="19">IF(D4="","",IF(ISODD(ROW()),IF(AV4=C4,C5,C4),IF(AW3=$C3,$AU3,$AU4)))</f>
        <v>66.581825306670595</v>
      </c>
      <c r="AZ4" s="14" t="str">
        <f>IFERROR(_xlfn.NORM.DIST(Bet!F3,AW5-AV5,E4+E5,1),"")</f>
        <v/>
      </c>
      <c r="BA4" s="15" t="str">
        <f t="shared" ref="BA4:BA67" si="20">IFERROR(1-AZ4,"")</f>
        <v/>
      </c>
      <c r="BB4" s="14" t="str">
        <f t="shared" si="2"/>
        <v/>
      </c>
      <c r="BC4" s="15" t="str">
        <f t="shared" ref="BC4:BC67" si="21">IFERROR(1-BB4,"")</f>
        <v/>
      </c>
      <c r="BD4" s="15" t="str">
        <f t="shared" ref="BD4:BD67" si="22">IFERROR(1-BE4,"")</f>
        <v/>
      </c>
      <c r="BE4" s="14" t="str">
        <f>IFERROR(_xlfn.NORM.DIST(Bet!E4,AW5+AV5,E4+E5,1),"")</f>
        <v/>
      </c>
      <c r="BF4" s="14"/>
      <c r="BG4" s="2">
        <f t="shared" si="3"/>
        <v>1</v>
      </c>
      <c r="BH4" s="2">
        <f t="shared" si="4"/>
        <v>1</v>
      </c>
      <c r="BI4">
        <f t="shared" si="5"/>
        <v>0</v>
      </c>
      <c r="BM4">
        <f>Overview_Format!CH9</f>
        <v>-6.9775750471398599</v>
      </c>
      <c r="BN4">
        <f>Overview_Format!CI9</f>
        <v>0.51267861325525643</v>
      </c>
      <c r="BO4">
        <f>Overview_Format!CJ9</f>
        <v>-1.3825097382698996</v>
      </c>
      <c r="BP4">
        <f>Overview_Format!CK9</f>
        <v>-5.6549374730869397</v>
      </c>
      <c r="BQ4">
        <f>Overview_Format!CL9</f>
        <v>3.2885575156325429E-3</v>
      </c>
      <c r="BR4">
        <f>Overview_Format!CM9</f>
        <v>-5.3009075461369166E-3</v>
      </c>
      <c r="BS4">
        <f>Overview_Format!CN9</f>
        <v>-6.4175948708794213E-4</v>
      </c>
      <c r="BT4">
        <f>Overview_Format!CO9</f>
        <v>6.201249141177716E-3</v>
      </c>
      <c r="BU4">
        <f>Overview_Format!CP9</f>
        <v>173.56813068151604</v>
      </c>
      <c r="BV4">
        <f>Overview_Format!CQ9</f>
        <v>4.0908761402187022</v>
      </c>
      <c r="BW4">
        <f>Overview_Format!CR9</f>
        <v>4.2107015346227668</v>
      </c>
      <c r="BX4">
        <f>Overview_Format!CS9</f>
        <v>18.815445623926536</v>
      </c>
    </row>
    <row r="5" spans="1:85" x14ac:dyDescent="0.25">
      <c r="A5" s="16">
        <f t="shared" si="6"/>
        <v>1</v>
      </c>
      <c r="B5" s="11" t="str">
        <f>IF(Bet!A4=0,"",IF(Bet!B4="Home Team","Home",IF(Bet!B4="Away Team","Away","")))</f>
        <v>Away</v>
      </c>
      <c r="C5" s="11" t="str">
        <f>IF(Bet!C4=0,"",IF(Bet!C4="Home Team","",IF(Bet!C4="Away Team","",Bet!C4)))</f>
        <v>Virginia</v>
      </c>
      <c r="D5" s="12" t="str">
        <f>IFERROR(INDEX(Overview_Format!$A:$BZ,MATCH($C5,Overview_Format!$A:$A,0),MATCH(D$2,Overview_Format!$A$2:$BZ$2,0)),"")</f>
        <v>ACC</v>
      </c>
      <c r="E5" s="33">
        <f>IFERROR(INDEX(Overview_Format!$CD$3:$CE$35,MATCH(Simulator!D5,Overview_Format!$CD$3:$CD$35,0),2),"")</f>
        <v>5.542145376633802</v>
      </c>
      <c r="F5" s="36">
        <f>IFERROR(INDEX(Overview_Format!$A:$BP,MATCH($C5,Overview_Format!$A:$A,0),MATCH(F$2,Overview_Format!$A$2:$BP$2,0)),"")</f>
        <v>0.28899999999999998</v>
      </c>
      <c r="G5" s="36">
        <f>IFERROR(INDEX(Overview_Format!$A:$BP,MATCH($C5,Overview_Format!$A:$A,0),MATCH(G$2,Overview_Format!$A$2:$BP$2,0)),"")</f>
        <v>0.26400000000000001</v>
      </c>
      <c r="H5" s="36">
        <f>IFERROR(INDEX(Overview_Format!$A:$BP,MATCH($C5,Overview_Format!$A:$A,0),MATCH(H$2,Overview_Format!$A$2:$BP$2,0)),"")</f>
        <v>0.39500000000000002</v>
      </c>
      <c r="I5" s="36">
        <f>IFERROR(INDEX(Overview_Format!$A:$BP,MATCH($C5,Overview_Format!$A:$A,0),MATCH(I$2,Overview_Format!$A$2:$BP$2,0)),"")</f>
        <v>0.41899999999999998</v>
      </c>
      <c r="J5" s="36">
        <f>IFERROR(INDEX(Overview_Format!$A:$BP,MATCH($C5,Overview_Format!$A:$A,0),MATCH(J$2,Overview_Format!$A$2:$BP$2,0)),"")</f>
        <v>0.57999999999999996</v>
      </c>
      <c r="K5" s="36">
        <f>IFERROR(INDEX(Overview_Format!$A:$BP,MATCH($C5,Overview_Format!$A:$A,0),MATCH(K$2,Overview_Format!$A$2:$BP$2,0)),"")</f>
        <v>0.47199999999999998</v>
      </c>
      <c r="L5" s="36">
        <f>IFERROR(INDEX(Overview_Format!$A:$BP,MATCH($C5,Overview_Format!$A:$A,0),MATCH(L$2,Overview_Format!$A$2:$BP$2,0)),"")</f>
        <v>54.1</v>
      </c>
      <c r="M5" s="36">
        <f>IFERROR(INDEX(Overview_Format!$A:$BP,MATCH($C5,Overview_Format!$A:$A,0),MATCH(M$2,Overview_Format!$A$2:$BP$2,0)),"")</f>
        <v>45.9</v>
      </c>
      <c r="N5" s="36">
        <f>IFERROR(INDEX(Overview_Format!$A:$BP,MATCH($C5,Overview_Format!$A:$A,0),MATCH(N$2,Overview_Format!$A$2:$BP$2,0)),"")</f>
        <v>55.7</v>
      </c>
      <c r="O5" s="36">
        <f>IFERROR(INDEX(Overview_Format!$A:$BP,MATCH($C5,Overview_Format!$A:$A,0),MATCH(O$2,Overview_Format!$A$2:$BP$2,0)),"")</f>
        <v>43.7</v>
      </c>
      <c r="P5" s="36">
        <f>IFERROR(INDEX(Overview_Format!$A:$BP,MATCH($C5,Overview_Format!$A:$A,0),MATCH(P$2,Overview_Format!$A$2:$BP$2,0)),"")</f>
        <v>9.4</v>
      </c>
      <c r="Q5" s="36">
        <f>IFERROR(INDEX(Overview_Format!$A:$BP,MATCH($C5,Overview_Format!$A:$A,0),MATCH(Q$2,Overview_Format!$A$2:$BP$2,0)),"")</f>
        <v>8.1999999999999993</v>
      </c>
      <c r="R5" s="36">
        <f>IFERROR(INDEX(Overview_Format!$A:$BP,MATCH($C5,Overview_Format!$A:$A,0),MATCH(R$2,Overview_Format!$A$2:$BP$2,0)),"")</f>
        <v>12.6</v>
      </c>
      <c r="S5" s="36">
        <f>IFERROR(INDEX(Overview_Format!$A:$BP,MATCH($C5,Overview_Format!$A:$A,0),MATCH(S$2,Overview_Format!$A$2:$BP$2,0)),"")</f>
        <v>8.1999999999999993</v>
      </c>
      <c r="T5" s="36">
        <f>IFERROR(INDEX(Overview_Format!$A:$BP,MATCH($C5,Overview_Format!$A:$A,0),MATCH(T$2,Overview_Format!$A$2:$BP$2,0)),"")</f>
        <v>0.55200000000000005</v>
      </c>
      <c r="U5" s="36">
        <f>IFERROR(INDEX(Overview_Format!$A:$BP,MATCH($C5,Overview_Format!$A:$A,0),MATCH(U$2,Overview_Format!$A$2:$BP$2,0)),"")</f>
        <v>0.44400000000000001</v>
      </c>
      <c r="V5" s="36">
        <f>IFERROR(INDEX(Overview_Format!$A:$BP,MATCH($C5,Overview_Format!$A:$A,0),MATCH(V$2,Overview_Format!$A$2:$BP$2,0)),"")</f>
        <v>12.7</v>
      </c>
      <c r="W5" s="36">
        <f>IFERROR(INDEX(Overview_Format!$A:$BP,MATCH($C5,Overview_Format!$A:$A,0),MATCH(W$2,Overview_Format!$A$2:$BP$2,0)),"")</f>
        <v>15.7</v>
      </c>
      <c r="X5" s="36">
        <f>IFERROR(INDEX(Overview_Format!$A:$BP,MATCH($C5,Overview_Format!$A:$A,0),MATCH(X$2,Overview_Format!$A$2:$BP$2,0)),"")</f>
        <v>30.2</v>
      </c>
      <c r="Y5" s="36">
        <f>IFERROR(INDEX(Overview_Format!$A:$BP,MATCH($C5,Overview_Format!$A:$A,0),MATCH(Y$2,Overview_Format!$A$2:$BP$2,0)),"")</f>
        <v>25</v>
      </c>
      <c r="Z5" s="36">
        <f>IFERROR(INDEX(Overview_Format!$A:$BP,MATCH($C5,Overview_Format!$A:$A,0),MATCH(Z$2,Overview_Format!$A$2:$BP$2,0)),"")</f>
        <v>0.215</v>
      </c>
      <c r="AA5" s="36">
        <f>IFERROR(INDEX(Overview_Format!$A:$BP,MATCH($C5,Overview_Format!$A:$A,0),MATCH(AA$2,Overview_Format!$A$2:$BP$2,0)),"")</f>
        <v>0.17299999999999999</v>
      </c>
      <c r="AB5" s="36">
        <f t="shared" si="7"/>
        <v>0.31366666666666665</v>
      </c>
      <c r="AC5" s="36">
        <f t="shared" si="8"/>
        <v>0.40866666666666668</v>
      </c>
      <c r="AD5" s="36">
        <f t="shared" si="9"/>
        <v>0.56833333333333336</v>
      </c>
      <c r="AE5" s="36">
        <f t="shared" si="10"/>
        <v>53</v>
      </c>
      <c r="AF5" s="36">
        <f t="shared" si="11"/>
        <v>54.466666666666669</v>
      </c>
      <c r="AG5" s="36">
        <f t="shared" si="12"/>
        <v>9</v>
      </c>
      <c r="AH5" s="36">
        <f t="shared" si="13"/>
        <v>12.1</v>
      </c>
      <c r="AI5" s="36">
        <f t="shared" si="14"/>
        <v>0.53833333333333344</v>
      </c>
      <c r="AJ5" s="36">
        <f t="shared" si="15"/>
        <v>15.633333333333333</v>
      </c>
      <c r="AK5" s="36">
        <f t="shared" si="16"/>
        <v>30.866666666666664</v>
      </c>
      <c r="AL5" s="36">
        <f t="shared" si="17"/>
        <v>0.22900000000000001</v>
      </c>
      <c r="AM5" s="12">
        <f>IFERROR(INDEX(Overview_Format!$A:$BP,MATCH($C5,Overview_Format!$A:$A,0),MATCH(AM$2,Overview_Format!$A$2:$BP$2,0)),"")</f>
        <v>116.5</v>
      </c>
      <c r="AN5" s="12">
        <f>IF(Bet!A4=0,"",SUMPRODUCT($AB5:$AL5,$BM$10:$BW$10)+$BX$10)</f>
        <v>110.30769466974647</v>
      </c>
      <c r="AO5" s="12">
        <f>IFERROR(INDEX(Overview_Format!$A:$BP,MATCH($C5,Overview_Format!$A:$A,0),MATCH(AO$2,Overview_Format!$A$2:$BP$2,0)),"")</f>
        <v>84.64</v>
      </c>
      <c r="AP5" s="43">
        <f>IF(Bet!A4=0,"",SUMPRODUCT($F5:$AA5,$BL$12:$CG$12)+$BX$11)</f>
        <v>90.990136478651323</v>
      </c>
      <c r="AQ5" s="12">
        <f>IFERROR(INDEX(Overview_Format!$A:$BP,MATCH($C5,Overview_Format!$A:$A,0),MATCH(AQ$2,Overview_Format!$A$2:$BP$2,0)),"")</f>
        <v>60.8</v>
      </c>
      <c r="AR5" s="10">
        <f t="shared" si="0"/>
        <v>71.810309230004947</v>
      </c>
      <c r="AS5" s="10">
        <f t="shared" si="1"/>
        <v>55.100639999999991</v>
      </c>
      <c r="AT5" s="10">
        <f>IFERROR(INDEX(Overview_Format!$A:$BP,MATCH($C5,Overview_Format!$A:$A,0),MATCH(AT$2,Overview_Format!$A$2:$BP$2,0)),"")</f>
        <v>25.42</v>
      </c>
      <c r="AU5" s="10">
        <f t="shared" si="18"/>
        <v>70.34996608917038</v>
      </c>
      <c r="AV5" s="10" t="str">
        <f>IF(C5="","",IF(ISODD(ROW()),Bet!E4,IF(AV4=$C4,$AU4,$AU5)))</f>
        <v>Virginia</v>
      </c>
      <c r="AW5" s="1" t="str">
        <f t="shared" si="19"/>
        <v>Auburn</v>
      </c>
      <c r="AZ5" s="14">
        <f>IFERROR(_xlfn.NORM.DIST(Bet!F4,AW6-AV6,E5+E6,1),"")</f>
        <v>0.53515243623041098</v>
      </c>
      <c r="BA5" s="15">
        <f t="shared" si="20"/>
        <v>0.46484756376958902</v>
      </c>
      <c r="BB5" s="14">
        <f t="shared" si="2"/>
        <v>0.7342572183010182</v>
      </c>
      <c r="BC5" s="15">
        <f t="shared" si="21"/>
        <v>0.2657427816989818</v>
      </c>
      <c r="BD5" s="15">
        <f t="shared" si="22"/>
        <v>0.472618515871569</v>
      </c>
      <c r="BE5" s="14">
        <f>IFERROR(_xlfn.NORM.DIST(Bet!E5,AW6+AV6,E5+E6,1),"")</f>
        <v>0.527381484128431</v>
      </c>
      <c r="BF5" s="14"/>
      <c r="BG5" s="2">
        <f t="shared" si="3"/>
        <v>0</v>
      </c>
      <c r="BH5" s="2">
        <f t="shared" si="4"/>
        <v>0</v>
      </c>
      <c r="BI5">
        <f t="shared" si="5"/>
        <v>0</v>
      </c>
      <c r="BM5">
        <f>Overview_Format!CH10</f>
        <v>11.269669220062843</v>
      </c>
      <c r="BN5">
        <f>Overview_Format!CI10</f>
        <v>7.7255265674172936E-3</v>
      </c>
      <c r="BO5">
        <f>Overview_Format!CJ10</f>
        <v>1.0421733665749142E-2</v>
      </c>
      <c r="BP5">
        <f>Overview_Format!CK10</f>
        <v>22.706027171265852</v>
      </c>
      <c r="BQ5">
        <f>Overview_Format!CL10</f>
        <v>7.1284125680895899E-3</v>
      </c>
      <c r="BR5">
        <f>Overview_Format!CM10</f>
        <v>1.3287737954859198E-2</v>
      </c>
      <c r="BS5">
        <f>Overview_Format!CN10</f>
        <v>3.6345125115748683E-3</v>
      </c>
      <c r="BT5">
        <f>Overview_Format!CO10</f>
        <v>1.266664322501727E-2</v>
      </c>
      <c r="BU5">
        <f>Overview_Format!CP10</f>
        <v>26.228864881358405</v>
      </c>
      <c r="BV5">
        <f>Overview_Format!CQ10</f>
        <v>0.38375487942982783</v>
      </c>
      <c r="BW5">
        <f>Overview_Format!CR10</f>
        <v>5.7883427208748923</v>
      </c>
      <c r="BX5">
        <f>Overview_Format!CS10</f>
        <v>1.9559400129894566</v>
      </c>
    </row>
    <row r="6" spans="1:85" x14ac:dyDescent="0.25">
      <c r="A6" s="16">
        <f t="shared" si="6"/>
        <v>1</v>
      </c>
      <c r="B6" s="11" t="str">
        <f>IF(Bet!A5=0,"",IF(Bet!B5="Home Team","Home",IF(Bet!B5="Away Team","Away","")))</f>
        <v>Home</v>
      </c>
      <c r="C6" s="11" t="str">
        <f>IF(Bet!C5=0,"",IF(Bet!C5="Home Team","",IF(Bet!C5="Away Team","",Bet!C5)))</f>
        <v>Auburn</v>
      </c>
      <c r="D6" s="12" t="str">
        <f>IFERROR(INDEX(Overview_Format!$A:$BZ,MATCH($C6,Overview_Format!$A:$A,0),MATCH(D$2,Overview_Format!$A$2:$BZ$2,0)),"")</f>
        <v>SEC</v>
      </c>
      <c r="E6" s="33">
        <f>IFERROR(INDEX(Overview_Format!$CD$3:$CE$35,MATCH(Simulator!D6,Overview_Format!$CD$3:$CD$35,0),2),"")</f>
        <v>4.6901944283258361</v>
      </c>
      <c r="F6" s="36">
        <f>IFERROR(INDEX(Overview_Format!$A:$BP,MATCH($C6,Overview_Format!$A:$A,0),MATCH(F$2,Overview_Format!$A$2:$BP$2,0)),"")</f>
        <v>0.313</v>
      </c>
      <c r="G6" s="36">
        <f>IFERROR(INDEX(Overview_Format!$A:$BP,MATCH($C6,Overview_Format!$A:$A,0),MATCH(G$2,Overview_Format!$A$2:$BP$2,0)),"")</f>
        <v>0.36299999999999999</v>
      </c>
      <c r="H6" s="36">
        <f>IFERROR(INDEX(Overview_Format!$A:$BP,MATCH($C6,Overview_Format!$A:$A,0),MATCH(H$2,Overview_Format!$A$2:$BP$2,0)),"")</f>
        <v>0.49199999999999999</v>
      </c>
      <c r="I6" s="36">
        <f>IFERROR(INDEX(Overview_Format!$A:$BP,MATCH($C6,Overview_Format!$A:$A,0),MATCH(I$2,Overview_Format!$A$2:$BP$2,0)),"")</f>
        <v>0.436</v>
      </c>
      <c r="J6" s="36">
        <f>IFERROR(INDEX(Overview_Format!$A:$BP,MATCH($C6,Overview_Format!$A:$A,0),MATCH(J$2,Overview_Format!$A$2:$BP$2,0)),"")</f>
        <v>0.57099999999999995</v>
      </c>
      <c r="K6" s="36">
        <f>IFERROR(INDEX(Overview_Format!$A:$BP,MATCH($C6,Overview_Format!$A:$A,0),MATCH(K$2,Overview_Format!$A$2:$BP$2,0)),"")</f>
        <v>0.54500000000000004</v>
      </c>
      <c r="L6" s="36">
        <f>IFERROR(INDEX(Overview_Format!$A:$BP,MATCH($C6,Overview_Format!$A:$A,0),MATCH(L$2,Overview_Format!$A$2:$BP$2,0)),"")</f>
        <v>49.2</v>
      </c>
      <c r="M6" s="36">
        <f>IFERROR(INDEX(Overview_Format!$A:$BP,MATCH($C6,Overview_Format!$A:$A,0),MATCH(M$2,Overview_Format!$A$2:$BP$2,0)),"")</f>
        <v>50.8</v>
      </c>
      <c r="N6" s="36">
        <f>IFERROR(INDEX(Overview_Format!$A:$BP,MATCH($C6,Overview_Format!$A:$A,0),MATCH(N$2,Overview_Format!$A$2:$BP$2,0)),"")</f>
        <v>52</v>
      </c>
      <c r="O6" s="36">
        <f>IFERROR(INDEX(Overview_Format!$A:$BP,MATCH($C6,Overview_Format!$A:$A,0),MATCH(O$2,Overview_Format!$A$2:$BP$2,0)),"")</f>
        <v>52</v>
      </c>
      <c r="P6" s="36">
        <f>IFERROR(INDEX(Overview_Format!$A:$BP,MATCH($C6,Overview_Format!$A:$A,0),MATCH(P$2,Overview_Format!$A$2:$BP$2,0)),"")</f>
        <v>13.4</v>
      </c>
      <c r="Q6" s="36">
        <f>IFERROR(INDEX(Overview_Format!$A:$BP,MATCH($C6,Overview_Format!$A:$A,0),MATCH(Q$2,Overview_Format!$A$2:$BP$2,0)),"")</f>
        <v>8.1999999999999993</v>
      </c>
      <c r="R6" s="36">
        <f>IFERROR(INDEX(Overview_Format!$A:$BP,MATCH($C6,Overview_Format!$A:$A,0),MATCH(R$2,Overview_Format!$A$2:$BP$2,0)),"")</f>
        <v>15.7</v>
      </c>
      <c r="S6" s="36">
        <f>IFERROR(INDEX(Overview_Format!$A:$BP,MATCH($C6,Overview_Format!$A:$A,0),MATCH(S$2,Overview_Format!$A$2:$BP$2,0)),"")</f>
        <v>11.1</v>
      </c>
      <c r="T6" s="36">
        <f>IFERROR(INDEX(Overview_Format!$A:$BP,MATCH($C6,Overview_Format!$A:$A,0),MATCH(T$2,Overview_Format!$A$2:$BP$2,0)),"")</f>
        <v>0.54500000000000004</v>
      </c>
      <c r="U6" s="36">
        <f>IFERROR(INDEX(Overview_Format!$A:$BP,MATCH($C6,Overview_Format!$A:$A,0),MATCH(U$2,Overview_Format!$A$2:$BP$2,0)),"")</f>
        <v>0.51100000000000001</v>
      </c>
      <c r="V6" s="36">
        <f>IFERROR(INDEX(Overview_Format!$A:$BP,MATCH($C6,Overview_Format!$A:$A,0),MATCH(V$2,Overview_Format!$A$2:$BP$2,0)),"")</f>
        <v>14.4</v>
      </c>
      <c r="W6" s="36">
        <f>IFERROR(INDEX(Overview_Format!$A:$BP,MATCH($C6,Overview_Format!$A:$A,0),MATCH(W$2,Overview_Format!$A$2:$BP$2,0)),"")</f>
        <v>21.5</v>
      </c>
      <c r="X6" s="36">
        <f>IFERROR(INDEX(Overview_Format!$A:$BP,MATCH($C6,Overview_Format!$A:$A,0),MATCH(X$2,Overview_Format!$A$2:$BP$2,0)),"")</f>
        <v>31.9</v>
      </c>
      <c r="Y6" s="36">
        <f>IFERROR(INDEX(Overview_Format!$A:$BP,MATCH($C6,Overview_Format!$A:$A,0),MATCH(Y$2,Overview_Format!$A$2:$BP$2,0)),"")</f>
        <v>32.200000000000003</v>
      </c>
      <c r="Z6" s="36">
        <f>IFERROR(INDEX(Overview_Format!$A:$BP,MATCH($C6,Overview_Format!$A:$A,0),MATCH(Z$2,Overview_Format!$A$2:$BP$2,0)),"")</f>
        <v>0.222</v>
      </c>
      <c r="AA6" s="36">
        <f>IFERROR(INDEX(Overview_Format!$A:$BP,MATCH($C6,Overview_Format!$A:$A,0),MATCH(AA$2,Overview_Format!$A$2:$BP$2,0)),"")</f>
        <v>0.25700000000000001</v>
      </c>
      <c r="AB6" s="36">
        <f t="shared" si="7"/>
        <v>0.29666666666666669</v>
      </c>
      <c r="AC6" s="36">
        <f t="shared" si="8"/>
        <v>0.46766666666666667</v>
      </c>
      <c r="AD6" s="36">
        <f t="shared" si="9"/>
        <v>0.53799999999999992</v>
      </c>
      <c r="AE6" s="36">
        <f t="shared" si="10"/>
        <v>48.1</v>
      </c>
      <c r="AF6" s="36">
        <f t="shared" si="11"/>
        <v>49.233333333333327</v>
      </c>
      <c r="AG6" s="36">
        <f t="shared" si="12"/>
        <v>11.666666666666666</v>
      </c>
      <c r="AH6" s="36">
        <f t="shared" si="13"/>
        <v>13.199999999999998</v>
      </c>
      <c r="AI6" s="36">
        <f t="shared" si="14"/>
        <v>0.51133333333333331</v>
      </c>
      <c r="AJ6" s="36">
        <f t="shared" si="15"/>
        <v>14.833333333333334</v>
      </c>
      <c r="AK6" s="36">
        <f t="shared" si="16"/>
        <v>29.599999999999998</v>
      </c>
      <c r="AL6" s="36">
        <f t="shared" si="17"/>
        <v>0.20566666666666666</v>
      </c>
      <c r="AM6" s="12">
        <f>IFERROR(INDEX(Overview_Format!$A:$BP,MATCH($C6,Overview_Format!$A:$A,0),MATCH(AM$2,Overview_Format!$A$2:$BP$2,0)),"")</f>
        <v>114.3</v>
      </c>
      <c r="AN6" s="12">
        <f>IF(Bet!A5=0,"",SUMPRODUCT($AB6:$AL6,$BM$10:$BW$10)+$BX$10)</f>
        <v>105.94713682895879</v>
      </c>
      <c r="AO6" s="12">
        <f>IFERROR(INDEX(Overview_Format!$A:$BP,MATCH($C6,Overview_Format!$A:$A,0),MATCH(AO$2,Overview_Format!$A$2:$BP$2,0)),"")</f>
        <v>91.77</v>
      </c>
      <c r="AP6" s="43">
        <f>IF(Bet!A5=0,"",SUMPRODUCT($F6:$AA6,$BL$12:$CG$12)+$BX$11)</f>
        <v>98.879648254880976</v>
      </c>
      <c r="AQ6" s="12">
        <f>IFERROR(INDEX(Overview_Format!$A:$BP,MATCH($C6,Overview_Format!$A:$A,0),MATCH(AQ$2,Overview_Format!$A$2:$BP$2,0)),"")</f>
        <v>69.400000000000006</v>
      </c>
      <c r="AR6" s="10">
        <f t="shared" si="0"/>
        <v>68.971586075652169</v>
      </c>
      <c r="AS6" s="10">
        <f t="shared" si="1"/>
        <v>59.742269999999991</v>
      </c>
      <c r="AT6" s="10">
        <f>IFERROR(INDEX(Overview_Format!$A:$BP,MATCH($C6,Overview_Format!$A:$A,0),MATCH(AT$2,Overview_Format!$A$2:$BP$2,0)),"")</f>
        <v>20.75</v>
      </c>
      <c r="AU6" s="10">
        <f t="shared" si="18"/>
        <v>63.947182890072462</v>
      </c>
      <c r="AV6" s="10">
        <f>IF(C6="","",IF(ISODD(ROW()),Bet!E5,IF(AV5=$C5,$AU5,$AU6)))</f>
        <v>70.34996608917038</v>
      </c>
      <c r="AW6" s="1">
        <f t="shared" si="19"/>
        <v>63.947182890072462</v>
      </c>
      <c r="AZ6" s="14" t="str">
        <f>IFERROR(_xlfn.NORM.DIST(Bet!F5,AW7-AV7,E6+E7,1),"")</f>
        <v/>
      </c>
      <c r="BA6" s="15" t="str">
        <f t="shared" si="20"/>
        <v/>
      </c>
      <c r="BB6" s="14" t="str">
        <f t="shared" si="2"/>
        <v/>
      </c>
      <c r="BC6" s="15" t="str">
        <f t="shared" si="21"/>
        <v/>
      </c>
      <c r="BD6" s="15" t="str">
        <f t="shared" si="22"/>
        <v/>
      </c>
      <c r="BE6" s="14" t="str">
        <f>IFERROR(_xlfn.NORM.DIST(Bet!E6,AW7+AV7,E6+E7,1),"")</f>
        <v/>
      </c>
      <c r="BF6" s="14"/>
      <c r="BG6" s="2">
        <f t="shared" si="3"/>
        <v>0</v>
      </c>
      <c r="BH6" s="2">
        <f t="shared" si="4"/>
        <v>0</v>
      </c>
      <c r="BI6">
        <f t="shared" si="5"/>
        <v>0</v>
      </c>
      <c r="BM6">
        <f>Overview_Format!CH11</f>
        <v>0.99726429424787899</v>
      </c>
      <c r="BN6">
        <f>Overview_Format!CI11</f>
        <v>0.31194567591538347</v>
      </c>
      <c r="BO6" t="e">
        <f>Overview_Format!CJ11</f>
        <v>#N/A</v>
      </c>
      <c r="BP6" t="e">
        <f>Overview_Format!CK11</f>
        <v>#N/A</v>
      </c>
      <c r="BQ6" t="e">
        <f>Overview_Format!CL11</f>
        <v>#N/A</v>
      </c>
      <c r="BR6" t="e">
        <f>Overview_Format!CM11</f>
        <v>#N/A</v>
      </c>
      <c r="BS6" t="e">
        <f>Overview_Format!CN11</f>
        <v>#N/A</v>
      </c>
      <c r="BT6" t="e">
        <f>Overview_Format!CO11</f>
        <v>#N/A</v>
      </c>
      <c r="BU6" t="e">
        <f>Overview_Format!CP11</f>
        <v>#N/A</v>
      </c>
      <c r="BV6" t="e">
        <f>Overview_Format!CQ11</f>
        <v>#N/A</v>
      </c>
      <c r="BW6" t="e">
        <f>Overview_Format!CR11</f>
        <v>#N/A</v>
      </c>
      <c r="BX6" t="e">
        <f>Overview_Format!CS11</f>
        <v>#N/A</v>
      </c>
    </row>
    <row r="7" spans="1:85" x14ac:dyDescent="0.25">
      <c r="A7" s="16">
        <f t="shared" si="6"/>
        <v>0</v>
      </c>
      <c r="B7" s="11" t="str">
        <f>IF(Bet!A6=0,"",IF(Bet!B6="Home Team","Home",IF(Bet!B6="Away Team","Away","")))</f>
        <v/>
      </c>
      <c r="C7" s="11" t="str">
        <f>IF(Bet!C6=0,"",IF(Bet!C6="Home Team","",IF(Bet!C6="Away Team","",Bet!C6)))</f>
        <v/>
      </c>
      <c r="D7" s="12" t="str">
        <f>IFERROR(INDEX(Overview_Format!$A:$BZ,MATCH($C7,Overview_Format!$A:$A,0),MATCH(D$2,Overview_Format!$A$2:$BZ$2,0)),"")</f>
        <v/>
      </c>
      <c r="E7" s="33" t="str">
        <f>IFERROR(INDEX(Overview_Format!$CD$3:$CE$35,MATCH(Simulator!D7,Overview_Format!$CD$3:$CD$35,0),2),"")</f>
        <v/>
      </c>
      <c r="F7" s="36" t="str">
        <f>IFERROR(INDEX(Overview_Format!$A:$BP,MATCH($C7,Overview_Format!$A:$A,0),MATCH(F$2,Overview_Format!$A$2:$BP$2,0)),"")</f>
        <v/>
      </c>
      <c r="G7" s="36" t="str">
        <f>IFERROR(INDEX(Overview_Format!$A:$BP,MATCH($C7,Overview_Format!$A:$A,0),MATCH(G$2,Overview_Format!$A$2:$BP$2,0)),"")</f>
        <v/>
      </c>
      <c r="H7" s="36" t="str">
        <f>IFERROR(INDEX(Overview_Format!$A:$BP,MATCH($C7,Overview_Format!$A:$A,0),MATCH(H$2,Overview_Format!$A$2:$BP$2,0)),"")</f>
        <v/>
      </c>
      <c r="I7" s="36" t="str">
        <f>IFERROR(INDEX(Overview_Format!$A:$BP,MATCH($C7,Overview_Format!$A:$A,0),MATCH(I$2,Overview_Format!$A$2:$BP$2,0)),"")</f>
        <v/>
      </c>
      <c r="J7" s="36" t="str">
        <f>IFERROR(INDEX(Overview_Format!$A:$BP,MATCH($C7,Overview_Format!$A:$A,0),MATCH(J$2,Overview_Format!$A$2:$BP$2,0)),"")</f>
        <v/>
      </c>
      <c r="K7" s="36" t="str">
        <f>IFERROR(INDEX(Overview_Format!$A:$BP,MATCH($C7,Overview_Format!$A:$A,0),MATCH(K$2,Overview_Format!$A$2:$BP$2,0)),"")</f>
        <v/>
      </c>
      <c r="L7" s="36" t="str">
        <f>IFERROR(INDEX(Overview_Format!$A:$BP,MATCH($C7,Overview_Format!$A:$A,0),MATCH(L$2,Overview_Format!$A$2:$BP$2,0)),"")</f>
        <v/>
      </c>
      <c r="M7" s="36" t="str">
        <f>IFERROR(INDEX(Overview_Format!$A:$BP,MATCH($C7,Overview_Format!$A:$A,0),MATCH(M$2,Overview_Format!$A$2:$BP$2,0)),"")</f>
        <v/>
      </c>
      <c r="N7" s="36" t="str">
        <f>IFERROR(INDEX(Overview_Format!$A:$BP,MATCH($C7,Overview_Format!$A:$A,0),MATCH(N$2,Overview_Format!$A$2:$BP$2,0)),"")</f>
        <v/>
      </c>
      <c r="O7" s="36" t="str">
        <f>IFERROR(INDEX(Overview_Format!$A:$BP,MATCH($C7,Overview_Format!$A:$A,0),MATCH(O$2,Overview_Format!$A$2:$BP$2,0)),"")</f>
        <v/>
      </c>
      <c r="P7" s="36" t="str">
        <f>IFERROR(INDEX(Overview_Format!$A:$BP,MATCH($C7,Overview_Format!$A:$A,0),MATCH(P$2,Overview_Format!$A$2:$BP$2,0)),"")</f>
        <v/>
      </c>
      <c r="Q7" s="36" t="str">
        <f>IFERROR(INDEX(Overview_Format!$A:$BP,MATCH($C7,Overview_Format!$A:$A,0),MATCH(Q$2,Overview_Format!$A$2:$BP$2,0)),"")</f>
        <v/>
      </c>
      <c r="R7" s="36" t="str">
        <f>IFERROR(INDEX(Overview_Format!$A:$BP,MATCH($C7,Overview_Format!$A:$A,0),MATCH(R$2,Overview_Format!$A$2:$BP$2,0)),"")</f>
        <v/>
      </c>
      <c r="S7" s="36" t="str">
        <f>IFERROR(INDEX(Overview_Format!$A:$BP,MATCH($C7,Overview_Format!$A:$A,0),MATCH(S$2,Overview_Format!$A$2:$BP$2,0)),"")</f>
        <v/>
      </c>
      <c r="T7" s="36" t="str">
        <f>IFERROR(INDEX(Overview_Format!$A:$BP,MATCH($C7,Overview_Format!$A:$A,0),MATCH(T$2,Overview_Format!$A$2:$BP$2,0)),"")</f>
        <v/>
      </c>
      <c r="U7" s="36" t="str">
        <f>IFERROR(INDEX(Overview_Format!$A:$BP,MATCH($C7,Overview_Format!$A:$A,0),MATCH(U$2,Overview_Format!$A$2:$BP$2,0)),"")</f>
        <v/>
      </c>
      <c r="V7" s="36" t="str">
        <f>IFERROR(INDEX(Overview_Format!$A:$BP,MATCH($C7,Overview_Format!$A:$A,0),MATCH(V$2,Overview_Format!$A$2:$BP$2,0)),"")</f>
        <v/>
      </c>
      <c r="W7" s="36" t="str">
        <f>IFERROR(INDEX(Overview_Format!$A:$BP,MATCH($C7,Overview_Format!$A:$A,0),MATCH(W$2,Overview_Format!$A$2:$BP$2,0)),"")</f>
        <v/>
      </c>
      <c r="X7" s="36" t="str">
        <f>IFERROR(INDEX(Overview_Format!$A:$BP,MATCH($C7,Overview_Format!$A:$A,0),MATCH(X$2,Overview_Format!$A$2:$BP$2,0)),"")</f>
        <v/>
      </c>
      <c r="Y7" s="36" t="str">
        <f>IFERROR(INDEX(Overview_Format!$A:$BP,MATCH($C7,Overview_Format!$A:$A,0),MATCH(Y$2,Overview_Format!$A$2:$BP$2,0)),"")</f>
        <v/>
      </c>
      <c r="Z7" s="36" t="str">
        <f>IFERROR(INDEX(Overview_Format!$A:$BP,MATCH($C7,Overview_Format!$A:$A,0),MATCH(Z$2,Overview_Format!$A$2:$BP$2,0)),"")</f>
        <v/>
      </c>
      <c r="AA7" s="36" t="str">
        <f>IFERROR(INDEX(Overview_Format!$A:$BP,MATCH($C7,Overview_Format!$A:$A,0),MATCH(AA$2,Overview_Format!$A$2:$BP$2,0)),"")</f>
        <v/>
      </c>
      <c r="AB7" s="36" t="str">
        <f t="shared" si="7"/>
        <v/>
      </c>
      <c r="AC7" s="36" t="str">
        <f t="shared" si="8"/>
        <v/>
      </c>
      <c r="AD7" s="36" t="str">
        <f t="shared" si="9"/>
        <v/>
      </c>
      <c r="AE7" s="36" t="str">
        <f t="shared" si="10"/>
        <v/>
      </c>
      <c r="AF7" s="36" t="str">
        <f t="shared" si="11"/>
        <v/>
      </c>
      <c r="AG7" s="36" t="str">
        <f t="shared" si="12"/>
        <v/>
      </c>
      <c r="AH7" s="36" t="str">
        <f t="shared" si="13"/>
        <v/>
      </c>
      <c r="AI7" s="36" t="str">
        <f t="shared" si="14"/>
        <v/>
      </c>
      <c r="AJ7" s="36" t="str">
        <f t="shared" si="15"/>
        <v/>
      </c>
      <c r="AK7" s="36" t="str">
        <f t="shared" si="16"/>
        <v/>
      </c>
      <c r="AL7" s="36" t="str">
        <f t="shared" si="17"/>
        <v/>
      </c>
      <c r="AM7" s="12" t="str">
        <f>IFERROR(INDEX(Overview_Format!$A:$BP,MATCH($C7,Overview_Format!$A:$A,0),MATCH(AM$2,Overview_Format!$A$2:$BP$2,0)),"")</f>
        <v/>
      </c>
      <c r="AN7" s="12" t="str">
        <f>IF(Bet!A6=0,"",SUMPRODUCT($AB7:$AL7,$BM$10:$BW$10)+$BX$10)</f>
        <v/>
      </c>
      <c r="AO7" s="12" t="str">
        <f>IFERROR(INDEX(Overview_Format!$A:$BP,MATCH($C7,Overview_Format!$A:$A,0),MATCH(AO$2,Overview_Format!$A$2:$BP$2,0)),"")</f>
        <v/>
      </c>
      <c r="AP7" s="43" t="str">
        <f>IF(Bet!A6=0,"",SUMPRODUCT($F7:$AA7,$BL$12:$CG$12)+$BX$11)</f>
        <v/>
      </c>
      <c r="AQ7" s="12" t="str">
        <f>IFERROR(INDEX(Overview_Format!$A:$BP,MATCH($C7,Overview_Format!$A:$A,0),MATCH(AQ$2,Overview_Format!$A$2:$BP$2,0)),"")</f>
        <v/>
      </c>
      <c r="AR7" s="10" t="str">
        <f t="shared" si="0"/>
        <v/>
      </c>
      <c r="AS7" s="10" t="str">
        <f t="shared" si="1"/>
        <v/>
      </c>
      <c r="AT7" s="10" t="str">
        <f>IFERROR(INDEX(Overview_Format!$A:$BP,MATCH($C7,Overview_Format!$A:$A,0),MATCH(AT$2,Overview_Format!$A$2:$BP$2,0)),"")</f>
        <v/>
      </c>
      <c r="AU7" s="10" t="str">
        <f t="shared" si="18"/>
        <v/>
      </c>
      <c r="AV7" s="10" t="str">
        <f>IF(C7="","",IF(ISODD(ROW()),Bet!E6,IF(AV6=$C6,$AU6,$AU7)))</f>
        <v/>
      </c>
      <c r="AW7" s="1" t="str">
        <f t="shared" si="19"/>
        <v/>
      </c>
      <c r="AZ7" s="14" t="str">
        <f>IFERROR(_xlfn.NORM.DIST(Bet!F6,AW8-AV8,E7+E8,1),"")</f>
        <v/>
      </c>
      <c r="BA7" s="15" t="str">
        <f t="shared" si="20"/>
        <v/>
      </c>
      <c r="BB7" s="14" t="str">
        <f t="shared" si="2"/>
        <v/>
      </c>
      <c r="BC7" s="15" t="str">
        <f t="shared" si="21"/>
        <v/>
      </c>
      <c r="BD7" s="15" t="str">
        <f t="shared" si="22"/>
        <v/>
      </c>
      <c r="BE7" s="14" t="str">
        <f>IFERROR(_xlfn.NORM.DIST(Bet!E7,AW8+AV8,E7+E8,1),"")</f>
        <v/>
      </c>
      <c r="BF7" s="14"/>
      <c r="BG7" s="2" t="str">
        <f t="shared" si="3"/>
        <v/>
      </c>
      <c r="BH7" s="2" t="str">
        <f t="shared" si="4"/>
        <v/>
      </c>
      <c r="BI7" t="str">
        <f t="shared" si="5"/>
        <v/>
      </c>
      <c r="BM7">
        <f>Overview_Format!CH12</f>
        <v>11300.628036372702</v>
      </c>
      <c r="BN7">
        <f>Overview_Format!CI12</f>
        <v>341</v>
      </c>
      <c r="BO7" t="e">
        <f>Overview_Format!CJ12</f>
        <v>#N/A</v>
      </c>
      <c r="BP7" t="e">
        <f>Overview_Format!CK12</f>
        <v>#N/A</v>
      </c>
      <c r="BQ7" t="e">
        <f>Overview_Format!CL12</f>
        <v>#N/A</v>
      </c>
      <c r="BR7" t="e">
        <f>Overview_Format!CM12</f>
        <v>#N/A</v>
      </c>
      <c r="BS7" t="e">
        <f>Overview_Format!CN12</f>
        <v>#N/A</v>
      </c>
      <c r="BT7" t="e">
        <f>Overview_Format!CO12</f>
        <v>#N/A</v>
      </c>
      <c r="BU7" t="e">
        <f>Overview_Format!CP12</f>
        <v>#N/A</v>
      </c>
      <c r="BV7" t="e">
        <f>Overview_Format!CQ12</f>
        <v>#N/A</v>
      </c>
      <c r="BW7" t="e">
        <f>Overview_Format!CR12</f>
        <v>#N/A</v>
      </c>
      <c r="BX7" t="e">
        <f>Overview_Format!CS12</f>
        <v>#N/A</v>
      </c>
    </row>
    <row r="8" spans="1:85" x14ac:dyDescent="0.25">
      <c r="A8" s="16">
        <f t="shared" si="6"/>
        <v>0</v>
      </c>
      <c r="B8" s="11" t="str">
        <f>IF(Bet!A7=0,"",IF(Bet!B7="Home Team","Home",IF(Bet!B7="Away Team","Away","")))</f>
        <v/>
      </c>
      <c r="C8" s="11" t="str">
        <f>IF(Bet!C7=0,"",IF(Bet!C7="Home Team","",IF(Bet!C7="Away Team","",Bet!C7)))</f>
        <v/>
      </c>
      <c r="D8" s="12" t="str">
        <f>IFERROR(INDEX(Overview_Format!$A:$BZ,MATCH($C8,Overview_Format!$A:$A,0),MATCH(D$2,Overview_Format!$A$2:$BZ$2,0)),"")</f>
        <v/>
      </c>
      <c r="E8" s="33" t="str">
        <f>IFERROR(INDEX(Overview_Format!$CD$3:$CE$35,MATCH(Simulator!D8,Overview_Format!$CD$3:$CD$35,0),2),"")</f>
        <v/>
      </c>
      <c r="F8" s="36" t="str">
        <f>IFERROR(INDEX(Overview_Format!$A:$BP,MATCH($C8,Overview_Format!$A:$A,0),MATCH(F$2,Overview_Format!$A$2:$BP$2,0)),"")</f>
        <v/>
      </c>
      <c r="G8" s="36" t="str">
        <f>IFERROR(INDEX(Overview_Format!$A:$BP,MATCH($C8,Overview_Format!$A:$A,0),MATCH(G$2,Overview_Format!$A$2:$BP$2,0)),"")</f>
        <v/>
      </c>
      <c r="H8" s="36" t="str">
        <f>IFERROR(INDEX(Overview_Format!$A:$BP,MATCH($C8,Overview_Format!$A:$A,0),MATCH(H$2,Overview_Format!$A$2:$BP$2,0)),"")</f>
        <v/>
      </c>
      <c r="I8" s="36" t="str">
        <f>IFERROR(INDEX(Overview_Format!$A:$BP,MATCH($C8,Overview_Format!$A:$A,0),MATCH(I$2,Overview_Format!$A$2:$BP$2,0)),"")</f>
        <v/>
      </c>
      <c r="J8" s="36" t="str">
        <f>IFERROR(INDEX(Overview_Format!$A:$BP,MATCH($C8,Overview_Format!$A:$A,0),MATCH(J$2,Overview_Format!$A$2:$BP$2,0)),"")</f>
        <v/>
      </c>
      <c r="K8" s="36" t="str">
        <f>IFERROR(INDEX(Overview_Format!$A:$BP,MATCH($C8,Overview_Format!$A:$A,0),MATCH(K$2,Overview_Format!$A$2:$BP$2,0)),"")</f>
        <v/>
      </c>
      <c r="L8" s="36" t="str">
        <f>IFERROR(INDEX(Overview_Format!$A:$BP,MATCH($C8,Overview_Format!$A:$A,0),MATCH(L$2,Overview_Format!$A$2:$BP$2,0)),"")</f>
        <v/>
      </c>
      <c r="M8" s="36" t="str">
        <f>IFERROR(INDEX(Overview_Format!$A:$BP,MATCH($C8,Overview_Format!$A:$A,0),MATCH(M$2,Overview_Format!$A$2:$BP$2,0)),"")</f>
        <v/>
      </c>
      <c r="N8" s="36" t="str">
        <f>IFERROR(INDEX(Overview_Format!$A:$BP,MATCH($C8,Overview_Format!$A:$A,0),MATCH(N$2,Overview_Format!$A$2:$BP$2,0)),"")</f>
        <v/>
      </c>
      <c r="O8" s="36" t="str">
        <f>IFERROR(INDEX(Overview_Format!$A:$BP,MATCH($C8,Overview_Format!$A:$A,0),MATCH(O$2,Overview_Format!$A$2:$BP$2,0)),"")</f>
        <v/>
      </c>
      <c r="P8" s="36" t="str">
        <f>IFERROR(INDEX(Overview_Format!$A:$BP,MATCH($C8,Overview_Format!$A:$A,0),MATCH(P$2,Overview_Format!$A$2:$BP$2,0)),"")</f>
        <v/>
      </c>
      <c r="Q8" s="36" t="str">
        <f>IFERROR(INDEX(Overview_Format!$A:$BP,MATCH($C8,Overview_Format!$A:$A,0),MATCH(Q$2,Overview_Format!$A$2:$BP$2,0)),"")</f>
        <v/>
      </c>
      <c r="R8" s="36" t="str">
        <f>IFERROR(INDEX(Overview_Format!$A:$BP,MATCH($C8,Overview_Format!$A:$A,0),MATCH(R$2,Overview_Format!$A$2:$BP$2,0)),"")</f>
        <v/>
      </c>
      <c r="S8" s="36" t="str">
        <f>IFERROR(INDEX(Overview_Format!$A:$BP,MATCH($C8,Overview_Format!$A:$A,0),MATCH(S$2,Overview_Format!$A$2:$BP$2,0)),"")</f>
        <v/>
      </c>
      <c r="T8" s="36" t="str">
        <f>IFERROR(INDEX(Overview_Format!$A:$BP,MATCH($C8,Overview_Format!$A:$A,0),MATCH(T$2,Overview_Format!$A$2:$BP$2,0)),"")</f>
        <v/>
      </c>
      <c r="U8" s="36" t="str">
        <f>IFERROR(INDEX(Overview_Format!$A:$BP,MATCH($C8,Overview_Format!$A:$A,0),MATCH(U$2,Overview_Format!$A$2:$BP$2,0)),"")</f>
        <v/>
      </c>
      <c r="V8" s="36" t="str">
        <f>IFERROR(INDEX(Overview_Format!$A:$BP,MATCH($C8,Overview_Format!$A:$A,0),MATCH(V$2,Overview_Format!$A$2:$BP$2,0)),"")</f>
        <v/>
      </c>
      <c r="W8" s="36" t="str">
        <f>IFERROR(INDEX(Overview_Format!$A:$BP,MATCH($C8,Overview_Format!$A:$A,0),MATCH(W$2,Overview_Format!$A$2:$BP$2,0)),"")</f>
        <v/>
      </c>
      <c r="X8" s="36" t="str">
        <f>IFERROR(INDEX(Overview_Format!$A:$BP,MATCH($C8,Overview_Format!$A:$A,0),MATCH(X$2,Overview_Format!$A$2:$BP$2,0)),"")</f>
        <v/>
      </c>
      <c r="Y8" s="36" t="str">
        <f>IFERROR(INDEX(Overview_Format!$A:$BP,MATCH($C8,Overview_Format!$A:$A,0),MATCH(Y$2,Overview_Format!$A$2:$BP$2,0)),"")</f>
        <v/>
      </c>
      <c r="Z8" s="36" t="str">
        <f>IFERROR(INDEX(Overview_Format!$A:$BP,MATCH($C8,Overview_Format!$A:$A,0),MATCH(Z$2,Overview_Format!$A$2:$BP$2,0)),"")</f>
        <v/>
      </c>
      <c r="AA8" s="36" t="str">
        <f>IFERROR(INDEX(Overview_Format!$A:$BP,MATCH($C8,Overview_Format!$A:$A,0),MATCH(AA$2,Overview_Format!$A$2:$BP$2,0)),"")</f>
        <v/>
      </c>
      <c r="AB8" s="36" t="str">
        <f t="shared" si="7"/>
        <v/>
      </c>
      <c r="AC8" s="36" t="str">
        <f t="shared" si="8"/>
        <v/>
      </c>
      <c r="AD8" s="36" t="str">
        <f t="shared" si="9"/>
        <v/>
      </c>
      <c r="AE8" s="36" t="str">
        <f t="shared" si="10"/>
        <v/>
      </c>
      <c r="AF8" s="36" t="str">
        <f t="shared" si="11"/>
        <v/>
      </c>
      <c r="AG8" s="36" t="str">
        <f t="shared" si="12"/>
        <v/>
      </c>
      <c r="AH8" s="36" t="str">
        <f t="shared" si="13"/>
        <v/>
      </c>
      <c r="AI8" s="36" t="str">
        <f t="shared" si="14"/>
        <v/>
      </c>
      <c r="AJ8" s="36" t="str">
        <f t="shared" si="15"/>
        <v/>
      </c>
      <c r="AK8" s="36" t="str">
        <f t="shared" si="16"/>
        <v/>
      </c>
      <c r="AL8" s="36" t="str">
        <f t="shared" si="17"/>
        <v/>
      </c>
      <c r="AM8" s="12" t="str">
        <f>IFERROR(INDEX(Overview_Format!$A:$BP,MATCH($C8,Overview_Format!$A:$A,0),MATCH(AM$2,Overview_Format!$A$2:$BP$2,0)),"")</f>
        <v/>
      </c>
      <c r="AN8" s="12" t="str">
        <f>IF(Bet!A7=0,"",SUMPRODUCT($AB8:$AL8,$BM$10:$BW$10)+$BX$10)</f>
        <v/>
      </c>
      <c r="AO8" s="12" t="str">
        <f>IFERROR(INDEX(Overview_Format!$A:$BP,MATCH($C8,Overview_Format!$A:$A,0),MATCH(AO$2,Overview_Format!$A$2:$BP$2,0)),"")</f>
        <v/>
      </c>
      <c r="AP8" s="43" t="str">
        <f>IF(Bet!A7=0,"",SUMPRODUCT($F8:$AA8,$BL$12:$CG$12)+$BX$11)</f>
        <v/>
      </c>
      <c r="AQ8" s="12" t="str">
        <f>IFERROR(INDEX(Overview_Format!$A:$BP,MATCH($C8,Overview_Format!$A:$A,0),MATCH(AQ$2,Overview_Format!$A$2:$BP$2,0)),"")</f>
        <v/>
      </c>
      <c r="AR8" s="10" t="str">
        <f t="shared" si="0"/>
        <v/>
      </c>
      <c r="AS8" s="10" t="str">
        <f t="shared" si="1"/>
        <v/>
      </c>
      <c r="AT8" s="10" t="str">
        <f>IFERROR(INDEX(Overview_Format!$A:$BP,MATCH($C8,Overview_Format!$A:$A,0),MATCH(AT$2,Overview_Format!$A$2:$BP$2,0)),"")</f>
        <v/>
      </c>
      <c r="AU8" s="10" t="str">
        <f t="shared" si="18"/>
        <v/>
      </c>
      <c r="AV8" s="10" t="str">
        <f>IF(C8="","",IF(ISODD(ROW()),Bet!E7,IF(AV7=$C7,$AU7,$AU8)))</f>
        <v/>
      </c>
      <c r="AW8" s="1" t="str">
        <f t="shared" si="19"/>
        <v/>
      </c>
      <c r="AZ8" s="14" t="str">
        <f>IFERROR(_xlfn.NORM.DIST(Bet!F7,AW9-AV9,E8+E9,1),"")</f>
        <v/>
      </c>
      <c r="BA8" s="15" t="str">
        <f t="shared" si="20"/>
        <v/>
      </c>
      <c r="BB8" s="14" t="str">
        <f t="shared" si="2"/>
        <v/>
      </c>
      <c r="BC8" s="15" t="str">
        <f t="shared" si="21"/>
        <v/>
      </c>
      <c r="BD8" s="15" t="str">
        <f t="shared" si="22"/>
        <v/>
      </c>
      <c r="BE8" s="14" t="str">
        <f>IFERROR(_xlfn.NORM.DIST(Bet!E8,AW9+AV9,E8+E9,1),"")</f>
        <v/>
      </c>
      <c r="BF8" s="14"/>
      <c r="BG8" s="2" t="str">
        <f t="shared" si="3"/>
        <v/>
      </c>
      <c r="BH8" s="2" t="str">
        <f t="shared" si="4"/>
        <v/>
      </c>
      <c r="BI8" t="str">
        <f t="shared" si="5"/>
        <v/>
      </c>
    </row>
    <row r="9" spans="1:85" x14ac:dyDescent="0.25">
      <c r="A9" s="16">
        <f t="shared" si="6"/>
        <v>0</v>
      </c>
      <c r="B9" s="11" t="str">
        <f>IF(Bet!A8=0,"",IF(Bet!B8="Home Team","Home",IF(Bet!B8="Away Team","Away","")))</f>
        <v/>
      </c>
      <c r="C9" s="11" t="str">
        <f>IF(Bet!C8=0,"",IF(Bet!C8="Home Team","",IF(Bet!C8="Away Team","",Bet!C8)))</f>
        <v/>
      </c>
      <c r="D9" s="12" t="str">
        <f>IFERROR(INDEX(Overview_Format!$A:$BZ,MATCH($C9,Overview_Format!$A:$A,0),MATCH(D$2,Overview_Format!$A$2:$BZ$2,0)),"")</f>
        <v/>
      </c>
      <c r="E9" s="33" t="str">
        <f>IFERROR(INDEX(Overview_Format!$CD$3:$CE$35,MATCH(Simulator!D9,Overview_Format!$CD$3:$CD$35,0),2),"")</f>
        <v/>
      </c>
      <c r="F9" s="36" t="str">
        <f>IFERROR(INDEX(Overview_Format!$A:$BP,MATCH($C9,Overview_Format!$A:$A,0),MATCH(F$2,Overview_Format!$A$2:$BP$2,0)),"")</f>
        <v/>
      </c>
      <c r="G9" s="36" t="str">
        <f>IFERROR(INDEX(Overview_Format!$A:$BP,MATCH($C9,Overview_Format!$A:$A,0),MATCH(G$2,Overview_Format!$A$2:$BP$2,0)),"")</f>
        <v/>
      </c>
      <c r="H9" s="36" t="str">
        <f>IFERROR(INDEX(Overview_Format!$A:$BP,MATCH($C9,Overview_Format!$A:$A,0),MATCH(H$2,Overview_Format!$A$2:$BP$2,0)),"")</f>
        <v/>
      </c>
      <c r="I9" s="36" t="str">
        <f>IFERROR(INDEX(Overview_Format!$A:$BP,MATCH($C9,Overview_Format!$A:$A,0),MATCH(I$2,Overview_Format!$A$2:$BP$2,0)),"")</f>
        <v/>
      </c>
      <c r="J9" s="36" t="str">
        <f>IFERROR(INDEX(Overview_Format!$A:$BP,MATCH($C9,Overview_Format!$A:$A,0),MATCH(J$2,Overview_Format!$A$2:$BP$2,0)),"")</f>
        <v/>
      </c>
      <c r="K9" s="36" t="str">
        <f>IFERROR(INDEX(Overview_Format!$A:$BP,MATCH($C9,Overview_Format!$A:$A,0),MATCH(K$2,Overview_Format!$A$2:$BP$2,0)),"")</f>
        <v/>
      </c>
      <c r="L9" s="36" t="str">
        <f>IFERROR(INDEX(Overview_Format!$A:$BP,MATCH($C9,Overview_Format!$A:$A,0),MATCH(L$2,Overview_Format!$A$2:$BP$2,0)),"")</f>
        <v/>
      </c>
      <c r="M9" s="36" t="str">
        <f>IFERROR(INDEX(Overview_Format!$A:$BP,MATCH($C9,Overview_Format!$A:$A,0),MATCH(M$2,Overview_Format!$A$2:$BP$2,0)),"")</f>
        <v/>
      </c>
      <c r="N9" s="36" t="str">
        <f>IFERROR(INDEX(Overview_Format!$A:$BP,MATCH($C9,Overview_Format!$A:$A,0),MATCH(N$2,Overview_Format!$A$2:$BP$2,0)),"")</f>
        <v/>
      </c>
      <c r="O9" s="36" t="str">
        <f>IFERROR(INDEX(Overview_Format!$A:$BP,MATCH($C9,Overview_Format!$A:$A,0),MATCH(O$2,Overview_Format!$A$2:$BP$2,0)),"")</f>
        <v/>
      </c>
      <c r="P9" s="36" t="str">
        <f>IFERROR(INDEX(Overview_Format!$A:$BP,MATCH($C9,Overview_Format!$A:$A,0),MATCH(P$2,Overview_Format!$A$2:$BP$2,0)),"")</f>
        <v/>
      </c>
      <c r="Q9" s="36" t="str">
        <f>IFERROR(INDEX(Overview_Format!$A:$BP,MATCH($C9,Overview_Format!$A:$A,0),MATCH(Q$2,Overview_Format!$A$2:$BP$2,0)),"")</f>
        <v/>
      </c>
      <c r="R9" s="36" t="str">
        <f>IFERROR(INDEX(Overview_Format!$A:$BP,MATCH($C9,Overview_Format!$A:$A,0),MATCH(R$2,Overview_Format!$A$2:$BP$2,0)),"")</f>
        <v/>
      </c>
      <c r="S9" s="36" t="str">
        <f>IFERROR(INDEX(Overview_Format!$A:$BP,MATCH($C9,Overview_Format!$A:$A,0),MATCH(S$2,Overview_Format!$A$2:$BP$2,0)),"")</f>
        <v/>
      </c>
      <c r="T9" s="36" t="str">
        <f>IFERROR(INDEX(Overview_Format!$A:$BP,MATCH($C9,Overview_Format!$A:$A,0),MATCH(T$2,Overview_Format!$A$2:$BP$2,0)),"")</f>
        <v/>
      </c>
      <c r="U9" s="36" t="str">
        <f>IFERROR(INDEX(Overview_Format!$A:$BP,MATCH($C9,Overview_Format!$A:$A,0),MATCH(U$2,Overview_Format!$A$2:$BP$2,0)),"")</f>
        <v/>
      </c>
      <c r="V9" s="36" t="str">
        <f>IFERROR(INDEX(Overview_Format!$A:$BP,MATCH($C9,Overview_Format!$A:$A,0),MATCH(V$2,Overview_Format!$A$2:$BP$2,0)),"")</f>
        <v/>
      </c>
      <c r="W9" s="36" t="str">
        <f>IFERROR(INDEX(Overview_Format!$A:$BP,MATCH($C9,Overview_Format!$A:$A,0),MATCH(W$2,Overview_Format!$A$2:$BP$2,0)),"")</f>
        <v/>
      </c>
      <c r="X9" s="36" t="str">
        <f>IFERROR(INDEX(Overview_Format!$A:$BP,MATCH($C9,Overview_Format!$A:$A,0),MATCH(X$2,Overview_Format!$A$2:$BP$2,0)),"")</f>
        <v/>
      </c>
      <c r="Y9" s="36" t="str">
        <f>IFERROR(INDEX(Overview_Format!$A:$BP,MATCH($C9,Overview_Format!$A:$A,0),MATCH(Y$2,Overview_Format!$A$2:$BP$2,0)),"")</f>
        <v/>
      </c>
      <c r="Z9" s="36" t="str">
        <f>IFERROR(INDEX(Overview_Format!$A:$BP,MATCH($C9,Overview_Format!$A:$A,0),MATCH(Z$2,Overview_Format!$A$2:$BP$2,0)),"")</f>
        <v/>
      </c>
      <c r="AA9" s="36" t="str">
        <f>IFERROR(INDEX(Overview_Format!$A:$BP,MATCH($C9,Overview_Format!$A:$A,0),MATCH(AA$2,Overview_Format!$A$2:$BP$2,0)),"")</f>
        <v/>
      </c>
      <c r="AB9" s="36" t="str">
        <f t="shared" si="7"/>
        <v/>
      </c>
      <c r="AC9" s="36" t="str">
        <f t="shared" si="8"/>
        <v/>
      </c>
      <c r="AD9" s="36" t="str">
        <f t="shared" si="9"/>
        <v/>
      </c>
      <c r="AE9" s="36" t="str">
        <f t="shared" si="10"/>
        <v/>
      </c>
      <c r="AF9" s="36" t="str">
        <f t="shared" si="11"/>
        <v/>
      </c>
      <c r="AG9" s="36" t="str">
        <f t="shared" si="12"/>
        <v/>
      </c>
      <c r="AH9" s="36" t="str">
        <f t="shared" si="13"/>
        <v/>
      </c>
      <c r="AI9" s="36" t="str">
        <f t="shared" si="14"/>
        <v/>
      </c>
      <c r="AJ9" s="36" t="str">
        <f t="shared" si="15"/>
        <v/>
      </c>
      <c r="AK9" s="36" t="str">
        <f t="shared" si="16"/>
        <v/>
      </c>
      <c r="AL9" s="36" t="str">
        <f t="shared" si="17"/>
        <v/>
      </c>
      <c r="AM9" s="12" t="str">
        <f>IFERROR(INDEX(Overview_Format!$A:$BP,MATCH($C9,Overview_Format!$A:$A,0),MATCH(AM$2,Overview_Format!$A$2:$BP$2,0)),"")</f>
        <v/>
      </c>
      <c r="AN9" s="12" t="str">
        <f>IF(Bet!A8=0,"",SUMPRODUCT($AB9:$AL9,$BM$10:$BW$10)+$BX$10)</f>
        <v/>
      </c>
      <c r="AO9" s="12" t="str">
        <f>IFERROR(INDEX(Overview_Format!$A:$BP,MATCH($C9,Overview_Format!$A:$A,0),MATCH(AO$2,Overview_Format!$A$2:$BP$2,0)),"")</f>
        <v/>
      </c>
      <c r="AP9" s="43" t="str">
        <f>IF(Bet!A8=0,"",SUMPRODUCT($F9:$AA9,$BL$12:$CG$12)+$BX$11)</f>
        <v/>
      </c>
      <c r="AQ9" s="12" t="str">
        <f>IFERROR(INDEX(Overview_Format!$A:$BP,MATCH($C9,Overview_Format!$A:$A,0),MATCH(AQ$2,Overview_Format!$A$2:$BP$2,0)),"")</f>
        <v/>
      </c>
      <c r="AR9" s="10" t="str">
        <f t="shared" si="0"/>
        <v/>
      </c>
      <c r="AS9" s="10" t="str">
        <f t="shared" si="1"/>
        <v/>
      </c>
      <c r="AT9" s="10" t="str">
        <f>IFERROR(INDEX(Overview_Format!$A:$BP,MATCH($C9,Overview_Format!$A:$A,0),MATCH(AT$2,Overview_Format!$A$2:$BP$2,0)),"")</f>
        <v/>
      </c>
      <c r="AU9" s="10" t="str">
        <f t="shared" si="18"/>
        <v/>
      </c>
      <c r="AV9" s="10" t="str">
        <f>IF(C9="","",IF(ISODD(ROW()),Bet!E8,IF(AV8=$C8,$AU8,$AU9)))</f>
        <v/>
      </c>
      <c r="AW9" s="1" t="str">
        <f t="shared" si="19"/>
        <v/>
      </c>
      <c r="AZ9" s="14" t="str">
        <f>IFERROR(_xlfn.NORM.DIST(Bet!F8,AW10-AV10,E9+E10,1),"")</f>
        <v/>
      </c>
      <c r="BA9" s="15" t="str">
        <f t="shared" si="20"/>
        <v/>
      </c>
      <c r="BB9" s="14" t="str">
        <f t="shared" si="2"/>
        <v/>
      </c>
      <c r="BC9" s="15" t="str">
        <f t="shared" si="21"/>
        <v/>
      </c>
      <c r="BD9" s="15" t="str">
        <f t="shared" si="22"/>
        <v/>
      </c>
      <c r="BE9" s="14" t="str">
        <f>IFERROR(_xlfn.NORM.DIST(Bet!E9,AW10+AV10,E9+E10,1),"")</f>
        <v/>
      </c>
      <c r="BF9" s="14"/>
      <c r="BG9" s="2" t="str">
        <f t="shared" si="3"/>
        <v/>
      </c>
      <c r="BH9" s="2" t="str">
        <f t="shared" si="4"/>
        <v/>
      </c>
      <c r="BI9" t="str">
        <f t="shared" si="5"/>
        <v/>
      </c>
      <c r="BM9" t="s">
        <v>59</v>
      </c>
      <c r="BN9" t="s">
        <v>58</v>
      </c>
      <c r="BO9" t="s">
        <v>57</v>
      </c>
      <c r="BP9" s="3" t="s">
        <v>61</v>
      </c>
      <c r="BQ9" s="3" t="s">
        <v>62</v>
      </c>
      <c r="BR9" s="3" t="s">
        <v>63</v>
      </c>
      <c r="BS9" s="3" t="s">
        <v>64</v>
      </c>
      <c r="BT9" s="3" t="s">
        <v>495</v>
      </c>
      <c r="BU9" s="3" t="s">
        <v>65</v>
      </c>
      <c r="BV9" s="3" t="s">
        <v>60</v>
      </c>
      <c r="BW9" s="3" t="s">
        <v>496</v>
      </c>
      <c r="BX9" s="3" t="s">
        <v>592</v>
      </c>
    </row>
    <row r="10" spans="1:85" x14ac:dyDescent="0.25">
      <c r="A10" s="16">
        <f t="shared" si="6"/>
        <v>0</v>
      </c>
      <c r="B10" s="11" t="str">
        <f>IF(Bet!A9=0,"",IF(Bet!B9="Home Team","Home",IF(Bet!B9="Away Team","Away","")))</f>
        <v/>
      </c>
      <c r="C10" s="11" t="str">
        <f>IF(Bet!C9=0,"",IF(Bet!C9="Home Team","",IF(Bet!C9="Away Team","",Bet!C9)))</f>
        <v/>
      </c>
      <c r="D10" s="12" t="str">
        <f>IFERROR(INDEX(Overview_Format!$A:$BZ,MATCH($C10,Overview_Format!$A:$A,0),MATCH(D$2,Overview_Format!$A$2:$BZ$2,0)),"")</f>
        <v/>
      </c>
      <c r="E10" s="33" t="str">
        <f>IFERROR(INDEX(Overview_Format!$CD$3:$CE$35,MATCH(Simulator!D10,Overview_Format!$CD$3:$CD$35,0),2),"")</f>
        <v/>
      </c>
      <c r="F10" s="36" t="str">
        <f>IFERROR(INDEX(Overview_Format!$A:$BP,MATCH($C10,Overview_Format!$A:$A,0),MATCH(F$2,Overview_Format!$A$2:$BP$2,0)),"")</f>
        <v/>
      </c>
      <c r="G10" s="36" t="str">
        <f>IFERROR(INDEX(Overview_Format!$A:$BP,MATCH($C10,Overview_Format!$A:$A,0),MATCH(G$2,Overview_Format!$A$2:$BP$2,0)),"")</f>
        <v/>
      </c>
      <c r="H10" s="36" t="str">
        <f>IFERROR(INDEX(Overview_Format!$A:$BP,MATCH($C10,Overview_Format!$A:$A,0),MATCH(H$2,Overview_Format!$A$2:$BP$2,0)),"")</f>
        <v/>
      </c>
      <c r="I10" s="36" t="str">
        <f>IFERROR(INDEX(Overview_Format!$A:$BP,MATCH($C10,Overview_Format!$A:$A,0),MATCH(I$2,Overview_Format!$A$2:$BP$2,0)),"")</f>
        <v/>
      </c>
      <c r="J10" s="36" t="str">
        <f>IFERROR(INDEX(Overview_Format!$A:$BP,MATCH($C10,Overview_Format!$A:$A,0),MATCH(J$2,Overview_Format!$A$2:$BP$2,0)),"")</f>
        <v/>
      </c>
      <c r="K10" s="36" t="str">
        <f>IFERROR(INDEX(Overview_Format!$A:$BP,MATCH($C10,Overview_Format!$A:$A,0),MATCH(K$2,Overview_Format!$A$2:$BP$2,0)),"")</f>
        <v/>
      </c>
      <c r="L10" s="36" t="str">
        <f>IFERROR(INDEX(Overview_Format!$A:$BP,MATCH($C10,Overview_Format!$A:$A,0),MATCH(L$2,Overview_Format!$A$2:$BP$2,0)),"")</f>
        <v/>
      </c>
      <c r="M10" s="36" t="str">
        <f>IFERROR(INDEX(Overview_Format!$A:$BP,MATCH($C10,Overview_Format!$A:$A,0),MATCH(M$2,Overview_Format!$A$2:$BP$2,0)),"")</f>
        <v/>
      </c>
      <c r="N10" s="36" t="str">
        <f>IFERROR(INDEX(Overview_Format!$A:$BP,MATCH($C10,Overview_Format!$A:$A,0),MATCH(N$2,Overview_Format!$A$2:$BP$2,0)),"")</f>
        <v/>
      </c>
      <c r="O10" s="36" t="str">
        <f>IFERROR(INDEX(Overview_Format!$A:$BP,MATCH($C10,Overview_Format!$A:$A,0),MATCH(O$2,Overview_Format!$A$2:$BP$2,0)),"")</f>
        <v/>
      </c>
      <c r="P10" s="36" t="str">
        <f>IFERROR(INDEX(Overview_Format!$A:$BP,MATCH($C10,Overview_Format!$A:$A,0),MATCH(P$2,Overview_Format!$A$2:$BP$2,0)),"")</f>
        <v/>
      </c>
      <c r="Q10" s="36" t="str">
        <f>IFERROR(INDEX(Overview_Format!$A:$BP,MATCH($C10,Overview_Format!$A:$A,0),MATCH(Q$2,Overview_Format!$A$2:$BP$2,0)),"")</f>
        <v/>
      </c>
      <c r="R10" s="36" t="str">
        <f>IFERROR(INDEX(Overview_Format!$A:$BP,MATCH($C10,Overview_Format!$A:$A,0),MATCH(R$2,Overview_Format!$A$2:$BP$2,0)),"")</f>
        <v/>
      </c>
      <c r="S10" s="36" t="str">
        <f>IFERROR(INDEX(Overview_Format!$A:$BP,MATCH($C10,Overview_Format!$A:$A,0),MATCH(S$2,Overview_Format!$A$2:$BP$2,0)),"")</f>
        <v/>
      </c>
      <c r="T10" s="36" t="str">
        <f>IFERROR(INDEX(Overview_Format!$A:$BP,MATCH($C10,Overview_Format!$A:$A,0),MATCH(T$2,Overview_Format!$A$2:$BP$2,0)),"")</f>
        <v/>
      </c>
      <c r="U10" s="36" t="str">
        <f>IFERROR(INDEX(Overview_Format!$A:$BP,MATCH($C10,Overview_Format!$A:$A,0),MATCH(U$2,Overview_Format!$A$2:$BP$2,0)),"")</f>
        <v/>
      </c>
      <c r="V10" s="36" t="str">
        <f>IFERROR(INDEX(Overview_Format!$A:$BP,MATCH($C10,Overview_Format!$A:$A,0),MATCH(V$2,Overview_Format!$A$2:$BP$2,0)),"")</f>
        <v/>
      </c>
      <c r="W10" s="36" t="str">
        <f>IFERROR(INDEX(Overview_Format!$A:$BP,MATCH($C10,Overview_Format!$A:$A,0),MATCH(W$2,Overview_Format!$A$2:$BP$2,0)),"")</f>
        <v/>
      </c>
      <c r="X10" s="36" t="str">
        <f>IFERROR(INDEX(Overview_Format!$A:$BP,MATCH($C10,Overview_Format!$A:$A,0),MATCH(X$2,Overview_Format!$A$2:$BP$2,0)),"")</f>
        <v/>
      </c>
      <c r="Y10" s="36" t="str">
        <f>IFERROR(INDEX(Overview_Format!$A:$BP,MATCH($C10,Overview_Format!$A:$A,0),MATCH(Y$2,Overview_Format!$A$2:$BP$2,0)),"")</f>
        <v/>
      </c>
      <c r="Z10" s="36" t="str">
        <f>IFERROR(INDEX(Overview_Format!$A:$BP,MATCH($C10,Overview_Format!$A:$A,0),MATCH(Z$2,Overview_Format!$A$2:$BP$2,0)),"")</f>
        <v/>
      </c>
      <c r="AA10" s="36" t="str">
        <f>IFERROR(INDEX(Overview_Format!$A:$BP,MATCH($C10,Overview_Format!$A:$A,0),MATCH(AA$2,Overview_Format!$A$2:$BP$2,0)),"")</f>
        <v/>
      </c>
      <c r="AB10" s="36" t="str">
        <f t="shared" si="7"/>
        <v/>
      </c>
      <c r="AC10" s="36" t="str">
        <f t="shared" si="8"/>
        <v/>
      </c>
      <c r="AD10" s="36" t="str">
        <f t="shared" si="9"/>
        <v/>
      </c>
      <c r="AE10" s="36" t="str">
        <f t="shared" si="10"/>
        <v/>
      </c>
      <c r="AF10" s="36" t="str">
        <f t="shared" si="11"/>
        <v/>
      </c>
      <c r="AG10" s="36" t="str">
        <f t="shared" si="12"/>
        <v/>
      </c>
      <c r="AH10" s="36" t="str">
        <f t="shared" si="13"/>
        <v/>
      </c>
      <c r="AI10" s="36" t="str">
        <f t="shared" si="14"/>
        <v/>
      </c>
      <c r="AJ10" s="36" t="str">
        <f t="shared" si="15"/>
        <v/>
      </c>
      <c r="AK10" s="36" t="str">
        <f t="shared" si="16"/>
        <v/>
      </c>
      <c r="AL10" s="36" t="str">
        <f t="shared" si="17"/>
        <v/>
      </c>
      <c r="AM10" s="12" t="str">
        <f>IFERROR(INDEX(Overview_Format!$A:$BP,MATCH($C10,Overview_Format!$A:$A,0),MATCH(AM$2,Overview_Format!$A$2:$BP$2,0)),"")</f>
        <v/>
      </c>
      <c r="AN10" s="12" t="str">
        <f>IF(Bet!A9=0,"",SUMPRODUCT($AB10:$AL10,$BM$10:$BW$10)+$BX$10)</f>
        <v/>
      </c>
      <c r="AO10" s="12" t="str">
        <f>IFERROR(INDEX(Overview_Format!$A:$BP,MATCH($C10,Overview_Format!$A:$A,0),MATCH(AO$2,Overview_Format!$A$2:$BP$2,0)),"")</f>
        <v/>
      </c>
      <c r="AP10" s="43" t="str">
        <f>IF(Bet!A9=0,"",SUMPRODUCT($F10:$AA10,$BL$12:$CG$12)+$BX$11)</f>
        <v/>
      </c>
      <c r="AQ10" s="12" t="str">
        <f>IFERROR(INDEX(Overview_Format!$A:$BP,MATCH($C10,Overview_Format!$A:$A,0),MATCH(AQ$2,Overview_Format!$A$2:$BP$2,0)),"")</f>
        <v/>
      </c>
      <c r="AR10" s="10" t="str">
        <f t="shared" si="0"/>
        <v/>
      </c>
      <c r="AS10" s="10" t="str">
        <f t="shared" si="1"/>
        <v/>
      </c>
      <c r="AT10" s="10" t="str">
        <f>IFERROR(INDEX(Overview_Format!$A:$BP,MATCH($C10,Overview_Format!$A:$A,0),MATCH(AT$2,Overview_Format!$A$2:$BP$2,0)),"")</f>
        <v/>
      </c>
      <c r="AU10" s="10" t="str">
        <f t="shared" si="18"/>
        <v/>
      </c>
      <c r="AV10" s="10" t="str">
        <f>IF(C10="","",IF(ISODD(ROW()),Bet!E9,IF(AV9=$C9,$AU9,$AU10)))</f>
        <v/>
      </c>
      <c r="AW10" s="1" t="str">
        <f t="shared" si="19"/>
        <v/>
      </c>
      <c r="AZ10" s="14" t="str">
        <f>IFERROR(_xlfn.NORM.DIST(Bet!F9,AW11-AV11,E10+E11,1),"")</f>
        <v/>
      </c>
      <c r="BA10" s="15" t="str">
        <f t="shared" si="20"/>
        <v/>
      </c>
      <c r="BB10" s="14" t="str">
        <f t="shared" si="2"/>
        <v/>
      </c>
      <c r="BC10" s="15" t="str">
        <f t="shared" si="21"/>
        <v/>
      </c>
      <c r="BD10" s="15" t="str">
        <f t="shared" si="22"/>
        <v/>
      </c>
      <c r="BE10" s="14" t="str">
        <f>IFERROR(_xlfn.NORM.DIST(Bet!E10,AW11+AV11,E10+E11,1),"")</f>
        <v/>
      </c>
      <c r="BF10" s="14"/>
      <c r="BG10" s="2" t="str">
        <f t="shared" si="3"/>
        <v/>
      </c>
      <c r="BH10" s="2" t="str">
        <f t="shared" si="4"/>
        <v/>
      </c>
      <c r="BI10" t="str">
        <f t="shared" si="5"/>
        <v/>
      </c>
      <c r="BL10" t="s">
        <v>699</v>
      </c>
      <c r="BM10">
        <f>INDEX($BM$3:$BX$7,2,MATCH(BM9,$BM$3:$BX$3,0))</f>
        <v>4.2107015346227668</v>
      </c>
      <c r="BN10">
        <f t="shared" ref="BN10:BX10" si="23">INDEX($BM$3:$BX$7,2,MATCH(BN9,$BM$3:$BX$3,0))</f>
        <v>4.0908761402187022</v>
      </c>
      <c r="BO10">
        <f t="shared" si="23"/>
        <v>173.56813068151604</v>
      </c>
      <c r="BP10">
        <f t="shared" si="23"/>
        <v>6.201249141177716E-3</v>
      </c>
      <c r="BQ10">
        <f t="shared" si="23"/>
        <v>-6.4175948708794213E-4</v>
      </c>
      <c r="BR10">
        <f t="shared" si="23"/>
        <v>-5.3009075461369166E-3</v>
      </c>
      <c r="BS10">
        <f t="shared" si="23"/>
        <v>3.2885575156325429E-3</v>
      </c>
      <c r="BT10">
        <f t="shared" si="23"/>
        <v>-5.6549374730869397</v>
      </c>
      <c r="BU10">
        <f t="shared" si="23"/>
        <v>-1.3825097382698996</v>
      </c>
      <c r="BV10">
        <f t="shared" si="23"/>
        <v>0.51267861325525643</v>
      </c>
      <c r="BW10">
        <f t="shared" si="23"/>
        <v>-6.9775750471398599</v>
      </c>
      <c r="BX10">
        <f t="shared" si="23"/>
        <v>18.815445623926536</v>
      </c>
    </row>
    <row r="11" spans="1:85" x14ac:dyDescent="0.25">
      <c r="A11" s="16">
        <f t="shared" si="6"/>
        <v>0</v>
      </c>
      <c r="B11" s="11" t="str">
        <f>IF(Bet!A10=0,"",IF(Bet!B10="Home Team","Home",IF(Bet!B10="Away Team","Away","")))</f>
        <v/>
      </c>
      <c r="C11" s="11" t="str">
        <f>IF(Bet!C10=0,"",IF(Bet!C10="Home Team","",IF(Bet!C10="Away Team","",Bet!C10)))</f>
        <v/>
      </c>
      <c r="D11" s="12" t="str">
        <f>IFERROR(INDEX(Overview_Format!$A:$BZ,MATCH($C11,Overview_Format!$A:$A,0),MATCH(D$2,Overview_Format!$A$2:$BZ$2,0)),"")</f>
        <v/>
      </c>
      <c r="E11" s="33" t="str">
        <f>IFERROR(INDEX(Overview_Format!$CD$3:$CE$35,MATCH(Simulator!D11,Overview_Format!$CD$3:$CD$35,0),2),"")</f>
        <v/>
      </c>
      <c r="F11" s="36" t="str">
        <f>IFERROR(INDEX(Overview_Format!$A:$BP,MATCH($C11,Overview_Format!$A:$A,0),MATCH(F$2,Overview_Format!$A$2:$BP$2,0)),"")</f>
        <v/>
      </c>
      <c r="G11" s="36" t="str">
        <f>IFERROR(INDEX(Overview_Format!$A:$BP,MATCH($C11,Overview_Format!$A:$A,0),MATCH(G$2,Overview_Format!$A$2:$BP$2,0)),"")</f>
        <v/>
      </c>
      <c r="H11" s="36" t="str">
        <f>IFERROR(INDEX(Overview_Format!$A:$BP,MATCH($C11,Overview_Format!$A:$A,0),MATCH(H$2,Overview_Format!$A$2:$BP$2,0)),"")</f>
        <v/>
      </c>
      <c r="I11" s="36" t="str">
        <f>IFERROR(INDEX(Overview_Format!$A:$BP,MATCH($C11,Overview_Format!$A:$A,0),MATCH(I$2,Overview_Format!$A$2:$BP$2,0)),"")</f>
        <v/>
      </c>
      <c r="J11" s="36" t="str">
        <f>IFERROR(INDEX(Overview_Format!$A:$BP,MATCH($C11,Overview_Format!$A:$A,0),MATCH(J$2,Overview_Format!$A$2:$BP$2,0)),"")</f>
        <v/>
      </c>
      <c r="K11" s="36" t="str">
        <f>IFERROR(INDEX(Overview_Format!$A:$BP,MATCH($C11,Overview_Format!$A:$A,0),MATCH(K$2,Overview_Format!$A$2:$BP$2,0)),"")</f>
        <v/>
      </c>
      <c r="L11" s="36" t="str">
        <f>IFERROR(INDEX(Overview_Format!$A:$BP,MATCH($C11,Overview_Format!$A:$A,0),MATCH(L$2,Overview_Format!$A$2:$BP$2,0)),"")</f>
        <v/>
      </c>
      <c r="M11" s="36" t="str">
        <f>IFERROR(INDEX(Overview_Format!$A:$BP,MATCH($C11,Overview_Format!$A:$A,0),MATCH(M$2,Overview_Format!$A$2:$BP$2,0)),"")</f>
        <v/>
      </c>
      <c r="N11" s="36" t="str">
        <f>IFERROR(INDEX(Overview_Format!$A:$BP,MATCH($C11,Overview_Format!$A:$A,0),MATCH(N$2,Overview_Format!$A$2:$BP$2,0)),"")</f>
        <v/>
      </c>
      <c r="O11" s="36" t="str">
        <f>IFERROR(INDEX(Overview_Format!$A:$BP,MATCH($C11,Overview_Format!$A:$A,0),MATCH(O$2,Overview_Format!$A$2:$BP$2,0)),"")</f>
        <v/>
      </c>
      <c r="P11" s="36" t="str">
        <f>IFERROR(INDEX(Overview_Format!$A:$BP,MATCH($C11,Overview_Format!$A:$A,0),MATCH(P$2,Overview_Format!$A$2:$BP$2,0)),"")</f>
        <v/>
      </c>
      <c r="Q11" s="36" t="str">
        <f>IFERROR(INDEX(Overview_Format!$A:$BP,MATCH($C11,Overview_Format!$A:$A,0),MATCH(Q$2,Overview_Format!$A$2:$BP$2,0)),"")</f>
        <v/>
      </c>
      <c r="R11" s="36" t="str">
        <f>IFERROR(INDEX(Overview_Format!$A:$BP,MATCH($C11,Overview_Format!$A:$A,0),MATCH(R$2,Overview_Format!$A$2:$BP$2,0)),"")</f>
        <v/>
      </c>
      <c r="S11" s="36" t="str">
        <f>IFERROR(INDEX(Overview_Format!$A:$BP,MATCH($C11,Overview_Format!$A:$A,0),MATCH(S$2,Overview_Format!$A$2:$BP$2,0)),"")</f>
        <v/>
      </c>
      <c r="T11" s="36" t="str">
        <f>IFERROR(INDEX(Overview_Format!$A:$BP,MATCH($C11,Overview_Format!$A:$A,0),MATCH(T$2,Overview_Format!$A$2:$BP$2,0)),"")</f>
        <v/>
      </c>
      <c r="U11" s="36" t="str">
        <f>IFERROR(INDEX(Overview_Format!$A:$BP,MATCH($C11,Overview_Format!$A:$A,0),MATCH(U$2,Overview_Format!$A$2:$BP$2,0)),"")</f>
        <v/>
      </c>
      <c r="V11" s="36" t="str">
        <f>IFERROR(INDEX(Overview_Format!$A:$BP,MATCH($C11,Overview_Format!$A:$A,0),MATCH(V$2,Overview_Format!$A$2:$BP$2,0)),"")</f>
        <v/>
      </c>
      <c r="W11" s="36" t="str">
        <f>IFERROR(INDEX(Overview_Format!$A:$BP,MATCH($C11,Overview_Format!$A:$A,0),MATCH(W$2,Overview_Format!$A$2:$BP$2,0)),"")</f>
        <v/>
      </c>
      <c r="X11" s="36" t="str">
        <f>IFERROR(INDEX(Overview_Format!$A:$BP,MATCH($C11,Overview_Format!$A:$A,0),MATCH(X$2,Overview_Format!$A$2:$BP$2,0)),"")</f>
        <v/>
      </c>
      <c r="Y11" s="36" t="str">
        <f>IFERROR(INDEX(Overview_Format!$A:$BP,MATCH($C11,Overview_Format!$A:$A,0),MATCH(Y$2,Overview_Format!$A$2:$BP$2,0)),"")</f>
        <v/>
      </c>
      <c r="Z11" s="36" t="str">
        <f>IFERROR(INDEX(Overview_Format!$A:$BP,MATCH($C11,Overview_Format!$A:$A,0),MATCH(Z$2,Overview_Format!$A$2:$BP$2,0)),"")</f>
        <v/>
      </c>
      <c r="AA11" s="36" t="str">
        <f>IFERROR(INDEX(Overview_Format!$A:$BP,MATCH($C11,Overview_Format!$A:$A,0),MATCH(AA$2,Overview_Format!$A$2:$BP$2,0)),"")</f>
        <v/>
      </c>
      <c r="AB11" s="36" t="str">
        <f t="shared" si="7"/>
        <v/>
      </c>
      <c r="AC11" s="36" t="str">
        <f t="shared" si="8"/>
        <v/>
      </c>
      <c r="AD11" s="36" t="str">
        <f t="shared" si="9"/>
        <v/>
      </c>
      <c r="AE11" s="36" t="str">
        <f t="shared" si="10"/>
        <v/>
      </c>
      <c r="AF11" s="36" t="str">
        <f t="shared" si="11"/>
        <v/>
      </c>
      <c r="AG11" s="36" t="str">
        <f t="shared" si="12"/>
        <v/>
      </c>
      <c r="AH11" s="36" t="str">
        <f t="shared" si="13"/>
        <v/>
      </c>
      <c r="AI11" s="36" t="str">
        <f t="shared" si="14"/>
        <v/>
      </c>
      <c r="AJ11" s="36" t="str">
        <f t="shared" si="15"/>
        <v/>
      </c>
      <c r="AK11" s="36" t="str">
        <f t="shared" si="16"/>
        <v/>
      </c>
      <c r="AL11" s="36" t="str">
        <f t="shared" si="17"/>
        <v/>
      </c>
      <c r="AM11" s="12" t="str">
        <f>IFERROR(INDEX(Overview_Format!$A:$BP,MATCH($C11,Overview_Format!$A:$A,0),MATCH(AM$2,Overview_Format!$A$2:$BP$2,0)),"")</f>
        <v/>
      </c>
      <c r="AN11" s="12" t="str">
        <f>IF(Bet!A10=0,"",SUMPRODUCT($AB11:$AL11,$BM$10:$BW$10)+$BX$10)</f>
        <v/>
      </c>
      <c r="AO11" s="12" t="str">
        <f>IFERROR(INDEX(Overview_Format!$A:$BP,MATCH($C11,Overview_Format!$A:$A,0),MATCH(AO$2,Overview_Format!$A$2:$BP$2,0)),"")</f>
        <v/>
      </c>
      <c r="AP11" s="43" t="str">
        <f>IF(Bet!A10=0,"",SUMPRODUCT($F11:$AA11,$BL$12:$CG$12)+$BX$11)</f>
        <v/>
      </c>
      <c r="AQ11" s="12" t="str">
        <f>IFERROR(INDEX(Overview_Format!$A:$BP,MATCH($C11,Overview_Format!$A:$A,0),MATCH(AQ$2,Overview_Format!$A$2:$BP$2,0)),"")</f>
        <v/>
      </c>
      <c r="AR11" s="10" t="str">
        <f t="shared" si="0"/>
        <v/>
      </c>
      <c r="AS11" s="10" t="str">
        <f t="shared" si="1"/>
        <v/>
      </c>
      <c r="AT11" s="10" t="str">
        <f>IFERROR(INDEX(Overview_Format!$A:$BP,MATCH($C11,Overview_Format!$A:$A,0),MATCH(AT$2,Overview_Format!$A$2:$BP$2,0)),"")</f>
        <v/>
      </c>
      <c r="AU11" s="10" t="str">
        <f t="shared" si="18"/>
        <v/>
      </c>
      <c r="AV11" s="10" t="str">
        <f>IF(C11="","",IF(ISODD(ROW()),Bet!E10,IF(AV10=$C10,$AU10,$AU11)))</f>
        <v/>
      </c>
      <c r="AW11" s="1" t="str">
        <f t="shared" si="19"/>
        <v/>
      </c>
      <c r="AZ11" s="14" t="str">
        <f>IFERROR(_xlfn.NORM.DIST(Bet!F10,AW12-AV12,E11+E12,1),"")</f>
        <v/>
      </c>
      <c r="BA11" s="15" t="str">
        <f t="shared" si="20"/>
        <v/>
      </c>
      <c r="BB11" s="14" t="str">
        <f t="shared" si="2"/>
        <v/>
      </c>
      <c r="BC11" s="15" t="str">
        <f t="shared" si="21"/>
        <v/>
      </c>
      <c r="BD11" s="15" t="str">
        <f t="shared" si="22"/>
        <v/>
      </c>
      <c r="BE11" s="14" t="str">
        <f>IFERROR(_xlfn.NORM.DIST(Bet!E11,AW12+AV12,E11+E12,1),"")</f>
        <v/>
      </c>
      <c r="BF11" s="14"/>
      <c r="BG11" s="2" t="str">
        <f t="shared" si="3"/>
        <v/>
      </c>
      <c r="BH11" s="2" t="str">
        <f t="shared" si="4"/>
        <v/>
      </c>
      <c r="BI11" t="str">
        <f t="shared" si="5"/>
        <v/>
      </c>
      <c r="BL11" t="s">
        <v>700</v>
      </c>
      <c r="BM11">
        <f>INDEX($BM$14:$BX$15,2,MATCH(BM9,$BM$14:$BX$14,0))</f>
        <v>8.888992005988646</v>
      </c>
      <c r="BN11">
        <f t="shared" ref="BN11:BX11" si="24">INDEX($BM$14:$BX$15,2,MATCH(BN9,$BM$14:$BX$14,0))</f>
        <v>3.9419568546033643</v>
      </c>
      <c r="BO11">
        <f t="shared" si="24"/>
        <v>216.60559314018613</v>
      </c>
      <c r="BP11">
        <f t="shared" si="24"/>
        <v>1.4519421046865252E-2</v>
      </c>
      <c r="BQ11">
        <f t="shared" si="24"/>
        <v>6.2268333791794563E-3</v>
      </c>
      <c r="BR11">
        <f t="shared" si="24"/>
        <v>7.7424911028542848E-3</v>
      </c>
      <c r="BS11">
        <f t="shared" si="24"/>
        <v>6.5789181657799067E-3</v>
      </c>
      <c r="BT11">
        <f t="shared" si="24"/>
        <v>-42.535822819535873</v>
      </c>
      <c r="BU11">
        <f t="shared" si="24"/>
        <v>-1.3983054588348176</v>
      </c>
      <c r="BV11">
        <f t="shared" si="24"/>
        <v>0.50184978447262341</v>
      </c>
      <c r="BW11">
        <f t="shared" si="24"/>
        <v>-19.819921417079822</v>
      </c>
      <c r="BX11">
        <f t="shared" si="24"/>
        <v>15.419835933019407</v>
      </c>
    </row>
    <row r="12" spans="1:85" x14ac:dyDescent="0.25">
      <c r="A12" s="16">
        <f t="shared" si="6"/>
        <v>0</v>
      </c>
      <c r="B12" s="11" t="str">
        <f>IF(Bet!A11=0,"",IF(Bet!B11="Home Team","Home",IF(Bet!B11="Away Team","Away","")))</f>
        <v/>
      </c>
      <c r="C12" s="11" t="str">
        <f>IF(Bet!C11=0,"",IF(Bet!C11="Home Team","",IF(Bet!C11="Away Team","",Bet!C11)))</f>
        <v/>
      </c>
      <c r="D12" s="12" t="str">
        <f>IFERROR(INDEX(Overview_Format!$A:$BZ,MATCH($C12,Overview_Format!$A:$A,0),MATCH(D$2,Overview_Format!$A$2:$BZ$2,0)),"")</f>
        <v/>
      </c>
      <c r="E12" s="33" t="str">
        <f>IFERROR(INDEX(Overview_Format!$CD$3:$CE$35,MATCH(Simulator!D12,Overview_Format!$CD$3:$CD$35,0),2),"")</f>
        <v/>
      </c>
      <c r="F12" s="36" t="str">
        <f>IFERROR(INDEX(Overview_Format!$A:$BP,MATCH($C12,Overview_Format!$A:$A,0),MATCH(F$2,Overview_Format!$A$2:$BP$2,0)),"")</f>
        <v/>
      </c>
      <c r="G12" s="36" t="str">
        <f>IFERROR(INDEX(Overview_Format!$A:$BP,MATCH($C12,Overview_Format!$A:$A,0),MATCH(G$2,Overview_Format!$A$2:$BP$2,0)),"")</f>
        <v/>
      </c>
      <c r="H12" s="36" t="str">
        <f>IFERROR(INDEX(Overview_Format!$A:$BP,MATCH($C12,Overview_Format!$A:$A,0),MATCH(H$2,Overview_Format!$A$2:$BP$2,0)),"")</f>
        <v/>
      </c>
      <c r="I12" s="36" t="str">
        <f>IFERROR(INDEX(Overview_Format!$A:$BP,MATCH($C12,Overview_Format!$A:$A,0),MATCH(I$2,Overview_Format!$A$2:$BP$2,0)),"")</f>
        <v/>
      </c>
      <c r="J12" s="36" t="str">
        <f>IFERROR(INDEX(Overview_Format!$A:$BP,MATCH($C12,Overview_Format!$A:$A,0),MATCH(J$2,Overview_Format!$A$2:$BP$2,0)),"")</f>
        <v/>
      </c>
      <c r="K12" s="36" t="str">
        <f>IFERROR(INDEX(Overview_Format!$A:$BP,MATCH($C12,Overview_Format!$A:$A,0),MATCH(K$2,Overview_Format!$A$2:$BP$2,0)),"")</f>
        <v/>
      </c>
      <c r="L12" s="36" t="str">
        <f>IFERROR(INDEX(Overview_Format!$A:$BP,MATCH($C12,Overview_Format!$A:$A,0),MATCH(L$2,Overview_Format!$A$2:$BP$2,0)),"")</f>
        <v/>
      </c>
      <c r="M12" s="36" t="str">
        <f>IFERROR(INDEX(Overview_Format!$A:$BP,MATCH($C12,Overview_Format!$A:$A,0),MATCH(M$2,Overview_Format!$A$2:$BP$2,0)),"")</f>
        <v/>
      </c>
      <c r="N12" s="36" t="str">
        <f>IFERROR(INDEX(Overview_Format!$A:$BP,MATCH($C12,Overview_Format!$A:$A,0),MATCH(N$2,Overview_Format!$A$2:$BP$2,0)),"")</f>
        <v/>
      </c>
      <c r="O12" s="36" t="str">
        <f>IFERROR(INDEX(Overview_Format!$A:$BP,MATCH($C12,Overview_Format!$A:$A,0),MATCH(O$2,Overview_Format!$A$2:$BP$2,0)),"")</f>
        <v/>
      </c>
      <c r="P12" s="36" t="str">
        <f>IFERROR(INDEX(Overview_Format!$A:$BP,MATCH($C12,Overview_Format!$A:$A,0),MATCH(P$2,Overview_Format!$A$2:$BP$2,0)),"")</f>
        <v/>
      </c>
      <c r="Q12" s="36" t="str">
        <f>IFERROR(INDEX(Overview_Format!$A:$BP,MATCH($C12,Overview_Format!$A:$A,0),MATCH(Q$2,Overview_Format!$A$2:$BP$2,0)),"")</f>
        <v/>
      </c>
      <c r="R12" s="36" t="str">
        <f>IFERROR(INDEX(Overview_Format!$A:$BP,MATCH($C12,Overview_Format!$A:$A,0),MATCH(R$2,Overview_Format!$A$2:$BP$2,0)),"")</f>
        <v/>
      </c>
      <c r="S12" s="36" t="str">
        <f>IFERROR(INDEX(Overview_Format!$A:$BP,MATCH($C12,Overview_Format!$A:$A,0),MATCH(S$2,Overview_Format!$A$2:$BP$2,0)),"")</f>
        <v/>
      </c>
      <c r="T12" s="36" t="str">
        <f>IFERROR(INDEX(Overview_Format!$A:$BP,MATCH($C12,Overview_Format!$A:$A,0),MATCH(T$2,Overview_Format!$A$2:$BP$2,0)),"")</f>
        <v/>
      </c>
      <c r="U12" s="36" t="str">
        <f>IFERROR(INDEX(Overview_Format!$A:$BP,MATCH($C12,Overview_Format!$A:$A,0),MATCH(U$2,Overview_Format!$A$2:$BP$2,0)),"")</f>
        <v/>
      </c>
      <c r="V12" s="36" t="str">
        <f>IFERROR(INDEX(Overview_Format!$A:$BP,MATCH($C12,Overview_Format!$A:$A,0),MATCH(V$2,Overview_Format!$A$2:$BP$2,0)),"")</f>
        <v/>
      </c>
      <c r="W12" s="36" t="str">
        <f>IFERROR(INDEX(Overview_Format!$A:$BP,MATCH($C12,Overview_Format!$A:$A,0),MATCH(W$2,Overview_Format!$A$2:$BP$2,0)),"")</f>
        <v/>
      </c>
      <c r="X12" s="36" t="str">
        <f>IFERROR(INDEX(Overview_Format!$A:$BP,MATCH($C12,Overview_Format!$A:$A,0),MATCH(X$2,Overview_Format!$A$2:$BP$2,0)),"")</f>
        <v/>
      </c>
      <c r="Y12" s="36" t="str">
        <f>IFERROR(INDEX(Overview_Format!$A:$BP,MATCH($C12,Overview_Format!$A:$A,0),MATCH(Y$2,Overview_Format!$A$2:$BP$2,0)),"")</f>
        <v/>
      </c>
      <c r="Z12" s="36" t="str">
        <f>IFERROR(INDEX(Overview_Format!$A:$BP,MATCH($C12,Overview_Format!$A:$A,0),MATCH(Z$2,Overview_Format!$A$2:$BP$2,0)),"")</f>
        <v/>
      </c>
      <c r="AA12" s="36" t="str">
        <f>IFERROR(INDEX(Overview_Format!$A:$BP,MATCH($C12,Overview_Format!$A:$A,0),MATCH(AA$2,Overview_Format!$A$2:$BP$2,0)),"")</f>
        <v/>
      </c>
      <c r="AB12" s="36" t="str">
        <f t="shared" si="7"/>
        <v/>
      </c>
      <c r="AC12" s="36" t="str">
        <f t="shared" si="8"/>
        <v/>
      </c>
      <c r="AD12" s="36" t="str">
        <f t="shared" si="9"/>
        <v/>
      </c>
      <c r="AE12" s="36" t="str">
        <f t="shared" si="10"/>
        <v/>
      </c>
      <c r="AF12" s="36" t="str">
        <f t="shared" si="11"/>
        <v/>
      </c>
      <c r="AG12" s="36" t="str">
        <f t="shared" si="12"/>
        <v/>
      </c>
      <c r="AH12" s="36" t="str">
        <f t="shared" si="13"/>
        <v/>
      </c>
      <c r="AI12" s="36" t="str">
        <f t="shared" si="14"/>
        <v/>
      </c>
      <c r="AJ12" s="36" t="str">
        <f t="shared" si="15"/>
        <v/>
      </c>
      <c r="AK12" s="36" t="str">
        <f t="shared" si="16"/>
        <v/>
      </c>
      <c r="AL12" s="36" t="str">
        <f t="shared" si="17"/>
        <v/>
      </c>
      <c r="AM12" s="12" t="str">
        <f>IFERROR(INDEX(Overview_Format!$A:$BP,MATCH($C12,Overview_Format!$A:$A,0),MATCH(AM$2,Overview_Format!$A$2:$BP$2,0)),"")</f>
        <v/>
      </c>
      <c r="AN12" s="12" t="str">
        <f>IF(Bet!A11=0,"",SUMPRODUCT($AB12:$AL12,$BM$10:$BW$10)+$BX$10)</f>
        <v/>
      </c>
      <c r="AO12" s="12" t="str">
        <f>IFERROR(INDEX(Overview_Format!$A:$BP,MATCH($C12,Overview_Format!$A:$A,0),MATCH(AO$2,Overview_Format!$A$2:$BP$2,0)),"")</f>
        <v/>
      </c>
      <c r="AP12" s="43" t="str">
        <f>IF(Bet!A11=0,"",SUMPRODUCT($F12:$AA12,$BL$12:$CG$12)+$BX$11)</f>
        <v/>
      </c>
      <c r="AQ12" s="12" t="str">
        <f>IFERROR(INDEX(Overview_Format!$A:$BP,MATCH($C12,Overview_Format!$A:$A,0),MATCH(AQ$2,Overview_Format!$A$2:$BP$2,0)),"")</f>
        <v/>
      </c>
      <c r="AR12" s="10" t="str">
        <f t="shared" si="0"/>
        <v/>
      </c>
      <c r="AS12" s="10" t="str">
        <f t="shared" si="1"/>
        <v/>
      </c>
      <c r="AT12" s="10" t="str">
        <f>IFERROR(INDEX(Overview_Format!$A:$BP,MATCH($C12,Overview_Format!$A:$A,0),MATCH(AT$2,Overview_Format!$A$2:$BP$2,0)),"")</f>
        <v/>
      </c>
      <c r="AU12" s="10" t="str">
        <f t="shared" si="18"/>
        <v/>
      </c>
      <c r="AV12" s="10" t="str">
        <f>IF(C12="","",IF(ISODD(ROW()),Bet!E11,IF(AV11=$C11,$AU11,$AU12)))</f>
        <v/>
      </c>
      <c r="AW12" s="1" t="str">
        <f t="shared" si="19"/>
        <v/>
      </c>
      <c r="AZ12" s="14" t="str">
        <f>IFERROR(_xlfn.NORM.DIST(Bet!F11,AW13-AV13,E12+E13,1),"")</f>
        <v/>
      </c>
      <c r="BA12" s="15" t="str">
        <f t="shared" si="20"/>
        <v/>
      </c>
      <c r="BB12" s="14" t="str">
        <f t="shared" si="2"/>
        <v/>
      </c>
      <c r="BC12" s="15" t="str">
        <f t="shared" si="21"/>
        <v/>
      </c>
      <c r="BD12" s="15" t="str">
        <f t="shared" si="22"/>
        <v/>
      </c>
      <c r="BE12" s="14" t="str">
        <f>IFERROR(_xlfn.NORM.DIST(Bet!E12,AW13+AV13,E12+E13,1),"")</f>
        <v/>
      </c>
      <c r="BF12" s="14"/>
      <c r="BG12" s="2" t="str">
        <f t="shared" si="3"/>
        <v/>
      </c>
      <c r="BH12" s="2" t="str">
        <f t="shared" si="4"/>
        <v/>
      </c>
      <c r="BI12" t="str">
        <f t="shared" si="5"/>
        <v/>
      </c>
      <c r="BL12">
        <v>0</v>
      </c>
      <c r="BM12">
        <f>BM11</f>
        <v>8.888992005988646</v>
      </c>
      <c r="BN12">
        <v>0</v>
      </c>
      <c r="BO12">
        <f>BN11</f>
        <v>3.9419568546033643</v>
      </c>
      <c r="BP12">
        <v>0</v>
      </c>
      <c r="BQ12">
        <f>BO11</f>
        <v>216.60559314018613</v>
      </c>
      <c r="BR12">
        <v>0</v>
      </c>
      <c r="BS12">
        <f>BP11</f>
        <v>1.4519421046865252E-2</v>
      </c>
      <c r="BT12">
        <v>0</v>
      </c>
      <c r="BU12">
        <f>BQ11</f>
        <v>6.2268333791794563E-3</v>
      </c>
      <c r="BV12">
        <v>0</v>
      </c>
      <c r="BW12">
        <f>BR11</f>
        <v>7.7424911028542848E-3</v>
      </c>
      <c r="BX12">
        <v>0</v>
      </c>
      <c r="BY12">
        <f>BS11</f>
        <v>6.5789181657799067E-3</v>
      </c>
      <c r="BZ12">
        <v>0</v>
      </c>
      <c r="CA12">
        <f>BT11</f>
        <v>-42.535822819535873</v>
      </c>
      <c r="CB12">
        <v>0</v>
      </c>
      <c r="CC12">
        <f>BU11</f>
        <v>-1.3983054588348176</v>
      </c>
      <c r="CD12">
        <v>0</v>
      </c>
      <c r="CE12">
        <f>BV11</f>
        <v>0.50184978447262341</v>
      </c>
      <c r="CF12">
        <v>0</v>
      </c>
      <c r="CG12">
        <f>BW11</f>
        <v>-19.819921417079822</v>
      </c>
    </row>
    <row r="13" spans="1:85" x14ac:dyDescent="0.25">
      <c r="A13" s="16">
        <f t="shared" si="6"/>
        <v>0</v>
      </c>
      <c r="B13" s="11" t="str">
        <f>IF(Bet!A12=0,"",IF(Bet!B12="Home Team","Home",IF(Bet!B12="Away Team","Away","")))</f>
        <v/>
      </c>
      <c r="C13" s="11" t="str">
        <f>IF(Bet!C12=0,"",IF(Bet!C12="Home Team","",IF(Bet!C12="Away Team","",Bet!C12)))</f>
        <v/>
      </c>
      <c r="D13" s="12" t="str">
        <f>IFERROR(INDEX(Overview_Format!$A:$BZ,MATCH($C13,Overview_Format!$A:$A,0),MATCH(D$2,Overview_Format!$A$2:$BZ$2,0)),"")</f>
        <v/>
      </c>
      <c r="E13" s="33" t="str">
        <f>IFERROR(INDEX(Overview_Format!$CD$3:$CE$35,MATCH(Simulator!D13,Overview_Format!$CD$3:$CD$35,0),2),"")</f>
        <v/>
      </c>
      <c r="F13" s="36" t="str">
        <f>IFERROR(INDEX(Overview_Format!$A:$BP,MATCH($C13,Overview_Format!$A:$A,0),MATCH(F$2,Overview_Format!$A$2:$BP$2,0)),"")</f>
        <v/>
      </c>
      <c r="G13" s="36" t="str">
        <f>IFERROR(INDEX(Overview_Format!$A:$BP,MATCH($C13,Overview_Format!$A:$A,0),MATCH(G$2,Overview_Format!$A$2:$BP$2,0)),"")</f>
        <v/>
      </c>
      <c r="H13" s="36" t="str">
        <f>IFERROR(INDEX(Overview_Format!$A:$BP,MATCH($C13,Overview_Format!$A:$A,0),MATCH(H$2,Overview_Format!$A$2:$BP$2,0)),"")</f>
        <v/>
      </c>
      <c r="I13" s="36" t="str">
        <f>IFERROR(INDEX(Overview_Format!$A:$BP,MATCH($C13,Overview_Format!$A:$A,0),MATCH(I$2,Overview_Format!$A$2:$BP$2,0)),"")</f>
        <v/>
      </c>
      <c r="J13" s="36" t="str">
        <f>IFERROR(INDEX(Overview_Format!$A:$BP,MATCH($C13,Overview_Format!$A:$A,0),MATCH(J$2,Overview_Format!$A$2:$BP$2,0)),"")</f>
        <v/>
      </c>
      <c r="K13" s="36" t="str">
        <f>IFERROR(INDEX(Overview_Format!$A:$BP,MATCH($C13,Overview_Format!$A:$A,0),MATCH(K$2,Overview_Format!$A$2:$BP$2,0)),"")</f>
        <v/>
      </c>
      <c r="L13" s="36" t="str">
        <f>IFERROR(INDEX(Overview_Format!$A:$BP,MATCH($C13,Overview_Format!$A:$A,0),MATCH(L$2,Overview_Format!$A$2:$BP$2,0)),"")</f>
        <v/>
      </c>
      <c r="M13" s="36" t="str">
        <f>IFERROR(INDEX(Overview_Format!$A:$BP,MATCH($C13,Overview_Format!$A:$A,0),MATCH(M$2,Overview_Format!$A$2:$BP$2,0)),"")</f>
        <v/>
      </c>
      <c r="N13" s="36" t="str">
        <f>IFERROR(INDEX(Overview_Format!$A:$BP,MATCH($C13,Overview_Format!$A:$A,0),MATCH(N$2,Overview_Format!$A$2:$BP$2,0)),"")</f>
        <v/>
      </c>
      <c r="O13" s="36" t="str">
        <f>IFERROR(INDEX(Overview_Format!$A:$BP,MATCH($C13,Overview_Format!$A:$A,0),MATCH(O$2,Overview_Format!$A$2:$BP$2,0)),"")</f>
        <v/>
      </c>
      <c r="P13" s="36" t="str">
        <f>IFERROR(INDEX(Overview_Format!$A:$BP,MATCH($C13,Overview_Format!$A:$A,0),MATCH(P$2,Overview_Format!$A$2:$BP$2,0)),"")</f>
        <v/>
      </c>
      <c r="Q13" s="36" t="str">
        <f>IFERROR(INDEX(Overview_Format!$A:$BP,MATCH($C13,Overview_Format!$A:$A,0),MATCH(Q$2,Overview_Format!$A$2:$BP$2,0)),"")</f>
        <v/>
      </c>
      <c r="R13" s="36" t="str">
        <f>IFERROR(INDEX(Overview_Format!$A:$BP,MATCH($C13,Overview_Format!$A:$A,0),MATCH(R$2,Overview_Format!$A$2:$BP$2,0)),"")</f>
        <v/>
      </c>
      <c r="S13" s="36" t="str">
        <f>IFERROR(INDEX(Overview_Format!$A:$BP,MATCH($C13,Overview_Format!$A:$A,0),MATCH(S$2,Overview_Format!$A$2:$BP$2,0)),"")</f>
        <v/>
      </c>
      <c r="T13" s="36" t="str">
        <f>IFERROR(INDEX(Overview_Format!$A:$BP,MATCH($C13,Overview_Format!$A:$A,0),MATCH(T$2,Overview_Format!$A$2:$BP$2,0)),"")</f>
        <v/>
      </c>
      <c r="U13" s="36" t="str">
        <f>IFERROR(INDEX(Overview_Format!$A:$BP,MATCH($C13,Overview_Format!$A:$A,0),MATCH(U$2,Overview_Format!$A$2:$BP$2,0)),"")</f>
        <v/>
      </c>
      <c r="V13" s="36" t="str">
        <f>IFERROR(INDEX(Overview_Format!$A:$BP,MATCH($C13,Overview_Format!$A:$A,0),MATCH(V$2,Overview_Format!$A$2:$BP$2,0)),"")</f>
        <v/>
      </c>
      <c r="W13" s="36" t="str">
        <f>IFERROR(INDEX(Overview_Format!$A:$BP,MATCH($C13,Overview_Format!$A:$A,0),MATCH(W$2,Overview_Format!$A$2:$BP$2,0)),"")</f>
        <v/>
      </c>
      <c r="X13" s="36" t="str">
        <f>IFERROR(INDEX(Overview_Format!$A:$BP,MATCH($C13,Overview_Format!$A:$A,0),MATCH(X$2,Overview_Format!$A$2:$BP$2,0)),"")</f>
        <v/>
      </c>
      <c r="Y13" s="36" t="str">
        <f>IFERROR(INDEX(Overview_Format!$A:$BP,MATCH($C13,Overview_Format!$A:$A,0),MATCH(Y$2,Overview_Format!$A$2:$BP$2,0)),"")</f>
        <v/>
      </c>
      <c r="Z13" s="36" t="str">
        <f>IFERROR(INDEX(Overview_Format!$A:$BP,MATCH($C13,Overview_Format!$A:$A,0),MATCH(Z$2,Overview_Format!$A$2:$BP$2,0)),"")</f>
        <v/>
      </c>
      <c r="AA13" s="36" t="str">
        <f>IFERROR(INDEX(Overview_Format!$A:$BP,MATCH($C13,Overview_Format!$A:$A,0),MATCH(AA$2,Overview_Format!$A$2:$BP$2,0)),"")</f>
        <v/>
      </c>
      <c r="AB13" s="36" t="str">
        <f t="shared" si="7"/>
        <v/>
      </c>
      <c r="AC13" s="36" t="str">
        <f t="shared" si="8"/>
        <v/>
      </c>
      <c r="AD13" s="36" t="str">
        <f t="shared" si="9"/>
        <v/>
      </c>
      <c r="AE13" s="36" t="str">
        <f t="shared" si="10"/>
        <v/>
      </c>
      <c r="AF13" s="36" t="str">
        <f t="shared" si="11"/>
        <v/>
      </c>
      <c r="AG13" s="36" t="str">
        <f t="shared" si="12"/>
        <v/>
      </c>
      <c r="AH13" s="36" t="str">
        <f t="shared" si="13"/>
        <v/>
      </c>
      <c r="AI13" s="36" t="str">
        <f t="shared" si="14"/>
        <v/>
      </c>
      <c r="AJ13" s="36" t="str">
        <f t="shared" si="15"/>
        <v/>
      </c>
      <c r="AK13" s="36" t="str">
        <f t="shared" si="16"/>
        <v/>
      </c>
      <c r="AL13" s="36" t="str">
        <f t="shared" si="17"/>
        <v/>
      </c>
      <c r="AM13" s="12" t="str">
        <f>IFERROR(INDEX(Overview_Format!$A:$BP,MATCH($C13,Overview_Format!$A:$A,0),MATCH(AM$2,Overview_Format!$A$2:$BP$2,0)),"")</f>
        <v/>
      </c>
      <c r="AN13" s="12" t="str">
        <f>IF(Bet!A12=0,"",SUMPRODUCT($AB13:$AL13,$BM$10:$BW$10)+$BX$10)</f>
        <v/>
      </c>
      <c r="AO13" s="12" t="str">
        <f>IFERROR(INDEX(Overview_Format!$A:$BP,MATCH($C13,Overview_Format!$A:$A,0),MATCH(AO$2,Overview_Format!$A$2:$BP$2,0)),"")</f>
        <v/>
      </c>
      <c r="AP13" s="43" t="str">
        <f>IF(Bet!A12=0,"",SUMPRODUCT($F13:$AA13,$BL$12:$CG$12)+$BX$11)</f>
        <v/>
      </c>
      <c r="AQ13" s="12" t="str">
        <f>IFERROR(INDEX(Overview_Format!$A:$BP,MATCH($C13,Overview_Format!$A:$A,0),MATCH(AQ$2,Overview_Format!$A$2:$BP$2,0)),"")</f>
        <v/>
      </c>
      <c r="AR13" s="10" t="str">
        <f t="shared" si="0"/>
        <v/>
      </c>
      <c r="AS13" s="10" t="str">
        <f t="shared" si="1"/>
        <v/>
      </c>
      <c r="AT13" s="10" t="str">
        <f>IFERROR(INDEX(Overview_Format!$A:$BP,MATCH($C13,Overview_Format!$A:$A,0),MATCH(AT$2,Overview_Format!$A$2:$BP$2,0)),"")</f>
        <v/>
      </c>
      <c r="AU13" s="10" t="str">
        <f t="shared" si="18"/>
        <v/>
      </c>
      <c r="AV13" s="10" t="str">
        <f>IF(C13="","",IF(ISODD(ROW()),Bet!E12,IF(AV12=$C12,$AU12,$AU13)))</f>
        <v/>
      </c>
      <c r="AW13" s="1" t="str">
        <f t="shared" si="19"/>
        <v/>
      </c>
      <c r="AZ13" s="14" t="str">
        <f>IFERROR(_xlfn.NORM.DIST(Bet!F12,AW14-AV14,E13+E14,1),"")</f>
        <v/>
      </c>
      <c r="BA13" s="15" t="str">
        <f t="shared" si="20"/>
        <v/>
      </c>
      <c r="BB13" s="14" t="str">
        <f t="shared" si="2"/>
        <v/>
      </c>
      <c r="BC13" s="15" t="str">
        <f t="shared" si="21"/>
        <v/>
      </c>
      <c r="BD13" s="15" t="str">
        <f t="shared" si="22"/>
        <v/>
      </c>
      <c r="BE13" s="14" t="str">
        <f>IFERROR(_xlfn.NORM.DIST(Bet!E13,AW14+AV14,E13+E14,1),"")</f>
        <v/>
      </c>
      <c r="BF13" s="14"/>
      <c r="BG13" s="2" t="str">
        <f t="shared" si="3"/>
        <v/>
      </c>
      <c r="BH13" s="2" t="str">
        <f t="shared" si="4"/>
        <v/>
      </c>
      <c r="BI13" t="str">
        <f t="shared" si="5"/>
        <v/>
      </c>
      <c r="BM13" t="str">
        <f>Overview_Format!CH16</f>
        <v>Defensive Rating (Ortg Opp.) Regression</v>
      </c>
      <c r="BN13">
        <f>Overview_Format!CI16</f>
        <v>0</v>
      </c>
      <c r="BO13">
        <f>Overview_Format!CJ16</f>
        <v>0</v>
      </c>
      <c r="BP13">
        <f>Overview_Format!CK16</f>
        <v>0</v>
      </c>
      <c r="BQ13">
        <f>Overview_Format!CL16</f>
        <v>0</v>
      </c>
      <c r="BR13">
        <f>Overview_Format!CM16</f>
        <v>0</v>
      </c>
      <c r="BS13">
        <f>Overview_Format!CN16</f>
        <v>0</v>
      </c>
      <c r="BT13">
        <f>Overview_Format!CO16</f>
        <v>0</v>
      </c>
      <c r="BU13">
        <f>Overview_Format!CP16</f>
        <v>0</v>
      </c>
      <c r="BV13">
        <f>Overview_Format!CQ16</f>
        <v>0</v>
      </c>
      <c r="BW13">
        <f>Overview_Format!CR16</f>
        <v>0</v>
      </c>
      <c r="BX13">
        <f>Overview_Format!CS16</f>
        <v>0</v>
      </c>
    </row>
    <row r="14" spans="1:85" x14ac:dyDescent="0.25">
      <c r="A14" s="16">
        <f t="shared" si="6"/>
        <v>0</v>
      </c>
      <c r="B14" s="11" t="str">
        <f>IF(Bet!A13=0,"",IF(Bet!B13="Home Team","Home",IF(Bet!B13="Away Team","Away","")))</f>
        <v/>
      </c>
      <c r="C14" s="11" t="str">
        <f>IF(Bet!C13=0,"",IF(Bet!C13="Home Team","",IF(Bet!C13="Away Team","",Bet!C13)))</f>
        <v/>
      </c>
      <c r="D14" s="12" t="str">
        <f>IFERROR(INDEX(Overview_Format!$A:$BZ,MATCH($C14,Overview_Format!$A:$A,0),MATCH(D$2,Overview_Format!$A$2:$BZ$2,0)),"")</f>
        <v/>
      </c>
      <c r="E14" s="33" t="str">
        <f>IFERROR(INDEX(Overview_Format!$CD$3:$CE$35,MATCH(Simulator!D14,Overview_Format!$CD$3:$CD$35,0),2),"")</f>
        <v/>
      </c>
      <c r="F14" s="36" t="str">
        <f>IFERROR(INDEX(Overview_Format!$A:$BP,MATCH($C14,Overview_Format!$A:$A,0),MATCH(F$2,Overview_Format!$A$2:$BP$2,0)),"")</f>
        <v/>
      </c>
      <c r="G14" s="36" t="str">
        <f>IFERROR(INDEX(Overview_Format!$A:$BP,MATCH($C14,Overview_Format!$A:$A,0),MATCH(G$2,Overview_Format!$A$2:$BP$2,0)),"")</f>
        <v/>
      </c>
      <c r="H14" s="36" t="str">
        <f>IFERROR(INDEX(Overview_Format!$A:$BP,MATCH($C14,Overview_Format!$A:$A,0),MATCH(H$2,Overview_Format!$A$2:$BP$2,0)),"")</f>
        <v/>
      </c>
      <c r="I14" s="36" t="str">
        <f>IFERROR(INDEX(Overview_Format!$A:$BP,MATCH($C14,Overview_Format!$A:$A,0),MATCH(I$2,Overview_Format!$A$2:$BP$2,0)),"")</f>
        <v/>
      </c>
      <c r="J14" s="36" t="str">
        <f>IFERROR(INDEX(Overview_Format!$A:$BP,MATCH($C14,Overview_Format!$A:$A,0),MATCH(J$2,Overview_Format!$A$2:$BP$2,0)),"")</f>
        <v/>
      </c>
      <c r="K14" s="36" t="str">
        <f>IFERROR(INDEX(Overview_Format!$A:$BP,MATCH($C14,Overview_Format!$A:$A,0),MATCH(K$2,Overview_Format!$A$2:$BP$2,0)),"")</f>
        <v/>
      </c>
      <c r="L14" s="36" t="str">
        <f>IFERROR(INDEX(Overview_Format!$A:$BP,MATCH($C14,Overview_Format!$A:$A,0),MATCH(L$2,Overview_Format!$A$2:$BP$2,0)),"")</f>
        <v/>
      </c>
      <c r="M14" s="36" t="str">
        <f>IFERROR(INDEX(Overview_Format!$A:$BP,MATCH($C14,Overview_Format!$A:$A,0),MATCH(M$2,Overview_Format!$A$2:$BP$2,0)),"")</f>
        <v/>
      </c>
      <c r="N14" s="36" t="str">
        <f>IFERROR(INDEX(Overview_Format!$A:$BP,MATCH($C14,Overview_Format!$A:$A,0),MATCH(N$2,Overview_Format!$A$2:$BP$2,0)),"")</f>
        <v/>
      </c>
      <c r="O14" s="36" t="str">
        <f>IFERROR(INDEX(Overview_Format!$A:$BP,MATCH($C14,Overview_Format!$A:$A,0),MATCH(O$2,Overview_Format!$A$2:$BP$2,0)),"")</f>
        <v/>
      </c>
      <c r="P14" s="36" t="str">
        <f>IFERROR(INDEX(Overview_Format!$A:$BP,MATCH($C14,Overview_Format!$A:$A,0),MATCH(P$2,Overview_Format!$A$2:$BP$2,0)),"")</f>
        <v/>
      </c>
      <c r="Q14" s="36" t="str">
        <f>IFERROR(INDEX(Overview_Format!$A:$BP,MATCH($C14,Overview_Format!$A:$A,0),MATCH(Q$2,Overview_Format!$A$2:$BP$2,0)),"")</f>
        <v/>
      </c>
      <c r="R14" s="36" t="str">
        <f>IFERROR(INDEX(Overview_Format!$A:$BP,MATCH($C14,Overview_Format!$A:$A,0),MATCH(R$2,Overview_Format!$A$2:$BP$2,0)),"")</f>
        <v/>
      </c>
      <c r="S14" s="36" t="str">
        <f>IFERROR(INDEX(Overview_Format!$A:$BP,MATCH($C14,Overview_Format!$A:$A,0),MATCH(S$2,Overview_Format!$A$2:$BP$2,0)),"")</f>
        <v/>
      </c>
      <c r="T14" s="36" t="str">
        <f>IFERROR(INDEX(Overview_Format!$A:$BP,MATCH($C14,Overview_Format!$A:$A,0),MATCH(T$2,Overview_Format!$A$2:$BP$2,0)),"")</f>
        <v/>
      </c>
      <c r="U14" s="36" t="str">
        <f>IFERROR(INDEX(Overview_Format!$A:$BP,MATCH($C14,Overview_Format!$A:$A,0),MATCH(U$2,Overview_Format!$A$2:$BP$2,0)),"")</f>
        <v/>
      </c>
      <c r="V14" s="36" t="str">
        <f>IFERROR(INDEX(Overview_Format!$A:$BP,MATCH($C14,Overview_Format!$A:$A,0),MATCH(V$2,Overview_Format!$A$2:$BP$2,0)),"")</f>
        <v/>
      </c>
      <c r="W14" s="36" t="str">
        <f>IFERROR(INDEX(Overview_Format!$A:$BP,MATCH($C14,Overview_Format!$A:$A,0),MATCH(W$2,Overview_Format!$A$2:$BP$2,0)),"")</f>
        <v/>
      </c>
      <c r="X14" s="36" t="str">
        <f>IFERROR(INDEX(Overview_Format!$A:$BP,MATCH($C14,Overview_Format!$A:$A,0),MATCH(X$2,Overview_Format!$A$2:$BP$2,0)),"")</f>
        <v/>
      </c>
      <c r="Y14" s="36" t="str">
        <f>IFERROR(INDEX(Overview_Format!$A:$BP,MATCH($C14,Overview_Format!$A:$A,0),MATCH(Y$2,Overview_Format!$A$2:$BP$2,0)),"")</f>
        <v/>
      </c>
      <c r="Z14" s="36" t="str">
        <f>IFERROR(INDEX(Overview_Format!$A:$BP,MATCH($C14,Overview_Format!$A:$A,0),MATCH(Z$2,Overview_Format!$A$2:$BP$2,0)),"")</f>
        <v/>
      </c>
      <c r="AA14" s="36" t="str">
        <f>IFERROR(INDEX(Overview_Format!$A:$BP,MATCH($C14,Overview_Format!$A:$A,0),MATCH(AA$2,Overview_Format!$A$2:$BP$2,0)),"")</f>
        <v/>
      </c>
      <c r="AB14" s="36" t="str">
        <f t="shared" si="7"/>
        <v/>
      </c>
      <c r="AC14" s="36" t="str">
        <f t="shared" si="8"/>
        <v/>
      </c>
      <c r="AD14" s="36" t="str">
        <f t="shared" si="9"/>
        <v/>
      </c>
      <c r="AE14" s="36" t="str">
        <f t="shared" si="10"/>
        <v/>
      </c>
      <c r="AF14" s="36" t="str">
        <f t="shared" si="11"/>
        <v/>
      </c>
      <c r="AG14" s="36" t="str">
        <f t="shared" si="12"/>
        <v/>
      </c>
      <c r="AH14" s="36" t="str">
        <f t="shared" si="13"/>
        <v/>
      </c>
      <c r="AI14" s="36" t="str">
        <f t="shared" si="14"/>
        <v/>
      </c>
      <c r="AJ14" s="36" t="str">
        <f t="shared" si="15"/>
        <v/>
      </c>
      <c r="AK14" s="36" t="str">
        <f t="shared" si="16"/>
        <v/>
      </c>
      <c r="AL14" s="36" t="str">
        <f t="shared" si="17"/>
        <v/>
      </c>
      <c r="AM14" s="12" t="str">
        <f>IFERROR(INDEX(Overview_Format!$A:$BP,MATCH($C14,Overview_Format!$A:$A,0),MATCH(AM$2,Overview_Format!$A$2:$BP$2,0)),"")</f>
        <v/>
      </c>
      <c r="AN14" s="12" t="str">
        <f>IF(Bet!A13=0,"",SUMPRODUCT($AB14:$AL14,$BM$10:$BW$10)+$BX$10)</f>
        <v/>
      </c>
      <c r="AO14" s="12" t="str">
        <f>IFERROR(INDEX(Overview_Format!$A:$BP,MATCH($C14,Overview_Format!$A:$A,0),MATCH(AO$2,Overview_Format!$A$2:$BP$2,0)),"")</f>
        <v/>
      </c>
      <c r="AP14" s="43" t="str">
        <f>IF(Bet!A13=0,"",SUMPRODUCT($F14:$AA14,$BL$12:$CG$12)+$BX$11)</f>
        <v/>
      </c>
      <c r="AQ14" s="12" t="str">
        <f>IFERROR(INDEX(Overview_Format!$A:$BP,MATCH($C14,Overview_Format!$A:$A,0),MATCH(AQ$2,Overview_Format!$A$2:$BP$2,0)),"")</f>
        <v/>
      </c>
      <c r="AR14" s="10" t="str">
        <f t="shared" si="0"/>
        <v/>
      </c>
      <c r="AS14" s="10" t="str">
        <f t="shared" si="1"/>
        <v/>
      </c>
      <c r="AT14" s="10" t="str">
        <f>IFERROR(INDEX(Overview_Format!$A:$BP,MATCH($C14,Overview_Format!$A:$A,0),MATCH(AT$2,Overview_Format!$A$2:$BP$2,0)),"")</f>
        <v/>
      </c>
      <c r="AU14" s="10" t="str">
        <f t="shared" si="18"/>
        <v/>
      </c>
      <c r="AV14" s="10" t="str">
        <f>IF(C14="","",IF(ISODD(ROW()),Bet!E13,IF(AV13=$C13,$AU13,$AU14)))</f>
        <v/>
      </c>
      <c r="AW14" s="1" t="str">
        <f t="shared" si="19"/>
        <v/>
      </c>
      <c r="AZ14" s="14" t="str">
        <f>IFERROR(_xlfn.NORM.DIST(Bet!F13,AW15-AV15,E14+E15,1),"")</f>
        <v/>
      </c>
      <c r="BA14" s="15" t="str">
        <f t="shared" si="20"/>
        <v/>
      </c>
      <c r="BB14" s="14" t="str">
        <f t="shared" si="2"/>
        <v/>
      </c>
      <c r="BC14" s="15" t="str">
        <f t="shared" si="21"/>
        <v/>
      </c>
      <c r="BD14" s="15" t="str">
        <f t="shared" si="22"/>
        <v/>
      </c>
      <c r="BE14" s="14" t="str">
        <f>IFERROR(_xlfn.NORM.DIST(Bet!E14,AW15+AV15,E14+E15,1),"")</f>
        <v/>
      </c>
      <c r="BF14" s="14"/>
      <c r="BG14" s="2" t="str">
        <f t="shared" si="3"/>
        <v/>
      </c>
      <c r="BH14" s="2" t="str">
        <f t="shared" si="4"/>
        <v/>
      </c>
      <c r="BI14" t="str">
        <f t="shared" si="5"/>
        <v/>
      </c>
      <c r="BM14" t="str">
        <f>Overview_Format!CH17</f>
        <v>FT/FGA</v>
      </c>
      <c r="BN14" t="str">
        <f>Overview_Format!CI17</f>
        <v>ORB%</v>
      </c>
      <c r="BO14" t="str">
        <f>Overview_Format!CJ17</f>
        <v>TOV%</v>
      </c>
      <c r="BP14" t="str">
        <f>Overview_Format!CK17</f>
        <v>eFG%</v>
      </c>
      <c r="BQ14" t="str">
        <f>Overview_Format!CL17</f>
        <v>BLK%</v>
      </c>
      <c r="BR14" t="str">
        <f>Overview_Format!CM17</f>
        <v>STL%</v>
      </c>
      <c r="BS14" t="str">
        <f>Overview_Format!CN17</f>
        <v>AST%</v>
      </c>
      <c r="BT14" t="str">
        <f>Overview_Format!CO17</f>
        <v>TRB%</v>
      </c>
      <c r="BU14" t="str">
        <f>Overview_Format!CP17</f>
        <v>TS%</v>
      </c>
      <c r="BV14" t="str">
        <f>Overview_Format!CQ17</f>
        <v>3PAr</v>
      </c>
      <c r="BW14" t="str">
        <f>Overview_Format!CR17</f>
        <v>FTr</v>
      </c>
      <c r="BX14" t="str">
        <f>Overview_Format!CS17</f>
        <v>Int</v>
      </c>
    </row>
    <row r="15" spans="1:85" x14ac:dyDescent="0.25">
      <c r="A15" s="16">
        <f t="shared" si="6"/>
        <v>0</v>
      </c>
      <c r="B15" s="11" t="str">
        <f>IF(Bet!A14=0,"",IF(Bet!B14="Home Team","Home",IF(Bet!B14="Away Team","Away","")))</f>
        <v/>
      </c>
      <c r="C15" s="11" t="str">
        <f>IF(Bet!C14=0,"",IF(Bet!C14="Home Team","",IF(Bet!C14="Away Team","",Bet!C14)))</f>
        <v/>
      </c>
      <c r="D15" s="12" t="str">
        <f>IFERROR(INDEX(Overview_Format!$A:$BZ,MATCH($C15,Overview_Format!$A:$A,0),MATCH(D$2,Overview_Format!$A$2:$BZ$2,0)),"")</f>
        <v/>
      </c>
      <c r="E15" s="33" t="str">
        <f>IFERROR(INDEX(Overview_Format!$CD$3:$CE$35,MATCH(Simulator!D15,Overview_Format!$CD$3:$CD$35,0),2),"")</f>
        <v/>
      </c>
      <c r="F15" s="36" t="str">
        <f>IFERROR(INDEX(Overview_Format!$A:$BP,MATCH($C15,Overview_Format!$A:$A,0),MATCH(F$2,Overview_Format!$A$2:$BP$2,0)),"")</f>
        <v/>
      </c>
      <c r="G15" s="36" t="str">
        <f>IFERROR(INDEX(Overview_Format!$A:$BP,MATCH($C15,Overview_Format!$A:$A,0),MATCH(G$2,Overview_Format!$A$2:$BP$2,0)),"")</f>
        <v/>
      </c>
      <c r="H15" s="36" t="str">
        <f>IFERROR(INDEX(Overview_Format!$A:$BP,MATCH($C15,Overview_Format!$A:$A,0),MATCH(H$2,Overview_Format!$A$2:$BP$2,0)),"")</f>
        <v/>
      </c>
      <c r="I15" s="36" t="str">
        <f>IFERROR(INDEX(Overview_Format!$A:$BP,MATCH($C15,Overview_Format!$A:$A,0),MATCH(I$2,Overview_Format!$A$2:$BP$2,0)),"")</f>
        <v/>
      </c>
      <c r="J15" s="36" t="str">
        <f>IFERROR(INDEX(Overview_Format!$A:$BP,MATCH($C15,Overview_Format!$A:$A,0),MATCH(J$2,Overview_Format!$A$2:$BP$2,0)),"")</f>
        <v/>
      </c>
      <c r="K15" s="36" t="str">
        <f>IFERROR(INDEX(Overview_Format!$A:$BP,MATCH($C15,Overview_Format!$A:$A,0),MATCH(K$2,Overview_Format!$A$2:$BP$2,0)),"")</f>
        <v/>
      </c>
      <c r="L15" s="36" t="str">
        <f>IFERROR(INDEX(Overview_Format!$A:$BP,MATCH($C15,Overview_Format!$A:$A,0),MATCH(L$2,Overview_Format!$A$2:$BP$2,0)),"")</f>
        <v/>
      </c>
      <c r="M15" s="36" t="str">
        <f>IFERROR(INDEX(Overview_Format!$A:$BP,MATCH($C15,Overview_Format!$A:$A,0),MATCH(M$2,Overview_Format!$A$2:$BP$2,0)),"")</f>
        <v/>
      </c>
      <c r="N15" s="36" t="str">
        <f>IFERROR(INDEX(Overview_Format!$A:$BP,MATCH($C15,Overview_Format!$A:$A,0),MATCH(N$2,Overview_Format!$A$2:$BP$2,0)),"")</f>
        <v/>
      </c>
      <c r="O15" s="36" t="str">
        <f>IFERROR(INDEX(Overview_Format!$A:$BP,MATCH($C15,Overview_Format!$A:$A,0),MATCH(O$2,Overview_Format!$A$2:$BP$2,0)),"")</f>
        <v/>
      </c>
      <c r="P15" s="36" t="str">
        <f>IFERROR(INDEX(Overview_Format!$A:$BP,MATCH($C15,Overview_Format!$A:$A,0),MATCH(P$2,Overview_Format!$A$2:$BP$2,0)),"")</f>
        <v/>
      </c>
      <c r="Q15" s="36" t="str">
        <f>IFERROR(INDEX(Overview_Format!$A:$BP,MATCH($C15,Overview_Format!$A:$A,0),MATCH(Q$2,Overview_Format!$A$2:$BP$2,0)),"")</f>
        <v/>
      </c>
      <c r="R15" s="36" t="str">
        <f>IFERROR(INDEX(Overview_Format!$A:$BP,MATCH($C15,Overview_Format!$A:$A,0),MATCH(R$2,Overview_Format!$A$2:$BP$2,0)),"")</f>
        <v/>
      </c>
      <c r="S15" s="36" t="str">
        <f>IFERROR(INDEX(Overview_Format!$A:$BP,MATCH($C15,Overview_Format!$A:$A,0),MATCH(S$2,Overview_Format!$A$2:$BP$2,0)),"")</f>
        <v/>
      </c>
      <c r="T15" s="36" t="str">
        <f>IFERROR(INDEX(Overview_Format!$A:$BP,MATCH($C15,Overview_Format!$A:$A,0),MATCH(T$2,Overview_Format!$A$2:$BP$2,0)),"")</f>
        <v/>
      </c>
      <c r="U15" s="36" t="str">
        <f>IFERROR(INDEX(Overview_Format!$A:$BP,MATCH($C15,Overview_Format!$A:$A,0),MATCH(U$2,Overview_Format!$A$2:$BP$2,0)),"")</f>
        <v/>
      </c>
      <c r="V15" s="36" t="str">
        <f>IFERROR(INDEX(Overview_Format!$A:$BP,MATCH($C15,Overview_Format!$A:$A,0),MATCH(V$2,Overview_Format!$A$2:$BP$2,0)),"")</f>
        <v/>
      </c>
      <c r="W15" s="36" t="str">
        <f>IFERROR(INDEX(Overview_Format!$A:$BP,MATCH($C15,Overview_Format!$A:$A,0),MATCH(W$2,Overview_Format!$A$2:$BP$2,0)),"")</f>
        <v/>
      </c>
      <c r="X15" s="36" t="str">
        <f>IFERROR(INDEX(Overview_Format!$A:$BP,MATCH($C15,Overview_Format!$A:$A,0),MATCH(X$2,Overview_Format!$A$2:$BP$2,0)),"")</f>
        <v/>
      </c>
      <c r="Y15" s="36" t="str">
        <f>IFERROR(INDEX(Overview_Format!$A:$BP,MATCH($C15,Overview_Format!$A:$A,0),MATCH(Y$2,Overview_Format!$A$2:$BP$2,0)),"")</f>
        <v/>
      </c>
      <c r="Z15" s="36" t="str">
        <f>IFERROR(INDEX(Overview_Format!$A:$BP,MATCH($C15,Overview_Format!$A:$A,0),MATCH(Z$2,Overview_Format!$A$2:$BP$2,0)),"")</f>
        <v/>
      </c>
      <c r="AA15" s="36" t="str">
        <f>IFERROR(INDEX(Overview_Format!$A:$BP,MATCH($C15,Overview_Format!$A:$A,0),MATCH(AA$2,Overview_Format!$A$2:$BP$2,0)),"")</f>
        <v/>
      </c>
      <c r="AB15" s="36" t="str">
        <f t="shared" si="7"/>
        <v/>
      </c>
      <c r="AC15" s="36" t="str">
        <f t="shared" si="8"/>
        <v/>
      </c>
      <c r="AD15" s="36" t="str">
        <f t="shared" si="9"/>
        <v/>
      </c>
      <c r="AE15" s="36" t="str">
        <f t="shared" si="10"/>
        <v/>
      </c>
      <c r="AF15" s="36" t="str">
        <f t="shared" si="11"/>
        <v/>
      </c>
      <c r="AG15" s="36" t="str">
        <f t="shared" si="12"/>
        <v/>
      </c>
      <c r="AH15" s="36" t="str">
        <f t="shared" si="13"/>
        <v/>
      </c>
      <c r="AI15" s="36" t="str">
        <f t="shared" si="14"/>
        <v/>
      </c>
      <c r="AJ15" s="36" t="str">
        <f t="shared" si="15"/>
        <v/>
      </c>
      <c r="AK15" s="36" t="str">
        <f t="shared" si="16"/>
        <v/>
      </c>
      <c r="AL15" s="36" t="str">
        <f t="shared" si="17"/>
        <v/>
      </c>
      <c r="AM15" s="12" t="str">
        <f>IFERROR(INDEX(Overview_Format!$A:$BP,MATCH($C15,Overview_Format!$A:$A,0),MATCH(AM$2,Overview_Format!$A$2:$BP$2,0)),"")</f>
        <v/>
      </c>
      <c r="AN15" s="12" t="str">
        <f>IF(Bet!A14=0,"",SUMPRODUCT($AB15:$AL15,$BM$10:$BW$10)+$BX$10)</f>
        <v/>
      </c>
      <c r="AO15" s="12" t="str">
        <f>IFERROR(INDEX(Overview_Format!$A:$BP,MATCH($C15,Overview_Format!$A:$A,0),MATCH(AO$2,Overview_Format!$A$2:$BP$2,0)),"")</f>
        <v/>
      </c>
      <c r="AP15" s="43" t="str">
        <f>IF(Bet!A14=0,"",SUMPRODUCT($F15:$AA15,$BL$12:$CG$12)+$BX$11)</f>
        <v/>
      </c>
      <c r="AQ15" s="12" t="str">
        <f>IFERROR(INDEX(Overview_Format!$A:$BP,MATCH($C15,Overview_Format!$A:$A,0),MATCH(AQ$2,Overview_Format!$A$2:$BP$2,0)),"")</f>
        <v/>
      </c>
      <c r="AR15" s="10" t="str">
        <f t="shared" si="0"/>
        <v/>
      </c>
      <c r="AS15" s="10" t="str">
        <f t="shared" si="1"/>
        <v/>
      </c>
      <c r="AT15" s="10" t="str">
        <f>IFERROR(INDEX(Overview_Format!$A:$BP,MATCH($C15,Overview_Format!$A:$A,0),MATCH(AT$2,Overview_Format!$A$2:$BP$2,0)),"")</f>
        <v/>
      </c>
      <c r="AU15" s="10" t="str">
        <f t="shared" si="18"/>
        <v/>
      </c>
      <c r="AV15" s="10" t="str">
        <f>IF(C15="","",IF(ISODD(ROW()),Bet!E14,IF(AV14=$C14,$AU14,$AU15)))</f>
        <v/>
      </c>
      <c r="AW15" s="1" t="str">
        <f t="shared" si="19"/>
        <v/>
      </c>
      <c r="AZ15" s="14" t="str">
        <f>IFERROR(_xlfn.NORM.DIST(Bet!F14,AW16-AV16,E15+E16,1),"")</f>
        <v/>
      </c>
      <c r="BA15" s="15" t="str">
        <f t="shared" si="20"/>
        <v/>
      </c>
      <c r="BB15" s="14" t="str">
        <f t="shared" si="2"/>
        <v/>
      </c>
      <c r="BC15" s="15" t="str">
        <f t="shared" si="21"/>
        <v/>
      </c>
      <c r="BD15" s="15" t="str">
        <f t="shared" si="22"/>
        <v/>
      </c>
      <c r="BE15" s="14" t="str">
        <f>IFERROR(_xlfn.NORM.DIST(Bet!E15,AW16+AV16,E15+E16,1),"")</f>
        <v/>
      </c>
      <c r="BF15" s="14"/>
      <c r="BG15" s="2" t="str">
        <f t="shared" si="3"/>
        <v/>
      </c>
      <c r="BH15" s="2" t="str">
        <f t="shared" si="4"/>
        <v/>
      </c>
      <c r="BI15" t="str">
        <f t="shared" si="5"/>
        <v/>
      </c>
      <c r="BM15">
        <f>Overview_Format!CH18</f>
        <v>-19.819921417079822</v>
      </c>
      <c r="BN15">
        <f>Overview_Format!CI18</f>
        <v>0.50184978447262341</v>
      </c>
      <c r="BO15">
        <f>Overview_Format!CJ18</f>
        <v>-1.3983054588348176</v>
      </c>
      <c r="BP15">
        <f>Overview_Format!CK18</f>
        <v>-42.535822819535873</v>
      </c>
      <c r="BQ15">
        <f>Overview_Format!CL18</f>
        <v>6.5789181657799067E-3</v>
      </c>
      <c r="BR15">
        <f>Overview_Format!CM18</f>
        <v>7.7424911028542848E-3</v>
      </c>
      <c r="BS15">
        <f>Overview_Format!CN18</f>
        <v>6.2268333791794563E-3</v>
      </c>
      <c r="BT15">
        <f>Overview_Format!CO18</f>
        <v>1.4519421046865252E-2</v>
      </c>
      <c r="BU15">
        <f>Overview_Format!CP18</f>
        <v>216.60559314018613</v>
      </c>
      <c r="BV15">
        <f>Overview_Format!CQ18</f>
        <v>3.9419568546033643</v>
      </c>
      <c r="BW15">
        <f>Overview_Format!CR18</f>
        <v>8.888992005988646</v>
      </c>
      <c r="BX15">
        <f>Overview_Format!CS18</f>
        <v>15.419835933019407</v>
      </c>
    </row>
    <row r="16" spans="1:85" x14ac:dyDescent="0.25">
      <c r="A16" s="16">
        <f t="shared" si="6"/>
        <v>0</v>
      </c>
      <c r="B16" s="11" t="str">
        <f>IF(Bet!A15=0,"",IF(Bet!B15="Home Team","Home",IF(Bet!B15="Away Team","Away","")))</f>
        <v/>
      </c>
      <c r="C16" s="11" t="str">
        <f>IF(Bet!C15=0,"",IF(Bet!C15="Home Team","",IF(Bet!C15="Away Team","",Bet!C15)))</f>
        <v/>
      </c>
      <c r="D16" s="12" t="str">
        <f>IFERROR(INDEX(Overview_Format!$A:$BZ,MATCH($C16,Overview_Format!$A:$A,0),MATCH(D$2,Overview_Format!$A$2:$BZ$2,0)),"")</f>
        <v/>
      </c>
      <c r="E16" s="33" t="str">
        <f>IFERROR(INDEX(Overview_Format!$CD$3:$CE$35,MATCH(Simulator!D16,Overview_Format!$CD$3:$CD$35,0),2),"")</f>
        <v/>
      </c>
      <c r="F16" s="36" t="str">
        <f>IFERROR(INDEX(Overview_Format!$A:$BP,MATCH($C16,Overview_Format!$A:$A,0),MATCH(F$2,Overview_Format!$A$2:$BP$2,0)),"")</f>
        <v/>
      </c>
      <c r="G16" s="36" t="str">
        <f>IFERROR(INDEX(Overview_Format!$A:$BP,MATCH($C16,Overview_Format!$A:$A,0),MATCH(G$2,Overview_Format!$A$2:$BP$2,0)),"")</f>
        <v/>
      </c>
      <c r="H16" s="36" t="str">
        <f>IFERROR(INDEX(Overview_Format!$A:$BP,MATCH($C16,Overview_Format!$A:$A,0),MATCH(H$2,Overview_Format!$A$2:$BP$2,0)),"")</f>
        <v/>
      </c>
      <c r="I16" s="36" t="str">
        <f>IFERROR(INDEX(Overview_Format!$A:$BP,MATCH($C16,Overview_Format!$A:$A,0),MATCH(I$2,Overview_Format!$A$2:$BP$2,0)),"")</f>
        <v/>
      </c>
      <c r="J16" s="36" t="str">
        <f>IFERROR(INDEX(Overview_Format!$A:$BP,MATCH($C16,Overview_Format!$A:$A,0),MATCH(J$2,Overview_Format!$A$2:$BP$2,0)),"")</f>
        <v/>
      </c>
      <c r="K16" s="36" t="str">
        <f>IFERROR(INDEX(Overview_Format!$A:$BP,MATCH($C16,Overview_Format!$A:$A,0),MATCH(K$2,Overview_Format!$A$2:$BP$2,0)),"")</f>
        <v/>
      </c>
      <c r="L16" s="36" t="str">
        <f>IFERROR(INDEX(Overview_Format!$A:$BP,MATCH($C16,Overview_Format!$A:$A,0),MATCH(L$2,Overview_Format!$A$2:$BP$2,0)),"")</f>
        <v/>
      </c>
      <c r="M16" s="36" t="str">
        <f>IFERROR(INDEX(Overview_Format!$A:$BP,MATCH($C16,Overview_Format!$A:$A,0),MATCH(M$2,Overview_Format!$A$2:$BP$2,0)),"")</f>
        <v/>
      </c>
      <c r="N16" s="36" t="str">
        <f>IFERROR(INDEX(Overview_Format!$A:$BP,MATCH($C16,Overview_Format!$A:$A,0),MATCH(N$2,Overview_Format!$A$2:$BP$2,0)),"")</f>
        <v/>
      </c>
      <c r="O16" s="36" t="str">
        <f>IFERROR(INDEX(Overview_Format!$A:$BP,MATCH($C16,Overview_Format!$A:$A,0),MATCH(O$2,Overview_Format!$A$2:$BP$2,0)),"")</f>
        <v/>
      </c>
      <c r="P16" s="36" t="str">
        <f>IFERROR(INDEX(Overview_Format!$A:$BP,MATCH($C16,Overview_Format!$A:$A,0),MATCH(P$2,Overview_Format!$A$2:$BP$2,0)),"")</f>
        <v/>
      </c>
      <c r="Q16" s="36" t="str">
        <f>IFERROR(INDEX(Overview_Format!$A:$BP,MATCH($C16,Overview_Format!$A:$A,0),MATCH(Q$2,Overview_Format!$A$2:$BP$2,0)),"")</f>
        <v/>
      </c>
      <c r="R16" s="36" t="str">
        <f>IFERROR(INDEX(Overview_Format!$A:$BP,MATCH($C16,Overview_Format!$A:$A,0),MATCH(R$2,Overview_Format!$A$2:$BP$2,0)),"")</f>
        <v/>
      </c>
      <c r="S16" s="36" t="str">
        <f>IFERROR(INDEX(Overview_Format!$A:$BP,MATCH($C16,Overview_Format!$A:$A,0),MATCH(S$2,Overview_Format!$A$2:$BP$2,0)),"")</f>
        <v/>
      </c>
      <c r="T16" s="36" t="str">
        <f>IFERROR(INDEX(Overview_Format!$A:$BP,MATCH($C16,Overview_Format!$A:$A,0),MATCH(T$2,Overview_Format!$A$2:$BP$2,0)),"")</f>
        <v/>
      </c>
      <c r="U16" s="36" t="str">
        <f>IFERROR(INDEX(Overview_Format!$A:$BP,MATCH($C16,Overview_Format!$A:$A,0),MATCH(U$2,Overview_Format!$A$2:$BP$2,0)),"")</f>
        <v/>
      </c>
      <c r="V16" s="36" t="str">
        <f>IFERROR(INDEX(Overview_Format!$A:$BP,MATCH($C16,Overview_Format!$A:$A,0),MATCH(V$2,Overview_Format!$A$2:$BP$2,0)),"")</f>
        <v/>
      </c>
      <c r="W16" s="36" t="str">
        <f>IFERROR(INDEX(Overview_Format!$A:$BP,MATCH($C16,Overview_Format!$A:$A,0),MATCH(W$2,Overview_Format!$A$2:$BP$2,0)),"")</f>
        <v/>
      </c>
      <c r="X16" s="36" t="str">
        <f>IFERROR(INDEX(Overview_Format!$A:$BP,MATCH($C16,Overview_Format!$A:$A,0),MATCH(X$2,Overview_Format!$A$2:$BP$2,0)),"")</f>
        <v/>
      </c>
      <c r="Y16" s="36" t="str">
        <f>IFERROR(INDEX(Overview_Format!$A:$BP,MATCH($C16,Overview_Format!$A:$A,0),MATCH(Y$2,Overview_Format!$A$2:$BP$2,0)),"")</f>
        <v/>
      </c>
      <c r="Z16" s="36" t="str">
        <f>IFERROR(INDEX(Overview_Format!$A:$BP,MATCH($C16,Overview_Format!$A:$A,0),MATCH(Z$2,Overview_Format!$A$2:$BP$2,0)),"")</f>
        <v/>
      </c>
      <c r="AA16" s="36" t="str">
        <f>IFERROR(INDEX(Overview_Format!$A:$BP,MATCH($C16,Overview_Format!$A:$A,0),MATCH(AA$2,Overview_Format!$A$2:$BP$2,0)),"")</f>
        <v/>
      </c>
      <c r="AB16" s="36" t="str">
        <f t="shared" si="7"/>
        <v/>
      </c>
      <c r="AC16" s="36" t="str">
        <f t="shared" si="8"/>
        <v/>
      </c>
      <c r="AD16" s="36" t="str">
        <f t="shared" si="9"/>
        <v/>
      </c>
      <c r="AE16" s="36" t="str">
        <f t="shared" si="10"/>
        <v/>
      </c>
      <c r="AF16" s="36" t="str">
        <f t="shared" si="11"/>
        <v/>
      </c>
      <c r="AG16" s="36" t="str">
        <f t="shared" si="12"/>
        <v/>
      </c>
      <c r="AH16" s="36" t="str">
        <f t="shared" si="13"/>
        <v/>
      </c>
      <c r="AI16" s="36" t="str">
        <f t="shared" si="14"/>
        <v/>
      </c>
      <c r="AJ16" s="36" t="str">
        <f t="shared" si="15"/>
        <v/>
      </c>
      <c r="AK16" s="36" t="str">
        <f t="shared" si="16"/>
        <v/>
      </c>
      <c r="AL16" s="36" t="str">
        <f t="shared" si="17"/>
        <v/>
      </c>
      <c r="AM16" s="12" t="str">
        <f>IFERROR(INDEX(Overview_Format!$A:$BP,MATCH($C16,Overview_Format!$A:$A,0),MATCH(AM$2,Overview_Format!$A$2:$BP$2,0)),"")</f>
        <v/>
      </c>
      <c r="AN16" s="12" t="str">
        <f>IF(Bet!A15=0,"",SUMPRODUCT($AB16:$AL16,$BM$10:$BW$10)+$BX$10)</f>
        <v/>
      </c>
      <c r="AO16" s="12" t="str">
        <f>IFERROR(INDEX(Overview_Format!$A:$BP,MATCH($C16,Overview_Format!$A:$A,0),MATCH(AO$2,Overview_Format!$A$2:$BP$2,0)),"")</f>
        <v/>
      </c>
      <c r="AP16" s="43" t="str">
        <f>IF(Bet!A15=0,"",SUMPRODUCT($F16:$AA16,$BL$12:$CG$12)+$BX$11)</f>
        <v/>
      </c>
      <c r="AQ16" s="12" t="str">
        <f>IFERROR(INDEX(Overview_Format!$A:$BP,MATCH($C16,Overview_Format!$A:$A,0),MATCH(AQ$2,Overview_Format!$A$2:$BP$2,0)),"")</f>
        <v/>
      </c>
      <c r="AR16" s="10" t="str">
        <f t="shared" si="0"/>
        <v/>
      </c>
      <c r="AS16" s="10" t="str">
        <f t="shared" si="1"/>
        <v/>
      </c>
      <c r="AT16" s="10" t="str">
        <f>IFERROR(INDEX(Overview_Format!$A:$BP,MATCH($C16,Overview_Format!$A:$A,0),MATCH(AT$2,Overview_Format!$A$2:$BP$2,0)),"")</f>
        <v/>
      </c>
      <c r="AU16" s="10" t="str">
        <f t="shared" si="18"/>
        <v/>
      </c>
      <c r="AV16" s="10" t="str">
        <f>IF(C16="","",IF(ISODD(ROW()),Bet!E15,IF(AV15=$C15,$AU15,$AU16)))</f>
        <v/>
      </c>
      <c r="AW16" s="1" t="str">
        <f t="shared" si="19"/>
        <v/>
      </c>
      <c r="AZ16" s="14" t="str">
        <f>IFERROR(_xlfn.NORM.DIST(Bet!F15,AW17-AV17,E16+E17,1),"")</f>
        <v/>
      </c>
      <c r="BA16" s="15" t="str">
        <f t="shared" si="20"/>
        <v/>
      </c>
      <c r="BB16" s="14" t="str">
        <f t="shared" si="2"/>
        <v/>
      </c>
      <c r="BC16" s="15" t="str">
        <f t="shared" si="21"/>
        <v/>
      </c>
      <c r="BD16" s="15" t="str">
        <f t="shared" si="22"/>
        <v/>
      </c>
      <c r="BE16" s="14" t="str">
        <f>IFERROR(_xlfn.NORM.DIST(Bet!E16,AW17+AV17,E16+E17,1),"")</f>
        <v/>
      </c>
      <c r="BF16" s="14"/>
      <c r="BG16" s="2" t="str">
        <f t="shared" si="3"/>
        <v/>
      </c>
      <c r="BH16" s="2" t="str">
        <f t="shared" si="4"/>
        <v/>
      </c>
      <c r="BI16" t="str">
        <f t="shared" si="5"/>
        <v/>
      </c>
      <c r="BM16">
        <f>Overview_Format!CH19</f>
        <v>11.433224151518468</v>
      </c>
      <c r="BN16">
        <f>Overview_Format!CI19</f>
        <v>8.2854083910787208E-3</v>
      </c>
      <c r="BO16">
        <f>Overview_Format!CJ19</f>
        <v>1.0354136656840207E-2</v>
      </c>
      <c r="BP16">
        <f>Overview_Format!CK19</f>
        <v>22.30129299807485</v>
      </c>
      <c r="BQ16">
        <f>Overview_Format!CL19</f>
        <v>1.080793856467043E-2</v>
      </c>
      <c r="BR16">
        <f>Overview_Format!CM19</f>
        <v>1.657985936922178E-2</v>
      </c>
      <c r="BS16">
        <f>Overview_Format!CN19</f>
        <v>4.5828163818202117E-3</v>
      </c>
      <c r="BT16">
        <f>Overview_Format!CO19</f>
        <v>9.6892999930950317E-3</v>
      </c>
      <c r="BU16">
        <f>Overview_Format!CP19</f>
        <v>25.783139233879524</v>
      </c>
      <c r="BV16">
        <f>Overview_Format!CQ19</f>
        <v>0.55584087271597837</v>
      </c>
      <c r="BW16">
        <f>Overview_Format!CR19</f>
        <v>6.0035969178578696</v>
      </c>
      <c r="BX16">
        <f>Overview_Format!CS19</f>
        <v>1.9145965082525882</v>
      </c>
    </row>
    <row r="17" spans="1:76" x14ac:dyDescent="0.25">
      <c r="A17" s="16">
        <f t="shared" si="6"/>
        <v>0</v>
      </c>
      <c r="B17" s="11" t="str">
        <f>IF(Bet!A16=0,"",IF(Bet!B16="Home Team","Home",IF(Bet!B16="Away Team","Away","")))</f>
        <v/>
      </c>
      <c r="C17" s="11" t="str">
        <f>IF(Bet!C16=0,"",IF(Bet!C16="Home Team","",IF(Bet!C16="Away Team","",Bet!C16)))</f>
        <v/>
      </c>
      <c r="D17" s="12" t="str">
        <f>IFERROR(INDEX(Overview_Format!$A:$BZ,MATCH($C17,Overview_Format!$A:$A,0),MATCH(D$2,Overview_Format!$A$2:$BZ$2,0)),"")</f>
        <v/>
      </c>
      <c r="E17" s="11" t="str">
        <f>IFERROR(INDEX(Overview_Format!$CD$3:$CE$35,MATCH(Simulator!D17,Overview_Format!$CD$3:$CD$35,0),2),"")</f>
        <v/>
      </c>
      <c r="F17" s="36" t="str">
        <f>IFERROR(INDEX(Overview_Format!$A:$BP,MATCH($C17,Overview_Format!$A:$A,0),MATCH(F$2,Overview_Format!$A$2:$BP$2,0)),"")</f>
        <v/>
      </c>
      <c r="G17" s="36" t="str">
        <f>IFERROR(INDEX(Overview_Format!$A:$BP,MATCH($C17,Overview_Format!$A:$A,0),MATCH(G$2,Overview_Format!$A$2:$BP$2,0)),"")</f>
        <v/>
      </c>
      <c r="H17" s="36" t="str">
        <f>IFERROR(INDEX(Overview_Format!$A:$BP,MATCH($C17,Overview_Format!$A:$A,0),MATCH(H$2,Overview_Format!$A$2:$BP$2,0)),"")</f>
        <v/>
      </c>
      <c r="I17" s="36" t="str">
        <f>IFERROR(INDEX(Overview_Format!$A:$BP,MATCH($C17,Overview_Format!$A:$A,0),MATCH(I$2,Overview_Format!$A$2:$BP$2,0)),"")</f>
        <v/>
      </c>
      <c r="J17" s="36" t="str">
        <f>IFERROR(INDEX(Overview_Format!$A:$BP,MATCH($C17,Overview_Format!$A:$A,0),MATCH(J$2,Overview_Format!$A$2:$BP$2,0)),"")</f>
        <v/>
      </c>
      <c r="K17" s="36" t="str">
        <f>IFERROR(INDEX(Overview_Format!$A:$BP,MATCH($C17,Overview_Format!$A:$A,0),MATCH(K$2,Overview_Format!$A$2:$BP$2,0)),"")</f>
        <v/>
      </c>
      <c r="L17" s="36" t="str">
        <f>IFERROR(INDEX(Overview_Format!$A:$BP,MATCH($C17,Overview_Format!$A:$A,0),MATCH(L$2,Overview_Format!$A$2:$BP$2,0)),"")</f>
        <v/>
      </c>
      <c r="M17" s="36" t="str">
        <f>IFERROR(INDEX(Overview_Format!$A:$BP,MATCH($C17,Overview_Format!$A:$A,0),MATCH(M$2,Overview_Format!$A$2:$BP$2,0)),"")</f>
        <v/>
      </c>
      <c r="N17" s="36" t="str">
        <f>IFERROR(INDEX(Overview_Format!$A:$BP,MATCH($C17,Overview_Format!$A:$A,0),MATCH(N$2,Overview_Format!$A$2:$BP$2,0)),"")</f>
        <v/>
      </c>
      <c r="O17" s="36" t="str">
        <f>IFERROR(INDEX(Overview_Format!$A:$BP,MATCH($C17,Overview_Format!$A:$A,0),MATCH(O$2,Overview_Format!$A$2:$BP$2,0)),"")</f>
        <v/>
      </c>
      <c r="P17" s="36" t="str">
        <f>IFERROR(INDEX(Overview_Format!$A:$BP,MATCH($C17,Overview_Format!$A:$A,0),MATCH(P$2,Overview_Format!$A$2:$BP$2,0)),"")</f>
        <v/>
      </c>
      <c r="Q17" s="36" t="str">
        <f>IFERROR(INDEX(Overview_Format!$A:$BP,MATCH($C17,Overview_Format!$A:$A,0),MATCH(Q$2,Overview_Format!$A$2:$BP$2,0)),"")</f>
        <v/>
      </c>
      <c r="R17" s="36" t="str">
        <f>IFERROR(INDEX(Overview_Format!$A:$BP,MATCH($C17,Overview_Format!$A:$A,0),MATCH(R$2,Overview_Format!$A$2:$BP$2,0)),"")</f>
        <v/>
      </c>
      <c r="S17" s="36" t="str">
        <f>IFERROR(INDEX(Overview_Format!$A:$BP,MATCH($C17,Overview_Format!$A:$A,0),MATCH(S$2,Overview_Format!$A$2:$BP$2,0)),"")</f>
        <v/>
      </c>
      <c r="T17" s="36" t="str">
        <f>IFERROR(INDEX(Overview_Format!$A:$BP,MATCH($C17,Overview_Format!$A:$A,0),MATCH(T$2,Overview_Format!$A$2:$BP$2,0)),"")</f>
        <v/>
      </c>
      <c r="U17" s="36" t="str">
        <f>IFERROR(INDEX(Overview_Format!$A:$BP,MATCH($C17,Overview_Format!$A:$A,0),MATCH(U$2,Overview_Format!$A$2:$BP$2,0)),"")</f>
        <v/>
      </c>
      <c r="V17" s="36" t="str">
        <f>IFERROR(INDEX(Overview_Format!$A:$BP,MATCH($C17,Overview_Format!$A:$A,0),MATCH(V$2,Overview_Format!$A$2:$BP$2,0)),"")</f>
        <v/>
      </c>
      <c r="W17" s="36" t="str">
        <f>IFERROR(INDEX(Overview_Format!$A:$BP,MATCH($C17,Overview_Format!$A:$A,0),MATCH(W$2,Overview_Format!$A$2:$BP$2,0)),"")</f>
        <v/>
      </c>
      <c r="X17" s="36" t="str">
        <f>IFERROR(INDEX(Overview_Format!$A:$BP,MATCH($C17,Overview_Format!$A:$A,0),MATCH(X$2,Overview_Format!$A$2:$BP$2,0)),"")</f>
        <v/>
      </c>
      <c r="Y17" s="36" t="str">
        <f>IFERROR(INDEX(Overview_Format!$A:$BP,MATCH($C17,Overview_Format!$A:$A,0),MATCH(Y$2,Overview_Format!$A$2:$BP$2,0)),"")</f>
        <v/>
      </c>
      <c r="Z17" s="36" t="str">
        <f>IFERROR(INDEX(Overview_Format!$A:$BP,MATCH($C17,Overview_Format!$A:$A,0),MATCH(Z$2,Overview_Format!$A$2:$BP$2,0)),"")</f>
        <v/>
      </c>
      <c r="AA17" s="36" t="str">
        <f>IFERROR(INDEX(Overview_Format!$A:$BP,MATCH($C17,Overview_Format!$A:$A,0),MATCH(AA$2,Overview_Format!$A$2:$BP$2,0)),"")</f>
        <v/>
      </c>
      <c r="AB17" s="36" t="str">
        <f t="shared" si="7"/>
        <v/>
      </c>
      <c r="AC17" s="36" t="str">
        <f t="shared" si="8"/>
        <v/>
      </c>
      <c r="AD17" s="36" t="str">
        <f t="shared" si="9"/>
        <v/>
      </c>
      <c r="AE17" s="36" t="str">
        <f t="shared" si="10"/>
        <v/>
      </c>
      <c r="AF17" s="36" t="str">
        <f t="shared" si="11"/>
        <v/>
      </c>
      <c r="AG17" s="36" t="str">
        <f t="shared" si="12"/>
        <v/>
      </c>
      <c r="AH17" s="36" t="str">
        <f t="shared" si="13"/>
        <v/>
      </c>
      <c r="AI17" s="36" t="str">
        <f t="shared" si="14"/>
        <v/>
      </c>
      <c r="AJ17" s="36" t="str">
        <f t="shared" si="15"/>
        <v/>
      </c>
      <c r="AK17" s="36" t="str">
        <f t="shared" si="16"/>
        <v/>
      </c>
      <c r="AL17" s="36" t="str">
        <f t="shared" si="17"/>
        <v/>
      </c>
      <c r="AM17" s="12" t="str">
        <f>IFERROR(INDEX(Overview_Format!$A:$BP,MATCH($C17,Overview_Format!$A:$A,0),MATCH(AM$2,Overview_Format!$A$2:$BP$2,0)),"")</f>
        <v/>
      </c>
      <c r="AN17" s="12" t="str">
        <f>IF(Bet!A16=0,"",SUMPRODUCT($AB17:$AL17,$BM$10:$BW$10)+$BX$10)</f>
        <v/>
      </c>
      <c r="AO17" s="12" t="str">
        <f>IFERROR(INDEX(Overview_Format!$A:$BP,MATCH($C17,Overview_Format!$A:$A,0),MATCH(AO$2,Overview_Format!$A$2:$BP$2,0)),"")</f>
        <v/>
      </c>
      <c r="AP17" s="43" t="str">
        <f>IF(Bet!A16=0,"",SUMPRODUCT($F17:$AA17,$BL$12:$CG$12)+$BX$11)</f>
        <v/>
      </c>
      <c r="AQ17" s="12" t="str">
        <f>IFERROR(INDEX(Overview_Format!$A:$BP,MATCH($C17,Overview_Format!$A:$A,0),MATCH(AQ$2,Overview_Format!$A$2:$BP$2,0)),"")</f>
        <v/>
      </c>
      <c r="AR17" s="10" t="str">
        <f t="shared" si="0"/>
        <v/>
      </c>
      <c r="AS17" s="10" t="str">
        <f t="shared" si="1"/>
        <v/>
      </c>
      <c r="AT17" s="10" t="str">
        <f>IFERROR(INDEX(Overview_Format!$A:$BP,MATCH($C17,Overview_Format!$A:$A,0),MATCH(AT$2,Overview_Format!$A$2:$BP$2,0)),"")</f>
        <v/>
      </c>
      <c r="AU17" s="10" t="str">
        <f t="shared" si="18"/>
        <v/>
      </c>
      <c r="AV17" s="10" t="str">
        <f>IF(C17="","",IF(ISODD(ROW()),Bet!E16,IF(AV16=$C16,$AU16,$AU17)))</f>
        <v/>
      </c>
      <c r="AW17" s="1" t="str">
        <f t="shared" si="19"/>
        <v/>
      </c>
      <c r="AZ17" s="14" t="str">
        <f>IFERROR(_xlfn.NORM.DIST(Bet!F16,AW18-AV18,E17+E18,1),"")</f>
        <v/>
      </c>
      <c r="BA17" s="15" t="str">
        <f t="shared" si="20"/>
        <v/>
      </c>
      <c r="BB17" s="14" t="str">
        <f t="shared" si="2"/>
        <v/>
      </c>
      <c r="BC17" s="15" t="str">
        <f t="shared" si="21"/>
        <v/>
      </c>
      <c r="BD17" s="15" t="str">
        <f t="shared" si="22"/>
        <v/>
      </c>
      <c r="BE17" s="14" t="str">
        <f>IFERROR(_xlfn.NORM.DIST(Bet!E17,AW18+AV18,E17+E18,1),"")</f>
        <v/>
      </c>
      <c r="BF17" s="14"/>
      <c r="BG17" s="2" t="str">
        <f t="shared" si="3"/>
        <v/>
      </c>
      <c r="BH17" s="2" t="str">
        <f t="shared" si="4"/>
        <v/>
      </c>
      <c r="BI17" t="str">
        <f t="shared" si="5"/>
        <v/>
      </c>
      <c r="BM17">
        <f>Overview_Format!CH20</f>
        <v>0.99633156440112824</v>
      </c>
      <c r="BN17">
        <f>Overview_Format!CI20</f>
        <v>0.31293747470212185</v>
      </c>
      <c r="BO17" t="e">
        <f>Overview_Format!CJ20</f>
        <v>#N/A</v>
      </c>
      <c r="BP17" t="e">
        <f>Overview_Format!CK20</f>
        <v>#N/A</v>
      </c>
      <c r="BQ17" t="e">
        <f>Overview_Format!CL20</f>
        <v>#N/A</v>
      </c>
      <c r="BR17" t="e">
        <f>Overview_Format!CM20</f>
        <v>#N/A</v>
      </c>
      <c r="BS17" t="e">
        <f>Overview_Format!CN20</f>
        <v>#N/A</v>
      </c>
      <c r="BT17" t="e">
        <f>Overview_Format!CO20</f>
        <v>#N/A</v>
      </c>
      <c r="BU17" t="e">
        <f>Overview_Format!CP20</f>
        <v>#N/A</v>
      </c>
      <c r="BV17" t="e">
        <f>Overview_Format!CQ20</f>
        <v>#N/A</v>
      </c>
      <c r="BW17" t="e">
        <f>Overview_Format!CR20</f>
        <v>#N/A</v>
      </c>
      <c r="BX17" t="e">
        <f>Overview_Format!CS20</f>
        <v>#N/A</v>
      </c>
    </row>
    <row r="18" spans="1:76" x14ac:dyDescent="0.25">
      <c r="A18" s="16">
        <f t="shared" si="6"/>
        <v>0</v>
      </c>
      <c r="B18" s="11" t="str">
        <f>IF(Bet!A17=0,"",IF(Bet!B17="Home Team","Home",IF(Bet!B17="Away Team","Away","")))</f>
        <v/>
      </c>
      <c r="C18" s="11" t="str">
        <f>IF(Bet!C17=0,"",IF(Bet!C17="Home Team","",IF(Bet!C17="Away Team","",Bet!C17)))</f>
        <v/>
      </c>
      <c r="D18" s="12" t="str">
        <f>IFERROR(INDEX(Overview_Format!$A:$BZ,MATCH($C18,Overview_Format!$A:$A,0),MATCH(D$2,Overview_Format!$A$2:$BZ$2,0)),"")</f>
        <v/>
      </c>
      <c r="E18" s="11" t="str">
        <f>IFERROR(INDEX(Overview_Format!$CD$3:$CE$35,MATCH(Simulator!D18,Overview_Format!$CD$3:$CD$35,0),2),"")</f>
        <v/>
      </c>
      <c r="F18" s="36" t="str">
        <f>IFERROR(INDEX(Overview_Format!$A:$BP,MATCH($C18,Overview_Format!$A:$A,0),MATCH(F$2,Overview_Format!$A$2:$BP$2,0)),"")</f>
        <v/>
      </c>
      <c r="G18" s="36" t="str">
        <f>IFERROR(INDEX(Overview_Format!$A:$BP,MATCH($C18,Overview_Format!$A:$A,0),MATCH(G$2,Overview_Format!$A$2:$BP$2,0)),"")</f>
        <v/>
      </c>
      <c r="H18" s="36" t="str">
        <f>IFERROR(INDEX(Overview_Format!$A:$BP,MATCH($C18,Overview_Format!$A:$A,0),MATCH(H$2,Overview_Format!$A$2:$BP$2,0)),"")</f>
        <v/>
      </c>
      <c r="I18" s="36" t="str">
        <f>IFERROR(INDEX(Overview_Format!$A:$BP,MATCH($C18,Overview_Format!$A:$A,0),MATCH(I$2,Overview_Format!$A$2:$BP$2,0)),"")</f>
        <v/>
      </c>
      <c r="J18" s="36" t="str">
        <f>IFERROR(INDEX(Overview_Format!$A:$BP,MATCH($C18,Overview_Format!$A:$A,0),MATCH(J$2,Overview_Format!$A$2:$BP$2,0)),"")</f>
        <v/>
      </c>
      <c r="K18" s="36" t="str">
        <f>IFERROR(INDEX(Overview_Format!$A:$BP,MATCH($C18,Overview_Format!$A:$A,0),MATCH(K$2,Overview_Format!$A$2:$BP$2,0)),"")</f>
        <v/>
      </c>
      <c r="L18" s="36" t="str">
        <f>IFERROR(INDEX(Overview_Format!$A:$BP,MATCH($C18,Overview_Format!$A:$A,0),MATCH(L$2,Overview_Format!$A$2:$BP$2,0)),"")</f>
        <v/>
      </c>
      <c r="M18" s="36" t="str">
        <f>IFERROR(INDEX(Overview_Format!$A:$BP,MATCH($C18,Overview_Format!$A:$A,0),MATCH(M$2,Overview_Format!$A$2:$BP$2,0)),"")</f>
        <v/>
      </c>
      <c r="N18" s="36" t="str">
        <f>IFERROR(INDEX(Overview_Format!$A:$BP,MATCH($C18,Overview_Format!$A:$A,0),MATCH(N$2,Overview_Format!$A$2:$BP$2,0)),"")</f>
        <v/>
      </c>
      <c r="O18" s="36" t="str">
        <f>IFERROR(INDEX(Overview_Format!$A:$BP,MATCH($C18,Overview_Format!$A:$A,0),MATCH(O$2,Overview_Format!$A$2:$BP$2,0)),"")</f>
        <v/>
      </c>
      <c r="P18" s="36" t="str">
        <f>IFERROR(INDEX(Overview_Format!$A:$BP,MATCH($C18,Overview_Format!$A:$A,0),MATCH(P$2,Overview_Format!$A$2:$BP$2,0)),"")</f>
        <v/>
      </c>
      <c r="Q18" s="36" t="str">
        <f>IFERROR(INDEX(Overview_Format!$A:$BP,MATCH($C18,Overview_Format!$A:$A,0),MATCH(Q$2,Overview_Format!$A$2:$BP$2,0)),"")</f>
        <v/>
      </c>
      <c r="R18" s="36" t="str">
        <f>IFERROR(INDEX(Overview_Format!$A:$BP,MATCH($C18,Overview_Format!$A:$A,0),MATCH(R$2,Overview_Format!$A$2:$BP$2,0)),"")</f>
        <v/>
      </c>
      <c r="S18" s="36" t="str">
        <f>IFERROR(INDEX(Overview_Format!$A:$BP,MATCH($C18,Overview_Format!$A:$A,0),MATCH(S$2,Overview_Format!$A$2:$BP$2,0)),"")</f>
        <v/>
      </c>
      <c r="T18" s="36" t="str">
        <f>IFERROR(INDEX(Overview_Format!$A:$BP,MATCH($C18,Overview_Format!$A:$A,0),MATCH(T$2,Overview_Format!$A$2:$BP$2,0)),"")</f>
        <v/>
      </c>
      <c r="U18" s="36" t="str">
        <f>IFERROR(INDEX(Overview_Format!$A:$BP,MATCH($C18,Overview_Format!$A:$A,0),MATCH(U$2,Overview_Format!$A$2:$BP$2,0)),"")</f>
        <v/>
      </c>
      <c r="V18" s="36" t="str">
        <f>IFERROR(INDEX(Overview_Format!$A:$BP,MATCH($C18,Overview_Format!$A:$A,0),MATCH(V$2,Overview_Format!$A$2:$BP$2,0)),"")</f>
        <v/>
      </c>
      <c r="W18" s="36" t="str">
        <f>IFERROR(INDEX(Overview_Format!$A:$BP,MATCH($C18,Overview_Format!$A:$A,0),MATCH(W$2,Overview_Format!$A$2:$BP$2,0)),"")</f>
        <v/>
      </c>
      <c r="X18" s="36" t="str">
        <f>IFERROR(INDEX(Overview_Format!$A:$BP,MATCH($C18,Overview_Format!$A:$A,0),MATCH(X$2,Overview_Format!$A$2:$BP$2,0)),"")</f>
        <v/>
      </c>
      <c r="Y18" s="36" t="str">
        <f>IFERROR(INDEX(Overview_Format!$A:$BP,MATCH($C18,Overview_Format!$A:$A,0),MATCH(Y$2,Overview_Format!$A$2:$BP$2,0)),"")</f>
        <v/>
      </c>
      <c r="Z18" s="36" t="str">
        <f>IFERROR(INDEX(Overview_Format!$A:$BP,MATCH($C18,Overview_Format!$A:$A,0),MATCH(Z$2,Overview_Format!$A$2:$BP$2,0)),"")</f>
        <v/>
      </c>
      <c r="AA18" s="36" t="str">
        <f>IFERROR(INDEX(Overview_Format!$A:$BP,MATCH($C18,Overview_Format!$A:$A,0),MATCH(AA$2,Overview_Format!$A$2:$BP$2,0)),"")</f>
        <v/>
      </c>
      <c r="AB18" s="36" t="str">
        <f t="shared" si="7"/>
        <v/>
      </c>
      <c r="AC18" s="36" t="str">
        <f t="shared" si="8"/>
        <v/>
      </c>
      <c r="AD18" s="36" t="str">
        <f t="shared" si="9"/>
        <v/>
      </c>
      <c r="AE18" s="36" t="str">
        <f t="shared" si="10"/>
        <v/>
      </c>
      <c r="AF18" s="36" t="str">
        <f t="shared" si="11"/>
        <v/>
      </c>
      <c r="AG18" s="36" t="str">
        <f t="shared" si="12"/>
        <v/>
      </c>
      <c r="AH18" s="36" t="str">
        <f t="shared" si="13"/>
        <v/>
      </c>
      <c r="AI18" s="36" t="str">
        <f t="shared" si="14"/>
        <v/>
      </c>
      <c r="AJ18" s="36" t="str">
        <f t="shared" si="15"/>
        <v/>
      </c>
      <c r="AK18" s="36" t="str">
        <f t="shared" si="16"/>
        <v/>
      </c>
      <c r="AL18" s="36" t="str">
        <f t="shared" si="17"/>
        <v/>
      </c>
      <c r="AM18" s="12" t="str">
        <f>IFERROR(INDEX(Overview_Format!$A:$BP,MATCH($C18,Overview_Format!$A:$A,0),MATCH(AM$2,Overview_Format!$A$2:$BP$2,0)),"")</f>
        <v/>
      </c>
      <c r="AN18" s="12" t="str">
        <f>IF(Bet!A17=0,"",SUMPRODUCT($AB18:$AL18,$BM$10:$BW$10)+$BX$10)</f>
        <v/>
      </c>
      <c r="AO18" s="12" t="str">
        <f>IFERROR(INDEX(Overview_Format!$A:$BP,MATCH($C18,Overview_Format!$A:$A,0),MATCH(AO$2,Overview_Format!$A$2:$BP$2,0)),"")</f>
        <v/>
      </c>
      <c r="AP18" s="43" t="str">
        <f>IF(Bet!A17=0,"",SUMPRODUCT($F18:$AA18,$BL$12:$CG$12)+$BX$11)</f>
        <v/>
      </c>
      <c r="AQ18" s="12" t="str">
        <f>IFERROR(INDEX(Overview_Format!$A:$BP,MATCH($C18,Overview_Format!$A:$A,0),MATCH(AQ$2,Overview_Format!$A$2:$BP$2,0)),"")</f>
        <v/>
      </c>
      <c r="AR18" s="10" t="str">
        <f t="shared" si="0"/>
        <v/>
      </c>
      <c r="AS18" s="10" t="str">
        <f t="shared" si="1"/>
        <v/>
      </c>
      <c r="AT18" s="10" t="str">
        <f>IFERROR(INDEX(Overview_Format!$A:$BP,MATCH($C18,Overview_Format!$A:$A,0),MATCH(AT$2,Overview_Format!$A$2:$BP$2,0)),"")</f>
        <v/>
      </c>
      <c r="AU18" s="10" t="str">
        <f t="shared" si="18"/>
        <v/>
      </c>
      <c r="AV18" s="10" t="str">
        <f>IF(C18="","",IF(ISODD(ROW()),Bet!E17,IF(AV17=$C17,$AU17,$AU18)))</f>
        <v/>
      </c>
      <c r="AW18" s="1" t="str">
        <f t="shared" si="19"/>
        <v/>
      </c>
      <c r="AZ18" s="14" t="str">
        <f>IFERROR(_xlfn.NORM.DIST(Bet!F17,AW19-AV19,E18+E19,1),"")</f>
        <v/>
      </c>
      <c r="BA18" s="15" t="str">
        <f t="shared" si="20"/>
        <v/>
      </c>
      <c r="BB18" s="14" t="str">
        <f t="shared" si="2"/>
        <v/>
      </c>
      <c r="BC18" s="15" t="str">
        <f t="shared" si="21"/>
        <v/>
      </c>
      <c r="BD18" s="15" t="str">
        <f t="shared" si="22"/>
        <v/>
      </c>
      <c r="BE18" s="14" t="str">
        <f>IFERROR(_xlfn.NORM.DIST(Bet!E18,AW19+AV19,E18+E19,1),"")</f>
        <v/>
      </c>
      <c r="BF18" s="14"/>
      <c r="BG18" s="2" t="str">
        <f t="shared" si="3"/>
        <v/>
      </c>
      <c r="BH18" s="2" t="str">
        <f t="shared" si="4"/>
        <v/>
      </c>
      <c r="BI18" t="str">
        <f t="shared" si="5"/>
        <v/>
      </c>
      <c r="BM18">
        <f>Overview_Format!CH21</f>
        <v>8419.46864378188</v>
      </c>
      <c r="BN18">
        <f>Overview_Format!CI21</f>
        <v>341</v>
      </c>
      <c r="BO18" t="e">
        <f>Overview_Format!CJ21</f>
        <v>#N/A</v>
      </c>
      <c r="BP18" t="e">
        <f>Overview_Format!CK21</f>
        <v>#N/A</v>
      </c>
      <c r="BQ18" t="e">
        <f>Overview_Format!CL21</f>
        <v>#N/A</v>
      </c>
      <c r="BR18" t="e">
        <f>Overview_Format!CM21</f>
        <v>#N/A</v>
      </c>
      <c r="BS18" t="e">
        <f>Overview_Format!CN21</f>
        <v>#N/A</v>
      </c>
      <c r="BT18" t="e">
        <f>Overview_Format!CO21</f>
        <v>#N/A</v>
      </c>
      <c r="BU18" t="e">
        <f>Overview_Format!CP21</f>
        <v>#N/A</v>
      </c>
      <c r="BV18" t="e">
        <f>Overview_Format!CQ21</f>
        <v>#N/A</v>
      </c>
      <c r="BW18" t="e">
        <f>Overview_Format!CR21</f>
        <v>#N/A</v>
      </c>
      <c r="BX18" t="e">
        <f>Overview_Format!CS21</f>
        <v>#N/A</v>
      </c>
    </row>
    <row r="19" spans="1:76" x14ac:dyDescent="0.25">
      <c r="A19" s="16">
        <f t="shared" si="6"/>
        <v>0</v>
      </c>
      <c r="B19" s="11" t="str">
        <f>IF(Bet!A18=0,"",IF(Bet!B18="Home Team","Home",IF(Bet!B18="Away Team","Away","")))</f>
        <v/>
      </c>
      <c r="C19" s="11" t="str">
        <f>IF(Bet!C18=0,"",IF(Bet!C18="Home Team","",IF(Bet!C18="Away Team","",Bet!C18)))</f>
        <v/>
      </c>
      <c r="D19" s="12" t="str">
        <f>IFERROR(INDEX(Overview_Format!$A:$BZ,MATCH($C19,Overview_Format!$A:$A,0),MATCH(D$2,Overview_Format!$A$2:$BZ$2,0)),"")</f>
        <v/>
      </c>
      <c r="E19" s="11" t="str">
        <f>IFERROR(INDEX(Overview_Format!$CD$3:$CE$35,MATCH(Simulator!D19,Overview_Format!$CD$3:$CD$35,0),2),"")</f>
        <v/>
      </c>
      <c r="F19" s="36" t="str">
        <f>IFERROR(INDEX(Overview_Format!$A:$BP,MATCH($C19,Overview_Format!$A:$A,0),MATCH(F$2,Overview_Format!$A$2:$BP$2,0)),"")</f>
        <v/>
      </c>
      <c r="G19" s="36" t="str">
        <f>IFERROR(INDEX(Overview_Format!$A:$BP,MATCH($C19,Overview_Format!$A:$A,0),MATCH(G$2,Overview_Format!$A$2:$BP$2,0)),"")</f>
        <v/>
      </c>
      <c r="H19" s="36" t="str">
        <f>IFERROR(INDEX(Overview_Format!$A:$BP,MATCH($C19,Overview_Format!$A:$A,0),MATCH(H$2,Overview_Format!$A$2:$BP$2,0)),"")</f>
        <v/>
      </c>
      <c r="I19" s="36" t="str">
        <f>IFERROR(INDEX(Overview_Format!$A:$BP,MATCH($C19,Overview_Format!$A:$A,0),MATCH(I$2,Overview_Format!$A$2:$BP$2,0)),"")</f>
        <v/>
      </c>
      <c r="J19" s="36" t="str">
        <f>IFERROR(INDEX(Overview_Format!$A:$BP,MATCH($C19,Overview_Format!$A:$A,0),MATCH(J$2,Overview_Format!$A$2:$BP$2,0)),"")</f>
        <v/>
      </c>
      <c r="K19" s="36" t="str">
        <f>IFERROR(INDEX(Overview_Format!$A:$BP,MATCH($C19,Overview_Format!$A:$A,0),MATCH(K$2,Overview_Format!$A$2:$BP$2,0)),"")</f>
        <v/>
      </c>
      <c r="L19" s="36" t="str">
        <f>IFERROR(INDEX(Overview_Format!$A:$BP,MATCH($C19,Overview_Format!$A:$A,0),MATCH(L$2,Overview_Format!$A$2:$BP$2,0)),"")</f>
        <v/>
      </c>
      <c r="M19" s="36" t="str">
        <f>IFERROR(INDEX(Overview_Format!$A:$BP,MATCH($C19,Overview_Format!$A:$A,0),MATCH(M$2,Overview_Format!$A$2:$BP$2,0)),"")</f>
        <v/>
      </c>
      <c r="N19" s="36" t="str">
        <f>IFERROR(INDEX(Overview_Format!$A:$BP,MATCH($C19,Overview_Format!$A:$A,0),MATCH(N$2,Overview_Format!$A$2:$BP$2,0)),"")</f>
        <v/>
      </c>
      <c r="O19" s="36" t="str">
        <f>IFERROR(INDEX(Overview_Format!$A:$BP,MATCH($C19,Overview_Format!$A:$A,0),MATCH(O$2,Overview_Format!$A$2:$BP$2,0)),"")</f>
        <v/>
      </c>
      <c r="P19" s="36" t="str">
        <f>IFERROR(INDEX(Overview_Format!$A:$BP,MATCH($C19,Overview_Format!$A:$A,0),MATCH(P$2,Overview_Format!$A$2:$BP$2,0)),"")</f>
        <v/>
      </c>
      <c r="Q19" s="36" t="str">
        <f>IFERROR(INDEX(Overview_Format!$A:$BP,MATCH($C19,Overview_Format!$A:$A,0),MATCH(Q$2,Overview_Format!$A$2:$BP$2,0)),"")</f>
        <v/>
      </c>
      <c r="R19" s="36" t="str">
        <f>IFERROR(INDEX(Overview_Format!$A:$BP,MATCH($C19,Overview_Format!$A:$A,0),MATCH(R$2,Overview_Format!$A$2:$BP$2,0)),"")</f>
        <v/>
      </c>
      <c r="S19" s="36" t="str">
        <f>IFERROR(INDEX(Overview_Format!$A:$BP,MATCH($C19,Overview_Format!$A:$A,0),MATCH(S$2,Overview_Format!$A$2:$BP$2,0)),"")</f>
        <v/>
      </c>
      <c r="T19" s="36" t="str">
        <f>IFERROR(INDEX(Overview_Format!$A:$BP,MATCH($C19,Overview_Format!$A:$A,0),MATCH(T$2,Overview_Format!$A$2:$BP$2,0)),"")</f>
        <v/>
      </c>
      <c r="U19" s="36" t="str">
        <f>IFERROR(INDEX(Overview_Format!$A:$BP,MATCH($C19,Overview_Format!$A:$A,0),MATCH(U$2,Overview_Format!$A$2:$BP$2,0)),"")</f>
        <v/>
      </c>
      <c r="V19" s="36" t="str">
        <f>IFERROR(INDEX(Overview_Format!$A:$BP,MATCH($C19,Overview_Format!$A:$A,0),MATCH(V$2,Overview_Format!$A$2:$BP$2,0)),"")</f>
        <v/>
      </c>
      <c r="W19" s="36" t="str">
        <f>IFERROR(INDEX(Overview_Format!$A:$BP,MATCH($C19,Overview_Format!$A:$A,0),MATCH(W$2,Overview_Format!$A$2:$BP$2,0)),"")</f>
        <v/>
      </c>
      <c r="X19" s="36" t="str">
        <f>IFERROR(INDEX(Overview_Format!$A:$BP,MATCH($C19,Overview_Format!$A:$A,0),MATCH(X$2,Overview_Format!$A$2:$BP$2,0)),"")</f>
        <v/>
      </c>
      <c r="Y19" s="36" t="str">
        <f>IFERROR(INDEX(Overview_Format!$A:$BP,MATCH($C19,Overview_Format!$A:$A,0),MATCH(Y$2,Overview_Format!$A$2:$BP$2,0)),"")</f>
        <v/>
      </c>
      <c r="Z19" s="36" t="str">
        <f>IFERROR(INDEX(Overview_Format!$A:$BP,MATCH($C19,Overview_Format!$A:$A,0),MATCH(Z$2,Overview_Format!$A$2:$BP$2,0)),"")</f>
        <v/>
      </c>
      <c r="AA19" s="36" t="str">
        <f>IFERROR(INDEX(Overview_Format!$A:$BP,MATCH($C19,Overview_Format!$A:$A,0),MATCH(AA$2,Overview_Format!$A$2:$BP$2,0)),"")</f>
        <v/>
      </c>
      <c r="AB19" s="36" t="str">
        <f t="shared" si="7"/>
        <v/>
      </c>
      <c r="AC19" s="36" t="str">
        <f t="shared" si="8"/>
        <v/>
      </c>
      <c r="AD19" s="36" t="str">
        <f t="shared" si="9"/>
        <v/>
      </c>
      <c r="AE19" s="36" t="str">
        <f t="shared" si="10"/>
        <v/>
      </c>
      <c r="AF19" s="36" t="str">
        <f t="shared" si="11"/>
        <v/>
      </c>
      <c r="AG19" s="36" t="str">
        <f t="shared" si="12"/>
        <v/>
      </c>
      <c r="AH19" s="36" t="str">
        <f t="shared" si="13"/>
        <v/>
      </c>
      <c r="AI19" s="36" t="str">
        <f t="shared" si="14"/>
        <v/>
      </c>
      <c r="AJ19" s="36" t="str">
        <f t="shared" si="15"/>
        <v/>
      </c>
      <c r="AK19" s="36" t="str">
        <f t="shared" si="16"/>
        <v/>
      </c>
      <c r="AL19" s="36" t="str">
        <f t="shared" si="17"/>
        <v/>
      </c>
      <c r="AM19" s="12" t="str">
        <f>IFERROR(INDEX(Overview_Format!$A:$BP,MATCH($C19,Overview_Format!$A:$A,0),MATCH(AM$2,Overview_Format!$A$2:$BP$2,0)),"")</f>
        <v/>
      </c>
      <c r="AN19" s="12" t="str">
        <f>IF(Bet!A18=0,"",SUMPRODUCT($AB19:$AL19,$BM$10:$BW$10)+$BX$10)</f>
        <v/>
      </c>
      <c r="AO19" s="12" t="str">
        <f>IFERROR(INDEX(Overview_Format!$A:$BP,MATCH($C19,Overview_Format!$A:$A,0),MATCH(AO$2,Overview_Format!$A$2:$BP$2,0)),"")</f>
        <v/>
      </c>
      <c r="AP19" s="43" t="str">
        <f>IF(Bet!A18=0,"",SUMPRODUCT($F19:$AA19,$BL$12:$CG$12)+$BX$11)</f>
        <v/>
      </c>
      <c r="AQ19" s="12" t="str">
        <f>IFERROR(INDEX(Overview_Format!$A:$BP,MATCH($C19,Overview_Format!$A:$A,0),MATCH(AQ$2,Overview_Format!$A$2:$BP$2,0)),"")</f>
        <v/>
      </c>
      <c r="AR19" s="10" t="str">
        <f t="shared" si="0"/>
        <v/>
      </c>
      <c r="AS19" s="10" t="str">
        <f t="shared" si="1"/>
        <v/>
      </c>
      <c r="AT19" s="10" t="str">
        <f>IFERROR(INDEX(Overview_Format!$A:$BP,MATCH($C19,Overview_Format!$A:$A,0),MATCH(AT$2,Overview_Format!$A$2:$BP$2,0)),"")</f>
        <v/>
      </c>
      <c r="AU19" s="10" t="str">
        <f t="shared" si="18"/>
        <v/>
      </c>
      <c r="AV19" s="10" t="str">
        <f>IF(C19="","",IF(ISODD(ROW()),Bet!E18,IF(AV18=$C18,$AU18,$AU19)))</f>
        <v/>
      </c>
      <c r="AW19" s="1" t="str">
        <f t="shared" si="19"/>
        <v/>
      </c>
      <c r="AZ19" s="14" t="str">
        <f>IFERROR(_xlfn.NORM.DIST(Bet!F18,AW20-AV20,E19+E20,1),"")</f>
        <v/>
      </c>
      <c r="BA19" s="15" t="str">
        <f t="shared" si="20"/>
        <v/>
      </c>
      <c r="BB19" s="14" t="str">
        <f t="shared" si="2"/>
        <v/>
      </c>
      <c r="BC19" s="15" t="str">
        <f t="shared" si="21"/>
        <v/>
      </c>
      <c r="BD19" s="15" t="str">
        <f t="shared" si="22"/>
        <v/>
      </c>
      <c r="BE19" s="14" t="str">
        <f>IFERROR(_xlfn.NORM.DIST(Bet!E19,AW20+AV20,E19+E20,1),"")</f>
        <v/>
      </c>
      <c r="BF19" s="14"/>
      <c r="BG19" s="2" t="str">
        <f t="shared" si="3"/>
        <v/>
      </c>
      <c r="BH19" s="2" t="str">
        <f t="shared" si="4"/>
        <v/>
      </c>
      <c r="BI19" t="str">
        <f t="shared" si="5"/>
        <v/>
      </c>
      <c r="BM19">
        <f>Overview_Format!CH22</f>
        <v>9069.6915257572909</v>
      </c>
      <c r="BN19">
        <f>Overview_Format!CI22</f>
        <v>33.394083307872933</v>
      </c>
      <c r="BO19" t="e">
        <f>Overview_Format!CJ22</f>
        <v>#N/A</v>
      </c>
      <c r="BP19" t="e">
        <f>Overview_Format!CK22</f>
        <v>#N/A</v>
      </c>
      <c r="BQ19" t="e">
        <f>Overview_Format!CL22</f>
        <v>#N/A</v>
      </c>
      <c r="BR19" t="e">
        <f>Overview_Format!CM22</f>
        <v>#N/A</v>
      </c>
      <c r="BS19" t="e">
        <f>Overview_Format!CN22</f>
        <v>#N/A</v>
      </c>
      <c r="BT19" t="e">
        <f>Overview_Format!CO22</f>
        <v>#N/A</v>
      </c>
      <c r="BU19" t="e">
        <f>Overview_Format!CP22</f>
        <v>#N/A</v>
      </c>
      <c r="BV19" t="e">
        <f>Overview_Format!CQ22</f>
        <v>#N/A</v>
      </c>
      <c r="BW19" t="e">
        <f>Overview_Format!CR22</f>
        <v>#N/A</v>
      </c>
      <c r="BX19" t="e">
        <f>Overview_Format!CS22</f>
        <v>#N/A</v>
      </c>
    </row>
    <row r="20" spans="1:76" x14ac:dyDescent="0.25">
      <c r="A20" s="16">
        <f t="shared" si="6"/>
        <v>0</v>
      </c>
      <c r="B20" s="11" t="str">
        <f>IF(Bet!A19=0,"",IF(Bet!B19="Home Team","Home",IF(Bet!B19="Away Team","Away","")))</f>
        <v/>
      </c>
      <c r="C20" s="11" t="str">
        <f>IF(Bet!C19=0,"",IF(Bet!C19="Home Team","",IF(Bet!C19="Away Team","",Bet!C19)))</f>
        <v/>
      </c>
      <c r="D20" s="12" t="str">
        <f>IFERROR(INDEX(Overview_Format!$A:$BZ,MATCH($C20,Overview_Format!$A:$A,0),MATCH(D$2,Overview_Format!$A$2:$BZ$2,0)),"")</f>
        <v/>
      </c>
      <c r="E20" s="11" t="str">
        <f>IFERROR(INDEX(Overview_Format!$CD$3:$CE$35,MATCH(Simulator!D20,Overview_Format!$CD$3:$CD$35,0),2),"")</f>
        <v/>
      </c>
      <c r="F20" s="36" t="str">
        <f>IFERROR(INDEX(Overview_Format!$A:$BP,MATCH($C20,Overview_Format!$A:$A,0),MATCH(F$2,Overview_Format!$A$2:$BP$2,0)),"")</f>
        <v/>
      </c>
      <c r="G20" s="36" t="str">
        <f>IFERROR(INDEX(Overview_Format!$A:$BP,MATCH($C20,Overview_Format!$A:$A,0),MATCH(G$2,Overview_Format!$A$2:$BP$2,0)),"")</f>
        <v/>
      </c>
      <c r="H20" s="36" t="str">
        <f>IFERROR(INDEX(Overview_Format!$A:$BP,MATCH($C20,Overview_Format!$A:$A,0),MATCH(H$2,Overview_Format!$A$2:$BP$2,0)),"")</f>
        <v/>
      </c>
      <c r="I20" s="36" t="str">
        <f>IFERROR(INDEX(Overview_Format!$A:$BP,MATCH($C20,Overview_Format!$A:$A,0),MATCH(I$2,Overview_Format!$A$2:$BP$2,0)),"")</f>
        <v/>
      </c>
      <c r="J20" s="36" t="str">
        <f>IFERROR(INDEX(Overview_Format!$A:$BP,MATCH($C20,Overview_Format!$A:$A,0),MATCH(J$2,Overview_Format!$A$2:$BP$2,0)),"")</f>
        <v/>
      </c>
      <c r="K20" s="36" t="str">
        <f>IFERROR(INDEX(Overview_Format!$A:$BP,MATCH($C20,Overview_Format!$A:$A,0),MATCH(K$2,Overview_Format!$A$2:$BP$2,0)),"")</f>
        <v/>
      </c>
      <c r="L20" s="36" t="str">
        <f>IFERROR(INDEX(Overview_Format!$A:$BP,MATCH($C20,Overview_Format!$A:$A,0),MATCH(L$2,Overview_Format!$A$2:$BP$2,0)),"")</f>
        <v/>
      </c>
      <c r="M20" s="36" t="str">
        <f>IFERROR(INDEX(Overview_Format!$A:$BP,MATCH($C20,Overview_Format!$A:$A,0),MATCH(M$2,Overview_Format!$A$2:$BP$2,0)),"")</f>
        <v/>
      </c>
      <c r="N20" s="36" t="str">
        <f>IFERROR(INDEX(Overview_Format!$A:$BP,MATCH($C20,Overview_Format!$A:$A,0),MATCH(N$2,Overview_Format!$A$2:$BP$2,0)),"")</f>
        <v/>
      </c>
      <c r="O20" s="36" t="str">
        <f>IFERROR(INDEX(Overview_Format!$A:$BP,MATCH($C20,Overview_Format!$A:$A,0),MATCH(O$2,Overview_Format!$A$2:$BP$2,0)),"")</f>
        <v/>
      </c>
      <c r="P20" s="36" t="str">
        <f>IFERROR(INDEX(Overview_Format!$A:$BP,MATCH($C20,Overview_Format!$A:$A,0),MATCH(P$2,Overview_Format!$A$2:$BP$2,0)),"")</f>
        <v/>
      </c>
      <c r="Q20" s="36" t="str">
        <f>IFERROR(INDEX(Overview_Format!$A:$BP,MATCH($C20,Overview_Format!$A:$A,0),MATCH(Q$2,Overview_Format!$A$2:$BP$2,0)),"")</f>
        <v/>
      </c>
      <c r="R20" s="36" t="str">
        <f>IFERROR(INDEX(Overview_Format!$A:$BP,MATCH($C20,Overview_Format!$A:$A,0),MATCH(R$2,Overview_Format!$A$2:$BP$2,0)),"")</f>
        <v/>
      </c>
      <c r="S20" s="36" t="str">
        <f>IFERROR(INDEX(Overview_Format!$A:$BP,MATCH($C20,Overview_Format!$A:$A,0),MATCH(S$2,Overview_Format!$A$2:$BP$2,0)),"")</f>
        <v/>
      </c>
      <c r="T20" s="36" t="str">
        <f>IFERROR(INDEX(Overview_Format!$A:$BP,MATCH($C20,Overview_Format!$A:$A,0),MATCH(T$2,Overview_Format!$A$2:$BP$2,0)),"")</f>
        <v/>
      </c>
      <c r="U20" s="36" t="str">
        <f>IFERROR(INDEX(Overview_Format!$A:$BP,MATCH($C20,Overview_Format!$A:$A,0),MATCH(U$2,Overview_Format!$A$2:$BP$2,0)),"")</f>
        <v/>
      </c>
      <c r="V20" s="36" t="str">
        <f>IFERROR(INDEX(Overview_Format!$A:$BP,MATCH($C20,Overview_Format!$A:$A,0),MATCH(V$2,Overview_Format!$A$2:$BP$2,0)),"")</f>
        <v/>
      </c>
      <c r="W20" s="36" t="str">
        <f>IFERROR(INDEX(Overview_Format!$A:$BP,MATCH($C20,Overview_Format!$A:$A,0),MATCH(W$2,Overview_Format!$A$2:$BP$2,0)),"")</f>
        <v/>
      </c>
      <c r="X20" s="36" t="str">
        <f>IFERROR(INDEX(Overview_Format!$A:$BP,MATCH($C20,Overview_Format!$A:$A,0),MATCH(X$2,Overview_Format!$A$2:$BP$2,0)),"")</f>
        <v/>
      </c>
      <c r="Y20" s="36" t="str">
        <f>IFERROR(INDEX(Overview_Format!$A:$BP,MATCH($C20,Overview_Format!$A:$A,0),MATCH(Y$2,Overview_Format!$A$2:$BP$2,0)),"")</f>
        <v/>
      </c>
      <c r="Z20" s="36" t="str">
        <f>IFERROR(INDEX(Overview_Format!$A:$BP,MATCH($C20,Overview_Format!$A:$A,0),MATCH(Z$2,Overview_Format!$A$2:$BP$2,0)),"")</f>
        <v/>
      </c>
      <c r="AA20" s="36" t="str">
        <f>IFERROR(INDEX(Overview_Format!$A:$BP,MATCH($C20,Overview_Format!$A:$A,0),MATCH(AA$2,Overview_Format!$A$2:$BP$2,0)),"")</f>
        <v/>
      </c>
      <c r="AB20" s="36" t="str">
        <f t="shared" si="7"/>
        <v/>
      </c>
      <c r="AC20" s="36" t="str">
        <f t="shared" si="8"/>
        <v/>
      </c>
      <c r="AD20" s="36" t="str">
        <f t="shared" si="9"/>
        <v/>
      </c>
      <c r="AE20" s="36" t="str">
        <f t="shared" si="10"/>
        <v/>
      </c>
      <c r="AF20" s="36" t="str">
        <f t="shared" si="11"/>
        <v/>
      </c>
      <c r="AG20" s="36" t="str">
        <f t="shared" si="12"/>
        <v/>
      </c>
      <c r="AH20" s="36" t="str">
        <f t="shared" si="13"/>
        <v/>
      </c>
      <c r="AI20" s="36" t="str">
        <f t="shared" si="14"/>
        <v/>
      </c>
      <c r="AJ20" s="36" t="str">
        <f t="shared" si="15"/>
        <v/>
      </c>
      <c r="AK20" s="36" t="str">
        <f t="shared" si="16"/>
        <v/>
      </c>
      <c r="AL20" s="36" t="str">
        <f t="shared" si="17"/>
        <v/>
      </c>
      <c r="AM20" s="12" t="str">
        <f>IFERROR(INDEX(Overview_Format!$A:$BP,MATCH($C20,Overview_Format!$A:$A,0),MATCH(AM$2,Overview_Format!$A$2:$BP$2,0)),"")</f>
        <v/>
      </c>
      <c r="AN20" s="12" t="str">
        <f>IF(Bet!A19=0,"",SUMPRODUCT($AB20:$AL20,$BM$10:$BW$10)+$BX$10)</f>
        <v/>
      </c>
      <c r="AO20" s="12" t="str">
        <f>IFERROR(INDEX(Overview_Format!$A:$BP,MATCH($C20,Overview_Format!$A:$A,0),MATCH(AO$2,Overview_Format!$A$2:$BP$2,0)),"")</f>
        <v/>
      </c>
      <c r="AP20" s="43" t="str">
        <f>IF(Bet!A19=0,"",SUMPRODUCT($F20:$AA20,$BL$12:$CG$12)+$BX$11)</f>
        <v/>
      </c>
      <c r="AQ20" s="12" t="str">
        <f>IFERROR(INDEX(Overview_Format!$A:$BP,MATCH($C20,Overview_Format!$A:$A,0),MATCH(AQ$2,Overview_Format!$A$2:$BP$2,0)),"")</f>
        <v/>
      </c>
      <c r="AR20" s="10" t="str">
        <f t="shared" si="0"/>
        <v/>
      </c>
      <c r="AS20" s="10" t="str">
        <f t="shared" si="1"/>
        <v/>
      </c>
      <c r="AT20" s="10" t="str">
        <f>IFERROR(INDEX(Overview_Format!$A:$BP,MATCH($C20,Overview_Format!$A:$A,0),MATCH(AT$2,Overview_Format!$A$2:$BP$2,0)),"")</f>
        <v/>
      </c>
      <c r="AU20" s="10" t="str">
        <f t="shared" si="18"/>
        <v/>
      </c>
      <c r="AV20" s="10" t="str">
        <f>IF(C20="","",IF(ISODD(ROW()),Bet!E19,IF(AV19=$C19,$AU19,$AU20)))</f>
        <v/>
      </c>
      <c r="AW20" s="1" t="str">
        <f t="shared" si="19"/>
        <v/>
      </c>
      <c r="AZ20" s="14" t="str">
        <f>IFERROR(_xlfn.NORM.DIST(Bet!F19,AW21-AV21,E20+E21,1),"")</f>
        <v/>
      </c>
      <c r="BA20" s="15" t="str">
        <f t="shared" si="20"/>
        <v/>
      </c>
      <c r="BB20" s="14" t="str">
        <f t="shared" si="2"/>
        <v/>
      </c>
      <c r="BC20" s="15" t="str">
        <f t="shared" si="21"/>
        <v/>
      </c>
      <c r="BD20" s="15" t="str">
        <f t="shared" si="22"/>
        <v/>
      </c>
      <c r="BE20" s="14" t="str">
        <f>IFERROR(_xlfn.NORM.DIST(Bet!E20,AW21+AV21,E20+E21,1),"")</f>
        <v/>
      </c>
      <c r="BF20" s="14"/>
      <c r="BG20" s="2" t="str">
        <f t="shared" si="3"/>
        <v/>
      </c>
      <c r="BH20" s="2" t="str">
        <f t="shared" si="4"/>
        <v/>
      </c>
      <c r="BI20" t="str">
        <f t="shared" si="5"/>
        <v/>
      </c>
    </row>
    <row r="21" spans="1:76" x14ac:dyDescent="0.25">
      <c r="A21" s="16">
        <f t="shared" si="6"/>
        <v>0</v>
      </c>
      <c r="B21" s="11" t="str">
        <f>IF(Bet!A20=0,"",IF(Bet!B20="Home Team","Home",IF(Bet!B20="Away Team","Away","")))</f>
        <v/>
      </c>
      <c r="C21" s="11" t="str">
        <f>IF(Bet!C20=0,"",IF(Bet!C20="Home Team","",IF(Bet!C20="Away Team","",Bet!C20)))</f>
        <v/>
      </c>
      <c r="D21" s="12" t="str">
        <f>IFERROR(INDEX(Overview_Format!$A:$BZ,MATCH($C21,Overview_Format!$A:$A,0),MATCH(D$2,Overview_Format!$A$2:$BZ$2,0)),"")</f>
        <v/>
      </c>
      <c r="E21" s="11" t="str">
        <f>IFERROR(INDEX(Overview_Format!$CD$3:$CE$35,MATCH(Simulator!D21,Overview_Format!$CD$3:$CD$35,0),2),"")</f>
        <v/>
      </c>
      <c r="F21" s="36" t="str">
        <f>IFERROR(INDEX(Overview_Format!$A:$BP,MATCH($C21,Overview_Format!$A:$A,0),MATCH(F$2,Overview_Format!$A$2:$BP$2,0)),"")</f>
        <v/>
      </c>
      <c r="G21" s="36" t="str">
        <f>IFERROR(INDEX(Overview_Format!$A:$BP,MATCH($C21,Overview_Format!$A:$A,0),MATCH(G$2,Overview_Format!$A$2:$BP$2,0)),"")</f>
        <v/>
      </c>
      <c r="H21" s="36" t="str">
        <f>IFERROR(INDEX(Overview_Format!$A:$BP,MATCH($C21,Overview_Format!$A:$A,0),MATCH(H$2,Overview_Format!$A$2:$BP$2,0)),"")</f>
        <v/>
      </c>
      <c r="I21" s="36" t="str">
        <f>IFERROR(INDEX(Overview_Format!$A:$BP,MATCH($C21,Overview_Format!$A:$A,0),MATCH(I$2,Overview_Format!$A$2:$BP$2,0)),"")</f>
        <v/>
      </c>
      <c r="J21" s="36" t="str">
        <f>IFERROR(INDEX(Overview_Format!$A:$BP,MATCH($C21,Overview_Format!$A:$A,0),MATCH(J$2,Overview_Format!$A$2:$BP$2,0)),"")</f>
        <v/>
      </c>
      <c r="K21" s="36" t="str">
        <f>IFERROR(INDEX(Overview_Format!$A:$BP,MATCH($C21,Overview_Format!$A:$A,0),MATCH(K$2,Overview_Format!$A$2:$BP$2,0)),"")</f>
        <v/>
      </c>
      <c r="L21" s="36" t="str">
        <f>IFERROR(INDEX(Overview_Format!$A:$BP,MATCH($C21,Overview_Format!$A:$A,0),MATCH(L$2,Overview_Format!$A$2:$BP$2,0)),"")</f>
        <v/>
      </c>
      <c r="M21" s="36" t="str">
        <f>IFERROR(INDEX(Overview_Format!$A:$BP,MATCH($C21,Overview_Format!$A:$A,0),MATCH(M$2,Overview_Format!$A$2:$BP$2,0)),"")</f>
        <v/>
      </c>
      <c r="N21" s="36" t="str">
        <f>IFERROR(INDEX(Overview_Format!$A:$BP,MATCH($C21,Overview_Format!$A:$A,0),MATCH(N$2,Overview_Format!$A$2:$BP$2,0)),"")</f>
        <v/>
      </c>
      <c r="O21" s="36" t="str">
        <f>IFERROR(INDEX(Overview_Format!$A:$BP,MATCH($C21,Overview_Format!$A:$A,0),MATCH(O$2,Overview_Format!$A$2:$BP$2,0)),"")</f>
        <v/>
      </c>
      <c r="P21" s="36" t="str">
        <f>IFERROR(INDEX(Overview_Format!$A:$BP,MATCH($C21,Overview_Format!$A:$A,0),MATCH(P$2,Overview_Format!$A$2:$BP$2,0)),"")</f>
        <v/>
      </c>
      <c r="Q21" s="36" t="str">
        <f>IFERROR(INDEX(Overview_Format!$A:$BP,MATCH($C21,Overview_Format!$A:$A,0),MATCH(Q$2,Overview_Format!$A$2:$BP$2,0)),"")</f>
        <v/>
      </c>
      <c r="R21" s="36" t="str">
        <f>IFERROR(INDEX(Overview_Format!$A:$BP,MATCH($C21,Overview_Format!$A:$A,0),MATCH(R$2,Overview_Format!$A$2:$BP$2,0)),"")</f>
        <v/>
      </c>
      <c r="S21" s="36" t="str">
        <f>IFERROR(INDEX(Overview_Format!$A:$BP,MATCH($C21,Overview_Format!$A:$A,0),MATCH(S$2,Overview_Format!$A$2:$BP$2,0)),"")</f>
        <v/>
      </c>
      <c r="T21" s="36" t="str">
        <f>IFERROR(INDEX(Overview_Format!$A:$BP,MATCH($C21,Overview_Format!$A:$A,0),MATCH(T$2,Overview_Format!$A$2:$BP$2,0)),"")</f>
        <v/>
      </c>
      <c r="U21" s="36" t="str">
        <f>IFERROR(INDEX(Overview_Format!$A:$BP,MATCH($C21,Overview_Format!$A:$A,0),MATCH(U$2,Overview_Format!$A$2:$BP$2,0)),"")</f>
        <v/>
      </c>
      <c r="V21" s="36" t="str">
        <f>IFERROR(INDEX(Overview_Format!$A:$BP,MATCH($C21,Overview_Format!$A:$A,0),MATCH(V$2,Overview_Format!$A$2:$BP$2,0)),"")</f>
        <v/>
      </c>
      <c r="W21" s="36" t="str">
        <f>IFERROR(INDEX(Overview_Format!$A:$BP,MATCH($C21,Overview_Format!$A:$A,0),MATCH(W$2,Overview_Format!$A$2:$BP$2,0)),"")</f>
        <v/>
      </c>
      <c r="X21" s="36" t="str">
        <f>IFERROR(INDEX(Overview_Format!$A:$BP,MATCH($C21,Overview_Format!$A:$A,0),MATCH(X$2,Overview_Format!$A$2:$BP$2,0)),"")</f>
        <v/>
      </c>
      <c r="Y21" s="36" t="str">
        <f>IFERROR(INDEX(Overview_Format!$A:$BP,MATCH($C21,Overview_Format!$A:$A,0),MATCH(Y$2,Overview_Format!$A$2:$BP$2,0)),"")</f>
        <v/>
      </c>
      <c r="Z21" s="36" t="str">
        <f>IFERROR(INDEX(Overview_Format!$A:$BP,MATCH($C21,Overview_Format!$A:$A,0),MATCH(Z$2,Overview_Format!$A$2:$BP$2,0)),"")</f>
        <v/>
      </c>
      <c r="AA21" s="36" t="str">
        <f>IFERROR(INDEX(Overview_Format!$A:$BP,MATCH($C21,Overview_Format!$A:$A,0),MATCH(AA$2,Overview_Format!$A$2:$BP$2,0)),"")</f>
        <v/>
      </c>
      <c r="AB21" s="36" t="str">
        <f t="shared" si="7"/>
        <v/>
      </c>
      <c r="AC21" s="36" t="str">
        <f t="shared" si="8"/>
        <v/>
      </c>
      <c r="AD21" s="36" t="str">
        <f t="shared" si="9"/>
        <v/>
      </c>
      <c r="AE21" s="36" t="str">
        <f t="shared" si="10"/>
        <v/>
      </c>
      <c r="AF21" s="36" t="str">
        <f t="shared" si="11"/>
        <v/>
      </c>
      <c r="AG21" s="36" t="str">
        <f t="shared" si="12"/>
        <v/>
      </c>
      <c r="AH21" s="36" t="str">
        <f t="shared" si="13"/>
        <v/>
      </c>
      <c r="AI21" s="36" t="str">
        <f t="shared" si="14"/>
        <v/>
      </c>
      <c r="AJ21" s="36" t="str">
        <f t="shared" si="15"/>
        <v/>
      </c>
      <c r="AK21" s="36" t="str">
        <f t="shared" si="16"/>
        <v/>
      </c>
      <c r="AL21" s="36" t="str">
        <f t="shared" si="17"/>
        <v/>
      </c>
      <c r="AM21" s="12" t="str">
        <f>IFERROR(INDEX(Overview_Format!$A:$BP,MATCH($C21,Overview_Format!$A:$A,0),MATCH(AM$2,Overview_Format!$A$2:$BP$2,0)),"")</f>
        <v/>
      </c>
      <c r="AN21" s="12" t="str">
        <f>IF(Bet!A20=0,"",SUMPRODUCT($AB21:$AL21,$BM$10:$BW$10)+$BX$10)</f>
        <v/>
      </c>
      <c r="AO21" s="12" t="str">
        <f>IFERROR(INDEX(Overview_Format!$A:$BP,MATCH($C21,Overview_Format!$A:$A,0),MATCH(AO$2,Overview_Format!$A$2:$BP$2,0)),"")</f>
        <v/>
      </c>
      <c r="AP21" s="43" t="str">
        <f>IF(Bet!A20=0,"",SUMPRODUCT($F21:$AA21,$BL$12:$CG$12)+$BX$11)</f>
        <v/>
      </c>
      <c r="AQ21" s="12" t="str">
        <f>IFERROR(INDEX(Overview_Format!$A:$BP,MATCH($C21,Overview_Format!$A:$A,0),MATCH(AQ$2,Overview_Format!$A$2:$BP$2,0)),"")</f>
        <v/>
      </c>
      <c r="AR21" s="10" t="str">
        <f t="shared" si="0"/>
        <v/>
      </c>
      <c r="AS21" s="10" t="str">
        <f t="shared" si="1"/>
        <v/>
      </c>
      <c r="AT21" s="10" t="str">
        <f>IFERROR(INDEX(Overview_Format!$A:$BP,MATCH($C21,Overview_Format!$A:$A,0),MATCH(AT$2,Overview_Format!$A$2:$BP$2,0)),"")</f>
        <v/>
      </c>
      <c r="AU21" s="10" t="str">
        <f t="shared" si="18"/>
        <v/>
      </c>
      <c r="AV21" s="10" t="str">
        <f>IF(C21="","",IF(ISODD(ROW()),Bet!E20,IF(AV20=$C20,$AU20,$AU21)))</f>
        <v/>
      </c>
      <c r="AW21" s="1" t="str">
        <f t="shared" si="19"/>
        <v/>
      </c>
      <c r="AZ21" s="14" t="str">
        <f>IFERROR(_xlfn.NORM.DIST(Bet!F20,AW22-AV22,E21+E22,1),"")</f>
        <v/>
      </c>
      <c r="BA21" s="15" t="str">
        <f t="shared" si="20"/>
        <v/>
      </c>
      <c r="BB21" s="14" t="str">
        <f t="shared" si="2"/>
        <v/>
      </c>
      <c r="BC21" s="15" t="str">
        <f t="shared" si="21"/>
        <v/>
      </c>
      <c r="BD21" s="15" t="str">
        <f t="shared" si="22"/>
        <v/>
      </c>
      <c r="BE21" s="14" t="str">
        <f>IFERROR(_xlfn.NORM.DIST(Bet!E21,AW22+AV22,E21+E22,1),"")</f>
        <v/>
      </c>
      <c r="BF21" s="14"/>
      <c r="BG21" s="2" t="str">
        <f t="shared" si="3"/>
        <v/>
      </c>
      <c r="BH21" s="2" t="str">
        <f t="shared" si="4"/>
        <v/>
      </c>
      <c r="BI21" t="str">
        <f t="shared" si="5"/>
        <v/>
      </c>
    </row>
    <row r="22" spans="1:76" x14ac:dyDescent="0.25">
      <c r="A22" s="16">
        <f t="shared" si="6"/>
        <v>0</v>
      </c>
      <c r="B22" s="11" t="str">
        <f>IF(Bet!A21=0,"",IF(Bet!B21="Home Team","Home",IF(Bet!B21="Away Team","Away","")))</f>
        <v/>
      </c>
      <c r="C22" s="11" t="str">
        <f>IF(Bet!C21=0,"",IF(Bet!C21="Home Team","",IF(Bet!C21="Away Team","",Bet!C21)))</f>
        <v/>
      </c>
      <c r="D22" s="12" t="str">
        <f>IFERROR(INDEX(Overview_Format!$A:$BZ,MATCH($C22,Overview_Format!$A:$A,0),MATCH(D$2,Overview_Format!$A$2:$BZ$2,0)),"")</f>
        <v/>
      </c>
      <c r="E22" s="11" t="str">
        <f>IFERROR(INDEX(Overview_Format!$CD$3:$CE$35,MATCH(Simulator!D22,Overview_Format!$CD$3:$CD$35,0),2),"")</f>
        <v/>
      </c>
      <c r="F22" s="36" t="str">
        <f>IFERROR(INDEX(Overview_Format!$A:$BP,MATCH($C22,Overview_Format!$A:$A,0),MATCH(F$2,Overview_Format!$A$2:$BP$2,0)),"")</f>
        <v/>
      </c>
      <c r="G22" s="36" t="str">
        <f>IFERROR(INDEX(Overview_Format!$A:$BP,MATCH($C22,Overview_Format!$A:$A,0),MATCH(G$2,Overview_Format!$A$2:$BP$2,0)),"")</f>
        <v/>
      </c>
      <c r="H22" s="36" t="str">
        <f>IFERROR(INDEX(Overview_Format!$A:$BP,MATCH($C22,Overview_Format!$A:$A,0),MATCH(H$2,Overview_Format!$A$2:$BP$2,0)),"")</f>
        <v/>
      </c>
      <c r="I22" s="36" t="str">
        <f>IFERROR(INDEX(Overview_Format!$A:$BP,MATCH($C22,Overview_Format!$A:$A,0),MATCH(I$2,Overview_Format!$A$2:$BP$2,0)),"")</f>
        <v/>
      </c>
      <c r="J22" s="36" t="str">
        <f>IFERROR(INDEX(Overview_Format!$A:$BP,MATCH($C22,Overview_Format!$A:$A,0),MATCH(J$2,Overview_Format!$A$2:$BP$2,0)),"")</f>
        <v/>
      </c>
      <c r="K22" s="36" t="str">
        <f>IFERROR(INDEX(Overview_Format!$A:$BP,MATCH($C22,Overview_Format!$A:$A,0),MATCH(K$2,Overview_Format!$A$2:$BP$2,0)),"")</f>
        <v/>
      </c>
      <c r="L22" s="36" t="str">
        <f>IFERROR(INDEX(Overview_Format!$A:$BP,MATCH($C22,Overview_Format!$A:$A,0),MATCH(L$2,Overview_Format!$A$2:$BP$2,0)),"")</f>
        <v/>
      </c>
      <c r="M22" s="36" t="str">
        <f>IFERROR(INDEX(Overview_Format!$A:$BP,MATCH($C22,Overview_Format!$A:$A,0),MATCH(M$2,Overview_Format!$A$2:$BP$2,0)),"")</f>
        <v/>
      </c>
      <c r="N22" s="36" t="str">
        <f>IFERROR(INDEX(Overview_Format!$A:$BP,MATCH($C22,Overview_Format!$A:$A,0),MATCH(N$2,Overview_Format!$A$2:$BP$2,0)),"")</f>
        <v/>
      </c>
      <c r="O22" s="36" t="str">
        <f>IFERROR(INDEX(Overview_Format!$A:$BP,MATCH($C22,Overview_Format!$A:$A,0),MATCH(O$2,Overview_Format!$A$2:$BP$2,0)),"")</f>
        <v/>
      </c>
      <c r="P22" s="36" t="str">
        <f>IFERROR(INDEX(Overview_Format!$A:$BP,MATCH($C22,Overview_Format!$A:$A,0),MATCH(P$2,Overview_Format!$A$2:$BP$2,0)),"")</f>
        <v/>
      </c>
      <c r="Q22" s="36" t="str">
        <f>IFERROR(INDEX(Overview_Format!$A:$BP,MATCH($C22,Overview_Format!$A:$A,0),MATCH(Q$2,Overview_Format!$A$2:$BP$2,0)),"")</f>
        <v/>
      </c>
      <c r="R22" s="36" t="str">
        <f>IFERROR(INDEX(Overview_Format!$A:$BP,MATCH($C22,Overview_Format!$A:$A,0),MATCH(R$2,Overview_Format!$A$2:$BP$2,0)),"")</f>
        <v/>
      </c>
      <c r="S22" s="36" t="str">
        <f>IFERROR(INDEX(Overview_Format!$A:$BP,MATCH($C22,Overview_Format!$A:$A,0),MATCH(S$2,Overview_Format!$A$2:$BP$2,0)),"")</f>
        <v/>
      </c>
      <c r="T22" s="36" t="str">
        <f>IFERROR(INDEX(Overview_Format!$A:$BP,MATCH($C22,Overview_Format!$A:$A,0),MATCH(T$2,Overview_Format!$A$2:$BP$2,0)),"")</f>
        <v/>
      </c>
      <c r="U22" s="36" t="str">
        <f>IFERROR(INDEX(Overview_Format!$A:$BP,MATCH($C22,Overview_Format!$A:$A,0),MATCH(U$2,Overview_Format!$A$2:$BP$2,0)),"")</f>
        <v/>
      </c>
      <c r="V22" s="36" t="str">
        <f>IFERROR(INDEX(Overview_Format!$A:$BP,MATCH($C22,Overview_Format!$A:$A,0),MATCH(V$2,Overview_Format!$A$2:$BP$2,0)),"")</f>
        <v/>
      </c>
      <c r="W22" s="36" t="str">
        <f>IFERROR(INDEX(Overview_Format!$A:$BP,MATCH($C22,Overview_Format!$A:$A,0),MATCH(W$2,Overview_Format!$A$2:$BP$2,0)),"")</f>
        <v/>
      </c>
      <c r="X22" s="36" t="str">
        <f>IFERROR(INDEX(Overview_Format!$A:$BP,MATCH($C22,Overview_Format!$A:$A,0),MATCH(X$2,Overview_Format!$A$2:$BP$2,0)),"")</f>
        <v/>
      </c>
      <c r="Y22" s="36" t="str">
        <f>IFERROR(INDEX(Overview_Format!$A:$BP,MATCH($C22,Overview_Format!$A:$A,0),MATCH(Y$2,Overview_Format!$A$2:$BP$2,0)),"")</f>
        <v/>
      </c>
      <c r="Z22" s="36" t="str">
        <f>IFERROR(INDEX(Overview_Format!$A:$BP,MATCH($C22,Overview_Format!$A:$A,0),MATCH(Z$2,Overview_Format!$A$2:$BP$2,0)),"")</f>
        <v/>
      </c>
      <c r="AA22" s="36" t="str">
        <f>IFERROR(INDEX(Overview_Format!$A:$BP,MATCH($C22,Overview_Format!$A:$A,0),MATCH(AA$2,Overview_Format!$A$2:$BP$2,0)),"")</f>
        <v/>
      </c>
      <c r="AB22" s="36" t="str">
        <f t="shared" si="7"/>
        <v/>
      </c>
      <c r="AC22" s="36" t="str">
        <f t="shared" si="8"/>
        <v/>
      </c>
      <c r="AD22" s="36" t="str">
        <f t="shared" si="9"/>
        <v/>
      </c>
      <c r="AE22" s="36" t="str">
        <f t="shared" si="10"/>
        <v/>
      </c>
      <c r="AF22" s="36" t="str">
        <f t="shared" si="11"/>
        <v/>
      </c>
      <c r="AG22" s="36" t="str">
        <f t="shared" si="12"/>
        <v/>
      </c>
      <c r="AH22" s="36" t="str">
        <f t="shared" si="13"/>
        <v/>
      </c>
      <c r="AI22" s="36" t="str">
        <f t="shared" si="14"/>
        <v/>
      </c>
      <c r="AJ22" s="36" t="str">
        <f t="shared" si="15"/>
        <v/>
      </c>
      <c r="AK22" s="36" t="str">
        <f t="shared" si="16"/>
        <v/>
      </c>
      <c r="AL22" s="36" t="str">
        <f t="shared" si="17"/>
        <v/>
      </c>
      <c r="AM22" s="12" t="str">
        <f>IFERROR(INDEX(Overview_Format!$A:$BP,MATCH($C22,Overview_Format!$A:$A,0),MATCH(AM$2,Overview_Format!$A$2:$BP$2,0)),"")</f>
        <v/>
      </c>
      <c r="AN22" s="12" t="str">
        <f>IF(Bet!A21=0,"",SUMPRODUCT($AB22:$AL22,$BM$10:$BW$10)+$BX$10)</f>
        <v/>
      </c>
      <c r="AO22" s="12" t="str">
        <f>IFERROR(INDEX(Overview_Format!$A:$BP,MATCH($C22,Overview_Format!$A:$A,0),MATCH(AO$2,Overview_Format!$A$2:$BP$2,0)),"")</f>
        <v/>
      </c>
      <c r="AP22" s="43" t="str">
        <f>IF(Bet!A21=0,"",SUMPRODUCT($F22:$AA22,$BL$12:$CG$12)+$BX$11)</f>
        <v/>
      </c>
      <c r="AQ22" s="12" t="str">
        <f>IFERROR(INDEX(Overview_Format!$A:$BP,MATCH($C22,Overview_Format!$A:$A,0),MATCH(AQ$2,Overview_Format!$A$2:$BP$2,0)),"")</f>
        <v/>
      </c>
      <c r="AR22" s="10" t="str">
        <f t="shared" ref="AR22" si="25">IF($C22="","",IF(ISODD(ROW()),AVERAGE($AQ22:$AQ23)*AN22/100,AVERAGE($AQ21:$AQ22)*AN22/100))</f>
        <v/>
      </c>
      <c r="AS22" s="10" t="str">
        <f t="shared" ref="AS22" si="26">IF($C22="","",IF(ISODD(ROW()),AVERAGE($AQ22:$AQ23)*AO22/100,AVERAGE($AQ21:$AQ22)*AO22/100))</f>
        <v/>
      </c>
      <c r="AT22" s="10" t="str">
        <f>IFERROR(INDEX(Overview_Format!$A:$BP,MATCH($C22,Overview_Format!$A:$A,0),MATCH(AT$2,Overview_Format!$A$2:$BP$2,0)),"")</f>
        <v/>
      </c>
      <c r="AU22" s="10" t="str">
        <f t="shared" si="18"/>
        <v/>
      </c>
      <c r="AV22" s="10" t="str">
        <f>IF(C22="","",IF(ISODD(ROW()),Bet!E21,IF(AV21=$C21,$AU21,$AU22)))</f>
        <v/>
      </c>
      <c r="AW22" s="1" t="str">
        <f t="shared" si="19"/>
        <v/>
      </c>
      <c r="AZ22" s="14" t="str">
        <f>IFERROR(_xlfn.NORM.DIST(Bet!F21,AW23-AV23,E22+E23,1),"")</f>
        <v/>
      </c>
      <c r="BA22" s="15" t="str">
        <f t="shared" si="20"/>
        <v/>
      </c>
      <c r="BB22" s="14" t="str">
        <f t="shared" si="2"/>
        <v/>
      </c>
      <c r="BC22" s="15" t="str">
        <f t="shared" si="21"/>
        <v/>
      </c>
      <c r="BD22" s="15" t="str">
        <f t="shared" si="22"/>
        <v/>
      </c>
      <c r="BE22" s="14" t="str">
        <f>IFERROR(_xlfn.NORM.DIST(Bet!E22,AW23+AV23,E22+E23,1),"")</f>
        <v/>
      </c>
      <c r="BF22" s="14"/>
      <c r="BG22" s="2" t="str">
        <f t="shared" si="3"/>
        <v/>
      </c>
      <c r="BH22" s="2" t="str">
        <f t="shared" si="4"/>
        <v/>
      </c>
      <c r="BI22" t="str">
        <f t="shared" si="5"/>
        <v/>
      </c>
    </row>
    <row r="23" spans="1:76" x14ac:dyDescent="0.25">
      <c r="A23" s="16">
        <f t="shared" si="6"/>
        <v>0</v>
      </c>
      <c r="B23" s="11"/>
      <c r="C23" s="11"/>
      <c r="D23" s="12"/>
      <c r="E23" s="11"/>
      <c r="F23" s="36"/>
      <c r="G23" s="36"/>
      <c r="H23" s="36"/>
      <c r="I23" s="36"/>
      <c r="J23" s="36"/>
      <c r="K23" s="36"/>
      <c r="L23" s="35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5"/>
      <c r="AN23" s="12"/>
      <c r="AO23" s="12"/>
      <c r="AP23" s="43" t="str">
        <f>IF(Bet!A22=0,"",SUMPRODUCT($F23:$AA23,$BL$12:$CG$12)+$BX$11)</f>
        <v/>
      </c>
      <c r="AQ23" s="12"/>
      <c r="AR23" s="10"/>
      <c r="AS23" s="10"/>
      <c r="AT23" s="10"/>
      <c r="AU23" s="10"/>
      <c r="AV23" s="10"/>
      <c r="AW23" s="1"/>
      <c r="AZ23" s="14" t="str">
        <f>IFERROR(_xlfn.NORM.DIST(Bet!F22,AW24-AV24,E23+E24,1),"")</f>
        <v/>
      </c>
      <c r="BA23" s="15" t="str">
        <f t="shared" si="20"/>
        <v/>
      </c>
      <c r="BB23" s="14" t="str">
        <f t="shared" si="2"/>
        <v/>
      </c>
      <c r="BC23" s="15" t="str">
        <f t="shared" si="21"/>
        <v/>
      </c>
      <c r="BD23" s="15" t="str">
        <f t="shared" si="22"/>
        <v/>
      </c>
      <c r="BE23" s="14" t="str">
        <f>IFERROR(_xlfn.NORM.DIST(Bet!E23,AW24+AV24,E23+E24,1),"")</f>
        <v/>
      </c>
      <c r="BF23" s="14"/>
      <c r="BG23" s="2" t="str">
        <f t="shared" si="3"/>
        <v/>
      </c>
      <c r="BH23" s="2" t="str">
        <f t="shared" si="4"/>
        <v/>
      </c>
      <c r="BI23" t="str">
        <f t="shared" si="5"/>
        <v/>
      </c>
    </row>
    <row r="24" spans="1:76" x14ac:dyDescent="0.25">
      <c r="A24" s="16">
        <f t="shared" si="6"/>
        <v>0</v>
      </c>
      <c r="B24" s="11"/>
      <c r="C24" s="11"/>
      <c r="D24" s="12"/>
      <c r="E24" s="11"/>
      <c r="F24" s="36"/>
      <c r="G24" s="36"/>
      <c r="H24" s="36"/>
      <c r="I24" s="36"/>
      <c r="J24" s="36"/>
      <c r="K24" s="36"/>
      <c r="L24" s="35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5"/>
      <c r="AN24" s="12"/>
      <c r="AO24" s="12"/>
      <c r="AP24" s="43" t="str">
        <f>IF(Bet!A23=0,"",SUMPRODUCT($F24:$AA24,$BL$12:$CG$12)+$BX$11)</f>
        <v/>
      </c>
      <c r="AQ24" s="12"/>
      <c r="AR24" s="10"/>
      <c r="AS24" s="10"/>
      <c r="AT24" s="10"/>
      <c r="AU24" s="10"/>
      <c r="AV24" s="10"/>
      <c r="AW24" s="1"/>
      <c r="AZ24" s="14" t="str">
        <f>IFERROR(_xlfn.NORM.DIST(Bet!F23,AW25-AV25,E24+E25,1),"")</f>
        <v/>
      </c>
      <c r="BA24" s="15" t="str">
        <f t="shared" si="20"/>
        <v/>
      </c>
      <c r="BB24" s="14" t="str">
        <f t="shared" si="2"/>
        <v/>
      </c>
      <c r="BC24" s="15" t="str">
        <f t="shared" si="21"/>
        <v/>
      </c>
      <c r="BD24" s="15" t="str">
        <f t="shared" si="22"/>
        <v/>
      </c>
      <c r="BE24" s="14" t="str">
        <f>IFERROR(_xlfn.NORM.DIST(Bet!E24,AW25+AV25,E24+E25,1),"")</f>
        <v/>
      </c>
      <c r="BF24" s="14"/>
      <c r="BG24" s="2" t="str">
        <f t="shared" si="3"/>
        <v/>
      </c>
      <c r="BH24" s="2" t="str">
        <f t="shared" si="4"/>
        <v/>
      </c>
      <c r="BI24" t="str">
        <f t="shared" si="5"/>
        <v/>
      </c>
    </row>
    <row r="25" spans="1:76" x14ac:dyDescent="0.25">
      <c r="A25" s="16">
        <f t="shared" si="6"/>
        <v>0</v>
      </c>
      <c r="B25" s="11"/>
      <c r="C25" s="11"/>
      <c r="D25" s="12"/>
      <c r="E25" s="11"/>
      <c r="F25" s="36"/>
      <c r="G25" s="36"/>
      <c r="H25" s="36"/>
      <c r="I25" s="36"/>
      <c r="J25" s="36"/>
      <c r="K25" s="36"/>
      <c r="L25" s="35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5"/>
      <c r="AN25" s="12"/>
      <c r="AO25" s="12"/>
      <c r="AP25" s="43" t="str">
        <f>IF(Bet!A24=0,"",SUMPRODUCT($F25:$AA25,$BL$12:$CG$12)+$BX$11)</f>
        <v/>
      </c>
      <c r="AQ25" s="12"/>
      <c r="AR25" s="10"/>
      <c r="AS25" s="10"/>
      <c r="AT25" s="10"/>
      <c r="AU25" s="10"/>
      <c r="AV25" s="10"/>
      <c r="AW25" s="1"/>
      <c r="AZ25" s="14" t="str">
        <f>IFERROR(_xlfn.NORM.DIST(Bet!F24,AW26-AV26,E25+E26,1),"")</f>
        <v/>
      </c>
      <c r="BA25" s="15" t="str">
        <f t="shared" si="20"/>
        <v/>
      </c>
      <c r="BB25" s="14" t="str">
        <f t="shared" si="2"/>
        <v/>
      </c>
      <c r="BC25" s="15" t="str">
        <f t="shared" si="21"/>
        <v/>
      </c>
      <c r="BD25" s="15" t="str">
        <f t="shared" si="22"/>
        <v/>
      </c>
      <c r="BE25" s="14" t="str">
        <f>IFERROR(_xlfn.NORM.DIST(Bet!E25,AW26+AV26,E25+E26,1),"")</f>
        <v/>
      </c>
      <c r="BF25" s="14"/>
      <c r="BG25" s="2" t="str">
        <f t="shared" si="3"/>
        <v/>
      </c>
      <c r="BH25" s="2" t="str">
        <f t="shared" si="4"/>
        <v/>
      </c>
      <c r="BI25" t="str">
        <f t="shared" si="5"/>
        <v/>
      </c>
    </row>
    <row r="26" spans="1:76" x14ac:dyDescent="0.25">
      <c r="A26" s="16">
        <f t="shared" si="6"/>
        <v>0</v>
      </c>
      <c r="B26" s="11"/>
      <c r="C26" s="11"/>
      <c r="D26" s="12"/>
      <c r="E26" s="11"/>
      <c r="F26" s="36"/>
      <c r="G26" s="36"/>
      <c r="H26" s="36"/>
      <c r="I26" s="36"/>
      <c r="J26" s="36"/>
      <c r="K26" s="36"/>
      <c r="L26" s="35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5"/>
      <c r="AN26" s="12"/>
      <c r="AO26" s="12"/>
      <c r="AP26" s="43" t="str">
        <f>IF(Bet!A25=0,"",SUMPRODUCT($F26:$AA26,$BL$12:$CG$12)+$BX$11)</f>
        <v/>
      </c>
      <c r="AQ26" s="12"/>
      <c r="AR26" s="10"/>
      <c r="AS26" s="10"/>
      <c r="AT26" s="10"/>
      <c r="AU26" s="10"/>
      <c r="AV26" s="10"/>
      <c r="AW26" s="1"/>
      <c r="AZ26" s="14" t="str">
        <f>IFERROR(_xlfn.NORM.DIST(Bet!F25,AW27-AV27,E26+E27,1),"")</f>
        <v/>
      </c>
      <c r="BA26" s="15" t="str">
        <f t="shared" si="20"/>
        <v/>
      </c>
      <c r="BB26" s="14" t="str">
        <f t="shared" si="2"/>
        <v/>
      </c>
      <c r="BC26" s="15" t="str">
        <f t="shared" si="21"/>
        <v/>
      </c>
      <c r="BD26" s="15" t="str">
        <f t="shared" si="22"/>
        <v/>
      </c>
      <c r="BE26" s="14" t="str">
        <f>IFERROR(_xlfn.NORM.DIST(Bet!E26,AW27+AV27,E26+E27,1),"")</f>
        <v/>
      </c>
      <c r="BF26" s="14"/>
      <c r="BG26" s="2" t="str">
        <f t="shared" si="3"/>
        <v/>
      </c>
      <c r="BH26" s="2" t="str">
        <f t="shared" si="4"/>
        <v/>
      </c>
      <c r="BI26" t="str">
        <f t="shared" si="5"/>
        <v/>
      </c>
    </row>
    <row r="27" spans="1:76" x14ac:dyDescent="0.25">
      <c r="A27" s="16">
        <f t="shared" si="6"/>
        <v>0</v>
      </c>
      <c r="B27" s="11"/>
      <c r="C27" s="11"/>
      <c r="D27" s="12"/>
      <c r="E27" s="11"/>
      <c r="F27" s="36"/>
      <c r="G27" s="36"/>
      <c r="H27" s="36"/>
      <c r="I27" s="36"/>
      <c r="J27" s="36"/>
      <c r="K27" s="36"/>
      <c r="L27" s="35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5"/>
      <c r="AN27" s="12"/>
      <c r="AO27" s="12"/>
      <c r="AP27" s="43" t="str">
        <f>IF(Bet!A26=0,"",SUMPRODUCT($F27:$AA27,$BL$12:$CG$12)+$BX$11)</f>
        <v/>
      </c>
      <c r="AQ27" s="12"/>
      <c r="AR27" s="10"/>
      <c r="AS27" s="10"/>
      <c r="AT27" s="10"/>
      <c r="AU27" s="10"/>
      <c r="AV27" s="10"/>
      <c r="AW27" s="1"/>
      <c r="AZ27" s="14" t="str">
        <f>IFERROR(_xlfn.NORM.DIST(Bet!F26,AW28-AV28,E27+E28,1),"")</f>
        <v/>
      </c>
      <c r="BA27" s="15" t="str">
        <f t="shared" si="20"/>
        <v/>
      </c>
      <c r="BB27" s="14" t="str">
        <f t="shared" si="2"/>
        <v/>
      </c>
      <c r="BC27" s="15" t="str">
        <f t="shared" si="21"/>
        <v/>
      </c>
      <c r="BD27" s="15" t="str">
        <f t="shared" si="22"/>
        <v/>
      </c>
      <c r="BE27" s="14" t="str">
        <f>IFERROR(_xlfn.NORM.DIST(Bet!E27,AW28+AV28,E27+E28,1),"")</f>
        <v/>
      </c>
      <c r="BF27" s="14"/>
      <c r="BG27" s="2" t="str">
        <f t="shared" si="3"/>
        <v/>
      </c>
      <c r="BH27" s="2" t="str">
        <f t="shared" si="4"/>
        <v/>
      </c>
      <c r="BI27" t="str">
        <f t="shared" si="5"/>
        <v/>
      </c>
    </row>
    <row r="28" spans="1:76" x14ac:dyDescent="0.25">
      <c r="A28" s="16">
        <f t="shared" si="6"/>
        <v>0</v>
      </c>
      <c r="B28" s="11"/>
      <c r="C28" s="11"/>
      <c r="D28" s="12"/>
      <c r="E28" s="11"/>
      <c r="F28" s="36"/>
      <c r="G28" s="36"/>
      <c r="H28" s="36"/>
      <c r="I28" s="36"/>
      <c r="J28" s="36"/>
      <c r="K28" s="36"/>
      <c r="L28" s="35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/>
      <c r="AN28" s="12"/>
      <c r="AO28" s="12"/>
      <c r="AP28" s="43" t="str">
        <f>IF(Bet!A27=0,"",SUMPRODUCT($F28:$AA28,$BL$12:$CG$12)+$BX$11)</f>
        <v/>
      </c>
      <c r="AQ28" s="12"/>
      <c r="AR28" s="10"/>
      <c r="AS28" s="10"/>
      <c r="AT28" s="10"/>
      <c r="AU28" s="10"/>
      <c r="AV28" s="10"/>
      <c r="AW28" s="1"/>
      <c r="AZ28" s="14" t="str">
        <f>IFERROR(_xlfn.NORM.DIST(Bet!F27,AW29-AV29,E28+E29,1),"")</f>
        <v/>
      </c>
      <c r="BA28" s="15" t="str">
        <f t="shared" si="20"/>
        <v/>
      </c>
      <c r="BB28" s="14" t="str">
        <f t="shared" si="2"/>
        <v/>
      </c>
      <c r="BC28" s="15" t="str">
        <f t="shared" si="21"/>
        <v/>
      </c>
      <c r="BD28" s="15" t="str">
        <f t="shared" si="22"/>
        <v/>
      </c>
      <c r="BE28" s="14" t="str">
        <f>IFERROR(_xlfn.NORM.DIST(Bet!E28,AW29+AV29,E28+E29,1),"")</f>
        <v/>
      </c>
      <c r="BF28" s="14"/>
      <c r="BG28" s="2" t="str">
        <f t="shared" si="3"/>
        <v/>
      </c>
      <c r="BH28" s="2" t="str">
        <f t="shared" si="4"/>
        <v/>
      </c>
      <c r="BI28" t="str">
        <f t="shared" si="5"/>
        <v/>
      </c>
    </row>
    <row r="29" spans="1:76" x14ac:dyDescent="0.25">
      <c r="A29" s="16">
        <f t="shared" si="6"/>
        <v>0</v>
      </c>
      <c r="B29" s="11"/>
      <c r="C29" s="11"/>
      <c r="D29" s="12"/>
      <c r="E29" s="11"/>
      <c r="F29" s="36"/>
      <c r="G29" s="36"/>
      <c r="H29" s="36"/>
      <c r="I29" s="36"/>
      <c r="J29" s="36"/>
      <c r="K29" s="36"/>
      <c r="L29" s="35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/>
      <c r="AN29" s="12"/>
      <c r="AO29" s="12"/>
      <c r="AP29" s="43" t="str">
        <f>IF(Bet!A28=0,"",SUMPRODUCT($F29:$AA29,$BL$12:$CG$12)+$BX$11)</f>
        <v/>
      </c>
      <c r="AQ29" s="12"/>
      <c r="AR29" s="10"/>
      <c r="AS29" s="10"/>
      <c r="AT29" s="10"/>
      <c r="AU29" s="10"/>
      <c r="AV29" s="10"/>
      <c r="AW29" s="1"/>
      <c r="AZ29" s="14" t="str">
        <f>IFERROR(_xlfn.NORM.DIST(Bet!F28,AW30-AV30,E29+E30,1),"")</f>
        <v/>
      </c>
      <c r="BA29" s="15" t="str">
        <f t="shared" si="20"/>
        <v/>
      </c>
      <c r="BB29" s="14" t="str">
        <f t="shared" si="2"/>
        <v/>
      </c>
      <c r="BC29" s="15" t="str">
        <f t="shared" si="21"/>
        <v/>
      </c>
      <c r="BD29" s="15" t="str">
        <f t="shared" si="22"/>
        <v/>
      </c>
      <c r="BE29" s="14" t="str">
        <f>IFERROR(_xlfn.NORM.DIST(Bet!E29,AW30+AV30,E29+E30,1),"")</f>
        <v/>
      </c>
      <c r="BF29" s="14"/>
      <c r="BG29" s="2" t="str">
        <f t="shared" si="3"/>
        <v/>
      </c>
      <c r="BH29" s="2" t="str">
        <f t="shared" si="4"/>
        <v/>
      </c>
      <c r="BI29" t="str">
        <f t="shared" si="5"/>
        <v/>
      </c>
    </row>
    <row r="30" spans="1:76" x14ac:dyDescent="0.25">
      <c r="A30" s="16">
        <f t="shared" si="6"/>
        <v>0</v>
      </c>
      <c r="B30" s="11"/>
      <c r="C30" s="11"/>
      <c r="D30" s="12"/>
      <c r="E30" s="11"/>
      <c r="F30" s="36"/>
      <c r="G30" s="36"/>
      <c r="H30" s="36"/>
      <c r="I30" s="36"/>
      <c r="J30" s="36"/>
      <c r="K30" s="36"/>
      <c r="L30" s="35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/>
      <c r="AN30" s="12"/>
      <c r="AO30" s="12"/>
      <c r="AP30" s="43" t="str">
        <f>IF(Bet!A29=0,"",SUMPRODUCT($F30:$AA30,$BL$12:$CG$12)+$BX$11)</f>
        <v/>
      </c>
      <c r="AQ30" s="12"/>
      <c r="AR30" s="10"/>
      <c r="AS30" s="10"/>
      <c r="AT30" s="10"/>
      <c r="AU30" s="10"/>
      <c r="AV30" s="10"/>
      <c r="AW30" s="1"/>
      <c r="AZ30" s="14" t="str">
        <f>IFERROR(_xlfn.NORM.DIST(Bet!F29,AW31-AV31,E30+E31,1),"")</f>
        <v/>
      </c>
      <c r="BA30" s="15" t="str">
        <f t="shared" si="20"/>
        <v/>
      </c>
      <c r="BB30" s="14" t="str">
        <f t="shared" si="2"/>
        <v/>
      </c>
      <c r="BC30" s="15" t="str">
        <f t="shared" si="21"/>
        <v/>
      </c>
      <c r="BD30" s="15" t="str">
        <f t="shared" si="22"/>
        <v/>
      </c>
      <c r="BE30" s="14" t="str">
        <f>IFERROR(_xlfn.NORM.DIST(Bet!E30,AW31+AV31,E30+E31,1),"")</f>
        <v/>
      </c>
      <c r="BF30" s="14"/>
      <c r="BG30" s="2" t="str">
        <f t="shared" si="3"/>
        <v/>
      </c>
      <c r="BH30" s="2" t="str">
        <f t="shared" si="4"/>
        <v/>
      </c>
      <c r="BI30" t="str">
        <f t="shared" si="5"/>
        <v/>
      </c>
    </row>
    <row r="31" spans="1:76" x14ac:dyDescent="0.25">
      <c r="A31" s="16">
        <f t="shared" si="6"/>
        <v>0</v>
      </c>
      <c r="B31" s="11"/>
      <c r="C31" s="11"/>
      <c r="D31" s="12"/>
      <c r="E31" s="11"/>
      <c r="F31" s="36"/>
      <c r="G31" s="36"/>
      <c r="H31" s="36"/>
      <c r="I31" s="36"/>
      <c r="J31" s="36"/>
      <c r="K31" s="36"/>
      <c r="L31" s="35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5"/>
      <c r="AN31" s="12"/>
      <c r="AO31" s="12"/>
      <c r="AP31" s="43" t="str">
        <f>IF(Bet!A30=0,"",SUMPRODUCT($F31:$AA31,$BL$12:$CG$12)+$BX$11)</f>
        <v/>
      </c>
      <c r="AQ31" s="12"/>
      <c r="AR31" s="10"/>
      <c r="AS31" s="10"/>
      <c r="AT31" s="10"/>
      <c r="AU31" s="10"/>
      <c r="AV31" s="10"/>
      <c r="AW31" s="1"/>
      <c r="AZ31" s="14" t="str">
        <f>IFERROR(_xlfn.NORM.DIST(Bet!F30,AW32-AV32,E31+E32,1),"")</f>
        <v/>
      </c>
      <c r="BA31" s="15" t="str">
        <f t="shared" si="20"/>
        <v/>
      </c>
      <c r="BB31" s="14" t="str">
        <f t="shared" si="2"/>
        <v/>
      </c>
      <c r="BC31" s="15" t="str">
        <f t="shared" si="21"/>
        <v/>
      </c>
      <c r="BD31" s="15" t="str">
        <f t="shared" si="22"/>
        <v/>
      </c>
      <c r="BE31" s="14" t="str">
        <f>IFERROR(_xlfn.NORM.DIST(Bet!E31,AW32+AV32,E31+E32,1),"")</f>
        <v/>
      </c>
      <c r="BF31" s="14"/>
      <c r="BG31" s="2" t="str">
        <f t="shared" si="3"/>
        <v/>
      </c>
      <c r="BH31" s="2" t="str">
        <f t="shared" si="4"/>
        <v/>
      </c>
      <c r="BI31" t="str">
        <f t="shared" si="5"/>
        <v/>
      </c>
    </row>
    <row r="32" spans="1:76" x14ac:dyDescent="0.25">
      <c r="A32" s="16">
        <f t="shared" si="6"/>
        <v>0</v>
      </c>
      <c r="B32" s="11"/>
      <c r="C32" s="11"/>
      <c r="D32" s="12"/>
      <c r="E32" s="11"/>
      <c r="F32" s="36"/>
      <c r="G32" s="36"/>
      <c r="H32" s="36"/>
      <c r="I32" s="36"/>
      <c r="J32" s="36"/>
      <c r="K32" s="36"/>
      <c r="L32" s="35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5"/>
      <c r="AN32" s="12"/>
      <c r="AO32" s="12"/>
      <c r="AP32" s="43" t="str">
        <f>IF(Bet!A31=0,"",SUMPRODUCT($F32:$AA32,$BL$12:$CG$12)+$BX$11)</f>
        <v/>
      </c>
      <c r="AQ32" s="12"/>
      <c r="AR32" s="10"/>
      <c r="AS32" s="10"/>
      <c r="AT32" s="10"/>
      <c r="AU32" s="10"/>
      <c r="AV32" s="10"/>
      <c r="AW32" s="1"/>
      <c r="AZ32" s="14" t="str">
        <f>IFERROR(_xlfn.NORM.DIST(Bet!F31,AW33-AV33,E32+E33,1),"")</f>
        <v/>
      </c>
      <c r="BA32" s="15" t="str">
        <f t="shared" si="20"/>
        <v/>
      </c>
      <c r="BB32" s="14" t="str">
        <f t="shared" si="2"/>
        <v/>
      </c>
      <c r="BC32" s="15" t="str">
        <f t="shared" si="21"/>
        <v/>
      </c>
      <c r="BD32" s="15" t="str">
        <f t="shared" si="22"/>
        <v/>
      </c>
      <c r="BE32" s="14" t="str">
        <f>IFERROR(_xlfn.NORM.DIST(Bet!E32,AW33+AV33,E32+E33,1),"")</f>
        <v/>
      </c>
      <c r="BF32" s="14"/>
      <c r="BG32" s="2" t="str">
        <f t="shared" si="3"/>
        <v/>
      </c>
      <c r="BH32" s="2" t="str">
        <f t="shared" si="4"/>
        <v/>
      </c>
      <c r="BI32" t="str">
        <f t="shared" si="5"/>
        <v/>
      </c>
    </row>
    <row r="33" spans="1:61" x14ac:dyDescent="0.25">
      <c r="A33" s="16">
        <f t="shared" si="6"/>
        <v>0</v>
      </c>
      <c r="B33" s="11"/>
      <c r="C33" s="11"/>
      <c r="D33" s="12"/>
      <c r="E33" s="11"/>
      <c r="F33" s="36"/>
      <c r="G33" s="36"/>
      <c r="H33" s="36"/>
      <c r="I33" s="36"/>
      <c r="J33" s="36"/>
      <c r="K33" s="36"/>
      <c r="L33" s="35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5"/>
      <c r="AN33" s="12"/>
      <c r="AO33" s="12"/>
      <c r="AP33" s="43" t="str">
        <f>IF(Bet!A32=0,"",SUMPRODUCT($F33:$AA33,$BL$12:$CG$12)+$BX$11)</f>
        <v/>
      </c>
      <c r="AQ33" s="12"/>
      <c r="AR33" s="10"/>
      <c r="AS33" s="10"/>
      <c r="AT33" s="10"/>
      <c r="AU33" s="10"/>
      <c r="AV33" s="10"/>
      <c r="AW33" s="1"/>
      <c r="AZ33" s="14" t="str">
        <f>IFERROR(_xlfn.NORM.DIST(Bet!F32,AW34-AV34,E33+E34,1),"")</f>
        <v/>
      </c>
      <c r="BA33" s="15" t="str">
        <f t="shared" si="20"/>
        <v/>
      </c>
      <c r="BB33" s="14" t="str">
        <f t="shared" si="2"/>
        <v/>
      </c>
      <c r="BC33" s="15" t="str">
        <f t="shared" si="21"/>
        <v/>
      </c>
      <c r="BD33" s="15" t="str">
        <f t="shared" si="22"/>
        <v/>
      </c>
      <c r="BE33" s="14" t="str">
        <f>IFERROR(_xlfn.NORM.DIST(Bet!E33,AW34+AV34,E33+E34,1),"")</f>
        <v/>
      </c>
      <c r="BF33" s="14"/>
      <c r="BG33" s="2" t="str">
        <f t="shared" si="3"/>
        <v/>
      </c>
      <c r="BH33" s="2" t="str">
        <f t="shared" si="4"/>
        <v/>
      </c>
      <c r="BI33" t="str">
        <f t="shared" si="5"/>
        <v/>
      </c>
    </row>
    <row r="34" spans="1:61" x14ac:dyDescent="0.25">
      <c r="A34" s="16">
        <f t="shared" si="6"/>
        <v>0</v>
      </c>
      <c r="B34" s="11"/>
      <c r="C34" s="11"/>
      <c r="D34" s="12"/>
      <c r="E34" s="11"/>
      <c r="F34" s="36"/>
      <c r="G34" s="36"/>
      <c r="H34" s="36"/>
      <c r="I34" s="36"/>
      <c r="J34" s="36"/>
      <c r="K34" s="36"/>
      <c r="L34" s="35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5"/>
      <c r="AN34" s="12"/>
      <c r="AO34" s="12"/>
      <c r="AP34" s="43" t="str">
        <f>IF(Bet!A33=0,"",SUMPRODUCT($F34:$AA34,$BL$12:$CG$12)+$BX$11)</f>
        <v/>
      </c>
      <c r="AQ34" s="12"/>
      <c r="AR34" s="10"/>
      <c r="AS34" s="10"/>
      <c r="AT34" s="10"/>
      <c r="AU34" s="10"/>
      <c r="AV34" s="10"/>
      <c r="AW34" s="1"/>
      <c r="AZ34" s="14" t="str">
        <f>IFERROR(_xlfn.NORM.DIST(Bet!F33,AW35-AV35,E34+E35,1),"")</f>
        <v/>
      </c>
      <c r="BA34" s="15" t="str">
        <f t="shared" si="20"/>
        <v/>
      </c>
      <c r="BB34" s="14" t="str">
        <f t="shared" si="2"/>
        <v/>
      </c>
      <c r="BC34" s="15" t="str">
        <f t="shared" si="21"/>
        <v/>
      </c>
      <c r="BD34" s="15" t="str">
        <f t="shared" si="22"/>
        <v/>
      </c>
      <c r="BE34" s="14" t="str">
        <f>IFERROR(_xlfn.NORM.DIST(Bet!E34,AW35+AV35,E34+E35,1),"")</f>
        <v/>
      </c>
      <c r="BF34" s="14"/>
      <c r="BG34" s="2" t="str">
        <f t="shared" si="3"/>
        <v/>
      </c>
      <c r="BH34" s="2" t="str">
        <f t="shared" si="4"/>
        <v/>
      </c>
      <c r="BI34" t="str">
        <f t="shared" si="5"/>
        <v/>
      </c>
    </row>
    <row r="35" spans="1:61" x14ac:dyDescent="0.25">
      <c r="A35" s="16">
        <f t="shared" si="6"/>
        <v>0</v>
      </c>
      <c r="B35" s="11"/>
      <c r="C35" s="11"/>
      <c r="D35" s="12"/>
      <c r="E35" s="11"/>
      <c r="F35" s="36"/>
      <c r="G35" s="36"/>
      <c r="H35" s="36"/>
      <c r="I35" s="36"/>
      <c r="J35" s="36"/>
      <c r="K35" s="36"/>
      <c r="L35" s="35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5"/>
      <c r="AN35" s="12"/>
      <c r="AO35" s="12"/>
      <c r="AP35" s="43" t="str">
        <f>IF(Bet!A34=0,"",SUMPRODUCT($F35:$AA35,$BL$12:$CG$12)+$BX$11)</f>
        <v/>
      </c>
      <c r="AQ35" s="12"/>
      <c r="AR35" s="10"/>
      <c r="AS35" s="10"/>
      <c r="AT35" s="10"/>
      <c r="AU35" s="10"/>
      <c r="AV35" s="10"/>
      <c r="AW35" s="1"/>
      <c r="AZ35" s="14" t="str">
        <f>IFERROR(_xlfn.NORM.DIST(Bet!F34,AW36-AV36,E35+E36,1),"")</f>
        <v/>
      </c>
      <c r="BA35" s="15" t="str">
        <f t="shared" si="20"/>
        <v/>
      </c>
      <c r="BB35" s="14" t="str">
        <f t="shared" ref="BB35:BB66" si="27">IFERROR(_xlfn.NORM.DIST(0,AW36-AV36,E35+E36,1),"")</f>
        <v/>
      </c>
      <c r="BC35" s="15" t="str">
        <f t="shared" si="21"/>
        <v/>
      </c>
      <c r="BD35" s="15" t="str">
        <f t="shared" si="22"/>
        <v/>
      </c>
      <c r="BE35" s="14" t="str">
        <f>IFERROR(_xlfn.NORM.DIST(Bet!E35,AW36+AV36,E35+E36,1),"")</f>
        <v/>
      </c>
      <c r="BF35" s="14"/>
      <c r="BG35" s="2" t="str">
        <f t="shared" ref="BG35:BG66" si="28">IF(A35=0,"",IF(ISODD(ROW()),IF(C35=AW35,IF(BA35&gt;$B$1,1,0),IF(AZ35&gt;$B$1,1,0)),IF(C35=AW34,IF(BA34&gt;$B$1,1,0),IF(AZ34&gt;$B$1,1,0))))</f>
        <v/>
      </c>
      <c r="BH35" s="2" t="str">
        <f t="shared" ref="BH35:BH66" si="29">IF(A35=0,"",IF(ISODD(ROW()),IF(BD35&gt;$B$1,1,0),IF(BE34&gt;$B$1,1,0)))</f>
        <v/>
      </c>
      <c r="BI35" t="str">
        <f t="shared" ref="BI35:BI66" si="30">IF(A35=0,"",IF(ISODD(ROW()),IF(BB35&gt;$C$1,1,IF(BC35&gt;$D$1,2,0)),0))</f>
        <v/>
      </c>
    </row>
    <row r="36" spans="1:61" x14ac:dyDescent="0.25">
      <c r="A36" s="16">
        <f t="shared" si="6"/>
        <v>0</v>
      </c>
      <c r="B36" s="11"/>
      <c r="C36" s="11"/>
      <c r="D36" s="12"/>
      <c r="E36" s="11"/>
      <c r="F36" s="36"/>
      <c r="G36" s="36"/>
      <c r="H36" s="36"/>
      <c r="I36" s="36"/>
      <c r="J36" s="36"/>
      <c r="K36" s="36"/>
      <c r="L36" s="35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5"/>
      <c r="AN36" s="12"/>
      <c r="AO36" s="12"/>
      <c r="AP36" s="43" t="str">
        <f>IF(Bet!A35=0,"",SUMPRODUCT($F36:$AA36,$BL$12:$CG$12)+$BX$11)</f>
        <v/>
      </c>
      <c r="AQ36" s="12"/>
      <c r="AR36" s="10"/>
      <c r="AS36" s="10"/>
      <c r="AT36" s="10"/>
      <c r="AU36" s="10"/>
      <c r="AV36" s="10"/>
      <c r="AW36" s="1"/>
      <c r="AZ36" s="14" t="str">
        <f>IFERROR(_xlfn.NORM.DIST(Bet!F35,AW37-AV37,E36+E37,1),"")</f>
        <v/>
      </c>
      <c r="BA36" s="15" t="str">
        <f t="shared" si="20"/>
        <v/>
      </c>
      <c r="BB36" s="14" t="str">
        <f t="shared" si="27"/>
        <v/>
      </c>
      <c r="BC36" s="15" t="str">
        <f t="shared" si="21"/>
        <v/>
      </c>
      <c r="BD36" s="15" t="str">
        <f t="shared" si="22"/>
        <v/>
      </c>
      <c r="BE36" s="14" t="str">
        <f>IFERROR(_xlfn.NORM.DIST(Bet!E36,AW37+AV37,E36+E37,1),"")</f>
        <v/>
      </c>
      <c r="BF36" s="14"/>
      <c r="BG36" s="2" t="str">
        <f t="shared" si="28"/>
        <v/>
      </c>
      <c r="BH36" s="2" t="str">
        <f t="shared" si="29"/>
        <v/>
      </c>
      <c r="BI36" t="str">
        <f t="shared" si="30"/>
        <v/>
      </c>
    </row>
    <row r="37" spans="1:61" x14ac:dyDescent="0.25">
      <c r="A37" s="16">
        <f t="shared" si="6"/>
        <v>0</v>
      </c>
      <c r="B37" s="11"/>
      <c r="C37" s="11"/>
      <c r="D37" s="12"/>
      <c r="E37" s="11"/>
      <c r="F37" s="36"/>
      <c r="G37" s="36"/>
      <c r="H37" s="36"/>
      <c r="I37" s="36"/>
      <c r="J37" s="36"/>
      <c r="K37" s="36"/>
      <c r="L37" s="35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5"/>
      <c r="AN37" s="12"/>
      <c r="AO37" s="12"/>
      <c r="AP37" s="43" t="str">
        <f>IF(Bet!A36=0,"",SUMPRODUCT($F37:$AA37,$BL$12:$CG$12)+$BX$11)</f>
        <v/>
      </c>
      <c r="AQ37" s="12"/>
      <c r="AR37" s="10"/>
      <c r="AS37" s="10"/>
      <c r="AT37" s="10"/>
      <c r="AU37" s="10"/>
      <c r="AV37" s="10"/>
      <c r="AW37" s="1"/>
      <c r="AZ37" s="14" t="str">
        <f>IFERROR(_xlfn.NORM.DIST(Bet!F36,AW38-AV38,E37+E38,1),"")</f>
        <v/>
      </c>
      <c r="BA37" s="15" t="str">
        <f t="shared" si="20"/>
        <v/>
      </c>
      <c r="BB37" s="14" t="str">
        <f t="shared" si="27"/>
        <v/>
      </c>
      <c r="BC37" s="15" t="str">
        <f t="shared" si="21"/>
        <v/>
      </c>
      <c r="BD37" s="15" t="str">
        <f t="shared" si="22"/>
        <v/>
      </c>
      <c r="BE37" s="14" t="str">
        <f>IFERROR(_xlfn.NORM.DIST(Bet!E37,AW38+AV38,E37+E38,1),"")</f>
        <v/>
      </c>
      <c r="BF37" s="14"/>
      <c r="BG37" s="2" t="str">
        <f t="shared" si="28"/>
        <v/>
      </c>
      <c r="BH37" s="2" t="str">
        <f t="shared" si="29"/>
        <v/>
      </c>
      <c r="BI37" t="str">
        <f t="shared" si="30"/>
        <v/>
      </c>
    </row>
    <row r="38" spans="1:61" x14ac:dyDescent="0.25">
      <c r="A38" s="16">
        <f t="shared" si="6"/>
        <v>0</v>
      </c>
      <c r="B38" s="11"/>
      <c r="C38" s="11"/>
      <c r="D38" s="12"/>
      <c r="E38" s="11"/>
      <c r="F38" s="36"/>
      <c r="G38" s="36"/>
      <c r="H38" s="36"/>
      <c r="I38" s="36"/>
      <c r="J38" s="36"/>
      <c r="K38" s="36"/>
      <c r="L38" s="35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5"/>
      <c r="AN38" s="12"/>
      <c r="AO38" s="12"/>
      <c r="AP38" s="43" t="str">
        <f>IF(Bet!A37=0,"",SUMPRODUCT($F38:$AA38,$BL$12:$CG$12)+$BX$11)</f>
        <v/>
      </c>
      <c r="AQ38" s="12"/>
      <c r="AR38" s="10"/>
      <c r="AS38" s="10"/>
      <c r="AT38" s="10"/>
      <c r="AU38" s="10"/>
      <c r="AV38" s="10"/>
      <c r="AW38" s="1"/>
      <c r="AZ38" s="14" t="str">
        <f>IFERROR(_xlfn.NORM.DIST(Bet!F37,AW39-AV39,E38+E39,1),"")</f>
        <v/>
      </c>
      <c r="BA38" s="15" t="str">
        <f t="shared" si="20"/>
        <v/>
      </c>
      <c r="BB38" s="14" t="str">
        <f t="shared" si="27"/>
        <v/>
      </c>
      <c r="BC38" s="15" t="str">
        <f t="shared" si="21"/>
        <v/>
      </c>
      <c r="BD38" s="15" t="str">
        <f t="shared" si="22"/>
        <v/>
      </c>
      <c r="BE38" s="14" t="str">
        <f>IFERROR(_xlfn.NORM.DIST(Bet!E38,AW39+AV39,E38+E39,1),"")</f>
        <v/>
      </c>
      <c r="BF38" s="14"/>
      <c r="BG38" s="2" t="str">
        <f t="shared" si="28"/>
        <v/>
      </c>
      <c r="BH38" s="2" t="str">
        <f t="shared" si="29"/>
        <v/>
      </c>
      <c r="BI38" t="str">
        <f t="shared" si="30"/>
        <v/>
      </c>
    </row>
    <row r="39" spans="1:61" x14ac:dyDescent="0.25">
      <c r="A39" s="16">
        <f t="shared" si="6"/>
        <v>0</v>
      </c>
      <c r="B39" s="11"/>
      <c r="C39" s="11"/>
      <c r="D39" s="12"/>
      <c r="E39" s="11"/>
      <c r="F39" s="36"/>
      <c r="G39" s="36"/>
      <c r="H39" s="36"/>
      <c r="I39" s="36"/>
      <c r="J39" s="36"/>
      <c r="K39" s="36"/>
      <c r="L39" s="35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5"/>
      <c r="AN39" s="12"/>
      <c r="AO39" s="12"/>
      <c r="AP39" s="43" t="str">
        <f>IF(Bet!A38=0,"",SUMPRODUCT($F39:$AA39,$BL$12:$CG$12)+$BX$11)</f>
        <v/>
      </c>
      <c r="AQ39" s="12"/>
      <c r="AR39" s="10"/>
      <c r="AS39" s="10"/>
      <c r="AT39" s="10"/>
      <c r="AU39" s="10"/>
      <c r="AV39" s="10"/>
      <c r="AW39" s="1"/>
      <c r="AZ39" s="14" t="str">
        <f>IFERROR(_xlfn.NORM.DIST(Bet!F38,AW40-AV40,E39+E40,1),"")</f>
        <v/>
      </c>
      <c r="BA39" s="15" t="str">
        <f t="shared" si="20"/>
        <v/>
      </c>
      <c r="BB39" s="14" t="str">
        <f t="shared" si="27"/>
        <v/>
      </c>
      <c r="BC39" s="15" t="str">
        <f t="shared" si="21"/>
        <v/>
      </c>
      <c r="BD39" s="15" t="str">
        <f t="shared" si="22"/>
        <v/>
      </c>
      <c r="BE39" s="14" t="str">
        <f>IFERROR(_xlfn.NORM.DIST(Bet!E39,AW40+AV40,E39+E40,1),"")</f>
        <v/>
      </c>
      <c r="BF39" s="14"/>
      <c r="BG39" s="2" t="str">
        <f t="shared" si="28"/>
        <v/>
      </c>
      <c r="BH39" s="2" t="str">
        <f t="shared" si="29"/>
        <v/>
      </c>
      <c r="BI39" t="str">
        <f t="shared" si="30"/>
        <v/>
      </c>
    </row>
    <row r="40" spans="1:61" x14ac:dyDescent="0.25">
      <c r="A40" s="16">
        <f t="shared" si="6"/>
        <v>0</v>
      </c>
      <c r="B40" s="11"/>
      <c r="C40" s="11"/>
      <c r="D40" s="12"/>
      <c r="E40" s="11"/>
      <c r="F40" s="36"/>
      <c r="G40" s="36"/>
      <c r="H40" s="36"/>
      <c r="I40" s="36"/>
      <c r="J40" s="36"/>
      <c r="K40" s="36"/>
      <c r="L40" s="35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5"/>
      <c r="AN40" s="12"/>
      <c r="AO40" s="12"/>
      <c r="AP40" s="43" t="str">
        <f>IF(Bet!A39=0,"",SUMPRODUCT($F40:$AA40,$BL$12:$CG$12)+$BX$11)</f>
        <v/>
      </c>
      <c r="AQ40" s="12"/>
      <c r="AR40" s="10"/>
      <c r="AS40" s="10"/>
      <c r="AT40" s="10"/>
      <c r="AU40" s="10"/>
      <c r="AV40" s="10"/>
      <c r="AW40" s="1"/>
      <c r="AZ40" s="14" t="str">
        <f>IFERROR(_xlfn.NORM.DIST(Bet!F39,AW41-AV41,E40+E41,1),"")</f>
        <v/>
      </c>
      <c r="BA40" s="15" t="str">
        <f t="shared" si="20"/>
        <v/>
      </c>
      <c r="BB40" s="14" t="str">
        <f t="shared" si="27"/>
        <v/>
      </c>
      <c r="BC40" s="15" t="str">
        <f t="shared" si="21"/>
        <v/>
      </c>
      <c r="BD40" s="15" t="str">
        <f t="shared" si="22"/>
        <v/>
      </c>
      <c r="BE40" s="14" t="str">
        <f>IFERROR(_xlfn.NORM.DIST(Bet!E40,AW41+AV41,E40+E41,1),"")</f>
        <v/>
      </c>
      <c r="BF40" s="14"/>
      <c r="BG40" s="2" t="str">
        <f t="shared" si="28"/>
        <v/>
      </c>
      <c r="BH40" s="2" t="str">
        <f t="shared" si="29"/>
        <v/>
      </c>
      <c r="BI40" t="str">
        <f t="shared" si="30"/>
        <v/>
      </c>
    </row>
    <row r="41" spans="1:61" x14ac:dyDescent="0.25">
      <c r="A41" s="16">
        <f t="shared" si="6"/>
        <v>0</v>
      </c>
      <c r="B41" s="11"/>
      <c r="C41" s="11"/>
      <c r="D41" s="12"/>
      <c r="E41" s="11"/>
      <c r="F41" s="36"/>
      <c r="G41" s="36"/>
      <c r="H41" s="36"/>
      <c r="I41" s="36"/>
      <c r="J41" s="36"/>
      <c r="K41" s="36"/>
      <c r="L41" s="35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5"/>
      <c r="AN41" s="12"/>
      <c r="AO41" s="12"/>
      <c r="AP41" s="43" t="str">
        <f>IF(Bet!A40=0,"",SUMPRODUCT($F41:$AA41,$BL$12:$CG$12)+$BX$11)</f>
        <v/>
      </c>
      <c r="AQ41" s="12"/>
      <c r="AR41" s="10"/>
      <c r="AS41" s="10"/>
      <c r="AT41" s="10"/>
      <c r="AU41" s="10"/>
      <c r="AV41" s="10"/>
      <c r="AW41" s="1"/>
      <c r="AZ41" s="14" t="str">
        <f>IFERROR(_xlfn.NORM.DIST(Bet!F40,AW42-AV42,E41+E42,1),"")</f>
        <v/>
      </c>
      <c r="BA41" s="15" t="str">
        <f t="shared" si="20"/>
        <v/>
      </c>
      <c r="BB41" s="14" t="str">
        <f t="shared" si="27"/>
        <v/>
      </c>
      <c r="BC41" s="15" t="str">
        <f t="shared" si="21"/>
        <v/>
      </c>
      <c r="BD41" s="15" t="str">
        <f t="shared" si="22"/>
        <v/>
      </c>
      <c r="BE41" s="14" t="str">
        <f>IFERROR(_xlfn.NORM.DIST(Bet!E41,AW42+AV42,E41+E42,1),"")</f>
        <v/>
      </c>
      <c r="BF41" s="14"/>
      <c r="BG41" s="2" t="str">
        <f t="shared" si="28"/>
        <v/>
      </c>
      <c r="BH41" s="2" t="str">
        <f t="shared" si="29"/>
        <v/>
      </c>
      <c r="BI41" t="str">
        <f t="shared" si="30"/>
        <v/>
      </c>
    </row>
    <row r="42" spans="1:61" x14ac:dyDescent="0.25">
      <c r="A42" s="16">
        <f t="shared" si="6"/>
        <v>0</v>
      </c>
      <c r="B42" s="11"/>
      <c r="C42" s="11"/>
      <c r="D42" s="12"/>
      <c r="E42" s="11"/>
      <c r="F42" s="36"/>
      <c r="G42" s="36"/>
      <c r="H42" s="36"/>
      <c r="I42" s="36"/>
      <c r="J42" s="36"/>
      <c r="K42" s="36"/>
      <c r="L42" s="35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5"/>
      <c r="AN42" s="12"/>
      <c r="AO42" s="12"/>
      <c r="AP42" s="43" t="str">
        <f>IF(Bet!A41=0,"",SUMPRODUCT($F42:$AA42,$BL$12:$CG$12)+$BX$11)</f>
        <v/>
      </c>
      <c r="AQ42" s="12"/>
      <c r="AR42" s="10"/>
      <c r="AS42" s="10"/>
      <c r="AT42" s="10"/>
      <c r="AU42" s="10"/>
      <c r="AV42" s="10"/>
      <c r="AW42" s="1"/>
      <c r="AZ42" s="14" t="str">
        <f>IFERROR(_xlfn.NORM.DIST(Bet!F41,AW43-AV43,E42+E43,1),"")</f>
        <v/>
      </c>
      <c r="BA42" s="15" t="str">
        <f t="shared" si="20"/>
        <v/>
      </c>
      <c r="BB42" s="14" t="str">
        <f t="shared" si="27"/>
        <v/>
      </c>
      <c r="BC42" s="15" t="str">
        <f t="shared" si="21"/>
        <v/>
      </c>
      <c r="BD42" s="15" t="str">
        <f t="shared" si="22"/>
        <v/>
      </c>
      <c r="BE42" s="14" t="str">
        <f>IFERROR(_xlfn.NORM.DIST(Bet!E42,AW43+AV43,E42+E43,1),"")</f>
        <v/>
      </c>
      <c r="BF42" s="14"/>
      <c r="BG42" s="2" t="str">
        <f t="shared" si="28"/>
        <v/>
      </c>
      <c r="BH42" s="2" t="str">
        <f t="shared" si="29"/>
        <v/>
      </c>
      <c r="BI42" t="str">
        <f t="shared" si="30"/>
        <v/>
      </c>
    </row>
    <row r="43" spans="1:61" x14ac:dyDescent="0.25">
      <c r="A43" s="16">
        <f t="shared" si="6"/>
        <v>0</v>
      </c>
      <c r="B43" s="11"/>
      <c r="C43" s="11"/>
      <c r="D43" s="12"/>
      <c r="E43" s="11"/>
      <c r="F43" s="36"/>
      <c r="G43" s="36"/>
      <c r="H43" s="36"/>
      <c r="I43" s="36"/>
      <c r="J43" s="36"/>
      <c r="K43" s="36"/>
      <c r="L43" s="35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5"/>
      <c r="AN43" s="12"/>
      <c r="AO43" s="12"/>
      <c r="AP43" s="43" t="str">
        <f>IF(Bet!A42=0,"",SUMPRODUCT($F43:$AA43,$BL$12:$CG$12)+$BX$11)</f>
        <v/>
      </c>
      <c r="AQ43" s="12"/>
      <c r="AR43" s="10"/>
      <c r="AS43" s="10"/>
      <c r="AT43" s="10"/>
      <c r="AU43" s="10"/>
      <c r="AV43" s="10"/>
      <c r="AW43" s="1"/>
      <c r="AZ43" s="14" t="str">
        <f>IFERROR(_xlfn.NORM.DIST(Bet!F42,AW44-AV44,E43+E44,1),"")</f>
        <v/>
      </c>
      <c r="BA43" s="15" t="str">
        <f t="shared" si="20"/>
        <v/>
      </c>
      <c r="BB43" s="14" t="str">
        <f t="shared" si="27"/>
        <v/>
      </c>
      <c r="BC43" s="15" t="str">
        <f t="shared" si="21"/>
        <v/>
      </c>
      <c r="BD43" s="15" t="str">
        <f t="shared" si="22"/>
        <v/>
      </c>
      <c r="BE43" s="14" t="str">
        <f>IFERROR(_xlfn.NORM.DIST(Bet!E43,AW44+AV44,E43+E44,1),"")</f>
        <v/>
      </c>
      <c r="BF43" s="14"/>
      <c r="BG43" s="2" t="str">
        <f t="shared" si="28"/>
        <v/>
      </c>
      <c r="BH43" s="2" t="str">
        <f t="shared" si="29"/>
        <v/>
      </c>
      <c r="BI43" t="str">
        <f t="shared" si="30"/>
        <v/>
      </c>
    </row>
    <row r="44" spans="1:61" x14ac:dyDescent="0.25">
      <c r="A44" s="16">
        <f t="shared" si="6"/>
        <v>0</v>
      </c>
      <c r="B44" s="11"/>
      <c r="C44" s="11"/>
      <c r="D44" s="12"/>
      <c r="E44" s="11"/>
      <c r="F44" s="36"/>
      <c r="G44" s="36"/>
      <c r="H44" s="36"/>
      <c r="I44" s="36"/>
      <c r="J44" s="36"/>
      <c r="K44" s="36"/>
      <c r="L44" s="35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5"/>
      <c r="AN44" s="12"/>
      <c r="AO44" s="12"/>
      <c r="AP44" s="43" t="str">
        <f>IF(Bet!A43=0,"",SUMPRODUCT($F44:$AA44,$BL$12:$CG$12)+$BX$11)</f>
        <v/>
      </c>
      <c r="AQ44" s="12"/>
      <c r="AR44" s="10"/>
      <c r="AS44" s="10"/>
      <c r="AT44" s="10"/>
      <c r="AU44" s="10"/>
      <c r="AV44" s="10"/>
      <c r="AW44" s="1"/>
      <c r="AZ44" s="14" t="str">
        <f>IFERROR(_xlfn.NORM.DIST(Bet!F43,AW45-AV45,E44+E45,1),"")</f>
        <v/>
      </c>
      <c r="BA44" s="15" t="str">
        <f t="shared" si="20"/>
        <v/>
      </c>
      <c r="BB44" s="14" t="str">
        <f t="shared" si="27"/>
        <v/>
      </c>
      <c r="BC44" s="15" t="str">
        <f t="shared" si="21"/>
        <v/>
      </c>
      <c r="BD44" s="15" t="str">
        <f t="shared" si="22"/>
        <v/>
      </c>
      <c r="BE44" s="14" t="str">
        <f>IFERROR(_xlfn.NORM.DIST(Bet!E44,AW45+AV45,E44+E45,1),"")</f>
        <v/>
      </c>
      <c r="BF44" s="14"/>
      <c r="BG44" s="2" t="str">
        <f t="shared" si="28"/>
        <v/>
      </c>
      <c r="BH44" s="2" t="str">
        <f t="shared" si="29"/>
        <v/>
      </c>
      <c r="BI44" t="str">
        <f t="shared" si="30"/>
        <v/>
      </c>
    </row>
    <row r="45" spans="1:61" x14ac:dyDescent="0.25">
      <c r="A45" s="16">
        <f t="shared" si="6"/>
        <v>0</v>
      </c>
      <c r="B45" s="11"/>
      <c r="C45" s="11"/>
      <c r="D45" s="12"/>
      <c r="E45" s="11"/>
      <c r="F45" s="36"/>
      <c r="G45" s="36"/>
      <c r="H45" s="36"/>
      <c r="I45" s="36"/>
      <c r="J45" s="36"/>
      <c r="K45" s="36"/>
      <c r="L45" s="35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5"/>
      <c r="AN45" s="12"/>
      <c r="AO45" s="12"/>
      <c r="AP45" s="43" t="str">
        <f>IF(Bet!A44=0,"",SUMPRODUCT($F45:$AA45,$BL$12:$CG$12)+$BX$11)</f>
        <v/>
      </c>
      <c r="AQ45" s="12"/>
      <c r="AR45" s="10"/>
      <c r="AS45" s="10"/>
      <c r="AT45" s="10"/>
      <c r="AU45" s="10"/>
      <c r="AV45" s="10"/>
      <c r="AW45" s="1"/>
      <c r="AZ45" s="14" t="str">
        <f>IFERROR(_xlfn.NORM.DIST(Bet!F44,AW46-AV46,E45+E46,1),"")</f>
        <v/>
      </c>
      <c r="BA45" s="15" t="str">
        <f t="shared" si="20"/>
        <v/>
      </c>
      <c r="BB45" s="14" t="str">
        <f t="shared" si="27"/>
        <v/>
      </c>
      <c r="BC45" s="15" t="str">
        <f t="shared" si="21"/>
        <v/>
      </c>
      <c r="BD45" s="15" t="str">
        <f t="shared" si="22"/>
        <v/>
      </c>
      <c r="BE45" s="14" t="str">
        <f>IFERROR(_xlfn.NORM.DIST(Bet!E45,AW46+AV46,E45+E46,1),"")</f>
        <v/>
      </c>
      <c r="BF45" s="14"/>
      <c r="BG45" s="2" t="str">
        <f t="shared" si="28"/>
        <v/>
      </c>
      <c r="BH45" s="2" t="str">
        <f t="shared" si="29"/>
        <v/>
      </c>
      <c r="BI45" t="str">
        <f t="shared" si="30"/>
        <v/>
      </c>
    </row>
    <row r="46" spans="1:61" x14ac:dyDescent="0.25">
      <c r="A46" s="16">
        <f t="shared" si="6"/>
        <v>0</v>
      </c>
      <c r="B46" s="11"/>
      <c r="C46" s="11"/>
      <c r="D46" s="12"/>
      <c r="E46" s="11"/>
      <c r="F46" s="36"/>
      <c r="G46" s="36"/>
      <c r="H46" s="36"/>
      <c r="I46" s="36"/>
      <c r="J46" s="36"/>
      <c r="K46" s="36"/>
      <c r="L46" s="35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5"/>
      <c r="AN46" s="12"/>
      <c r="AO46" s="12"/>
      <c r="AP46" s="43" t="str">
        <f>IF(Bet!A45=0,"",SUMPRODUCT($F46:$AA46,$BL$12:$CG$12)+$BX$11)</f>
        <v/>
      </c>
      <c r="AQ46" s="12"/>
      <c r="AR46" s="10"/>
      <c r="AS46" s="10"/>
      <c r="AT46" s="10"/>
      <c r="AU46" s="10"/>
      <c r="AV46" s="10"/>
      <c r="AW46" s="1"/>
      <c r="AZ46" s="14" t="str">
        <f>IFERROR(_xlfn.NORM.DIST(Bet!F45,AW47-AV47,E46+E47,1),"")</f>
        <v/>
      </c>
      <c r="BA46" s="15" t="str">
        <f t="shared" si="20"/>
        <v/>
      </c>
      <c r="BB46" s="14" t="str">
        <f t="shared" si="27"/>
        <v/>
      </c>
      <c r="BC46" s="15" t="str">
        <f t="shared" si="21"/>
        <v/>
      </c>
      <c r="BD46" s="15" t="str">
        <f t="shared" si="22"/>
        <v/>
      </c>
      <c r="BE46" s="14" t="str">
        <f>IFERROR(_xlfn.NORM.DIST(Bet!E46,AW47+AV47,E46+E47,1),"")</f>
        <v/>
      </c>
      <c r="BF46" s="14"/>
      <c r="BG46" s="2" t="str">
        <f t="shared" si="28"/>
        <v/>
      </c>
      <c r="BH46" s="2" t="str">
        <f t="shared" si="29"/>
        <v/>
      </c>
      <c r="BI46" t="str">
        <f t="shared" si="30"/>
        <v/>
      </c>
    </row>
    <row r="47" spans="1:61" x14ac:dyDescent="0.25">
      <c r="A47" s="16">
        <f t="shared" si="6"/>
        <v>0</v>
      </c>
      <c r="B47" s="11"/>
      <c r="C47" s="11"/>
      <c r="D47" s="12"/>
      <c r="E47" s="11"/>
      <c r="F47" s="34"/>
      <c r="G47" s="36" t="str">
        <f>IFERROR(INDEX(Overview_Format!$A:$BP,MATCH($C47,Overview_Format!$A:$A,0),MATCH(G$2,Overview_Format!$A$2:$BP$2,0)),"")</f>
        <v/>
      </c>
      <c r="H47" s="36" t="str">
        <f>IFERROR(INDEX(Overview_Format!$A:$BP,MATCH($C47,Overview_Format!$A:$A,0),MATCH(H$2,Overview_Format!$A$2:$BP$2,0)),"")</f>
        <v/>
      </c>
      <c r="I47" s="36" t="str">
        <f>IFERROR(INDEX(Overview_Format!$A:$BP,MATCH($C47,Overview_Format!$A:$A,0),MATCH(I$2,Overview_Format!$A$2:$BP$2,0)),"")</f>
        <v/>
      </c>
      <c r="J47" s="34"/>
      <c r="K47" s="36" t="str">
        <f>IFERROR(INDEX(Overview_Format!$A:$BP,MATCH($C47,Overview_Format!$A:$A,0),MATCH(K$2,Overview_Format!$A$2:$BP$2,0)),"")</f>
        <v/>
      </c>
      <c r="L47" s="34"/>
      <c r="M47" s="36" t="str">
        <f>IFERROR(INDEX(Overview_Format!$A:$BP,MATCH($C47,Overview_Format!$A:$A,0),MATCH(M$2,Overview_Format!$A$2:$BP$2,0)),"")</f>
        <v/>
      </c>
      <c r="N47" s="36" t="str">
        <f t="shared" ref="N47:N78" si="31">IF($C47="","",IF(ISODD(ROW()),F47-G48,G46-F47))</f>
        <v/>
      </c>
      <c r="O47" s="36" t="str">
        <f t="shared" ref="O47:O78" si="32">IF($C47="","",IF(ISODD(ROW()),H47-I48,I46-H47))</f>
        <v/>
      </c>
      <c r="P47" s="36"/>
      <c r="Q47" s="36"/>
      <c r="R47" s="36"/>
      <c r="S47" s="36"/>
      <c r="T47" s="36"/>
      <c r="U47" s="36"/>
      <c r="V47" s="36"/>
      <c r="W47" s="36"/>
      <c r="X47" s="36"/>
      <c r="Y47" s="36" t="str">
        <f t="shared" ref="Y47:Y67" si="33">IF($C47="","",IF(ISODD(ROW()),L47-M48,M46-L47))</f>
        <v/>
      </c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5" t="str">
        <f>IF($C47="","",IF(ISODD(ROW()),(#REF!*(H47-I48)+#REF!*(F47-G48)+#REF!),(#REF!*(I46-H47)+#REF!*(G46-F47)+#REF!)))</f>
        <v/>
      </c>
      <c r="AN47" s="12"/>
      <c r="AO47" s="12"/>
      <c r="AP47" s="43" t="str">
        <f>IF(Bet!A46=0,"",SUMPRODUCT($F47:$AA47,$BL$12:$CG$12)+$BX$11)</f>
        <v/>
      </c>
      <c r="AQ47" s="12"/>
      <c r="AR47" s="10"/>
      <c r="AS47" s="10"/>
      <c r="AT47" s="10"/>
      <c r="AU47" s="10"/>
      <c r="AV47" s="1"/>
      <c r="AW47" s="1"/>
      <c r="AZ47" s="14" t="str">
        <f>IFERROR(_xlfn.NORM.DIST(Bet!F46,AW48-AV48,E47+E48,1),"")</f>
        <v/>
      </c>
      <c r="BA47" s="15" t="str">
        <f t="shared" si="20"/>
        <v/>
      </c>
      <c r="BB47" s="14" t="str">
        <f t="shared" si="27"/>
        <v/>
      </c>
      <c r="BC47" s="15" t="str">
        <f t="shared" si="21"/>
        <v/>
      </c>
      <c r="BD47" s="15" t="str">
        <f t="shared" si="22"/>
        <v/>
      </c>
      <c r="BE47" s="14" t="str">
        <f>IFERROR(_xlfn.NORM.DIST(Bet!E47,AW48+AV48,E47+E48,1),"")</f>
        <v/>
      </c>
      <c r="BF47" s="14"/>
      <c r="BG47" s="2" t="str">
        <f t="shared" si="28"/>
        <v/>
      </c>
      <c r="BH47" s="2" t="str">
        <f t="shared" si="29"/>
        <v/>
      </c>
      <c r="BI47" t="str">
        <f t="shared" si="30"/>
        <v/>
      </c>
    </row>
    <row r="48" spans="1:61" x14ac:dyDescent="0.25">
      <c r="A48" s="16">
        <f t="shared" si="6"/>
        <v>0</v>
      </c>
      <c r="B48" s="11"/>
      <c r="C48" s="11"/>
      <c r="D48" s="12"/>
      <c r="E48" s="11"/>
      <c r="F48" s="34"/>
      <c r="G48" s="36" t="str">
        <f>IFERROR(INDEX(Overview_Format!$A:$BP,MATCH($C48,Overview_Format!$A:$A,0),MATCH(G$2,Overview_Format!$A$2:$BP$2,0)),"")</f>
        <v/>
      </c>
      <c r="H48" s="36" t="str">
        <f>IFERROR(INDEX(Overview_Format!$A:$BP,MATCH($C48,Overview_Format!$A:$A,0),MATCH(H$2,Overview_Format!$A$2:$BP$2,0)),"")</f>
        <v/>
      </c>
      <c r="I48" s="36" t="str">
        <f>IFERROR(INDEX(Overview_Format!$A:$BP,MATCH($C48,Overview_Format!$A:$A,0),MATCH(I$2,Overview_Format!$A$2:$BP$2,0)),"")</f>
        <v/>
      </c>
      <c r="J48" s="34"/>
      <c r="K48" s="36" t="str">
        <f>IFERROR(INDEX(Overview_Format!$A:$BP,MATCH($C48,Overview_Format!$A:$A,0),MATCH(K$2,Overview_Format!$A$2:$BP$2,0)),"")</f>
        <v/>
      </c>
      <c r="L48" s="34"/>
      <c r="M48" s="36" t="str">
        <f>IFERROR(INDEX(Overview_Format!$A:$BP,MATCH($C48,Overview_Format!$A:$A,0),MATCH(M$2,Overview_Format!$A$2:$BP$2,0)),"")</f>
        <v/>
      </c>
      <c r="N48" s="36" t="str">
        <f t="shared" si="31"/>
        <v/>
      </c>
      <c r="O48" s="36" t="str">
        <f t="shared" si="32"/>
        <v/>
      </c>
      <c r="P48" s="36"/>
      <c r="Q48" s="36"/>
      <c r="R48" s="36"/>
      <c r="S48" s="36"/>
      <c r="T48" s="36"/>
      <c r="U48" s="36"/>
      <c r="V48" s="36"/>
      <c r="W48" s="36"/>
      <c r="X48" s="36"/>
      <c r="Y48" s="36" t="str">
        <f t="shared" si="33"/>
        <v/>
      </c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5" t="str">
        <f>IF($C48="","",IF(ISODD(ROW()),(#REF!*(H48-I49)+#REF!*(F48-G49)+#REF!),(#REF!*(I47-H48)+#REF!*(G47-F48)+#REF!)))</f>
        <v/>
      </c>
      <c r="AN48" s="12"/>
      <c r="AO48" s="12"/>
      <c r="AP48" s="43" t="str">
        <f>IF(Bet!A47=0,"",SUMPRODUCT($F48:$AA48,$BL$12:$CG$12)+$BX$11)</f>
        <v/>
      </c>
      <c r="AQ48" s="12"/>
      <c r="AR48" s="10"/>
      <c r="AS48" s="10"/>
      <c r="AT48" s="10"/>
      <c r="AU48" s="10"/>
      <c r="AV48" s="1"/>
      <c r="AW48" s="1"/>
      <c r="AZ48" s="14" t="str">
        <f>IFERROR(_xlfn.NORM.DIST(Bet!F47,AW49-AV49,E48+E49,1),"")</f>
        <v/>
      </c>
      <c r="BA48" s="15" t="str">
        <f t="shared" si="20"/>
        <v/>
      </c>
      <c r="BB48" s="14" t="str">
        <f t="shared" si="27"/>
        <v/>
      </c>
      <c r="BC48" s="15" t="str">
        <f t="shared" si="21"/>
        <v/>
      </c>
      <c r="BD48" s="15" t="str">
        <f t="shared" si="22"/>
        <v/>
      </c>
      <c r="BE48" s="14" t="str">
        <f>IFERROR(_xlfn.NORM.DIST(Bet!E48,AW49+AV49,E48+E49,1),"")</f>
        <v/>
      </c>
      <c r="BF48" s="14"/>
      <c r="BG48" s="2" t="str">
        <f t="shared" si="28"/>
        <v/>
      </c>
      <c r="BH48" s="2" t="str">
        <f t="shared" si="29"/>
        <v/>
      </c>
      <c r="BI48" t="str">
        <f t="shared" si="30"/>
        <v/>
      </c>
    </row>
    <row r="49" spans="1:61" x14ac:dyDescent="0.25">
      <c r="A49" s="16">
        <f t="shared" si="6"/>
        <v>0</v>
      </c>
      <c r="B49" s="11"/>
      <c r="C49" s="11"/>
      <c r="D49" s="12"/>
      <c r="E49" s="11"/>
      <c r="F49" s="34"/>
      <c r="G49" s="36" t="str">
        <f>IFERROR(INDEX(Overview_Format!$A:$BP,MATCH($C49,Overview_Format!$A:$A,0),MATCH(G$2,Overview_Format!$A$2:$BP$2,0)),"")</f>
        <v/>
      </c>
      <c r="H49" s="36" t="str">
        <f>IFERROR(INDEX(Overview_Format!$A:$BP,MATCH($C49,Overview_Format!$A:$A,0),MATCH(H$2,Overview_Format!$A$2:$BP$2,0)),"")</f>
        <v/>
      </c>
      <c r="I49" s="36" t="str">
        <f>IFERROR(INDEX(Overview_Format!$A:$BP,MATCH($C49,Overview_Format!$A:$A,0),MATCH(I$2,Overview_Format!$A$2:$BP$2,0)),"")</f>
        <v/>
      </c>
      <c r="J49" s="34"/>
      <c r="K49" s="36" t="str">
        <f>IFERROR(INDEX(Overview_Format!$A:$BP,MATCH($C49,Overview_Format!$A:$A,0),MATCH(K$2,Overview_Format!$A$2:$BP$2,0)),"")</f>
        <v/>
      </c>
      <c r="L49" s="34"/>
      <c r="M49" s="36" t="str">
        <f>IFERROR(INDEX(Overview_Format!$A:$BP,MATCH($C49,Overview_Format!$A:$A,0),MATCH(M$2,Overview_Format!$A$2:$BP$2,0)),"")</f>
        <v/>
      </c>
      <c r="N49" s="36" t="str">
        <f t="shared" si="31"/>
        <v/>
      </c>
      <c r="O49" s="36" t="str">
        <f t="shared" si="32"/>
        <v/>
      </c>
      <c r="P49" s="36"/>
      <c r="Q49" s="36"/>
      <c r="R49" s="36"/>
      <c r="S49" s="36"/>
      <c r="T49" s="36"/>
      <c r="U49" s="36"/>
      <c r="V49" s="36"/>
      <c r="W49" s="36"/>
      <c r="X49" s="36"/>
      <c r="Y49" s="36" t="str">
        <f t="shared" si="33"/>
        <v/>
      </c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5" t="str">
        <f>IF($C49="","",IF(ISODD(ROW()),(#REF!*(H49-I50)+#REF!*(F49-G50)+#REF!),(#REF!*(I48-H49)+#REF!*(G48-F49)+#REF!)))</f>
        <v/>
      </c>
      <c r="AN49" s="12"/>
      <c r="AO49" s="12"/>
      <c r="AP49" s="43" t="str">
        <f>IF(Bet!A48=0,"",SUMPRODUCT($F49:$AA49,$BL$12:$CG$12)+$BX$11)</f>
        <v/>
      </c>
      <c r="AQ49" s="12"/>
      <c r="AR49" s="10"/>
      <c r="AS49" s="10"/>
      <c r="AT49" s="10"/>
      <c r="AU49" s="10"/>
      <c r="AV49" s="1"/>
      <c r="AW49" s="1"/>
      <c r="AZ49" s="14" t="str">
        <f>IFERROR(_xlfn.NORM.DIST(Bet!F48,AW50-AV50,E49+E50,1),"")</f>
        <v/>
      </c>
      <c r="BA49" s="15" t="str">
        <f t="shared" si="20"/>
        <v/>
      </c>
      <c r="BB49" s="14" t="str">
        <f t="shared" si="27"/>
        <v/>
      </c>
      <c r="BC49" s="15" t="str">
        <f t="shared" si="21"/>
        <v/>
      </c>
      <c r="BD49" s="15" t="str">
        <f t="shared" si="22"/>
        <v/>
      </c>
      <c r="BE49" s="14" t="str">
        <f>IFERROR(_xlfn.NORM.DIST(Bet!E49,AW50+AV50,E49+E50,1),"")</f>
        <v/>
      </c>
      <c r="BF49" s="14"/>
      <c r="BG49" s="2" t="str">
        <f t="shared" si="28"/>
        <v/>
      </c>
      <c r="BH49" s="2" t="str">
        <f t="shared" si="29"/>
        <v/>
      </c>
      <c r="BI49" t="str">
        <f t="shared" si="30"/>
        <v/>
      </c>
    </row>
    <row r="50" spans="1:61" x14ac:dyDescent="0.25">
      <c r="A50" s="16">
        <f t="shared" si="6"/>
        <v>0</v>
      </c>
      <c r="B50" s="11"/>
      <c r="C50" s="11"/>
      <c r="D50" s="12"/>
      <c r="E50" s="11"/>
      <c r="F50" s="34"/>
      <c r="G50" s="36" t="str">
        <f>IFERROR(INDEX(Overview_Format!$A:$BP,MATCH($C50,Overview_Format!$A:$A,0),MATCH(G$2,Overview_Format!$A$2:$BP$2,0)),"")</f>
        <v/>
      </c>
      <c r="H50" s="36" t="str">
        <f>IFERROR(INDEX(Overview_Format!$A:$BP,MATCH($C50,Overview_Format!$A:$A,0),MATCH(H$2,Overview_Format!$A$2:$BP$2,0)),"")</f>
        <v/>
      </c>
      <c r="I50" s="36" t="str">
        <f>IFERROR(INDEX(Overview_Format!$A:$BP,MATCH($C50,Overview_Format!$A:$A,0),MATCH(I$2,Overview_Format!$A$2:$BP$2,0)),"")</f>
        <v/>
      </c>
      <c r="J50" s="34"/>
      <c r="K50" s="36" t="str">
        <f>IFERROR(INDEX(Overview_Format!$A:$BP,MATCH($C50,Overview_Format!$A:$A,0),MATCH(K$2,Overview_Format!$A$2:$BP$2,0)),"")</f>
        <v/>
      </c>
      <c r="L50" s="34"/>
      <c r="M50" s="36" t="str">
        <f>IFERROR(INDEX(Overview_Format!$A:$BP,MATCH($C50,Overview_Format!$A:$A,0),MATCH(M$2,Overview_Format!$A$2:$BP$2,0)),"")</f>
        <v/>
      </c>
      <c r="N50" s="36" t="str">
        <f t="shared" si="31"/>
        <v/>
      </c>
      <c r="O50" s="36" t="str">
        <f t="shared" si="32"/>
        <v/>
      </c>
      <c r="P50" s="36"/>
      <c r="Q50" s="36"/>
      <c r="R50" s="36"/>
      <c r="S50" s="36"/>
      <c r="T50" s="36"/>
      <c r="U50" s="36"/>
      <c r="V50" s="36"/>
      <c r="W50" s="36"/>
      <c r="X50" s="36"/>
      <c r="Y50" s="36" t="str">
        <f t="shared" si="33"/>
        <v/>
      </c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5" t="str">
        <f>IF($C50="","",IF(ISODD(ROW()),(#REF!*(H50-I51)+#REF!*(F50-G51)+#REF!),(#REF!*(I49-H50)+#REF!*(G49-F50)+#REF!)))</f>
        <v/>
      </c>
      <c r="AN50" s="12"/>
      <c r="AO50" s="12"/>
      <c r="AP50" s="43" t="str">
        <f>IF(Bet!A49=0,"",SUMPRODUCT($F50:$AA50,$BL$12:$CG$12)+$BX$11)</f>
        <v/>
      </c>
      <c r="AQ50" s="12"/>
      <c r="AR50" s="10"/>
      <c r="AS50" s="10"/>
      <c r="AT50" s="10"/>
      <c r="AU50" s="10"/>
      <c r="AV50" s="1"/>
      <c r="AW50" s="1"/>
      <c r="AZ50" s="14" t="str">
        <f>IFERROR(_xlfn.NORM.DIST(Bet!F49,AW51-AV51,E50+E51,1),"")</f>
        <v/>
      </c>
      <c r="BA50" s="15" t="str">
        <f t="shared" si="20"/>
        <v/>
      </c>
      <c r="BB50" s="14" t="str">
        <f t="shared" si="27"/>
        <v/>
      </c>
      <c r="BC50" s="15" t="str">
        <f t="shared" si="21"/>
        <v/>
      </c>
      <c r="BD50" s="15" t="str">
        <f t="shared" si="22"/>
        <v/>
      </c>
      <c r="BE50" s="14" t="str">
        <f>IFERROR(_xlfn.NORM.DIST(Bet!E50,AW51+AV51,E50+E51,1),"")</f>
        <v/>
      </c>
      <c r="BF50" s="14"/>
      <c r="BG50" s="2" t="str">
        <f t="shared" si="28"/>
        <v/>
      </c>
      <c r="BH50" s="2" t="str">
        <f t="shared" si="29"/>
        <v/>
      </c>
      <c r="BI50" t="str">
        <f t="shared" si="30"/>
        <v/>
      </c>
    </row>
    <row r="51" spans="1:61" x14ac:dyDescent="0.25">
      <c r="A51" s="16">
        <f t="shared" si="6"/>
        <v>0</v>
      </c>
      <c r="B51" s="11"/>
      <c r="C51" s="11"/>
      <c r="D51" s="12"/>
      <c r="E51" s="11"/>
      <c r="F51" s="34"/>
      <c r="G51" s="36" t="str">
        <f>IFERROR(INDEX(Overview_Format!$A:$BP,MATCH($C51,Overview_Format!$A:$A,0),MATCH(G$2,Overview_Format!$A$2:$BP$2,0)),"")</f>
        <v/>
      </c>
      <c r="H51" s="36" t="str">
        <f>IFERROR(INDEX(Overview_Format!$A:$BP,MATCH($C51,Overview_Format!$A:$A,0),MATCH(H$2,Overview_Format!$A$2:$BP$2,0)),"")</f>
        <v/>
      </c>
      <c r="I51" s="36" t="str">
        <f>IFERROR(INDEX(Overview_Format!$A:$BP,MATCH($C51,Overview_Format!$A:$A,0),MATCH(I$2,Overview_Format!$A$2:$BP$2,0)),"")</f>
        <v/>
      </c>
      <c r="J51" s="34"/>
      <c r="K51" s="36" t="str">
        <f>IFERROR(INDEX(Overview_Format!$A:$BP,MATCH($C51,Overview_Format!$A:$A,0),MATCH(K$2,Overview_Format!$A$2:$BP$2,0)),"")</f>
        <v/>
      </c>
      <c r="L51" s="34"/>
      <c r="M51" s="36" t="str">
        <f>IFERROR(INDEX(Overview_Format!$A:$BP,MATCH($C51,Overview_Format!$A:$A,0),MATCH(M$2,Overview_Format!$A$2:$BP$2,0)),"")</f>
        <v/>
      </c>
      <c r="N51" s="36" t="str">
        <f t="shared" si="31"/>
        <v/>
      </c>
      <c r="O51" s="36" t="str">
        <f t="shared" si="32"/>
        <v/>
      </c>
      <c r="P51" s="36"/>
      <c r="Q51" s="36"/>
      <c r="R51" s="36"/>
      <c r="S51" s="36"/>
      <c r="T51" s="36"/>
      <c r="U51" s="36"/>
      <c r="V51" s="36"/>
      <c r="W51" s="36"/>
      <c r="X51" s="36"/>
      <c r="Y51" s="36" t="str">
        <f t="shared" si="33"/>
        <v/>
      </c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5" t="str">
        <f>IF($C51="","",IF(ISODD(ROW()),(#REF!*(H51-I52)+#REF!*(F51-G52)+#REF!),(#REF!*(I50-H51)+#REF!*(G50-F51)+#REF!)))</f>
        <v/>
      </c>
      <c r="AN51" s="12"/>
      <c r="AO51" s="12"/>
      <c r="AP51" s="43" t="str">
        <f>IF(Bet!A50=0,"",SUMPRODUCT($F51:$AA51,$BL$12:$CG$12)+$BX$11)</f>
        <v/>
      </c>
      <c r="AQ51" s="12"/>
      <c r="AR51" s="10"/>
      <c r="AS51" s="10"/>
      <c r="AT51" s="10"/>
      <c r="AU51" s="10"/>
      <c r="AV51" s="1"/>
      <c r="AW51" s="1"/>
      <c r="AZ51" s="14" t="str">
        <f>IFERROR(_xlfn.NORM.DIST(Bet!F50,AW52-AV52,E51+E52,1),"")</f>
        <v/>
      </c>
      <c r="BA51" s="15" t="str">
        <f t="shared" si="20"/>
        <v/>
      </c>
      <c r="BB51" s="14" t="str">
        <f t="shared" si="27"/>
        <v/>
      </c>
      <c r="BC51" s="15" t="str">
        <f t="shared" si="21"/>
        <v/>
      </c>
      <c r="BD51" s="15" t="str">
        <f t="shared" si="22"/>
        <v/>
      </c>
      <c r="BE51" s="14" t="str">
        <f>IFERROR(_xlfn.NORM.DIST(Bet!E51,AW52+AV52,E51+E52,1),"")</f>
        <v/>
      </c>
      <c r="BF51" s="14"/>
      <c r="BG51" s="2" t="str">
        <f t="shared" si="28"/>
        <v/>
      </c>
      <c r="BH51" s="2" t="str">
        <f t="shared" si="29"/>
        <v/>
      </c>
      <c r="BI51" t="str">
        <f t="shared" si="30"/>
        <v/>
      </c>
    </row>
    <row r="52" spans="1:61" x14ac:dyDescent="0.25">
      <c r="A52" s="16">
        <f t="shared" si="6"/>
        <v>0</v>
      </c>
      <c r="B52" s="11"/>
      <c r="C52" s="11"/>
      <c r="D52" s="12"/>
      <c r="E52" s="11"/>
      <c r="F52" s="34"/>
      <c r="G52" s="36" t="str">
        <f>IFERROR(INDEX(Overview_Format!$A:$BP,MATCH($C52,Overview_Format!$A:$A,0),MATCH(G$2,Overview_Format!$A$2:$BP$2,0)),"")</f>
        <v/>
      </c>
      <c r="H52" s="36" t="str">
        <f>IFERROR(INDEX(Overview_Format!$A:$BP,MATCH($C52,Overview_Format!$A:$A,0),MATCH(H$2,Overview_Format!$A$2:$BP$2,0)),"")</f>
        <v/>
      </c>
      <c r="I52" s="36" t="str">
        <f>IFERROR(INDEX(Overview_Format!$A:$BP,MATCH($C52,Overview_Format!$A:$A,0),MATCH(I$2,Overview_Format!$A$2:$BP$2,0)),"")</f>
        <v/>
      </c>
      <c r="J52" s="34"/>
      <c r="K52" s="36" t="str">
        <f>IFERROR(INDEX(Overview_Format!$A:$BP,MATCH($C52,Overview_Format!$A:$A,0),MATCH(K$2,Overview_Format!$A$2:$BP$2,0)),"")</f>
        <v/>
      </c>
      <c r="L52" s="34"/>
      <c r="M52" s="36" t="str">
        <f>IFERROR(INDEX(Overview_Format!$A:$BP,MATCH($C52,Overview_Format!$A:$A,0),MATCH(M$2,Overview_Format!$A$2:$BP$2,0)),"")</f>
        <v/>
      </c>
      <c r="N52" s="36" t="str">
        <f t="shared" si="31"/>
        <v/>
      </c>
      <c r="O52" s="36" t="str">
        <f t="shared" si="32"/>
        <v/>
      </c>
      <c r="P52" s="36"/>
      <c r="Q52" s="36"/>
      <c r="R52" s="36"/>
      <c r="S52" s="36"/>
      <c r="T52" s="36"/>
      <c r="U52" s="36"/>
      <c r="V52" s="36"/>
      <c r="W52" s="36"/>
      <c r="X52" s="36"/>
      <c r="Y52" s="36" t="str">
        <f t="shared" si="33"/>
        <v/>
      </c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5" t="str">
        <f>IF($C52="","",IF(ISODD(ROW()),(#REF!*(H52-I53)+#REF!*(F52-G53)+#REF!),(#REF!*(I51-H52)+#REF!*(G51-F52)+#REF!)))</f>
        <v/>
      </c>
      <c r="AN52" s="12"/>
      <c r="AO52" s="12"/>
      <c r="AP52" s="43" t="str">
        <f>IF(Bet!A51=0,"",SUMPRODUCT($F52:$AA52,$BL$12:$CG$12)+$BX$11)</f>
        <v/>
      </c>
      <c r="AQ52" s="12"/>
      <c r="AR52" s="10"/>
      <c r="AS52" s="10"/>
      <c r="AT52" s="10"/>
      <c r="AU52" s="10"/>
      <c r="AV52" s="1"/>
      <c r="AW52" s="1"/>
      <c r="AZ52" s="14" t="str">
        <f>IFERROR(_xlfn.NORM.DIST(Bet!F51,AW53-AV53,E52+E53,1),"")</f>
        <v/>
      </c>
      <c r="BA52" s="15" t="str">
        <f t="shared" si="20"/>
        <v/>
      </c>
      <c r="BB52" s="14" t="str">
        <f t="shared" si="27"/>
        <v/>
      </c>
      <c r="BC52" s="15" t="str">
        <f t="shared" si="21"/>
        <v/>
      </c>
      <c r="BD52" s="15" t="str">
        <f t="shared" si="22"/>
        <v/>
      </c>
      <c r="BE52" s="14" t="str">
        <f>IFERROR(_xlfn.NORM.DIST(Bet!E52,AW53+AV53,E52+E53,1),"")</f>
        <v/>
      </c>
      <c r="BF52" s="14"/>
      <c r="BG52" s="2" t="str">
        <f t="shared" si="28"/>
        <v/>
      </c>
      <c r="BH52" s="2" t="str">
        <f t="shared" si="29"/>
        <v/>
      </c>
      <c r="BI52" t="str">
        <f t="shared" si="30"/>
        <v/>
      </c>
    </row>
    <row r="53" spans="1:61" x14ac:dyDescent="0.25">
      <c r="A53" s="16">
        <f t="shared" si="6"/>
        <v>0</v>
      </c>
      <c r="B53" s="11"/>
      <c r="C53" s="11"/>
      <c r="D53" s="12"/>
      <c r="E53" s="11"/>
      <c r="F53" s="34"/>
      <c r="G53" s="36" t="str">
        <f>IFERROR(INDEX(Overview_Format!$A:$BP,MATCH($C53,Overview_Format!$A:$A,0),MATCH(G$2,Overview_Format!$A$2:$BP$2,0)),"")</f>
        <v/>
      </c>
      <c r="H53" s="36" t="str">
        <f>IFERROR(INDEX(Overview_Format!$A:$BP,MATCH($C53,Overview_Format!$A:$A,0),MATCH(H$2,Overview_Format!$A$2:$BP$2,0)),"")</f>
        <v/>
      </c>
      <c r="I53" s="36" t="str">
        <f>IFERROR(INDEX(Overview_Format!$A:$BP,MATCH($C53,Overview_Format!$A:$A,0),MATCH(I$2,Overview_Format!$A$2:$BP$2,0)),"")</f>
        <v/>
      </c>
      <c r="J53" s="34"/>
      <c r="K53" s="36" t="str">
        <f>IFERROR(INDEX(Overview_Format!$A:$BP,MATCH($C53,Overview_Format!$A:$A,0),MATCH(K$2,Overview_Format!$A$2:$BP$2,0)),"")</f>
        <v/>
      </c>
      <c r="L53" s="34"/>
      <c r="M53" s="36" t="str">
        <f>IFERROR(INDEX(Overview_Format!$A:$BP,MATCH($C53,Overview_Format!$A:$A,0),MATCH(M$2,Overview_Format!$A$2:$BP$2,0)),"")</f>
        <v/>
      </c>
      <c r="N53" s="36" t="str">
        <f t="shared" si="31"/>
        <v/>
      </c>
      <c r="O53" s="36" t="str">
        <f t="shared" si="32"/>
        <v/>
      </c>
      <c r="P53" s="36"/>
      <c r="Q53" s="36"/>
      <c r="R53" s="36"/>
      <c r="S53" s="36"/>
      <c r="T53" s="36"/>
      <c r="U53" s="36"/>
      <c r="V53" s="36"/>
      <c r="W53" s="36"/>
      <c r="X53" s="36"/>
      <c r="Y53" s="36" t="str">
        <f t="shared" si="33"/>
        <v/>
      </c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5" t="str">
        <f>IF($C53="","",IF(ISODD(ROW()),(#REF!*(H53-I54)+#REF!*(F53-G54)+#REF!),(#REF!*(I52-H53)+#REF!*(G52-F53)+#REF!)))</f>
        <v/>
      </c>
      <c r="AN53" s="12"/>
      <c r="AO53" s="12"/>
      <c r="AP53" s="43" t="str">
        <f>IF(Bet!A52=0,"",SUMPRODUCT($F53:$AA53,$BL$12:$CG$12)+$BX$11)</f>
        <v/>
      </c>
      <c r="AQ53" s="12"/>
      <c r="AR53" s="10"/>
      <c r="AS53" s="10"/>
      <c r="AT53" s="10"/>
      <c r="AU53" s="10"/>
      <c r="AV53" s="1"/>
      <c r="AW53" s="1"/>
      <c r="AZ53" s="14" t="str">
        <f>IFERROR(_xlfn.NORM.DIST(Bet!F52,AW54-AV54,E53+E54,1),"")</f>
        <v/>
      </c>
      <c r="BA53" s="15" t="str">
        <f t="shared" si="20"/>
        <v/>
      </c>
      <c r="BB53" s="14" t="str">
        <f t="shared" si="27"/>
        <v/>
      </c>
      <c r="BC53" s="15" t="str">
        <f t="shared" si="21"/>
        <v/>
      </c>
      <c r="BD53" s="15" t="str">
        <f t="shared" si="22"/>
        <v/>
      </c>
      <c r="BE53" s="14" t="str">
        <f>IFERROR(_xlfn.NORM.DIST(Bet!E53,AW54+AV54,E53+E54,1),"")</f>
        <v/>
      </c>
      <c r="BF53" s="14"/>
      <c r="BG53" s="2" t="str">
        <f t="shared" si="28"/>
        <v/>
      </c>
      <c r="BH53" s="2" t="str">
        <f t="shared" si="29"/>
        <v/>
      </c>
      <c r="BI53" t="str">
        <f t="shared" si="30"/>
        <v/>
      </c>
    </row>
    <row r="54" spans="1:61" x14ac:dyDescent="0.25">
      <c r="A54" s="16">
        <f t="shared" si="6"/>
        <v>0</v>
      </c>
      <c r="B54" s="11"/>
      <c r="C54" s="11"/>
      <c r="D54" s="12"/>
      <c r="E54" s="11"/>
      <c r="F54" s="34"/>
      <c r="G54" s="36" t="str">
        <f>IFERROR(INDEX(Overview_Format!$A:$BP,MATCH($C54,Overview_Format!$A:$A,0),MATCH(G$2,Overview_Format!$A$2:$BP$2,0)),"")</f>
        <v/>
      </c>
      <c r="H54" s="36" t="str">
        <f>IFERROR(INDEX(Overview_Format!$A:$BP,MATCH($C54,Overview_Format!$A:$A,0),MATCH(H$2,Overview_Format!$A$2:$BP$2,0)),"")</f>
        <v/>
      </c>
      <c r="I54" s="36" t="str">
        <f>IFERROR(INDEX(Overview_Format!$A:$BP,MATCH($C54,Overview_Format!$A:$A,0),MATCH(I$2,Overview_Format!$A$2:$BP$2,0)),"")</f>
        <v/>
      </c>
      <c r="J54" s="34"/>
      <c r="K54" s="36" t="str">
        <f>IFERROR(INDEX(Overview_Format!$A:$BP,MATCH($C54,Overview_Format!$A:$A,0),MATCH(K$2,Overview_Format!$A$2:$BP$2,0)),"")</f>
        <v/>
      </c>
      <c r="L54" s="34"/>
      <c r="M54" s="36" t="str">
        <f>IFERROR(INDEX(Overview_Format!$A:$BP,MATCH($C54,Overview_Format!$A:$A,0),MATCH(M$2,Overview_Format!$A$2:$BP$2,0)),"")</f>
        <v/>
      </c>
      <c r="N54" s="36" t="str">
        <f t="shared" si="31"/>
        <v/>
      </c>
      <c r="O54" s="36" t="str">
        <f t="shared" si="32"/>
        <v/>
      </c>
      <c r="P54" s="36"/>
      <c r="Q54" s="36"/>
      <c r="R54" s="36"/>
      <c r="S54" s="36"/>
      <c r="T54" s="36"/>
      <c r="U54" s="36"/>
      <c r="V54" s="36"/>
      <c r="W54" s="36"/>
      <c r="X54" s="36"/>
      <c r="Y54" s="36" t="str">
        <f t="shared" si="33"/>
        <v/>
      </c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5" t="str">
        <f>IF($C54="","",IF(ISODD(ROW()),(#REF!*(H54-I55)+#REF!*(F54-G55)+#REF!),(#REF!*(I53-H54)+#REF!*(G53-F54)+#REF!)))</f>
        <v/>
      </c>
      <c r="AN54" s="12"/>
      <c r="AO54" s="12"/>
      <c r="AP54" s="43" t="str">
        <f>IF(Bet!A53=0,"",SUMPRODUCT($F54:$AA54,$BL$12:$CG$12)+$BX$11)</f>
        <v/>
      </c>
      <c r="AQ54" s="12"/>
      <c r="AR54" s="10"/>
      <c r="AS54" s="10"/>
      <c r="AT54" s="10"/>
      <c r="AU54" s="10"/>
      <c r="AV54" s="1"/>
      <c r="AW54" s="1"/>
      <c r="AZ54" s="14" t="str">
        <f>IFERROR(_xlfn.NORM.DIST(Bet!F53,AW55-AV55,E54+E55,1),"")</f>
        <v/>
      </c>
      <c r="BA54" s="15" t="str">
        <f t="shared" si="20"/>
        <v/>
      </c>
      <c r="BB54" s="14" t="str">
        <f t="shared" si="27"/>
        <v/>
      </c>
      <c r="BC54" s="15" t="str">
        <f t="shared" si="21"/>
        <v/>
      </c>
      <c r="BD54" s="15" t="str">
        <f t="shared" si="22"/>
        <v/>
      </c>
      <c r="BE54" s="14" t="str">
        <f>IFERROR(_xlfn.NORM.DIST(Bet!E54,AW55+AV55,E54+E55,1),"")</f>
        <v/>
      </c>
      <c r="BF54" s="14"/>
      <c r="BG54" s="2" t="str">
        <f t="shared" si="28"/>
        <v/>
      </c>
      <c r="BH54" s="2" t="str">
        <f t="shared" si="29"/>
        <v/>
      </c>
      <c r="BI54" t="str">
        <f t="shared" si="30"/>
        <v/>
      </c>
    </row>
    <row r="55" spans="1:61" x14ac:dyDescent="0.25">
      <c r="A55" s="16">
        <f t="shared" si="6"/>
        <v>0</v>
      </c>
      <c r="B55" s="11"/>
      <c r="C55" s="11"/>
      <c r="D55" s="12"/>
      <c r="E55" s="11"/>
      <c r="F55" s="34"/>
      <c r="G55" s="36" t="str">
        <f>IFERROR(INDEX(Overview_Format!$A:$BP,MATCH($C55,Overview_Format!$A:$A,0),MATCH(G$2,Overview_Format!$A$2:$BP$2,0)),"")</f>
        <v/>
      </c>
      <c r="H55" s="36" t="str">
        <f>IFERROR(INDEX(Overview_Format!$A:$BP,MATCH($C55,Overview_Format!$A:$A,0),MATCH(H$2,Overview_Format!$A$2:$BP$2,0)),"")</f>
        <v/>
      </c>
      <c r="I55" s="36" t="str">
        <f>IFERROR(INDEX(Overview_Format!$A:$BP,MATCH($C55,Overview_Format!$A:$A,0),MATCH(I$2,Overview_Format!$A$2:$BP$2,0)),"")</f>
        <v/>
      </c>
      <c r="J55" s="34"/>
      <c r="K55" s="36" t="str">
        <f>IFERROR(INDEX(Overview_Format!$A:$BP,MATCH($C55,Overview_Format!$A:$A,0),MATCH(K$2,Overview_Format!$A$2:$BP$2,0)),"")</f>
        <v/>
      </c>
      <c r="L55" s="34"/>
      <c r="M55" s="36" t="str">
        <f>IFERROR(INDEX(Overview_Format!$A:$BP,MATCH($C55,Overview_Format!$A:$A,0),MATCH(M$2,Overview_Format!$A$2:$BP$2,0)),"")</f>
        <v/>
      </c>
      <c r="N55" s="36" t="str">
        <f t="shared" si="31"/>
        <v/>
      </c>
      <c r="O55" s="36" t="str">
        <f t="shared" si="32"/>
        <v/>
      </c>
      <c r="P55" s="36"/>
      <c r="Q55" s="36"/>
      <c r="R55" s="36"/>
      <c r="S55" s="36"/>
      <c r="T55" s="36"/>
      <c r="U55" s="36"/>
      <c r="V55" s="36"/>
      <c r="W55" s="36"/>
      <c r="X55" s="36"/>
      <c r="Y55" s="36" t="str">
        <f t="shared" si="33"/>
        <v/>
      </c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5" t="str">
        <f>IF($C55="","",IF(ISODD(ROW()),(#REF!*(H55-I56)+#REF!*(F55-G56)+#REF!),(#REF!*(I54-H55)+#REF!*(G54-F55)+#REF!)))</f>
        <v/>
      </c>
      <c r="AN55" s="12"/>
      <c r="AO55" s="12"/>
      <c r="AP55" s="43" t="str">
        <f>IF(Bet!A54=0,"",SUMPRODUCT($F55:$AA55,$BL$12:$CG$12)+$BX$11)</f>
        <v/>
      </c>
      <c r="AQ55" s="12"/>
      <c r="AR55" s="10"/>
      <c r="AS55" s="10"/>
      <c r="AT55" s="10"/>
      <c r="AU55" s="10"/>
      <c r="AV55" s="1"/>
      <c r="AW55" s="1"/>
      <c r="AZ55" s="14" t="str">
        <f>IFERROR(_xlfn.NORM.DIST(Bet!F54,AW56-AV56,E55+E56,1),"")</f>
        <v/>
      </c>
      <c r="BA55" s="15" t="str">
        <f t="shared" si="20"/>
        <v/>
      </c>
      <c r="BB55" s="14" t="str">
        <f t="shared" si="27"/>
        <v/>
      </c>
      <c r="BC55" s="15" t="str">
        <f t="shared" si="21"/>
        <v/>
      </c>
      <c r="BD55" s="15" t="str">
        <f t="shared" si="22"/>
        <v/>
      </c>
      <c r="BE55" s="14" t="str">
        <f>IFERROR(_xlfn.NORM.DIST(Bet!E55,AW56+AV56,E55+E56,1),"")</f>
        <v/>
      </c>
      <c r="BF55" s="14"/>
      <c r="BG55" s="2" t="str">
        <f t="shared" si="28"/>
        <v/>
      </c>
      <c r="BH55" s="2" t="str">
        <f t="shared" si="29"/>
        <v/>
      </c>
      <c r="BI55" t="str">
        <f t="shared" si="30"/>
        <v/>
      </c>
    </row>
    <row r="56" spans="1:61" x14ac:dyDescent="0.25">
      <c r="A56" s="16">
        <f t="shared" si="6"/>
        <v>0</v>
      </c>
      <c r="B56" s="11"/>
      <c r="C56" s="11"/>
      <c r="D56" s="12"/>
      <c r="E56" s="11"/>
      <c r="F56" s="34"/>
      <c r="G56" s="36" t="str">
        <f>IFERROR(INDEX(Overview_Format!$A:$BP,MATCH($C56,Overview_Format!$A:$A,0),MATCH(G$2,Overview_Format!$A$2:$BP$2,0)),"")</f>
        <v/>
      </c>
      <c r="H56" s="36" t="str">
        <f>IFERROR(INDEX(Overview_Format!$A:$BP,MATCH($C56,Overview_Format!$A:$A,0),MATCH(H$2,Overview_Format!$A$2:$BP$2,0)),"")</f>
        <v/>
      </c>
      <c r="I56" s="36" t="str">
        <f>IFERROR(INDEX(Overview_Format!$A:$BP,MATCH($C56,Overview_Format!$A:$A,0),MATCH(I$2,Overview_Format!$A$2:$BP$2,0)),"")</f>
        <v/>
      </c>
      <c r="J56" s="34"/>
      <c r="K56" s="36" t="str">
        <f>IFERROR(INDEX(Overview_Format!$A:$BP,MATCH($C56,Overview_Format!$A:$A,0),MATCH(K$2,Overview_Format!$A$2:$BP$2,0)),"")</f>
        <v/>
      </c>
      <c r="L56" s="34"/>
      <c r="M56" s="36" t="str">
        <f>IFERROR(INDEX(Overview_Format!$A:$BP,MATCH($C56,Overview_Format!$A:$A,0),MATCH(M$2,Overview_Format!$A$2:$BP$2,0)),"")</f>
        <v/>
      </c>
      <c r="N56" s="36" t="str">
        <f t="shared" si="31"/>
        <v/>
      </c>
      <c r="O56" s="36" t="str">
        <f t="shared" si="32"/>
        <v/>
      </c>
      <c r="P56" s="36"/>
      <c r="Q56" s="36"/>
      <c r="R56" s="36"/>
      <c r="S56" s="36"/>
      <c r="T56" s="36"/>
      <c r="U56" s="36"/>
      <c r="V56" s="36"/>
      <c r="W56" s="36"/>
      <c r="X56" s="36"/>
      <c r="Y56" s="36" t="str">
        <f t="shared" si="33"/>
        <v/>
      </c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5" t="str">
        <f>IF($C56="","",IF(ISODD(ROW()),(#REF!*(H56-I57)+#REF!*(F56-G57)+#REF!),(#REF!*(I55-H56)+#REF!*(G55-F56)+#REF!)))</f>
        <v/>
      </c>
      <c r="AN56" s="12"/>
      <c r="AO56" s="12"/>
      <c r="AP56" s="43" t="str">
        <f>IF(Bet!A55=0,"",SUMPRODUCT($F56:$AA56,$BL$12:$CG$12)+$BX$11)</f>
        <v/>
      </c>
      <c r="AQ56" s="12"/>
      <c r="AR56" s="10"/>
      <c r="AS56" s="10"/>
      <c r="AT56" s="10"/>
      <c r="AU56" s="10"/>
      <c r="AV56" s="1"/>
      <c r="AW56" s="1"/>
      <c r="AZ56" s="14" t="str">
        <f>IFERROR(_xlfn.NORM.DIST(Bet!F55,AW57-AV57,E56+E57,1),"")</f>
        <v/>
      </c>
      <c r="BA56" s="15" t="str">
        <f t="shared" si="20"/>
        <v/>
      </c>
      <c r="BB56" s="14" t="str">
        <f t="shared" si="27"/>
        <v/>
      </c>
      <c r="BC56" s="15" t="str">
        <f t="shared" si="21"/>
        <v/>
      </c>
      <c r="BD56" s="15" t="str">
        <f t="shared" si="22"/>
        <v/>
      </c>
      <c r="BE56" s="14" t="str">
        <f>IFERROR(_xlfn.NORM.DIST(Bet!E56,AW57+AV57,E56+E57,1),"")</f>
        <v/>
      </c>
      <c r="BF56" s="14"/>
      <c r="BG56" s="2" t="str">
        <f t="shared" si="28"/>
        <v/>
      </c>
      <c r="BH56" s="2" t="str">
        <f t="shared" si="29"/>
        <v/>
      </c>
      <c r="BI56" t="str">
        <f t="shared" si="30"/>
        <v/>
      </c>
    </row>
    <row r="57" spans="1:61" x14ac:dyDescent="0.25">
      <c r="A57" s="16">
        <f t="shared" si="6"/>
        <v>0</v>
      </c>
      <c r="B57" s="11"/>
      <c r="C57" s="11"/>
      <c r="D57" s="12"/>
      <c r="E57" s="11"/>
      <c r="F57" s="34"/>
      <c r="G57" s="36" t="str">
        <f>IFERROR(INDEX(Overview_Format!$A:$BP,MATCH($C57,Overview_Format!$A:$A,0),MATCH(G$2,Overview_Format!$A$2:$BP$2,0)),"")</f>
        <v/>
      </c>
      <c r="H57" s="36" t="str">
        <f>IFERROR(INDEX(Overview_Format!$A:$BP,MATCH($C57,Overview_Format!$A:$A,0),MATCH(H$2,Overview_Format!$A$2:$BP$2,0)),"")</f>
        <v/>
      </c>
      <c r="I57" s="36" t="str">
        <f>IFERROR(INDEX(Overview_Format!$A:$BP,MATCH($C57,Overview_Format!$A:$A,0),MATCH(I$2,Overview_Format!$A$2:$BP$2,0)),"")</f>
        <v/>
      </c>
      <c r="J57" s="34"/>
      <c r="K57" s="36" t="str">
        <f>IFERROR(INDEX(Overview_Format!$A:$BP,MATCH($C57,Overview_Format!$A:$A,0),MATCH(K$2,Overview_Format!$A$2:$BP$2,0)),"")</f>
        <v/>
      </c>
      <c r="L57" s="34"/>
      <c r="M57" s="36" t="str">
        <f>IFERROR(INDEX(Overview_Format!$A:$BP,MATCH($C57,Overview_Format!$A:$A,0),MATCH(M$2,Overview_Format!$A$2:$BP$2,0)),"")</f>
        <v/>
      </c>
      <c r="N57" s="36" t="str">
        <f t="shared" si="31"/>
        <v/>
      </c>
      <c r="O57" s="36" t="str">
        <f t="shared" si="32"/>
        <v/>
      </c>
      <c r="P57" s="36"/>
      <c r="Q57" s="36"/>
      <c r="R57" s="36"/>
      <c r="S57" s="36"/>
      <c r="T57" s="36"/>
      <c r="U57" s="36"/>
      <c r="V57" s="36"/>
      <c r="W57" s="36"/>
      <c r="X57" s="36"/>
      <c r="Y57" s="36" t="str">
        <f t="shared" si="33"/>
        <v/>
      </c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5" t="str">
        <f>IF($C57="","",IF(ISODD(ROW()),(#REF!*(H57-I58)+#REF!*(F57-G58)+#REF!),(#REF!*(I56-H57)+#REF!*(G56-F57)+#REF!)))</f>
        <v/>
      </c>
      <c r="AN57" s="12"/>
      <c r="AO57" s="12"/>
      <c r="AP57" s="43" t="str">
        <f>IF(Bet!A56=0,"",SUMPRODUCT($F57:$AA57,$BL$12:$CG$12)+$BX$11)</f>
        <v/>
      </c>
      <c r="AQ57" s="12"/>
      <c r="AR57" s="10"/>
      <c r="AS57" s="10"/>
      <c r="AT57" s="10"/>
      <c r="AU57" s="10"/>
      <c r="AV57" s="1"/>
      <c r="AW57" s="1"/>
      <c r="AZ57" s="14" t="str">
        <f>IFERROR(_xlfn.NORM.DIST(Bet!F56,AW58-AV58,E57+E58,1),"")</f>
        <v/>
      </c>
      <c r="BA57" s="15" t="str">
        <f t="shared" si="20"/>
        <v/>
      </c>
      <c r="BB57" s="14" t="str">
        <f t="shared" si="27"/>
        <v/>
      </c>
      <c r="BC57" s="15" t="str">
        <f t="shared" si="21"/>
        <v/>
      </c>
      <c r="BD57" s="15" t="str">
        <f t="shared" si="22"/>
        <v/>
      </c>
      <c r="BE57" s="14" t="str">
        <f>IFERROR(_xlfn.NORM.DIST(Bet!E57,AW58+AV58,E57+E58,1),"")</f>
        <v/>
      </c>
      <c r="BF57" s="14"/>
      <c r="BG57" s="2" t="str">
        <f t="shared" si="28"/>
        <v/>
      </c>
      <c r="BH57" s="2" t="str">
        <f t="shared" si="29"/>
        <v/>
      </c>
      <c r="BI57" t="str">
        <f t="shared" si="30"/>
        <v/>
      </c>
    </row>
    <row r="58" spans="1:61" x14ac:dyDescent="0.25">
      <c r="A58" s="16">
        <f t="shared" si="6"/>
        <v>0</v>
      </c>
      <c r="B58" s="11"/>
      <c r="C58" s="11"/>
      <c r="D58" s="12"/>
      <c r="E58" s="11"/>
      <c r="F58" s="34"/>
      <c r="G58" s="36" t="str">
        <f>IFERROR(INDEX(Overview_Format!$A:$BP,MATCH($C58,Overview_Format!$A:$A,0),MATCH(G$2,Overview_Format!$A$2:$BP$2,0)),"")</f>
        <v/>
      </c>
      <c r="H58" s="36" t="str">
        <f>IFERROR(INDEX(Overview_Format!$A:$BP,MATCH($C58,Overview_Format!$A:$A,0),MATCH(H$2,Overview_Format!$A$2:$BP$2,0)),"")</f>
        <v/>
      </c>
      <c r="I58" s="36" t="str">
        <f>IFERROR(INDEX(Overview_Format!$A:$BP,MATCH($C58,Overview_Format!$A:$A,0),MATCH(I$2,Overview_Format!$A$2:$BP$2,0)),"")</f>
        <v/>
      </c>
      <c r="J58" s="34"/>
      <c r="K58" s="36" t="str">
        <f>IFERROR(INDEX(Overview_Format!$A:$BP,MATCH($C58,Overview_Format!$A:$A,0),MATCH(K$2,Overview_Format!$A$2:$BP$2,0)),"")</f>
        <v/>
      </c>
      <c r="L58" s="34"/>
      <c r="M58" s="36" t="str">
        <f>IFERROR(INDEX(Overview_Format!$A:$BP,MATCH($C58,Overview_Format!$A:$A,0),MATCH(M$2,Overview_Format!$A$2:$BP$2,0)),"")</f>
        <v/>
      </c>
      <c r="N58" s="36" t="str">
        <f t="shared" si="31"/>
        <v/>
      </c>
      <c r="O58" s="36" t="str">
        <f t="shared" si="32"/>
        <v/>
      </c>
      <c r="P58" s="36"/>
      <c r="Q58" s="36"/>
      <c r="R58" s="36"/>
      <c r="S58" s="36"/>
      <c r="T58" s="36"/>
      <c r="U58" s="36"/>
      <c r="V58" s="36"/>
      <c r="W58" s="36"/>
      <c r="X58" s="36"/>
      <c r="Y58" s="36" t="str">
        <f t="shared" si="33"/>
        <v/>
      </c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5" t="str">
        <f>IF($C58="","",IF(ISODD(ROW()),(#REF!*(H58-I59)+#REF!*(F58-G59)+#REF!),(#REF!*(I57-H58)+#REF!*(G57-F58)+#REF!)))</f>
        <v/>
      </c>
      <c r="AN58" s="12"/>
      <c r="AO58" s="12"/>
      <c r="AP58" s="43" t="str">
        <f>IF(Bet!A57=0,"",SUMPRODUCT($F58:$AA58,$BL$12:$CG$12)+$BX$11)</f>
        <v/>
      </c>
      <c r="AQ58" s="12"/>
      <c r="AR58" s="10"/>
      <c r="AS58" s="10"/>
      <c r="AT58" s="10"/>
      <c r="AU58" s="10"/>
      <c r="AV58" s="1"/>
      <c r="AW58" s="1"/>
      <c r="AZ58" s="14" t="str">
        <f>IFERROR(_xlfn.NORM.DIST(Bet!F57,AW59-AV59,E58+E59,1),"")</f>
        <v/>
      </c>
      <c r="BA58" s="15" t="str">
        <f t="shared" si="20"/>
        <v/>
      </c>
      <c r="BB58" s="14" t="str">
        <f t="shared" si="27"/>
        <v/>
      </c>
      <c r="BC58" s="15" t="str">
        <f t="shared" si="21"/>
        <v/>
      </c>
      <c r="BD58" s="15" t="str">
        <f t="shared" si="22"/>
        <v/>
      </c>
      <c r="BE58" s="14" t="str">
        <f>IFERROR(_xlfn.NORM.DIST(Bet!E58,AW59+AV59,E58+E59,1),"")</f>
        <v/>
      </c>
      <c r="BF58" s="14"/>
      <c r="BG58" s="2" t="str">
        <f t="shared" si="28"/>
        <v/>
      </c>
      <c r="BH58" s="2" t="str">
        <f t="shared" si="29"/>
        <v/>
      </c>
      <c r="BI58" t="str">
        <f t="shared" si="30"/>
        <v/>
      </c>
    </row>
    <row r="59" spans="1:61" x14ac:dyDescent="0.25">
      <c r="A59" s="16">
        <f t="shared" si="6"/>
        <v>0</v>
      </c>
      <c r="B59" s="11"/>
      <c r="C59" s="11"/>
      <c r="D59" s="12"/>
      <c r="E59" s="11"/>
      <c r="F59" s="34"/>
      <c r="G59" s="36" t="str">
        <f>IFERROR(INDEX(Overview_Format!$A:$BP,MATCH($C59,Overview_Format!$A:$A,0),MATCH(G$2,Overview_Format!$A$2:$BP$2,0)),"")</f>
        <v/>
      </c>
      <c r="H59" s="36" t="str">
        <f>IFERROR(INDEX(Overview_Format!$A:$BP,MATCH($C59,Overview_Format!$A:$A,0),MATCH(H$2,Overview_Format!$A$2:$BP$2,0)),"")</f>
        <v/>
      </c>
      <c r="I59" s="36" t="str">
        <f>IFERROR(INDEX(Overview_Format!$A:$BP,MATCH($C59,Overview_Format!$A:$A,0),MATCH(I$2,Overview_Format!$A$2:$BP$2,0)),"")</f>
        <v/>
      </c>
      <c r="J59" s="34"/>
      <c r="K59" s="36" t="str">
        <f>IFERROR(INDEX(Overview_Format!$A:$BP,MATCH($C59,Overview_Format!$A:$A,0),MATCH(K$2,Overview_Format!$A$2:$BP$2,0)),"")</f>
        <v/>
      </c>
      <c r="L59" s="34"/>
      <c r="M59" s="36" t="str">
        <f>IFERROR(INDEX(Overview_Format!$A:$BP,MATCH($C59,Overview_Format!$A:$A,0),MATCH(M$2,Overview_Format!$A$2:$BP$2,0)),"")</f>
        <v/>
      </c>
      <c r="N59" s="36" t="str">
        <f t="shared" si="31"/>
        <v/>
      </c>
      <c r="O59" s="36" t="str">
        <f t="shared" si="32"/>
        <v/>
      </c>
      <c r="P59" s="36"/>
      <c r="Q59" s="36"/>
      <c r="R59" s="36"/>
      <c r="S59" s="36"/>
      <c r="T59" s="36"/>
      <c r="U59" s="36"/>
      <c r="V59" s="36"/>
      <c r="W59" s="36"/>
      <c r="X59" s="36"/>
      <c r="Y59" s="36" t="str">
        <f t="shared" si="33"/>
        <v/>
      </c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5" t="str">
        <f>IF($C59="","",IF(ISODD(ROW()),(#REF!*(H59-I60)+#REF!*(F59-G60)+#REF!),(#REF!*(I58-H59)+#REF!*(G58-F59)+#REF!)))</f>
        <v/>
      </c>
      <c r="AN59" s="12"/>
      <c r="AO59" s="12"/>
      <c r="AP59" s="43" t="str">
        <f>IF(Bet!A58=0,"",SUMPRODUCT($F59:$AA59,$BL$12:$CG$12)+$BX$11)</f>
        <v/>
      </c>
      <c r="AQ59" s="12"/>
      <c r="AR59" s="10"/>
      <c r="AS59" s="10"/>
      <c r="AT59" s="10"/>
      <c r="AU59" s="10"/>
      <c r="AV59" s="1"/>
      <c r="AW59" s="1"/>
      <c r="AZ59" s="14" t="str">
        <f>IFERROR(_xlfn.NORM.DIST(Bet!F58,AW60-AV60,E59+E60,1),"")</f>
        <v/>
      </c>
      <c r="BA59" s="15" t="str">
        <f t="shared" si="20"/>
        <v/>
      </c>
      <c r="BB59" s="14" t="str">
        <f t="shared" si="27"/>
        <v/>
      </c>
      <c r="BC59" s="15" t="str">
        <f t="shared" si="21"/>
        <v/>
      </c>
      <c r="BD59" s="15" t="str">
        <f t="shared" si="22"/>
        <v/>
      </c>
      <c r="BE59" s="14" t="str">
        <f>IFERROR(_xlfn.NORM.DIST(Bet!E59,AW60+AV60,E59+E60,1),"")</f>
        <v/>
      </c>
      <c r="BF59" s="14"/>
      <c r="BG59" s="2" t="str">
        <f t="shared" si="28"/>
        <v/>
      </c>
      <c r="BH59" s="2" t="str">
        <f t="shared" si="29"/>
        <v/>
      </c>
      <c r="BI59" t="str">
        <f t="shared" si="30"/>
        <v/>
      </c>
    </row>
    <row r="60" spans="1:61" x14ac:dyDescent="0.25">
      <c r="A60" s="16">
        <f t="shared" si="6"/>
        <v>0</v>
      </c>
      <c r="B60" s="11"/>
      <c r="C60" s="11"/>
      <c r="D60" s="12"/>
      <c r="E60" s="11"/>
      <c r="F60" s="34"/>
      <c r="G60" s="36" t="str">
        <f>IFERROR(INDEX(Overview_Format!$A:$BP,MATCH($C60,Overview_Format!$A:$A,0),MATCH(G$2,Overview_Format!$A$2:$BP$2,0)),"")</f>
        <v/>
      </c>
      <c r="H60" s="36" t="str">
        <f>IFERROR(INDEX(Overview_Format!$A:$BP,MATCH($C60,Overview_Format!$A:$A,0),MATCH(H$2,Overview_Format!$A$2:$BP$2,0)),"")</f>
        <v/>
      </c>
      <c r="I60" s="36" t="str">
        <f>IFERROR(INDEX(Overview_Format!$A:$BP,MATCH($C60,Overview_Format!$A:$A,0),MATCH(I$2,Overview_Format!$A$2:$BP$2,0)),"")</f>
        <v/>
      </c>
      <c r="J60" s="34"/>
      <c r="K60" s="36" t="str">
        <f>IFERROR(INDEX(Overview_Format!$A:$BP,MATCH($C60,Overview_Format!$A:$A,0),MATCH(K$2,Overview_Format!$A$2:$BP$2,0)),"")</f>
        <v/>
      </c>
      <c r="L60" s="34"/>
      <c r="M60" s="36" t="str">
        <f>IFERROR(INDEX(Overview_Format!$A:$BP,MATCH($C60,Overview_Format!$A:$A,0),MATCH(M$2,Overview_Format!$A$2:$BP$2,0)),"")</f>
        <v/>
      </c>
      <c r="N60" s="36" t="str">
        <f t="shared" si="31"/>
        <v/>
      </c>
      <c r="O60" s="36" t="str">
        <f t="shared" si="32"/>
        <v/>
      </c>
      <c r="P60" s="36"/>
      <c r="Q60" s="36"/>
      <c r="R60" s="36"/>
      <c r="S60" s="36"/>
      <c r="T60" s="36"/>
      <c r="U60" s="36"/>
      <c r="V60" s="36"/>
      <c r="W60" s="36"/>
      <c r="X60" s="36"/>
      <c r="Y60" s="36" t="str">
        <f t="shared" si="33"/>
        <v/>
      </c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5" t="str">
        <f>IF($C60="","",IF(ISODD(ROW()),(#REF!*(H60-I61)+#REF!*(F60-G61)+#REF!),(#REF!*(I59-H60)+#REF!*(G59-F60)+#REF!)))</f>
        <v/>
      </c>
      <c r="AN60" s="12"/>
      <c r="AO60" s="12"/>
      <c r="AP60" s="43" t="str">
        <f>IF(Bet!A59=0,"",SUMPRODUCT($F60:$AA60,$BL$12:$CG$12)+$BX$11)</f>
        <v/>
      </c>
      <c r="AQ60" s="12"/>
      <c r="AR60" s="10"/>
      <c r="AS60" s="10"/>
      <c r="AT60" s="10"/>
      <c r="AU60" s="10"/>
      <c r="AV60" s="1"/>
      <c r="AW60" s="1"/>
      <c r="AZ60" s="14" t="str">
        <f>IFERROR(_xlfn.NORM.DIST(Bet!F59,AW61-AV61,E60+E61,1),"")</f>
        <v/>
      </c>
      <c r="BA60" s="15" t="str">
        <f t="shared" si="20"/>
        <v/>
      </c>
      <c r="BB60" s="14" t="str">
        <f t="shared" si="27"/>
        <v/>
      </c>
      <c r="BC60" s="15" t="str">
        <f t="shared" si="21"/>
        <v/>
      </c>
      <c r="BD60" s="15" t="str">
        <f t="shared" si="22"/>
        <v/>
      </c>
      <c r="BE60" s="14" t="str">
        <f>IFERROR(_xlfn.NORM.DIST(Bet!E60,AW61+AV61,E60+E61,1),"")</f>
        <v/>
      </c>
      <c r="BF60" s="14"/>
      <c r="BG60" s="2" t="str">
        <f t="shared" si="28"/>
        <v/>
      </c>
      <c r="BH60" s="2" t="str">
        <f t="shared" si="29"/>
        <v/>
      </c>
      <c r="BI60" t="str">
        <f t="shared" si="30"/>
        <v/>
      </c>
    </row>
    <row r="61" spans="1:61" x14ac:dyDescent="0.25">
      <c r="A61" s="16">
        <f t="shared" si="6"/>
        <v>0</v>
      </c>
      <c r="B61" s="11"/>
      <c r="C61" s="11"/>
      <c r="D61" s="12"/>
      <c r="E61" s="11"/>
      <c r="F61" s="34"/>
      <c r="G61" s="36" t="str">
        <f>IFERROR(INDEX(Overview_Format!$A:$BP,MATCH($C61,Overview_Format!$A:$A,0),MATCH(G$2,Overview_Format!$A$2:$BP$2,0)),"")</f>
        <v/>
      </c>
      <c r="H61" s="36" t="str">
        <f>IFERROR(INDEX(Overview_Format!$A:$BP,MATCH($C61,Overview_Format!$A:$A,0),MATCH(H$2,Overview_Format!$A$2:$BP$2,0)),"")</f>
        <v/>
      </c>
      <c r="I61" s="36" t="str">
        <f>IFERROR(INDEX(Overview_Format!$A:$BP,MATCH($C61,Overview_Format!$A:$A,0),MATCH(I$2,Overview_Format!$A$2:$BP$2,0)),"")</f>
        <v/>
      </c>
      <c r="J61" s="34"/>
      <c r="K61" s="36" t="str">
        <f>IFERROR(INDEX(Overview_Format!$A:$BP,MATCH($C61,Overview_Format!$A:$A,0),MATCH(K$2,Overview_Format!$A$2:$BP$2,0)),"")</f>
        <v/>
      </c>
      <c r="L61" s="34"/>
      <c r="M61" s="36" t="str">
        <f>IFERROR(INDEX(Overview_Format!$A:$BP,MATCH($C61,Overview_Format!$A:$A,0),MATCH(M$2,Overview_Format!$A$2:$BP$2,0)),"")</f>
        <v/>
      </c>
      <c r="N61" s="36" t="str">
        <f t="shared" si="31"/>
        <v/>
      </c>
      <c r="O61" s="36" t="str">
        <f t="shared" si="32"/>
        <v/>
      </c>
      <c r="P61" s="36"/>
      <c r="Q61" s="36"/>
      <c r="R61" s="36"/>
      <c r="S61" s="36"/>
      <c r="T61" s="36"/>
      <c r="U61" s="36"/>
      <c r="V61" s="36"/>
      <c r="W61" s="36"/>
      <c r="X61" s="36"/>
      <c r="Y61" s="36" t="str">
        <f t="shared" si="33"/>
        <v/>
      </c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5" t="str">
        <f>IF($C61="","",IF(ISODD(ROW()),(#REF!*(H61-I62)+#REF!*(F61-G62)+#REF!),(#REF!*(I60-H61)+#REF!*(G60-F61)+#REF!)))</f>
        <v/>
      </c>
      <c r="AN61" s="12"/>
      <c r="AO61" s="12"/>
      <c r="AP61" s="43" t="str">
        <f>IF(Bet!A60=0,"",SUMPRODUCT($F61:$AA61,$BL$12:$CG$12)+$BX$11)</f>
        <v/>
      </c>
      <c r="AQ61" s="12"/>
      <c r="AR61" s="10"/>
      <c r="AS61" s="10"/>
      <c r="AT61" s="10"/>
      <c r="AU61" s="10"/>
      <c r="AV61" s="1"/>
      <c r="AW61" s="1"/>
      <c r="AZ61" s="14" t="str">
        <f>IFERROR(_xlfn.NORM.DIST(Bet!F60,AW62-AV62,E61+E62,1),"")</f>
        <v/>
      </c>
      <c r="BA61" s="15" t="str">
        <f t="shared" si="20"/>
        <v/>
      </c>
      <c r="BB61" s="14" t="str">
        <f t="shared" si="27"/>
        <v/>
      </c>
      <c r="BC61" s="15" t="str">
        <f t="shared" si="21"/>
        <v/>
      </c>
      <c r="BD61" s="15" t="str">
        <f t="shared" si="22"/>
        <v/>
      </c>
      <c r="BE61" s="14" t="str">
        <f>IFERROR(_xlfn.NORM.DIST(Bet!E61,AW62+AV62,E61+E62,1),"")</f>
        <v/>
      </c>
      <c r="BF61" s="14"/>
      <c r="BG61" s="2" t="str">
        <f t="shared" si="28"/>
        <v/>
      </c>
      <c r="BH61" s="2" t="str">
        <f t="shared" si="29"/>
        <v/>
      </c>
      <c r="BI61" t="str">
        <f t="shared" si="30"/>
        <v/>
      </c>
    </row>
    <row r="62" spans="1:61" x14ac:dyDescent="0.25">
      <c r="A62" s="16">
        <f t="shared" si="6"/>
        <v>0</v>
      </c>
      <c r="B62" s="11"/>
      <c r="C62" s="11"/>
      <c r="D62" s="12"/>
      <c r="E62" s="11"/>
      <c r="F62" s="34"/>
      <c r="G62" s="36" t="str">
        <f>IFERROR(INDEX(Overview_Format!$A:$BP,MATCH($C62,Overview_Format!$A:$A,0),MATCH(G$2,Overview_Format!$A$2:$BP$2,0)),"")</f>
        <v/>
      </c>
      <c r="H62" s="36" t="str">
        <f>IFERROR(INDEX(Overview_Format!$A:$BP,MATCH($C62,Overview_Format!$A:$A,0),MATCH(H$2,Overview_Format!$A$2:$BP$2,0)),"")</f>
        <v/>
      </c>
      <c r="I62" s="36" t="str">
        <f>IFERROR(INDEX(Overview_Format!$A:$BP,MATCH($C62,Overview_Format!$A:$A,0),MATCH(I$2,Overview_Format!$A$2:$BP$2,0)),"")</f>
        <v/>
      </c>
      <c r="J62" s="34"/>
      <c r="K62" s="36" t="str">
        <f>IFERROR(INDEX(Overview_Format!$A:$BP,MATCH($C62,Overview_Format!$A:$A,0),MATCH(K$2,Overview_Format!$A$2:$BP$2,0)),"")</f>
        <v/>
      </c>
      <c r="L62" s="34"/>
      <c r="M62" s="36" t="str">
        <f>IFERROR(INDEX(Overview_Format!$A:$BP,MATCH($C62,Overview_Format!$A:$A,0),MATCH(M$2,Overview_Format!$A$2:$BP$2,0)),"")</f>
        <v/>
      </c>
      <c r="N62" s="36" t="str">
        <f t="shared" si="31"/>
        <v/>
      </c>
      <c r="O62" s="36" t="str">
        <f t="shared" si="32"/>
        <v/>
      </c>
      <c r="P62" s="36"/>
      <c r="Q62" s="36"/>
      <c r="R62" s="36"/>
      <c r="S62" s="36"/>
      <c r="T62" s="36"/>
      <c r="U62" s="36"/>
      <c r="V62" s="36"/>
      <c r="W62" s="36"/>
      <c r="X62" s="36"/>
      <c r="Y62" s="36" t="str">
        <f t="shared" si="33"/>
        <v/>
      </c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5" t="str">
        <f>IF($C62="","",IF(ISODD(ROW()),(#REF!*(H62-I63)+#REF!*(F62-G63)+#REF!),(#REF!*(I61-H62)+#REF!*(G61-F62)+#REF!)))</f>
        <v/>
      </c>
      <c r="AN62" s="12"/>
      <c r="AO62" s="12"/>
      <c r="AP62" s="43" t="str">
        <f>IF(Bet!A61=0,"",SUMPRODUCT($F62:$AA62,$BL$12:$CG$12)+$BX$11)</f>
        <v/>
      </c>
      <c r="AQ62" s="12"/>
      <c r="AR62" s="10"/>
      <c r="AS62" s="10"/>
      <c r="AT62" s="10"/>
      <c r="AU62" s="10"/>
      <c r="AV62" s="1"/>
      <c r="AW62" s="1"/>
      <c r="AZ62" s="14" t="str">
        <f>IFERROR(_xlfn.NORM.DIST(Bet!F61,AW63-AV63,E62+E63,1),"")</f>
        <v/>
      </c>
      <c r="BA62" s="15" t="str">
        <f t="shared" si="20"/>
        <v/>
      </c>
      <c r="BB62" s="14" t="str">
        <f t="shared" si="27"/>
        <v/>
      </c>
      <c r="BC62" s="15" t="str">
        <f t="shared" si="21"/>
        <v/>
      </c>
      <c r="BD62" s="15" t="str">
        <f t="shared" si="22"/>
        <v/>
      </c>
      <c r="BE62" s="14" t="str">
        <f>IFERROR(_xlfn.NORM.DIST(Bet!E62,AW63+AV63,E62+E63,1),"")</f>
        <v/>
      </c>
      <c r="BF62" s="14"/>
      <c r="BG62" s="2" t="str">
        <f t="shared" si="28"/>
        <v/>
      </c>
      <c r="BH62" s="2" t="str">
        <f t="shared" si="29"/>
        <v/>
      </c>
      <c r="BI62" t="str">
        <f t="shared" si="30"/>
        <v/>
      </c>
    </row>
    <row r="63" spans="1:61" x14ac:dyDescent="0.25">
      <c r="A63" s="16">
        <f t="shared" si="6"/>
        <v>0</v>
      </c>
      <c r="B63" s="11"/>
      <c r="C63" s="11"/>
      <c r="D63" s="12"/>
      <c r="E63" s="11"/>
      <c r="F63" s="34"/>
      <c r="G63" s="36" t="str">
        <f>IFERROR(INDEX(Overview_Format!$A:$BP,MATCH($C63,Overview_Format!$A:$A,0),MATCH(G$2,Overview_Format!$A$2:$BP$2,0)),"")</f>
        <v/>
      </c>
      <c r="H63" s="36" t="str">
        <f>IFERROR(INDEX(Overview_Format!$A:$BP,MATCH($C63,Overview_Format!$A:$A,0),MATCH(H$2,Overview_Format!$A$2:$BP$2,0)),"")</f>
        <v/>
      </c>
      <c r="I63" s="36" t="str">
        <f>IFERROR(INDEX(Overview_Format!$A:$BP,MATCH($C63,Overview_Format!$A:$A,0),MATCH(I$2,Overview_Format!$A$2:$BP$2,0)),"")</f>
        <v/>
      </c>
      <c r="J63" s="34"/>
      <c r="K63" s="36" t="str">
        <f>IFERROR(INDEX(Overview_Format!$A:$BP,MATCH($C63,Overview_Format!$A:$A,0),MATCH(K$2,Overview_Format!$A$2:$BP$2,0)),"")</f>
        <v/>
      </c>
      <c r="L63" s="34"/>
      <c r="M63" s="36" t="str">
        <f>IFERROR(INDEX(Overview_Format!$A:$BP,MATCH($C63,Overview_Format!$A:$A,0),MATCH(M$2,Overview_Format!$A$2:$BP$2,0)),"")</f>
        <v/>
      </c>
      <c r="N63" s="36" t="str">
        <f t="shared" si="31"/>
        <v/>
      </c>
      <c r="O63" s="36" t="str">
        <f t="shared" si="32"/>
        <v/>
      </c>
      <c r="P63" s="36"/>
      <c r="Q63" s="36"/>
      <c r="R63" s="36"/>
      <c r="S63" s="36"/>
      <c r="T63" s="36"/>
      <c r="U63" s="36"/>
      <c r="V63" s="36"/>
      <c r="W63" s="36"/>
      <c r="X63" s="36"/>
      <c r="Y63" s="36" t="str">
        <f t="shared" si="33"/>
        <v/>
      </c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5" t="str">
        <f>IF($C63="","",IF(ISODD(ROW()),(#REF!*(H63-I64)+#REF!*(F63-G64)+#REF!),(#REF!*(I62-H63)+#REF!*(G62-F63)+#REF!)))</f>
        <v/>
      </c>
      <c r="AN63" s="12"/>
      <c r="AO63" s="12"/>
      <c r="AP63" s="43" t="str">
        <f>IF(Bet!A62=0,"",SUMPRODUCT($F63:$AA63,$BL$12:$CG$12)+$BX$11)</f>
        <v/>
      </c>
      <c r="AQ63" s="12"/>
      <c r="AR63" s="10"/>
      <c r="AS63" s="10"/>
      <c r="AT63" s="10"/>
      <c r="AU63" s="10"/>
      <c r="AV63" s="1"/>
      <c r="AW63" s="1"/>
      <c r="AZ63" s="14" t="str">
        <f>IFERROR(_xlfn.NORM.DIST(Bet!F62,AW64-AV64,E63+E64,1),"")</f>
        <v/>
      </c>
      <c r="BA63" s="15" t="str">
        <f t="shared" si="20"/>
        <v/>
      </c>
      <c r="BB63" s="14" t="str">
        <f t="shared" si="27"/>
        <v/>
      </c>
      <c r="BC63" s="15" t="str">
        <f t="shared" si="21"/>
        <v/>
      </c>
      <c r="BD63" s="15" t="str">
        <f t="shared" si="22"/>
        <v/>
      </c>
      <c r="BE63" s="14" t="str">
        <f>IFERROR(_xlfn.NORM.DIST(Bet!E63,AW64+AV64,E63+E64,1),"")</f>
        <v/>
      </c>
      <c r="BF63" s="14"/>
      <c r="BG63" s="2" t="str">
        <f t="shared" si="28"/>
        <v/>
      </c>
      <c r="BH63" s="2" t="str">
        <f t="shared" si="29"/>
        <v/>
      </c>
      <c r="BI63" t="str">
        <f t="shared" si="30"/>
        <v/>
      </c>
    </row>
    <row r="64" spans="1:61" x14ac:dyDescent="0.25">
      <c r="A64" s="16">
        <f t="shared" si="6"/>
        <v>0</v>
      </c>
      <c r="B64" s="11"/>
      <c r="C64" s="11"/>
      <c r="D64" s="12"/>
      <c r="E64" s="11"/>
      <c r="F64" s="34"/>
      <c r="G64" s="36" t="str">
        <f>IFERROR(INDEX(Overview_Format!$A:$BP,MATCH($C64,Overview_Format!$A:$A,0),MATCH(G$2,Overview_Format!$A$2:$BP$2,0)),"")</f>
        <v/>
      </c>
      <c r="H64" s="36" t="str">
        <f>IFERROR(INDEX(Overview_Format!$A:$BP,MATCH($C64,Overview_Format!$A:$A,0),MATCH(H$2,Overview_Format!$A$2:$BP$2,0)),"")</f>
        <v/>
      </c>
      <c r="I64" s="36" t="str">
        <f>IFERROR(INDEX(Overview_Format!$A:$BP,MATCH($C64,Overview_Format!$A:$A,0),MATCH(I$2,Overview_Format!$A$2:$BP$2,0)),"")</f>
        <v/>
      </c>
      <c r="J64" s="34"/>
      <c r="K64" s="36" t="str">
        <f>IFERROR(INDEX(Overview_Format!$A:$BP,MATCH($C64,Overview_Format!$A:$A,0),MATCH(K$2,Overview_Format!$A$2:$BP$2,0)),"")</f>
        <v/>
      </c>
      <c r="L64" s="34"/>
      <c r="M64" s="36" t="str">
        <f>IFERROR(INDEX(Overview_Format!$A:$BP,MATCH($C64,Overview_Format!$A:$A,0),MATCH(M$2,Overview_Format!$A$2:$BP$2,0)),"")</f>
        <v/>
      </c>
      <c r="N64" s="36" t="str">
        <f t="shared" si="31"/>
        <v/>
      </c>
      <c r="O64" s="36" t="str">
        <f t="shared" si="32"/>
        <v/>
      </c>
      <c r="P64" s="36"/>
      <c r="Q64" s="36"/>
      <c r="R64" s="36"/>
      <c r="S64" s="36"/>
      <c r="T64" s="36"/>
      <c r="U64" s="36"/>
      <c r="V64" s="36"/>
      <c r="W64" s="36"/>
      <c r="X64" s="36"/>
      <c r="Y64" s="36" t="str">
        <f t="shared" si="33"/>
        <v/>
      </c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5" t="str">
        <f>IF($C64="","",IF(ISODD(ROW()),(#REF!*(H64-I65)+#REF!*(F64-G65)+#REF!),(#REF!*(I63-H64)+#REF!*(G63-F64)+#REF!)))</f>
        <v/>
      </c>
      <c r="AN64" s="12"/>
      <c r="AO64" s="12"/>
      <c r="AP64" s="43" t="str">
        <f>IF(Bet!A63=0,"",SUMPRODUCT($F64:$AA64,$BL$12:$CG$12)+$BX$11)</f>
        <v/>
      </c>
      <c r="AQ64" s="12"/>
      <c r="AR64" s="10"/>
      <c r="AS64" s="10"/>
      <c r="AT64" s="10"/>
      <c r="AU64" s="10"/>
      <c r="AV64" s="1"/>
      <c r="AW64" s="1"/>
      <c r="AZ64" s="14" t="str">
        <f>IFERROR(_xlfn.NORM.DIST(Bet!F63,AW65-AV65,E64+E65,1),"")</f>
        <v/>
      </c>
      <c r="BA64" s="15" t="str">
        <f t="shared" si="20"/>
        <v/>
      </c>
      <c r="BB64" s="14" t="str">
        <f t="shared" si="27"/>
        <v/>
      </c>
      <c r="BC64" s="15" t="str">
        <f t="shared" si="21"/>
        <v/>
      </c>
      <c r="BD64" s="15" t="str">
        <f t="shared" si="22"/>
        <v/>
      </c>
      <c r="BE64" s="14" t="str">
        <f>IFERROR(_xlfn.NORM.DIST(Bet!E64,AW65+AV65,E64+E65,1),"")</f>
        <v/>
      </c>
      <c r="BF64" s="14"/>
      <c r="BG64" s="2" t="str">
        <f t="shared" si="28"/>
        <v/>
      </c>
      <c r="BH64" s="2" t="str">
        <f t="shared" si="29"/>
        <v/>
      </c>
      <c r="BI64" t="str">
        <f t="shared" si="30"/>
        <v/>
      </c>
    </row>
    <row r="65" spans="1:61" x14ac:dyDescent="0.25">
      <c r="A65" s="16">
        <f t="shared" si="6"/>
        <v>0</v>
      </c>
      <c r="B65" s="11"/>
      <c r="C65" s="11"/>
      <c r="D65" s="12"/>
      <c r="E65" s="11"/>
      <c r="F65" s="34"/>
      <c r="G65" s="36" t="str">
        <f>IFERROR(INDEX(Overview_Format!$A:$BP,MATCH($C65,Overview_Format!$A:$A,0),MATCH(G$2,Overview_Format!$A$2:$BP$2,0)),"")</f>
        <v/>
      </c>
      <c r="H65" s="36" t="str">
        <f>IFERROR(INDEX(Overview_Format!$A:$BP,MATCH($C65,Overview_Format!$A:$A,0),MATCH(H$2,Overview_Format!$A$2:$BP$2,0)),"")</f>
        <v/>
      </c>
      <c r="I65" s="36" t="str">
        <f>IFERROR(INDEX(Overview_Format!$A:$BP,MATCH($C65,Overview_Format!$A:$A,0),MATCH(I$2,Overview_Format!$A$2:$BP$2,0)),"")</f>
        <v/>
      </c>
      <c r="J65" s="34"/>
      <c r="K65" s="36" t="str">
        <f>IFERROR(INDEX(Overview_Format!$A:$BP,MATCH($C65,Overview_Format!$A:$A,0),MATCH(K$2,Overview_Format!$A$2:$BP$2,0)),"")</f>
        <v/>
      </c>
      <c r="L65" s="34"/>
      <c r="M65" s="36" t="str">
        <f>IFERROR(INDEX(Overview_Format!$A:$BP,MATCH($C65,Overview_Format!$A:$A,0),MATCH(M$2,Overview_Format!$A$2:$BP$2,0)),"")</f>
        <v/>
      </c>
      <c r="N65" s="36" t="str">
        <f t="shared" si="31"/>
        <v/>
      </c>
      <c r="O65" s="36" t="str">
        <f t="shared" si="32"/>
        <v/>
      </c>
      <c r="P65" s="36"/>
      <c r="Q65" s="36"/>
      <c r="R65" s="36"/>
      <c r="S65" s="36"/>
      <c r="T65" s="36"/>
      <c r="U65" s="36"/>
      <c r="V65" s="36"/>
      <c r="W65" s="36"/>
      <c r="X65" s="36"/>
      <c r="Y65" s="36" t="str">
        <f t="shared" si="33"/>
        <v/>
      </c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5" t="str">
        <f>IF($C65="","",IF(ISODD(ROW()),(#REF!*(H65-I66)+#REF!*(F65-G66)+#REF!),(#REF!*(I64-H65)+#REF!*(G64-F65)+#REF!)))</f>
        <v/>
      </c>
      <c r="AN65" s="12"/>
      <c r="AO65" s="12"/>
      <c r="AP65" s="43" t="str">
        <f>IF(Bet!A64=0,"",SUMPRODUCT($F65:$AA65,$BL$12:$CG$12)+$BX$11)</f>
        <v/>
      </c>
      <c r="AQ65" s="12"/>
      <c r="AR65" s="10"/>
      <c r="AS65" s="10"/>
      <c r="AT65" s="10"/>
      <c r="AU65" s="10"/>
      <c r="AV65" s="1"/>
      <c r="AW65" s="1"/>
      <c r="AZ65" s="14" t="str">
        <f>IFERROR(_xlfn.NORM.DIST(Bet!F64,AW66-AV66,E65+E66,1),"")</f>
        <v/>
      </c>
      <c r="BA65" s="15" t="str">
        <f t="shared" si="20"/>
        <v/>
      </c>
      <c r="BB65" s="14" t="str">
        <f t="shared" si="27"/>
        <v/>
      </c>
      <c r="BC65" s="15" t="str">
        <f t="shared" si="21"/>
        <v/>
      </c>
      <c r="BD65" s="15" t="str">
        <f t="shared" si="22"/>
        <v/>
      </c>
      <c r="BE65" s="14" t="str">
        <f>IFERROR(_xlfn.NORM.DIST(Bet!E65,AW66+AV66,E65+E66,1),"")</f>
        <v/>
      </c>
      <c r="BF65" s="14"/>
      <c r="BG65" s="2" t="str">
        <f t="shared" si="28"/>
        <v/>
      </c>
      <c r="BH65" s="2" t="str">
        <f t="shared" si="29"/>
        <v/>
      </c>
      <c r="BI65" t="str">
        <f t="shared" si="30"/>
        <v/>
      </c>
    </row>
    <row r="66" spans="1:61" x14ac:dyDescent="0.25">
      <c r="A66" s="16">
        <f t="shared" si="6"/>
        <v>0</v>
      </c>
      <c r="B66" s="11"/>
      <c r="C66" s="11"/>
      <c r="D66" s="12"/>
      <c r="E66" s="11"/>
      <c r="F66" s="34"/>
      <c r="G66" s="36" t="str">
        <f>IFERROR(INDEX(Overview_Format!$A:$BP,MATCH($C66,Overview_Format!$A:$A,0),MATCH(G$2,Overview_Format!$A$2:$BP$2,0)),"")</f>
        <v/>
      </c>
      <c r="H66" s="36" t="str">
        <f>IFERROR(INDEX(Overview_Format!$A:$BP,MATCH($C66,Overview_Format!$A:$A,0),MATCH(H$2,Overview_Format!$A$2:$BP$2,0)),"")</f>
        <v/>
      </c>
      <c r="I66" s="36" t="str">
        <f>IFERROR(INDEX(Overview_Format!$A:$BP,MATCH($C66,Overview_Format!$A:$A,0),MATCH(I$2,Overview_Format!$A$2:$BP$2,0)),"")</f>
        <v/>
      </c>
      <c r="J66" s="34"/>
      <c r="K66" s="36" t="str">
        <f>IFERROR(INDEX(Overview_Format!$A:$BP,MATCH($C66,Overview_Format!$A:$A,0),MATCH(K$2,Overview_Format!$A$2:$BP$2,0)),"")</f>
        <v/>
      </c>
      <c r="L66" s="34"/>
      <c r="M66" s="36" t="str">
        <f>IFERROR(INDEX(Overview_Format!$A:$BP,MATCH($C66,Overview_Format!$A:$A,0),MATCH(M$2,Overview_Format!$A$2:$BP$2,0)),"")</f>
        <v/>
      </c>
      <c r="N66" s="36" t="str">
        <f t="shared" si="31"/>
        <v/>
      </c>
      <c r="O66" s="36" t="str">
        <f t="shared" si="32"/>
        <v/>
      </c>
      <c r="P66" s="36"/>
      <c r="Q66" s="36"/>
      <c r="R66" s="36"/>
      <c r="S66" s="36"/>
      <c r="T66" s="36"/>
      <c r="U66" s="36"/>
      <c r="V66" s="36"/>
      <c r="W66" s="36"/>
      <c r="X66" s="36"/>
      <c r="Y66" s="36" t="str">
        <f t="shared" si="33"/>
        <v/>
      </c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5" t="str">
        <f>IF($C66="","",IF(ISODD(ROW()),(#REF!*(H66-I67)+#REF!*(F66-G67)+#REF!),(#REF!*(I65-H66)+#REF!*(G65-F66)+#REF!)))</f>
        <v/>
      </c>
      <c r="AN66" s="12"/>
      <c r="AO66" s="12"/>
      <c r="AP66" s="43" t="str">
        <f>IF(Bet!A65=0,"",SUMPRODUCT($F66:$AA66,$BL$12:$CG$12)+$BX$11)</f>
        <v/>
      </c>
      <c r="AQ66" s="12"/>
      <c r="AR66" s="10"/>
      <c r="AS66" s="10"/>
      <c r="AT66" s="10"/>
      <c r="AU66" s="10"/>
      <c r="AV66" s="1"/>
      <c r="AW66" s="1"/>
      <c r="AZ66" s="14" t="str">
        <f>IFERROR(_xlfn.NORM.DIST(Bet!F65,AW67-AV67,E66+E67,1),"")</f>
        <v/>
      </c>
      <c r="BA66" s="15" t="str">
        <f t="shared" si="20"/>
        <v/>
      </c>
      <c r="BB66" s="14" t="str">
        <f t="shared" si="27"/>
        <v/>
      </c>
      <c r="BC66" s="15" t="str">
        <f t="shared" si="21"/>
        <v/>
      </c>
      <c r="BD66" s="15" t="str">
        <f t="shared" si="22"/>
        <v/>
      </c>
      <c r="BE66" s="14" t="str">
        <f>IFERROR(_xlfn.NORM.DIST(Bet!E66,AW67+AV67,E66+E67,1),"")</f>
        <v/>
      </c>
      <c r="BF66" s="14"/>
      <c r="BG66" s="2" t="str">
        <f t="shared" si="28"/>
        <v/>
      </c>
      <c r="BH66" s="2" t="str">
        <f t="shared" si="29"/>
        <v/>
      </c>
      <c r="BI66" t="str">
        <f t="shared" si="30"/>
        <v/>
      </c>
    </row>
    <row r="67" spans="1:61" x14ac:dyDescent="0.25">
      <c r="A67" s="16">
        <f t="shared" si="6"/>
        <v>0</v>
      </c>
      <c r="B67" s="11"/>
      <c r="C67" s="11"/>
      <c r="D67" s="12"/>
      <c r="E67" s="11"/>
      <c r="F67" s="34"/>
      <c r="G67" s="36" t="str">
        <f>IFERROR(INDEX(Overview_Format!$A:$BP,MATCH($C67,Overview_Format!$A:$A,0),MATCH(G$2,Overview_Format!$A$2:$BP$2,0)),"")</f>
        <v/>
      </c>
      <c r="H67" s="36" t="str">
        <f>IFERROR(INDEX(Overview_Format!$A:$BP,MATCH($C67,Overview_Format!$A:$A,0),MATCH(H$2,Overview_Format!$A$2:$BP$2,0)),"")</f>
        <v/>
      </c>
      <c r="I67" s="36" t="str">
        <f>IFERROR(INDEX(Overview_Format!$A:$BP,MATCH($C67,Overview_Format!$A:$A,0),MATCH(I$2,Overview_Format!$A$2:$BP$2,0)),"")</f>
        <v/>
      </c>
      <c r="J67" s="34"/>
      <c r="K67" s="36" t="str">
        <f>IFERROR(INDEX(Overview_Format!$A:$BP,MATCH($C67,Overview_Format!$A:$A,0),MATCH(K$2,Overview_Format!$A$2:$BP$2,0)),"")</f>
        <v/>
      </c>
      <c r="L67" s="34"/>
      <c r="M67" s="36" t="str">
        <f>IFERROR(INDEX(Overview_Format!$A:$BP,MATCH($C67,Overview_Format!$A:$A,0),MATCH(M$2,Overview_Format!$A$2:$BP$2,0)),"")</f>
        <v/>
      </c>
      <c r="N67" s="36" t="str">
        <f t="shared" si="31"/>
        <v/>
      </c>
      <c r="O67" s="36" t="str">
        <f t="shared" si="32"/>
        <v/>
      </c>
      <c r="P67" s="36"/>
      <c r="Q67" s="36"/>
      <c r="R67" s="36"/>
      <c r="S67" s="36"/>
      <c r="T67" s="36"/>
      <c r="U67" s="36"/>
      <c r="V67" s="36"/>
      <c r="W67" s="36"/>
      <c r="X67" s="36"/>
      <c r="Y67" s="36" t="str">
        <f t="shared" si="33"/>
        <v/>
      </c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5" t="str">
        <f>IF($C67="","",IF(ISODD(ROW()),(#REF!*(H67-I68)+#REF!*(F67-G68)+#REF!),(#REF!*(I66-H67)+#REF!*(G66-F67)+#REF!)))</f>
        <v/>
      </c>
      <c r="AN67" s="12"/>
      <c r="AO67" s="12"/>
      <c r="AP67" s="43" t="str">
        <f>IF(Bet!A66=0,"",SUMPRODUCT($F67:$AA67,$BL$12:$CG$12)+$BX$11)</f>
        <v/>
      </c>
      <c r="AQ67" s="12"/>
      <c r="AR67" s="10"/>
      <c r="AS67" s="10"/>
      <c r="AT67" s="10"/>
      <c r="AU67" s="10"/>
      <c r="AV67" s="1"/>
      <c r="AW67" s="1"/>
      <c r="AZ67" s="14" t="str">
        <f>IFERROR(_xlfn.NORM.DIST(Bet!F66,AW68-AV68,E67+E68,1),"")</f>
        <v/>
      </c>
      <c r="BA67" s="15" t="str">
        <f t="shared" si="20"/>
        <v/>
      </c>
      <c r="BB67" s="14" t="str">
        <f t="shared" ref="BB67:BB100" si="34">IFERROR(_xlfn.NORM.DIST(0,AW68-AV68,E67+E68,1),"")</f>
        <v/>
      </c>
      <c r="BC67" s="15" t="str">
        <f t="shared" si="21"/>
        <v/>
      </c>
      <c r="BD67" s="15" t="str">
        <f t="shared" si="22"/>
        <v/>
      </c>
      <c r="BE67" s="14" t="str">
        <f>IFERROR(_xlfn.NORM.DIST(Bet!E67,AW68+AV68,E67+E68,1),"")</f>
        <v/>
      </c>
      <c r="BF67" s="14"/>
      <c r="BG67" s="2" t="str">
        <f t="shared" ref="BG67:BG100" si="35">IF(A67=0,"",IF(ISODD(ROW()),IF(C67=AW67,IF(BA67&gt;$B$1,1,0),IF(AZ67&gt;$B$1,1,0)),IF(C67=AW66,IF(BA66&gt;$B$1,1,0),IF(AZ66&gt;$B$1,1,0))))</f>
        <v/>
      </c>
      <c r="BH67" s="2" t="str">
        <f t="shared" ref="BH67:BH100" si="36">IF(A67=0,"",IF(ISODD(ROW()),IF(BD67&gt;$B$1,1,0),IF(BE66&gt;$B$1,1,0)))</f>
        <v/>
      </c>
      <c r="BI67" t="str">
        <f t="shared" ref="BI67:BI100" si="37">IF(A67=0,"",IF(ISODD(ROW()),IF(BB67&gt;$C$1,1,IF(BC67&gt;$D$1,2,0)),0))</f>
        <v/>
      </c>
    </row>
    <row r="68" spans="1:61" x14ac:dyDescent="0.25">
      <c r="A68" s="16">
        <f t="shared" ref="A68:A100" si="38">IF(ISNUMBER(CODE(B68)),1,0)</f>
        <v>0</v>
      </c>
      <c r="B68" s="11"/>
      <c r="C68" s="11"/>
      <c r="D68" s="12"/>
      <c r="E68" s="11"/>
      <c r="F68" s="34"/>
      <c r="G68" s="36" t="str">
        <f>IFERROR(INDEX(Overview_Format!$A:$BP,MATCH($C68,Overview_Format!$A:$A,0),MATCH(G$2,Overview_Format!$A$2:$BP$2,0)),"")</f>
        <v/>
      </c>
      <c r="H68" s="36" t="str">
        <f>IFERROR(INDEX(Overview_Format!$A:$BP,MATCH($C68,Overview_Format!$A:$A,0),MATCH(H$2,Overview_Format!$A$2:$BP$2,0)),"")</f>
        <v/>
      </c>
      <c r="I68" s="36" t="str">
        <f>IFERROR(INDEX(Overview_Format!$A:$BP,MATCH($C68,Overview_Format!$A:$A,0),MATCH(I$2,Overview_Format!$A$2:$BP$2,0)),"")</f>
        <v/>
      </c>
      <c r="J68" s="34"/>
      <c r="K68" s="36" t="str">
        <f>IFERROR(INDEX(Overview_Format!$A:$BP,MATCH($C68,Overview_Format!$A:$A,0),MATCH(K$2,Overview_Format!$A$2:$BP$2,0)),"")</f>
        <v/>
      </c>
      <c r="L68" s="34"/>
      <c r="M68" s="36" t="str">
        <f>IFERROR(INDEX(Overview_Format!$A:$BP,MATCH($C68,Overview_Format!$A:$A,0),MATCH(M$2,Overview_Format!$A$2:$BP$2,0)),"")</f>
        <v/>
      </c>
      <c r="N68" s="36" t="str">
        <f t="shared" si="31"/>
        <v/>
      </c>
      <c r="O68" s="36" t="str">
        <f t="shared" si="32"/>
        <v/>
      </c>
      <c r="P68" s="36"/>
      <c r="Q68" s="36"/>
      <c r="R68" s="36"/>
      <c r="S68" s="36"/>
      <c r="T68" s="36"/>
      <c r="U68" s="36"/>
      <c r="V68" s="36"/>
      <c r="W68" s="36"/>
      <c r="X68" s="36"/>
      <c r="Y68" s="36" t="str">
        <f t="shared" ref="Y68:Y100" si="39">IF($C68="","",IF(ISODD(ROW()),L68-M69,M67-L68))</f>
        <v/>
      </c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5" t="str">
        <f>IF($C68="","",IF(ISODD(ROW()),(#REF!*(H68-I69)+#REF!*(F68-G69)+#REF!),(#REF!*(I67-H68)+#REF!*(G67-F68)+#REF!)))</f>
        <v/>
      </c>
      <c r="AN68" s="12"/>
      <c r="AO68" s="12"/>
      <c r="AP68" s="43" t="str">
        <f>IF(Bet!A67=0,"",SUMPRODUCT($F68:$AA68,$BL$12:$CG$12)+$BX$11)</f>
        <v/>
      </c>
      <c r="AQ68" s="12"/>
      <c r="AR68" s="10"/>
      <c r="AS68" s="10"/>
      <c r="AT68" s="10"/>
      <c r="AU68" s="10"/>
      <c r="AV68" s="1"/>
      <c r="AW68" s="1"/>
      <c r="AZ68" s="14" t="str">
        <f>IFERROR(_xlfn.NORM.DIST(Bet!F67,AW69-AV69,E68+E69,1),"")</f>
        <v/>
      </c>
      <c r="BA68" s="15" t="str">
        <f t="shared" ref="BA68:BA100" si="40">IFERROR(1-AZ68,"")</f>
        <v/>
      </c>
      <c r="BB68" s="14" t="str">
        <f t="shared" si="34"/>
        <v/>
      </c>
      <c r="BC68" s="15" t="str">
        <f t="shared" ref="BC68:BC100" si="41">IFERROR(1-BB68,"")</f>
        <v/>
      </c>
      <c r="BD68" s="15" t="str">
        <f t="shared" ref="BD68:BD100" si="42">IFERROR(1-BE68,"")</f>
        <v/>
      </c>
      <c r="BE68" s="14" t="str">
        <f>IFERROR(_xlfn.NORM.DIST(Bet!E68,AW69+AV69,E68+E69,1),"")</f>
        <v/>
      </c>
      <c r="BF68" s="14"/>
      <c r="BG68" s="2" t="str">
        <f t="shared" si="35"/>
        <v/>
      </c>
      <c r="BH68" s="2" t="str">
        <f t="shared" si="36"/>
        <v/>
      </c>
      <c r="BI68" t="str">
        <f t="shared" si="37"/>
        <v/>
      </c>
    </row>
    <row r="69" spans="1:61" x14ac:dyDescent="0.25">
      <c r="A69" s="16">
        <f t="shared" si="38"/>
        <v>0</v>
      </c>
      <c r="B69" s="11"/>
      <c r="C69" s="11"/>
      <c r="D69" s="12"/>
      <c r="E69" s="11"/>
      <c r="F69" s="34"/>
      <c r="G69" s="36" t="str">
        <f>IFERROR(INDEX(Overview_Format!$A:$BP,MATCH($C69,Overview_Format!$A:$A,0),MATCH(G$2,Overview_Format!$A$2:$BP$2,0)),"")</f>
        <v/>
      </c>
      <c r="H69" s="36" t="str">
        <f>IFERROR(INDEX(Overview_Format!$A:$BP,MATCH($C69,Overview_Format!$A:$A,0),MATCH(H$2,Overview_Format!$A$2:$BP$2,0)),"")</f>
        <v/>
      </c>
      <c r="I69" s="36" t="str">
        <f>IFERROR(INDEX(Overview_Format!$A:$BP,MATCH($C69,Overview_Format!$A:$A,0),MATCH(I$2,Overview_Format!$A$2:$BP$2,0)),"")</f>
        <v/>
      </c>
      <c r="J69" s="34"/>
      <c r="K69" s="36" t="str">
        <f>IFERROR(INDEX(Overview_Format!$A:$BP,MATCH($C69,Overview_Format!$A:$A,0),MATCH(K$2,Overview_Format!$A$2:$BP$2,0)),"")</f>
        <v/>
      </c>
      <c r="L69" s="34"/>
      <c r="M69" s="36" t="str">
        <f>IFERROR(INDEX(Overview_Format!$A:$BP,MATCH($C69,Overview_Format!$A:$A,0),MATCH(M$2,Overview_Format!$A$2:$BP$2,0)),"")</f>
        <v/>
      </c>
      <c r="N69" s="36" t="str">
        <f t="shared" si="31"/>
        <v/>
      </c>
      <c r="O69" s="36" t="str">
        <f t="shared" si="32"/>
        <v/>
      </c>
      <c r="P69" s="36"/>
      <c r="Q69" s="36"/>
      <c r="R69" s="36"/>
      <c r="S69" s="36"/>
      <c r="T69" s="36"/>
      <c r="U69" s="36"/>
      <c r="V69" s="36"/>
      <c r="W69" s="36"/>
      <c r="X69" s="36"/>
      <c r="Y69" s="36" t="str">
        <f t="shared" si="39"/>
        <v/>
      </c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5" t="str">
        <f>IF($C69="","",IF(ISODD(ROW()),(#REF!*(H69-I70)+#REF!*(F69-G70)+#REF!),(#REF!*(I68-H69)+#REF!*(G68-F69)+#REF!)))</f>
        <v/>
      </c>
      <c r="AN69" s="12"/>
      <c r="AO69" s="12"/>
      <c r="AP69" s="43" t="str">
        <f>IF(Bet!A68=0,"",SUMPRODUCT($F69:$AA69,$BL$12:$CG$12)+$BX$11)</f>
        <v/>
      </c>
      <c r="AQ69" s="12"/>
      <c r="AR69" s="10"/>
      <c r="AS69" s="10"/>
      <c r="AT69" s="10"/>
      <c r="AU69" s="10"/>
      <c r="AV69" s="1"/>
      <c r="AW69" s="1"/>
      <c r="AZ69" s="14" t="str">
        <f>IFERROR(_xlfn.NORM.DIST(Bet!F68,AW70-AV70,E69+E70,1),"")</f>
        <v/>
      </c>
      <c r="BA69" s="15" t="str">
        <f t="shared" si="40"/>
        <v/>
      </c>
      <c r="BB69" s="14" t="str">
        <f t="shared" si="34"/>
        <v/>
      </c>
      <c r="BC69" s="15" t="str">
        <f t="shared" si="41"/>
        <v/>
      </c>
      <c r="BD69" s="15" t="str">
        <f t="shared" si="42"/>
        <v/>
      </c>
      <c r="BE69" s="14" t="str">
        <f>IFERROR(_xlfn.NORM.DIST(Bet!E69,AW70+AV70,E69+E70,1),"")</f>
        <v/>
      </c>
      <c r="BF69" s="14"/>
      <c r="BG69" s="2" t="str">
        <f t="shared" si="35"/>
        <v/>
      </c>
      <c r="BH69" s="2" t="str">
        <f t="shared" si="36"/>
        <v/>
      </c>
      <c r="BI69" t="str">
        <f t="shared" si="37"/>
        <v/>
      </c>
    </row>
    <row r="70" spans="1:61" x14ac:dyDescent="0.25">
      <c r="A70" s="16">
        <f t="shared" si="38"/>
        <v>0</v>
      </c>
      <c r="B70" s="11"/>
      <c r="C70" s="11"/>
      <c r="D70" s="12"/>
      <c r="E70" s="11"/>
      <c r="F70" s="34"/>
      <c r="G70" s="36" t="str">
        <f>IFERROR(INDEX(Overview_Format!$A:$BP,MATCH($C70,Overview_Format!$A:$A,0),MATCH(G$2,Overview_Format!$A$2:$BP$2,0)),"")</f>
        <v/>
      </c>
      <c r="H70" s="36" t="str">
        <f>IFERROR(INDEX(Overview_Format!$A:$BP,MATCH($C70,Overview_Format!$A:$A,0),MATCH(H$2,Overview_Format!$A$2:$BP$2,0)),"")</f>
        <v/>
      </c>
      <c r="I70" s="36" t="str">
        <f>IFERROR(INDEX(Overview_Format!$A:$BP,MATCH($C70,Overview_Format!$A:$A,0),MATCH(I$2,Overview_Format!$A$2:$BP$2,0)),"")</f>
        <v/>
      </c>
      <c r="J70" s="34"/>
      <c r="K70" s="36" t="str">
        <f>IFERROR(INDEX(Overview_Format!$A:$BP,MATCH($C70,Overview_Format!$A:$A,0),MATCH(K$2,Overview_Format!$A$2:$BP$2,0)),"")</f>
        <v/>
      </c>
      <c r="L70" s="34"/>
      <c r="M70" s="36" t="str">
        <f>IFERROR(INDEX(Overview_Format!$A:$BP,MATCH($C70,Overview_Format!$A:$A,0),MATCH(M$2,Overview_Format!$A$2:$BP$2,0)),"")</f>
        <v/>
      </c>
      <c r="N70" s="36" t="str">
        <f t="shared" si="31"/>
        <v/>
      </c>
      <c r="O70" s="36" t="str">
        <f t="shared" si="32"/>
        <v/>
      </c>
      <c r="P70" s="36"/>
      <c r="Q70" s="36"/>
      <c r="R70" s="36"/>
      <c r="S70" s="36"/>
      <c r="T70" s="36"/>
      <c r="U70" s="36"/>
      <c r="V70" s="36"/>
      <c r="W70" s="36"/>
      <c r="X70" s="36"/>
      <c r="Y70" s="36" t="str">
        <f t="shared" si="39"/>
        <v/>
      </c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5" t="str">
        <f>IF($C70="","",IF(ISODD(ROW()),(#REF!*(H70-I71)+#REF!*(F70-G71)+#REF!),(#REF!*(I69-H70)+#REF!*(G69-F70)+#REF!)))</f>
        <v/>
      </c>
      <c r="AN70" s="12"/>
      <c r="AO70" s="12"/>
      <c r="AP70" s="43" t="str">
        <f>IF(Bet!A69=0,"",SUMPRODUCT($F70:$AA70,$BL$12:$CG$12)+$BX$11)</f>
        <v/>
      </c>
      <c r="AQ70" s="12"/>
      <c r="AR70" s="10"/>
      <c r="AS70" s="10"/>
      <c r="AT70" s="10"/>
      <c r="AU70" s="10"/>
      <c r="AV70" s="1"/>
      <c r="AW70" s="1"/>
      <c r="AZ70" s="14" t="str">
        <f>IFERROR(_xlfn.NORM.DIST(Bet!F69,AW71-AV71,E70+E71,1),"")</f>
        <v/>
      </c>
      <c r="BA70" s="15" t="str">
        <f t="shared" si="40"/>
        <v/>
      </c>
      <c r="BB70" s="14" t="str">
        <f t="shared" si="34"/>
        <v/>
      </c>
      <c r="BC70" s="15" t="str">
        <f t="shared" si="41"/>
        <v/>
      </c>
      <c r="BD70" s="15" t="str">
        <f t="shared" si="42"/>
        <v/>
      </c>
      <c r="BE70" s="14" t="str">
        <f>IFERROR(_xlfn.NORM.DIST(Bet!E70,AW71+AV71,E70+E71,1),"")</f>
        <v/>
      </c>
      <c r="BF70" s="14"/>
      <c r="BG70" s="2" t="str">
        <f t="shared" si="35"/>
        <v/>
      </c>
      <c r="BH70" s="2" t="str">
        <f t="shared" si="36"/>
        <v/>
      </c>
      <c r="BI70" t="str">
        <f t="shared" si="37"/>
        <v/>
      </c>
    </row>
    <row r="71" spans="1:61" x14ac:dyDescent="0.25">
      <c r="A71" s="16">
        <f t="shared" si="38"/>
        <v>0</v>
      </c>
      <c r="B71" s="11"/>
      <c r="C71" s="11"/>
      <c r="D71" s="12"/>
      <c r="E71" s="11"/>
      <c r="F71" s="34"/>
      <c r="G71" s="36" t="str">
        <f>IFERROR(INDEX(Overview_Format!$A:$BP,MATCH($C71,Overview_Format!$A:$A,0),MATCH(G$2,Overview_Format!$A$2:$BP$2,0)),"")</f>
        <v/>
      </c>
      <c r="H71" s="36" t="str">
        <f>IFERROR(INDEX(Overview_Format!$A:$BP,MATCH($C71,Overview_Format!$A:$A,0),MATCH(H$2,Overview_Format!$A$2:$BP$2,0)),"")</f>
        <v/>
      </c>
      <c r="I71" s="36" t="str">
        <f>IFERROR(INDEX(Overview_Format!$A:$BP,MATCH($C71,Overview_Format!$A:$A,0),MATCH(I$2,Overview_Format!$A$2:$BP$2,0)),"")</f>
        <v/>
      </c>
      <c r="J71" s="34"/>
      <c r="K71" s="36" t="str">
        <f>IFERROR(INDEX(Overview_Format!$A:$BP,MATCH($C71,Overview_Format!$A:$A,0),MATCH(K$2,Overview_Format!$A$2:$BP$2,0)),"")</f>
        <v/>
      </c>
      <c r="L71" s="34"/>
      <c r="M71" s="36" t="str">
        <f>IFERROR(INDEX(Overview_Format!$A:$BP,MATCH($C71,Overview_Format!$A:$A,0),MATCH(M$2,Overview_Format!$A$2:$BP$2,0)),"")</f>
        <v/>
      </c>
      <c r="N71" s="36" t="str">
        <f t="shared" si="31"/>
        <v/>
      </c>
      <c r="O71" s="36" t="str">
        <f t="shared" si="32"/>
        <v/>
      </c>
      <c r="P71" s="36"/>
      <c r="Q71" s="36"/>
      <c r="R71" s="36"/>
      <c r="S71" s="36"/>
      <c r="T71" s="36"/>
      <c r="U71" s="36"/>
      <c r="V71" s="36"/>
      <c r="W71" s="36"/>
      <c r="X71" s="36"/>
      <c r="Y71" s="36" t="str">
        <f t="shared" si="39"/>
        <v/>
      </c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5" t="str">
        <f>IF($C71="","",IF(ISODD(ROW()),(#REF!*(H71-I72)+#REF!*(F71-G72)+#REF!),(#REF!*(I70-H71)+#REF!*(G70-F71)+#REF!)))</f>
        <v/>
      </c>
      <c r="AN71" s="12"/>
      <c r="AO71" s="12"/>
      <c r="AP71" s="43" t="str">
        <f>IF(Bet!A70=0,"",SUMPRODUCT($F71:$AA71,$BL$12:$CG$12)+$BX$11)</f>
        <v/>
      </c>
      <c r="AQ71" s="12"/>
      <c r="AR71" s="10"/>
      <c r="AS71" s="10"/>
      <c r="AT71" s="10"/>
      <c r="AU71" s="10"/>
      <c r="AV71" s="1"/>
      <c r="AW71" s="1"/>
      <c r="AZ71" s="14" t="str">
        <f>IFERROR(_xlfn.NORM.DIST(Bet!F70,AW72-AV72,E71+E72,1),"")</f>
        <v/>
      </c>
      <c r="BA71" s="15" t="str">
        <f t="shared" si="40"/>
        <v/>
      </c>
      <c r="BB71" s="14" t="str">
        <f t="shared" si="34"/>
        <v/>
      </c>
      <c r="BC71" s="15" t="str">
        <f t="shared" si="41"/>
        <v/>
      </c>
      <c r="BD71" s="15" t="str">
        <f t="shared" si="42"/>
        <v/>
      </c>
      <c r="BE71" s="14" t="str">
        <f>IFERROR(_xlfn.NORM.DIST(Bet!E71,AW72+AV72,E71+E72,1),"")</f>
        <v/>
      </c>
      <c r="BF71" s="14"/>
      <c r="BG71" s="2" t="str">
        <f t="shared" si="35"/>
        <v/>
      </c>
      <c r="BH71" s="2" t="str">
        <f t="shared" si="36"/>
        <v/>
      </c>
      <c r="BI71" t="str">
        <f t="shared" si="37"/>
        <v/>
      </c>
    </row>
    <row r="72" spans="1:61" x14ac:dyDescent="0.25">
      <c r="A72" s="16">
        <f t="shared" si="38"/>
        <v>0</v>
      </c>
      <c r="B72" s="11"/>
      <c r="C72" s="11"/>
      <c r="D72" s="12"/>
      <c r="E72" s="11"/>
      <c r="F72" s="34"/>
      <c r="G72" s="36" t="str">
        <f>IFERROR(INDEX(Overview_Format!$A:$BP,MATCH($C72,Overview_Format!$A:$A,0),MATCH(G$2,Overview_Format!$A$2:$BP$2,0)),"")</f>
        <v/>
      </c>
      <c r="H72" s="36" t="str">
        <f>IFERROR(INDEX(Overview_Format!$A:$BP,MATCH($C72,Overview_Format!$A:$A,0),MATCH(H$2,Overview_Format!$A$2:$BP$2,0)),"")</f>
        <v/>
      </c>
      <c r="I72" s="36" t="str">
        <f>IFERROR(INDEX(Overview_Format!$A:$BP,MATCH($C72,Overview_Format!$A:$A,0),MATCH(I$2,Overview_Format!$A$2:$BP$2,0)),"")</f>
        <v/>
      </c>
      <c r="J72" s="34"/>
      <c r="K72" s="36" t="str">
        <f>IFERROR(INDEX(Overview_Format!$A:$BP,MATCH($C72,Overview_Format!$A:$A,0),MATCH(K$2,Overview_Format!$A$2:$BP$2,0)),"")</f>
        <v/>
      </c>
      <c r="L72" s="34"/>
      <c r="M72" s="36" t="str">
        <f>IFERROR(INDEX(Overview_Format!$A:$BP,MATCH($C72,Overview_Format!$A:$A,0),MATCH(M$2,Overview_Format!$A$2:$BP$2,0)),"")</f>
        <v/>
      </c>
      <c r="N72" s="36" t="str">
        <f t="shared" si="31"/>
        <v/>
      </c>
      <c r="O72" s="36" t="str">
        <f t="shared" si="32"/>
        <v/>
      </c>
      <c r="P72" s="36"/>
      <c r="Q72" s="36"/>
      <c r="R72" s="36"/>
      <c r="S72" s="36"/>
      <c r="T72" s="36"/>
      <c r="U72" s="36"/>
      <c r="V72" s="36"/>
      <c r="W72" s="36"/>
      <c r="X72" s="36"/>
      <c r="Y72" s="36" t="str">
        <f t="shared" si="39"/>
        <v/>
      </c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5" t="str">
        <f>IF($C72="","",IF(ISODD(ROW()),(#REF!*(H72-I73)+#REF!*(F72-G73)+#REF!),(#REF!*(I71-H72)+#REF!*(G71-F72)+#REF!)))</f>
        <v/>
      </c>
      <c r="AN72" s="12"/>
      <c r="AO72" s="12"/>
      <c r="AP72" s="43" t="str">
        <f>IF(Bet!A71=0,"",SUMPRODUCT($F72:$AA72,$BL$12:$CG$12)+$BX$11)</f>
        <v/>
      </c>
      <c r="AQ72" s="12"/>
      <c r="AR72" s="10"/>
      <c r="AS72" s="10"/>
      <c r="AT72" s="10"/>
      <c r="AU72" s="10"/>
      <c r="AV72" s="1"/>
      <c r="AW72" s="1"/>
      <c r="AZ72" s="14" t="str">
        <f>IFERROR(_xlfn.NORM.DIST(Bet!F71,AW73-AV73,E72+E73,1),"")</f>
        <v/>
      </c>
      <c r="BA72" s="15" t="str">
        <f t="shared" si="40"/>
        <v/>
      </c>
      <c r="BB72" s="14" t="str">
        <f t="shared" si="34"/>
        <v/>
      </c>
      <c r="BC72" s="15" t="str">
        <f t="shared" si="41"/>
        <v/>
      </c>
      <c r="BD72" s="15" t="str">
        <f t="shared" si="42"/>
        <v/>
      </c>
      <c r="BE72" s="14" t="str">
        <f>IFERROR(_xlfn.NORM.DIST(Bet!E72,AW73+AV73,E72+E73,1),"")</f>
        <v/>
      </c>
      <c r="BF72" s="14"/>
      <c r="BG72" s="2" t="str">
        <f t="shared" si="35"/>
        <v/>
      </c>
      <c r="BH72" s="2" t="str">
        <f t="shared" si="36"/>
        <v/>
      </c>
      <c r="BI72" t="str">
        <f t="shared" si="37"/>
        <v/>
      </c>
    </row>
    <row r="73" spans="1:61" x14ac:dyDescent="0.25">
      <c r="A73" s="16">
        <f t="shared" si="38"/>
        <v>0</v>
      </c>
      <c r="B73" s="11"/>
      <c r="C73" s="11"/>
      <c r="D73" s="12"/>
      <c r="E73" s="11"/>
      <c r="F73" s="34"/>
      <c r="G73" s="36" t="str">
        <f>IFERROR(INDEX(Overview_Format!$A:$BP,MATCH($C73,Overview_Format!$A:$A,0),MATCH(G$2,Overview_Format!$A$2:$BP$2,0)),"")</f>
        <v/>
      </c>
      <c r="H73" s="36" t="str">
        <f>IFERROR(INDEX(Overview_Format!$A:$BP,MATCH($C73,Overview_Format!$A:$A,0),MATCH(H$2,Overview_Format!$A$2:$BP$2,0)),"")</f>
        <v/>
      </c>
      <c r="I73" s="36" t="str">
        <f>IFERROR(INDEX(Overview_Format!$A:$BP,MATCH($C73,Overview_Format!$A:$A,0),MATCH(I$2,Overview_Format!$A$2:$BP$2,0)),"")</f>
        <v/>
      </c>
      <c r="J73" s="34"/>
      <c r="K73" s="36" t="str">
        <f>IFERROR(INDEX(Overview_Format!$A:$BP,MATCH($C73,Overview_Format!$A:$A,0),MATCH(K$2,Overview_Format!$A$2:$BP$2,0)),"")</f>
        <v/>
      </c>
      <c r="L73" s="34"/>
      <c r="M73" s="36" t="str">
        <f>IFERROR(INDEX(Overview_Format!$A:$BP,MATCH($C73,Overview_Format!$A:$A,0),MATCH(M$2,Overview_Format!$A$2:$BP$2,0)),"")</f>
        <v/>
      </c>
      <c r="N73" s="36" t="str">
        <f t="shared" si="31"/>
        <v/>
      </c>
      <c r="O73" s="36" t="str">
        <f t="shared" si="32"/>
        <v/>
      </c>
      <c r="P73" s="36"/>
      <c r="Q73" s="36"/>
      <c r="R73" s="36"/>
      <c r="S73" s="36"/>
      <c r="T73" s="36"/>
      <c r="U73" s="36"/>
      <c r="V73" s="36"/>
      <c r="W73" s="36"/>
      <c r="X73" s="36"/>
      <c r="Y73" s="36" t="str">
        <f t="shared" si="39"/>
        <v/>
      </c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5" t="str">
        <f>IF($C73="","",IF(ISODD(ROW()),(#REF!*(H73-I74)+#REF!*(F73-G74)+#REF!),(#REF!*(I72-H73)+#REF!*(G72-F73)+#REF!)))</f>
        <v/>
      </c>
      <c r="AN73" s="12"/>
      <c r="AO73" s="12"/>
      <c r="AP73" s="43" t="str">
        <f>IF(Bet!A72=0,"",SUMPRODUCT($F73:$AA73,$BL$12:$CG$12)+$BX$11)</f>
        <v/>
      </c>
      <c r="AQ73" s="12"/>
      <c r="AR73" s="10"/>
      <c r="AS73" s="10"/>
      <c r="AT73" s="10"/>
      <c r="AU73" s="10"/>
      <c r="AV73" s="1"/>
      <c r="AW73" s="1"/>
      <c r="AZ73" s="14" t="str">
        <f>IFERROR(_xlfn.NORM.DIST(Bet!F72,AW74-AV74,E73+E74,1),"")</f>
        <v/>
      </c>
      <c r="BA73" s="15" t="str">
        <f t="shared" si="40"/>
        <v/>
      </c>
      <c r="BB73" s="14" t="str">
        <f t="shared" si="34"/>
        <v/>
      </c>
      <c r="BC73" s="15" t="str">
        <f t="shared" si="41"/>
        <v/>
      </c>
      <c r="BD73" s="15" t="str">
        <f t="shared" si="42"/>
        <v/>
      </c>
      <c r="BE73" s="14" t="str">
        <f>IFERROR(_xlfn.NORM.DIST(Bet!E73,AW74+AV74,E73+E74,1),"")</f>
        <v/>
      </c>
      <c r="BF73" s="14"/>
      <c r="BG73" s="2" t="str">
        <f t="shared" si="35"/>
        <v/>
      </c>
      <c r="BH73" s="2" t="str">
        <f t="shared" si="36"/>
        <v/>
      </c>
      <c r="BI73" t="str">
        <f t="shared" si="37"/>
        <v/>
      </c>
    </row>
    <row r="74" spans="1:61" x14ac:dyDescent="0.25">
      <c r="A74" s="16">
        <f t="shared" si="38"/>
        <v>0</v>
      </c>
      <c r="B74" s="11"/>
      <c r="C74" s="11"/>
      <c r="D74" s="12"/>
      <c r="E74" s="11"/>
      <c r="F74" s="34"/>
      <c r="G74" s="36" t="str">
        <f>IFERROR(INDEX(Overview_Format!$A:$BP,MATCH($C74,Overview_Format!$A:$A,0),MATCH(G$2,Overview_Format!$A$2:$BP$2,0)),"")</f>
        <v/>
      </c>
      <c r="H74" s="36" t="str">
        <f>IFERROR(INDEX(Overview_Format!$A:$BP,MATCH($C74,Overview_Format!$A:$A,0),MATCH(H$2,Overview_Format!$A$2:$BP$2,0)),"")</f>
        <v/>
      </c>
      <c r="I74" s="36" t="str">
        <f>IFERROR(INDEX(Overview_Format!$A:$BP,MATCH($C74,Overview_Format!$A:$A,0),MATCH(I$2,Overview_Format!$A$2:$BP$2,0)),"")</f>
        <v/>
      </c>
      <c r="J74" s="34"/>
      <c r="K74" s="36" t="str">
        <f>IFERROR(INDEX(Overview_Format!$A:$BP,MATCH($C74,Overview_Format!$A:$A,0),MATCH(K$2,Overview_Format!$A$2:$BP$2,0)),"")</f>
        <v/>
      </c>
      <c r="L74" s="34"/>
      <c r="M74" s="36" t="str">
        <f>IFERROR(INDEX(Overview_Format!$A:$BP,MATCH($C74,Overview_Format!$A:$A,0),MATCH(M$2,Overview_Format!$A$2:$BP$2,0)),"")</f>
        <v/>
      </c>
      <c r="N74" s="36" t="str">
        <f t="shared" si="31"/>
        <v/>
      </c>
      <c r="O74" s="36" t="str">
        <f t="shared" si="32"/>
        <v/>
      </c>
      <c r="P74" s="36"/>
      <c r="Q74" s="36"/>
      <c r="R74" s="36"/>
      <c r="S74" s="36"/>
      <c r="T74" s="36"/>
      <c r="U74" s="36"/>
      <c r="V74" s="36"/>
      <c r="W74" s="36"/>
      <c r="X74" s="36"/>
      <c r="Y74" s="36" t="str">
        <f t="shared" si="39"/>
        <v/>
      </c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5" t="str">
        <f>IF($C74="","",IF(ISODD(ROW()),(#REF!*(H74-I75)+#REF!*(F74-G75)+#REF!),(#REF!*(I73-H74)+#REF!*(G73-F74)+#REF!)))</f>
        <v/>
      </c>
      <c r="AN74" s="12"/>
      <c r="AO74" s="12"/>
      <c r="AP74" s="43" t="str">
        <f>IF(Bet!A73=0,"",SUMPRODUCT($F74:$AA74,$BL$12:$CG$12)+$BX$11)</f>
        <v/>
      </c>
      <c r="AQ74" s="12"/>
      <c r="AR74" s="10"/>
      <c r="AS74" s="10"/>
      <c r="AT74" s="10"/>
      <c r="AU74" s="10"/>
      <c r="AV74" s="1"/>
      <c r="AW74" s="1"/>
      <c r="AZ74" s="14" t="str">
        <f>IFERROR(_xlfn.NORM.DIST(Bet!F73,AW75-AV75,E74+E75,1),"")</f>
        <v/>
      </c>
      <c r="BA74" s="15" t="str">
        <f t="shared" si="40"/>
        <v/>
      </c>
      <c r="BB74" s="14" t="str">
        <f t="shared" si="34"/>
        <v/>
      </c>
      <c r="BC74" s="15" t="str">
        <f t="shared" si="41"/>
        <v/>
      </c>
      <c r="BD74" s="15" t="str">
        <f t="shared" si="42"/>
        <v/>
      </c>
      <c r="BE74" s="14" t="str">
        <f>IFERROR(_xlfn.NORM.DIST(Bet!E74,AW75+AV75,E74+E75,1),"")</f>
        <v/>
      </c>
      <c r="BF74" s="14"/>
      <c r="BG74" s="2" t="str">
        <f t="shared" si="35"/>
        <v/>
      </c>
      <c r="BH74" s="2" t="str">
        <f t="shared" si="36"/>
        <v/>
      </c>
      <c r="BI74" t="str">
        <f t="shared" si="37"/>
        <v/>
      </c>
    </row>
    <row r="75" spans="1:61" x14ac:dyDescent="0.25">
      <c r="A75" s="16">
        <f t="shared" si="38"/>
        <v>0</v>
      </c>
      <c r="B75" s="11"/>
      <c r="C75" s="11"/>
      <c r="D75" s="12"/>
      <c r="E75" s="11"/>
      <c r="F75" s="34"/>
      <c r="G75" s="36" t="str">
        <f>IFERROR(INDEX(Overview_Format!$A:$BP,MATCH($C75,Overview_Format!$A:$A,0),MATCH(G$2,Overview_Format!$A$2:$BP$2,0)),"")</f>
        <v/>
      </c>
      <c r="H75" s="36" t="str">
        <f>IFERROR(INDEX(Overview_Format!$A:$BP,MATCH($C75,Overview_Format!$A:$A,0),MATCH(H$2,Overview_Format!$A$2:$BP$2,0)),"")</f>
        <v/>
      </c>
      <c r="I75" s="36" t="str">
        <f>IFERROR(INDEX(Overview_Format!$A:$BP,MATCH($C75,Overview_Format!$A:$A,0),MATCH(I$2,Overview_Format!$A$2:$BP$2,0)),"")</f>
        <v/>
      </c>
      <c r="J75" s="34"/>
      <c r="K75" s="36" t="str">
        <f>IFERROR(INDEX(Overview_Format!$A:$BP,MATCH($C75,Overview_Format!$A:$A,0),MATCH(K$2,Overview_Format!$A$2:$BP$2,0)),"")</f>
        <v/>
      </c>
      <c r="L75" s="34"/>
      <c r="M75" s="36" t="str">
        <f>IFERROR(INDEX(Overview_Format!$A:$BP,MATCH($C75,Overview_Format!$A:$A,0),MATCH(M$2,Overview_Format!$A$2:$BP$2,0)),"")</f>
        <v/>
      </c>
      <c r="N75" s="36" t="str">
        <f t="shared" si="31"/>
        <v/>
      </c>
      <c r="O75" s="36" t="str">
        <f t="shared" si="32"/>
        <v/>
      </c>
      <c r="P75" s="36"/>
      <c r="Q75" s="36"/>
      <c r="R75" s="36"/>
      <c r="S75" s="36"/>
      <c r="T75" s="36"/>
      <c r="U75" s="36"/>
      <c r="V75" s="36"/>
      <c r="W75" s="36"/>
      <c r="X75" s="36"/>
      <c r="Y75" s="36" t="str">
        <f t="shared" si="39"/>
        <v/>
      </c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5" t="str">
        <f>IF($C75="","",IF(ISODD(ROW()),(#REF!*(H75-I76)+#REF!*(F75-G76)+#REF!),(#REF!*(I74-H75)+#REF!*(G74-F75)+#REF!)))</f>
        <v/>
      </c>
      <c r="AN75" s="12"/>
      <c r="AO75" s="12"/>
      <c r="AP75" s="43" t="str">
        <f>IF(Bet!A74=0,"",SUMPRODUCT($F75:$AA75,$BL$12:$CG$12)+$BX$11)</f>
        <v/>
      </c>
      <c r="AQ75" s="12"/>
      <c r="AR75" s="10"/>
      <c r="AS75" s="10"/>
      <c r="AT75" s="10"/>
      <c r="AU75" s="10"/>
      <c r="AV75" s="1"/>
      <c r="AW75" s="1"/>
      <c r="AZ75" s="14" t="str">
        <f>IFERROR(_xlfn.NORM.DIST(Bet!F74,AW76-AV76,E75+E76,1),"")</f>
        <v/>
      </c>
      <c r="BA75" s="15" t="str">
        <f t="shared" si="40"/>
        <v/>
      </c>
      <c r="BB75" s="14" t="str">
        <f t="shared" si="34"/>
        <v/>
      </c>
      <c r="BC75" s="15" t="str">
        <f t="shared" si="41"/>
        <v/>
      </c>
      <c r="BD75" s="15" t="str">
        <f t="shared" si="42"/>
        <v/>
      </c>
      <c r="BE75" s="14" t="str">
        <f>IFERROR(_xlfn.NORM.DIST(Bet!E75,AW76+AV76,E75+E76,1),"")</f>
        <v/>
      </c>
      <c r="BF75" s="14"/>
      <c r="BG75" s="2" t="str">
        <f t="shared" si="35"/>
        <v/>
      </c>
      <c r="BH75" s="2" t="str">
        <f t="shared" si="36"/>
        <v/>
      </c>
      <c r="BI75" t="str">
        <f t="shared" si="37"/>
        <v/>
      </c>
    </row>
    <row r="76" spans="1:61" x14ac:dyDescent="0.25">
      <c r="A76" s="16">
        <f t="shared" si="38"/>
        <v>0</v>
      </c>
      <c r="B76" s="11"/>
      <c r="C76" s="11"/>
      <c r="D76" s="12"/>
      <c r="E76" s="11"/>
      <c r="F76" s="34"/>
      <c r="G76" s="36" t="str">
        <f>IFERROR(INDEX(Overview_Format!$A:$BP,MATCH($C76,Overview_Format!$A:$A,0),MATCH(G$2,Overview_Format!$A$2:$BP$2,0)),"")</f>
        <v/>
      </c>
      <c r="H76" s="36" t="str">
        <f>IFERROR(INDEX(Overview_Format!$A:$BP,MATCH($C76,Overview_Format!$A:$A,0),MATCH(H$2,Overview_Format!$A$2:$BP$2,0)),"")</f>
        <v/>
      </c>
      <c r="I76" s="36" t="str">
        <f>IFERROR(INDEX(Overview_Format!$A:$BP,MATCH($C76,Overview_Format!$A:$A,0),MATCH(I$2,Overview_Format!$A$2:$BP$2,0)),"")</f>
        <v/>
      </c>
      <c r="J76" s="34"/>
      <c r="K76" s="36" t="str">
        <f>IFERROR(INDEX(Overview_Format!$A:$BP,MATCH($C76,Overview_Format!$A:$A,0),MATCH(K$2,Overview_Format!$A$2:$BP$2,0)),"")</f>
        <v/>
      </c>
      <c r="L76" s="34"/>
      <c r="M76" s="36" t="str">
        <f>IFERROR(INDEX(Overview_Format!$A:$BP,MATCH($C76,Overview_Format!$A:$A,0),MATCH(M$2,Overview_Format!$A$2:$BP$2,0)),"")</f>
        <v/>
      </c>
      <c r="N76" s="36" t="str">
        <f t="shared" si="31"/>
        <v/>
      </c>
      <c r="O76" s="36" t="str">
        <f t="shared" si="32"/>
        <v/>
      </c>
      <c r="P76" s="36"/>
      <c r="Q76" s="36"/>
      <c r="R76" s="36"/>
      <c r="S76" s="36"/>
      <c r="T76" s="36"/>
      <c r="U76" s="36"/>
      <c r="V76" s="36"/>
      <c r="W76" s="36"/>
      <c r="X76" s="36"/>
      <c r="Y76" s="36" t="str">
        <f t="shared" si="39"/>
        <v/>
      </c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5" t="str">
        <f>IF($C76="","",IF(ISODD(ROW()),(#REF!*(H76-I77)+#REF!*(F76-G77)+#REF!),(#REF!*(I75-H76)+#REF!*(G75-F76)+#REF!)))</f>
        <v/>
      </c>
      <c r="AN76" s="12"/>
      <c r="AO76" s="12"/>
      <c r="AP76" s="43" t="str">
        <f>IF(Bet!A75=0,"",SUMPRODUCT($F76:$AA76,$BL$12:$CG$12)+$BX$11)</f>
        <v/>
      </c>
      <c r="AQ76" s="12"/>
      <c r="AR76" s="10"/>
      <c r="AS76" s="10"/>
      <c r="AT76" s="10"/>
      <c r="AU76" s="10"/>
      <c r="AV76" s="1"/>
      <c r="AW76" s="1"/>
      <c r="AZ76" s="14" t="str">
        <f>IFERROR(_xlfn.NORM.DIST(Bet!F75,AW77-AV77,E76+E77,1),"")</f>
        <v/>
      </c>
      <c r="BA76" s="15" t="str">
        <f t="shared" si="40"/>
        <v/>
      </c>
      <c r="BB76" s="14" t="str">
        <f t="shared" si="34"/>
        <v/>
      </c>
      <c r="BC76" s="15" t="str">
        <f t="shared" si="41"/>
        <v/>
      </c>
      <c r="BD76" s="15" t="str">
        <f t="shared" si="42"/>
        <v/>
      </c>
      <c r="BE76" s="14" t="str">
        <f>IFERROR(_xlfn.NORM.DIST(Bet!E76,AW77+AV77,E76+E77,1),"")</f>
        <v/>
      </c>
      <c r="BF76" s="14"/>
      <c r="BG76" s="2" t="str">
        <f t="shared" si="35"/>
        <v/>
      </c>
      <c r="BH76" s="2" t="str">
        <f t="shared" si="36"/>
        <v/>
      </c>
      <c r="BI76" t="str">
        <f t="shared" si="37"/>
        <v/>
      </c>
    </row>
    <row r="77" spans="1:61" x14ac:dyDescent="0.25">
      <c r="A77" s="16">
        <f t="shared" si="38"/>
        <v>0</v>
      </c>
      <c r="B77" s="11"/>
      <c r="C77" s="11"/>
      <c r="D77" s="12"/>
      <c r="E77" s="11"/>
      <c r="F77" s="34"/>
      <c r="G77" s="36" t="str">
        <f>IFERROR(INDEX(Overview_Format!$A:$BP,MATCH($C77,Overview_Format!$A:$A,0),MATCH(G$2,Overview_Format!$A$2:$BP$2,0)),"")</f>
        <v/>
      </c>
      <c r="H77" s="36" t="str">
        <f>IFERROR(INDEX(Overview_Format!$A:$BP,MATCH($C77,Overview_Format!$A:$A,0),MATCH(H$2,Overview_Format!$A$2:$BP$2,0)),"")</f>
        <v/>
      </c>
      <c r="I77" s="36" t="str">
        <f>IFERROR(INDEX(Overview_Format!$A:$BP,MATCH($C77,Overview_Format!$A:$A,0),MATCH(I$2,Overview_Format!$A$2:$BP$2,0)),"")</f>
        <v/>
      </c>
      <c r="J77" s="34"/>
      <c r="K77" s="36" t="str">
        <f>IFERROR(INDEX(Overview_Format!$A:$BP,MATCH($C77,Overview_Format!$A:$A,0),MATCH(K$2,Overview_Format!$A$2:$BP$2,0)),"")</f>
        <v/>
      </c>
      <c r="L77" s="34"/>
      <c r="M77" s="36" t="str">
        <f>IFERROR(INDEX(Overview_Format!$A:$BP,MATCH($C77,Overview_Format!$A:$A,0),MATCH(M$2,Overview_Format!$A$2:$BP$2,0)),"")</f>
        <v/>
      </c>
      <c r="N77" s="36" t="str">
        <f t="shared" si="31"/>
        <v/>
      </c>
      <c r="O77" s="36" t="str">
        <f t="shared" si="32"/>
        <v/>
      </c>
      <c r="P77" s="36"/>
      <c r="Q77" s="36"/>
      <c r="R77" s="36"/>
      <c r="S77" s="36"/>
      <c r="T77" s="36"/>
      <c r="U77" s="36"/>
      <c r="V77" s="36"/>
      <c r="W77" s="36"/>
      <c r="X77" s="36"/>
      <c r="Y77" s="36" t="str">
        <f t="shared" si="39"/>
        <v/>
      </c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5" t="str">
        <f>IF($C77="","",IF(ISODD(ROW()),(#REF!*(H77-I78)+#REF!*(F77-G78)+#REF!),(#REF!*(I76-H77)+#REF!*(G76-F77)+#REF!)))</f>
        <v/>
      </c>
      <c r="AN77" s="12"/>
      <c r="AO77" s="12"/>
      <c r="AP77" s="43" t="str">
        <f>IF(Bet!A76=0,"",SUMPRODUCT($F77:$AA77,$BL$12:$CG$12)+$BX$11)</f>
        <v/>
      </c>
      <c r="AQ77" s="12"/>
      <c r="AR77" s="10"/>
      <c r="AS77" s="10"/>
      <c r="AT77" s="10"/>
      <c r="AU77" s="10"/>
      <c r="AV77" s="1"/>
      <c r="AW77" s="1"/>
      <c r="AZ77" s="14" t="str">
        <f>IFERROR(_xlfn.NORM.DIST(Bet!F76,AW78-AV78,E77+E78,1),"")</f>
        <v/>
      </c>
      <c r="BA77" s="15" t="str">
        <f t="shared" si="40"/>
        <v/>
      </c>
      <c r="BB77" s="14" t="str">
        <f t="shared" si="34"/>
        <v/>
      </c>
      <c r="BC77" s="15" t="str">
        <f t="shared" si="41"/>
        <v/>
      </c>
      <c r="BD77" s="15" t="str">
        <f t="shared" si="42"/>
        <v/>
      </c>
      <c r="BE77" s="14" t="str">
        <f>IFERROR(_xlfn.NORM.DIST(Bet!E77,AW78+AV78,E77+E78,1),"")</f>
        <v/>
      </c>
      <c r="BF77" s="14"/>
      <c r="BG77" s="2" t="str">
        <f t="shared" si="35"/>
        <v/>
      </c>
      <c r="BH77" s="2" t="str">
        <f t="shared" si="36"/>
        <v/>
      </c>
      <c r="BI77" t="str">
        <f t="shared" si="37"/>
        <v/>
      </c>
    </row>
    <row r="78" spans="1:61" x14ac:dyDescent="0.25">
      <c r="A78" s="16">
        <f t="shared" si="38"/>
        <v>0</v>
      </c>
      <c r="B78" s="11"/>
      <c r="C78" s="11"/>
      <c r="D78" s="12"/>
      <c r="E78" s="11"/>
      <c r="F78" s="34"/>
      <c r="G78" s="36" t="str">
        <f>IFERROR(INDEX(Overview_Format!$A:$BP,MATCH($C78,Overview_Format!$A:$A,0),MATCH(G$2,Overview_Format!$A$2:$BP$2,0)),"")</f>
        <v/>
      </c>
      <c r="H78" s="36" t="str">
        <f>IFERROR(INDEX(Overview_Format!$A:$BP,MATCH($C78,Overview_Format!$A:$A,0),MATCH(H$2,Overview_Format!$A$2:$BP$2,0)),"")</f>
        <v/>
      </c>
      <c r="I78" s="36" t="str">
        <f>IFERROR(INDEX(Overview_Format!$A:$BP,MATCH($C78,Overview_Format!$A:$A,0),MATCH(I$2,Overview_Format!$A$2:$BP$2,0)),"")</f>
        <v/>
      </c>
      <c r="J78" s="34"/>
      <c r="K78" s="36" t="str">
        <f>IFERROR(INDEX(Overview_Format!$A:$BP,MATCH($C78,Overview_Format!$A:$A,0),MATCH(K$2,Overview_Format!$A$2:$BP$2,0)),"")</f>
        <v/>
      </c>
      <c r="L78" s="34"/>
      <c r="M78" s="36" t="str">
        <f>IFERROR(INDEX(Overview_Format!$A:$BP,MATCH($C78,Overview_Format!$A:$A,0),MATCH(M$2,Overview_Format!$A$2:$BP$2,0)),"")</f>
        <v/>
      </c>
      <c r="N78" s="36" t="str">
        <f t="shared" si="31"/>
        <v/>
      </c>
      <c r="O78" s="36" t="str">
        <f t="shared" si="32"/>
        <v/>
      </c>
      <c r="P78" s="36"/>
      <c r="Q78" s="36"/>
      <c r="R78" s="36"/>
      <c r="S78" s="36"/>
      <c r="T78" s="36"/>
      <c r="U78" s="36"/>
      <c r="V78" s="36"/>
      <c r="W78" s="36"/>
      <c r="X78" s="36"/>
      <c r="Y78" s="36" t="str">
        <f t="shared" si="39"/>
        <v/>
      </c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5" t="str">
        <f>IF($C78="","",IF(ISODD(ROW()),(#REF!*(H78-I79)+#REF!*(F78-G79)+#REF!),(#REF!*(I77-H78)+#REF!*(G77-F78)+#REF!)))</f>
        <v/>
      </c>
      <c r="AN78" s="12"/>
      <c r="AO78" s="12"/>
      <c r="AP78" s="43" t="str">
        <f>IF(Bet!A77=0,"",SUMPRODUCT($F78:$AA78,$BL$12:$CG$12)+$BX$11)</f>
        <v/>
      </c>
      <c r="AQ78" s="12"/>
      <c r="AR78" s="10"/>
      <c r="AS78" s="10"/>
      <c r="AT78" s="10"/>
      <c r="AU78" s="10"/>
      <c r="AV78" s="1"/>
      <c r="AW78" s="1"/>
      <c r="AZ78" s="14" t="str">
        <f>IFERROR(_xlfn.NORM.DIST(Bet!F77,AW79-AV79,E78+E79,1),"")</f>
        <v/>
      </c>
      <c r="BA78" s="15" t="str">
        <f t="shared" si="40"/>
        <v/>
      </c>
      <c r="BB78" s="14" t="str">
        <f t="shared" si="34"/>
        <v/>
      </c>
      <c r="BC78" s="15" t="str">
        <f t="shared" si="41"/>
        <v/>
      </c>
      <c r="BD78" s="15" t="str">
        <f t="shared" si="42"/>
        <v/>
      </c>
      <c r="BE78" s="14" t="str">
        <f>IFERROR(_xlfn.NORM.DIST(Bet!E78,AW79+AV79,E78+E79,1),"")</f>
        <v/>
      </c>
      <c r="BF78" s="14"/>
      <c r="BG78" s="2" t="str">
        <f t="shared" si="35"/>
        <v/>
      </c>
      <c r="BH78" s="2" t="str">
        <f t="shared" si="36"/>
        <v/>
      </c>
      <c r="BI78" t="str">
        <f t="shared" si="37"/>
        <v/>
      </c>
    </row>
    <row r="79" spans="1:61" x14ac:dyDescent="0.25">
      <c r="A79" s="16">
        <f t="shared" si="38"/>
        <v>0</v>
      </c>
      <c r="B79" s="11"/>
      <c r="C79" s="11"/>
      <c r="D79" s="12"/>
      <c r="E79" s="11"/>
      <c r="F79" s="34"/>
      <c r="G79" s="36" t="str">
        <f>IFERROR(INDEX(Overview_Format!$A:$BP,MATCH($C79,Overview_Format!$A:$A,0),MATCH(G$2,Overview_Format!$A$2:$BP$2,0)),"")</f>
        <v/>
      </c>
      <c r="H79" s="36" t="str">
        <f>IFERROR(INDEX(Overview_Format!$A:$BP,MATCH($C79,Overview_Format!$A:$A,0),MATCH(H$2,Overview_Format!$A$2:$BP$2,0)),"")</f>
        <v/>
      </c>
      <c r="I79" s="36" t="str">
        <f>IFERROR(INDEX(Overview_Format!$A:$BP,MATCH($C79,Overview_Format!$A:$A,0),MATCH(I$2,Overview_Format!$A$2:$BP$2,0)),"")</f>
        <v/>
      </c>
      <c r="J79" s="34"/>
      <c r="K79" s="36" t="str">
        <f>IFERROR(INDEX(Overview_Format!$A:$BP,MATCH($C79,Overview_Format!$A:$A,0),MATCH(K$2,Overview_Format!$A$2:$BP$2,0)),"")</f>
        <v/>
      </c>
      <c r="L79" s="34"/>
      <c r="M79" s="36" t="str">
        <f>IFERROR(INDEX(Overview_Format!$A:$BP,MATCH($C79,Overview_Format!$A:$A,0),MATCH(M$2,Overview_Format!$A$2:$BP$2,0)),"")</f>
        <v/>
      </c>
      <c r="N79" s="36" t="str">
        <f t="shared" ref="N79:N100" si="43">IF($C79="","",IF(ISODD(ROW()),F79-G80,G78-F79))</f>
        <v/>
      </c>
      <c r="O79" s="36" t="str">
        <f t="shared" ref="O79:O100" si="44">IF($C79="","",IF(ISODD(ROW()),H79-I80,I78-H79))</f>
        <v/>
      </c>
      <c r="P79" s="36"/>
      <c r="Q79" s="36"/>
      <c r="R79" s="36"/>
      <c r="S79" s="36"/>
      <c r="T79" s="36"/>
      <c r="U79" s="36"/>
      <c r="V79" s="36"/>
      <c r="W79" s="36"/>
      <c r="X79" s="36"/>
      <c r="Y79" s="36" t="str">
        <f t="shared" si="39"/>
        <v/>
      </c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5" t="str">
        <f>IF($C79="","",IF(ISODD(ROW()),(#REF!*(H79-I80)+#REF!*(F79-G80)+#REF!),(#REF!*(I78-H79)+#REF!*(G78-F79)+#REF!)))</f>
        <v/>
      </c>
      <c r="AN79" s="12"/>
      <c r="AO79" s="12"/>
      <c r="AP79" s="43" t="str">
        <f>IF(Bet!A78=0,"",SUMPRODUCT($F79:$AA79,$BL$12:$CG$12)+$BX$11)</f>
        <v/>
      </c>
      <c r="AQ79" s="12"/>
      <c r="AR79" s="10"/>
      <c r="AS79" s="10"/>
      <c r="AT79" s="10"/>
      <c r="AU79" s="10"/>
      <c r="AV79" s="1"/>
      <c r="AW79" s="1"/>
      <c r="AZ79" s="14" t="str">
        <f>IFERROR(_xlfn.NORM.DIST(Bet!F78,AW80-AV80,E79+E80,1),"")</f>
        <v/>
      </c>
      <c r="BA79" s="15" t="str">
        <f t="shared" si="40"/>
        <v/>
      </c>
      <c r="BB79" s="14" t="str">
        <f t="shared" si="34"/>
        <v/>
      </c>
      <c r="BC79" s="15" t="str">
        <f t="shared" si="41"/>
        <v/>
      </c>
      <c r="BD79" s="15" t="str">
        <f t="shared" si="42"/>
        <v/>
      </c>
      <c r="BE79" s="14" t="str">
        <f>IFERROR(_xlfn.NORM.DIST(Bet!E79,AW80+AV80,E79+E80,1),"")</f>
        <v/>
      </c>
      <c r="BF79" s="14"/>
      <c r="BG79" s="2" t="str">
        <f t="shared" si="35"/>
        <v/>
      </c>
      <c r="BH79" s="2" t="str">
        <f t="shared" si="36"/>
        <v/>
      </c>
      <c r="BI79" t="str">
        <f t="shared" si="37"/>
        <v/>
      </c>
    </row>
    <row r="80" spans="1:61" x14ac:dyDescent="0.25">
      <c r="A80" s="16">
        <f t="shared" si="38"/>
        <v>0</v>
      </c>
      <c r="B80" s="11"/>
      <c r="C80" s="11"/>
      <c r="D80" s="12"/>
      <c r="E80" s="11"/>
      <c r="F80" s="34"/>
      <c r="G80" s="36" t="str">
        <f>IFERROR(INDEX(Overview_Format!$A:$BP,MATCH($C80,Overview_Format!$A:$A,0),MATCH(G$2,Overview_Format!$A$2:$BP$2,0)),"")</f>
        <v/>
      </c>
      <c r="H80" s="36" t="str">
        <f>IFERROR(INDEX(Overview_Format!$A:$BP,MATCH($C80,Overview_Format!$A:$A,0),MATCH(H$2,Overview_Format!$A$2:$BP$2,0)),"")</f>
        <v/>
      </c>
      <c r="I80" s="36" t="str">
        <f>IFERROR(INDEX(Overview_Format!$A:$BP,MATCH($C80,Overview_Format!$A:$A,0),MATCH(I$2,Overview_Format!$A$2:$BP$2,0)),"")</f>
        <v/>
      </c>
      <c r="J80" s="34"/>
      <c r="K80" s="36" t="str">
        <f>IFERROR(INDEX(Overview_Format!$A:$BP,MATCH($C80,Overview_Format!$A:$A,0),MATCH(K$2,Overview_Format!$A$2:$BP$2,0)),"")</f>
        <v/>
      </c>
      <c r="L80" s="34"/>
      <c r="M80" s="36" t="str">
        <f>IFERROR(INDEX(Overview_Format!$A:$BP,MATCH($C80,Overview_Format!$A:$A,0),MATCH(M$2,Overview_Format!$A$2:$BP$2,0)),"")</f>
        <v/>
      </c>
      <c r="N80" s="36" t="str">
        <f t="shared" si="43"/>
        <v/>
      </c>
      <c r="O80" s="36" t="str">
        <f t="shared" si="44"/>
        <v/>
      </c>
      <c r="P80" s="36"/>
      <c r="Q80" s="36"/>
      <c r="R80" s="36"/>
      <c r="S80" s="36"/>
      <c r="T80" s="36"/>
      <c r="U80" s="36"/>
      <c r="V80" s="36"/>
      <c r="W80" s="36"/>
      <c r="X80" s="36"/>
      <c r="Y80" s="36" t="str">
        <f t="shared" si="39"/>
        <v/>
      </c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5" t="str">
        <f>IF($C80="","",IF(ISODD(ROW()),(#REF!*(H80-I81)+#REF!*(F80-G81)+#REF!),(#REF!*(I79-H80)+#REF!*(G79-F80)+#REF!)))</f>
        <v/>
      </c>
      <c r="AN80" s="12"/>
      <c r="AO80" s="12"/>
      <c r="AP80" s="43" t="str">
        <f>IF(Bet!A79=0,"",SUMPRODUCT($F80:$AA80,$BL$12:$CG$12)+$BX$11)</f>
        <v/>
      </c>
      <c r="AQ80" s="12"/>
      <c r="AR80" s="10"/>
      <c r="AS80" s="10"/>
      <c r="AT80" s="10"/>
      <c r="AU80" s="10"/>
      <c r="AV80" s="1"/>
      <c r="AW80" s="1"/>
      <c r="AZ80" s="14" t="str">
        <f>IFERROR(_xlfn.NORM.DIST(Bet!F79,AW81-AV81,E80+E81,1),"")</f>
        <v/>
      </c>
      <c r="BA80" s="15" t="str">
        <f t="shared" si="40"/>
        <v/>
      </c>
      <c r="BB80" s="14" t="str">
        <f t="shared" si="34"/>
        <v/>
      </c>
      <c r="BC80" s="15" t="str">
        <f t="shared" si="41"/>
        <v/>
      </c>
      <c r="BD80" s="15" t="str">
        <f t="shared" si="42"/>
        <v/>
      </c>
      <c r="BE80" s="14" t="str">
        <f>IFERROR(_xlfn.NORM.DIST(Bet!E80,AW81+AV81,E80+E81,1),"")</f>
        <v/>
      </c>
      <c r="BF80" s="14"/>
      <c r="BG80" s="2" t="str">
        <f t="shared" si="35"/>
        <v/>
      </c>
      <c r="BH80" s="2" t="str">
        <f t="shared" si="36"/>
        <v/>
      </c>
      <c r="BI80" t="str">
        <f t="shared" si="37"/>
        <v/>
      </c>
    </row>
    <row r="81" spans="1:61" x14ac:dyDescent="0.25">
      <c r="A81" s="16">
        <f t="shared" si="38"/>
        <v>0</v>
      </c>
      <c r="B81" s="11"/>
      <c r="C81" s="11"/>
      <c r="D81" s="12"/>
      <c r="E81" s="11"/>
      <c r="F81" s="34"/>
      <c r="G81" s="36" t="str">
        <f>IFERROR(INDEX(Overview_Format!$A:$BP,MATCH($C81,Overview_Format!$A:$A,0),MATCH(G$2,Overview_Format!$A$2:$BP$2,0)),"")</f>
        <v/>
      </c>
      <c r="H81" s="36" t="str">
        <f>IFERROR(INDEX(Overview_Format!$A:$BP,MATCH($C81,Overview_Format!$A:$A,0),MATCH(H$2,Overview_Format!$A$2:$BP$2,0)),"")</f>
        <v/>
      </c>
      <c r="I81" s="36" t="str">
        <f>IFERROR(INDEX(Overview_Format!$A:$BP,MATCH($C81,Overview_Format!$A:$A,0),MATCH(I$2,Overview_Format!$A$2:$BP$2,0)),"")</f>
        <v/>
      </c>
      <c r="J81" s="34"/>
      <c r="K81" s="36" t="str">
        <f>IFERROR(INDEX(Overview_Format!$A:$BP,MATCH($C81,Overview_Format!$A:$A,0),MATCH(K$2,Overview_Format!$A$2:$BP$2,0)),"")</f>
        <v/>
      </c>
      <c r="L81" s="34"/>
      <c r="M81" s="36" t="str">
        <f>IFERROR(INDEX(Overview_Format!$A:$BP,MATCH($C81,Overview_Format!$A:$A,0),MATCH(M$2,Overview_Format!$A$2:$BP$2,0)),"")</f>
        <v/>
      </c>
      <c r="N81" s="36" t="str">
        <f t="shared" si="43"/>
        <v/>
      </c>
      <c r="O81" s="36" t="str">
        <f t="shared" si="44"/>
        <v/>
      </c>
      <c r="P81" s="36"/>
      <c r="Q81" s="36"/>
      <c r="R81" s="36"/>
      <c r="S81" s="36"/>
      <c r="T81" s="36"/>
      <c r="U81" s="36"/>
      <c r="V81" s="36"/>
      <c r="W81" s="36"/>
      <c r="X81" s="36"/>
      <c r="Y81" s="36" t="str">
        <f t="shared" si="39"/>
        <v/>
      </c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5" t="str">
        <f>IF($C81="","",IF(ISODD(ROW()),(#REF!*(H81-I82)+#REF!*(F81-G82)+#REF!),(#REF!*(I80-H81)+#REF!*(G80-F81)+#REF!)))</f>
        <v/>
      </c>
      <c r="AN81" s="12"/>
      <c r="AO81" s="12"/>
      <c r="AP81" s="43" t="str">
        <f>IF(Bet!A80=0,"",SUMPRODUCT($F81:$AA81,$BL$12:$CG$12)+$BX$11)</f>
        <v/>
      </c>
      <c r="AQ81" s="12"/>
      <c r="AR81" s="10"/>
      <c r="AS81" s="10"/>
      <c r="AT81" s="10"/>
      <c r="AU81" s="10"/>
      <c r="AV81" s="1"/>
      <c r="AW81" s="1"/>
      <c r="AZ81" s="14" t="str">
        <f>IFERROR(_xlfn.NORM.DIST(Bet!F80,AW82-AV82,E81+E82,1),"")</f>
        <v/>
      </c>
      <c r="BA81" s="15" t="str">
        <f t="shared" si="40"/>
        <v/>
      </c>
      <c r="BB81" s="14" t="str">
        <f t="shared" si="34"/>
        <v/>
      </c>
      <c r="BC81" s="15" t="str">
        <f t="shared" si="41"/>
        <v/>
      </c>
      <c r="BD81" s="15" t="str">
        <f t="shared" si="42"/>
        <v/>
      </c>
      <c r="BE81" s="14" t="str">
        <f>IFERROR(_xlfn.NORM.DIST(Bet!E81,AW82+AV82,E81+E82,1),"")</f>
        <v/>
      </c>
      <c r="BF81" s="14"/>
      <c r="BG81" s="2" t="str">
        <f t="shared" si="35"/>
        <v/>
      </c>
      <c r="BH81" s="2" t="str">
        <f t="shared" si="36"/>
        <v/>
      </c>
      <c r="BI81" t="str">
        <f t="shared" si="37"/>
        <v/>
      </c>
    </row>
    <row r="82" spans="1:61" x14ac:dyDescent="0.25">
      <c r="A82" s="16">
        <f t="shared" si="38"/>
        <v>0</v>
      </c>
      <c r="B82" s="11"/>
      <c r="C82" s="11"/>
      <c r="D82" s="12"/>
      <c r="E82" s="11"/>
      <c r="F82" s="34"/>
      <c r="G82" s="36" t="str">
        <f>IFERROR(INDEX(Overview_Format!$A:$BP,MATCH($C82,Overview_Format!$A:$A,0),MATCH(G$2,Overview_Format!$A$2:$BP$2,0)),"")</f>
        <v/>
      </c>
      <c r="H82" s="36" t="str">
        <f>IFERROR(INDEX(Overview_Format!$A:$BP,MATCH($C82,Overview_Format!$A:$A,0),MATCH(H$2,Overview_Format!$A$2:$BP$2,0)),"")</f>
        <v/>
      </c>
      <c r="I82" s="36" t="str">
        <f>IFERROR(INDEX(Overview_Format!$A:$BP,MATCH($C82,Overview_Format!$A:$A,0),MATCH(I$2,Overview_Format!$A$2:$BP$2,0)),"")</f>
        <v/>
      </c>
      <c r="J82" s="34"/>
      <c r="K82" s="36" t="str">
        <f>IFERROR(INDEX(Overview_Format!$A:$BP,MATCH($C82,Overview_Format!$A:$A,0),MATCH(K$2,Overview_Format!$A$2:$BP$2,0)),"")</f>
        <v/>
      </c>
      <c r="L82" s="34"/>
      <c r="M82" s="36" t="str">
        <f>IFERROR(INDEX(Overview_Format!$A:$BP,MATCH($C82,Overview_Format!$A:$A,0),MATCH(M$2,Overview_Format!$A$2:$BP$2,0)),"")</f>
        <v/>
      </c>
      <c r="N82" s="36" t="str">
        <f t="shared" si="43"/>
        <v/>
      </c>
      <c r="O82" s="36" t="str">
        <f t="shared" si="44"/>
        <v/>
      </c>
      <c r="P82" s="36"/>
      <c r="Q82" s="36"/>
      <c r="R82" s="36"/>
      <c r="S82" s="36"/>
      <c r="T82" s="36"/>
      <c r="U82" s="36"/>
      <c r="V82" s="36"/>
      <c r="W82" s="36"/>
      <c r="X82" s="36"/>
      <c r="Y82" s="36" t="str">
        <f t="shared" si="39"/>
        <v/>
      </c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5" t="str">
        <f>IF($C82="","",IF(ISODD(ROW()),(#REF!*(H82-I83)+#REF!*(F82-G83)+#REF!),(#REF!*(I81-H82)+#REF!*(G81-F82)+#REF!)))</f>
        <v/>
      </c>
      <c r="AN82" s="12"/>
      <c r="AO82" s="12"/>
      <c r="AP82" s="43" t="str">
        <f>IF(Bet!A81=0,"",SUMPRODUCT($F82:$AA82,$BL$12:$CG$12)+$BX$11)</f>
        <v/>
      </c>
      <c r="AQ82" s="12"/>
      <c r="AR82" s="10"/>
      <c r="AS82" s="10"/>
      <c r="AT82" s="10"/>
      <c r="AU82" s="10"/>
      <c r="AV82" s="1"/>
      <c r="AW82" s="1"/>
      <c r="AZ82" s="14" t="str">
        <f>IFERROR(_xlfn.NORM.DIST(Bet!F81,AW83-AV83,E82+E83,1),"")</f>
        <v/>
      </c>
      <c r="BA82" s="15" t="str">
        <f t="shared" si="40"/>
        <v/>
      </c>
      <c r="BB82" s="14" t="str">
        <f t="shared" si="34"/>
        <v/>
      </c>
      <c r="BC82" s="15" t="str">
        <f t="shared" si="41"/>
        <v/>
      </c>
      <c r="BD82" s="15" t="str">
        <f t="shared" si="42"/>
        <v/>
      </c>
      <c r="BE82" s="14" t="str">
        <f>IFERROR(_xlfn.NORM.DIST(Bet!E82,AW83+AV83,E82+E83,1),"")</f>
        <v/>
      </c>
      <c r="BF82" s="14"/>
      <c r="BG82" s="2" t="str">
        <f t="shared" si="35"/>
        <v/>
      </c>
      <c r="BH82" s="2" t="str">
        <f t="shared" si="36"/>
        <v/>
      </c>
      <c r="BI82" t="str">
        <f t="shared" si="37"/>
        <v/>
      </c>
    </row>
    <row r="83" spans="1:61" x14ac:dyDescent="0.25">
      <c r="A83" s="16">
        <f t="shared" si="38"/>
        <v>0</v>
      </c>
      <c r="B83" s="11"/>
      <c r="C83" s="11"/>
      <c r="D83" s="12"/>
      <c r="E83" s="11"/>
      <c r="F83" s="34"/>
      <c r="G83" s="36" t="str">
        <f>IFERROR(INDEX(Overview_Format!$A:$BP,MATCH($C83,Overview_Format!$A:$A,0),MATCH(G$2,Overview_Format!$A$2:$BP$2,0)),"")</f>
        <v/>
      </c>
      <c r="H83" s="36" t="str">
        <f>IFERROR(INDEX(Overview_Format!$A:$BP,MATCH($C83,Overview_Format!$A:$A,0),MATCH(H$2,Overview_Format!$A$2:$BP$2,0)),"")</f>
        <v/>
      </c>
      <c r="I83" s="36" t="str">
        <f>IFERROR(INDEX(Overview_Format!$A:$BP,MATCH($C83,Overview_Format!$A:$A,0),MATCH(I$2,Overview_Format!$A$2:$BP$2,0)),"")</f>
        <v/>
      </c>
      <c r="J83" s="34"/>
      <c r="K83" s="36" t="str">
        <f>IFERROR(INDEX(Overview_Format!$A:$BP,MATCH($C83,Overview_Format!$A:$A,0),MATCH(K$2,Overview_Format!$A$2:$BP$2,0)),"")</f>
        <v/>
      </c>
      <c r="L83" s="34"/>
      <c r="M83" s="36" t="str">
        <f>IFERROR(INDEX(Overview_Format!$A:$BP,MATCH($C83,Overview_Format!$A:$A,0),MATCH(M$2,Overview_Format!$A$2:$BP$2,0)),"")</f>
        <v/>
      </c>
      <c r="N83" s="36" t="str">
        <f t="shared" si="43"/>
        <v/>
      </c>
      <c r="O83" s="36" t="str">
        <f t="shared" si="44"/>
        <v/>
      </c>
      <c r="P83" s="36"/>
      <c r="Q83" s="36"/>
      <c r="R83" s="36"/>
      <c r="S83" s="36"/>
      <c r="T83" s="36"/>
      <c r="U83" s="36"/>
      <c r="V83" s="36"/>
      <c r="W83" s="36"/>
      <c r="X83" s="36"/>
      <c r="Y83" s="36" t="str">
        <f t="shared" si="39"/>
        <v/>
      </c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5" t="str">
        <f>IF($C83="","",IF(ISODD(ROW()),(#REF!*(H83-I84)+#REF!*(F83-G84)+#REF!),(#REF!*(I82-H83)+#REF!*(G82-F83)+#REF!)))</f>
        <v/>
      </c>
      <c r="AN83" s="12"/>
      <c r="AO83" s="12"/>
      <c r="AP83" s="43" t="str">
        <f>IF(Bet!A82=0,"",SUMPRODUCT($F83:$AA83,$BL$12:$CG$12)+$BX$11)</f>
        <v/>
      </c>
      <c r="AQ83" s="12"/>
      <c r="AR83" s="10"/>
      <c r="AS83" s="10"/>
      <c r="AT83" s="10"/>
      <c r="AU83" s="10"/>
      <c r="AV83" s="1"/>
      <c r="AW83" s="1"/>
      <c r="AZ83" s="14" t="str">
        <f>IFERROR(_xlfn.NORM.DIST(Bet!F82,AW84-AV84,E83+E84,1),"")</f>
        <v/>
      </c>
      <c r="BA83" s="15" t="str">
        <f t="shared" si="40"/>
        <v/>
      </c>
      <c r="BB83" s="14" t="str">
        <f t="shared" si="34"/>
        <v/>
      </c>
      <c r="BC83" s="15" t="str">
        <f t="shared" si="41"/>
        <v/>
      </c>
      <c r="BD83" s="15" t="str">
        <f t="shared" si="42"/>
        <v/>
      </c>
      <c r="BE83" s="14" t="str">
        <f>IFERROR(_xlfn.NORM.DIST(Bet!E83,AW84+AV84,E83+E84,1),"")</f>
        <v/>
      </c>
      <c r="BF83" s="14"/>
      <c r="BG83" s="2" t="str">
        <f t="shared" si="35"/>
        <v/>
      </c>
      <c r="BH83" s="2" t="str">
        <f t="shared" si="36"/>
        <v/>
      </c>
      <c r="BI83" t="str">
        <f t="shared" si="37"/>
        <v/>
      </c>
    </row>
    <row r="84" spans="1:61" x14ac:dyDescent="0.25">
      <c r="A84" s="16">
        <f t="shared" si="38"/>
        <v>0</v>
      </c>
      <c r="B84" s="11"/>
      <c r="C84" s="11"/>
      <c r="D84" s="12"/>
      <c r="E84" s="11"/>
      <c r="F84" s="34"/>
      <c r="G84" s="36" t="str">
        <f>IFERROR(INDEX(Overview_Format!$A:$BP,MATCH($C84,Overview_Format!$A:$A,0),MATCH(G$2,Overview_Format!$A$2:$BP$2,0)),"")</f>
        <v/>
      </c>
      <c r="H84" s="36" t="str">
        <f>IFERROR(INDEX(Overview_Format!$A:$BP,MATCH($C84,Overview_Format!$A:$A,0),MATCH(H$2,Overview_Format!$A$2:$BP$2,0)),"")</f>
        <v/>
      </c>
      <c r="I84" s="36" t="str">
        <f>IFERROR(INDEX(Overview_Format!$A:$BP,MATCH($C84,Overview_Format!$A:$A,0),MATCH(I$2,Overview_Format!$A$2:$BP$2,0)),"")</f>
        <v/>
      </c>
      <c r="J84" s="34"/>
      <c r="K84" s="36" t="str">
        <f>IFERROR(INDEX(Overview_Format!$A:$BP,MATCH($C84,Overview_Format!$A:$A,0),MATCH(K$2,Overview_Format!$A$2:$BP$2,0)),"")</f>
        <v/>
      </c>
      <c r="L84" s="34"/>
      <c r="M84" s="36" t="str">
        <f>IFERROR(INDEX(Overview_Format!$A:$BP,MATCH($C84,Overview_Format!$A:$A,0),MATCH(M$2,Overview_Format!$A$2:$BP$2,0)),"")</f>
        <v/>
      </c>
      <c r="N84" s="36" t="str">
        <f t="shared" si="43"/>
        <v/>
      </c>
      <c r="O84" s="36" t="str">
        <f t="shared" si="44"/>
        <v/>
      </c>
      <c r="P84" s="36"/>
      <c r="Q84" s="36"/>
      <c r="R84" s="36"/>
      <c r="S84" s="36"/>
      <c r="T84" s="36"/>
      <c r="U84" s="36"/>
      <c r="V84" s="36"/>
      <c r="W84" s="36"/>
      <c r="X84" s="36"/>
      <c r="Y84" s="36" t="str">
        <f t="shared" si="39"/>
        <v/>
      </c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5" t="str">
        <f>IF($C84="","",IF(ISODD(ROW()),(#REF!*(H84-I85)+#REF!*(F84-G85)+#REF!),(#REF!*(I83-H84)+#REF!*(G83-F84)+#REF!)))</f>
        <v/>
      </c>
      <c r="AN84" s="12"/>
      <c r="AO84" s="12"/>
      <c r="AP84" s="43" t="str">
        <f>IF(Bet!A83=0,"",SUMPRODUCT($F84:$AA84,$BL$12:$CG$12)+$BX$11)</f>
        <v/>
      </c>
      <c r="AQ84" s="12"/>
      <c r="AR84" s="10"/>
      <c r="AS84" s="10"/>
      <c r="AT84" s="10"/>
      <c r="AU84" s="10"/>
      <c r="AV84" s="1"/>
      <c r="AW84" s="1"/>
      <c r="AZ84" s="14" t="str">
        <f>IFERROR(_xlfn.NORM.DIST(Bet!F83,AW85-AV85,E84+E85,1),"")</f>
        <v/>
      </c>
      <c r="BA84" s="15" t="str">
        <f t="shared" si="40"/>
        <v/>
      </c>
      <c r="BB84" s="14" t="str">
        <f t="shared" si="34"/>
        <v/>
      </c>
      <c r="BC84" s="15" t="str">
        <f t="shared" si="41"/>
        <v/>
      </c>
      <c r="BD84" s="15" t="str">
        <f t="shared" si="42"/>
        <v/>
      </c>
      <c r="BE84" s="14" t="str">
        <f>IFERROR(_xlfn.NORM.DIST(Bet!E84,AW85+AV85,E84+E85,1),"")</f>
        <v/>
      </c>
      <c r="BF84" s="14"/>
      <c r="BG84" s="2" t="str">
        <f t="shared" si="35"/>
        <v/>
      </c>
      <c r="BH84" s="2" t="str">
        <f t="shared" si="36"/>
        <v/>
      </c>
      <c r="BI84" t="str">
        <f t="shared" si="37"/>
        <v/>
      </c>
    </row>
    <row r="85" spans="1:61" x14ac:dyDescent="0.25">
      <c r="A85" s="16">
        <f t="shared" si="38"/>
        <v>0</v>
      </c>
      <c r="B85" s="11"/>
      <c r="C85" s="11"/>
      <c r="D85" s="12"/>
      <c r="E85" s="11"/>
      <c r="F85" s="34"/>
      <c r="G85" s="36" t="str">
        <f>IFERROR(INDEX(Overview_Format!$A:$BP,MATCH($C85,Overview_Format!$A:$A,0),MATCH(G$2,Overview_Format!$A$2:$BP$2,0)),"")</f>
        <v/>
      </c>
      <c r="H85" s="36" t="str">
        <f>IFERROR(INDEX(Overview_Format!$A:$BP,MATCH($C85,Overview_Format!$A:$A,0),MATCH(H$2,Overview_Format!$A$2:$BP$2,0)),"")</f>
        <v/>
      </c>
      <c r="I85" s="36" t="str">
        <f>IFERROR(INDEX(Overview_Format!$A:$BP,MATCH($C85,Overview_Format!$A:$A,0),MATCH(I$2,Overview_Format!$A$2:$BP$2,0)),"")</f>
        <v/>
      </c>
      <c r="J85" s="34"/>
      <c r="K85" s="36" t="str">
        <f>IFERROR(INDEX(Overview_Format!$A:$BP,MATCH($C85,Overview_Format!$A:$A,0),MATCH(K$2,Overview_Format!$A$2:$BP$2,0)),"")</f>
        <v/>
      </c>
      <c r="L85" s="34"/>
      <c r="M85" s="36" t="str">
        <f>IFERROR(INDEX(Overview_Format!$A:$BP,MATCH($C85,Overview_Format!$A:$A,0),MATCH(M$2,Overview_Format!$A$2:$BP$2,0)),"")</f>
        <v/>
      </c>
      <c r="N85" s="36" t="str">
        <f t="shared" si="43"/>
        <v/>
      </c>
      <c r="O85" s="36" t="str">
        <f t="shared" si="44"/>
        <v/>
      </c>
      <c r="P85" s="36"/>
      <c r="Q85" s="36"/>
      <c r="R85" s="36"/>
      <c r="S85" s="36"/>
      <c r="T85" s="36"/>
      <c r="U85" s="36"/>
      <c r="V85" s="36"/>
      <c r="W85" s="36"/>
      <c r="X85" s="36"/>
      <c r="Y85" s="36" t="str">
        <f t="shared" si="39"/>
        <v/>
      </c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5" t="str">
        <f>IF($C85="","",IF(ISODD(ROW()),(#REF!*(H85-I86)+#REF!*(F85-G86)+#REF!),(#REF!*(I84-H85)+#REF!*(G84-F85)+#REF!)))</f>
        <v/>
      </c>
      <c r="AN85" s="12"/>
      <c r="AO85" s="12"/>
      <c r="AP85" s="43" t="str">
        <f>IF(Bet!A84=0,"",SUMPRODUCT($F85:$AA85,$BL$12:$CG$12)+$BX$11)</f>
        <v/>
      </c>
      <c r="AQ85" s="12"/>
      <c r="AR85" s="10"/>
      <c r="AS85" s="10"/>
      <c r="AT85" s="10"/>
      <c r="AU85" s="10"/>
      <c r="AV85" s="1"/>
      <c r="AW85" s="1"/>
      <c r="AZ85" s="14" t="str">
        <f>IFERROR(_xlfn.NORM.DIST(Bet!F84,AW86-AV86,E85+E86,1),"")</f>
        <v/>
      </c>
      <c r="BA85" s="15" t="str">
        <f t="shared" si="40"/>
        <v/>
      </c>
      <c r="BB85" s="14" t="str">
        <f t="shared" si="34"/>
        <v/>
      </c>
      <c r="BC85" s="15" t="str">
        <f t="shared" si="41"/>
        <v/>
      </c>
      <c r="BD85" s="15" t="str">
        <f t="shared" si="42"/>
        <v/>
      </c>
      <c r="BE85" s="14" t="str">
        <f>IFERROR(_xlfn.NORM.DIST(Bet!E85,AW86+AV86,E85+E86,1),"")</f>
        <v/>
      </c>
      <c r="BF85" s="14"/>
      <c r="BG85" s="2" t="str">
        <f t="shared" si="35"/>
        <v/>
      </c>
      <c r="BH85" s="2" t="str">
        <f t="shared" si="36"/>
        <v/>
      </c>
      <c r="BI85" t="str">
        <f t="shared" si="37"/>
        <v/>
      </c>
    </row>
    <row r="86" spans="1:61" x14ac:dyDescent="0.25">
      <c r="A86" s="16">
        <f t="shared" si="38"/>
        <v>0</v>
      </c>
      <c r="B86" s="11"/>
      <c r="C86" s="11"/>
      <c r="D86" s="12"/>
      <c r="E86" s="11"/>
      <c r="F86" s="34"/>
      <c r="G86" s="36" t="str">
        <f>IFERROR(INDEX(Overview_Format!$A:$BP,MATCH($C86,Overview_Format!$A:$A,0),MATCH(G$2,Overview_Format!$A$2:$BP$2,0)),"")</f>
        <v/>
      </c>
      <c r="H86" s="36" t="str">
        <f>IFERROR(INDEX(Overview_Format!$A:$BP,MATCH($C86,Overview_Format!$A:$A,0),MATCH(H$2,Overview_Format!$A$2:$BP$2,0)),"")</f>
        <v/>
      </c>
      <c r="I86" s="36" t="str">
        <f>IFERROR(INDEX(Overview_Format!$A:$BP,MATCH($C86,Overview_Format!$A:$A,0),MATCH(I$2,Overview_Format!$A$2:$BP$2,0)),"")</f>
        <v/>
      </c>
      <c r="J86" s="34"/>
      <c r="K86" s="36" t="str">
        <f>IFERROR(INDEX(Overview_Format!$A:$BP,MATCH($C86,Overview_Format!$A:$A,0),MATCH(K$2,Overview_Format!$A$2:$BP$2,0)),"")</f>
        <v/>
      </c>
      <c r="L86" s="34"/>
      <c r="M86" s="36" t="str">
        <f>IFERROR(INDEX(Overview_Format!$A:$BP,MATCH($C86,Overview_Format!$A:$A,0),MATCH(M$2,Overview_Format!$A$2:$BP$2,0)),"")</f>
        <v/>
      </c>
      <c r="N86" s="36" t="str">
        <f t="shared" si="43"/>
        <v/>
      </c>
      <c r="O86" s="36" t="str">
        <f t="shared" si="44"/>
        <v/>
      </c>
      <c r="P86" s="36"/>
      <c r="Q86" s="36"/>
      <c r="R86" s="36"/>
      <c r="S86" s="36"/>
      <c r="T86" s="36"/>
      <c r="U86" s="36"/>
      <c r="V86" s="36"/>
      <c r="W86" s="36"/>
      <c r="X86" s="36"/>
      <c r="Y86" s="36" t="str">
        <f t="shared" si="39"/>
        <v/>
      </c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5" t="str">
        <f>IF($C86="","",IF(ISODD(ROW()),(#REF!*(H86-I87)+#REF!*(F86-G87)+#REF!),(#REF!*(I85-H86)+#REF!*(G85-F86)+#REF!)))</f>
        <v/>
      </c>
      <c r="AN86" s="12"/>
      <c r="AO86" s="12"/>
      <c r="AP86" s="43" t="str">
        <f>IF(Bet!A85=0,"",SUMPRODUCT($F86:$AA86,$BL$12:$CG$12)+$BX$11)</f>
        <v/>
      </c>
      <c r="AQ86" s="12"/>
      <c r="AR86" s="10"/>
      <c r="AS86" s="10"/>
      <c r="AT86" s="10"/>
      <c r="AU86" s="10"/>
      <c r="AV86" s="1"/>
      <c r="AW86" s="1"/>
      <c r="AZ86" s="14" t="str">
        <f>IFERROR(_xlfn.NORM.DIST(Bet!F85,AW87-AV87,E86+E87,1),"")</f>
        <v/>
      </c>
      <c r="BA86" s="15" t="str">
        <f t="shared" si="40"/>
        <v/>
      </c>
      <c r="BB86" s="14" t="str">
        <f t="shared" si="34"/>
        <v/>
      </c>
      <c r="BC86" s="15" t="str">
        <f t="shared" si="41"/>
        <v/>
      </c>
      <c r="BD86" s="15" t="str">
        <f t="shared" si="42"/>
        <v/>
      </c>
      <c r="BE86" s="14" t="str">
        <f>IFERROR(_xlfn.NORM.DIST(Bet!E86,AW87+AV87,E86+E87,1),"")</f>
        <v/>
      </c>
      <c r="BF86" s="14"/>
      <c r="BG86" s="2" t="str">
        <f t="shared" si="35"/>
        <v/>
      </c>
      <c r="BH86" s="2" t="str">
        <f t="shared" si="36"/>
        <v/>
      </c>
      <c r="BI86" t="str">
        <f t="shared" si="37"/>
        <v/>
      </c>
    </row>
    <row r="87" spans="1:61" x14ac:dyDescent="0.25">
      <c r="A87" s="16">
        <f t="shared" si="38"/>
        <v>0</v>
      </c>
      <c r="B87" s="11"/>
      <c r="C87" s="11"/>
      <c r="D87" s="12"/>
      <c r="E87" s="11"/>
      <c r="F87" s="34"/>
      <c r="G87" s="36" t="str">
        <f>IFERROR(INDEX(Overview_Format!$A:$BP,MATCH($C87,Overview_Format!$A:$A,0),MATCH(G$2,Overview_Format!$A$2:$BP$2,0)),"")</f>
        <v/>
      </c>
      <c r="H87" s="36" t="str">
        <f>IFERROR(INDEX(Overview_Format!$A:$BP,MATCH($C87,Overview_Format!$A:$A,0),MATCH(H$2,Overview_Format!$A$2:$BP$2,0)),"")</f>
        <v/>
      </c>
      <c r="I87" s="36" t="str">
        <f>IFERROR(INDEX(Overview_Format!$A:$BP,MATCH($C87,Overview_Format!$A:$A,0),MATCH(I$2,Overview_Format!$A$2:$BP$2,0)),"")</f>
        <v/>
      </c>
      <c r="J87" s="34"/>
      <c r="K87" s="36" t="str">
        <f>IFERROR(INDEX(Overview_Format!$A:$BP,MATCH($C87,Overview_Format!$A:$A,0),MATCH(K$2,Overview_Format!$A$2:$BP$2,0)),"")</f>
        <v/>
      </c>
      <c r="L87" s="34"/>
      <c r="M87" s="36" t="str">
        <f>IFERROR(INDEX(Overview_Format!$A:$BP,MATCH($C87,Overview_Format!$A:$A,0),MATCH(M$2,Overview_Format!$A$2:$BP$2,0)),"")</f>
        <v/>
      </c>
      <c r="N87" s="36" t="str">
        <f t="shared" si="43"/>
        <v/>
      </c>
      <c r="O87" s="36" t="str">
        <f t="shared" si="44"/>
        <v/>
      </c>
      <c r="P87" s="36"/>
      <c r="Q87" s="36"/>
      <c r="R87" s="36"/>
      <c r="S87" s="36"/>
      <c r="T87" s="36"/>
      <c r="U87" s="36"/>
      <c r="V87" s="36"/>
      <c r="W87" s="36"/>
      <c r="X87" s="36"/>
      <c r="Y87" s="36" t="str">
        <f t="shared" si="39"/>
        <v/>
      </c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5" t="str">
        <f>IF($C87="","",IF(ISODD(ROW()),(#REF!*(H87-I88)+#REF!*(F87-G88)+#REF!),(#REF!*(I86-H87)+#REF!*(G86-F87)+#REF!)))</f>
        <v/>
      </c>
      <c r="AN87" s="12"/>
      <c r="AO87" s="12"/>
      <c r="AP87" s="43" t="str">
        <f>IF(Bet!A86=0,"",SUMPRODUCT($F87:$AA87,$BL$12:$CG$12)+$BX$11)</f>
        <v/>
      </c>
      <c r="AQ87" s="12"/>
      <c r="AR87" s="10"/>
      <c r="AS87" s="10"/>
      <c r="AT87" s="10"/>
      <c r="AU87" s="10"/>
      <c r="AV87" s="1"/>
      <c r="AW87" s="1"/>
      <c r="AZ87" s="14" t="str">
        <f>IFERROR(_xlfn.NORM.DIST(Bet!F86,AW88-AV88,E87+E88,1),"")</f>
        <v/>
      </c>
      <c r="BA87" s="15" t="str">
        <f t="shared" si="40"/>
        <v/>
      </c>
      <c r="BB87" s="14" t="str">
        <f t="shared" si="34"/>
        <v/>
      </c>
      <c r="BC87" s="15" t="str">
        <f t="shared" si="41"/>
        <v/>
      </c>
      <c r="BD87" s="15" t="str">
        <f t="shared" si="42"/>
        <v/>
      </c>
      <c r="BE87" s="14" t="str">
        <f>IFERROR(_xlfn.NORM.DIST(Bet!E87,AW88+AV88,E87+E88,1),"")</f>
        <v/>
      </c>
      <c r="BF87" s="14"/>
      <c r="BG87" s="2" t="str">
        <f t="shared" si="35"/>
        <v/>
      </c>
      <c r="BH87" s="2" t="str">
        <f t="shared" si="36"/>
        <v/>
      </c>
      <c r="BI87" t="str">
        <f t="shared" si="37"/>
        <v/>
      </c>
    </row>
    <row r="88" spans="1:61" x14ac:dyDescent="0.25">
      <c r="A88" s="16">
        <f t="shared" si="38"/>
        <v>0</v>
      </c>
      <c r="B88" s="11"/>
      <c r="C88" s="11"/>
      <c r="D88" s="12"/>
      <c r="E88" s="11"/>
      <c r="F88" s="34"/>
      <c r="G88" s="36" t="str">
        <f>IFERROR(INDEX(Overview_Format!$A:$BP,MATCH($C88,Overview_Format!$A:$A,0),MATCH(G$2,Overview_Format!$A$2:$BP$2,0)),"")</f>
        <v/>
      </c>
      <c r="H88" s="36" t="str">
        <f>IFERROR(INDEX(Overview_Format!$A:$BP,MATCH($C88,Overview_Format!$A:$A,0),MATCH(H$2,Overview_Format!$A$2:$BP$2,0)),"")</f>
        <v/>
      </c>
      <c r="I88" s="36" t="str">
        <f>IFERROR(INDEX(Overview_Format!$A:$BP,MATCH($C88,Overview_Format!$A:$A,0),MATCH(I$2,Overview_Format!$A$2:$BP$2,0)),"")</f>
        <v/>
      </c>
      <c r="J88" s="34"/>
      <c r="K88" s="36" t="str">
        <f>IFERROR(INDEX(Overview_Format!$A:$BP,MATCH($C88,Overview_Format!$A:$A,0),MATCH(K$2,Overview_Format!$A$2:$BP$2,0)),"")</f>
        <v/>
      </c>
      <c r="L88" s="34"/>
      <c r="M88" s="36" t="str">
        <f>IFERROR(INDEX(Overview_Format!$A:$BP,MATCH($C88,Overview_Format!$A:$A,0),MATCH(M$2,Overview_Format!$A$2:$BP$2,0)),"")</f>
        <v/>
      </c>
      <c r="N88" s="36" t="str">
        <f t="shared" si="43"/>
        <v/>
      </c>
      <c r="O88" s="36" t="str">
        <f t="shared" si="44"/>
        <v/>
      </c>
      <c r="P88" s="36"/>
      <c r="Q88" s="36"/>
      <c r="R88" s="36"/>
      <c r="S88" s="36"/>
      <c r="T88" s="36"/>
      <c r="U88" s="36"/>
      <c r="V88" s="36"/>
      <c r="W88" s="36"/>
      <c r="X88" s="36"/>
      <c r="Y88" s="36" t="str">
        <f t="shared" si="39"/>
        <v/>
      </c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5" t="str">
        <f>IF($C88="","",IF(ISODD(ROW()),(#REF!*(H88-I89)+#REF!*(F88-G89)+#REF!),(#REF!*(I87-H88)+#REF!*(G87-F88)+#REF!)))</f>
        <v/>
      </c>
      <c r="AN88" s="12"/>
      <c r="AO88" s="12"/>
      <c r="AP88" s="43" t="str">
        <f>IF(Bet!A87=0,"",SUMPRODUCT($F88:$AA88,$BL$12:$CG$12)+$BX$11)</f>
        <v/>
      </c>
      <c r="AQ88" s="12"/>
      <c r="AR88" s="10"/>
      <c r="AS88" s="10"/>
      <c r="AT88" s="10"/>
      <c r="AU88" s="10"/>
      <c r="AV88" s="1"/>
      <c r="AW88" s="1"/>
      <c r="AZ88" s="14" t="str">
        <f>IFERROR(_xlfn.NORM.DIST(Bet!F87,AW89-AV89,E88+E89,1),"")</f>
        <v/>
      </c>
      <c r="BA88" s="15" t="str">
        <f t="shared" si="40"/>
        <v/>
      </c>
      <c r="BB88" s="14" t="str">
        <f t="shared" si="34"/>
        <v/>
      </c>
      <c r="BC88" s="15" t="str">
        <f t="shared" si="41"/>
        <v/>
      </c>
      <c r="BD88" s="15" t="str">
        <f t="shared" si="42"/>
        <v/>
      </c>
      <c r="BE88" s="14" t="str">
        <f>IFERROR(_xlfn.NORM.DIST(Bet!E88,AW89+AV89,E88+E89,1),"")</f>
        <v/>
      </c>
      <c r="BF88" s="14"/>
      <c r="BG88" s="2" t="str">
        <f t="shared" si="35"/>
        <v/>
      </c>
      <c r="BH88" s="2" t="str">
        <f t="shared" si="36"/>
        <v/>
      </c>
      <c r="BI88" t="str">
        <f t="shared" si="37"/>
        <v/>
      </c>
    </row>
    <row r="89" spans="1:61" x14ac:dyDescent="0.25">
      <c r="A89" s="16">
        <f t="shared" si="38"/>
        <v>0</v>
      </c>
      <c r="B89" s="11"/>
      <c r="C89" s="11"/>
      <c r="D89" s="12"/>
      <c r="E89" s="11"/>
      <c r="F89" s="34"/>
      <c r="G89" s="36" t="str">
        <f>IFERROR(INDEX(Overview_Format!$A:$BP,MATCH($C89,Overview_Format!$A:$A,0),MATCH(G$2,Overview_Format!$A$2:$BP$2,0)),"")</f>
        <v/>
      </c>
      <c r="H89" s="36" t="str">
        <f>IFERROR(INDEX(Overview_Format!$A:$BP,MATCH($C89,Overview_Format!$A:$A,0),MATCH(H$2,Overview_Format!$A$2:$BP$2,0)),"")</f>
        <v/>
      </c>
      <c r="I89" s="36" t="str">
        <f>IFERROR(INDEX(Overview_Format!$A:$BP,MATCH($C89,Overview_Format!$A:$A,0),MATCH(I$2,Overview_Format!$A$2:$BP$2,0)),"")</f>
        <v/>
      </c>
      <c r="J89" s="34"/>
      <c r="K89" s="36" t="str">
        <f>IFERROR(INDEX(Overview_Format!$A:$BP,MATCH($C89,Overview_Format!$A:$A,0),MATCH(K$2,Overview_Format!$A$2:$BP$2,0)),"")</f>
        <v/>
      </c>
      <c r="L89" s="34"/>
      <c r="M89" s="36" t="str">
        <f>IFERROR(INDEX(Overview_Format!$A:$BP,MATCH($C89,Overview_Format!$A:$A,0),MATCH(M$2,Overview_Format!$A$2:$BP$2,0)),"")</f>
        <v/>
      </c>
      <c r="N89" s="36" t="str">
        <f t="shared" si="43"/>
        <v/>
      </c>
      <c r="O89" s="36" t="str">
        <f t="shared" si="44"/>
        <v/>
      </c>
      <c r="P89" s="36"/>
      <c r="Q89" s="36"/>
      <c r="R89" s="36"/>
      <c r="S89" s="36"/>
      <c r="T89" s="36"/>
      <c r="U89" s="36"/>
      <c r="V89" s="36"/>
      <c r="W89" s="36"/>
      <c r="X89" s="36"/>
      <c r="Y89" s="36" t="str">
        <f t="shared" si="39"/>
        <v/>
      </c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5" t="str">
        <f>IF($C89="","",IF(ISODD(ROW()),(#REF!*(H89-I90)+#REF!*(F89-G90)+#REF!),(#REF!*(I88-H89)+#REF!*(G88-F89)+#REF!)))</f>
        <v/>
      </c>
      <c r="AN89" s="12"/>
      <c r="AO89" s="12"/>
      <c r="AP89" s="43" t="str">
        <f>IF(Bet!A88=0,"",SUMPRODUCT($F89:$AA89,$BL$12:$CG$12)+$BX$11)</f>
        <v/>
      </c>
      <c r="AQ89" s="12"/>
      <c r="AR89" s="10"/>
      <c r="AS89" s="10"/>
      <c r="AT89" s="10"/>
      <c r="AU89" s="10"/>
      <c r="AV89" s="1"/>
      <c r="AW89" s="1"/>
      <c r="AZ89" s="14" t="str">
        <f>IFERROR(_xlfn.NORM.DIST(Bet!F88,AW90-AV90,E89+E90,1),"")</f>
        <v/>
      </c>
      <c r="BA89" s="15" t="str">
        <f t="shared" si="40"/>
        <v/>
      </c>
      <c r="BB89" s="14" t="str">
        <f t="shared" si="34"/>
        <v/>
      </c>
      <c r="BC89" s="15" t="str">
        <f t="shared" si="41"/>
        <v/>
      </c>
      <c r="BD89" s="15" t="str">
        <f t="shared" si="42"/>
        <v/>
      </c>
      <c r="BE89" s="14" t="str">
        <f>IFERROR(_xlfn.NORM.DIST(Bet!E89,AW90+AV90,E89+E90,1),"")</f>
        <v/>
      </c>
      <c r="BF89" s="14"/>
      <c r="BG89" s="2" t="str">
        <f t="shared" si="35"/>
        <v/>
      </c>
      <c r="BH89" s="2" t="str">
        <f t="shared" si="36"/>
        <v/>
      </c>
      <c r="BI89" t="str">
        <f t="shared" si="37"/>
        <v/>
      </c>
    </row>
    <row r="90" spans="1:61" x14ac:dyDescent="0.25">
      <c r="A90" s="16">
        <f t="shared" si="38"/>
        <v>0</v>
      </c>
      <c r="B90" s="11"/>
      <c r="C90" s="11"/>
      <c r="D90" s="12"/>
      <c r="E90" s="11"/>
      <c r="F90" s="34"/>
      <c r="G90" s="36" t="str">
        <f>IFERROR(INDEX(Overview_Format!$A:$BP,MATCH($C90,Overview_Format!$A:$A,0),MATCH(G$2,Overview_Format!$A$2:$BP$2,0)),"")</f>
        <v/>
      </c>
      <c r="H90" s="36" t="str">
        <f>IFERROR(INDEX(Overview_Format!$A:$BP,MATCH($C90,Overview_Format!$A:$A,0),MATCH(H$2,Overview_Format!$A$2:$BP$2,0)),"")</f>
        <v/>
      </c>
      <c r="I90" s="36" t="str">
        <f>IFERROR(INDEX(Overview_Format!$A:$BP,MATCH($C90,Overview_Format!$A:$A,0),MATCH(I$2,Overview_Format!$A$2:$BP$2,0)),"")</f>
        <v/>
      </c>
      <c r="J90" s="34"/>
      <c r="K90" s="36" t="str">
        <f>IFERROR(INDEX(Overview_Format!$A:$BP,MATCH($C90,Overview_Format!$A:$A,0),MATCH(K$2,Overview_Format!$A$2:$BP$2,0)),"")</f>
        <v/>
      </c>
      <c r="L90" s="34"/>
      <c r="M90" s="36" t="str">
        <f>IFERROR(INDEX(Overview_Format!$A:$BP,MATCH($C90,Overview_Format!$A:$A,0),MATCH(M$2,Overview_Format!$A$2:$BP$2,0)),"")</f>
        <v/>
      </c>
      <c r="N90" s="36" t="str">
        <f t="shared" si="43"/>
        <v/>
      </c>
      <c r="O90" s="36" t="str">
        <f t="shared" si="44"/>
        <v/>
      </c>
      <c r="P90" s="36"/>
      <c r="Q90" s="36"/>
      <c r="R90" s="36"/>
      <c r="S90" s="36"/>
      <c r="T90" s="36"/>
      <c r="U90" s="36"/>
      <c r="V90" s="36"/>
      <c r="W90" s="36"/>
      <c r="X90" s="36"/>
      <c r="Y90" s="36" t="str">
        <f t="shared" si="39"/>
        <v/>
      </c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5" t="str">
        <f>IF($C90="","",IF(ISODD(ROW()),(#REF!*(H90-I91)+#REF!*(F90-G91)+#REF!),(#REF!*(I89-H90)+#REF!*(G89-F90)+#REF!)))</f>
        <v/>
      </c>
      <c r="AN90" s="12"/>
      <c r="AO90" s="12"/>
      <c r="AP90" s="43" t="str">
        <f>IF(Bet!A89=0,"",SUMPRODUCT($F90:$AA90,$BL$12:$CG$12)+$BX$11)</f>
        <v/>
      </c>
      <c r="AQ90" s="12"/>
      <c r="AR90" s="10"/>
      <c r="AS90" s="10"/>
      <c r="AT90" s="10"/>
      <c r="AU90" s="10"/>
      <c r="AV90" s="1"/>
      <c r="AW90" s="1"/>
      <c r="AZ90" s="14" t="str">
        <f>IFERROR(_xlfn.NORM.DIST(Bet!F89,AW91-AV91,E90+E91,1),"")</f>
        <v/>
      </c>
      <c r="BA90" s="15" t="str">
        <f t="shared" si="40"/>
        <v/>
      </c>
      <c r="BB90" s="14" t="str">
        <f t="shared" si="34"/>
        <v/>
      </c>
      <c r="BC90" s="15" t="str">
        <f t="shared" si="41"/>
        <v/>
      </c>
      <c r="BD90" s="15" t="str">
        <f t="shared" si="42"/>
        <v/>
      </c>
      <c r="BE90" s="14" t="str">
        <f>IFERROR(_xlfn.NORM.DIST(Bet!E90,AW91+AV91,E90+E91,1),"")</f>
        <v/>
      </c>
      <c r="BF90" s="14"/>
      <c r="BG90" s="2" t="str">
        <f t="shared" si="35"/>
        <v/>
      </c>
      <c r="BH90" s="2" t="str">
        <f t="shared" si="36"/>
        <v/>
      </c>
      <c r="BI90" t="str">
        <f t="shared" si="37"/>
        <v/>
      </c>
    </row>
    <row r="91" spans="1:61" x14ac:dyDescent="0.25">
      <c r="A91" s="16">
        <f t="shared" si="38"/>
        <v>0</v>
      </c>
      <c r="B91" s="11"/>
      <c r="C91" s="11"/>
      <c r="D91" s="12"/>
      <c r="E91" s="11"/>
      <c r="F91" s="34"/>
      <c r="G91" s="36" t="str">
        <f>IFERROR(INDEX(Overview_Format!$A:$BP,MATCH($C91,Overview_Format!$A:$A,0),MATCH(G$2,Overview_Format!$A$2:$BP$2,0)),"")</f>
        <v/>
      </c>
      <c r="H91" s="36" t="str">
        <f>IFERROR(INDEX(Overview_Format!$A:$BP,MATCH($C91,Overview_Format!$A:$A,0),MATCH(H$2,Overview_Format!$A$2:$BP$2,0)),"")</f>
        <v/>
      </c>
      <c r="I91" s="36" t="str">
        <f>IFERROR(INDEX(Overview_Format!$A:$BP,MATCH($C91,Overview_Format!$A:$A,0),MATCH(I$2,Overview_Format!$A$2:$BP$2,0)),"")</f>
        <v/>
      </c>
      <c r="J91" s="34"/>
      <c r="K91" s="36" t="str">
        <f>IFERROR(INDEX(Overview_Format!$A:$BP,MATCH($C91,Overview_Format!$A:$A,0),MATCH(K$2,Overview_Format!$A$2:$BP$2,0)),"")</f>
        <v/>
      </c>
      <c r="L91" s="34"/>
      <c r="M91" s="36" t="str">
        <f>IFERROR(INDEX(Overview_Format!$A:$BP,MATCH($C91,Overview_Format!$A:$A,0),MATCH(M$2,Overview_Format!$A$2:$BP$2,0)),"")</f>
        <v/>
      </c>
      <c r="N91" s="36" t="str">
        <f t="shared" si="43"/>
        <v/>
      </c>
      <c r="O91" s="36" t="str">
        <f t="shared" si="44"/>
        <v/>
      </c>
      <c r="P91" s="36"/>
      <c r="Q91" s="36"/>
      <c r="R91" s="36"/>
      <c r="S91" s="36"/>
      <c r="T91" s="36"/>
      <c r="U91" s="36"/>
      <c r="V91" s="36"/>
      <c r="W91" s="36"/>
      <c r="X91" s="36"/>
      <c r="Y91" s="36" t="str">
        <f t="shared" si="39"/>
        <v/>
      </c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5" t="str">
        <f>IF($C91="","",IF(ISODD(ROW()),(#REF!*(H91-I92)+#REF!*(F91-G92)+#REF!),(#REF!*(I90-H91)+#REF!*(G90-F91)+#REF!)))</f>
        <v/>
      </c>
      <c r="AN91" s="12"/>
      <c r="AO91" s="12"/>
      <c r="AP91" s="43" t="str">
        <f>IF(Bet!A90=0,"",SUMPRODUCT($F91:$AA91,$BL$12:$CG$12)+$BX$11)</f>
        <v/>
      </c>
      <c r="AQ91" s="12"/>
      <c r="AR91" s="10"/>
      <c r="AS91" s="10"/>
      <c r="AT91" s="10"/>
      <c r="AU91" s="10"/>
      <c r="AV91" s="1"/>
      <c r="AW91" s="1"/>
      <c r="AZ91" s="14" t="str">
        <f>IFERROR(_xlfn.NORM.DIST(Bet!F90,AW92-AV92,E91+E92,1),"")</f>
        <v/>
      </c>
      <c r="BA91" s="15" t="str">
        <f t="shared" si="40"/>
        <v/>
      </c>
      <c r="BB91" s="14" t="str">
        <f t="shared" si="34"/>
        <v/>
      </c>
      <c r="BC91" s="15" t="str">
        <f t="shared" si="41"/>
        <v/>
      </c>
      <c r="BD91" s="15" t="str">
        <f t="shared" si="42"/>
        <v/>
      </c>
      <c r="BE91" s="14" t="str">
        <f>IFERROR(_xlfn.NORM.DIST(Bet!E91,AW92+AV92,E91+E92,1),"")</f>
        <v/>
      </c>
      <c r="BF91" s="14"/>
      <c r="BG91" s="2" t="str">
        <f t="shared" si="35"/>
        <v/>
      </c>
      <c r="BH91" s="2" t="str">
        <f t="shared" si="36"/>
        <v/>
      </c>
      <c r="BI91" t="str">
        <f t="shared" si="37"/>
        <v/>
      </c>
    </row>
    <row r="92" spans="1:61" x14ac:dyDescent="0.25">
      <c r="A92" s="16">
        <f t="shared" si="38"/>
        <v>0</v>
      </c>
      <c r="B92" s="11"/>
      <c r="C92" s="11"/>
      <c r="D92" s="12"/>
      <c r="E92" s="11"/>
      <c r="F92" s="34"/>
      <c r="G92" s="36" t="str">
        <f>IFERROR(INDEX(Overview_Format!$A:$BP,MATCH($C92,Overview_Format!$A:$A,0),MATCH(G$2,Overview_Format!$A$2:$BP$2,0)),"")</f>
        <v/>
      </c>
      <c r="H92" s="36" t="str">
        <f>IFERROR(INDEX(Overview_Format!$A:$BP,MATCH($C92,Overview_Format!$A:$A,0),MATCH(H$2,Overview_Format!$A$2:$BP$2,0)),"")</f>
        <v/>
      </c>
      <c r="I92" s="36" t="str">
        <f>IFERROR(INDEX(Overview_Format!$A:$BP,MATCH($C92,Overview_Format!$A:$A,0),MATCH(I$2,Overview_Format!$A$2:$BP$2,0)),"")</f>
        <v/>
      </c>
      <c r="J92" s="34"/>
      <c r="K92" s="36" t="str">
        <f>IFERROR(INDEX(Overview_Format!$A:$BP,MATCH($C92,Overview_Format!$A:$A,0),MATCH(K$2,Overview_Format!$A$2:$BP$2,0)),"")</f>
        <v/>
      </c>
      <c r="L92" s="34"/>
      <c r="M92" s="36" t="str">
        <f>IFERROR(INDEX(Overview_Format!$A:$BP,MATCH($C92,Overview_Format!$A:$A,0),MATCH(M$2,Overview_Format!$A$2:$BP$2,0)),"")</f>
        <v/>
      </c>
      <c r="N92" s="36" t="str">
        <f t="shared" si="43"/>
        <v/>
      </c>
      <c r="O92" s="36" t="str">
        <f t="shared" si="44"/>
        <v/>
      </c>
      <c r="P92" s="36"/>
      <c r="Q92" s="36"/>
      <c r="R92" s="36"/>
      <c r="S92" s="36"/>
      <c r="T92" s="36"/>
      <c r="U92" s="36"/>
      <c r="V92" s="36"/>
      <c r="W92" s="36"/>
      <c r="X92" s="36"/>
      <c r="Y92" s="36" t="str">
        <f t="shared" si="39"/>
        <v/>
      </c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5" t="str">
        <f>IF($C92="","",IF(ISODD(ROW()),(#REF!*(H92-I93)+#REF!*(F92-G93)+#REF!),(#REF!*(I91-H92)+#REF!*(G91-F92)+#REF!)))</f>
        <v/>
      </c>
      <c r="AN92" s="12"/>
      <c r="AO92" s="12"/>
      <c r="AP92" s="43" t="str">
        <f>IF(Bet!A91=0,"",SUMPRODUCT($F92:$AA92,$BL$12:$CG$12)+$BX$11)</f>
        <v/>
      </c>
      <c r="AQ92" s="12"/>
      <c r="AR92" s="10"/>
      <c r="AS92" s="10"/>
      <c r="AT92" s="10"/>
      <c r="AU92" s="10"/>
      <c r="AV92" s="1"/>
      <c r="AW92" s="1"/>
      <c r="AZ92" s="14" t="str">
        <f>IFERROR(_xlfn.NORM.DIST(Bet!F91,AW93-AV93,E92+E93,1),"")</f>
        <v/>
      </c>
      <c r="BA92" s="15" t="str">
        <f t="shared" si="40"/>
        <v/>
      </c>
      <c r="BB92" s="14" t="str">
        <f t="shared" si="34"/>
        <v/>
      </c>
      <c r="BC92" s="15" t="str">
        <f t="shared" si="41"/>
        <v/>
      </c>
      <c r="BD92" s="15" t="str">
        <f t="shared" si="42"/>
        <v/>
      </c>
      <c r="BE92" s="14" t="str">
        <f>IFERROR(_xlfn.NORM.DIST(Bet!E92,AW93+AV93,E92+E93,1),"")</f>
        <v/>
      </c>
      <c r="BF92" s="14"/>
      <c r="BG92" s="2" t="str">
        <f t="shared" si="35"/>
        <v/>
      </c>
      <c r="BH92" s="2" t="str">
        <f t="shared" si="36"/>
        <v/>
      </c>
      <c r="BI92" t="str">
        <f t="shared" si="37"/>
        <v/>
      </c>
    </row>
    <row r="93" spans="1:61" x14ac:dyDescent="0.25">
      <c r="A93" s="16">
        <f t="shared" si="38"/>
        <v>0</v>
      </c>
      <c r="B93" s="11"/>
      <c r="C93" s="11"/>
      <c r="D93" s="12"/>
      <c r="E93" s="11"/>
      <c r="F93" s="34"/>
      <c r="G93" s="36" t="str">
        <f>IFERROR(INDEX(Overview_Format!$A:$BP,MATCH($C93,Overview_Format!$A:$A,0),MATCH(G$2,Overview_Format!$A$2:$BP$2,0)),"")</f>
        <v/>
      </c>
      <c r="H93" s="36" t="str">
        <f>IFERROR(INDEX(Overview_Format!$A:$BP,MATCH($C93,Overview_Format!$A:$A,0),MATCH(H$2,Overview_Format!$A$2:$BP$2,0)),"")</f>
        <v/>
      </c>
      <c r="I93" s="36" t="str">
        <f>IFERROR(INDEX(Overview_Format!$A:$BP,MATCH($C93,Overview_Format!$A:$A,0),MATCH(I$2,Overview_Format!$A$2:$BP$2,0)),"")</f>
        <v/>
      </c>
      <c r="J93" s="34"/>
      <c r="K93" s="36" t="str">
        <f>IFERROR(INDEX(Overview_Format!$A:$BP,MATCH($C93,Overview_Format!$A:$A,0),MATCH(K$2,Overview_Format!$A$2:$BP$2,0)),"")</f>
        <v/>
      </c>
      <c r="L93" s="34"/>
      <c r="M93" s="36" t="str">
        <f>IFERROR(INDEX(Overview_Format!$A:$BP,MATCH($C93,Overview_Format!$A:$A,0),MATCH(M$2,Overview_Format!$A$2:$BP$2,0)),"")</f>
        <v/>
      </c>
      <c r="N93" s="36" t="str">
        <f t="shared" si="43"/>
        <v/>
      </c>
      <c r="O93" s="36" t="str">
        <f t="shared" si="44"/>
        <v/>
      </c>
      <c r="P93" s="36"/>
      <c r="Q93" s="36"/>
      <c r="R93" s="36"/>
      <c r="S93" s="36"/>
      <c r="T93" s="36"/>
      <c r="U93" s="36"/>
      <c r="V93" s="36"/>
      <c r="W93" s="36"/>
      <c r="X93" s="36"/>
      <c r="Y93" s="36" t="str">
        <f t="shared" si="39"/>
        <v/>
      </c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5" t="str">
        <f>IF($C93="","",IF(ISODD(ROW()),(#REF!*(H93-I94)+#REF!*(F93-G94)+#REF!),(#REF!*(I92-H93)+#REF!*(G92-F93)+#REF!)))</f>
        <v/>
      </c>
      <c r="AN93" s="12"/>
      <c r="AO93" s="12"/>
      <c r="AP93" s="43" t="str">
        <f>IF(Bet!A92=0,"",SUMPRODUCT($F93:$AA93,$BL$12:$CG$12)+$BX$11)</f>
        <v/>
      </c>
      <c r="AQ93" s="12"/>
      <c r="AR93" s="10"/>
      <c r="AS93" s="10"/>
      <c r="AT93" s="10"/>
      <c r="AU93" s="10"/>
      <c r="AV93" s="1"/>
      <c r="AW93" s="1"/>
      <c r="AZ93" s="14" t="str">
        <f>IFERROR(_xlfn.NORM.DIST(Bet!F92,AW94-AV94,E93+E94,1),"")</f>
        <v/>
      </c>
      <c r="BA93" s="15" t="str">
        <f t="shared" si="40"/>
        <v/>
      </c>
      <c r="BB93" s="14" t="str">
        <f t="shared" si="34"/>
        <v/>
      </c>
      <c r="BC93" s="15" t="str">
        <f t="shared" si="41"/>
        <v/>
      </c>
      <c r="BD93" s="15" t="str">
        <f t="shared" si="42"/>
        <v/>
      </c>
      <c r="BE93" s="14" t="str">
        <f>IFERROR(_xlfn.NORM.DIST(Bet!E93,AW94+AV94,E93+E94,1),"")</f>
        <v/>
      </c>
      <c r="BF93" s="14"/>
      <c r="BG93" s="2" t="str">
        <f t="shared" si="35"/>
        <v/>
      </c>
      <c r="BH93" s="2" t="str">
        <f t="shared" si="36"/>
        <v/>
      </c>
      <c r="BI93" t="str">
        <f t="shared" si="37"/>
        <v/>
      </c>
    </row>
    <row r="94" spans="1:61" x14ac:dyDescent="0.25">
      <c r="A94" s="16">
        <f t="shared" si="38"/>
        <v>0</v>
      </c>
      <c r="B94" s="11"/>
      <c r="C94" s="11"/>
      <c r="D94" s="12"/>
      <c r="E94" s="11"/>
      <c r="F94" s="34"/>
      <c r="G94" s="36" t="str">
        <f>IFERROR(INDEX(Overview_Format!$A:$BP,MATCH($C94,Overview_Format!$A:$A,0),MATCH(G$2,Overview_Format!$A$2:$BP$2,0)),"")</f>
        <v/>
      </c>
      <c r="H94" s="36" t="str">
        <f>IFERROR(INDEX(Overview_Format!$A:$BP,MATCH($C94,Overview_Format!$A:$A,0),MATCH(H$2,Overview_Format!$A$2:$BP$2,0)),"")</f>
        <v/>
      </c>
      <c r="I94" s="36" t="str">
        <f>IFERROR(INDEX(Overview_Format!$A:$BP,MATCH($C94,Overview_Format!$A:$A,0),MATCH(I$2,Overview_Format!$A$2:$BP$2,0)),"")</f>
        <v/>
      </c>
      <c r="J94" s="34"/>
      <c r="K94" s="36" t="str">
        <f>IFERROR(INDEX(Overview_Format!$A:$BP,MATCH($C94,Overview_Format!$A:$A,0),MATCH(K$2,Overview_Format!$A$2:$BP$2,0)),"")</f>
        <v/>
      </c>
      <c r="L94" s="34"/>
      <c r="M94" s="36" t="str">
        <f>IFERROR(INDEX(Overview_Format!$A:$BP,MATCH($C94,Overview_Format!$A:$A,0),MATCH(M$2,Overview_Format!$A$2:$BP$2,0)),"")</f>
        <v/>
      </c>
      <c r="N94" s="36" t="str">
        <f t="shared" si="43"/>
        <v/>
      </c>
      <c r="O94" s="36" t="str">
        <f t="shared" si="44"/>
        <v/>
      </c>
      <c r="P94" s="36"/>
      <c r="Q94" s="36"/>
      <c r="R94" s="36"/>
      <c r="S94" s="36"/>
      <c r="T94" s="36"/>
      <c r="U94" s="36"/>
      <c r="V94" s="36"/>
      <c r="W94" s="36"/>
      <c r="X94" s="36"/>
      <c r="Y94" s="36" t="str">
        <f t="shared" si="39"/>
        <v/>
      </c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5" t="str">
        <f>IF($C94="","",IF(ISODD(ROW()),(#REF!*(H94-I95)+#REF!*(F94-G95)+#REF!),(#REF!*(I93-H94)+#REF!*(G93-F94)+#REF!)))</f>
        <v/>
      </c>
      <c r="AN94" s="12"/>
      <c r="AO94" s="12"/>
      <c r="AP94" s="43" t="str">
        <f>IF(Bet!A93=0,"",SUMPRODUCT($F94:$AA94,$BL$12:$CG$12)+$BX$11)</f>
        <v/>
      </c>
      <c r="AQ94" s="12"/>
      <c r="AR94" s="10"/>
      <c r="AS94" s="10"/>
      <c r="AT94" s="10"/>
      <c r="AU94" s="10"/>
      <c r="AV94" s="1"/>
      <c r="AW94" s="1"/>
      <c r="AZ94" s="14" t="str">
        <f>IFERROR(_xlfn.NORM.DIST(Bet!F93,AW95-AV95,E94+E95,1),"")</f>
        <v/>
      </c>
      <c r="BA94" s="15" t="str">
        <f t="shared" si="40"/>
        <v/>
      </c>
      <c r="BB94" s="14" t="str">
        <f t="shared" si="34"/>
        <v/>
      </c>
      <c r="BC94" s="15" t="str">
        <f t="shared" si="41"/>
        <v/>
      </c>
      <c r="BD94" s="15" t="str">
        <f t="shared" si="42"/>
        <v/>
      </c>
      <c r="BE94" s="14" t="str">
        <f>IFERROR(_xlfn.NORM.DIST(Bet!E94,AW95+AV95,E94+E95,1),"")</f>
        <v/>
      </c>
      <c r="BF94" s="14"/>
      <c r="BG94" s="2" t="str">
        <f t="shared" si="35"/>
        <v/>
      </c>
      <c r="BH94" s="2" t="str">
        <f t="shared" si="36"/>
        <v/>
      </c>
      <c r="BI94" t="str">
        <f t="shared" si="37"/>
        <v/>
      </c>
    </row>
    <row r="95" spans="1:61" x14ac:dyDescent="0.25">
      <c r="A95" s="16">
        <f t="shared" si="38"/>
        <v>0</v>
      </c>
      <c r="B95" s="11"/>
      <c r="C95" s="11"/>
      <c r="D95" s="12"/>
      <c r="E95" s="11"/>
      <c r="F95" s="34"/>
      <c r="G95" s="36" t="str">
        <f>IFERROR(INDEX(Overview_Format!$A:$BP,MATCH($C95,Overview_Format!$A:$A,0),MATCH(G$2,Overview_Format!$A$2:$BP$2,0)),"")</f>
        <v/>
      </c>
      <c r="H95" s="36" t="str">
        <f>IFERROR(INDEX(Overview_Format!$A:$BP,MATCH($C95,Overview_Format!$A:$A,0),MATCH(H$2,Overview_Format!$A$2:$BP$2,0)),"")</f>
        <v/>
      </c>
      <c r="I95" s="36" t="str">
        <f>IFERROR(INDEX(Overview_Format!$A:$BP,MATCH($C95,Overview_Format!$A:$A,0),MATCH(I$2,Overview_Format!$A$2:$BP$2,0)),"")</f>
        <v/>
      </c>
      <c r="J95" s="34"/>
      <c r="K95" s="36" t="str">
        <f>IFERROR(INDEX(Overview_Format!$A:$BP,MATCH($C95,Overview_Format!$A:$A,0),MATCH(K$2,Overview_Format!$A$2:$BP$2,0)),"")</f>
        <v/>
      </c>
      <c r="L95" s="34"/>
      <c r="M95" s="36" t="str">
        <f>IFERROR(INDEX(Overview_Format!$A:$BP,MATCH($C95,Overview_Format!$A:$A,0),MATCH(M$2,Overview_Format!$A$2:$BP$2,0)),"")</f>
        <v/>
      </c>
      <c r="N95" s="36" t="str">
        <f t="shared" si="43"/>
        <v/>
      </c>
      <c r="O95" s="36" t="str">
        <f t="shared" si="44"/>
        <v/>
      </c>
      <c r="P95" s="36"/>
      <c r="Q95" s="36"/>
      <c r="R95" s="36"/>
      <c r="S95" s="36"/>
      <c r="T95" s="36"/>
      <c r="U95" s="36"/>
      <c r="V95" s="36"/>
      <c r="W95" s="36"/>
      <c r="X95" s="36"/>
      <c r="Y95" s="36" t="str">
        <f t="shared" si="39"/>
        <v/>
      </c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5" t="str">
        <f>IF($C95="","",IF(ISODD(ROW()),(#REF!*(H95-I96)+#REF!*(F95-G96)+#REF!),(#REF!*(I94-H95)+#REF!*(G94-F95)+#REF!)))</f>
        <v/>
      </c>
      <c r="AN95" s="12"/>
      <c r="AO95" s="12"/>
      <c r="AP95" s="43" t="str">
        <f>IF(Bet!A94=0,"",SUMPRODUCT($F95:$AA95,$BL$12:$CG$12)+$BX$11)</f>
        <v/>
      </c>
      <c r="AQ95" s="12"/>
      <c r="AR95" s="10"/>
      <c r="AS95" s="10"/>
      <c r="AT95" s="10"/>
      <c r="AU95" s="10"/>
      <c r="AV95" s="1"/>
      <c r="AW95" s="1"/>
      <c r="AZ95" s="14" t="str">
        <f>IFERROR(_xlfn.NORM.DIST(Bet!F94,AW96-AV96,E95+E96,1),"")</f>
        <v/>
      </c>
      <c r="BA95" s="15" t="str">
        <f t="shared" si="40"/>
        <v/>
      </c>
      <c r="BB95" s="14" t="str">
        <f t="shared" si="34"/>
        <v/>
      </c>
      <c r="BC95" s="15" t="str">
        <f t="shared" si="41"/>
        <v/>
      </c>
      <c r="BD95" s="15" t="str">
        <f t="shared" si="42"/>
        <v/>
      </c>
      <c r="BE95" s="14" t="str">
        <f>IFERROR(_xlfn.NORM.DIST(Bet!E95,AW96+AV96,E95+E96,1),"")</f>
        <v/>
      </c>
      <c r="BF95" s="14"/>
      <c r="BG95" s="2" t="str">
        <f t="shared" si="35"/>
        <v/>
      </c>
      <c r="BH95" s="2" t="str">
        <f t="shared" si="36"/>
        <v/>
      </c>
      <c r="BI95" t="str">
        <f t="shared" si="37"/>
        <v/>
      </c>
    </row>
    <row r="96" spans="1:61" x14ac:dyDescent="0.25">
      <c r="A96" s="16">
        <f t="shared" si="38"/>
        <v>0</v>
      </c>
      <c r="B96" s="11"/>
      <c r="C96" s="11"/>
      <c r="D96" s="12"/>
      <c r="E96" s="11"/>
      <c r="F96" s="34"/>
      <c r="G96" s="36" t="str">
        <f>IFERROR(INDEX(Overview_Format!$A:$BP,MATCH($C96,Overview_Format!$A:$A,0),MATCH(G$2,Overview_Format!$A$2:$BP$2,0)),"")</f>
        <v/>
      </c>
      <c r="H96" s="36" t="str">
        <f>IFERROR(INDEX(Overview_Format!$A:$BP,MATCH($C96,Overview_Format!$A:$A,0),MATCH(H$2,Overview_Format!$A$2:$BP$2,0)),"")</f>
        <v/>
      </c>
      <c r="I96" s="36" t="str">
        <f>IFERROR(INDEX(Overview_Format!$A:$BP,MATCH($C96,Overview_Format!$A:$A,0),MATCH(I$2,Overview_Format!$A$2:$BP$2,0)),"")</f>
        <v/>
      </c>
      <c r="J96" s="34"/>
      <c r="K96" s="36" t="str">
        <f>IFERROR(INDEX(Overview_Format!$A:$BP,MATCH($C96,Overview_Format!$A:$A,0),MATCH(K$2,Overview_Format!$A$2:$BP$2,0)),"")</f>
        <v/>
      </c>
      <c r="L96" s="34"/>
      <c r="M96" s="36" t="str">
        <f>IFERROR(INDEX(Overview_Format!$A:$BP,MATCH($C96,Overview_Format!$A:$A,0),MATCH(M$2,Overview_Format!$A$2:$BP$2,0)),"")</f>
        <v/>
      </c>
      <c r="N96" s="36" t="str">
        <f t="shared" si="43"/>
        <v/>
      </c>
      <c r="O96" s="36" t="str">
        <f t="shared" si="44"/>
        <v/>
      </c>
      <c r="P96" s="36"/>
      <c r="Q96" s="36"/>
      <c r="R96" s="36"/>
      <c r="S96" s="36"/>
      <c r="T96" s="36"/>
      <c r="U96" s="36"/>
      <c r="V96" s="36"/>
      <c r="W96" s="36"/>
      <c r="X96" s="36"/>
      <c r="Y96" s="36" t="str">
        <f t="shared" si="39"/>
        <v/>
      </c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5" t="str">
        <f>IF($C96="","",IF(ISODD(ROW()),(#REF!*(H96-I97)+#REF!*(F96-G97)+#REF!),(#REF!*(I95-H96)+#REF!*(G95-F96)+#REF!)))</f>
        <v/>
      </c>
      <c r="AN96" s="12"/>
      <c r="AO96" s="12"/>
      <c r="AP96" s="43" t="str">
        <f>IF(Bet!A95=0,"",SUMPRODUCT($F96:$AA96,$BL$12:$CG$12)+$BX$11)</f>
        <v/>
      </c>
      <c r="AQ96" s="12"/>
      <c r="AR96" s="10"/>
      <c r="AS96" s="10"/>
      <c r="AT96" s="10"/>
      <c r="AU96" s="10"/>
      <c r="AV96" s="1"/>
      <c r="AW96" s="1"/>
      <c r="AZ96" s="14" t="str">
        <f>IFERROR(_xlfn.NORM.DIST(Bet!F95,AW97-AV97,E96+E97,1),"")</f>
        <v/>
      </c>
      <c r="BA96" s="15" t="str">
        <f t="shared" si="40"/>
        <v/>
      </c>
      <c r="BB96" s="14" t="str">
        <f t="shared" si="34"/>
        <v/>
      </c>
      <c r="BC96" s="15" t="str">
        <f t="shared" si="41"/>
        <v/>
      </c>
      <c r="BD96" s="15" t="str">
        <f t="shared" si="42"/>
        <v/>
      </c>
      <c r="BE96" s="14" t="str">
        <f>IFERROR(_xlfn.NORM.DIST(Bet!E96,AW97+AV97,E96+E97,1),"")</f>
        <v/>
      </c>
      <c r="BF96" s="14"/>
      <c r="BG96" s="2" t="str">
        <f t="shared" si="35"/>
        <v/>
      </c>
      <c r="BH96" s="2" t="str">
        <f t="shared" si="36"/>
        <v/>
      </c>
      <c r="BI96" t="str">
        <f t="shared" si="37"/>
        <v/>
      </c>
    </row>
    <row r="97" spans="1:61" x14ac:dyDescent="0.25">
      <c r="A97" s="16">
        <f t="shared" si="38"/>
        <v>0</v>
      </c>
      <c r="B97" s="11"/>
      <c r="C97" s="11"/>
      <c r="D97" s="12"/>
      <c r="E97" s="11"/>
      <c r="F97" s="34"/>
      <c r="G97" s="36" t="str">
        <f>IFERROR(INDEX(Overview_Format!$A:$BP,MATCH($C97,Overview_Format!$A:$A,0),MATCH(G$2,Overview_Format!$A$2:$BP$2,0)),"")</f>
        <v/>
      </c>
      <c r="H97" s="36" t="str">
        <f>IFERROR(INDEX(Overview_Format!$A:$BP,MATCH($C97,Overview_Format!$A:$A,0),MATCH(H$2,Overview_Format!$A$2:$BP$2,0)),"")</f>
        <v/>
      </c>
      <c r="I97" s="36" t="str">
        <f>IFERROR(INDEX(Overview_Format!$A:$BP,MATCH($C97,Overview_Format!$A:$A,0),MATCH(I$2,Overview_Format!$A$2:$BP$2,0)),"")</f>
        <v/>
      </c>
      <c r="J97" s="34"/>
      <c r="K97" s="36" t="str">
        <f>IFERROR(INDEX(Overview_Format!$A:$BP,MATCH($C97,Overview_Format!$A:$A,0),MATCH(K$2,Overview_Format!$A$2:$BP$2,0)),"")</f>
        <v/>
      </c>
      <c r="L97" s="34"/>
      <c r="M97" s="36" t="str">
        <f>IFERROR(INDEX(Overview_Format!$A:$BP,MATCH($C97,Overview_Format!$A:$A,0),MATCH(M$2,Overview_Format!$A$2:$BP$2,0)),"")</f>
        <v/>
      </c>
      <c r="N97" s="36" t="str">
        <f t="shared" si="43"/>
        <v/>
      </c>
      <c r="O97" s="36" t="str">
        <f t="shared" si="44"/>
        <v/>
      </c>
      <c r="P97" s="36"/>
      <c r="Q97" s="36"/>
      <c r="R97" s="36"/>
      <c r="S97" s="36"/>
      <c r="T97" s="36"/>
      <c r="U97" s="36"/>
      <c r="V97" s="36"/>
      <c r="W97" s="36"/>
      <c r="X97" s="36"/>
      <c r="Y97" s="36" t="str">
        <f t="shared" si="39"/>
        <v/>
      </c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5" t="str">
        <f>IF($C97="","",IF(ISODD(ROW()),(#REF!*(H97-I98)+#REF!*(F97-G98)+#REF!),(#REF!*(I96-H97)+#REF!*(G96-F97)+#REF!)))</f>
        <v/>
      </c>
      <c r="AN97" s="12"/>
      <c r="AO97" s="12"/>
      <c r="AP97" s="43" t="str">
        <f>IF(Bet!A96=0,"",SUMPRODUCT($F97:$AA97,$BL$12:$CG$12)+$BX$11)</f>
        <v/>
      </c>
      <c r="AQ97" s="12"/>
      <c r="AR97" s="10"/>
      <c r="AS97" s="10"/>
      <c r="AT97" s="10"/>
      <c r="AU97" s="10"/>
      <c r="AV97" s="1"/>
      <c r="AW97" s="1"/>
      <c r="AZ97" s="14" t="str">
        <f>IFERROR(_xlfn.NORM.DIST(Bet!F96,AW98-AV98,E97+E98,1),"")</f>
        <v/>
      </c>
      <c r="BA97" s="15" t="str">
        <f t="shared" si="40"/>
        <v/>
      </c>
      <c r="BB97" s="14" t="str">
        <f t="shared" si="34"/>
        <v/>
      </c>
      <c r="BC97" s="15" t="str">
        <f t="shared" si="41"/>
        <v/>
      </c>
      <c r="BD97" s="15" t="str">
        <f t="shared" si="42"/>
        <v/>
      </c>
      <c r="BE97" s="14" t="str">
        <f>IFERROR(_xlfn.NORM.DIST(Bet!E97,AW98+AV98,E97+E98,1),"")</f>
        <v/>
      </c>
      <c r="BF97" s="14"/>
      <c r="BG97" s="2" t="str">
        <f t="shared" si="35"/>
        <v/>
      </c>
      <c r="BH97" s="2" t="str">
        <f t="shared" si="36"/>
        <v/>
      </c>
      <c r="BI97" t="str">
        <f t="shared" si="37"/>
        <v/>
      </c>
    </row>
    <row r="98" spans="1:61" x14ac:dyDescent="0.25">
      <c r="A98" s="16">
        <f t="shared" si="38"/>
        <v>0</v>
      </c>
      <c r="B98" s="11"/>
      <c r="C98" s="11"/>
      <c r="D98" s="12"/>
      <c r="E98" s="11"/>
      <c r="F98" s="34"/>
      <c r="G98" s="36" t="str">
        <f>IFERROR(INDEX(Overview_Format!$A:$BP,MATCH($C98,Overview_Format!$A:$A,0),MATCH(G$2,Overview_Format!$A$2:$BP$2,0)),"")</f>
        <v/>
      </c>
      <c r="H98" s="36" t="str">
        <f>IFERROR(INDEX(Overview_Format!$A:$BP,MATCH($C98,Overview_Format!$A:$A,0),MATCH(H$2,Overview_Format!$A$2:$BP$2,0)),"")</f>
        <v/>
      </c>
      <c r="I98" s="36" t="str">
        <f>IFERROR(INDEX(Overview_Format!$A:$BP,MATCH($C98,Overview_Format!$A:$A,0),MATCH(I$2,Overview_Format!$A$2:$BP$2,0)),"")</f>
        <v/>
      </c>
      <c r="J98" s="34"/>
      <c r="K98" s="36" t="str">
        <f>IFERROR(INDEX(Overview_Format!$A:$BP,MATCH($C98,Overview_Format!$A:$A,0),MATCH(K$2,Overview_Format!$A$2:$BP$2,0)),"")</f>
        <v/>
      </c>
      <c r="L98" s="34"/>
      <c r="M98" s="36" t="str">
        <f>IFERROR(INDEX(Overview_Format!$A:$BP,MATCH($C98,Overview_Format!$A:$A,0),MATCH(M$2,Overview_Format!$A$2:$BP$2,0)),"")</f>
        <v/>
      </c>
      <c r="N98" s="36" t="str">
        <f t="shared" si="43"/>
        <v/>
      </c>
      <c r="O98" s="36" t="str">
        <f t="shared" si="44"/>
        <v/>
      </c>
      <c r="P98" s="36"/>
      <c r="Q98" s="36"/>
      <c r="R98" s="36"/>
      <c r="S98" s="36"/>
      <c r="T98" s="36"/>
      <c r="U98" s="36"/>
      <c r="V98" s="36"/>
      <c r="W98" s="36"/>
      <c r="X98" s="36"/>
      <c r="Y98" s="36" t="str">
        <f t="shared" si="39"/>
        <v/>
      </c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5" t="str">
        <f>IF($C98="","",IF(ISODD(ROW()),(#REF!*(H98-I99)+#REF!*(F98-G99)+#REF!),(#REF!*(I97-H98)+#REF!*(G97-F98)+#REF!)))</f>
        <v/>
      </c>
      <c r="AN98" s="12"/>
      <c r="AO98" s="12"/>
      <c r="AP98" s="43" t="str">
        <f>IF(Bet!A97=0,"",SUMPRODUCT($F98:$AA98,$BL$12:$CG$12)+$BX$11)</f>
        <v/>
      </c>
      <c r="AQ98" s="12"/>
      <c r="AR98" s="10"/>
      <c r="AS98" s="10"/>
      <c r="AT98" s="10"/>
      <c r="AU98" s="10"/>
      <c r="AV98" s="1"/>
      <c r="AW98" s="1"/>
      <c r="AZ98" s="14" t="str">
        <f>IFERROR(_xlfn.NORM.DIST(Bet!F97,AW99-AV99,E98+E99,1),"")</f>
        <v/>
      </c>
      <c r="BA98" s="15" t="str">
        <f t="shared" si="40"/>
        <v/>
      </c>
      <c r="BB98" s="14" t="str">
        <f t="shared" si="34"/>
        <v/>
      </c>
      <c r="BC98" s="15" t="str">
        <f t="shared" si="41"/>
        <v/>
      </c>
      <c r="BD98" s="15" t="str">
        <f t="shared" si="42"/>
        <v/>
      </c>
      <c r="BE98" s="14" t="str">
        <f>IFERROR(_xlfn.NORM.DIST(Bet!E98,AW99+AV99,E98+E99,1),"")</f>
        <v/>
      </c>
      <c r="BF98" s="14"/>
      <c r="BG98" s="2" t="str">
        <f t="shared" si="35"/>
        <v/>
      </c>
      <c r="BH98" s="2" t="str">
        <f t="shared" si="36"/>
        <v/>
      </c>
      <c r="BI98" t="str">
        <f t="shared" si="37"/>
        <v/>
      </c>
    </row>
    <row r="99" spans="1:61" x14ac:dyDescent="0.25">
      <c r="A99" s="16">
        <f t="shared" si="38"/>
        <v>0</v>
      </c>
      <c r="B99" s="11"/>
      <c r="C99" s="11"/>
      <c r="D99" s="12"/>
      <c r="E99" s="11"/>
      <c r="F99" s="34"/>
      <c r="G99" s="36" t="str">
        <f>IFERROR(INDEX(Overview_Format!$A:$BP,MATCH($C99,Overview_Format!$A:$A,0),MATCH(G$2,Overview_Format!$A$2:$BP$2,0)),"")</f>
        <v/>
      </c>
      <c r="H99" s="36" t="str">
        <f>IFERROR(INDEX(Overview_Format!$A:$BP,MATCH($C99,Overview_Format!$A:$A,0),MATCH(H$2,Overview_Format!$A$2:$BP$2,0)),"")</f>
        <v/>
      </c>
      <c r="I99" s="36" t="str">
        <f>IFERROR(INDEX(Overview_Format!$A:$BP,MATCH($C99,Overview_Format!$A:$A,0),MATCH(I$2,Overview_Format!$A$2:$BP$2,0)),"")</f>
        <v/>
      </c>
      <c r="J99" s="34"/>
      <c r="K99" s="36" t="str">
        <f>IFERROR(INDEX(Overview_Format!$A:$BP,MATCH($C99,Overview_Format!$A:$A,0),MATCH(K$2,Overview_Format!$A$2:$BP$2,0)),"")</f>
        <v/>
      </c>
      <c r="L99" s="34"/>
      <c r="M99" s="36" t="str">
        <f>IFERROR(INDEX(Overview_Format!$A:$BP,MATCH($C99,Overview_Format!$A:$A,0),MATCH(M$2,Overview_Format!$A$2:$BP$2,0)),"")</f>
        <v/>
      </c>
      <c r="N99" s="36" t="str">
        <f t="shared" si="43"/>
        <v/>
      </c>
      <c r="O99" s="36" t="str">
        <f t="shared" si="44"/>
        <v/>
      </c>
      <c r="P99" s="36"/>
      <c r="Q99" s="36"/>
      <c r="R99" s="36"/>
      <c r="S99" s="36"/>
      <c r="T99" s="36"/>
      <c r="U99" s="36"/>
      <c r="V99" s="36"/>
      <c r="W99" s="36"/>
      <c r="X99" s="36"/>
      <c r="Y99" s="36" t="str">
        <f t="shared" si="39"/>
        <v/>
      </c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5" t="str">
        <f>IF($C99="","",IF(ISODD(ROW()),(#REF!*(H99-I100)+#REF!*(F99-G100)+#REF!),(#REF!*(I98-H99)+#REF!*(G98-F99)+#REF!)))</f>
        <v/>
      </c>
      <c r="AN99" s="12"/>
      <c r="AO99" s="12"/>
      <c r="AP99" s="43" t="str">
        <f>IF(Bet!A98=0,"",SUMPRODUCT($F99:$AA99,$BL$12:$CG$12)+$BX$11)</f>
        <v/>
      </c>
      <c r="AQ99" s="12"/>
      <c r="AR99" s="10"/>
      <c r="AS99" s="10"/>
      <c r="AT99" s="10"/>
      <c r="AU99" s="10"/>
      <c r="AV99" s="1"/>
      <c r="AW99" s="1"/>
      <c r="AZ99" s="14" t="str">
        <f>IFERROR(_xlfn.NORM.DIST(Bet!F98,AW100-AV100,E99+E100,1),"")</f>
        <v/>
      </c>
      <c r="BA99" s="15" t="str">
        <f t="shared" si="40"/>
        <v/>
      </c>
      <c r="BB99" s="14" t="str">
        <f t="shared" si="34"/>
        <v/>
      </c>
      <c r="BC99" s="15" t="str">
        <f t="shared" si="41"/>
        <v/>
      </c>
      <c r="BD99" s="15" t="str">
        <f t="shared" si="42"/>
        <v/>
      </c>
      <c r="BE99" s="14" t="str">
        <f>IFERROR(_xlfn.NORM.DIST(Bet!E99,AW100+AV100,E99+E100,1),"")</f>
        <v/>
      </c>
      <c r="BF99" s="14"/>
      <c r="BG99" s="2" t="str">
        <f t="shared" si="35"/>
        <v/>
      </c>
      <c r="BH99" s="2" t="str">
        <f t="shared" si="36"/>
        <v/>
      </c>
      <c r="BI99" t="str">
        <f t="shared" si="37"/>
        <v/>
      </c>
    </row>
    <row r="100" spans="1:61" x14ac:dyDescent="0.25">
      <c r="A100" s="16">
        <f t="shared" si="38"/>
        <v>0</v>
      </c>
      <c r="B100" s="11"/>
      <c r="C100" s="11"/>
      <c r="D100" s="12"/>
      <c r="E100" s="11"/>
      <c r="F100" s="34"/>
      <c r="G100" s="36" t="str">
        <f>IFERROR(INDEX(Overview_Format!$A:$BP,MATCH($C100,Overview_Format!$A:$A,0),MATCH(G$2,Overview_Format!$A$2:$BP$2,0)),"")</f>
        <v/>
      </c>
      <c r="H100" s="36" t="str">
        <f>IFERROR(INDEX(Overview_Format!$A:$BP,MATCH($C100,Overview_Format!$A:$A,0),MATCH(H$2,Overview_Format!$A$2:$BP$2,0)),"")</f>
        <v/>
      </c>
      <c r="I100" s="36" t="str">
        <f>IFERROR(INDEX(Overview_Format!$A:$BP,MATCH($C100,Overview_Format!$A:$A,0),MATCH(I$2,Overview_Format!$A$2:$BP$2,0)),"")</f>
        <v/>
      </c>
      <c r="J100" s="34"/>
      <c r="K100" s="36" t="str">
        <f>IFERROR(INDEX(Overview_Format!$A:$BP,MATCH($C100,Overview_Format!$A:$A,0),MATCH(K$2,Overview_Format!$A$2:$BP$2,0)),"")</f>
        <v/>
      </c>
      <c r="L100" s="34"/>
      <c r="M100" s="36" t="str">
        <f>IFERROR(INDEX(Overview_Format!$A:$BP,MATCH($C100,Overview_Format!$A:$A,0),MATCH(M$2,Overview_Format!$A$2:$BP$2,0)),"")</f>
        <v/>
      </c>
      <c r="N100" s="36" t="str">
        <f t="shared" si="43"/>
        <v/>
      </c>
      <c r="O100" s="36" t="str">
        <f t="shared" si="44"/>
        <v/>
      </c>
      <c r="P100" s="36"/>
      <c r="Q100" s="36"/>
      <c r="R100" s="36"/>
      <c r="S100" s="36"/>
      <c r="T100" s="36"/>
      <c r="U100" s="36"/>
      <c r="V100" s="36"/>
      <c r="W100" s="36"/>
      <c r="X100" s="36"/>
      <c r="Y100" s="36" t="str">
        <f t="shared" si="39"/>
        <v/>
      </c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5" t="str">
        <f>IF($C100="","",IF(ISODD(ROW()),(#REF!*(H100-I101)+#REF!*(F100-G101)+#REF!),(#REF!*(I99-H100)+#REF!*(G99-F100)+#REF!)))</f>
        <v/>
      </c>
      <c r="AN100" s="12"/>
      <c r="AO100" s="12"/>
      <c r="AP100" s="43" t="str">
        <f>IF(Bet!A99=0,"",SUMPRODUCT($F100:$AA100,$BL$12:$CG$12)+$BX$11)</f>
        <v/>
      </c>
      <c r="AQ100" s="12"/>
      <c r="AR100" s="10"/>
      <c r="AS100" s="10"/>
      <c r="AT100" s="10"/>
      <c r="AU100" s="10"/>
      <c r="AV100" s="1"/>
      <c r="AW100" s="1"/>
      <c r="AZ100" s="14" t="str">
        <f>IFERROR(_xlfn.NORM.DIST(Bet!F99,AW101-AV101,E100+E101,1),"")</f>
        <v/>
      </c>
      <c r="BA100" s="15" t="str">
        <f t="shared" si="40"/>
        <v/>
      </c>
      <c r="BB100" s="14" t="str">
        <f t="shared" si="34"/>
        <v/>
      </c>
      <c r="BC100" s="15" t="str">
        <f t="shared" si="41"/>
        <v/>
      </c>
      <c r="BD100" s="15" t="str">
        <f t="shared" si="42"/>
        <v/>
      </c>
      <c r="BE100" s="14" t="str">
        <f>IFERROR(_xlfn.NORM.DIST(Bet!E100,AW101+AV101,E100+E101,1),"")</f>
        <v/>
      </c>
      <c r="BF100" s="14"/>
      <c r="BG100" s="2" t="str">
        <f t="shared" si="35"/>
        <v/>
      </c>
      <c r="BH100" s="2" t="str">
        <f t="shared" si="36"/>
        <v/>
      </c>
      <c r="BI100" t="str">
        <f t="shared" si="37"/>
        <v/>
      </c>
    </row>
    <row r="1000012" spans="2:70" x14ac:dyDescent="0.25">
      <c r="B1000012" t="s">
        <v>11</v>
      </c>
      <c r="C1000012" t="s">
        <v>11</v>
      </c>
      <c r="AN1000012" s="3" t="s">
        <v>11</v>
      </c>
      <c r="AO1000012" s="3" t="s">
        <v>11</v>
      </c>
      <c r="AQ1000012" s="3" t="s">
        <v>11</v>
      </c>
      <c r="AV1000012" s="3" t="s">
        <v>11</v>
      </c>
      <c r="AW1000012" s="3" t="s">
        <v>11</v>
      </c>
      <c r="AX1000012" t="s">
        <v>11</v>
      </c>
      <c r="AZ1000012" t="s">
        <v>11</v>
      </c>
      <c r="BA1000012" t="s">
        <v>11</v>
      </c>
      <c r="BI1000012" t="s">
        <v>11</v>
      </c>
      <c r="BJ1000012" t="s">
        <v>11</v>
      </c>
      <c r="BK1000012" t="s">
        <v>11</v>
      </c>
      <c r="BO1000012" t="s">
        <v>11</v>
      </c>
      <c r="BP1000012" t="s">
        <v>11</v>
      </c>
      <c r="BQ1000012" t="s">
        <v>11</v>
      </c>
      <c r="BR1000012" t="s">
        <v>11</v>
      </c>
    </row>
  </sheetData>
  <conditionalFormatting sqref="B3:AW100">
    <cfRule type="expression" dxfId="0" priority="1">
      <formula>IF($B3="Away",1,0)</formula>
    </cfRule>
  </conditionalFormatting>
  <pageMargins left="0.7" right="0.7" top="0.75" bottom="0.75" header="0.3" footer="0.3"/>
  <pageSetup orientation="portrait" r:id="rId1"/>
  <ignoredErrors>
    <ignoredError sqref="AM47:AM100" formula="1"/>
    <ignoredError sqref="AB3:AL2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55"/>
  <sheetViews>
    <sheetView workbookViewId="0">
      <pane xSplit="1" ySplit="2" topLeftCell="BU3" activePane="bottomRight" state="frozen"/>
      <selection pane="topRight" activeCell="B1" sqref="B1"/>
      <selection pane="bottomLeft" activeCell="A3" sqref="A3"/>
      <selection pane="bottomRight" activeCell="CO29" sqref="CO29"/>
    </sheetView>
  </sheetViews>
  <sheetFormatPr defaultRowHeight="15" x14ac:dyDescent="0.25"/>
  <cols>
    <col min="1" max="1" width="26" bestFit="1" customWidth="1"/>
    <col min="2" max="4" width="3" bestFit="1" customWidth="1"/>
    <col min="5" max="5" width="6" bestFit="1" customWidth="1"/>
    <col min="6" max="6" width="6.7109375" bestFit="1" customWidth="1"/>
    <col min="7" max="7" width="6" bestFit="1" customWidth="1"/>
    <col min="8" max="10" width="3" bestFit="1" customWidth="1"/>
    <col min="11" max="11" width="2" bestFit="1" customWidth="1"/>
    <col min="12" max="13" width="3" bestFit="1" customWidth="1"/>
    <col min="14" max="14" width="5" bestFit="1" customWidth="1"/>
    <col min="15" max="15" width="5.28515625" bestFit="1" customWidth="1"/>
    <col min="16" max="16" width="2" bestFit="1" customWidth="1"/>
    <col min="17" max="17" width="5" bestFit="1" customWidth="1"/>
    <col min="18" max="18" width="4" bestFit="1" customWidth="1"/>
    <col min="19" max="19" width="5" bestFit="1" customWidth="1"/>
    <col min="20" max="20" width="6" bestFit="1" customWidth="1"/>
    <col min="21" max="21" width="4" bestFit="1" customWidth="1"/>
    <col min="22" max="22" width="4.42578125" bestFit="1" customWidth="1"/>
    <col min="23" max="23" width="6" bestFit="1" customWidth="1"/>
    <col min="24" max="24" width="4" bestFit="1" customWidth="1"/>
    <col min="25" max="25" width="4.28515625" bestFit="1" customWidth="1"/>
    <col min="26" max="26" width="6" bestFit="1" customWidth="1"/>
    <col min="27" max="27" width="4.7109375" bestFit="1" customWidth="1"/>
    <col min="28" max="28" width="5" bestFit="1" customWidth="1"/>
    <col min="29" max="29" width="4.28515625" bestFit="1" customWidth="1"/>
    <col min="30" max="30" width="4" bestFit="1" customWidth="1"/>
    <col min="31" max="31" width="5.5703125" bestFit="1" customWidth="1"/>
    <col min="32" max="32" width="4.7109375" bestFit="1" customWidth="1"/>
    <col min="33" max="33" width="5.140625" bestFit="1" customWidth="1"/>
    <col min="34" max="37" width="6" bestFit="1" customWidth="1"/>
    <col min="38" max="39" width="5.85546875" bestFit="1" customWidth="1"/>
    <col min="40" max="40" width="5.42578125" bestFit="1" customWidth="1"/>
    <col min="41" max="41" width="5.7109375" bestFit="1" customWidth="1"/>
    <col min="42" max="42" width="6" bestFit="1" customWidth="1"/>
    <col min="43" max="44" width="6.28515625" bestFit="1" customWidth="1"/>
    <col min="45" max="45" width="7.42578125" bestFit="1" customWidth="1"/>
    <col min="46" max="46" width="5.85546875" bestFit="1" customWidth="1"/>
    <col min="47" max="50" width="6" bestFit="1" customWidth="1"/>
    <col min="51" max="51" width="5.85546875" bestFit="1" customWidth="1"/>
    <col min="52" max="52" width="5.42578125" bestFit="1" customWidth="1"/>
    <col min="53" max="53" width="5.7109375" bestFit="1" customWidth="1"/>
    <col min="54" max="54" width="6" bestFit="1" customWidth="1"/>
    <col min="55" max="56" width="6.28515625" bestFit="1" customWidth="1"/>
    <col min="57" max="57" width="7.42578125" bestFit="1" customWidth="1"/>
    <col min="58" max="58" width="6.7109375" bestFit="1" customWidth="1"/>
    <col min="59" max="59" width="6" bestFit="1" customWidth="1"/>
    <col min="60" max="62" width="6.7109375" bestFit="1" customWidth="1"/>
    <col min="63" max="64" width="7" bestFit="1" customWidth="1"/>
    <col min="65" max="65" width="6.7109375" bestFit="1" customWidth="1"/>
    <col min="66" max="66" width="8.5703125" bestFit="1" customWidth="1"/>
    <col min="67" max="67" width="8.85546875" bestFit="1" customWidth="1"/>
    <col min="69" max="77" width="9.5703125" customWidth="1"/>
  </cols>
  <sheetData>
    <row r="1" spans="1:97" x14ac:dyDescent="0.25">
      <c r="AG1" s="51" t="s">
        <v>577</v>
      </c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48" t="s">
        <v>578</v>
      </c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50"/>
      <c r="BF1" s="41"/>
      <c r="BG1" s="41"/>
      <c r="BH1" s="41"/>
      <c r="BI1" s="41"/>
      <c r="BJ1" s="41"/>
      <c r="BK1" s="41"/>
      <c r="BL1" s="41"/>
      <c r="BM1" s="41"/>
      <c r="BQ1" s="41"/>
      <c r="BR1" s="52" t="s">
        <v>579</v>
      </c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</row>
    <row r="2" spans="1:97" x14ac:dyDescent="0.25">
      <c r="A2" t="s">
        <v>113</v>
      </c>
      <c r="B2" t="s">
        <v>51</v>
      </c>
      <c r="C2" t="s">
        <v>1</v>
      </c>
      <c r="D2" t="s">
        <v>0</v>
      </c>
      <c r="E2" t="s">
        <v>114</v>
      </c>
      <c r="F2" t="s">
        <v>70</v>
      </c>
      <c r="G2" t="s">
        <v>115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116</v>
      </c>
      <c r="O2" t="s">
        <v>117</v>
      </c>
      <c r="Q2" t="s">
        <v>56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s="38" t="s">
        <v>84</v>
      </c>
      <c r="AH2" s="38" t="s">
        <v>66</v>
      </c>
      <c r="AI2" s="38" t="s">
        <v>59</v>
      </c>
      <c r="AJ2" s="38" t="s">
        <v>58</v>
      </c>
      <c r="AK2" s="38" t="s">
        <v>57</v>
      </c>
      <c r="AL2" s="38" t="s">
        <v>61</v>
      </c>
      <c r="AM2" s="38" t="s">
        <v>62</v>
      </c>
      <c r="AN2" s="38" t="s">
        <v>63</v>
      </c>
      <c r="AO2" s="38" t="s">
        <v>64</v>
      </c>
      <c r="AP2" s="38" t="s">
        <v>495</v>
      </c>
      <c r="AQ2" s="38" t="s">
        <v>65</v>
      </c>
      <c r="AR2" s="38" t="s">
        <v>60</v>
      </c>
      <c r="AS2" s="38" t="s">
        <v>496</v>
      </c>
      <c r="AT2" s="39" t="str">
        <f>AH2&amp;" Opp."</f>
        <v>ORtg Opp.</v>
      </c>
      <c r="AU2" s="39" t="str">
        <f t="shared" ref="AU2:BE2" si="0">AI2&amp;" Opp."</f>
        <v>FTr Opp.</v>
      </c>
      <c r="AV2" s="39" t="str">
        <f t="shared" si="0"/>
        <v>3PAr Opp.</v>
      </c>
      <c r="AW2" s="39" t="str">
        <f t="shared" si="0"/>
        <v>TS% Opp.</v>
      </c>
      <c r="AX2" s="39" t="str">
        <f t="shared" si="0"/>
        <v>TRB% Opp.</v>
      </c>
      <c r="AY2" s="39" t="str">
        <f t="shared" si="0"/>
        <v>AST% Opp.</v>
      </c>
      <c r="AZ2" s="39" t="str">
        <f t="shared" si="0"/>
        <v>STL% Opp.</v>
      </c>
      <c r="BA2" s="39" t="str">
        <f t="shared" si="0"/>
        <v>BLK% Opp.</v>
      </c>
      <c r="BB2" s="39" t="str">
        <f t="shared" si="0"/>
        <v>eFG% Opp.</v>
      </c>
      <c r="BC2" s="39" t="str">
        <f t="shared" si="0"/>
        <v>TOV% Opp.</v>
      </c>
      <c r="BD2" s="39" t="str">
        <f t="shared" si="0"/>
        <v>ORB% Opp.</v>
      </c>
      <c r="BE2" s="39" t="str">
        <f t="shared" si="0"/>
        <v>FT/FGA Opp.</v>
      </c>
      <c r="BF2" s="41" t="s">
        <v>507</v>
      </c>
      <c r="BG2" s="41" t="s">
        <v>115</v>
      </c>
      <c r="BH2" s="41" t="s">
        <v>508</v>
      </c>
      <c r="BI2" s="41" t="s">
        <v>509</v>
      </c>
      <c r="BJ2" s="41" t="s">
        <v>70</v>
      </c>
      <c r="BK2" s="41" t="s">
        <v>66</v>
      </c>
      <c r="BL2" s="41" t="s">
        <v>510</v>
      </c>
      <c r="BM2" s="41" t="s">
        <v>511</v>
      </c>
      <c r="BN2" t="s">
        <v>67</v>
      </c>
      <c r="BO2" t="s">
        <v>68</v>
      </c>
      <c r="BP2" t="s">
        <v>544</v>
      </c>
      <c r="BQ2" s="41" t="s">
        <v>504</v>
      </c>
      <c r="BR2" s="40" t="str">
        <f>AH2&amp;" (compare)"</f>
        <v>ORtg (compare)</v>
      </c>
      <c r="BS2" s="40" t="str">
        <f t="shared" ref="BS2:CC2" si="1">AI2&amp;" (compare)"</f>
        <v>FTr (compare)</v>
      </c>
      <c r="BT2" s="40" t="str">
        <f t="shared" si="1"/>
        <v>3PAr (compare)</v>
      </c>
      <c r="BU2" s="40" t="str">
        <f t="shared" si="1"/>
        <v>TS% (compare)</v>
      </c>
      <c r="BV2" s="40" t="str">
        <f t="shared" si="1"/>
        <v>TRB% (compare)</v>
      </c>
      <c r="BW2" s="40" t="str">
        <f t="shared" si="1"/>
        <v>AST% (compare)</v>
      </c>
      <c r="BX2" s="40" t="str">
        <f t="shared" si="1"/>
        <v>STL% (compare)</v>
      </c>
      <c r="BY2" s="40" t="str">
        <f t="shared" si="1"/>
        <v>BLK% (compare)</v>
      </c>
      <c r="BZ2" s="40" t="str">
        <f t="shared" si="1"/>
        <v>eFG% (compare)</v>
      </c>
      <c r="CA2" s="40" t="str">
        <f t="shared" si="1"/>
        <v>TOV% (compare)</v>
      </c>
      <c r="CB2" s="40" t="str">
        <f t="shared" si="1"/>
        <v>ORB% (compare)</v>
      </c>
      <c r="CC2" s="40" t="str">
        <f t="shared" si="1"/>
        <v>FT/FGA (compare)</v>
      </c>
      <c r="CD2" t="s">
        <v>563</v>
      </c>
      <c r="CE2" t="s">
        <v>564</v>
      </c>
    </row>
    <row r="3" spans="1:97" x14ac:dyDescent="0.25">
      <c r="A3" t="s">
        <v>133</v>
      </c>
      <c r="B3">
        <f>IFERROR(INDEX(BasicStats!$A:$AH,MATCH($A3,BasicStats!$B:$B,0),COLUMN()+1),INDEX(BasicStats!$A:$AH,MATCH($A3&amp;" NCAA",BasicStats!$B:$B,0),COLUMN()+1))</f>
        <v>34</v>
      </c>
      <c r="C3">
        <f>IFERROR(INDEX(BasicStats!$A:$AH,MATCH($A3,BasicStats!$B:$B,0),COLUMN()+1),INDEX(BasicStats!$A:$AH,MATCH($A3&amp;" NCAA",BasicStats!$B:$B,0),COLUMN()+1))</f>
        <v>27</v>
      </c>
      <c r="D3">
        <f>IFERROR(INDEX(BasicStats!$A:$AH,MATCH($A3,BasicStats!$B:$B,0),COLUMN()+1),INDEX(BasicStats!$A:$AH,MATCH($A3&amp;" NCAA",BasicStats!$B:$B,0),COLUMN()+1))</f>
        <v>7</v>
      </c>
      <c r="E3">
        <f>IFERROR(INDEX(BasicStats!$A:$AH,MATCH($A3,BasicStats!$B:$B,0),COLUMN()+1),INDEX(BasicStats!$A:$AH,MATCH($A3&amp;" NCAA",BasicStats!$B:$B,0),COLUMN()+1))</f>
        <v>0.79400000000000004</v>
      </c>
      <c r="F3">
        <f>IFERROR(INDEX(BasicStats!$A:$AH,MATCH($A3,BasicStats!$B:$B,0),COLUMN()+1),INDEX(BasicStats!$A:$AH,MATCH($A3&amp;" NCAA",BasicStats!$B:$B,0),COLUMN()+1))</f>
        <v>-1.91</v>
      </c>
      <c r="G3">
        <f>IFERROR(INDEX(BasicStats!$A:$AH,MATCH($A3,BasicStats!$B:$B,0),COLUMN()+1),INDEX(BasicStats!$A:$AH,MATCH($A3&amp;" NCAA",BasicStats!$B:$B,0),COLUMN()+1))</f>
        <v>-7.34</v>
      </c>
      <c r="H3">
        <f>IFERROR(INDEX(BasicStats!$A:$AH,MATCH($A3,BasicStats!$B:$B,0),COLUMN()+1),INDEX(BasicStats!$A:$AH,MATCH($A3&amp;" NCAA",BasicStats!$B:$B,0),COLUMN()+1))</f>
        <v>14</v>
      </c>
      <c r="I3">
        <f>IFERROR(INDEX(BasicStats!$A:$AH,MATCH($A3,BasicStats!$B:$B,0),COLUMN()+1),INDEX(BasicStats!$A:$AH,MATCH($A3&amp;" NCAA",BasicStats!$B:$B,0),COLUMN()+1))</f>
        <v>4</v>
      </c>
      <c r="J3">
        <f>IFERROR(INDEX(BasicStats!$A:$AH,MATCH($A3,BasicStats!$B:$B,0),COLUMN()+1),INDEX(BasicStats!$A:$AH,MATCH($A3&amp;" NCAA",BasicStats!$B:$B,0),COLUMN()+1))</f>
        <v>13</v>
      </c>
      <c r="K3">
        <f>IFERROR(INDEX(BasicStats!$A:$AH,MATCH($A3,BasicStats!$B:$B,0),COLUMN()+1),INDEX(BasicStats!$A:$AH,MATCH($A3&amp;" NCAA",BasicStats!$B:$B,0),COLUMN()+1))</f>
        <v>2</v>
      </c>
      <c r="L3">
        <f>IFERROR(INDEX(BasicStats!$A:$AH,MATCH($A3,BasicStats!$B:$B,0),COLUMN()+1),INDEX(BasicStats!$A:$AH,MATCH($A3&amp;" NCAA",BasicStats!$B:$B,0),COLUMN()+1))</f>
        <v>10</v>
      </c>
      <c r="M3">
        <f>IFERROR(INDEX(BasicStats!$A:$AH,MATCH($A3,BasicStats!$B:$B,0),COLUMN()+1),INDEX(BasicStats!$A:$AH,MATCH($A3&amp;" NCAA",BasicStats!$B:$B,0),COLUMN()+1))</f>
        <v>4</v>
      </c>
      <c r="N3">
        <f>IFERROR(INDEX(BasicStats!$A:$AH,MATCH($A3,BasicStats!$B:$B,0),COLUMN()+1),INDEX(BasicStats!$A:$AH,MATCH($A3&amp;" NCAA",BasicStats!$B:$B,0),COLUMN()+1))</f>
        <v>2502</v>
      </c>
      <c r="O3">
        <f>IFERROR(INDEX(BasicStats!$A:$AH,MATCH($A3,BasicStats!$B:$B,0),COLUMN()+1),INDEX(BasicStats!$A:$AH,MATCH($A3&amp;" NCAA",BasicStats!$B:$B,0),COLUMN()+1))</f>
        <v>2161</v>
      </c>
      <c r="P3">
        <f>IFERROR(INDEX(BasicStats!$A:$AH,MATCH($A3,BasicStats!$B:$B,0),COLUMN()+1),INDEX(BasicStats!$A:$AH,MATCH($A3&amp;" NCAA",BasicStats!$B:$B,0),COLUMN()+1))</f>
        <v>0</v>
      </c>
      <c r="Q3">
        <f>IFERROR(INDEX(BasicStats!$A:$AH,MATCH($A3,BasicStats!$B:$B,0),COLUMN()+1),INDEX(BasicStats!$A:$AH,MATCH($A3&amp;" NCAA",BasicStats!$B:$B,0),COLUMN()+1))</f>
        <v>1370</v>
      </c>
      <c r="R3">
        <f>IFERROR(INDEX(BasicStats!$A:$AH,MATCH($A3,BasicStats!$B:$B,0),COLUMN()+1),INDEX(BasicStats!$A:$AH,MATCH($A3&amp;" NCAA",BasicStats!$B:$B,0),COLUMN()+1))</f>
        <v>897</v>
      </c>
      <c r="S3">
        <f>IFERROR(INDEX(BasicStats!$A:$AH,MATCH($A3,BasicStats!$B:$B,0),COLUMN()+1),INDEX(BasicStats!$A:$AH,MATCH($A3&amp;" NCAA",BasicStats!$B:$B,0),COLUMN()+1))</f>
        <v>1911</v>
      </c>
      <c r="T3">
        <f>IFERROR(INDEX(BasicStats!$A:$AH,MATCH($A3,BasicStats!$B:$B,0),COLUMN()+1),INDEX(BasicStats!$A:$AH,MATCH($A3&amp;" NCAA",BasicStats!$B:$B,0),COLUMN()+1))</f>
        <v>0.46899999999999997</v>
      </c>
      <c r="U3">
        <f>IFERROR(INDEX(BasicStats!$A:$AH,MATCH($A3,BasicStats!$B:$B,0),COLUMN()+1),INDEX(BasicStats!$A:$AH,MATCH($A3&amp;" NCAA",BasicStats!$B:$B,0),COLUMN()+1))</f>
        <v>251</v>
      </c>
      <c r="V3">
        <f>IFERROR(INDEX(BasicStats!$A:$AH,MATCH($A3,BasicStats!$B:$B,0),COLUMN()+1),INDEX(BasicStats!$A:$AH,MATCH($A3&amp;" NCAA",BasicStats!$B:$B,0),COLUMN()+1))</f>
        <v>660</v>
      </c>
      <c r="W3">
        <f>IFERROR(INDEX(BasicStats!$A:$AH,MATCH($A3,BasicStats!$B:$B,0),COLUMN()+1),INDEX(BasicStats!$A:$AH,MATCH($A3&amp;" NCAA",BasicStats!$B:$B,0),COLUMN()+1))</f>
        <v>0.38</v>
      </c>
      <c r="X3">
        <f>IFERROR(INDEX(BasicStats!$A:$AH,MATCH($A3,BasicStats!$B:$B,0),COLUMN()+1),INDEX(BasicStats!$A:$AH,MATCH($A3&amp;" NCAA",BasicStats!$B:$B,0),COLUMN()+1))</f>
        <v>457</v>
      </c>
      <c r="Y3">
        <f>IFERROR(INDEX(BasicStats!$A:$AH,MATCH($A3,BasicStats!$B:$B,0),COLUMN()+1),INDEX(BasicStats!$A:$AH,MATCH($A3&amp;" NCAA",BasicStats!$B:$B,0),COLUMN()+1))</f>
        <v>642</v>
      </c>
      <c r="Z3">
        <f>IFERROR(INDEX(BasicStats!$A:$AH,MATCH($A3,BasicStats!$B:$B,0),COLUMN()+1),INDEX(BasicStats!$A:$AH,MATCH($A3&amp;" NCAA",BasicStats!$B:$B,0),COLUMN()+1))</f>
        <v>0.71199999999999997</v>
      </c>
      <c r="AA3">
        <f>IFERROR(INDEX(BasicStats!$A:$AH,MATCH($A3,BasicStats!$B:$B,0),COLUMN()+1),INDEX(BasicStats!$A:$AH,MATCH($A3&amp;" NCAA",BasicStats!$B:$B,0),COLUMN()+1))</f>
        <v>325</v>
      </c>
      <c r="AB3">
        <f>IFERROR(INDEX(BasicStats!$A:$AH,MATCH($A3,BasicStats!$B:$B,0),COLUMN()+1),INDEX(BasicStats!$A:$AH,MATCH($A3&amp;" NCAA",BasicStats!$B:$B,0),COLUMN()+1))</f>
        <v>1110</v>
      </c>
      <c r="AC3">
        <f>IFERROR(INDEX(BasicStats!$A:$AH,MATCH($A3,BasicStats!$B:$B,0),COLUMN()+1),INDEX(BasicStats!$A:$AH,MATCH($A3&amp;" NCAA",BasicStats!$B:$B,0),COLUMN()+1))</f>
        <v>523</v>
      </c>
      <c r="AD3">
        <f>IFERROR(INDEX(BasicStats!$A:$AH,MATCH($A3,BasicStats!$B:$B,0),COLUMN()+1),INDEX(BasicStats!$A:$AH,MATCH($A3&amp;" NCAA",BasicStats!$B:$B,0),COLUMN()+1))</f>
        <v>297</v>
      </c>
      <c r="AE3">
        <f>IFERROR(INDEX(BasicStats!$A:$AH,MATCH($A3,BasicStats!$B:$B,0),COLUMN()+1),INDEX(BasicStats!$A:$AH,MATCH($A3&amp;" NCAA",BasicStats!$B:$B,0),COLUMN()+1))</f>
        <v>93</v>
      </c>
      <c r="AF3">
        <f>IFERROR(INDEX(BasicStats!$A:$AH,MATCH($A3,BasicStats!$B:$B,0),COLUMN()+1),INDEX(BasicStats!$A:$AH,MATCH($A3&amp;" NCAA",BasicStats!$B:$B,0),COLUMN()+1))</f>
        <v>407</v>
      </c>
      <c r="AG3" s="38">
        <f>IFERROR(INDEX(AdvancedStats!$A:$AD,MATCH($A3,AdvancedStats!$B:$B,0),COLUMN()-15),INDEX(AdvancedStats!$A:$AD,MATCH($A3&amp;" NCAA",AdvancedStats!$B:$B,0),COLUMN()-15))</f>
        <v>67.2</v>
      </c>
      <c r="AH3" s="38">
        <f>IFERROR(INDEX(AdvancedStats!$A:$AD,MATCH($A3,AdvancedStats!$B:$B,0),COLUMN()-15),INDEX(AdvancedStats!$A:$AD,MATCH($A3&amp;" NCAA",AdvancedStats!$B:$B,0),COLUMN()-15))</f>
        <v>108.6</v>
      </c>
      <c r="AI3" s="38">
        <f>IFERROR(INDEX(AdvancedStats!$A:$AD,MATCH($A3,AdvancedStats!$B:$B,0),COLUMN()-15),INDEX(AdvancedStats!$A:$AD,MATCH($A3&amp;" NCAA",AdvancedStats!$B:$B,0),COLUMN()-15))</f>
        <v>0.33600000000000002</v>
      </c>
      <c r="AJ3" s="38">
        <f>IFERROR(INDEX(AdvancedStats!$A:$AD,MATCH($A3,AdvancedStats!$B:$B,0),COLUMN()-15),INDEX(AdvancedStats!$A:$AD,MATCH($A3&amp;" NCAA",AdvancedStats!$B:$B,0),COLUMN()-15))</f>
        <v>0.34499999999999997</v>
      </c>
      <c r="AK3" s="38">
        <f>IFERROR(INDEX(AdvancedStats!$A:$AD,MATCH($A3,AdvancedStats!$B:$B,0),COLUMN()-15),INDEX(AdvancedStats!$A:$AD,MATCH($A3&amp;" NCAA",AdvancedStats!$B:$B,0),COLUMN()-15))</f>
        <v>0.56499999999999995</v>
      </c>
      <c r="AL3" s="38">
        <f>IFERROR(INDEX(AdvancedStats!$A:$AD,MATCH($A3,AdvancedStats!$B:$B,0),COLUMN()-15),INDEX(AdvancedStats!$A:$AD,MATCH($A3&amp;" NCAA",AdvancedStats!$B:$B,0),COLUMN()-15))</f>
        <v>50.3</v>
      </c>
      <c r="AM3" s="38">
        <f>IFERROR(INDEX(AdvancedStats!$A:$AD,MATCH($A3,AdvancedStats!$B:$B,0),COLUMN()-15),INDEX(AdvancedStats!$A:$AD,MATCH($A3&amp;" NCAA",AdvancedStats!$B:$B,0),COLUMN()-15))</f>
        <v>58.3</v>
      </c>
      <c r="AN3" s="38">
        <f>IFERROR(INDEX(AdvancedStats!$A:$AD,MATCH($A3,AdvancedStats!$B:$B,0),COLUMN()-15),INDEX(AdvancedStats!$A:$AD,MATCH($A3&amp;" NCAA",AdvancedStats!$B:$B,0),COLUMN()-15))</f>
        <v>12.9</v>
      </c>
      <c r="AO3" s="38">
        <f>IFERROR(INDEX(AdvancedStats!$A:$AD,MATCH($A3,AdvancedStats!$B:$B,0),COLUMN()-15),INDEX(AdvancedStats!$A:$AD,MATCH($A3&amp;" NCAA",AdvancedStats!$B:$B,0),COLUMN()-15))</f>
        <v>8</v>
      </c>
      <c r="AP3" s="38">
        <f>IFERROR(INDEX(AdvancedStats!$A:$AD,MATCH($A3,AdvancedStats!$B:$B,0),COLUMN()-15),INDEX(AdvancedStats!$A:$AD,MATCH($A3&amp;" NCAA",AdvancedStats!$B:$B,0),COLUMN()-15))</f>
        <v>0.53500000000000003</v>
      </c>
      <c r="AQ3" s="38">
        <f>IFERROR(INDEX(AdvancedStats!$A:$AD,MATCH($A3,AdvancedStats!$B:$B,0),COLUMN()-15),INDEX(AdvancedStats!$A:$AD,MATCH($A3&amp;" NCAA",AdvancedStats!$B:$B,0),COLUMN()-15))</f>
        <v>15.5</v>
      </c>
      <c r="AR3" s="38">
        <f>IFERROR(INDEX(AdvancedStats!$A:$AD,MATCH($A3,AdvancedStats!$B:$B,0),COLUMN()-15),INDEX(AdvancedStats!$A:$AD,MATCH($A3&amp;" NCAA",AdvancedStats!$B:$B,0),COLUMN()-15))</f>
        <v>28.8</v>
      </c>
      <c r="AS3" s="38">
        <f>IFERROR(INDEX(AdvancedStats!$A:$AD,MATCH($A3,AdvancedStats!$B:$B,0),COLUMN()-15),INDEX(AdvancedStats!$A:$AD,MATCH($A3&amp;" NCAA",AdvancedStats!$B:$B,0),COLUMN()-15))</f>
        <v>0.23899999999999999</v>
      </c>
      <c r="AT3" s="39">
        <f>IFERROR(INDEX(AdvancedOpponentStats!$A:$AD,MATCH($A3,AdvancedOpponentStats!$B:$B,0),COLUMN()-27),INDEX(AdvancedOpponentStats!$A:$AD,MATCH($A3&amp;" NCAA",AdvancedOpponentStats!$B:$B,0),COLUMN()-27))</f>
        <v>93.8</v>
      </c>
      <c r="AU3" s="39">
        <f>IFERROR(INDEX(AdvancedOpponentStats!$A:$AD,MATCH($A3,AdvancedOpponentStats!$B:$B,0),COLUMN()-27),INDEX(AdvancedOpponentStats!$A:$AD,MATCH($A3&amp;" NCAA",AdvancedOpponentStats!$B:$B,0),COLUMN()-27))</f>
        <v>0.37</v>
      </c>
      <c r="AV3" s="39">
        <f>IFERROR(INDEX(AdvancedOpponentStats!$A:$AD,MATCH($A3,AdvancedOpponentStats!$B:$B,0),COLUMN()-27),INDEX(AdvancedOpponentStats!$A:$AD,MATCH($A3&amp;" NCAA",AdvancedOpponentStats!$B:$B,0),COLUMN()-27))</f>
        <v>0.33300000000000002</v>
      </c>
      <c r="AW3" s="39">
        <f>IFERROR(INDEX(AdvancedOpponentStats!$A:$AD,MATCH($A3,AdvancedOpponentStats!$B:$B,0),COLUMN()-27),INDEX(AdvancedOpponentStats!$A:$AD,MATCH($A3&amp;" NCAA",AdvancedOpponentStats!$B:$B,0),COLUMN()-27))</f>
        <v>0.52900000000000003</v>
      </c>
      <c r="AX3" s="39">
        <f>IFERROR(INDEX(AdvancedOpponentStats!$A:$AD,MATCH($A3,AdvancedOpponentStats!$B:$B,0),COLUMN()-27),INDEX(AdvancedOpponentStats!$A:$AD,MATCH($A3&amp;" NCAA",AdvancedOpponentStats!$B:$B,0),COLUMN()-27))</f>
        <v>49.7</v>
      </c>
      <c r="AY3" s="39">
        <f>IFERROR(INDEX(AdvancedOpponentStats!$A:$AD,MATCH($A3,AdvancedOpponentStats!$B:$B,0),COLUMN()-27),INDEX(AdvancedOpponentStats!$A:$AD,MATCH($A3&amp;" NCAA",AdvancedOpponentStats!$B:$B,0),COLUMN()-27))</f>
        <v>46.9</v>
      </c>
      <c r="AZ3" s="39">
        <f>IFERROR(INDEX(AdvancedOpponentStats!$A:$AD,MATCH($A3,AdvancedOpponentStats!$B:$B,0),COLUMN()-27),INDEX(AdvancedOpponentStats!$A:$AD,MATCH($A3&amp;" NCAA",AdvancedOpponentStats!$B:$B,0),COLUMN()-27))</f>
        <v>8.3000000000000007</v>
      </c>
      <c r="BA3" s="39">
        <f>IFERROR(INDEX(AdvancedOpponentStats!$A:$AD,MATCH($A3,AdvancedOpponentStats!$B:$B,0),COLUMN()-27),INDEX(AdvancedOpponentStats!$A:$AD,MATCH($A3&amp;" NCAA",AdvancedOpponentStats!$B:$B,0),COLUMN()-27))</f>
        <v>7.4</v>
      </c>
      <c r="BB3" s="39">
        <f>IFERROR(INDEX(AdvancedOpponentStats!$A:$AD,MATCH($A3,AdvancedOpponentStats!$B:$B,0),COLUMN()-27),INDEX(AdvancedOpponentStats!$A:$AD,MATCH($A3&amp;" NCAA",AdvancedOpponentStats!$B:$B,0),COLUMN()-27))</f>
        <v>0.48799999999999999</v>
      </c>
      <c r="BC3" s="39">
        <f>IFERROR(INDEX(AdvancedOpponentStats!$A:$AD,MATCH($A3,AdvancedOpponentStats!$B:$B,0),COLUMN()-27),INDEX(AdvancedOpponentStats!$A:$AD,MATCH($A3&amp;" NCAA",AdvancedOpponentStats!$B:$B,0),COLUMN()-27))</f>
        <v>21.5</v>
      </c>
      <c r="BD3" s="39">
        <f>IFERROR(INDEX(AdvancedOpponentStats!$A:$AD,MATCH($A3,AdvancedOpponentStats!$B:$B,0),COLUMN()-27),INDEX(AdvancedOpponentStats!$A:$AD,MATCH($A3&amp;" NCAA",AdvancedOpponentStats!$B:$B,0),COLUMN()-27))</f>
        <v>27.3</v>
      </c>
      <c r="BE3" s="39">
        <f>IFERROR(INDEX(AdvancedOpponentStats!$A:$AD,MATCH($A3,AdvancedOpponentStats!$B:$B,0),COLUMN()-27),INDEX(AdvancedOpponentStats!$A:$AD,MATCH($A3&amp;" NCAA",AdvancedOpponentStats!$B:$B,0),COLUMN()-27))</f>
        <v>0.26700000000000002</v>
      </c>
      <c r="BF3" s="41">
        <f>IFERROR(INDEX(TeamRankings!$A:$R,MATCH($A3,TeamRankings!$B:$B,0),COLUMN()-49),INDEX(TeamRankings!$A:$R,MATCH($A3&amp;" NCAA",TeamRankings!$B:$B,0),COLUMN()-49))</f>
        <v>10.029999999999999</v>
      </c>
      <c r="BG3" s="41">
        <f>IFERROR(INDEX(TeamRankings!$A:$R,MATCH($A3,TeamRankings!$B:$B,0),COLUMN()-48),INDEX(TeamRankings!$A:$R,MATCH($A3&amp;" NCAA",TeamRankings!$B:$B,0),COLUMN()-48))</f>
        <v>-7.34</v>
      </c>
      <c r="BH3" s="41">
        <f>IFERROR(INDEX(TeamRankings!$A:$R,MATCH($A3,TeamRankings!$B:$B,0),COLUMN()-47),INDEX(TeamRankings!$A:$R,MATCH($A3&amp;" NCAA",TeamRankings!$B:$B,0),COLUMN()-47))</f>
        <v>-4.13</v>
      </c>
      <c r="BI3" s="41">
        <f>IFERROR(INDEX(TeamRankings!$A:$R,MATCH($A3,TeamRankings!$B:$B,0),COLUMN()-47),INDEX(TeamRankings!$A:$R,MATCH($A3&amp;" NCAA",TeamRankings!$B:$B,0),COLUMN()-47))</f>
        <v>2.2200000000000002</v>
      </c>
      <c r="BJ3" s="41">
        <f>IFERROR(INDEX(TeamRankings!$A:$R,MATCH($A3,TeamRankings!$B:$B,0),COLUMN()-47),INDEX(TeamRankings!$A:$R,MATCH($A3&amp;" NCAA",TeamRankings!$B:$B,0),COLUMN()-47))</f>
        <v>-1.91</v>
      </c>
      <c r="BK3" s="41">
        <f>IFERROR(INDEX(TeamRankings!$A:$R,MATCH($A3,TeamRankings!$B:$B,0),COLUMN()-47),INDEX(TeamRankings!$A:$R,MATCH($A3&amp;" NCAA",TeamRankings!$B:$B,0),COLUMN()-47))</f>
        <v>101.21</v>
      </c>
      <c r="BL3" s="41">
        <f>IFERROR(INDEX(TeamRankings!$A:$R,MATCH($A3,TeamRankings!$B:$B,0),COLUMN()-47),INDEX(TeamRankings!$A:$R,MATCH($A3&amp;" NCAA",TeamRankings!$B:$B,0),COLUMN()-47))</f>
        <v>102.76</v>
      </c>
      <c r="BM3" s="41">
        <f>IFERROR(INDEX(TeamRankings!$A:$R,MATCH($A3,TeamRankings!$B:$B,0),COLUMN()-47),INDEX(TeamRankings!$A:$R,MATCH($A3&amp;" NCAA",TeamRankings!$B:$B,0),COLUMN()-47))</f>
        <v>-1.55</v>
      </c>
      <c r="BN3">
        <f t="shared" ref="BN3:BN34" si="2">_xlfn.RANK.AVG(BK3,$BK$3:$BK$355)</f>
        <v>202.5</v>
      </c>
      <c r="BO3">
        <f t="shared" ref="BO3:BO34" si="3">_xlfn.RANK.AVG(BL3,$BL$3:$BL$355,1)</f>
        <v>156.5</v>
      </c>
      <c r="BP3">
        <f t="shared" ref="BP3:BP66" si="4">N3/B3</f>
        <v>73.588235294117652</v>
      </c>
      <c r="BQ3" s="41" t="str">
        <f>INDEX(TeamRankings!$A:$R,MATCH($A3,TeamRankings!$B:$B,0),3)</f>
        <v>Southland</v>
      </c>
      <c r="BR3" s="40">
        <f>AH3-AT3</f>
        <v>14.799999999999997</v>
      </c>
      <c r="BS3" s="40">
        <f t="shared" ref="BS3:CC3" si="5">AI3-AU3</f>
        <v>-3.3999999999999975E-2</v>
      </c>
      <c r="BT3" s="40">
        <f t="shared" si="5"/>
        <v>1.1999999999999955E-2</v>
      </c>
      <c r="BU3" s="40">
        <f t="shared" si="5"/>
        <v>3.5999999999999921E-2</v>
      </c>
      <c r="BV3" s="40">
        <f t="shared" si="5"/>
        <v>0.59999999999999432</v>
      </c>
      <c r="BW3" s="40">
        <f t="shared" si="5"/>
        <v>11.399999999999999</v>
      </c>
      <c r="BX3" s="40">
        <f t="shared" si="5"/>
        <v>4.5999999999999996</v>
      </c>
      <c r="BY3" s="40">
        <f t="shared" si="5"/>
        <v>0.59999999999999964</v>
      </c>
      <c r="BZ3" s="40">
        <f t="shared" si="5"/>
        <v>4.7000000000000042E-2</v>
      </c>
      <c r="CA3" s="40">
        <f t="shared" si="5"/>
        <v>-6</v>
      </c>
      <c r="CB3" s="40">
        <f t="shared" si="5"/>
        <v>1.5</v>
      </c>
      <c r="CC3" s="40">
        <f t="shared" si="5"/>
        <v>-2.8000000000000025E-2</v>
      </c>
      <c r="CD3" t="s">
        <v>540</v>
      </c>
      <c r="CE3">
        <f t="array" ref="CE3">_xlfn.STDEV.P(IF($BQ$3:$BQ$355=CD3,$BP$3:$BP$355))</f>
        <v>4.7500091874886765</v>
      </c>
    </row>
    <row r="4" spans="1:97" x14ac:dyDescent="0.25">
      <c r="A4" t="s">
        <v>134</v>
      </c>
      <c r="B4">
        <f>IFERROR(INDEX(BasicStats!$A:$AH,MATCH($A4,BasicStats!$B:$B,0),COLUMN()+1),INDEX(BasicStats!$A:$AH,MATCH($A4&amp;" NCAA",BasicStats!$B:$B,0),COLUMN()+1))</f>
        <v>32</v>
      </c>
      <c r="C4">
        <f>IFERROR(INDEX(BasicStats!$A:$AH,MATCH($A4,BasicStats!$B:$B,0),COLUMN()+1),INDEX(BasicStats!$A:$AH,MATCH($A4&amp;" NCAA",BasicStats!$B:$B,0),COLUMN()+1))</f>
        <v>14</v>
      </c>
      <c r="D4">
        <f>IFERROR(INDEX(BasicStats!$A:$AH,MATCH($A4,BasicStats!$B:$B,0),COLUMN()+1),INDEX(BasicStats!$A:$AH,MATCH($A4&amp;" NCAA",BasicStats!$B:$B,0),COLUMN()+1))</f>
        <v>18</v>
      </c>
      <c r="E4">
        <f>IFERROR(INDEX(BasicStats!$A:$AH,MATCH($A4,BasicStats!$B:$B,0),COLUMN()+1),INDEX(BasicStats!$A:$AH,MATCH($A4&amp;" NCAA",BasicStats!$B:$B,0),COLUMN()+1))</f>
        <v>0.438</v>
      </c>
      <c r="F4">
        <f>IFERROR(INDEX(BasicStats!$A:$AH,MATCH($A4,BasicStats!$B:$B,0),COLUMN()+1),INDEX(BasicStats!$A:$AH,MATCH($A4&amp;" NCAA",BasicStats!$B:$B,0),COLUMN()+1))</f>
        <v>-4.26</v>
      </c>
      <c r="G4">
        <f>IFERROR(INDEX(BasicStats!$A:$AH,MATCH($A4,BasicStats!$B:$B,0),COLUMN()+1),INDEX(BasicStats!$A:$AH,MATCH($A4&amp;" NCAA",BasicStats!$B:$B,0),COLUMN()+1))</f>
        <v>0.26</v>
      </c>
      <c r="H4">
        <f>IFERROR(INDEX(BasicStats!$A:$AH,MATCH($A4,BasicStats!$B:$B,0),COLUMN()+1),INDEX(BasicStats!$A:$AH,MATCH($A4&amp;" NCAA",BasicStats!$B:$B,0),COLUMN()+1))</f>
        <v>8</v>
      </c>
      <c r="I4">
        <f>IFERROR(INDEX(BasicStats!$A:$AH,MATCH($A4,BasicStats!$B:$B,0),COLUMN()+1),INDEX(BasicStats!$A:$AH,MATCH($A4&amp;" NCAA",BasicStats!$B:$B,0),COLUMN()+1))</f>
        <v>10</v>
      </c>
      <c r="J4">
        <f>IFERROR(INDEX(BasicStats!$A:$AH,MATCH($A4,BasicStats!$B:$B,0),COLUMN()+1),INDEX(BasicStats!$A:$AH,MATCH($A4&amp;" NCAA",BasicStats!$B:$B,0),COLUMN()+1))</f>
        <v>9</v>
      </c>
      <c r="K4">
        <f>IFERROR(INDEX(BasicStats!$A:$AH,MATCH($A4,BasicStats!$B:$B,0),COLUMN()+1),INDEX(BasicStats!$A:$AH,MATCH($A4&amp;" NCAA",BasicStats!$B:$B,0),COLUMN()+1))</f>
        <v>6</v>
      </c>
      <c r="L4">
        <f>IFERROR(INDEX(BasicStats!$A:$AH,MATCH($A4,BasicStats!$B:$B,0),COLUMN()+1),INDEX(BasicStats!$A:$AH,MATCH($A4&amp;" NCAA",BasicStats!$B:$B,0),COLUMN()+1))</f>
        <v>3</v>
      </c>
      <c r="M4">
        <f>IFERROR(INDEX(BasicStats!$A:$AH,MATCH($A4,BasicStats!$B:$B,0),COLUMN()+1),INDEX(BasicStats!$A:$AH,MATCH($A4&amp;" NCAA",BasicStats!$B:$B,0),COLUMN()+1))</f>
        <v>9</v>
      </c>
      <c r="N4">
        <f>IFERROR(INDEX(BasicStats!$A:$AH,MATCH($A4,BasicStats!$B:$B,0),COLUMN()+1),INDEX(BasicStats!$A:$AH,MATCH($A4&amp;" NCAA",BasicStats!$B:$B,0),COLUMN()+1))</f>
        <v>2179</v>
      </c>
      <c r="O4">
        <f>IFERROR(INDEX(BasicStats!$A:$AH,MATCH($A4,BasicStats!$B:$B,0),COLUMN()+1),INDEX(BasicStats!$A:$AH,MATCH($A4&amp;" NCAA",BasicStats!$B:$B,0),COLUMN()+1))</f>
        <v>2294</v>
      </c>
      <c r="P4">
        <f>IFERROR(INDEX(BasicStats!$A:$AH,MATCH($A4,BasicStats!$B:$B,0),COLUMN()+1),INDEX(BasicStats!$A:$AH,MATCH($A4&amp;" NCAA",BasicStats!$B:$B,0),COLUMN()+1))</f>
        <v>0</v>
      </c>
      <c r="Q4">
        <f>IFERROR(INDEX(BasicStats!$A:$AH,MATCH($A4,BasicStats!$B:$B,0),COLUMN()+1),INDEX(BasicStats!$A:$AH,MATCH($A4&amp;" NCAA",BasicStats!$B:$B,0),COLUMN()+1))</f>
        <v>1300</v>
      </c>
      <c r="R4">
        <f>IFERROR(INDEX(BasicStats!$A:$AH,MATCH($A4,BasicStats!$B:$B,0),COLUMN()+1),INDEX(BasicStats!$A:$AH,MATCH($A4&amp;" NCAA",BasicStats!$B:$B,0),COLUMN()+1))</f>
        <v>802</v>
      </c>
      <c r="S4">
        <f>IFERROR(INDEX(BasicStats!$A:$AH,MATCH($A4,BasicStats!$B:$B,0),COLUMN()+1),INDEX(BasicStats!$A:$AH,MATCH($A4&amp;" NCAA",BasicStats!$B:$B,0),COLUMN()+1))</f>
        <v>1777</v>
      </c>
      <c r="T4">
        <f>IFERROR(INDEX(BasicStats!$A:$AH,MATCH($A4,BasicStats!$B:$B,0),COLUMN()+1),INDEX(BasicStats!$A:$AH,MATCH($A4&amp;" NCAA",BasicStats!$B:$B,0),COLUMN()+1))</f>
        <v>0.45100000000000001</v>
      </c>
      <c r="U4">
        <f>IFERROR(INDEX(BasicStats!$A:$AH,MATCH($A4,BasicStats!$B:$B,0),COLUMN()+1),INDEX(BasicStats!$A:$AH,MATCH($A4&amp;" NCAA",BasicStats!$B:$B,0),COLUMN()+1))</f>
        <v>234</v>
      </c>
      <c r="V4">
        <f>IFERROR(INDEX(BasicStats!$A:$AH,MATCH($A4,BasicStats!$B:$B,0),COLUMN()+1),INDEX(BasicStats!$A:$AH,MATCH($A4&amp;" NCAA",BasicStats!$B:$B,0),COLUMN()+1))</f>
        <v>712</v>
      </c>
      <c r="W4">
        <f>IFERROR(INDEX(BasicStats!$A:$AH,MATCH($A4,BasicStats!$B:$B,0),COLUMN()+1),INDEX(BasicStats!$A:$AH,MATCH($A4&amp;" NCAA",BasicStats!$B:$B,0),COLUMN()+1))</f>
        <v>0.32900000000000001</v>
      </c>
      <c r="X4">
        <f>IFERROR(INDEX(BasicStats!$A:$AH,MATCH($A4,BasicStats!$B:$B,0),COLUMN()+1),INDEX(BasicStats!$A:$AH,MATCH($A4&amp;" NCAA",BasicStats!$B:$B,0),COLUMN()+1))</f>
        <v>341</v>
      </c>
      <c r="Y4">
        <f>IFERROR(INDEX(BasicStats!$A:$AH,MATCH($A4,BasicStats!$B:$B,0),COLUMN()+1),INDEX(BasicStats!$A:$AH,MATCH($A4&amp;" NCAA",BasicStats!$B:$B,0),COLUMN()+1))</f>
        <v>503</v>
      </c>
      <c r="Z4">
        <f>IFERROR(INDEX(BasicStats!$A:$AH,MATCH($A4,BasicStats!$B:$B,0),COLUMN()+1),INDEX(BasicStats!$A:$AH,MATCH($A4&amp;" NCAA",BasicStats!$B:$B,0),COLUMN()+1))</f>
        <v>0.67800000000000005</v>
      </c>
      <c r="AA4">
        <f>IFERROR(INDEX(BasicStats!$A:$AH,MATCH($A4,BasicStats!$B:$B,0),COLUMN()+1),INDEX(BasicStats!$A:$AH,MATCH($A4&amp;" NCAA",BasicStats!$B:$B,0),COLUMN()+1))</f>
        <v>253</v>
      </c>
      <c r="AB4">
        <f>IFERROR(INDEX(BasicStats!$A:$AH,MATCH($A4,BasicStats!$B:$B,0),COLUMN()+1),INDEX(BasicStats!$A:$AH,MATCH($A4&amp;" NCAA",BasicStats!$B:$B,0),COLUMN()+1))</f>
        <v>1077</v>
      </c>
      <c r="AC4">
        <f>IFERROR(INDEX(BasicStats!$A:$AH,MATCH($A4,BasicStats!$B:$B,0),COLUMN()+1),INDEX(BasicStats!$A:$AH,MATCH($A4&amp;" NCAA",BasicStats!$B:$B,0),COLUMN()+1))</f>
        <v>434</v>
      </c>
      <c r="AD4">
        <f>IFERROR(INDEX(BasicStats!$A:$AH,MATCH($A4,BasicStats!$B:$B,0),COLUMN()+1),INDEX(BasicStats!$A:$AH,MATCH($A4&amp;" NCAA",BasicStats!$B:$B,0),COLUMN()+1))</f>
        <v>154</v>
      </c>
      <c r="AE4">
        <f>IFERROR(INDEX(BasicStats!$A:$AH,MATCH($A4,BasicStats!$B:$B,0),COLUMN()+1),INDEX(BasicStats!$A:$AH,MATCH($A4&amp;" NCAA",BasicStats!$B:$B,0),COLUMN()+1))</f>
        <v>57</v>
      </c>
      <c r="AF4">
        <f>IFERROR(INDEX(BasicStats!$A:$AH,MATCH($A4,BasicStats!$B:$B,0),COLUMN()+1),INDEX(BasicStats!$A:$AH,MATCH($A4&amp;" NCAA",BasicStats!$B:$B,0),COLUMN()+1))</f>
        <v>423</v>
      </c>
      <c r="AG4" s="38">
        <f>IFERROR(INDEX(AdvancedStats!$A:$AD,MATCH($A4,AdvancedStats!$B:$B,0),COLUMN()-15),INDEX(AdvancedStats!$A:$AD,MATCH($A4&amp;" NCAA",AdvancedStats!$B:$B,0),COLUMN()-15))</f>
        <v>67.400000000000006</v>
      </c>
      <c r="AH4" s="38">
        <f>IFERROR(INDEX(AdvancedStats!$A:$AD,MATCH($A4,AdvancedStats!$B:$B,0),COLUMN()-15),INDEX(AdvancedStats!$A:$AD,MATCH($A4&amp;" NCAA",AdvancedStats!$B:$B,0),COLUMN()-15))</f>
        <v>99.5</v>
      </c>
      <c r="AI4" s="38">
        <f>IFERROR(INDEX(AdvancedStats!$A:$AD,MATCH($A4,AdvancedStats!$B:$B,0),COLUMN()-15),INDEX(AdvancedStats!$A:$AD,MATCH($A4&amp;" NCAA",AdvancedStats!$B:$B,0),COLUMN()-15))</f>
        <v>0.28299999999999997</v>
      </c>
      <c r="AJ4" s="38">
        <f>IFERROR(INDEX(AdvancedStats!$A:$AD,MATCH($A4,AdvancedStats!$B:$B,0),COLUMN()-15),INDEX(AdvancedStats!$A:$AD,MATCH($A4&amp;" NCAA",AdvancedStats!$B:$B,0),COLUMN()-15))</f>
        <v>0.40100000000000002</v>
      </c>
      <c r="AK4" s="38">
        <f>IFERROR(INDEX(AdvancedStats!$A:$AD,MATCH($A4,AdvancedStats!$B:$B,0),COLUMN()-15),INDEX(AdvancedStats!$A:$AD,MATCH($A4&amp;" NCAA",AdvancedStats!$B:$B,0),COLUMN()-15))</f>
        <v>0.54</v>
      </c>
      <c r="AL4" s="38">
        <f>IFERROR(INDEX(AdvancedStats!$A:$AD,MATCH($A4,AdvancedStats!$B:$B,0),COLUMN()-15),INDEX(AdvancedStats!$A:$AD,MATCH($A4&amp;" NCAA",AdvancedStats!$B:$B,0),COLUMN()-15))</f>
        <v>50.1</v>
      </c>
      <c r="AM4" s="38">
        <f>IFERROR(INDEX(AdvancedStats!$A:$AD,MATCH($A4,AdvancedStats!$B:$B,0),COLUMN()-15),INDEX(AdvancedStats!$A:$AD,MATCH($A4&amp;" NCAA",AdvancedStats!$B:$B,0),COLUMN()-15))</f>
        <v>54.1</v>
      </c>
      <c r="AN4" s="38">
        <f>IFERROR(INDEX(AdvancedStats!$A:$AD,MATCH($A4,AdvancedStats!$B:$B,0),COLUMN()-15),INDEX(AdvancedStats!$A:$AD,MATCH($A4&amp;" NCAA",AdvancedStats!$B:$B,0),COLUMN()-15))</f>
        <v>7</v>
      </c>
      <c r="AO4" s="38">
        <f>IFERROR(INDEX(AdvancedStats!$A:$AD,MATCH($A4,AdvancedStats!$B:$B,0),COLUMN()-15),INDEX(AdvancedStats!$A:$AD,MATCH($A4&amp;" NCAA",AdvancedStats!$B:$B,0),COLUMN()-15))</f>
        <v>5.8</v>
      </c>
      <c r="AP4" s="38">
        <f>IFERROR(INDEX(AdvancedStats!$A:$AD,MATCH($A4,AdvancedStats!$B:$B,0),COLUMN()-15),INDEX(AdvancedStats!$A:$AD,MATCH($A4&amp;" NCAA",AdvancedStats!$B:$B,0),COLUMN()-15))</f>
        <v>0.51700000000000002</v>
      </c>
      <c r="AQ4" s="38">
        <f>IFERROR(INDEX(AdvancedStats!$A:$AD,MATCH($A4,AdvancedStats!$B:$B,0),COLUMN()-15),INDEX(AdvancedStats!$A:$AD,MATCH($A4&amp;" NCAA",AdvancedStats!$B:$B,0),COLUMN()-15))</f>
        <v>17.3</v>
      </c>
      <c r="AR4" s="38">
        <f>IFERROR(INDEX(AdvancedStats!$A:$AD,MATCH($A4,AdvancedStats!$B:$B,0),COLUMN()-15),INDEX(AdvancedStats!$A:$AD,MATCH($A4&amp;" NCAA",AdvancedStats!$B:$B,0),COLUMN()-15))</f>
        <v>23.7</v>
      </c>
      <c r="AS4" s="38">
        <f>IFERROR(INDEX(AdvancedStats!$A:$AD,MATCH($A4,AdvancedStats!$B:$B,0),COLUMN()-15),INDEX(AdvancedStats!$A:$AD,MATCH($A4&amp;" NCAA",AdvancedStats!$B:$B,0),COLUMN()-15))</f>
        <v>0.192</v>
      </c>
      <c r="AT4" s="39">
        <f>IFERROR(INDEX(AdvancedOpponentStats!$A:$AD,MATCH($A4,AdvancedOpponentStats!$B:$B,0),COLUMN()-27),INDEX(AdvancedOpponentStats!$A:$AD,MATCH($A4&amp;" NCAA",AdvancedOpponentStats!$B:$B,0),COLUMN()-27))</f>
        <v>104.7</v>
      </c>
      <c r="AU4" s="39">
        <f>IFERROR(INDEX(AdvancedOpponentStats!$A:$AD,MATCH($A4,AdvancedOpponentStats!$B:$B,0),COLUMN()-27),INDEX(AdvancedOpponentStats!$A:$AD,MATCH($A4&amp;" NCAA",AdvancedOpponentStats!$B:$B,0),COLUMN()-27))</f>
        <v>0.28599999999999998</v>
      </c>
      <c r="AV4" s="39">
        <f>IFERROR(INDEX(AdvancedOpponentStats!$A:$AD,MATCH($A4,AdvancedOpponentStats!$B:$B,0),COLUMN()-27),INDEX(AdvancedOpponentStats!$A:$AD,MATCH($A4&amp;" NCAA",AdvancedOpponentStats!$B:$B,0),COLUMN()-27))</f>
        <v>0.46200000000000002</v>
      </c>
      <c r="AW4" s="39">
        <f>IFERROR(INDEX(AdvancedOpponentStats!$A:$AD,MATCH($A4,AdvancedOpponentStats!$B:$B,0),COLUMN()-27),INDEX(AdvancedOpponentStats!$A:$AD,MATCH($A4&amp;" NCAA",AdvancedOpponentStats!$B:$B,0),COLUMN()-27))</f>
        <v>0.55500000000000005</v>
      </c>
      <c r="AX4" s="39">
        <f>IFERROR(INDEX(AdvancedOpponentStats!$A:$AD,MATCH($A4,AdvancedOpponentStats!$B:$B,0),COLUMN()-27),INDEX(AdvancedOpponentStats!$A:$AD,MATCH($A4&amp;" NCAA",AdvancedOpponentStats!$B:$B,0),COLUMN()-27))</f>
        <v>49.9</v>
      </c>
      <c r="AY4" s="39">
        <f>IFERROR(INDEX(AdvancedOpponentStats!$A:$AD,MATCH($A4,AdvancedOpponentStats!$B:$B,0),COLUMN()-27),INDEX(AdvancedOpponentStats!$A:$AD,MATCH($A4&amp;" NCAA",AdvancedOpponentStats!$B:$B,0),COLUMN()-27))</f>
        <v>54</v>
      </c>
      <c r="AZ4" s="39">
        <f>IFERROR(INDEX(AdvancedOpponentStats!$A:$AD,MATCH($A4,AdvancedOpponentStats!$B:$B,0),COLUMN()-27),INDEX(AdvancedOpponentStats!$A:$AD,MATCH($A4&amp;" NCAA",AdvancedOpponentStats!$B:$B,0),COLUMN()-27))</f>
        <v>10.5</v>
      </c>
      <c r="BA4" s="39">
        <f>IFERROR(INDEX(AdvancedOpponentStats!$A:$AD,MATCH($A4,AdvancedOpponentStats!$B:$B,0),COLUMN()-27),INDEX(AdvancedOpponentStats!$A:$AD,MATCH($A4&amp;" NCAA",AdvancedOpponentStats!$B:$B,0),COLUMN()-27))</f>
        <v>8.1999999999999993</v>
      </c>
      <c r="BB4" s="39">
        <f>IFERROR(INDEX(AdvancedOpponentStats!$A:$AD,MATCH($A4,AdvancedOpponentStats!$B:$B,0),COLUMN()-27),INDEX(AdvancedOpponentStats!$A:$AD,MATCH($A4&amp;" NCAA",AdvancedOpponentStats!$B:$B,0),COLUMN()-27))</f>
        <v>0.53400000000000003</v>
      </c>
      <c r="BC4" s="39">
        <f>IFERROR(INDEX(AdvancedOpponentStats!$A:$AD,MATCH($A4,AdvancedOpponentStats!$B:$B,0),COLUMN()-27),INDEX(AdvancedOpponentStats!$A:$AD,MATCH($A4&amp;" NCAA",AdvancedOpponentStats!$B:$B,0),COLUMN()-27))</f>
        <v>15.7</v>
      </c>
      <c r="BD4" s="39">
        <f>IFERROR(INDEX(AdvancedOpponentStats!$A:$AD,MATCH($A4,AdvancedOpponentStats!$B:$B,0),COLUMN()-27),INDEX(AdvancedOpponentStats!$A:$AD,MATCH($A4&amp;" NCAA",AdvancedOpponentStats!$B:$B,0),COLUMN()-27))</f>
        <v>23.8</v>
      </c>
      <c r="BE4" s="39">
        <f>IFERROR(INDEX(AdvancedOpponentStats!$A:$AD,MATCH($A4,AdvancedOpponentStats!$B:$B,0),COLUMN()-27),INDEX(AdvancedOpponentStats!$A:$AD,MATCH($A4&amp;" NCAA",AdvancedOpponentStats!$B:$B,0),COLUMN()-27))</f>
        <v>0.19400000000000001</v>
      </c>
      <c r="BF4" s="41">
        <f>IFERROR(INDEX(TeamRankings!$A:$R,MATCH($A4,TeamRankings!$B:$B,0),COLUMN()-49),INDEX(TeamRankings!$A:$R,MATCH($A4&amp;" NCAA",TeamRankings!$B:$B,0),COLUMN()-49))</f>
        <v>-3.59</v>
      </c>
      <c r="BG4" s="41">
        <f>IFERROR(INDEX(TeamRankings!$A:$R,MATCH($A4,TeamRankings!$B:$B,0),COLUMN()-48),INDEX(TeamRankings!$A:$R,MATCH($A4&amp;" NCAA",TeamRankings!$B:$B,0),COLUMN()-48))</f>
        <v>0.26</v>
      </c>
      <c r="BH4" s="41">
        <f>IFERROR(INDEX(TeamRankings!$A:$R,MATCH($A4,TeamRankings!$B:$B,0),COLUMN()-47),INDEX(TeamRankings!$A:$R,MATCH($A4&amp;" NCAA",TeamRankings!$B:$B,0),COLUMN()-47))</f>
        <v>-3.37</v>
      </c>
      <c r="BI4" s="41">
        <f>IFERROR(INDEX(TeamRankings!$A:$R,MATCH($A4,TeamRankings!$B:$B,0),COLUMN()-47),INDEX(TeamRankings!$A:$R,MATCH($A4&amp;" NCAA",TeamRankings!$B:$B,0),COLUMN()-47))</f>
        <v>-0.89</v>
      </c>
      <c r="BJ4" s="41">
        <f>IFERROR(INDEX(TeamRankings!$A:$R,MATCH($A4,TeamRankings!$B:$B,0),COLUMN()-47),INDEX(TeamRankings!$A:$R,MATCH($A4&amp;" NCAA",TeamRankings!$B:$B,0),COLUMN()-47))</f>
        <v>-4.26</v>
      </c>
      <c r="BK4" s="41">
        <f>IFERROR(INDEX(TeamRankings!$A:$R,MATCH($A4,TeamRankings!$B:$B,0),COLUMN()-47),INDEX(TeamRankings!$A:$R,MATCH($A4&amp;" NCAA",TeamRankings!$B:$B,0),COLUMN()-47))</f>
        <v>100.26</v>
      </c>
      <c r="BL4" s="41">
        <f>IFERROR(INDEX(TeamRankings!$A:$R,MATCH($A4,TeamRankings!$B:$B,0),COLUMN()-47),INDEX(TeamRankings!$A:$R,MATCH($A4&amp;" NCAA",TeamRankings!$B:$B,0),COLUMN()-47))</f>
        <v>106.06</v>
      </c>
      <c r="BM4" s="41">
        <f>IFERROR(INDEX(TeamRankings!$A:$R,MATCH($A4,TeamRankings!$B:$B,0),COLUMN()-47),INDEX(TeamRankings!$A:$R,MATCH($A4&amp;" NCAA",TeamRankings!$B:$B,0),COLUMN()-47))</f>
        <v>-5.81</v>
      </c>
      <c r="BN4">
        <f t="shared" si="2"/>
        <v>221</v>
      </c>
      <c r="BO4">
        <f t="shared" si="3"/>
        <v>220</v>
      </c>
      <c r="BP4">
        <f t="shared" si="4"/>
        <v>68.09375</v>
      </c>
      <c r="BQ4" s="41" t="str">
        <f>INDEX(TeamRankings!$A:$R,MATCH($A4,TeamRankings!$B:$B,0),3)</f>
        <v>MWC</v>
      </c>
      <c r="BR4" s="40">
        <f t="shared" ref="BR4:BR67" si="6">AH4-AT4</f>
        <v>-5.2000000000000028</v>
      </c>
      <c r="BS4" s="40">
        <f t="shared" ref="BS4:BS67" si="7">AI4-AU4</f>
        <v>-3.0000000000000027E-3</v>
      </c>
      <c r="BT4" s="40">
        <f t="shared" ref="BT4:BT67" si="8">AJ4-AV4</f>
        <v>-6.0999999999999999E-2</v>
      </c>
      <c r="BU4" s="40">
        <f t="shared" ref="BU4:BU67" si="9">AK4-AW4</f>
        <v>-1.5000000000000013E-2</v>
      </c>
      <c r="BV4" s="40">
        <f t="shared" ref="BV4:BV67" si="10">AL4-AX4</f>
        <v>0.20000000000000284</v>
      </c>
      <c r="BW4" s="40">
        <f t="shared" ref="BW4:BW67" si="11">AM4-AY4</f>
        <v>0.10000000000000142</v>
      </c>
      <c r="BX4" s="40">
        <f t="shared" ref="BX4:BX67" si="12">AN4-AZ4</f>
        <v>-3.5</v>
      </c>
      <c r="BY4" s="40">
        <f t="shared" ref="BY4:BY67" si="13">AO4-BA4</f>
        <v>-2.3999999999999995</v>
      </c>
      <c r="BZ4" s="40">
        <f t="shared" ref="BZ4:BZ67" si="14">AP4-BB4</f>
        <v>-1.7000000000000015E-2</v>
      </c>
      <c r="CA4" s="40">
        <f t="shared" ref="CA4:CA67" si="15">AQ4-BC4</f>
        <v>1.6000000000000014</v>
      </c>
      <c r="CB4" s="40">
        <f t="shared" ref="CB4:CB67" si="16">AR4-BD4</f>
        <v>-0.10000000000000142</v>
      </c>
      <c r="CC4" s="40">
        <f t="shared" ref="CC4:CC67" si="17">AS4-BE4</f>
        <v>-2.0000000000000018E-3</v>
      </c>
      <c r="CD4" t="s">
        <v>517</v>
      </c>
      <c r="CE4">
        <f t="array" ref="CE4">_xlfn.STDEV.P(IF($BQ$3:$BQ$355=CD4,$BP$3:$BP$355))</f>
        <v>4.6674852990839115</v>
      </c>
    </row>
    <row r="5" spans="1:97" x14ac:dyDescent="0.25">
      <c r="A5" t="s">
        <v>135</v>
      </c>
      <c r="B5">
        <f>IFERROR(INDEX(BasicStats!$A:$AH,MATCH($A5,BasicStats!$B:$B,0),COLUMN()+1),INDEX(BasicStats!$A:$AH,MATCH($A5&amp;" NCAA",BasicStats!$B:$B,0),COLUMN()+1))</f>
        <v>33</v>
      </c>
      <c r="C5">
        <f>IFERROR(INDEX(BasicStats!$A:$AH,MATCH($A5,BasicStats!$B:$B,0),COLUMN()+1),INDEX(BasicStats!$A:$AH,MATCH($A5&amp;" NCAA",BasicStats!$B:$B,0),COLUMN()+1))</f>
        <v>17</v>
      </c>
      <c r="D5">
        <f>IFERROR(INDEX(BasicStats!$A:$AH,MATCH($A5,BasicStats!$B:$B,0),COLUMN()+1),INDEX(BasicStats!$A:$AH,MATCH($A5&amp;" NCAA",BasicStats!$B:$B,0),COLUMN()+1))</f>
        <v>16</v>
      </c>
      <c r="E5">
        <f>IFERROR(INDEX(BasicStats!$A:$AH,MATCH($A5,BasicStats!$B:$B,0),COLUMN()+1),INDEX(BasicStats!$A:$AH,MATCH($A5&amp;" NCAA",BasicStats!$B:$B,0),COLUMN()+1))</f>
        <v>0.51500000000000001</v>
      </c>
      <c r="F5">
        <f>IFERROR(INDEX(BasicStats!$A:$AH,MATCH($A5,BasicStats!$B:$B,0),COLUMN()+1),INDEX(BasicStats!$A:$AH,MATCH($A5&amp;" NCAA",BasicStats!$B:$B,0),COLUMN()+1))</f>
        <v>4.8899999999999997</v>
      </c>
      <c r="G5">
        <f>IFERROR(INDEX(BasicStats!$A:$AH,MATCH($A5,BasicStats!$B:$B,0),COLUMN()+1),INDEX(BasicStats!$A:$AH,MATCH($A5&amp;" NCAA",BasicStats!$B:$B,0),COLUMN()+1))</f>
        <v>1.1200000000000001</v>
      </c>
      <c r="H5">
        <f>IFERROR(INDEX(BasicStats!$A:$AH,MATCH($A5,BasicStats!$B:$B,0),COLUMN()+1),INDEX(BasicStats!$A:$AH,MATCH($A5&amp;" NCAA",BasicStats!$B:$B,0),COLUMN()+1))</f>
        <v>8</v>
      </c>
      <c r="I5">
        <f>IFERROR(INDEX(BasicStats!$A:$AH,MATCH($A5,BasicStats!$B:$B,0),COLUMN()+1),INDEX(BasicStats!$A:$AH,MATCH($A5&amp;" NCAA",BasicStats!$B:$B,0),COLUMN()+1))</f>
        <v>10</v>
      </c>
      <c r="J5">
        <f>IFERROR(INDEX(BasicStats!$A:$AH,MATCH($A5,BasicStats!$B:$B,0),COLUMN()+1),INDEX(BasicStats!$A:$AH,MATCH($A5&amp;" NCAA",BasicStats!$B:$B,0),COLUMN()+1))</f>
        <v>14</v>
      </c>
      <c r="K5">
        <f>IFERROR(INDEX(BasicStats!$A:$AH,MATCH($A5,BasicStats!$B:$B,0),COLUMN()+1),INDEX(BasicStats!$A:$AH,MATCH($A5&amp;" NCAA",BasicStats!$B:$B,0),COLUMN()+1))</f>
        <v>3</v>
      </c>
      <c r="L5">
        <f>IFERROR(INDEX(BasicStats!$A:$AH,MATCH($A5,BasicStats!$B:$B,0),COLUMN()+1),INDEX(BasicStats!$A:$AH,MATCH($A5&amp;" NCAA",BasicStats!$B:$B,0),COLUMN()+1))</f>
        <v>1</v>
      </c>
      <c r="M5">
        <f>IFERROR(INDEX(BasicStats!$A:$AH,MATCH($A5,BasicStats!$B:$B,0),COLUMN()+1),INDEX(BasicStats!$A:$AH,MATCH($A5&amp;" NCAA",BasicStats!$B:$B,0),COLUMN()+1))</f>
        <v>10</v>
      </c>
      <c r="N5">
        <f>IFERROR(INDEX(BasicStats!$A:$AH,MATCH($A5,BasicStats!$B:$B,0),COLUMN()+1),INDEX(BasicStats!$A:$AH,MATCH($A5&amp;" NCAA",BasicStats!$B:$B,0),COLUMN()+1))</f>
        <v>2271</v>
      </c>
      <c r="O5">
        <f>IFERROR(INDEX(BasicStats!$A:$AH,MATCH($A5,BasicStats!$B:$B,0),COLUMN()+1),INDEX(BasicStats!$A:$AH,MATCH($A5&amp;" NCAA",BasicStats!$B:$B,0),COLUMN()+1))</f>
        <v>2107</v>
      </c>
      <c r="P5">
        <f>IFERROR(INDEX(BasicStats!$A:$AH,MATCH($A5,BasicStats!$B:$B,0),COLUMN()+1),INDEX(BasicStats!$A:$AH,MATCH($A5&amp;" NCAA",BasicStats!$B:$B,0),COLUMN()+1))</f>
        <v>0</v>
      </c>
      <c r="Q5">
        <f>IFERROR(INDEX(BasicStats!$A:$AH,MATCH($A5,BasicStats!$B:$B,0),COLUMN()+1),INDEX(BasicStats!$A:$AH,MATCH($A5&amp;" NCAA",BasicStats!$B:$B,0),COLUMN()+1))</f>
        <v>1325</v>
      </c>
      <c r="R5">
        <f>IFERROR(INDEX(BasicStats!$A:$AH,MATCH($A5,BasicStats!$B:$B,0),COLUMN()+1),INDEX(BasicStats!$A:$AH,MATCH($A5&amp;" NCAA",BasicStats!$B:$B,0),COLUMN()+1))</f>
        <v>797</v>
      </c>
      <c r="S5">
        <f>IFERROR(INDEX(BasicStats!$A:$AH,MATCH($A5,BasicStats!$B:$B,0),COLUMN()+1),INDEX(BasicStats!$A:$AH,MATCH($A5&amp;" NCAA",BasicStats!$B:$B,0),COLUMN()+1))</f>
        <v>1948</v>
      </c>
      <c r="T5">
        <f>IFERROR(INDEX(BasicStats!$A:$AH,MATCH($A5,BasicStats!$B:$B,0),COLUMN()+1),INDEX(BasicStats!$A:$AH,MATCH($A5&amp;" NCAA",BasicStats!$B:$B,0),COLUMN()+1))</f>
        <v>0.40899999999999997</v>
      </c>
      <c r="U5">
        <f>IFERROR(INDEX(BasicStats!$A:$AH,MATCH($A5,BasicStats!$B:$B,0),COLUMN()+1),INDEX(BasicStats!$A:$AH,MATCH($A5&amp;" NCAA",BasicStats!$B:$B,0),COLUMN()+1))</f>
        <v>297</v>
      </c>
      <c r="V5">
        <f>IFERROR(INDEX(BasicStats!$A:$AH,MATCH($A5,BasicStats!$B:$B,0),COLUMN()+1),INDEX(BasicStats!$A:$AH,MATCH($A5&amp;" NCAA",BasicStats!$B:$B,0),COLUMN()+1))</f>
        <v>929</v>
      </c>
      <c r="W5">
        <f>IFERROR(INDEX(BasicStats!$A:$AH,MATCH($A5,BasicStats!$B:$B,0),COLUMN()+1),INDEX(BasicStats!$A:$AH,MATCH($A5&amp;" NCAA",BasicStats!$B:$B,0),COLUMN()+1))</f>
        <v>0.32</v>
      </c>
      <c r="X5">
        <f>IFERROR(INDEX(BasicStats!$A:$AH,MATCH($A5,BasicStats!$B:$B,0),COLUMN()+1),INDEX(BasicStats!$A:$AH,MATCH($A5&amp;" NCAA",BasicStats!$B:$B,0),COLUMN()+1))</f>
        <v>380</v>
      </c>
      <c r="Y5">
        <f>IFERROR(INDEX(BasicStats!$A:$AH,MATCH($A5,BasicStats!$B:$B,0),COLUMN()+1),INDEX(BasicStats!$A:$AH,MATCH($A5&amp;" NCAA",BasicStats!$B:$B,0),COLUMN()+1))</f>
        <v>539</v>
      </c>
      <c r="Z5">
        <f>IFERROR(INDEX(BasicStats!$A:$AH,MATCH($A5,BasicStats!$B:$B,0),COLUMN()+1),INDEX(BasicStats!$A:$AH,MATCH($A5&amp;" NCAA",BasicStats!$B:$B,0),COLUMN()+1))</f>
        <v>0.70499999999999996</v>
      </c>
      <c r="AA5">
        <f>IFERROR(INDEX(BasicStats!$A:$AH,MATCH($A5,BasicStats!$B:$B,0),COLUMN()+1),INDEX(BasicStats!$A:$AH,MATCH($A5&amp;" NCAA",BasicStats!$B:$B,0),COLUMN()+1))</f>
        <v>312</v>
      </c>
      <c r="AB5">
        <f>IFERROR(INDEX(BasicStats!$A:$AH,MATCH($A5,BasicStats!$B:$B,0),COLUMN()+1),INDEX(BasicStats!$A:$AH,MATCH($A5&amp;" NCAA",BasicStats!$B:$B,0),COLUMN()+1))</f>
        <v>1204</v>
      </c>
      <c r="AC5">
        <f>IFERROR(INDEX(BasicStats!$A:$AH,MATCH($A5,BasicStats!$B:$B,0),COLUMN()+1),INDEX(BasicStats!$A:$AH,MATCH($A5&amp;" NCAA",BasicStats!$B:$B,0),COLUMN()+1))</f>
        <v>399</v>
      </c>
      <c r="AD5">
        <f>IFERROR(INDEX(BasicStats!$A:$AH,MATCH($A5,BasicStats!$B:$B,0),COLUMN()+1),INDEX(BasicStats!$A:$AH,MATCH($A5&amp;" NCAA",BasicStats!$B:$B,0),COLUMN()+1))</f>
        <v>185</v>
      </c>
      <c r="AE5">
        <f>IFERROR(INDEX(BasicStats!$A:$AH,MATCH($A5,BasicStats!$B:$B,0),COLUMN()+1),INDEX(BasicStats!$A:$AH,MATCH($A5&amp;" NCAA",BasicStats!$B:$B,0),COLUMN()+1))</f>
        <v>106</v>
      </c>
      <c r="AF5">
        <f>IFERROR(INDEX(BasicStats!$A:$AH,MATCH($A5,BasicStats!$B:$B,0),COLUMN()+1),INDEX(BasicStats!$A:$AH,MATCH($A5&amp;" NCAA",BasicStats!$B:$B,0),COLUMN()+1))</f>
        <v>388</v>
      </c>
      <c r="AG5" s="38">
        <f>IFERROR(INDEX(AdvancedStats!$A:$AD,MATCH($A5,AdvancedStats!$B:$B,0),COLUMN()-15),INDEX(AdvancedStats!$A:$AD,MATCH($A5&amp;" NCAA",AdvancedStats!$B:$B,0),COLUMN()-15))</f>
        <v>68.5</v>
      </c>
      <c r="AH5" s="38">
        <f>IFERROR(INDEX(AdvancedStats!$A:$AD,MATCH($A5,AdvancedStats!$B:$B,0),COLUMN()-15),INDEX(AdvancedStats!$A:$AD,MATCH($A5&amp;" NCAA",AdvancedStats!$B:$B,0),COLUMN()-15))</f>
        <v>100.1</v>
      </c>
      <c r="AI5" s="38">
        <f>IFERROR(INDEX(AdvancedStats!$A:$AD,MATCH($A5,AdvancedStats!$B:$B,0),COLUMN()-15),INDEX(AdvancedStats!$A:$AD,MATCH($A5&amp;" NCAA",AdvancedStats!$B:$B,0),COLUMN()-15))</f>
        <v>0.27700000000000002</v>
      </c>
      <c r="AJ5" s="38">
        <f>IFERROR(INDEX(AdvancedStats!$A:$AD,MATCH($A5,AdvancedStats!$B:$B,0),COLUMN()-15),INDEX(AdvancedStats!$A:$AD,MATCH($A5&amp;" NCAA",AdvancedStats!$B:$B,0),COLUMN()-15))</f>
        <v>0.47699999999999998</v>
      </c>
      <c r="AK5" s="38">
        <f>IFERROR(INDEX(AdvancedStats!$A:$AD,MATCH($A5,AdvancedStats!$B:$B,0),COLUMN()-15),INDEX(AdvancedStats!$A:$AD,MATCH($A5&amp;" NCAA",AdvancedStats!$B:$B,0),COLUMN()-15))</f>
        <v>0.51500000000000001</v>
      </c>
      <c r="AL5" s="38">
        <f>IFERROR(INDEX(AdvancedStats!$A:$AD,MATCH($A5,AdvancedStats!$B:$B,0),COLUMN()-15),INDEX(AdvancedStats!$A:$AD,MATCH($A5&amp;" NCAA",AdvancedStats!$B:$B,0),COLUMN()-15))</f>
        <v>48.2</v>
      </c>
      <c r="AM5" s="38">
        <f>IFERROR(INDEX(AdvancedStats!$A:$AD,MATCH($A5,AdvancedStats!$B:$B,0),COLUMN()-15),INDEX(AdvancedStats!$A:$AD,MATCH($A5&amp;" NCAA",AdvancedStats!$B:$B,0),COLUMN()-15))</f>
        <v>50.1</v>
      </c>
      <c r="AN5" s="38">
        <f>IFERROR(INDEX(AdvancedStats!$A:$AD,MATCH($A5,AdvancedStats!$B:$B,0),COLUMN()-15),INDEX(AdvancedStats!$A:$AD,MATCH($A5&amp;" NCAA",AdvancedStats!$B:$B,0),COLUMN()-15))</f>
        <v>8.1999999999999993</v>
      </c>
      <c r="AO5" s="38">
        <f>IFERROR(INDEX(AdvancedStats!$A:$AD,MATCH($A5,AdvancedStats!$B:$B,0),COLUMN()-15),INDEX(AdvancedStats!$A:$AD,MATCH($A5&amp;" NCAA",AdvancedStats!$B:$B,0),COLUMN()-15))</f>
        <v>8.9</v>
      </c>
      <c r="AP5" s="38">
        <f>IFERROR(INDEX(AdvancedStats!$A:$AD,MATCH($A5,AdvancedStats!$B:$B,0),COLUMN()-15),INDEX(AdvancedStats!$A:$AD,MATCH($A5&amp;" NCAA",AdvancedStats!$B:$B,0),COLUMN()-15))</f>
        <v>0.48499999999999999</v>
      </c>
      <c r="AQ5" s="38">
        <f>IFERROR(INDEX(AdvancedStats!$A:$AD,MATCH($A5,AdvancedStats!$B:$B,0),COLUMN()-15),INDEX(AdvancedStats!$A:$AD,MATCH($A5&amp;" NCAA",AdvancedStats!$B:$B,0),COLUMN()-15))</f>
        <v>15</v>
      </c>
      <c r="AR5" s="38">
        <f>IFERROR(INDEX(AdvancedStats!$A:$AD,MATCH($A5,AdvancedStats!$B:$B,0),COLUMN()-15),INDEX(AdvancedStats!$A:$AD,MATCH($A5&amp;" NCAA",AdvancedStats!$B:$B,0),COLUMN()-15))</f>
        <v>25.3</v>
      </c>
      <c r="AS5" s="38">
        <f>IFERROR(INDEX(AdvancedStats!$A:$AD,MATCH($A5,AdvancedStats!$B:$B,0),COLUMN()-15),INDEX(AdvancedStats!$A:$AD,MATCH($A5&amp;" NCAA",AdvancedStats!$B:$B,0),COLUMN()-15))</f>
        <v>0.19500000000000001</v>
      </c>
      <c r="AT5" s="39">
        <f>IFERROR(INDEX(AdvancedOpponentStats!$A:$AD,MATCH($A5,AdvancedOpponentStats!$B:$B,0),COLUMN()-27),INDEX(AdvancedOpponentStats!$A:$AD,MATCH($A5&amp;" NCAA",AdvancedOpponentStats!$B:$B,0),COLUMN()-27))</f>
        <v>92.9</v>
      </c>
      <c r="AU5" s="39">
        <f>IFERROR(INDEX(AdvancedOpponentStats!$A:$AD,MATCH($A5,AdvancedOpponentStats!$B:$B,0),COLUMN()-27),INDEX(AdvancedOpponentStats!$A:$AD,MATCH($A5&amp;" NCAA",AdvancedOpponentStats!$B:$B,0),COLUMN()-27))</f>
        <v>0.29699999999999999</v>
      </c>
      <c r="AV5" s="39">
        <f>IFERROR(INDEX(AdvancedOpponentStats!$A:$AD,MATCH($A5,AdvancedOpponentStats!$B:$B,0),COLUMN()-27),INDEX(AdvancedOpponentStats!$A:$AD,MATCH($A5&amp;" NCAA",AdvancedOpponentStats!$B:$B,0),COLUMN()-27))</f>
        <v>0.38200000000000001</v>
      </c>
      <c r="AW5" s="39">
        <f>IFERROR(INDEX(AdvancedOpponentStats!$A:$AD,MATCH($A5,AdvancedOpponentStats!$B:$B,0),COLUMN()-27),INDEX(AdvancedOpponentStats!$A:$AD,MATCH($A5&amp;" NCAA",AdvancedOpponentStats!$B:$B,0),COLUMN()-27))</f>
        <v>0.48099999999999998</v>
      </c>
      <c r="AX5" s="39">
        <f>IFERROR(INDEX(AdvancedOpponentStats!$A:$AD,MATCH($A5,AdvancedOpponentStats!$B:$B,0),COLUMN()-27),INDEX(AdvancedOpponentStats!$A:$AD,MATCH($A5&amp;" NCAA",AdvancedOpponentStats!$B:$B,0),COLUMN()-27))</f>
        <v>51.8</v>
      </c>
      <c r="AY5" s="39">
        <f>IFERROR(INDEX(AdvancedOpponentStats!$A:$AD,MATCH($A5,AdvancedOpponentStats!$B:$B,0),COLUMN()-27),INDEX(AdvancedOpponentStats!$A:$AD,MATCH($A5&amp;" NCAA",AdvancedOpponentStats!$B:$B,0),COLUMN()-27))</f>
        <v>45.1</v>
      </c>
      <c r="AZ5" s="39">
        <f>IFERROR(INDEX(AdvancedOpponentStats!$A:$AD,MATCH($A5,AdvancedOpponentStats!$B:$B,0),COLUMN()-27),INDEX(AdvancedOpponentStats!$A:$AD,MATCH($A5&amp;" NCAA",AdvancedOpponentStats!$B:$B,0),COLUMN()-27))</f>
        <v>8.1999999999999993</v>
      </c>
      <c r="BA5" s="39">
        <f>IFERROR(INDEX(AdvancedOpponentStats!$A:$AD,MATCH($A5,AdvancedOpponentStats!$B:$B,0),COLUMN()-27),INDEX(AdvancedOpponentStats!$A:$AD,MATCH($A5&amp;" NCAA",AdvancedOpponentStats!$B:$B,0),COLUMN()-27))</f>
        <v>8.6999999999999993</v>
      </c>
      <c r="BB5" s="39">
        <f>IFERROR(INDEX(AdvancedOpponentStats!$A:$AD,MATCH($A5,AdvancedOpponentStats!$B:$B,0),COLUMN()-27),INDEX(AdvancedOpponentStats!$A:$AD,MATCH($A5&amp;" NCAA",AdvancedOpponentStats!$B:$B,0),COLUMN()-27))</f>
        <v>0.45200000000000001</v>
      </c>
      <c r="BC5" s="39">
        <f>IFERROR(INDEX(AdvancedOpponentStats!$A:$AD,MATCH($A5,AdvancedOpponentStats!$B:$B,0),COLUMN()-27),INDEX(AdvancedOpponentStats!$A:$AD,MATCH($A5&amp;" NCAA",AdvancedOpponentStats!$B:$B,0),COLUMN()-27))</f>
        <v>16.600000000000001</v>
      </c>
      <c r="BD5" s="39">
        <f>IFERROR(INDEX(AdvancedOpponentStats!$A:$AD,MATCH($A5,AdvancedOpponentStats!$B:$B,0),COLUMN()-27),INDEX(AdvancedOpponentStats!$A:$AD,MATCH($A5&amp;" NCAA",AdvancedOpponentStats!$B:$B,0),COLUMN()-27))</f>
        <v>29.3</v>
      </c>
      <c r="BE5" s="39">
        <f>IFERROR(INDEX(AdvancedOpponentStats!$A:$AD,MATCH($A5,AdvancedOpponentStats!$B:$B,0),COLUMN()-27),INDEX(AdvancedOpponentStats!$A:$AD,MATCH($A5&amp;" NCAA",AdvancedOpponentStats!$B:$B,0),COLUMN()-27))</f>
        <v>0.19400000000000001</v>
      </c>
      <c r="BF5" s="41">
        <f>IFERROR(INDEX(TeamRankings!$A:$R,MATCH($A5,TeamRankings!$B:$B,0),COLUMN()-49),INDEX(TeamRankings!$A:$R,MATCH($A5&amp;" NCAA",TeamRankings!$B:$B,0),COLUMN()-49))</f>
        <v>4.97</v>
      </c>
      <c r="BG5" s="41">
        <f>IFERROR(INDEX(TeamRankings!$A:$R,MATCH($A5,TeamRankings!$B:$B,0),COLUMN()-48),INDEX(TeamRankings!$A:$R,MATCH($A5&amp;" NCAA",TeamRankings!$B:$B,0),COLUMN()-48))</f>
        <v>1.1200000000000001</v>
      </c>
      <c r="BH5" s="41">
        <f>IFERROR(INDEX(TeamRankings!$A:$R,MATCH($A5,TeamRankings!$B:$B,0),COLUMN()-47),INDEX(TeamRankings!$A:$R,MATCH($A5&amp;" NCAA",TeamRankings!$B:$B,0),COLUMN()-47))</f>
        <v>-4.4400000000000004</v>
      </c>
      <c r="BI5" s="41">
        <f>IFERROR(INDEX(TeamRankings!$A:$R,MATCH($A5,TeamRankings!$B:$B,0),COLUMN()-47),INDEX(TeamRankings!$A:$R,MATCH($A5&amp;" NCAA",TeamRankings!$B:$B,0),COLUMN()-47))</f>
        <v>9.33</v>
      </c>
      <c r="BJ5" s="41">
        <f>IFERROR(INDEX(TeamRankings!$A:$R,MATCH($A5,TeamRankings!$B:$B,0),COLUMN()-47),INDEX(TeamRankings!$A:$R,MATCH($A5&amp;" NCAA",TeamRankings!$B:$B,0),COLUMN()-47))</f>
        <v>4.8899999999999997</v>
      </c>
      <c r="BK5" s="41">
        <f>IFERROR(INDEX(TeamRankings!$A:$R,MATCH($A5,TeamRankings!$B:$B,0),COLUMN()-47),INDEX(TeamRankings!$A:$R,MATCH($A5&amp;" NCAA",TeamRankings!$B:$B,0),COLUMN()-47))</f>
        <v>99.38</v>
      </c>
      <c r="BL5" s="41">
        <f>IFERROR(INDEX(TeamRankings!$A:$R,MATCH($A5,TeamRankings!$B:$B,0),COLUMN()-47),INDEX(TeamRankings!$A:$R,MATCH($A5&amp;" NCAA",TeamRankings!$B:$B,0),COLUMN()-47))</f>
        <v>92.15</v>
      </c>
      <c r="BM5" s="41">
        <f>IFERROR(INDEX(TeamRankings!$A:$R,MATCH($A5,TeamRankings!$B:$B,0),COLUMN()-47),INDEX(TeamRankings!$A:$R,MATCH($A5&amp;" NCAA",TeamRankings!$B:$B,0),COLUMN()-47))</f>
        <v>7.23</v>
      </c>
      <c r="BN5">
        <f t="shared" si="2"/>
        <v>235</v>
      </c>
      <c r="BO5">
        <f t="shared" si="3"/>
        <v>35</v>
      </c>
      <c r="BP5">
        <f t="shared" si="4"/>
        <v>68.818181818181813</v>
      </c>
      <c r="BQ5" s="41" t="str">
        <f>INDEX(TeamRankings!$A:$R,MATCH($A5,TeamRankings!$B:$B,0),3)</f>
        <v>MAC (East)</v>
      </c>
      <c r="BR5" s="40">
        <f t="shared" si="6"/>
        <v>7.1999999999999886</v>
      </c>
      <c r="BS5" s="40">
        <f t="shared" si="7"/>
        <v>-1.9999999999999962E-2</v>
      </c>
      <c r="BT5" s="40">
        <f t="shared" si="8"/>
        <v>9.4999999999999973E-2</v>
      </c>
      <c r="BU5" s="40">
        <f t="shared" si="9"/>
        <v>3.400000000000003E-2</v>
      </c>
      <c r="BV5" s="40">
        <f t="shared" si="10"/>
        <v>-3.5999999999999943</v>
      </c>
      <c r="BW5" s="40">
        <f t="shared" si="11"/>
        <v>5</v>
      </c>
      <c r="BX5" s="40">
        <f t="shared" si="12"/>
        <v>0</v>
      </c>
      <c r="BY5" s="40">
        <f t="shared" si="13"/>
        <v>0.20000000000000107</v>
      </c>
      <c r="BZ5" s="40">
        <f t="shared" si="14"/>
        <v>3.2999999999999974E-2</v>
      </c>
      <c r="CA5" s="40">
        <f t="shared" si="15"/>
        <v>-1.6000000000000014</v>
      </c>
      <c r="CB5" s="40">
        <f t="shared" si="16"/>
        <v>-4</v>
      </c>
      <c r="CC5" s="40">
        <f t="shared" si="17"/>
        <v>1.0000000000000009E-3</v>
      </c>
      <c r="CD5" t="s">
        <v>519</v>
      </c>
      <c r="CE5">
        <f t="array" ref="CE5">_xlfn.STDEV.P(IF($BQ$3:$BQ$355=CD5,$BP$3:$BP$355))</f>
        <v>5.4485575326429023</v>
      </c>
    </row>
    <row r="6" spans="1:97" x14ac:dyDescent="0.25">
      <c r="A6" t="s">
        <v>136</v>
      </c>
      <c r="B6">
        <f>IFERROR(INDEX(BasicStats!$A:$AH,MATCH($A6,BasicStats!$B:$B,0),COLUMN()+1),INDEX(BasicStats!$A:$AH,MATCH($A6&amp;" NCAA",BasicStats!$B:$B,0),COLUMN()+1))</f>
        <v>32</v>
      </c>
      <c r="C6">
        <f>IFERROR(INDEX(BasicStats!$A:$AH,MATCH($A6,BasicStats!$B:$B,0),COLUMN()+1),INDEX(BasicStats!$A:$AH,MATCH($A6&amp;" NCAA",BasicStats!$B:$B,0),COLUMN()+1))</f>
        <v>5</v>
      </c>
      <c r="D6">
        <f>IFERROR(INDEX(BasicStats!$A:$AH,MATCH($A6,BasicStats!$B:$B,0),COLUMN()+1),INDEX(BasicStats!$A:$AH,MATCH($A6&amp;" NCAA",BasicStats!$B:$B,0),COLUMN()+1))</f>
        <v>27</v>
      </c>
      <c r="E6">
        <f>IFERROR(INDEX(BasicStats!$A:$AH,MATCH($A6,BasicStats!$B:$B,0),COLUMN()+1),INDEX(BasicStats!$A:$AH,MATCH($A6&amp;" NCAA",BasicStats!$B:$B,0),COLUMN()+1))</f>
        <v>0.156</v>
      </c>
      <c r="F6">
        <f>IFERROR(INDEX(BasicStats!$A:$AH,MATCH($A6,BasicStats!$B:$B,0),COLUMN()+1),INDEX(BasicStats!$A:$AH,MATCH($A6&amp;" NCAA",BasicStats!$B:$B,0),COLUMN()+1))</f>
        <v>-19.25</v>
      </c>
      <c r="G6">
        <f>IFERROR(INDEX(BasicStats!$A:$AH,MATCH($A6,BasicStats!$B:$B,0),COLUMN()+1),INDEX(BasicStats!$A:$AH,MATCH($A6&amp;" NCAA",BasicStats!$B:$B,0),COLUMN()+1))</f>
        <v>-8.4</v>
      </c>
      <c r="H6">
        <f>IFERROR(INDEX(BasicStats!$A:$AH,MATCH($A6,BasicStats!$B:$B,0),COLUMN()+1),INDEX(BasicStats!$A:$AH,MATCH($A6&amp;" NCAA",BasicStats!$B:$B,0),COLUMN()+1))</f>
        <v>4</v>
      </c>
      <c r="I6">
        <f>IFERROR(INDEX(BasicStats!$A:$AH,MATCH($A6,BasicStats!$B:$B,0),COLUMN()+1),INDEX(BasicStats!$A:$AH,MATCH($A6&amp;" NCAA",BasicStats!$B:$B,0),COLUMN()+1))</f>
        <v>14</v>
      </c>
      <c r="J6">
        <f>IFERROR(INDEX(BasicStats!$A:$AH,MATCH($A6,BasicStats!$B:$B,0),COLUMN()+1),INDEX(BasicStats!$A:$AH,MATCH($A6&amp;" NCAA",BasicStats!$B:$B,0),COLUMN()+1))</f>
        <v>4</v>
      </c>
      <c r="K6">
        <f>IFERROR(INDEX(BasicStats!$A:$AH,MATCH($A6,BasicStats!$B:$B,0),COLUMN()+1),INDEX(BasicStats!$A:$AH,MATCH($A6&amp;" NCAA",BasicStats!$B:$B,0),COLUMN()+1))</f>
        <v>7</v>
      </c>
      <c r="L6">
        <f>IFERROR(INDEX(BasicStats!$A:$AH,MATCH($A6,BasicStats!$B:$B,0),COLUMN()+1),INDEX(BasicStats!$A:$AH,MATCH($A6&amp;" NCAA",BasicStats!$B:$B,0),COLUMN()+1))</f>
        <v>0</v>
      </c>
      <c r="M6">
        <f>IFERROR(INDEX(BasicStats!$A:$AH,MATCH($A6,BasicStats!$B:$B,0),COLUMN()+1),INDEX(BasicStats!$A:$AH,MATCH($A6&amp;" NCAA",BasicStats!$B:$B,0),COLUMN()+1))</f>
        <v>18</v>
      </c>
      <c r="N6">
        <f>IFERROR(INDEX(BasicStats!$A:$AH,MATCH($A6,BasicStats!$B:$B,0),COLUMN()+1),INDEX(BasicStats!$A:$AH,MATCH($A6&amp;" NCAA",BasicStats!$B:$B,0),COLUMN()+1))</f>
        <v>1938</v>
      </c>
      <c r="O6">
        <f>IFERROR(INDEX(BasicStats!$A:$AH,MATCH($A6,BasicStats!$B:$B,0),COLUMN()+1),INDEX(BasicStats!$A:$AH,MATCH($A6&amp;" NCAA",BasicStats!$B:$B,0),COLUMN()+1))</f>
        <v>2285</v>
      </c>
      <c r="P6">
        <f>IFERROR(INDEX(BasicStats!$A:$AH,MATCH($A6,BasicStats!$B:$B,0),COLUMN()+1),INDEX(BasicStats!$A:$AH,MATCH($A6&amp;" NCAA",BasicStats!$B:$B,0),COLUMN()+1))</f>
        <v>0</v>
      </c>
      <c r="Q6">
        <f>IFERROR(INDEX(BasicStats!$A:$AH,MATCH($A6,BasicStats!$B:$B,0),COLUMN()+1),INDEX(BasicStats!$A:$AH,MATCH($A6&amp;" NCAA",BasicStats!$B:$B,0),COLUMN()+1))</f>
        <v>1295</v>
      </c>
      <c r="R6">
        <f>IFERROR(INDEX(BasicStats!$A:$AH,MATCH($A6,BasicStats!$B:$B,0),COLUMN()+1),INDEX(BasicStats!$A:$AH,MATCH($A6&amp;" NCAA",BasicStats!$B:$B,0),COLUMN()+1))</f>
        <v>736</v>
      </c>
      <c r="S6">
        <f>IFERROR(INDEX(BasicStats!$A:$AH,MATCH($A6,BasicStats!$B:$B,0),COLUMN()+1),INDEX(BasicStats!$A:$AH,MATCH($A6&amp;" NCAA",BasicStats!$B:$B,0),COLUMN()+1))</f>
        <v>1807</v>
      </c>
      <c r="T6">
        <f>IFERROR(INDEX(BasicStats!$A:$AH,MATCH($A6,BasicStats!$B:$B,0),COLUMN()+1),INDEX(BasicStats!$A:$AH,MATCH($A6&amp;" NCAA",BasicStats!$B:$B,0),COLUMN()+1))</f>
        <v>0.40699999999999997</v>
      </c>
      <c r="U6">
        <f>IFERROR(INDEX(BasicStats!$A:$AH,MATCH($A6,BasicStats!$B:$B,0),COLUMN()+1),INDEX(BasicStats!$A:$AH,MATCH($A6&amp;" NCAA",BasicStats!$B:$B,0),COLUMN()+1))</f>
        <v>182</v>
      </c>
      <c r="V6">
        <f>IFERROR(INDEX(BasicStats!$A:$AH,MATCH($A6,BasicStats!$B:$B,0),COLUMN()+1),INDEX(BasicStats!$A:$AH,MATCH($A6&amp;" NCAA",BasicStats!$B:$B,0),COLUMN()+1))</f>
        <v>575</v>
      </c>
      <c r="W6">
        <f>IFERROR(INDEX(BasicStats!$A:$AH,MATCH($A6,BasicStats!$B:$B,0),COLUMN()+1),INDEX(BasicStats!$A:$AH,MATCH($A6&amp;" NCAA",BasicStats!$B:$B,0),COLUMN()+1))</f>
        <v>0.317</v>
      </c>
      <c r="X6">
        <f>IFERROR(INDEX(BasicStats!$A:$AH,MATCH($A6,BasicStats!$B:$B,0),COLUMN()+1),INDEX(BasicStats!$A:$AH,MATCH($A6&amp;" NCAA",BasicStats!$B:$B,0),COLUMN()+1))</f>
        <v>284</v>
      </c>
      <c r="Y6">
        <f>IFERROR(INDEX(BasicStats!$A:$AH,MATCH($A6,BasicStats!$B:$B,0),COLUMN()+1),INDEX(BasicStats!$A:$AH,MATCH($A6&amp;" NCAA",BasicStats!$B:$B,0),COLUMN()+1))</f>
        <v>453</v>
      </c>
      <c r="Z6">
        <f>IFERROR(INDEX(BasicStats!$A:$AH,MATCH($A6,BasicStats!$B:$B,0),COLUMN()+1),INDEX(BasicStats!$A:$AH,MATCH($A6&amp;" NCAA",BasicStats!$B:$B,0),COLUMN()+1))</f>
        <v>0.627</v>
      </c>
      <c r="AA6">
        <f>IFERROR(INDEX(BasicStats!$A:$AH,MATCH($A6,BasicStats!$B:$B,0),COLUMN()+1),INDEX(BasicStats!$A:$AH,MATCH($A6&amp;" NCAA",BasicStats!$B:$B,0),COLUMN()+1))</f>
        <v>314</v>
      </c>
      <c r="AB6">
        <f>IFERROR(INDEX(BasicStats!$A:$AH,MATCH($A6,BasicStats!$B:$B,0),COLUMN()+1),INDEX(BasicStats!$A:$AH,MATCH($A6&amp;" NCAA",BasicStats!$B:$B,0),COLUMN()+1))</f>
        <v>1025</v>
      </c>
      <c r="AC6">
        <f>IFERROR(INDEX(BasicStats!$A:$AH,MATCH($A6,BasicStats!$B:$B,0),COLUMN()+1),INDEX(BasicStats!$A:$AH,MATCH($A6&amp;" NCAA",BasicStats!$B:$B,0),COLUMN()+1))</f>
        <v>384</v>
      </c>
      <c r="AD6">
        <f>IFERROR(INDEX(BasicStats!$A:$AH,MATCH($A6,BasicStats!$B:$B,0),COLUMN()+1),INDEX(BasicStats!$A:$AH,MATCH($A6&amp;" NCAA",BasicStats!$B:$B,0),COLUMN()+1))</f>
        <v>234</v>
      </c>
      <c r="AE6">
        <f>IFERROR(INDEX(BasicStats!$A:$AH,MATCH($A6,BasicStats!$B:$B,0),COLUMN()+1),INDEX(BasicStats!$A:$AH,MATCH($A6&amp;" NCAA",BasicStats!$B:$B,0),COLUMN()+1))</f>
        <v>49</v>
      </c>
      <c r="AF6">
        <f>IFERROR(INDEX(BasicStats!$A:$AH,MATCH($A6,BasicStats!$B:$B,0),COLUMN()+1),INDEX(BasicStats!$A:$AH,MATCH($A6&amp;" NCAA",BasicStats!$B:$B,0),COLUMN()+1))</f>
        <v>487</v>
      </c>
      <c r="AG6" s="38">
        <f>IFERROR(INDEX(AdvancedStats!$A:$AD,MATCH($A6,AdvancedStats!$B:$B,0),COLUMN()-15),INDEX(AdvancedStats!$A:$AD,MATCH($A6&amp;" NCAA",AdvancedStats!$B:$B,0),COLUMN()-15))</f>
        <v>67.5</v>
      </c>
      <c r="AH6" s="38">
        <f>IFERROR(INDEX(AdvancedStats!$A:$AD,MATCH($A6,AdvancedStats!$B:$B,0),COLUMN()-15),INDEX(AdvancedStats!$A:$AD,MATCH($A6&amp;" NCAA",AdvancedStats!$B:$B,0),COLUMN()-15))</f>
        <v>88.7</v>
      </c>
      <c r="AI6" s="38">
        <f>IFERROR(INDEX(AdvancedStats!$A:$AD,MATCH($A6,AdvancedStats!$B:$B,0),COLUMN()-15),INDEX(AdvancedStats!$A:$AD,MATCH($A6&amp;" NCAA",AdvancedStats!$B:$B,0),COLUMN()-15))</f>
        <v>0.251</v>
      </c>
      <c r="AJ6" s="38">
        <f>IFERROR(INDEX(AdvancedStats!$A:$AD,MATCH($A6,AdvancedStats!$B:$B,0),COLUMN()-15),INDEX(AdvancedStats!$A:$AD,MATCH($A6&amp;" NCAA",AdvancedStats!$B:$B,0),COLUMN()-15))</f>
        <v>0.318</v>
      </c>
      <c r="AK6" s="38">
        <f>IFERROR(INDEX(AdvancedStats!$A:$AD,MATCH($A6,AdvancedStats!$B:$B,0),COLUMN()-15),INDEX(AdvancedStats!$A:$AD,MATCH($A6&amp;" NCAA",AdvancedStats!$B:$B,0),COLUMN()-15))</f>
        <v>0.47899999999999998</v>
      </c>
      <c r="AL6" s="38">
        <f>IFERROR(INDEX(AdvancedStats!$A:$AD,MATCH($A6,AdvancedStats!$B:$B,0),COLUMN()-15),INDEX(AdvancedStats!$A:$AD,MATCH($A6&amp;" NCAA",AdvancedStats!$B:$B,0),COLUMN()-15))</f>
        <v>47</v>
      </c>
      <c r="AM6" s="38">
        <f>IFERROR(INDEX(AdvancedStats!$A:$AD,MATCH($A6,AdvancedStats!$B:$B,0),COLUMN()-15),INDEX(AdvancedStats!$A:$AD,MATCH($A6&amp;" NCAA",AdvancedStats!$B:$B,0),COLUMN()-15))</f>
        <v>52.2</v>
      </c>
      <c r="AN6" s="38">
        <f>IFERROR(INDEX(AdvancedStats!$A:$AD,MATCH($A6,AdvancedStats!$B:$B,0),COLUMN()-15),INDEX(AdvancedStats!$A:$AD,MATCH($A6&amp;" NCAA",AdvancedStats!$B:$B,0),COLUMN()-15))</f>
        <v>10.7</v>
      </c>
      <c r="AO6" s="38">
        <f>IFERROR(INDEX(AdvancedStats!$A:$AD,MATCH($A6,AdvancedStats!$B:$B,0),COLUMN()-15),INDEX(AdvancedStats!$A:$AD,MATCH($A6&amp;" NCAA",AdvancedStats!$B:$B,0),COLUMN()-15))</f>
        <v>4.5999999999999996</v>
      </c>
      <c r="AP6" s="38">
        <f>IFERROR(INDEX(AdvancedStats!$A:$AD,MATCH($A6,AdvancedStats!$B:$B,0),COLUMN()-15),INDEX(AdvancedStats!$A:$AD,MATCH($A6&amp;" NCAA",AdvancedStats!$B:$B,0),COLUMN()-15))</f>
        <v>0.45800000000000002</v>
      </c>
      <c r="AQ6" s="38">
        <f>IFERROR(INDEX(AdvancedStats!$A:$AD,MATCH($A6,AdvancedStats!$B:$B,0),COLUMN()-15),INDEX(AdvancedStats!$A:$AD,MATCH($A6&amp;" NCAA",AdvancedStats!$B:$B,0),COLUMN()-15))</f>
        <v>19.399999999999999</v>
      </c>
      <c r="AR6" s="38">
        <f>IFERROR(INDEX(AdvancedStats!$A:$AD,MATCH($A6,AdvancedStats!$B:$B,0),COLUMN()-15),INDEX(AdvancedStats!$A:$AD,MATCH($A6&amp;" NCAA",AdvancedStats!$B:$B,0),COLUMN()-15))</f>
        <v>27.6</v>
      </c>
      <c r="AS6" s="38">
        <f>IFERROR(INDEX(AdvancedStats!$A:$AD,MATCH($A6,AdvancedStats!$B:$B,0),COLUMN()-15),INDEX(AdvancedStats!$A:$AD,MATCH($A6&amp;" NCAA",AdvancedStats!$B:$B,0),COLUMN()-15))</f>
        <v>0.157</v>
      </c>
      <c r="AT6" s="39">
        <f>IFERROR(INDEX(AdvancedOpponentStats!$A:$AD,MATCH($A6,AdvancedOpponentStats!$B:$B,0),COLUMN()-27),INDEX(AdvancedOpponentStats!$A:$AD,MATCH($A6&amp;" NCAA",AdvancedOpponentStats!$B:$B,0),COLUMN()-27))</f>
        <v>104.6</v>
      </c>
      <c r="AU6" s="39">
        <f>IFERROR(INDEX(AdvancedOpponentStats!$A:$AD,MATCH($A6,AdvancedOpponentStats!$B:$B,0),COLUMN()-27),INDEX(AdvancedOpponentStats!$A:$AD,MATCH($A6&amp;" NCAA",AdvancedOpponentStats!$B:$B,0),COLUMN()-27))</f>
        <v>0.38800000000000001</v>
      </c>
      <c r="AV6" s="39">
        <f>IFERROR(INDEX(AdvancedOpponentStats!$A:$AD,MATCH($A6,AdvancedOpponentStats!$B:$B,0),COLUMN()-27),INDEX(AdvancedOpponentStats!$A:$AD,MATCH($A6&amp;" NCAA",AdvancedOpponentStats!$B:$B,0),COLUMN()-27))</f>
        <v>0.38400000000000001</v>
      </c>
      <c r="AW6" s="39">
        <f>IFERROR(INDEX(AdvancedOpponentStats!$A:$AD,MATCH($A6,AdvancedOpponentStats!$B:$B,0),COLUMN()-27),INDEX(AdvancedOpponentStats!$A:$AD,MATCH($A6&amp;" NCAA",AdvancedOpponentStats!$B:$B,0),COLUMN()-27))</f>
        <v>0.55800000000000005</v>
      </c>
      <c r="AX6" s="39">
        <f>IFERROR(INDEX(AdvancedOpponentStats!$A:$AD,MATCH($A6,AdvancedOpponentStats!$B:$B,0),COLUMN()-27),INDEX(AdvancedOpponentStats!$A:$AD,MATCH($A6&amp;" NCAA",AdvancedOpponentStats!$B:$B,0),COLUMN()-27))</f>
        <v>53</v>
      </c>
      <c r="AY6" s="39">
        <f>IFERROR(INDEX(AdvancedOpponentStats!$A:$AD,MATCH($A6,AdvancedOpponentStats!$B:$B,0),COLUMN()-27),INDEX(AdvancedOpponentStats!$A:$AD,MATCH($A6&amp;" NCAA",AdvancedOpponentStats!$B:$B,0),COLUMN()-27))</f>
        <v>53.4</v>
      </c>
      <c r="AZ6" s="39">
        <f>IFERROR(INDEX(AdvancedOpponentStats!$A:$AD,MATCH($A6,AdvancedOpponentStats!$B:$B,0),COLUMN()-27),INDEX(AdvancedOpponentStats!$A:$AD,MATCH($A6&amp;" NCAA",AdvancedOpponentStats!$B:$B,0),COLUMN()-27))</f>
        <v>11.3</v>
      </c>
      <c r="BA6" s="39">
        <f>IFERROR(INDEX(AdvancedOpponentStats!$A:$AD,MATCH($A6,AdvancedOpponentStats!$B:$B,0),COLUMN()-27),INDEX(AdvancedOpponentStats!$A:$AD,MATCH($A6&amp;" NCAA",AdvancedOpponentStats!$B:$B,0),COLUMN()-27))</f>
        <v>8.8000000000000007</v>
      </c>
      <c r="BB6" s="39">
        <f>IFERROR(INDEX(AdvancedOpponentStats!$A:$AD,MATCH($A6,AdvancedOpponentStats!$B:$B,0),COLUMN()-27),INDEX(AdvancedOpponentStats!$A:$AD,MATCH($A6&amp;" NCAA",AdvancedOpponentStats!$B:$B,0),COLUMN()-27))</f>
        <v>0.53700000000000003</v>
      </c>
      <c r="BC6" s="39">
        <f>IFERROR(INDEX(AdvancedOpponentStats!$A:$AD,MATCH($A6,AdvancedOpponentStats!$B:$B,0),COLUMN()-27),INDEX(AdvancedOpponentStats!$A:$AD,MATCH($A6&amp;" NCAA",AdvancedOpponentStats!$B:$B,0),COLUMN()-27))</f>
        <v>18.3</v>
      </c>
      <c r="BD6" s="39">
        <f>IFERROR(INDEX(AdvancedOpponentStats!$A:$AD,MATCH($A6,AdvancedOpponentStats!$B:$B,0),COLUMN()-27),INDEX(AdvancedOpponentStats!$A:$AD,MATCH($A6&amp;" NCAA",AdvancedOpponentStats!$B:$B,0),COLUMN()-27))</f>
        <v>31.9</v>
      </c>
      <c r="BE6" s="39">
        <f>IFERROR(INDEX(AdvancedOpponentStats!$A:$AD,MATCH($A6,AdvancedOpponentStats!$B:$B,0),COLUMN()-27),INDEX(AdvancedOpponentStats!$A:$AD,MATCH($A6&amp;" NCAA",AdvancedOpponentStats!$B:$B,0),COLUMN()-27))</f>
        <v>0.247</v>
      </c>
      <c r="BF6" s="41">
        <f>IFERROR(INDEX(TeamRankings!$A:$R,MATCH($A6,TeamRankings!$B:$B,0),COLUMN()-49),INDEX(TeamRankings!$A:$R,MATCH($A6&amp;" NCAA",TeamRankings!$B:$B,0),COLUMN()-49))</f>
        <v>-10.84</v>
      </c>
      <c r="BG6" s="41">
        <f>IFERROR(INDEX(TeamRankings!$A:$R,MATCH($A6,TeamRankings!$B:$B,0),COLUMN()-48),INDEX(TeamRankings!$A:$R,MATCH($A6&amp;" NCAA",TeamRankings!$B:$B,0),COLUMN()-48))</f>
        <v>-8.4</v>
      </c>
      <c r="BH6" s="41">
        <f>IFERROR(INDEX(TeamRankings!$A:$R,MATCH($A6,TeamRankings!$B:$B,0),COLUMN()-47),INDEX(TeamRankings!$A:$R,MATCH($A6&amp;" NCAA",TeamRankings!$B:$B,0),COLUMN()-47))</f>
        <v>-15.2</v>
      </c>
      <c r="BI6" s="41">
        <f>IFERROR(INDEX(TeamRankings!$A:$R,MATCH($A6,TeamRankings!$B:$B,0),COLUMN()-47),INDEX(TeamRankings!$A:$R,MATCH($A6&amp;" NCAA",TeamRankings!$B:$B,0),COLUMN()-47))</f>
        <v>-4.05</v>
      </c>
      <c r="BJ6" s="41">
        <f>IFERROR(INDEX(TeamRankings!$A:$R,MATCH($A6,TeamRankings!$B:$B,0),COLUMN()-47),INDEX(TeamRankings!$A:$R,MATCH($A6&amp;" NCAA",TeamRankings!$B:$B,0),COLUMN()-47))</f>
        <v>-19.25</v>
      </c>
      <c r="BK6" s="41">
        <f>IFERROR(INDEX(TeamRankings!$A:$R,MATCH($A6,TeamRankings!$B:$B,0),COLUMN()-47),INDEX(TeamRankings!$A:$R,MATCH($A6&amp;" NCAA",TeamRankings!$B:$B,0),COLUMN()-47))</f>
        <v>84.71</v>
      </c>
      <c r="BL6" s="41">
        <f>IFERROR(INDEX(TeamRankings!$A:$R,MATCH($A6,TeamRankings!$B:$B,0),COLUMN()-47),INDEX(TeamRankings!$A:$R,MATCH($A6&amp;" NCAA",TeamRankings!$B:$B,0),COLUMN()-47))</f>
        <v>111.66</v>
      </c>
      <c r="BM6" s="41">
        <f>IFERROR(INDEX(TeamRankings!$A:$R,MATCH($A6,TeamRankings!$B:$B,0),COLUMN()-47),INDEX(TeamRankings!$A:$R,MATCH($A6&amp;" NCAA",TeamRankings!$B:$B,0),COLUMN()-47))</f>
        <v>-26.95</v>
      </c>
      <c r="BN6">
        <f t="shared" si="2"/>
        <v>349</v>
      </c>
      <c r="BO6">
        <f t="shared" si="3"/>
        <v>311</v>
      </c>
      <c r="BP6">
        <f t="shared" si="4"/>
        <v>60.5625</v>
      </c>
      <c r="BQ6" s="41" t="str">
        <f>INDEX(TeamRankings!$A:$R,MATCH($A6,TeamRankings!$B:$B,0),3)</f>
        <v>SWAC</v>
      </c>
      <c r="BR6" s="40">
        <f t="shared" si="6"/>
        <v>-15.899999999999991</v>
      </c>
      <c r="BS6" s="40">
        <f t="shared" si="7"/>
        <v>-0.13700000000000001</v>
      </c>
      <c r="BT6" s="40">
        <f t="shared" si="8"/>
        <v>-6.6000000000000003E-2</v>
      </c>
      <c r="BU6" s="40">
        <f t="shared" si="9"/>
        <v>-7.900000000000007E-2</v>
      </c>
      <c r="BV6" s="40">
        <f t="shared" si="10"/>
        <v>-6</v>
      </c>
      <c r="BW6" s="40">
        <f t="shared" si="11"/>
        <v>-1.1999999999999957</v>
      </c>
      <c r="BX6" s="40">
        <f t="shared" si="12"/>
        <v>-0.60000000000000142</v>
      </c>
      <c r="BY6" s="40">
        <f t="shared" si="13"/>
        <v>-4.2000000000000011</v>
      </c>
      <c r="BZ6" s="40">
        <f t="shared" si="14"/>
        <v>-7.9000000000000015E-2</v>
      </c>
      <c r="CA6" s="40">
        <f t="shared" si="15"/>
        <v>1.0999999999999979</v>
      </c>
      <c r="CB6" s="40">
        <f t="shared" si="16"/>
        <v>-4.2999999999999972</v>
      </c>
      <c r="CC6" s="40">
        <f t="shared" si="17"/>
        <v>-0.09</v>
      </c>
      <c r="CD6" t="s">
        <v>541</v>
      </c>
      <c r="CE6">
        <f t="array" ref="CE6">_xlfn.STDEV.P(IF($BQ$3:$BQ$355=CD6,$BP$3:$BP$355))</f>
        <v>6.1591131085208408</v>
      </c>
    </row>
    <row r="7" spans="1:97" x14ac:dyDescent="0.25">
      <c r="A7" t="s">
        <v>137</v>
      </c>
      <c r="B7">
        <f>IFERROR(INDEX(BasicStats!$A:$AH,MATCH($A7,BasicStats!$B:$B,0),COLUMN()+1),INDEX(BasicStats!$A:$AH,MATCH($A7&amp;" NCAA",BasicStats!$B:$B,0),COLUMN()+1))</f>
        <v>35</v>
      </c>
      <c r="C7">
        <f>IFERROR(INDEX(BasicStats!$A:$AH,MATCH($A7,BasicStats!$B:$B,0),COLUMN()+1),INDEX(BasicStats!$A:$AH,MATCH($A7&amp;" NCAA",BasicStats!$B:$B,0),COLUMN()+1))</f>
        <v>20</v>
      </c>
      <c r="D7">
        <f>IFERROR(INDEX(BasicStats!$A:$AH,MATCH($A7,BasicStats!$B:$B,0),COLUMN()+1),INDEX(BasicStats!$A:$AH,MATCH($A7&amp;" NCAA",BasicStats!$B:$B,0),COLUMN()+1))</f>
        <v>15</v>
      </c>
      <c r="E7">
        <f>IFERROR(INDEX(BasicStats!$A:$AH,MATCH($A7,BasicStats!$B:$B,0),COLUMN()+1),INDEX(BasicStats!$A:$AH,MATCH($A7&amp;" NCAA",BasicStats!$B:$B,0),COLUMN()+1))</f>
        <v>0.57099999999999995</v>
      </c>
      <c r="F7">
        <f>IFERROR(INDEX(BasicStats!$A:$AH,MATCH($A7,BasicStats!$B:$B,0),COLUMN()+1),INDEX(BasicStats!$A:$AH,MATCH($A7&amp;" NCAA",BasicStats!$B:$B,0),COLUMN()+1))</f>
        <v>0.31</v>
      </c>
      <c r="G7">
        <f>IFERROR(INDEX(BasicStats!$A:$AH,MATCH($A7,BasicStats!$B:$B,0),COLUMN()+1),INDEX(BasicStats!$A:$AH,MATCH($A7&amp;" NCAA",BasicStats!$B:$B,0),COLUMN()+1))</f>
        <v>-1.57</v>
      </c>
      <c r="H7">
        <f>IFERROR(INDEX(BasicStats!$A:$AH,MATCH($A7,BasicStats!$B:$B,0),COLUMN()+1),INDEX(BasicStats!$A:$AH,MATCH($A7&amp;" NCAA",BasicStats!$B:$B,0),COLUMN()+1))</f>
        <v>10</v>
      </c>
      <c r="I7">
        <f>IFERROR(INDEX(BasicStats!$A:$AH,MATCH($A7,BasicStats!$B:$B,0),COLUMN()+1),INDEX(BasicStats!$A:$AH,MATCH($A7&amp;" NCAA",BasicStats!$B:$B,0),COLUMN()+1))</f>
        <v>8</v>
      </c>
      <c r="J7">
        <f>IFERROR(INDEX(BasicStats!$A:$AH,MATCH($A7,BasicStats!$B:$B,0),COLUMN()+1),INDEX(BasicStats!$A:$AH,MATCH($A7&amp;" NCAA",BasicStats!$B:$B,0),COLUMN()+1))</f>
        <v>11</v>
      </c>
      <c r="K7">
        <f>IFERROR(INDEX(BasicStats!$A:$AH,MATCH($A7,BasicStats!$B:$B,0),COLUMN()+1),INDEX(BasicStats!$A:$AH,MATCH($A7&amp;" NCAA",BasicStats!$B:$B,0),COLUMN()+1))</f>
        <v>5</v>
      </c>
      <c r="L7">
        <f>IFERROR(INDEX(BasicStats!$A:$AH,MATCH($A7,BasicStats!$B:$B,0),COLUMN()+1),INDEX(BasicStats!$A:$AH,MATCH($A7&amp;" NCAA",BasicStats!$B:$B,0),COLUMN()+1))</f>
        <v>6</v>
      </c>
      <c r="M7">
        <f>IFERROR(INDEX(BasicStats!$A:$AH,MATCH($A7,BasicStats!$B:$B,0),COLUMN()+1),INDEX(BasicStats!$A:$AH,MATCH($A7&amp;" NCAA",BasicStats!$B:$B,0),COLUMN()+1))</f>
        <v>6</v>
      </c>
      <c r="N7">
        <f>IFERROR(INDEX(BasicStats!$A:$AH,MATCH($A7,BasicStats!$B:$B,0),COLUMN()+1),INDEX(BasicStats!$A:$AH,MATCH($A7&amp;" NCAA",BasicStats!$B:$B,0),COLUMN()+1))</f>
        <v>2470</v>
      </c>
      <c r="O7">
        <f>IFERROR(INDEX(BasicStats!$A:$AH,MATCH($A7,BasicStats!$B:$B,0),COLUMN()+1),INDEX(BasicStats!$A:$AH,MATCH($A7&amp;" NCAA",BasicStats!$B:$B,0),COLUMN()+1))</f>
        <v>2370</v>
      </c>
      <c r="P7">
        <f>IFERROR(INDEX(BasicStats!$A:$AH,MATCH($A7,BasicStats!$B:$B,0),COLUMN()+1),INDEX(BasicStats!$A:$AH,MATCH($A7&amp;" NCAA",BasicStats!$B:$B,0),COLUMN()+1))</f>
        <v>0</v>
      </c>
      <c r="Q7">
        <f>IFERROR(INDEX(BasicStats!$A:$AH,MATCH($A7,BasicStats!$B:$B,0),COLUMN()+1),INDEX(BasicStats!$A:$AH,MATCH($A7&amp;" NCAA",BasicStats!$B:$B,0),COLUMN()+1))</f>
        <v>1410</v>
      </c>
      <c r="R7">
        <f>IFERROR(INDEX(BasicStats!$A:$AH,MATCH($A7,BasicStats!$B:$B,0),COLUMN()+1),INDEX(BasicStats!$A:$AH,MATCH($A7&amp;" NCAA",BasicStats!$B:$B,0),COLUMN()+1))</f>
        <v>906</v>
      </c>
      <c r="S7">
        <f>IFERROR(INDEX(BasicStats!$A:$AH,MATCH($A7,BasicStats!$B:$B,0),COLUMN()+1),INDEX(BasicStats!$A:$AH,MATCH($A7&amp;" NCAA",BasicStats!$B:$B,0),COLUMN()+1))</f>
        <v>2003</v>
      </c>
      <c r="T7">
        <f>IFERROR(INDEX(BasicStats!$A:$AH,MATCH($A7,BasicStats!$B:$B,0),COLUMN()+1),INDEX(BasicStats!$A:$AH,MATCH($A7&amp;" NCAA",BasicStats!$B:$B,0),COLUMN()+1))</f>
        <v>0.45200000000000001</v>
      </c>
      <c r="U7">
        <f>IFERROR(INDEX(BasicStats!$A:$AH,MATCH($A7,BasicStats!$B:$B,0),COLUMN()+1),INDEX(BasicStats!$A:$AH,MATCH($A7&amp;" NCAA",BasicStats!$B:$B,0),COLUMN()+1))</f>
        <v>234</v>
      </c>
      <c r="V7">
        <f>IFERROR(INDEX(BasicStats!$A:$AH,MATCH($A7,BasicStats!$B:$B,0),COLUMN()+1),INDEX(BasicStats!$A:$AH,MATCH($A7&amp;" NCAA",BasicStats!$B:$B,0),COLUMN()+1))</f>
        <v>694</v>
      </c>
      <c r="W7">
        <f>IFERROR(INDEX(BasicStats!$A:$AH,MATCH($A7,BasicStats!$B:$B,0),COLUMN()+1),INDEX(BasicStats!$A:$AH,MATCH($A7&amp;" NCAA",BasicStats!$B:$B,0),COLUMN()+1))</f>
        <v>0.33700000000000002</v>
      </c>
      <c r="X7">
        <f>IFERROR(INDEX(BasicStats!$A:$AH,MATCH($A7,BasicStats!$B:$B,0),COLUMN()+1),INDEX(BasicStats!$A:$AH,MATCH($A7&amp;" NCAA",BasicStats!$B:$B,0),COLUMN()+1))</f>
        <v>424</v>
      </c>
      <c r="Y7">
        <f>IFERROR(INDEX(BasicStats!$A:$AH,MATCH($A7,BasicStats!$B:$B,0),COLUMN()+1),INDEX(BasicStats!$A:$AH,MATCH($A7&amp;" NCAA",BasicStats!$B:$B,0),COLUMN()+1))</f>
        <v>629</v>
      </c>
      <c r="Z7">
        <f>IFERROR(INDEX(BasicStats!$A:$AH,MATCH($A7,BasicStats!$B:$B,0),COLUMN()+1),INDEX(BasicStats!$A:$AH,MATCH($A7&amp;" NCAA",BasicStats!$B:$B,0),COLUMN()+1))</f>
        <v>0.67400000000000004</v>
      </c>
      <c r="AA7">
        <f>IFERROR(INDEX(BasicStats!$A:$AH,MATCH($A7,BasicStats!$B:$B,0),COLUMN()+1),INDEX(BasicStats!$A:$AH,MATCH($A7&amp;" NCAA",BasicStats!$B:$B,0),COLUMN()+1))</f>
        <v>367</v>
      </c>
      <c r="AB7">
        <f>IFERROR(INDEX(BasicStats!$A:$AH,MATCH($A7,BasicStats!$B:$B,0),COLUMN()+1),INDEX(BasicStats!$A:$AH,MATCH($A7&amp;" NCAA",BasicStats!$B:$B,0),COLUMN()+1))</f>
        <v>1279</v>
      </c>
      <c r="AC7">
        <f>IFERROR(INDEX(BasicStats!$A:$AH,MATCH($A7,BasicStats!$B:$B,0),COLUMN()+1),INDEX(BasicStats!$A:$AH,MATCH($A7&amp;" NCAA",BasicStats!$B:$B,0),COLUMN()+1))</f>
        <v>401</v>
      </c>
      <c r="AD7">
        <f>IFERROR(INDEX(BasicStats!$A:$AH,MATCH($A7,BasicStats!$B:$B,0),COLUMN()+1),INDEX(BasicStats!$A:$AH,MATCH($A7&amp;" NCAA",BasicStats!$B:$B,0),COLUMN()+1))</f>
        <v>218</v>
      </c>
      <c r="AE7">
        <f>IFERROR(INDEX(BasicStats!$A:$AH,MATCH($A7,BasicStats!$B:$B,0),COLUMN()+1),INDEX(BasicStats!$A:$AH,MATCH($A7&amp;" NCAA",BasicStats!$B:$B,0),COLUMN()+1))</f>
        <v>82</v>
      </c>
      <c r="AF7">
        <f>IFERROR(INDEX(BasicStats!$A:$AH,MATCH($A7,BasicStats!$B:$B,0),COLUMN()+1),INDEX(BasicStats!$A:$AH,MATCH($A7&amp;" NCAA",BasicStats!$B:$B,0),COLUMN()+1))</f>
        <v>399</v>
      </c>
      <c r="AG7" s="38">
        <f>IFERROR(INDEX(AdvancedStats!$A:$AD,MATCH($A7,AdvancedStats!$B:$B,0),COLUMN()-15),INDEX(AdvancedStats!$A:$AD,MATCH($A7&amp;" NCAA",AdvancedStats!$B:$B,0),COLUMN()-15))</f>
        <v>66.599999999999994</v>
      </c>
      <c r="AH7" s="38">
        <f>IFERROR(INDEX(AdvancedStats!$A:$AD,MATCH($A7,AdvancedStats!$B:$B,0),COLUMN()-15),INDEX(AdvancedStats!$A:$AD,MATCH($A7&amp;" NCAA",AdvancedStats!$B:$B,0),COLUMN()-15))</f>
        <v>105.2</v>
      </c>
      <c r="AI7" s="38">
        <f>IFERROR(INDEX(AdvancedStats!$A:$AD,MATCH($A7,AdvancedStats!$B:$B,0),COLUMN()-15),INDEX(AdvancedStats!$A:$AD,MATCH($A7&amp;" NCAA",AdvancedStats!$B:$B,0),COLUMN()-15))</f>
        <v>0.314</v>
      </c>
      <c r="AJ7" s="38">
        <f>IFERROR(INDEX(AdvancedStats!$A:$AD,MATCH($A7,AdvancedStats!$B:$B,0),COLUMN()-15),INDEX(AdvancedStats!$A:$AD,MATCH($A7&amp;" NCAA",AdvancedStats!$B:$B,0),COLUMN()-15))</f>
        <v>0.34599999999999997</v>
      </c>
      <c r="AK7" s="38">
        <f>IFERROR(INDEX(AdvancedStats!$A:$AD,MATCH($A7,AdvancedStats!$B:$B,0),COLUMN()-15),INDEX(AdvancedStats!$A:$AD,MATCH($A7&amp;" NCAA",AdvancedStats!$B:$B,0),COLUMN()-15))</f>
        <v>0.53700000000000003</v>
      </c>
      <c r="AL7" s="38">
        <f>IFERROR(INDEX(AdvancedStats!$A:$AD,MATCH($A7,AdvancedStats!$B:$B,0),COLUMN()-15),INDEX(AdvancedStats!$A:$AD,MATCH($A7&amp;" NCAA",AdvancedStats!$B:$B,0),COLUMN()-15))</f>
        <v>52.7</v>
      </c>
      <c r="AM7" s="38">
        <f>IFERROR(INDEX(AdvancedStats!$A:$AD,MATCH($A7,AdvancedStats!$B:$B,0),COLUMN()-15),INDEX(AdvancedStats!$A:$AD,MATCH($A7&amp;" NCAA",AdvancedStats!$B:$B,0),COLUMN()-15))</f>
        <v>44.3</v>
      </c>
      <c r="AN7" s="38">
        <f>IFERROR(INDEX(AdvancedStats!$A:$AD,MATCH($A7,AdvancedStats!$B:$B,0),COLUMN()-15),INDEX(AdvancedStats!$A:$AD,MATCH($A7&amp;" NCAA",AdvancedStats!$B:$B,0),COLUMN()-15))</f>
        <v>9.3000000000000007</v>
      </c>
      <c r="AO7" s="38">
        <f>IFERROR(INDEX(AdvancedStats!$A:$AD,MATCH($A7,AdvancedStats!$B:$B,0),COLUMN()-15),INDEX(AdvancedStats!$A:$AD,MATCH($A7&amp;" NCAA",AdvancedStats!$B:$B,0),COLUMN()-15))</f>
        <v>7.5</v>
      </c>
      <c r="AP7" s="38">
        <f>IFERROR(INDEX(AdvancedStats!$A:$AD,MATCH($A7,AdvancedStats!$B:$B,0),COLUMN()-15),INDEX(AdvancedStats!$A:$AD,MATCH($A7&amp;" NCAA",AdvancedStats!$B:$B,0),COLUMN()-15))</f>
        <v>0.51100000000000001</v>
      </c>
      <c r="AQ7" s="38">
        <f>IFERROR(INDEX(AdvancedStats!$A:$AD,MATCH($A7,AdvancedStats!$B:$B,0),COLUMN()-15),INDEX(AdvancedStats!$A:$AD,MATCH($A7&amp;" NCAA",AdvancedStats!$B:$B,0),COLUMN()-15))</f>
        <v>14.8</v>
      </c>
      <c r="AR7" s="38">
        <f>IFERROR(INDEX(AdvancedStats!$A:$AD,MATCH($A7,AdvancedStats!$B:$B,0),COLUMN()-15),INDEX(AdvancedStats!$A:$AD,MATCH($A7&amp;" NCAA",AdvancedStats!$B:$B,0),COLUMN()-15))</f>
        <v>30.4</v>
      </c>
      <c r="AS7" s="38">
        <f>IFERROR(INDEX(AdvancedStats!$A:$AD,MATCH($A7,AdvancedStats!$B:$B,0),COLUMN()-15),INDEX(AdvancedStats!$A:$AD,MATCH($A7&amp;" NCAA",AdvancedStats!$B:$B,0),COLUMN()-15))</f>
        <v>0.21199999999999999</v>
      </c>
      <c r="AT7" s="39">
        <f>IFERROR(INDEX(AdvancedOpponentStats!$A:$AD,MATCH($A7,AdvancedOpponentStats!$B:$B,0),COLUMN()-27),INDEX(AdvancedOpponentStats!$A:$AD,MATCH($A7&amp;" NCAA",AdvancedOpponentStats!$B:$B,0),COLUMN()-27))</f>
        <v>100.9</v>
      </c>
      <c r="AU7" s="39">
        <f>IFERROR(INDEX(AdvancedOpponentStats!$A:$AD,MATCH($A7,AdvancedOpponentStats!$B:$B,0),COLUMN()-27),INDEX(AdvancedOpponentStats!$A:$AD,MATCH($A7&amp;" NCAA",AdvancedOpponentStats!$B:$B,0),COLUMN()-27))</f>
        <v>0.314</v>
      </c>
      <c r="AV7" s="39">
        <f>IFERROR(INDEX(AdvancedOpponentStats!$A:$AD,MATCH($A7,AdvancedOpponentStats!$B:$B,0),COLUMN()-27),INDEX(AdvancedOpponentStats!$A:$AD,MATCH($A7&amp;" NCAA",AdvancedOpponentStats!$B:$B,0),COLUMN()-27))</f>
        <v>0.44500000000000001</v>
      </c>
      <c r="AW7" s="39">
        <f>IFERROR(INDEX(AdvancedOpponentStats!$A:$AD,MATCH($A7,AdvancedOpponentStats!$B:$B,0),COLUMN()-27),INDEX(AdvancedOpponentStats!$A:$AD,MATCH($A7&amp;" NCAA",AdvancedOpponentStats!$B:$B,0),COLUMN()-27))</f>
        <v>0.52600000000000002</v>
      </c>
      <c r="AX7" s="39">
        <f>IFERROR(INDEX(AdvancedOpponentStats!$A:$AD,MATCH($A7,AdvancedOpponentStats!$B:$B,0),COLUMN()-27),INDEX(AdvancedOpponentStats!$A:$AD,MATCH($A7&amp;" NCAA",AdvancedOpponentStats!$B:$B,0),COLUMN()-27))</f>
        <v>47.3</v>
      </c>
      <c r="AY7" s="39">
        <f>IFERROR(INDEX(AdvancedOpponentStats!$A:$AD,MATCH($A7,AdvancedOpponentStats!$B:$B,0),COLUMN()-27),INDEX(AdvancedOpponentStats!$A:$AD,MATCH($A7&amp;" NCAA",AdvancedOpponentStats!$B:$B,0),COLUMN()-27))</f>
        <v>54.6</v>
      </c>
      <c r="AZ7" s="39">
        <f>IFERROR(INDEX(AdvancedOpponentStats!$A:$AD,MATCH($A7,AdvancedOpponentStats!$B:$B,0),COLUMN()-27),INDEX(AdvancedOpponentStats!$A:$AD,MATCH($A7&amp;" NCAA",AdvancedOpponentStats!$B:$B,0),COLUMN()-27))</f>
        <v>7.6</v>
      </c>
      <c r="BA7" s="39">
        <f>IFERROR(INDEX(AdvancedOpponentStats!$A:$AD,MATCH($A7,AdvancedOpponentStats!$B:$B,0),COLUMN()-27),INDEX(AdvancedOpponentStats!$A:$AD,MATCH($A7&amp;" NCAA",AdvancedOpponentStats!$B:$B,0),COLUMN()-27))</f>
        <v>8.4</v>
      </c>
      <c r="BB7" s="39">
        <f>IFERROR(INDEX(AdvancedOpponentStats!$A:$AD,MATCH($A7,AdvancedOpponentStats!$B:$B,0),COLUMN()-27),INDEX(AdvancedOpponentStats!$A:$AD,MATCH($A7&amp;" NCAA",AdvancedOpponentStats!$B:$B,0),COLUMN()-27))</f>
        <v>0.49</v>
      </c>
      <c r="BC7" s="39">
        <f>IFERROR(INDEX(AdvancedOpponentStats!$A:$AD,MATCH($A7,AdvancedOpponentStats!$B:$B,0),COLUMN()-27),INDEX(AdvancedOpponentStats!$A:$AD,MATCH($A7&amp;" NCAA",AdvancedOpponentStats!$B:$B,0),COLUMN()-27))</f>
        <v>15.7</v>
      </c>
      <c r="BD7" s="39">
        <f>IFERROR(INDEX(AdvancedOpponentStats!$A:$AD,MATCH($A7,AdvancedOpponentStats!$B:$B,0),COLUMN()-27),INDEX(AdvancedOpponentStats!$A:$AD,MATCH($A7&amp;" NCAA",AdvancedOpponentStats!$B:$B,0),COLUMN()-27))</f>
        <v>25.4</v>
      </c>
      <c r="BE7" s="39">
        <f>IFERROR(INDEX(AdvancedOpponentStats!$A:$AD,MATCH($A7,AdvancedOpponentStats!$B:$B,0),COLUMN()-27),INDEX(AdvancedOpponentStats!$A:$AD,MATCH($A7&amp;" NCAA",AdvancedOpponentStats!$B:$B,0),COLUMN()-27))</f>
        <v>0.23</v>
      </c>
      <c r="BF7" s="41">
        <f>IFERROR(INDEX(TeamRankings!$A:$R,MATCH($A7,TeamRankings!$B:$B,0),COLUMN()-49),INDEX(TeamRankings!$A:$R,MATCH($A7&amp;" NCAA",TeamRankings!$B:$B,0),COLUMN()-49))</f>
        <v>2.86</v>
      </c>
      <c r="BG7" s="41">
        <f>IFERROR(INDEX(TeamRankings!$A:$R,MATCH($A7,TeamRankings!$B:$B,0),COLUMN()-48),INDEX(TeamRankings!$A:$R,MATCH($A7&amp;" NCAA",TeamRankings!$B:$B,0),COLUMN()-48))</f>
        <v>-1.57</v>
      </c>
      <c r="BH7" s="41">
        <f>IFERROR(INDEX(TeamRankings!$A:$R,MATCH($A7,TeamRankings!$B:$B,0),COLUMN()-47),INDEX(TeamRankings!$A:$R,MATCH($A7&amp;" NCAA",TeamRankings!$B:$B,0),COLUMN()-47))</f>
        <v>-1.55</v>
      </c>
      <c r="BI7" s="41">
        <f>IFERROR(INDEX(TeamRankings!$A:$R,MATCH($A7,TeamRankings!$B:$B,0),COLUMN()-47),INDEX(TeamRankings!$A:$R,MATCH($A7&amp;" NCAA",TeamRankings!$B:$B,0),COLUMN()-47))</f>
        <v>1.86</v>
      </c>
      <c r="BJ7" s="41">
        <f>IFERROR(INDEX(TeamRankings!$A:$R,MATCH($A7,TeamRankings!$B:$B,0),COLUMN()-47),INDEX(TeamRankings!$A:$R,MATCH($A7&amp;" NCAA",TeamRankings!$B:$B,0),COLUMN()-47))</f>
        <v>0.31</v>
      </c>
      <c r="BK7" s="41">
        <f>IFERROR(INDEX(TeamRankings!$A:$R,MATCH($A7,TeamRankings!$B:$B,0),COLUMN()-47),INDEX(TeamRankings!$A:$R,MATCH($A7&amp;" NCAA",TeamRankings!$B:$B,0),COLUMN()-47))</f>
        <v>105.49</v>
      </c>
      <c r="BL7" s="41">
        <f>IFERROR(INDEX(TeamRankings!$A:$R,MATCH($A7,TeamRankings!$B:$B,0),COLUMN()-47),INDEX(TeamRankings!$A:$R,MATCH($A7&amp;" NCAA",TeamRankings!$B:$B,0),COLUMN()-47))</f>
        <v>104.04</v>
      </c>
      <c r="BM7" s="41">
        <f>IFERROR(INDEX(TeamRankings!$A:$R,MATCH($A7,TeamRankings!$B:$B,0),COLUMN()-47),INDEX(TeamRankings!$A:$R,MATCH($A7&amp;" NCAA",TeamRankings!$B:$B,0),COLUMN()-47))</f>
        <v>1.45</v>
      </c>
      <c r="BN7">
        <f t="shared" si="2"/>
        <v>131.5</v>
      </c>
      <c r="BO7">
        <f t="shared" si="3"/>
        <v>177</v>
      </c>
      <c r="BP7">
        <f t="shared" si="4"/>
        <v>70.571428571428569</v>
      </c>
      <c r="BQ7" s="41" t="str">
        <f>INDEX(TeamRankings!$A:$R,MATCH($A7,TeamRankings!$B:$B,0),3)</f>
        <v>CUSA</v>
      </c>
      <c r="BR7" s="40">
        <f t="shared" si="6"/>
        <v>4.2999999999999972</v>
      </c>
      <c r="BS7" s="40">
        <f t="shared" si="7"/>
        <v>0</v>
      </c>
      <c r="BT7" s="40">
        <f t="shared" si="8"/>
        <v>-9.9000000000000032E-2</v>
      </c>
      <c r="BU7" s="40">
        <f t="shared" si="9"/>
        <v>1.100000000000001E-2</v>
      </c>
      <c r="BV7" s="40">
        <f t="shared" si="10"/>
        <v>5.4000000000000057</v>
      </c>
      <c r="BW7" s="40">
        <f t="shared" si="11"/>
        <v>-10.300000000000004</v>
      </c>
      <c r="BX7" s="40">
        <f t="shared" si="12"/>
        <v>1.7000000000000011</v>
      </c>
      <c r="BY7" s="40">
        <f t="shared" si="13"/>
        <v>-0.90000000000000036</v>
      </c>
      <c r="BZ7" s="40">
        <f t="shared" si="14"/>
        <v>2.1000000000000019E-2</v>
      </c>
      <c r="CA7" s="40">
        <f t="shared" si="15"/>
        <v>-0.89999999999999858</v>
      </c>
      <c r="CB7" s="40">
        <f t="shared" si="16"/>
        <v>5</v>
      </c>
      <c r="CC7" s="40">
        <f t="shared" si="17"/>
        <v>-1.8000000000000016E-2</v>
      </c>
      <c r="CD7" t="s">
        <v>532</v>
      </c>
      <c r="CE7">
        <f t="array" ref="CE7">_xlfn.STDEV.P(IF($BQ$3:$BQ$355=CD7,$BP$3:$BP$355))</f>
        <v>5.7083442331876277</v>
      </c>
      <c r="CH7" s="53" t="s">
        <v>696</v>
      </c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</row>
    <row r="8" spans="1:97" x14ac:dyDescent="0.25">
      <c r="A8" t="s">
        <v>138</v>
      </c>
      <c r="B8">
        <f>IFERROR(INDEX(BasicStats!$A:$AH,MATCH($A8,BasicStats!$B:$B,0),COLUMN()+1),INDEX(BasicStats!$A:$AH,MATCH($A8&amp;" NCAA",BasicStats!$B:$B,0),COLUMN()+1))</f>
        <v>31</v>
      </c>
      <c r="C8">
        <f>IFERROR(INDEX(BasicStats!$A:$AH,MATCH($A8,BasicStats!$B:$B,0),COLUMN()+1),INDEX(BasicStats!$A:$AH,MATCH($A8&amp;" NCAA",BasicStats!$B:$B,0),COLUMN()+1))</f>
        <v>12</v>
      </c>
      <c r="D8">
        <f>IFERROR(INDEX(BasicStats!$A:$AH,MATCH($A8,BasicStats!$B:$B,0),COLUMN()+1),INDEX(BasicStats!$A:$AH,MATCH($A8&amp;" NCAA",BasicStats!$B:$B,0),COLUMN()+1))</f>
        <v>19</v>
      </c>
      <c r="E8">
        <f>IFERROR(INDEX(BasicStats!$A:$AH,MATCH($A8,BasicStats!$B:$B,0),COLUMN()+1),INDEX(BasicStats!$A:$AH,MATCH($A8&amp;" NCAA",BasicStats!$B:$B,0),COLUMN()+1))</f>
        <v>0.38700000000000001</v>
      </c>
      <c r="F8">
        <f>IFERROR(INDEX(BasicStats!$A:$AH,MATCH($A8,BasicStats!$B:$B,0),COLUMN()+1),INDEX(BasicStats!$A:$AH,MATCH($A8&amp;" NCAA",BasicStats!$B:$B,0),COLUMN()+1))</f>
        <v>-15.6</v>
      </c>
      <c r="G8">
        <f>IFERROR(INDEX(BasicStats!$A:$AH,MATCH($A8,BasicStats!$B:$B,0),COLUMN()+1),INDEX(BasicStats!$A:$AH,MATCH($A8&amp;" NCAA",BasicStats!$B:$B,0),COLUMN()+1))</f>
        <v>-7.85</v>
      </c>
      <c r="H8">
        <f>IFERROR(INDEX(BasicStats!$A:$AH,MATCH($A8,BasicStats!$B:$B,0),COLUMN()+1),INDEX(BasicStats!$A:$AH,MATCH($A8&amp;" NCAA",BasicStats!$B:$B,0),COLUMN()+1))</f>
        <v>9</v>
      </c>
      <c r="I8">
        <f>IFERROR(INDEX(BasicStats!$A:$AH,MATCH($A8,BasicStats!$B:$B,0),COLUMN()+1),INDEX(BasicStats!$A:$AH,MATCH($A8&amp;" NCAA",BasicStats!$B:$B,0),COLUMN()+1))</f>
        <v>9</v>
      </c>
      <c r="J8">
        <f>IFERROR(INDEX(BasicStats!$A:$AH,MATCH($A8,BasicStats!$B:$B,0),COLUMN()+1),INDEX(BasicStats!$A:$AH,MATCH($A8&amp;" NCAA",BasicStats!$B:$B,0),COLUMN()+1))</f>
        <v>8</v>
      </c>
      <c r="K8">
        <f>IFERROR(INDEX(BasicStats!$A:$AH,MATCH($A8,BasicStats!$B:$B,0),COLUMN()+1),INDEX(BasicStats!$A:$AH,MATCH($A8&amp;" NCAA",BasicStats!$B:$B,0),COLUMN()+1))</f>
        <v>3</v>
      </c>
      <c r="L8">
        <f>IFERROR(INDEX(BasicStats!$A:$AH,MATCH($A8,BasicStats!$B:$B,0),COLUMN()+1),INDEX(BasicStats!$A:$AH,MATCH($A8&amp;" NCAA",BasicStats!$B:$B,0),COLUMN()+1))</f>
        <v>3</v>
      </c>
      <c r="M8">
        <f>IFERROR(INDEX(BasicStats!$A:$AH,MATCH($A8,BasicStats!$B:$B,0),COLUMN()+1),INDEX(BasicStats!$A:$AH,MATCH($A8&amp;" NCAA",BasicStats!$B:$B,0),COLUMN()+1))</f>
        <v>13</v>
      </c>
      <c r="N8">
        <f>IFERROR(INDEX(BasicStats!$A:$AH,MATCH($A8,BasicStats!$B:$B,0),COLUMN()+1),INDEX(BasicStats!$A:$AH,MATCH($A8&amp;" NCAA",BasicStats!$B:$B,0),COLUMN()+1))</f>
        <v>2086</v>
      </c>
      <c r="O8">
        <f>IFERROR(INDEX(BasicStats!$A:$AH,MATCH($A8,BasicStats!$B:$B,0),COLUMN()+1),INDEX(BasicStats!$A:$AH,MATCH($A8&amp;" NCAA",BasicStats!$B:$B,0),COLUMN()+1))</f>
        <v>2235</v>
      </c>
      <c r="P8">
        <f>IFERROR(INDEX(BasicStats!$A:$AH,MATCH($A8,BasicStats!$B:$B,0),COLUMN()+1),INDEX(BasicStats!$A:$AH,MATCH($A8&amp;" NCAA",BasicStats!$B:$B,0),COLUMN()+1))</f>
        <v>0</v>
      </c>
      <c r="Q8">
        <f>IFERROR(INDEX(BasicStats!$A:$AH,MATCH($A8,BasicStats!$B:$B,0),COLUMN()+1),INDEX(BasicStats!$A:$AH,MATCH($A8&amp;" NCAA",BasicStats!$B:$B,0),COLUMN()+1))</f>
        <v>1250</v>
      </c>
      <c r="R8">
        <f>IFERROR(INDEX(BasicStats!$A:$AH,MATCH($A8,BasicStats!$B:$B,0),COLUMN()+1),INDEX(BasicStats!$A:$AH,MATCH($A8&amp;" NCAA",BasicStats!$B:$B,0),COLUMN()+1))</f>
        <v>712</v>
      </c>
      <c r="S8">
        <f>IFERROR(INDEX(BasicStats!$A:$AH,MATCH($A8,BasicStats!$B:$B,0),COLUMN()+1),INDEX(BasicStats!$A:$AH,MATCH($A8&amp;" NCAA",BasicStats!$B:$B,0),COLUMN()+1))</f>
        <v>1763</v>
      </c>
      <c r="T8">
        <f>IFERROR(INDEX(BasicStats!$A:$AH,MATCH($A8,BasicStats!$B:$B,0),COLUMN()+1),INDEX(BasicStats!$A:$AH,MATCH($A8&amp;" NCAA",BasicStats!$B:$B,0),COLUMN()+1))</f>
        <v>0.40400000000000003</v>
      </c>
      <c r="U8">
        <f>IFERROR(INDEX(BasicStats!$A:$AH,MATCH($A8,BasicStats!$B:$B,0),COLUMN()+1),INDEX(BasicStats!$A:$AH,MATCH($A8&amp;" NCAA",BasicStats!$B:$B,0),COLUMN()+1))</f>
        <v>216</v>
      </c>
      <c r="V8">
        <f>IFERROR(INDEX(BasicStats!$A:$AH,MATCH($A8,BasicStats!$B:$B,0),COLUMN()+1),INDEX(BasicStats!$A:$AH,MATCH($A8&amp;" NCAA",BasicStats!$B:$B,0),COLUMN()+1))</f>
        <v>674</v>
      </c>
      <c r="W8">
        <f>IFERROR(INDEX(BasicStats!$A:$AH,MATCH($A8,BasicStats!$B:$B,0),COLUMN()+1),INDEX(BasicStats!$A:$AH,MATCH($A8&amp;" NCAA",BasicStats!$B:$B,0),COLUMN()+1))</f>
        <v>0.32</v>
      </c>
      <c r="X8">
        <f>IFERROR(INDEX(BasicStats!$A:$AH,MATCH($A8,BasicStats!$B:$B,0),COLUMN()+1),INDEX(BasicStats!$A:$AH,MATCH($A8&amp;" NCAA",BasicStats!$B:$B,0),COLUMN()+1))</f>
        <v>446</v>
      </c>
      <c r="Y8">
        <f>IFERROR(INDEX(BasicStats!$A:$AH,MATCH($A8,BasicStats!$B:$B,0),COLUMN()+1),INDEX(BasicStats!$A:$AH,MATCH($A8&amp;" NCAA",BasicStats!$B:$B,0),COLUMN()+1))</f>
        <v>684</v>
      </c>
      <c r="Z8">
        <f>IFERROR(INDEX(BasicStats!$A:$AH,MATCH($A8,BasicStats!$B:$B,0),COLUMN()+1),INDEX(BasicStats!$A:$AH,MATCH($A8&amp;" NCAA",BasicStats!$B:$B,0),COLUMN()+1))</f>
        <v>0.65200000000000002</v>
      </c>
      <c r="AA8">
        <f>IFERROR(INDEX(BasicStats!$A:$AH,MATCH($A8,BasicStats!$B:$B,0),COLUMN()+1),INDEX(BasicStats!$A:$AH,MATCH($A8&amp;" NCAA",BasicStats!$B:$B,0),COLUMN()+1))</f>
        <v>365</v>
      </c>
      <c r="AB8">
        <f>IFERROR(INDEX(BasicStats!$A:$AH,MATCH($A8,BasicStats!$B:$B,0),COLUMN()+1),INDEX(BasicStats!$A:$AH,MATCH($A8&amp;" NCAA",BasicStats!$B:$B,0),COLUMN()+1))</f>
        <v>1094</v>
      </c>
      <c r="AC8">
        <f>IFERROR(INDEX(BasicStats!$A:$AH,MATCH($A8,BasicStats!$B:$B,0),COLUMN()+1),INDEX(BasicStats!$A:$AH,MATCH($A8&amp;" NCAA",BasicStats!$B:$B,0),COLUMN()+1))</f>
        <v>313</v>
      </c>
      <c r="AD8">
        <f>IFERROR(INDEX(BasicStats!$A:$AH,MATCH($A8,BasicStats!$B:$B,0),COLUMN()+1),INDEX(BasicStats!$A:$AH,MATCH($A8&amp;" NCAA",BasicStats!$B:$B,0),COLUMN()+1))</f>
        <v>203</v>
      </c>
      <c r="AE8">
        <f>IFERROR(INDEX(BasicStats!$A:$AH,MATCH($A8,BasicStats!$B:$B,0),COLUMN()+1),INDEX(BasicStats!$A:$AH,MATCH($A8&amp;" NCAA",BasicStats!$B:$B,0),COLUMN()+1))</f>
        <v>102</v>
      </c>
      <c r="AF8">
        <f>IFERROR(INDEX(BasicStats!$A:$AH,MATCH($A8,BasicStats!$B:$B,0),COLUMN()+1),INDEX(BasicStats!$A:$AH,MATCH($A8&amp;" NCAA",BasicStats!$B:$B,0),COLUMN()+1))</f>
        <v>451</v>
      </c>
      <c r="AG8" s="38">
        <f>IFERROR(INDEX(AdvancedStats!$A:$AD,MATCH($A8,AdvancedStats!$B:$B,0),COLUMN()-15),INDEX(AdvancedStats!$A:$AD,MATCH($A8&amp;" NCAA",AdvancedStats!$B:$B,0),COLUMN()-15))</f>
        <v>69.599999999999994</v>
      </c>
      <c r="AH8" s="38">
        <f>IFERROR(INDEX(AdvancedStats!$A:$AD,MATCH($A8,AdvancedStats!$B:$B,0),COLUMN()-15),INDEX(AdvancedStats!$A:$AD,MATCH($A8&amp;" NCAA",AdvancedStats!$B:$B,0),COLUMN()-15))</f>
        <v>96</v>
      </c>
      <c r="AI8" s="38">
        <f>IFERROR(INDEX(AdvancedStats!$A:$AD,MATCH($A8,AdvancedStats!$B:$B,0),COLUMN()-15),INDEX(AdvancedStats!$A:$AD,MATCH($A8&amp;" NCAA",AdvancedStats!$B:$B,0),COLUMN()-15))</f>
        <v>0.38800000000000001</v>
      </c>
      <c r="AJ8" s="38">
        <f>IFERROR(INDEX(AdvancedStats!$A:$AD,MATCH($A8,AdvancedStats!$B:$B,0),COLUMN()-15),INDEX(AdvancedStats!$A:$AD,MATCH($A8&amp;" NCAA",AdvancedStats!$B:$B,0),COLUMN()-15))</f>
        <v>0.38200000000000001</v>
      </c>
      <c r="AK8" s="38">
        <f>IFERROR(INDEX(AdvancedStats!$A:$AD,MATCH($A8,AdvancedStats!$B:$B,0),COLUMN()-15),INDEX(AdvancedStats!$A:$AD,MATCH($A8&amp;" NCAA",AdvancedStats!$B:$B,0),COLUMN()-15))</f>
        <v>0.5</v>
      </c>
      <c r="AL8" s="38">
        <f>IFERROR(INDEX(AdvancedStats!$A:$AD,MATCH($A8,AdvancedStats!$B:$B,0),COLUMN()-15),INDEX(AdvancedStats!$A:$AD,MATCH($A8&amp;" NCAA",AdvancedStats!$B:$B,0),COLUMN()-15))</f>
        <v>48.9</v>
      </c>
      <c r="AM8" s="38">
        <f>IFERROR(INDEX(AdvancedStats!$A:$AD,MATCH($A8,AdvancedStats!$B:$B,0),COLUMN()-15),INDEX(AdvancedStats!$A:$AD,MATCH($A8&amp;" NCAA",AdvancedStats!$B:$B,0),COLUMN()-15))</f>
        <v>44</v>
      </c>
      <c r="AN8" s="38">
        <f>IFERROR(INDEX(AdvancedStats!$A:$AD,MATCH($A8,AdvancedStats!$B:$B,0),COLUMN()-15),INDEX(AdvancedStats!$A:$AD,MATCH($A8&amp;" NCAA",AdvancedStats!$B:$B,0),COLUMN()-15))</f>
        <v>9.3000000000000007</v>
      </c>
      <c r="AO8" s="38">
        <f>IFERROR(INDEX(AdvancedStats!$A:$AD,MATCH($A8,AdvancedStats!$B:$B,0),COLUMN()-15),INDEX(AdvancedStats!$A:$AD,MATCH($A8&amp;" NCAA",AdvancedStats!$B:$B,0),COLUMN()-15))</f>
        <v>9.3000000000000007</v>
      </c>
      <c r="AP8" s="38">
        <f>IFERROR(INDEX(AdvancedStats!$A:$AD,MATCH($A8,AdvancedStats!$B:$B,0),COLUMN()-15),INDEX(AdvancedStats!$A:$AD,MATCH($A8&amp;" NCAA",AdvancedStats!$B:$B,0),COLUMN()-15))</f>
        <v>0.46500000000000002</v>
      </c>
      <c r="AQ8" s="38">
        <f>IFERROR(INDEX(AdvancedStats!$A:$AD,MATCH($A8,AdvancedStats!$B:$B,0),COLUMN()-15),INDEX(AdvancedStats!$A:$AD,MATCH($A8&amp;" NCAA",AdvancedStats!$B:$B,0),COLUMN()-15))</f>
        <v>17.8</v>
      </c>
      <c r="AR8" s="38">
        <f>IFERROR(INDEX(AdvancedStats!$A:$AD,MATCH($A8,AdvancedStats!$B:$B,0),COLUMN()-15),INDEX(AdvancedStats!$A:$AD,MATCH($A8&amp;" NCAA",AdvancedStats!$B:$B,0),COLUMN()-15))</f>
        <v>30.9</v>
      </c>
      <c r="AS8" s="38">
        <f>IFERROR(INDEX(AdvancedStats!$A:$AD,MATCH($A8,AdvancedStats!$B:$B,0),COLUMN()-15),INDEX(AdvancedStats!$A:$AD,MATCH($A8&amp;" NCAA",AdvancedStats!$B:$B,0),COLUMN()-15))</f>
        <v>0.253</v>
      </c>
      <c r="AT8" s="39">
        <f>IFERROR(INDEX(AdvancedOpponentStats!$A:$AD,MATCH($A8,AdvancedOpponentStats!$B:$B,0),COLUMN()-27),INDEX(AdvancedOpponentStats!$A:$AD,MATCH($A8&amp;" NCAA",AdvancedOpponentStats!$B:$B,0),COLUMN()-27))</f>
        <v>102.8</v>
      </c>
      <c r="AU8" s="39">
        <f>IFERROR(INDEX(AdvancedOpponentStats!$A:$AD,MATCH($A8,AdvancedOpponentStats!$B:$B,0),COLUMN()-27),INDEX(AdvancedOpponentStats!$A:$AD,MATCH($A8&amp;" NCAA",AdvancedOpponentStats!$B:$B,0),COLUMN()-27))</f>
        <v>0.36099999999999999</v>
      </c>
      <c r="AV8" s="39">
        <f>IFERROR(INDEX(AdvancedOpponentStats!$A:$AD,MATCH($A8,AdvancedOpponentStats!$B:$B,0),COLUMN()-27),INDEX(AdvancedOpponentStats!$A:$AD,MATCH($A8&amp;" NCAA",AdvancedOpponentStats!$B:$B,0),COLUMN()-27))</f>
        <v>0.36799999999999999</v>
      </c>
      <c r="AW8" s="39">
        <f>IFERROR(INDEX(AdvancedOpponentStats!$A:$AD,MATCH($A8,AdvancedOpponentStats!$B:$B,0),COLUMN()-27),INDEX(AdvancedOpponentStats!$A:$AD,MATCH($A8&amp;" NCAA",AdvancedOpponentStats!$B:$B,0),COLUMN()-27))</f>
        <v>0.55100000000000005</v>
      </c>
      <c r="AX8" s="39">
        <f>IFERROR(INDEX(AdvancedOpponentStats!$A:$AD,MATCH($A8,AdvancedOpponentStats!$B:$B,0),COLUMN()-27),INDEX(AdvancedOpponentStats!$A:$AD,MATCH($A8&amp;" NCAA",AdvancedOpponentStats!$B:$B,0),COLUMN()-27))</f>
        <v>51.1</v>
      </c>
      <c r="AY8" s="39">
        <f>IFERROR(INDEX(AdvancedOpponentStats!$A:$AD,MATCH($A8,AdvancedOpponentStats!$B:$B,0),COLUMN()-27),INDEX(AdvancedOpponentStats!$A:$AD,MATCH($A8&amp;" NCAA",AdvancedOpponentStats!$B:$B,0),COLUMN()-27))</f>
        <v>54.1</v>
      </c>
      <c r="AZ8" s="39">
        <f>IFERROR(INDEX(AdvancedOpponentStats!$A:$AD,MATCH($A8,AdvancedOpponentStats!$B:$B,0),COLUMN()-27),INDEX(AdvancedOpponentStats!$A:$AD,MATCH($A8&amp;" NCAA",AdvancedOpponentStats!$B:$B,0),COLUMN()-27))</f>
        <v>10.3</v>
      </c>
      <c r="BA8" s="39">
        <f>IFERROR(INDEX(AdvancedOpponentStats!$A:$AD,MATCH($A8,AdvancedOpponentStats!$B:$B,0),COLUMN()-27),INDEX(AdvancedOpponentStats!$A:$AD,MATCH($A8&amp;" NCAA",AdvancedOpponentStats!$B:$B,0),COLUMN()-27))</f>
        <v>9.5</v>
      </c>
      <c r="BB8" s="39">
        <f>IFERROR(INDEX(AdvancedOpponentStats!$A:$AD,MATCH($A8,AdvancedOpponentStats!$B:$B,0),COLUMN()-27),INDEX(AdvancedOpponentStats!$A:$AD,MATCH($A8&amp;" NCAA",AdvancedOpponentStats!$B:$B,0),COLUMN()-27))</f>
        <v>0.51800000000000002</v>
      </c>
      <c r="BC8" s="39">
        <f>IFERROR(INDEX(AdvancedOpponentStats!$A:$AD,MATCH($A8,AdvancedOpponentStats!$B:$B,0),COLUMN()-27),INDEX(AdvancedOpponentStats!$A:$AD,MATCH($A8&amp;" NCAA",AdvancedOpponentStats!$B:$B,0),COLUMN()-27))</f>
        <v>18.8</v>
      </c>
      <c r="BD8" s="39">
        <f>IFERROR(INDEX(AdvancedOpponentStats!$A:$AD,MATCH($A8,AdvancedOpponentStats!$B:$B,0),COLUMN()-27),INDEX(AdvancedOpponentStats!$A:$AD,MATCH($A8&amp;" NCAA",AdvancedOpponentStats!$B:$B,0),COLUMN()-27))</f>
        <v>30.8</v>
      </c>
      <c r="BE8" s="39">
        <f>IFERROR(INDEX(AdvancedOpponentStats!$A:$AD,MATCH($A8,AdvancedOpponentStats!$B:$B,0),COLUMN()-27),INDEX(AdvancedOpponentStats!$A:$AD,MATCH($A8&amp;" NCAA",AdvancedOpponentStats!$B:$B,0),COLUMN()-27))</f>
        <v>0.255</v>
      </c>
      <c r="BF8" s="41">
        <f>IFERROR(INDEX(TeamRankings!$A:$R,MATCH($A8,TeamRankings!$B:$B,0),COLUMN()-49),INDEX(TeamRankings!$A:$R,MATCH($A8&amp;" NCAA",TeamRankings!$B:$B,0),COLUMN()-49))</f>
        <v>-4.8099999999999996</v>
      </c>
      <c r="BG8" s="41">
        <f>IFERROR(INDEX(TeamRankings!$A:$R,MATCH($A8,TeamRankings!$B:$B,0),COLUMN()-48),INDEX(TeamRankings!$A:$R,MATCH($A8&amp;" NCAA",TeamRankings!$B:$B,0),COLUMN()-48))</f>
        <v>-7.85</v>
      </c>
      <c r="BH8" s="41">
        <f>IFERROR(INDEX(TeamRankings!$A:$R,MATCH($A8,TeamRankings!$B:$B,0),COLUMN()-47),INDEX(TeamRankings!$A:$R,MATCH($A8&amp;" NCAA",TeamRankings!$B:$B,0),COLUMN()-47))</f>
        <v>-9.49</v>
      </c>
      <c r="BI8" s="41">
        <f>IFERROR(INDEX(TeamRankings!$A:$R,MATCH($A8,TeamRankings!$B:$B,0),COLUMN()-47),INDEX(TeamRankings!$A:$R,MATCH($A8&amp;" NCAA",TeamRankings!$B:$B,0),COLUMN()-47))</f>
        <v>-6.11</v>
      </c>
      <c r="BJ8" s="41">
        <f>IFERROR(INDEX(TeamRankings!$A:$R,MATCH($A8,TeamRankings!$B:$B,0),COLUMN()-47),INDEX(TeamRankings!$A:$R,MATCH($A8&amp;" NCAA",TeamRankings!$B:$B,0),COLUMN()-47))</f>
        <v>-15.6</v>
      </c>
      <c r="BK8" s="41">
        <f>IFERROR(INDEX(TeamRankings!$A:$R,MATCH($A8,TeamRankings!$B:$B,0),COLUMN()-47),INDEX(TeamRankings!$A:$R,MATCH($A8&amp;" NCAA",TeamRankings!$B:$B,0),COLUMN()-47))</f>
        <v>90.51</v>
      </c>
      <c r="BL8" s="41">
        <f>IFERROR(INDEX(TeamRankings!$A:$R,MATCH($A8,TeamRankings!$B:$B,0),COLUMN()-47),INDEX(TeamRankings!$A:$R,MATCH($A8&amp;" NCAA",TeamRankings!$B:$B,0),COLUMN()-47))</f>
        <v>111.56</v>
      </c>
      <c r="BM8" s="41">
        <f>IFERROR(INDEX(TeamRankings!$A:$R,MATCH($A8,TeamRankings!$B:$B,0),COLUMN()-47),INDEX(TeamRankings!$A:$R,MATCH($A8&amp;" NCAA",TeamRankings!$B:$B,0),COLUMN()-47))</f>
        <v>-21.05</v>
      </c>
      <c r="BN8">
        <f t="shared" si="2"/>
        <v>332</v>
      </c>
      <c r="BO8">
        <f t="shared" si="3"/>
        <v>308</v>
      </c>
      <c r="BP8">
        <f t="shared" si="4"/>
        <v>67.290322580645167</v>
      </c>
      <c r="BQ8" s="41" t="str">
        <f>INDEX(TeamRankings!$A:$R,MATCH($A8,TeamRankings!$B:$B,0),3)</f>
        <v>SWAC</v>
      </c>
      <c r="BR8" s="40">
        <f t="shared" si="6"/>
        <v>-6.7999999999999972</v>
      </c>
      <c r="BS8" s="40">
        <f t="shared" si="7"/>
        <v>2.7000000000000024E-2</v>
      </c>
      <c r="BT8" s="40">
        <f t="shared" si="8"/>
        <v>1.4000000000000012E-2</v>
      </c>
      <c r="BU8" s="40">
        <f t="shared" si="9"/>
        <v>-5.1000000000000045E-2</v>
      </c>
      <c r="BV8" s="40">
        <f t="shared" si="10"/>
        <v>-2.2000000000000028</v>
      </c>
      <c r="BW8" s="40">
        <f t="shared" si="11"/>
        <v>-10.100000000000001</v>
      </c>
      <c r="BX8" s="40">
        <f t="shared" si="12"/>
        <v>-1</v>
      </c>
      <c r="BY8" s="40">
        <f t="shared" si="13"/>
        <v>-0.19999999999999929</v>
      </c>
      <c r="BZ8" s="40">
        <f t="shared" si="14"/>
        <v>-5.2999999999999992E-2</v>
      </c>
      <c r="CA8" s="40">
        <f t="shared" si="15"/>
        <v>-1</v>
      </c>
      <c r="CB8" s="40">
        <f t="shared" si="16"/>
        <v>9.9999999999997868E-2</v>
      </c>
      <c r="CC8" s="40">
        <f t="shared" si="17"/>
        <v>-2.0000000000000018E-3</v>
      </c>
      <c r="CD8" t="s">
        <v>515</v>
      </c>
      <c r="CE8">
        <f t="array" ref="CE8">_xlfn.STDEV.P(IF($BQ$3:$BQ$355=CD8,$BP$3:$BP$355))</f>
        <v>4.6901944283258361</v>
      </c>
      <c r="CH8" t="s">
        <v>496</v>
      </c>
      <c r="CI8" t="s">
        <v>60</v>
      </c>
      <c r="CJ8" t="s">
        <v>65</v>
      </c>
      <c r="CK8" t="s">
        <v>495</v>
      </c>
      <c r="CL8" t="s">
        <v>64</v>
      </c>
      <c r="CM8" t="s">
        <v>63</v>
      </c>
      <c r="CN8" t="s">
        <v>62</v>
      </c>
      <c r="CO8" t="s">
        <v>61</v>
      </c>
      <c r="CP8" t="s">
        <v>57</v>
      </c>
      <c r="CQ8" t="s">
        <v>58</v>
      </c>
      <c r="CR8" t="s">
        <v>59</v>
      </c>
      <c r="CS8" t="s">
        <v>592</v>
      </c>
    </row>
    <row r="9" spans="1:97" x14ac:dyDescent="0.25">
      <c r="A9" t="s">
        <v>139</v>
      </c>
      <c r="B9">
        <f>IFERROR(INDEX(BasicStats!$A:$AH,MATCH($A9,BasicStats!$B:$B,0),COLUMN()+1),INDEX(BasicStats!$A:$AH,MATCH($A9&amp;" NCAA",BasicStats!$B:$B,0),COLUMN()+1))</f>
        <v>34</v>
      </c>
      <c r="C9">
        <f>IFERROR(INDEX(BasicStats!$A:$AH,MATCH($A9,BasicStats!$B:$B,0),COLUMN()+1),INDEX(BasicStats!$A:$AH,MATCH($A9&amp;" NCAA",BasicStats!$B:$B,0),COLUMN()+1))</f>
        <v>18</v>
      </c>
      <c r="D9">
        <f>IFERROR(INDEX(BasicStats!$A:$AH,MATCH($A9,BasicStats!$B:$B,0),COLUMN()+1),INDEX(BasicStats!$A:$AH,MATCH($A9&amp;" NCAA",BasicStats!$B:$B,0),COLUMN()+1))</f>
        <v>16</v>
      </c>
      <c r="E9">
        <f>IFERROR(INDEX(BasicStats!$A:$AH,MATCH($A9,BasicStats!$B:$B,0),COLUMN()+1),INDEX(BasicStats!$A:$AH,MATCH($A9&amp;" NCAA",BasicStats!$B:$B,0),COLUMN()+1))</f>
        <v>0.52900000000000003</v>
      </c>
      <c r="F9">
        <f>IFERROR(INDEX(BasicStats!$A:$AH,MATCH($A9,BasicStats!$B:$B,0),COLUMN()+1),INDEX(BasicStats!$A:$AH,MATCH($A9&amp;" NCAA",BasicStats!$B:$B,0),COLUMN()+1))</f>
        <v>9.4600000000000009</v>
      </c>
      <c r="G9">
        <f>IFERROR(INDEX(BasicStats!$A:$AH,MATCH($A9,BasicStats!$B:$B,0),COLUMN()+1),INDEX(BasicStats!$A:$AH,MATCH($A9&amp;" NCAA",BasicStats!$B:$B,0),COLUMN()+1))</f>
        <v>9.01</v>
      </c>
      <c r="H9">
        <f>IFERROR(INDEX(BasicStats!$A:$AH,MATCH($A9,BasicStats!$B:$B,0),COLUMN()+1),INDEX(BasicStats!$A:$AH,MATCH($A9&amp;" NCAA",BasicStats!$B:$B,0),COLUMN()+1))</f>
        <v>8</v>
      </c>
      <c r="I9">
        <f>IFERROR(INDEX(BasicStats!$A:$AH,MATCH($A9,BasicStats!$B:$B,0),COLUMN()+1),INDEX(BasicStats!$A:$AH,MATCH($A9&amp;" NCAA",BasicStats!$B:$B,0),COLUMN()+1))</f>
        <v>10</v>
      </c>
      <c r="J9">
        <f>IFERROR(INDEX(BasicStats!$A:$AH,MATCH($A9,BasicStats!$B:$B,0),COLUMN()+1),INDEX(BasicStats!$A:$AH,MATCH($A9&amp;" NCAA",BasicStats!$B:$B,0),COLUMN()+1))</f>
        <v>10</v>
      </c>
      <c r="K9">
        <f>IFERROR(INDEX(BasicStats!$A:$AH,MATCH($A9,BasicStats!$B:$B,0),COLUMN()+1),INDEX(BasicStats!$A:$AH,MATCH($A9&amp;" NCAA",BasicStats!$B:$B,0),COLUMN()+1))</f>
        <v>6</v>
      </c>
      <c r="L9">
        <f>IFERROR(INDEX(BasicStats!$A:$AH,MATCH($A9,BasicStats!$B:$B,0),COLUMN()+1),INDEX(BasicStats!$A:$AH,MATCH($A9&amp;" NCAA",BasicStats!$B:$B,0),COLUMN()+1))</f>
        <v>4</v>
      </c>
      <c r="M9">
        <f>IFERROR(INDEX(BasicStats!$A:$AH,MATCH($A9,BasicStats!$B:$B,0),COLUMN()+1),INDEX(BasicStats!$A:$AH,MATCH($A9&amp;" NCAA",BasicStats!$B:$B,0),COLUMN()+1))</f>
        <v>8</v>
      </c>
      <c r="N9">
        <f>IFERROR(INDEX(BasicStats!$A:$AH,MATCH($A9,BasicStats!$B:$B,0),COLUMN()+1),INDEX(BasicStats!$A:$AH,MATCH($A9&amp;" NCAA",BasicStats!$B:$B,0),COLUMN()+1))</f>
        <v>2448</v>
      </c>
      <c r="O9">
        <f>IFERROR(INDEX(BasicStats!$A:$AH,MATCH($A9,BasicStats!$B:$B,0),COLUMN()+1),INDEX(BasicStats!$A:$AH,MATCH($A9&amp;" NCAA",BasicStats!$B:$B,0),COLUMN()+1))</f>
        <v>2433</v>
      </c>
      <c r="P9">
        <f>IFERROR(INDEX(BasicStats!$A:$AH,MATCH($A9,BasicStats!$B:$B,0),COLUMN()+1),INDEX(BasicStats!$A:$AH,MATCH($A9&amp;" NCAA",BasicStats!$B:$B,0),COLUMN()+1))</f>
        <v>0</v>
      </c>
      <c r="Q9">
        <f>IFERROR(INDEX(BasicStats!$A:$AH,MATCH($A9,BasicStats!$B:$B,0),COLUMN()+1),INDEX(BasicStats!$A:$AH,MATCH($A9&amp;" NCAA",BasicStats!$B:$B,0),COLUMN()+1))</f>
        <v>1365</v>
      </c>
      <c r="R9">
        <f>IFERROR(INDEX(BasicStats!$A:$AH,MATCH($A9,BasicStats!$B:$B,0),COLUMN()+1),INDEX(BasicStats!$A:$AH,MATCH($A9&amp;" NCAA",BasicStats!$B:$B,0),COLUMN()+1))</f>
        <v>856</v>
      </c>
      <c r="S9">
        <f>IFERROR(INDEX(BasicStats!$A:$AH,MATCH($A9,BasicStats!$B:$B,0),COLUMN()+1),INDEX(BasicStats!$A:$AH,MATCH($A9&amp;" NCAA",BasicStats!$B:$B,0),COLUMN()+1))</f>
        <v>1945</v>
      </c>
      <c r="T9">
        <f>IFERROR(INDEX(BasicStats!$A:$AH,MATCH($A9,BasicStats!$B:$B,0),COLUMN()+1),INDEX(BasicStats!$A:$AH,MATCH($A9&amp;" NCAA",BasicStats!$B:$B,0),COLUMN()+1))</f>
        <v>0.44</v>
      </c>
      <c r="U9">
        <f>IFERROR(INDEX(BasicStats!$A:$AH,MATCH($A9,BasicStats!$B:$B,0),COLUMN()+1),INDEX(BasicStats!$A:$AH,MATCH($A9&amp;" NCAA",BasicStats!$B:$B,0),COLUMN()+1))</f>
        <v>244</v>
      </c>
      <c r="V9">
        <f>IFERROR(INDEX(BasicStats!$A:$AH,MATCH($A9,BasicStats!$B:$B,0),COLUMN()+1),INDEX(BasicStats!$A:$AH,MATCH($A9&amp;" NCAA",BasicStats!$B:$B,0),COLUMN()+1))</f>
        <v>718</v>
      </c>
      <c r="W9">
        <f>IFERROR(INDEX(BasicStats!$A:$AH,MATCH($A9,BasicStats!$B:$B,0),COLUMN()+1),INDEX(BasicStats!$A:$AH,MATCH($A9&amp;" NCAA",BasicStats!$B:$B,0),COLUMN()+1))</f>
        <v>0.34</v>
      </c>
      <c r="X9">
        <f>IFERROR(INDEX(BasicStats!$A:$AH,MATCH($A9,BasicStats!$B:$B,0),COLUMN()+1),INDEX(BasicStats!$A:$AH,MATCH($A9&amp;" NCAA",BasicStats!$B:$B,0),COLUMN()+1))</f>
        <v>492</v>
      </c>
      <c r="Y9">
        <f>IFERROR(INDEX(BasicStats!$A:$AH,MATCH($A9,BasicStats!$B:$B,0),COLUMN()+1),INDEX(BasicStats!$A:$AH,MATCH($A9&amp;" NCAA",BasicStats!$B:$B,0),COLUMN()+1))</f>
        <v>739</v>
      </c>
      <c r="Z9">
        <f>IFERROR(INDEX(BasicStats!$A:$AH,MATCH($A9,BasicStats!$B:$B,0),COLUMN()+1),INDEX(BasicStats!$A:$AH,MATCH($A9&amp;" NCAA",BasicStats!$B:$B,0),COLUMN()+1))</f>
        <v>0.66600000000000004</v>
      </c>
      <c r="AA9">
        <f>IFERROR(INDEX(BasicStats!$A:$AH,MATCH($A9,BasicStats!$B:$B,0),COLUMN()+1),INDEX(BasicStats!$A:$AH,MATCH($A9&amp;" NCAA",BasicStats!$B:$B,0),COLUMN()+1))</f>
        <v>384</v>
      </c>
      <c r="AB9">
        <f>IFERROR(INDEX(BasicStats!$A:$AH,MATCH($A9,BasicStats!$B:$B,0),COLUMN()+1),INDEX(BasicStats!$A:$AH,MATCH($A9&amp;" NCAA",BasicStats!$B:$B,0),COLUMN()+1))</f>
        <v>1285</v>
      </c>
      <c r="AC9">
        <f>IFERROR(INDEX(BasicStats!$A:$AH,MATCH($A9,BasicStats!$B:$B,0),COLUMN()+1),INDEX(BasicStats!$A:$AH,MATCH($A9&amp;" NCAA",BasicStats!$B:$B,0),COLUMN()+1))</f>
        <v>418</v>
      </c>
      <c r="AD9">
        <f>IFERROR(INDEX(BasicStats!$A:$AH,MATCH($A9,BasicStats!$B:$B,0),COLUMN()+1),INDEX(BasicStats!$A:$AH,MATCH($A9&amp;" NCAA",BasicStats!$B:$B,0),COLUMN()+1))</f>
        <v>157</v>
      </c>
      <c r="AE9">
        <f>IFERROR(INDEX(BasicStats!$A:$AH,MATCH($A9,BasicStats!$B:$B,0),COLUMN()+1),INDEX(BasicStats!$A:$AH,MATCH($A9&amp;" NCAA",BasicStats!$B:$B,0),COLUMN()+1))</f>
        <v>160</v>
      </c>
      <c r="AF9">
        <f>IFERROR(INDEX(BasicStats!$A:$AH,MATCH($A9,BasicStats!$B:$B,0),COLUMN()+1),INDEX(BasicStats!$A:$AH,MATCH($A9&amp;" NCAA",BasicStats!$B:$B,0),COLUMN()+1))</f>
        <v>465</v>
      </c>
      <c r="AG9" s="38">
        <f>IFERROR(INDEX(AdvancedStats!$A:$AD,MATCH($A9,AdvancedStats!$B:$B,0),COLUMN()-15),INDEX(AdvancedStats!$A:$AD,MATCH($A9&amp;" NCAA",AdvancedStats!$B:$B,0),COLUMN()-15))</f>
        <v>69.8</v>
      </c>
      <c r="AH9" s="38">
        <f>IFERROR(INDEX(AdvancedStats!$A:$AD,MATCH($A9,AdvancedStats!$B:$B,0),COLUMN()-15),INDEX(AdvancedStats!$A:$AD,MATCH($A9&amp;" NCAA",AdvancedStats!$B:$B,0),COLUMN()-15))</f>
        <v>102.8</v>
      </c>
      <c r="AI9" s="38">
        <f>IFERROR(INDEX(AdvancedStats!$A:$AD,MATCH($A9,AdvancedStats!$B:$B,0),COLUMN()-15),INDEX(AdvancedStats!$A:$AD,MATCH($A9&amp;" NCAA",AdvancedStats!$B:$B,0),COLUMN()-15))</f>
        <v>0.38</v>
      </c>
      <c r="AJ9" s="38">
        <f>IFERROR(INDEX(AdvancedStats!$A:$AD,MATCH($A9,AdvancedStats!$B:$B,0),COLUMN()-15),INDEX(AdvancedStats!$A:$AD,MATCH($A9&amp;" NCAA",AdvancedStats!$B:$B,0),COLUMN()-15))</f>
        <v>0.36899999999999999</v>
      </c>
      <c r="AK9" s="38">
        <f>IFERROR(INDEX(AdvancedStats!$A:$AD,MATCH($A9,AdvancedStats!$B:$B,0),COLUMN()-15),INDEX(AdvancedStats!$A:$AD,MATCH($A9&amp;" NCAA",AdvancedStats!$B:$B,0),COLUMN()-15))</f>
        <v>0.53300000000000003</v>
      </c>
      <c r="AL9" s="38">
        <f>IFERROR(INDEX(AdvancedStats!$A:$AD,MATCH($A9,AdvancedStats!$B:$B,0),COLUMN()-15),INDEX(AdvancedStats!$A:$AD,MATCH($A9&amp;" NCAA",AdvancedStats!$B:$B,0),COLUMN()-15))</f>
        <v>52</v>
      </c>
      <c r="AM9" s="38">
        <f>IFERROR(INDEX(AdvancedStats!$A:$AD,MATCH($A9,AdvancedStats!$B:$B,0),COLUMN()-15),INDEX(AdvancedStats!$A:$AD,MATCH($A9&amp;" NCAA",AdvancedStats!$B:$B,0),COLUMN()-15))</f>
        <v>48.8</v>
      </c>
      <c r="AN9" s="38">
        <f>IFERROR(INDEX(AdvancedStats!$A:$AD,MATCH($A9,AdvancedStats!$B:$B,0),COLUMN()-15),INDEX(AdvancedStats!$A:$AD,MATCH($A9&amp;" NCAA",AdvancedStats!$B:$B,0),COLUMN()-15))</f>
        <v>6.6</v>
      </c>
      <c r="AO9" s="38">
        <f>IFERROR(INDEX(AdvancedStats!$A:$AD,MATCH($A9,AdvancedStats!$B:$B,0),COLUMN()-15),INDEX(AdvancedStats!$A:$AD,MATCH($A9&amp;" NCAA",AdvancedStats!$B:$B,0),COLUMN()-15))</f>
        <v>11.6</v>
      </c>
      <c r="AP9" s="38">
        <f>IFERROR(INDEX(AdvancedStats!$A:$AD,MATCH($A9,AdvancedStats!$B:$B,0),COLUMN()-15),INDEX(AdvancedStats!$A:$AD,MATCH($A9&amp;" NCAA",AdvancedStats!$B:$B,0),COLUMN()-15))</f>
        <v>0.503</v>
      </c>
      <c r="AQ9" s="38">
        <f>IFERROR(INDEX(AdvancedStats!$A:$AD,MATCH($A9,AdvancedStats!$B:$B,0),COLUMN()-15),INDEX(AdvancedStats!$A:$AD,MATCH($A9&amp;" NCAA",AdvancedStats!$B:$B,0),COLUMN()-15))</f>
        <v>16.8</v>
      </c>
      <c r="AR9" s="38">
        <f>IFERROR(INDEX(AdvancedStats!$A:$AD,MATCH($A9,AdvancedStats!$B:$B,0),COLUMN()-15),INDEX(AdvancedStats!$A:$AD,MATCH($A9&amp;" NCAA",AdvancedStats!$B:$B,0),COLUMN()-15))</f>
        <v>31.5</v>
      </c>
      <c r="AS9" s="38">
        <f>IFERROR(INDEX(AdvancedStats!$A:$AD,MATCH($A9,AdvancedStats!$B:$B,0),COLUMN()-15),INDEX(AdvancedStats!$A:$AD,MATCH($A9&amp;" NCAA",AdvancedStats!$B:$B,0),COLUMN()-15))</f>
        <v>0.253</v>
      </c>
      <c r="AT9" s="39">
        <f>IFERROR(INDEX(AdvancedOpponentStats!$A:$AD,MATCH($A9,AdvancedOpponentStats!$B:$B,0),COLUMN()-27),INDEX(AdvancedOpponentStats!$A:$AD,MATCH($A9&amp;" NCAA",AdvancedOpponentStats!$B:$B,0),COLUMN()-27))</f>
        <v>102.2</v>
      </c>
      <c r="AU9" s="39">
        <f>IFERROR(INDEX(AdvancedOpponentStats!$A:$AD,MATCH($A9,AdvancedOpponentStats!$B:$B,0),COLUMN()-27),INDEX(AdvancedOpponentStats!$A:$AD,MATCH($A9&amp;" NCAA",AdvancedOpponentStats!$B:$B,0),COLUMN()-27))</f>
        <v>0.29599999999999999</v>
      </c>
      <c r="AV9" s="39">
        <f>IFERROR(INDEX(AdvancedOpponentStats!$A:$AD,MATCH($A9,AdvancedOpponentStats!$B:$B,0),COLUMN()-27),INDEX(AdvancedOpponentStats!$A:$AD,MATCH($A9&amp;" NCAA",AdvancedOpponentStats!$B:$B,0),COLUMN()-27))</f>
        <v>0.32700000000000001</v>
      </c>
      <c r="AW9" s="39">
        <f>IFERROR(INDEX(AdvancedOpponentStats!$A:$AD,MATCH($A9,AdvancedOpponentStats!$B:$B,0),COLUMN()-27),INDEX(AdvancedOpponentStats!$A:$AD,MATCH($A9&amp;" NCAA",AdvancedOpponentStats!$B:$B,0),COLUMN()-27))</f>
        <v>0.52100000000000002</v>
      </c>
      <c r="AX9" s="39">
        <f>IFERROR(INDEX(AdvancedOpponentStats!$A:$AD,MATCH($A9,AdvancedOpponentStats!$B:$B,0),COLUMN()-27),INDEX(AdvancedOpponentStats!$A:$AD,MATCH($A9&amp;" NCAA",AdvancedOpponentStats!$B:$B,0),COLUMN()-27))</f>
        <v>48</v>
      </c>
      <c r="AY9" s="39">
        <f>IFERROR(INDEX(AdvancedOpponentStats!$A:$AD,MATCH($A9,AdvancedOpponentStats!$B:$B,0),COLUMN()-27),INDEX(AdvancedOpponentStats!$A:$AD,MATCH($A9&amp;" NCAA",AdvancedOpponentStats!$B:$B,0),COLUMN()-27))</f>
        <v>43.1</v>
      </c>
      <c r="AZ9" s="39">
        <f>IFERROR(INDEX(AdvancedOpponentStats!$A:$AD,MATCH($A9,AdvancedOpponentStats!$B:$B,0),COLUMN()-27),INDEX(AdvancedOpponentStats!$A:$AD,MATCH($A9&amp;" NCAA",AdvancedOpponentStats!$B:$B,0),COLUMN()-27))</f>
        <v>9.3000000000000007</v>
      </c>
      <c r="BA9" s="39">
        <f>IFERROR(INDEX(AdvancedOpponentStats!$A:$AD,MATCH($A9,AdvancedOpponentStats!$B:$B,0),COLUMN()-27),INDEX(AdvancedOpponentStats!$A:$AD,MATCH($A9&amp;" NCAA",AdvancedOpponentStats!$B:$B,0),COLUMN()-27))</f>
        <v>11.7</v>
      </c>
      <c r="BB9" s="39">
        <f>IFERROR(INDEX(AdvancedOpponentStats!$A:$AD,MATCH($A9,AdvancedOpponentStats!$B:$B,0),COLUMN()-27),INDEX(AdvancedOpponentStats!$A:$AD,MATCH($A9&amp;" NCAA",AdvancedOpponentStats!$B:$B,0),COLUMN()-27))</f>
        <v>0.48899999999999999</v>
      </c>
      <c r="BC9" s="39">
        <f>IFERROR(INDEX(AdvancedOpponentStats!$A:$AD,MATCH($A9,AdvancedOpponentStats!$B:$B,0),COLUMN()-27),INDEX(AdvancedOpponentStats!$A:$AD,MATCH($A9&amp;" NCAA",AdvancedOpponentStats!$B:$B,0),COLUMN()-27))</f>
        <v>14.7</v>
      </c>
      <c r="BD9" s="39">
        <f>IFERROR(INDEX(AdvancedOpponentStats!$A:$AD,MATCH($A9,AdvancedOpponentStats!$B:$B,0),COLUMN()-27),INDEX(AdvancedOpponentStats!$A:$AD,MATCH($A9&amp;" NCAA",AdvancedOpponentStats!$B:$B,0),COLUMN()-27))</f>
        <v>28</v>
      </c>
      <c r="BE9" s="39">
        <f>IFERROR(INDEX(AdvancedOpponentStats!$A:$AD,MATCH($A9,AdvancedOpponentStats!$B:$B,0),COLUMN()-27),INDEX(AdvancedOpponentStats!$A:$AD,MATCH($A9&amp;" NCAA",AdvancedOpponentStats!$B:$B,0),COLUMN()-27))</f>
        <v>0.21</v>
      </c>
      <c r="BF9" s="41">
        <f>IFERROR(INDEX(TeamRankings!$A:$R,MATCH($A9,TeamRankings!$B:$B,0),COLUMN()-49),INDEX(TeamRankings!$A:$R,MATCH($A9&amp;" NCAA",TeamRankings!$B:$B,0),COLUMN()-49))</f>
        <v>0.44</v>
      </c>
      <c r="BG9" s="41">
        <f>IFERROR(INDEX(TeamRankings!$A:$R,MATCH($A9,TeamRankings!$B:$B,0),COLUMN()-48),INDEX(TeamRankings!$A:$R,MATCH($A9&amp;" NCAA",TeamRankings!$B:$B,0),COLUMN()-48))</f>
        <v>9.01</v>
      </c>
      <c r="BH9" s="41">
        <f>IFERROR(INDEX(TeamRankings!$A:$R,MATCH($A9,TeamRankings!$B:$B,0),COLUMN()-47),INDEX(TeamRankings!$A:$R,MATCH($A9&amp;" NCAA",TeamRankings!$B:$B,0),COLUMN()-47))</f>
        <v>4.58</v>
      </c>
      <c r="BI9" s="41">
        <f>IFERROR(INDEX(TeamRankings!$A:$R,MATCH($A9,TeamRankings!$B:$B,0),COLUMN()-47),INDEX(TeamRankings!$A:$R,MATCH($A9&amp;" NCAA",TeamRankings!$B:$B,0),COLUMN()-47))</f>
        <v>4.87</v>
      </c>
      <c r="BJ9" s="41">
        <f>IFERROR(INDEX(TeamRankings!$A:$R,MATCH($A9,TeamRankings!$B:$B,0),COLUMN()-47),INDEX(TeamRankings!$A:$R,MATCH($A9&amp;" NCAA",TeamRankings!$B:$B,0),COLUMN()-47))</f>
        <v>9.4600000000000009</v>
      </c>
      <c r="BK9" s="41">
        <f>IFERROR(INDEX(TeamRankings!$A:$R,MATCH($A9,TeamRankings!$B:$B,0),COLUMN()-47),INDEX(TeamRankings!$A:$R,MATCH($A9&amp;" NCAA",TeamRankings!$B:$B,0),COLUMN()-47))</f>
        <v>108.64</v>
      </c>
      <c r="BL9" s="41">
        <f>IFERROR(INDEX(TeamRankings!$A:$R,MATCH($A9,TeamRankings!$B:$B,0),COLUMN()-47),INDEX(TeamRankings!$A:$R,MATCH($A9&amp;" NCAA",TeamRankings!$B:$B,0),COLUMN()-47))</f>
        <v>95.03</v>
      </c>
      <c r="BM9" s="41">
        <f>IFERROR(INDEX(TeamRankings!$A:$R,MATCH($A9,TeamRankings!$B:$B,0),COLUMN()-47),INDEX(TeamRankings!$A:$R,MATCH($A9&amp;" NCAA",TeamRankings!$B:$B,0),COLUMN()-47))</f>
        <v>13.6</v>
      </c>
      <c r="BN9">
        <f t="shared" si="2"/>
        <v>86.5</v>
      </c>
      <c r="BO9">
        <f t="shared" si="3"/>
        <v>63</v>
      </c>
      <c r="BP9">
        <f t="shared" si="4"/>
        <v>72</v>
      </c>
      <c r="BQ9" s="41" t="str">
        <f>INDEX(TeamRankings!$A:$R,MATCH($A9,TeamRankings!$B:$B,0),3)</f>
        <v>SEC</v>
      </c>
      <c r="BR9" s="40">
        <f t="shared" si="6"/>
        <v>0.59999999999999432</v>
      </c>
      <c r="BS9" s="40">
        <f t="shared" si="7"/>
        <v>8.4000000000000019E-2</v>
      </c>
      <c r="BT9" s="40">
        <f t="shared" si="8"/>
        <v>4.1999999999999982E-2</v>
      </c>
      <c r="BU9" s="40">
        <f t="shared" si="9"/>
        <v>1.2000000000000011E-2</v>
      </c>
      <c r="BV9" s="40">
        <f t="shared" si="10"/>
        <v>4</v>
      </c>
      <c r="BW9" s="40">
        <f t="shared" si="11"/>
        <v>5.6999999999999957</v>
      </c>
      <c r="BX9" s="40">
        <f t="shared" si="12"/>
        <v>-2.7000000000000011</v>
      </c>
      <c r="BY9" s="40">
        <f t="shared" si="13"/>
        <v>-9.9999999999999645E-2</v>
      </c>
      <c r="BZ9" s="40">
        <f t="shared" si="14"/>
        <v>1.4000000000000012E-2</v>
      </c>
      <c r="CA9" s="40">
        <f t="shared" si="15"/>
        <v>2.1000000000000014</v>
      </c>
      <c r="CB9" s="40">
        <f t="shared" si="16"/>
        <v>3.5</v>
      </c>
      <c r="CC9" s="40">
        <f t="shared" si="17"/>
        <v>4.300000000000001E-2</v>
      </c>
      <c r="CD9" t="s">
        <v>531</v>
      </c>
      <c r="CE9">
        <f t="array" ref="CE9">_xlfn.STDEV.P(IF($BQ$3:$BQ$355=CD9,$BP$3:$BP$355))</f>
        <v>5.5071967989102601</v>
      </c>
      <c r="CH9">
        <f t="array" ref="CH9:CS13">LINEST($AH$3:$AH$355,$AI$3:$AS$355,1,1)</f>
        <v>-6.9775750471398599</v>
      </c>
      <c r="CI9">
        <v>0.51267861325525643</v>
      </c>
      <c r="CJ9">
        <v>-1.3825097382698996</v>
      </c>
      <c r="CK9">
        <v>-5.6549374730869397</v>
      </c>
      <c r="CL9">
        <v>3.2885575156325429E-3</v>
      </c>
      <c r="CM9">
        <v>-5.3009075461369166E-3</v>
      </c>
      <c r="CN9">
        <v>-6.4175948708794213E-4</v>
      </c>
      <c r="CO9">
        <v>6.201249141177716E-3</v>
      </c>
      <c r="CP9">
        <v>173.56813068151604</v>
      </c>
      <c r="CQ9">
        <v>4.0908761402187022</v>
      </c>
      <c r="CR9">
        <v>4.2107015346227668</v>
      </c>
      <c r="CS9">
        <v>18.815445623926536</v>
      </c>
    </row>
    <row r="10" spans="1:97" x14ac:dyDescent="0.25">
      <c r="A10" t="s">
        <v>140</v>
      </c>
      <c r="B10">
        <f>IFERROR(INDEX(BasicStats!$A:$AH,MATCH($A10,BasicStats!$B:$B,0),COLUMN()+1),INDEX(BasicStats!$A:$AH,MATCH($A10&amp;" NCAA",BasicStats!$B:$B,0),COLUMN()+1))</f>
        <v>32</v>
      </c>
      <c r="C10">
        <f>IFERROR(INDEX(BasicStats!$A:$AH,MATCH($A10,BasicStats!$B:$B,0),COLUMN()+1),INDEX(BasicStats!$A:$AH,MATCH($A10&amp;" NCAA",BasicStats!$B:$B,0),COLUMN()+1))</f>
        <v>12</v>
      </c>
      <c r="D10">
        <f>IFERROR(INDEX(BasicStats!$A:$AH,MATCH($A10,BasicStats!$B:$B,0),COLUMN()+1),INDEX(BasicStats!$A:$AH,MATCH($A10&amp;" NCAA",BasicStats!$B:$B,0),COLUMN()+1))</f>
        <v>20</v>
      </c>
      <c r="E10">
        <f>IFERROR(INDEX(BasicStats!$A:$AH,MATCH($A10,BasicStats!$B:$B,0),COLUMN()+1),INDEX(BasicStats!$A:$AH,MATCH($A10&amp;" NCAA",BasicStats!$B:$B,0),COLUMN()+1))</f>
        <v>0.375</v>
      </c>
      <c r="F10">
        <f>IFERROR(INDEX(BasicStats!$A:$AH,MATCH($A10,BasicStats!$B:$B,0),COLUMN()+1),INDEX(BasicStats!$A:$AH,MATCH($A10&amp;" NCAA",BasicStats!$B:$B,0),COLUMN()+1))</f>
        <v>-9.34</v>
      </c>
      <c r="G10">
        <f>IFERROR(INDEX(BasicStats!$A:$AH,MATCH($A10,BasicStats!$B:$B,0),COLUMN()+1),INDEX(BasicStats!$A:$AH,MATCH($A10&amp;" NCAA",BasicStats!$B:$B,0),COLUMN()+1))</f>
        <v>-6.67</v>
      </c>
      <c r="H10">
        <f>IFERROR(INDEX(BasicStats!$A:$AH,MATCH($A10,BasicStats!$B:$B,0),COLUMN()+1),INDEX(BasicStats!$A:$AH,MATCH($A10&amp;" NCAA",BasicStats!$B:$B,0),COLUMN()+1))</f>
        <v>7</v>
      </c>
      <c r="I10">
        <f>IFERROR(INDEX(BasicStats!$A:$AH,MATCH($A10,BasicStats!$B:$B,0),COLUMN()+1),INDEX(BasicStats!$A:$AH,MATCH($A10&amp;" NCAA",BasicStats!$B:$B,0),COLUMN()+1))</f>
        <v>9</v>
      </c>
      <c r="J10">
        <f>IFERROR(INDEX(BasicStats!$A:$AH,MATCH($A10,BasicStats!$B:$B,0),COLUMN()+1),INDEX(BasicStats!$A:$AH,MATCH($A10&amp;" NCAA",BasicStats!$B:$B,0),COLUMN()+1))</f>
        <v>6</v>
      </c>
      <c r="K10">
        <f>IFERROR(INDEX(BasicStats!$A:$AH,MATCH($A10,BasicStats!$B:$B,0),COLUMN()+1),INDEX(BasicStats!$A:$AH,MATCH($A10&amp;" NCAA",BasicStats!$B:$B,0),COLUMN()+1))</f>
        <v>8</v>
      </c>
      <c r="L10">
        <f>IFERROR(INDEX(BasicStats!$A:$AH,MATCH($A10,BasicStats!$B:$B,0),COLUMN()+1),INDEX(BasicStats!$A:$AH,MATCH($A10&amp;" NCAA",BasicStats!$B:$B,0),COLUMN()+1))</f>
        <v>6</v>
      </c>
      <c r="M10">
        <f>IFERROR(INDEX(BasicStats!$A:$AH,MATCH($A10,BasicStats!$B:$B,0),COLUMN()+1),INDEX(BasicStats!$A:$AH,MATCH($A10&amp;" NCAA",BasicStats!$B:$B,0),COLUMN()+1))</f>
        <v>10</v>
      </c>
      <c r="N10">
        <f>IFERROR(INDEX(BasicStats!$A:$AH,MATCH($A10,BasicStats!$B:$B,0),COLUMN()+1),INDEX(BasicStats!$A:$AH,MATCH($A10&amp;" NCAA",BasicStats!$B:$B,0),COLUMN()+1))</f>
        <v>2150</v>
      </c>
      <c r="O10">
        <f>IFERROR(INDEX(BasicStats!$A:$AH,MATCH($A10,BasicStats!$B:$B,0),COLUMN()+1),INDEX(BasicStats!$A:$AH,MATCH($A10&amp;" NCAA",BasicStats!$B:$B,0),COLUMN()+1))</f>
        <v>2216</v>
      </c>
      <c r="P10">
        <f>IFERROR(INDEX(BasicStats!$A:$AH,MATCH($A10,BasicStats!$B:$B,0),COLUMN()+1),INDEX(BasicStats!$A:$AH,MATCH($A10&amp;" NCAA",BasicStats!$B:$B,0),COLUMN()+1))</f>
        <v>0</v>
      </c>
      <c r="Q10">
        <f>IFERROR(INDEX(BasicStats!$A:$AH,MATCH($A10,BasicStats!$B:$B,0),COLUMN()+1),INDEX(BasicStats!$A:$AH,MATCH($A10&amp;" NCAA",BasicStats!$B:$B,0),COLUMN()+1))</f>
        <v>1300</v>
      </c>
      <c r="R10">
        <f>IFERROR(INDEX(BasicStats!$A:$AH,MATCH($A10,BasicStats!$B:$B,0),COLUMN()+1),INDEX(BasicStats!$A:$AH,MATCH($A10&amp;" NCAA",BasicStats!$B:$B,0),COLUMN()+1))</f>
        <v>728</v>
      </c>
      <c r="S10">
        <f>IFERROR(INDEX(BasicStats!$A:$AH,MATCH($A10,BasicStats!$B:$B,0),COLUMN()+1),INDEX(BasicStats!$A:$AH,MATCH($A10&amp;" NCAA",BasicStats!$B:$B,0),COLUMN()+1))</f>
        <v>1750</v>
      </c>
      <c r="T10">
        <f>IFERROR(INDEX(BasicStats!$A:$AH,MATCH($A10,BasicStats!$B:$B,0),COLUMN()+1),INDEX(BasicStats!$A:$AH,MATCH($A10&amp;" NCAA",BasicStats!$B:$B,0),COLUMN()+1))</f>
        <v>0.41599999999999998</v>
      </c>
      <c r="U10">
        <f>IFERROR(INDEX(BasicStats!$A:$AH,MATCH($A10,BasicStats!$B:$B,0),COLUMN()+1),INDEX(BasicStats!$A:$AH,MATCH($A10&amp;" NCAA",BasicStats!$B:$B,0),COLUMN()+1))</f>
        <v>274</v>
      </c>
      <c r="V10">
        <f>IFERROR(INDEX(BasicStats!$A:$AH,MATCH($A10,BasicStats!$B:$B,0),COLUMN()+1),INDEX(BasicStats!$A:$AH,MATCH($A10&amp;" NCAA",BasicStats!$B:$B,0),COLUMN()+1))</f>
        <v>790</v>
      </c>
      <c r="W10">
        <f>IFERROR(INDEX(BasicStats!$A:$AH,MATCH($A10,BasicStats!$B:$B,0),COLUMN()+1),INDEX(BasicStats!$A:$AH,MATCH($A10&amp;" NCAA",BasicStats!$B:$B,0),COLUMN()+1))</f>
        <v>0.34699999999999998</v>
      </c>
      <c r="X10">
        <f>IFERROR(INDEX(BasicStats!$A:$AH,MATCH($A10,BasicStats!$B:$B,0),COLUMN()+1),INDEX(BasicStats!$A:$AH,MATCH($A10&amp;" NCAA",BasicStats!$B:$B,0),COLUMN()+1))</f>
        <v>420</v>
      </c>
      <c r="Y10">
        <f>IFERROR(INDEX(BasicStats!$A:$AH,MATCH($A10,BasicStats!$B:$B,0),COLUMN()+1),INDEX(BasicStats!$A:$AH,MATCH($A10&amp;" NCAA",BasicStats!$B:$B,0),COLUMN()+1))</f>
        <v>564</v>
      </c>
      <c r="Z10">
        <f>IFERROR(INDEX(BasicStats!$A:$AH,MATCH($A10,BasicStats!$B:$B,0),COLUMN()+1),INDEX(BasicStats!$A:$AH,MATCH($A10&amp;" NCAA",BasicStats!$B:$B,0),COLUMN()+1))</f>
        <v>0.745</v>
      </c>
      <c r="AA10">
        <f>IFERROR(INDEX(BasicStats!$A:$AH,MATCH($A10,BasicStats!$B:$B,0),COLUMN()+1),INDEX(BasicStats!$A:$AH,MATCH($A10&amp;" NCAA",BasicStats!$B:$B,0),COLUMN()+1))</f>
        <v>294</v>
      </c>
      <c r="AB10">
        <f>IFERROR(INDEX(BasicStats!$A:$AH,MATCH($A10,BasicStats!$B:$B,0),COLUMN()+1),INDEX(BasicStats!$A:$AH,MATCH($A10&amp;" NCAA",BasicStats!$B:$B,0),COLUMN()+1))</f>
        <v>1083</v>
      </c>
      <c r="AC10">
        <f>IFERROR(INDEX(BasicStats!$A:$AH,MATCH($A10,BasicStats!$B:$B,0),COLUMN()+1),INDEX(BasicStats!$A:$AH,MATCH($A10&amp;" NCAA",BasicStats!$B:$B,0),COLUMN()+1))</f>
        <v>402</v>
      </c>
      <c r="AD10">
        <f>IFERROR(INDEX(BasicStats!$A:$AH,MATCH($A10,BasicStats!$B:$B,0),COLUMN()+1),INDEX(BasicStats!$A:$AH,MATCH($A10&amp;" NCAA",BasicStats!$B:$B,0),COLUMN()+1))</f>
        <v>195</v>
      </c>
      <c r="AE10">
        <f>IFERROR(INDEX(BasicStats!$A:$AH,MATCH($A10,BasicStats!$B:$B,0),COLUMN()+1),INDEX(BasicStats!$A:$AH,MATCH($A10&amp;" NCAA",BasicStats!$B:$B,0),COLUMN()+1))</f>
        <v>78</v>
      </c>
      <c r="AF10">
        <f>IFERROR(INDEX(BasicStats!$A:$AH,MATCH($A10,BasicStats!$B:$B,0),COLUMN()+1),INDEX(BasicStats!$A:$AH,MATCH($A10&amp;" NCAA",BasicStats!$B:$B,0),COLUMN()+1))</f>
        <v>454</v>
      </c>
      <c r="AG10" s="38">
        <f>IFERROR(INDEX(AdvancedStats!$A:$AD,MATCH($A10,AdvancedStats!$B:$B,0),COLUMN()-15),INDEX(AdvancedStats!$A:$AD,MATCH($A10&amp;" NCAA",AdvancedStats!$B:$B,0),COLUMN()-15))</f>
        <v>66.7</v>
      </c>
      <c r="AH10" s="38">
        <f>IFERROR(INDEX(AdvancedStats!$A:$AD,MATCH($A10,AdvancedStats!$B:$B,0),COLUMN()-15),INDEX(AdvancedStats!$A:$AD,MATCH($A10&amp;" NCAA",AdvancedStats!$B:$B,0),COLUMN()-15))</f>
        <v>99.2</v>
      </c>
      <c r="AI10" s="38">
        <f>IFERROR(INDEX(AdvancedStats!$A:$AD,MATCH($A10,AdvancedStats!$B:$B,0),COLUMN()-15),INDEX(AdvancedStats!$A:$AD,MATCH($A10&amp;" NCAA",AdvancedStats!$B:$B,0),COLUMN()-15))</f>
        <v>0.32200000000000001</v>
      </c>
      <c r="AJ10" s="38">
        <f>IFERROR(INDEX(AdvancedStats!$A:$AD,MATCH($A10,AdvancedStats!$B:$B,0),COLUMN()-15),INDEX(AdvancedStats!$A:$AD,MATCH($A10&amp;" NCAA",AdvancedStats!$B:$B,0),COLUMN()-15))</f>
        <v>0.45100000000000001</v>
      </c>
      <c r="AK10" s="38">
        <f>IFERROR(INDEX(AdvancedStats!$A:$AD,MATCH($A10,AdvancedStats!$B:$B,0),COLUMN()-15),INDEX(AdvancedStats!$A:$AD,MATCH($A10&amp;" NCAA",AdvancedStats!$B:$B,0),COLUMN()-15))</f>
        <v>0.53300000000000003</v>
      </c>
      <c r="AL10" s="38">
        <f>IFERROR(INDEX(AdvancedStats!$A:$AD,MATCH($A10,AdvancedStats!$B:$B,0),COLUMN()-15),INDEX(AdvancedStats!$A:$AD,MATCH($A10&amp;" NCAA",AdvancedStats!$B:$B,0),COLUMN()-15))</f>
        <v>49.8</v>
      </c>
      <c r="AM10" s="38">
        <f>IFERROR(INDEX(AdvancedStats!$A:$AD,MATCH($A10,AdvancedStats!$B:$B,0),COLUMN()-15),INDEX(AdvancedStats!$A:$AD,MATCH($A10&amp;" NCAA",AdvancedStats!$B:$B,0),COLUMN()-15))</f>
        <v>55.2</v>
      </c>
      <c r="AN10" s="38">
        <f>IFERROR(INDEX(AdvancedStats!$A:$AD,MATCH($A10,AdvancedStats!$B:$B,0),COLUMN()-15),INDEX(AdvancedStats!$A:$AD,MATCH($A10&amp;" NCAA",AdvancedStats!$B:$B,0),COLUMN()-15))</f>
        <v>9</v>
      </c>
      <c r="AO10" s="38">
        <f>IFERROR(INDEX(AdvancedStats!$A:$AD,MATCH($A10,AdvancedStats!$B:$B,0),COLUMN()-15),INDEX(AdvancedStats!$A:$AD,MATCH($A10&amp;" NCAA",AdvancedStats!$B:$B,0),COLUMN()-15))</f>
        <v>7.1</v>
      </c>
      <c r="AP10" s="38">
        <f>IFERROR(INDEX(AdvancedStats!$A:$AD,MATCH($A10,AdvancedStats!$B:$B,0),COLUMN()-15),INDEX(AdvancedStats!$A:$AD,MATCH($A10&amp;" NCAA",AdvancedStats!$B:$B,0),COLUMN()-15))</f>
        <v>0.49399999999999999</v>
      </c>
      <c r="AQ10" s="38">
        <f>IFERROR(INDEX(AdvancedStats!$A:$AD,MATCH($A10,AdvancedStats!$B:$B,0),COLUMN()-15),INDEX(AdvancedStats!$A:$AD,MATCH($A10&amp;" NCAA",AdvancedStats!$B:$B,0),COLUMN()-15))</f>
        <v>18.399999999999999</v>
      </c>
      <c r="AR10" s="38">
        <f>IFERROR(INDEX(AdvancedStats!$A:$AD,MATCH($A10,AdvancedStats!$B:$B,0),COLUMN()-15),INDEX(AdvancedStats!$A:$AD,MATCH($A10&amp;" NCAA",AdvancedStats!$B:$B,0),COLUMN()-15))</f>
        <v>27.1</v>
      </c>
      <c r="AS10" s="38">
        <f>IFERROR(INDEX(AdvancedStats!$A:$AD,MATCH($A10,AdvancedStats!$B:$B,0),COLUMN()-15),INDEX(AdvancedStats!$A:$AD,MATCH($A10&amp;" NCAA",AdvancedStats!$B:$B,0),COLUMN()-15))</f>
        <v>0.24</v>
      </c>
      <c r="AT10" s="39">
        <f>IFERROR(INDEX(AdvancedOpponentStats!$A:$AD,MATCH($A10,AdvancedOpponentStats!$B:$B,0),COLUMN()-27),INDEX(AdvancedOpponentStats!$A:$AD,MATCH($A10&amp;" NCAA",AdvancedOpponentStats!$B:$B,0),COLUMN()-27))</f>
        <v>102.3</v>
      </c>
      <c r="AU10" s="39">
        <f>IFERROR(INDEX(AdvancedOpponentStats!$A:$AD,MATCH($A10,AdvancedOpponentStats!$B:$B,0),COLUMN()-27),INDEX(AdvancedOpponentStats!$A:$AD,MATCH($A10&amp;" NCAA",AdvancedOpponentStats!$B:$B,0),COLUMN()-27))</f>
        <v>0.29599999999999999</v>
      </c>
      <c r="AV10" s="39">
        <f>IFERROR(INDEX(AdvancedOpponentStats!$A:$AD,MATCH($A10,AdvancedOpponentStats!$B:$B,0),COLUMN()-27),INDEX(AdvancedOpponentStats!$A:$AD,MATCH($A10&amp;" NCAA",AdvancedOpponentStats!$B:$B,0),COLUMN()-27))</f>
        <v>0.39100000000000001</v>
      </c>
      <c r="AW10" s="39">
        <f>IFERROR(INDEX(AdvancedOpponentStats!$A:$AD,MATCH($A10,AdvancedOpponentStats!$B:$B,0),COLUMN()-27),INDEX(AdvancedOpponentStats!$A:$AD,MATCH($A10&amp;" NCAA",AdvancedOpponentStats!$B:$B,0),COLUMN()-27))</f>
        <v>0.54</v>
      </c>
      <c r="AX10" s="39">
        <f>IFERROR(INDEX(AdvancedOpponentStats!$A:$AD,MATCH($A10,AdvancedOpponentStats!$B:$B,0),COLUMN()-27),INDEX(AdvancedOpponentStats!$A:$AD,MATCH($A10&amp;" NCAA",AdvancedOpponentStats!$B:$B,0),COLUMN()-27))</f>
        <v>50.2</v>
      </c>
      <c r="AY10" s="39">
        <f>IFERROR(INDEX(AdvancedOpponentStats!$A:$AD,MATCH($A10,AdvancedOpponentStats!$B:$B,0),COLUMN()-27),INDEX(AdvancedOpponentStats!$A:$AD,MATCH($A10&amp;" NCAA",AdvancedOpponentStats!$B:$B,0),COLUMN()-27))</f>
        <v>57.1</v>
      </c>
      <c r="AZ10" s="39">
        <f>IFERROR(INDEX(AdvancedOpponentStats!$A:$AD,MATCH($A10,AdvancedOpponentStats!$B:$B,0),COLUMN()-27),INDEX(AdvancedOpponentStats!$A:$AD,MATCH($A10&amp;" NCAA",AdvancedOpponentStats!$B:$B,0),COLUMN()-27))</f>
        <v>9.5</v>
      </c>
      <c r="BA10" s="39">
        <f>IFERROR(INDEX(AdvancedOpponentStats!$A:$AD,MATCH($A10,AdvancedOpponentStats!$B:$B,0),COLUMN()-27),INDEX(AdvancedOpponentStats!$A:$AD,MATCH($A10&amp;" NCAA",AdvancedOpponentStats!$B:$B,0),COLUMN()-27))</f>
        <v>12.3</v>
      </c>
      <c r="BB10" s="39">
        <f>IFERROR(INDEX(AdvancedOpponentStats!$A:$AD,MATCH($A10,AdvancedOpponentStats!$B:$B,0),COLUMN()-27),INDEX(AdvancedOpponentStats!$A:$AD,MATCH($A10&amp;" NCAA",AdvancedOpponentStats!$B:$B,0),COLUMN()-27))</f>
        <v>0.51900000000000002</v>
      </c>
      <c r="BC10" s="39">
        <f>IFERROR(INDEX(AdvancedOpponentStats!$A:$AD,MATCH($A10,AdvancedOpponentStats!$B:$B,0),COLUMN()-27),INDEX(AdvancedOpponentStats!$A:$AD,MATCH($A10&amp;" NCAA",AdvancedOpponentStats!$B:$B,0),COLUMN()-27))</f>
        <v>16.5</v>
      </c>
      <c r="BD10" s="39">
        <f>IFERROR(INDEX(AdvancedOpponentStats!$A:$AD,MATCH($A10,AdvancedOpponentStats!$B:$B,0),COLUMN()-27),INDEX(AdvancedOpponentStats!$A:$AD,MATCH($A10&amp;" NCAA",AdvancedOpponentStats!$B:$B,0),COLUMN()-27))</f>
        <v>27.6</v>
      </c>
      <c r="BE10" s="39">
        <f>IFERROR(INDEX(AdvancedOpponentStats!$A:$AD,MATCH($A10,AdvancedOpponentStats!$B:$B,0),COLUMN()-27),INDEX(AdvancedOpponentStats!$A:$AD,MATCH($A10&amp;" NCAA",AdvancedOpponentStats!$B:$B,0),COLUMN()-27))</f>
        <v>0.19400000000000001</v>
      </c>
      <c r="BF10" s="41">
        <f>IFERROR(INDEX(TeamRankings!$A:$R,MATCH($A10,TeamRankings!$B:$B,0),COLUMN()-49),INDEX(TeamRankings!$A:$R,MATCH($A10&amp;" NCAA",TeamRankings!$B:$B,0),COLUMN()-49))</f>
        <v>-2.06</v>
      </c>
      <c r="BG10" s="41">
        <f>IFERROR(INDEX(TeamRankings!$A:$R,MATCH($A10,TeamRankings!$B:$B,0),COLUMN()-48),INDEX(TeamRankings!$A:$R,MATCH($A10&amp;" NCAA",TeamRankings!$B:$B,0),COLUMN()-48))</f>
        <v>-6.67</v>
      </c>
      <c r="BH10" s="41">
        <f>IFERROR(INDEX(TeamRankings!$A:$R,MATCH($A10,TeamRankings!$B:$B,0),COLUMN()-47),INDEX(TeamRankings!$A:$R,MATCH($A10&amp;" NCAA",TeamRankings!$B:$B,0),COLUMN()-47))</f>
        <v>-7.02</v>
      </c>
      <c r="BI10" s="41">
        <f>IFERROR(INDEX(TeamRankings!$A:$R,MATCH($A10,TeamRankings!$B:$B,0),COLUMN()-47),INDEX(TeamRankings!$A:$R,MATCH($A10&amp;" NCAA",TeamRankings!$B:$B,0),COLUMN()-47))</f>
        <v>-2.33</v>
      </c>
      <c r="BJ10" s="41">
        <f>IFERROR(INDEX(TeamRankings!$A:$R,MATCH($A10,TeamRankings!$B:$B,0),COLUMN()-47),INDEX(TeamRankings!$A:$R,MATCH($A10&amp;" NCAA",TeamRankings!$B:$B,0),COLUMN()-47))</f>
        <v>-9.34</v>
      </c>
      <c r="BK10" s="41">
        <f>IFERROR(INDEX(TeamRankings!$A:$R,MATCH($A10,TeamRankings!$B:$B,0),COLUMN()-47),INDEX(TeamRankings!$A:$R,MATCH($A10&amp;" NCAA",TeamRankings!$B:$B,0),COLUMN()-47))</f>
        <v>95.26</v>
      </c>
      <c r="BL10" s="41">
        <f>IFERROR(INDEX(TeamRankings!$A:$R,MATCH($A10,TeamRankings!$B:$B,0),COLUMN()-47),INDEX(TeamRankings!$A:$R,MATCH($A10&amp;" NCAA",TeamRankings!$B:$B,0),COLUMN()-47))</f>
        <v>108.31</v>
      </c>
      <c r="BM10" s="41">
        <f>IFERROR(INDEX(TeamRankings!$A:$R,MATCH($A10,TeamRankings!$B:$B,0),COLUMN()-47),INDEX(TeamRankings!$A:$R,MATCH($A10&amp;" NCAA",TeamRankings!$B:$B,0),COLUMN()-47))</f>
        <v>-13.06</v>
      </c>
      <c r="BN10">
        <f t="shared" si="2"/>
        <v>293</v>
      </c>
      <c r="BO10">
        <f t="shared" si="3"/>
        <v>260</v>
      </c>
      <c r="BP10">
        <f t="shared" si="4"/>
        <v>67.1875</v>
      </c>
      <c r="BQ10" s="41" t="str">
        <f>INDEX(TeamRankings!$A:$R,MATCH($A10,TeamRankings!$B:$B,0),3)</f>
        <v>AEC</v>
      </c>
      <c r="BR10" s="40">
        <f t="shared" si="6"/>
        <v>-3.0999999999999943</v>
      </c>
      <c r="BS10" s="40">
        <f t="shared" si="7"/>
        <v>2.6000000000000023E-2</v>
      </c>
      <c r="BT10" s="40">
        <f t="shared" si="8"/>
        <v>0.06</v>
      </c>
      <c r="BU10" s="40">
        <f t="shared" si="9"/>
        <v>-7.0000000000000062E-3</v>
      </c>
      <c r="BV10" s="40">
        <f t="shared" si="10"/>
        <v>-0.40000000000000568</v>
      </c>
      <c r="BW10" s="40">
        <f t="shared" si="11"/>
        <v>-1.8999999999999986</v>
      </c>
      <c r="BX10" s="40">
        <f t="shared" si="12"/>
        <v>-0.5</v>
      </c>
      <c r="BY10" s="40">
        <f t="shared" si="13"/>
        <v>-5.2000000000000011</v>
      </c>
      <c r="BZ10" s="40">
        <f t="shared" si="14"/>
        <v>-2.5000000000000022E-2</v>
      </c>
      <c r="CA10" s="40">
        <f t="shared" si="15"/>
        <v>1.8999999999999986</v>
      </c>
      <c r="CB10" s="40">
        <f t="shared" si="16"/>
        <v>-0.5</v>
      </c>
      <c r="CC10" s="40">
        <f t="shared" si="17"/>
        <v>4.5999999999999985E-2</v>
      </c>
      <c r="CD10" t="s">
        <v>538</v>
      </c>
      <c r="CE10">
        <f t="array" ref="CE10">_xlfn.STDEV.P(IF($BQ$3:$BQ$355=CD10,$BP$3:$BP$355))</f>
        <v>3.9052072216380438</v>
      </c>
      <c r="CH10">
        <v>11.269669220062843</v>
      </c>
      <c r="CI10">
        <v>7.7255265674172936E-3</v>
      </c>
      <c r="CJ10">
        <v>1.0421733665749142E-2</v>
      </c>
      <c r="CK10">
        <v>22.706027171265852</v>
      </c>
      <c r="CL10">
        <v>7.1284125680895899E-3</v>
      </c>
      <c r="CM10">
        <v>1.3287737954859198E-2</v>
      </c>
      <c r="CN10">
        <v>3.6345125115748683E-3</v>
      </c>
      <c r="CO10">
        <v>1.266664322501727E-2</v>
      </c>
      <c r="CP10">
        <v>26.228864881358405</v>
      </c>
      <c r="CQ10">
        <v>0.38375487942982783</v>
      </c>
      <c r="CR10">
        <v>5.7883427208748923</v>
      </c>
      <c r="CS10">
        <v>1.9559400129894566</v>
      </c>
    </row>
    <row r="11" spans="1:97" x14ac:dyDescent="0.25">
      <c r="A11" t="s">
        <v>141</v>
      </c>
      <c r="B11">
        <f>IFERROR(INDEX(BasicStats!$A:$AH,MATCH($A11,BasicStats!$B:$B,0),COLUMN()+1),INDEX(BasicStats!$A:$AH,MATCH($A11&amp;" NCAA",BasicStats!$B:$B,0),COLUMN()+1))</f>
        <v>31</v>
      </c>
      <c r="C11">
        <f>IFERROR(INDEX(BasicStats!$A:$AH,MATCH($A11,BasicStats!$B:$B,0),COLUMN()+1),INDEX(BasicStats!$A:$AH,MATCH($A11&amp;" NCAA",BasicStats!$B:$B,0),COLUMN()+1))</f>
        <v>10</v>
      </c>
      <c r="D11">
        <f>IFERROR(INDEX(BasicStats!$A:$AH,MATCH($A11,BasicStats!$B:$B,0),COLUMN()+1),INDEX(BasicStats!$A:$AH,MATCH($A11&amp;" NCAA",BasicStats!$B:$B,0),COLUMN()+1))</f>
        <v>21</v>
      </c>
      <c r="E11">
        <f>IFERROR(INDEX(BasicStats!$A:$AH,MATCH($A11,BasicStats!$B:$B,0),COLUMN()+1),INDEX(BasicStats!$A:$AH,MATCH($A11&amp;" NCAA",BasicStats!$B:$B,0),COLUMN()+1))</f>
        <v>0.32300000000000001</v>
      </c>
      <c r="F11">
        <f>IFERROR(INDEX(BasicStats!$A:$AH,MATCH($A11,BasicStats!$B:$B,0),COLUMN()+1),INDEX(BasicStats!$A:$AH,MATCH($A11&amp;" NCAA",BasicStats!$B:$B,0),COLUMN()+1))</f>
        <v>-22.1</v>
      </c>
      <c r="G11">
        <f>IFERROR(INDEX(BasicStats!$A:$AH,MATCH($A11,BasicStats!$B:$B,0),COLUMN()+1),INDEX(BasicStats!$A:$AH,MATCH($A11&amp;" NCAA",BasicStats!$B:$B,0),COLUMN()+1))</f>
        <v>-8.99</v>
      </c>
      <c r="H11">
        <f>IFERROR(INDEX(BasicStats!$A:$AH,MATCH($A11,BasicStats!$B:$B,0),COLUMN()+1),INDEX(BasicStats!$A:$AH,MATCH($A11&amp;" NCAA",BasicStats!$B:$B,0),COLUMN()+1))</f>
        <v>6</v>
      </c>
      <c r="I11">
        <f>IFERROR(INDEX(BasicStats!$A:$AH,MATCH($A11,BasicStats!$B:$B,0),COLUMN()+1),INDEX(BasicStats!$A:$AH,MATCH($A11&amp;" NCAA",BasicStats!$B:$B,0),COLUMN()+1))</f>
        <v>12</v>
      </c>
      <c r="J11">
        <f>IFERROR(INDEX(BasicStats!$A:$AH,MATCH($A11,BasicStats!$B:$B,0),COLUMN()+1),INDEX(BasicStats!$A:$AH,MATCH($A11&amp;" NCAA",BasicStats!$B:$B,0),COLUMN()+1))</f>
        <v>10</v>
      </c>
      <c r="K11">
        <f>IFERROR(INDEX(BasicStats!$A:$AH,MATCH($A11,BasicStats!$B:$B,0),COLUMN()+1),INDEX(BasicStats!$A:$AH,MATCH($A11&amp;" NCAA",BasicStats!$B:$B,0),COLUMN()+1))</f>
        <v>3</v>
      </c>
      <c r="L11">
        <f>IFERROR(INDEX(BasicStats!$A:$AH,MATCH($A11,BasicStats!$B:$B,0),COLUMN()+1),INDEX(BasicStats!$A:$AH,MATCH($A11&amp;" NCAA",BasicStats!$B:$B,0),COLUMN()+1))</f>
        <v>0</v>
      </c>
      <c r="M11">
        <f>IFERROR(INDEX(BasicStats!$A:$AH,MATCH($A11,BasicStats!$B:$B,0),COLUMN()+1),INDEX(BasicStats!$A:$AH,MATCH($A11&amp;" NCAA",BasicStats!$B:$B,0),COLUMN()+1))</f>
        <v>17</v>
      </c>
      <c r="N11">
        <f>IFERROR(INDEX(BasicStats!$A:$AH,MATCH($A11,BasicStats!$B:$B,0),COLUMN()+1),INDEX(BasicStats!$A:$AH,MATCH($A11&amp;" NCAA",BasicStats!$B:$B,0),COLUMN()+1))</f>
        <v>1995</v>
      </c>
      <c r="O11">
        <f>IFERROR(INDEX(BasicStats!$A:$AH,MATCH($A11,BasicStats!$B:$B,0),COLUMN()+1),INDEX(BasicStats!$A:$AH,MATCH($A11&amp;" NCAA",BasicStats!$B:$B,0),COLUMN()+1))</f>
        <v>2194</v>
      </c>
      <c r="P11">
        <f>IFERROR(INDEX(BasicStats!$A:$AH,MATCH($A11,BasicStats!$B:$B,0),COLUMN()+1),INDEX(BasicStats!$A:$AH,MATCH($A11&amp;" NCAA",BasicStats!$B:$B,0),COLUMN()+1))</f>
        <v>0</v>
      </c>
      <c r="Q11">
        <f>IFERROR(INDEX(BasicStats!$A:$AH,MATCH($A11,BasicStats!$B:$B,0),COLUMN()+1),INDEX(BasicStats!$A:$AH,MATCH($A11&amp;" NCAA",BasicStats!$B:$B,0),COLUMN()+1))</f>
        <v>1245</v>
      </c>
      <c r="R11">
        <f>IFERROR(INDEX(BasicStats!$A:$AH,MATCH($A11,BasicStats!$B:$B,0),COLUMN()+1),INDEX(BasicStats!$A:$AH,MATCH($A11&amp;" NCAA",BasicStats!$B:$B,0),COLUMN()+1))</f>
        <v>709</v>
      </c>
      <c r="S11">
        <f>IFERROR(INDEX(BasicStats!$A:$AH,MATCH($A11,BasicStats!$B:$B,0),COLUMN()+1),INDEX(BasicStats!$A:$AH,MATCH($A11&amp;" NCAA",BasicStats!$B:$B,0),COLUMN()+1))</f>
        <v>1721</v>
      </c>
      <c r="T11">
        <f>IFERROR(INDEX(BasicStats!$A:$AH,MATCH($A11,BasicStats!$B:$B,0),COLUMN()+1),INDEX(BasicStats!$A:$AH,MATCH($A11&amp;" NCAA",BasicStats!$B:$B,0),COLUMN()+1))</f>
        <v>0.41199999999999998</v>
      </c>
      <c r="U11">
        <f>IFERROR(INDEX(BasicStats!$A:$AH,MATCH($A11,BasicStats!$B:$B,0),COLUMN()+1),INDEX(BasicStats!$A:$AH,MATCH($A11&amp;" NCAA",BasicStats!$B:$B,0),COLUMN()+1))</f>
        <v>211</v>
      </c>
      <c r="V11">
        <f>IFERROR(INDEX(BasicStats!$A:$AH,MATCH($A11,BasicStats!$B:$B,0),COLUMN()+1),INDEX(BasicStats!$A:$AH,MATCH($A11&amp;" NCAA",BasicStats!$B:$B,0),COLUMN()+1))</f>
        <v>646</v>
      </c>
      <c r="W11">
        <f>IFERROR(INDEX(BasicStats!$A:$AH,MATCH($A11,BasicStats!$B:$B,0),COLUMN()+1),INDEX(BasicStats!$A:$AH,MATCH($A11&amp;" NCAA",BasicStats!$B:$B,0),COLUMN()+1))</f>
        <v>0.32700000000000001</v>
      </c>
      <c r="X11">
        <f>IFERROR(INDEX(BasicStats!$A:$AH,MATCH($A11,BasicStats!$B:$B,0),COLUMN()+1),INDEX(BasicStats!$A:$AH,MATCH($A11&amp;" NCAA",BasicStats!$B:$B,0),COLUMN()+1))</f>
        <v>366</v>
      </c>
      <c r="Y11">
        <f>IFERROR(INDEX(BasicStats!$A:$AH,MATCH($A11,BasicStats!$B:$B,0),COLUMN()+1),INDEX(BasicStats!$A:$AH,MATCH($A11&amp;" NCAA",BasicStats!$B:$B,0),COLUMN()+1))</f>
        <v>543</v>
      </c>
      <c r="Z11">
        <f>IFERROR(INDEX(BasicStats!$A:$AH,MATCH($A11,BasicStats!$B:$B,0),COLUMN()+1),INDEX(BasicStats!$A:$AH,MATCH($A11&amp;" NCAA",BasicStats!$B:$B,0),COLUMN()+1))</f>
        <v>0.67400000000000004</v>
      </c>
      <c r="AA11">
        <f>IFERROR(INDEX(BasicStats!$A:$AH,MATCH($A11,BasicStats!$B:$B,0),COLUMN()+1),INDEX(BasicStats!$A:$AH,MATCH($A11&amp;" NCAA",BasicStats!$B:$B,0),COLUMN()+1))</f>
        <v>334</v>
      </c>
      <c r="AB11">
        <f>IFERROR(INDEX(BasicStats!$A:$AH,MATCH($A11,BasicStats!$B:$B,0),COLUMN()+1),INDEX(BasicStats!$A:$AH,MATCH($A11&amp;" NCAA",BasicStats!$B:$B,0),COLUMN()+1))</f>
        <v>1079</v>
      </c>
      <c r="AC11">
        <f>IFERROR(INDEX(BasicStats!$A:$AH,MATCH($A11,BasicStats!$B:$B,0),COLUMN()+1),INDEX(BasicStats!$A:$AH,MATCH($A11&amp;" NCAA",BasicStats!$B:$B,0),COLUMN()+1))</f>
        <v>391</v>
      </c>
      <c r="AD11">
        <f>IFERROR(INDEX(BasicStats!$A:$AH,MATCH($A11,BasicStats!$B:$B,0),COLUMN()+1),INDEX(BasicStats!$A:$AH,MATCH($A11&amp;" NCAA",BasicStats!$B:$B,0),COLUMN()+1))</f>
        <v>229</v>
      </c>
      <c r="AE11">
        <f>IFERROR(INDEX(BasicStats!$A:$AH,MATCH($A11,BasicStats!$B:$B,0),COLUMN()+1),INDEX(BasicStats!$A:$AH,MATCH($A11&amp;" NCAA",BasicStats!$B:$B,0),COLUMN()+1))</f>
        <v>107</v>
      </c>
      <c r="AF11">
        <f>IFERROR(INDEX(BasicStats!$A:$AH,MATCH($A11,BasicStats!$B:$B,0),COLUMN()+1),INDEX(BasicStats!$A:$AH,MATCH($A11&amp;" NCAA",BasicStats!$B:$B,0),COLUMN()+1))</f>
        <v>492</v>
      </c>
      <c r="AG11" s="38">
        <f>IFERROR(INDEX(AdvancedStats!$A:$AD,MATCH($A11,AdvancedStats!$B:$B,0),COLUMN()-15),INDEX(AdvancedStats!$A:$AD,MATCH($A11&amp;" NCAA",AdvancedStats!$B:$B,0),COLUMN()-15))</f>
        <v>68.8</v>
      </c>
      <c r="AH11" s="38">
        <f>IFERROR(INDEX(AdvancedStats!$A:$AD,MATCH($A11,AdvancedStats!$B:$B,0),COLUMN()-15),INDEX(AdvancedStats!$A:$AD,MATCH($A11&amp;" NCAA",AdvancedStats!$B:$B,0),COLUMN()-15))</f>
        <v>93.2</v>
      </c>
      <c r="AI11" s="38">
        <f>IFERROR(INDEX(AdvancedStats!$A:$AD,MATCH($A11,AdvancedStats!$B:$B,0),COLUMN()-15),INDEX(AdvancedStats!$A:$AD,MATCH($A11&amp;" NCAA",AdvancedStats!$B:$B,0),COLUMN()-15))</f>
        <v>0.316</v>
      </c>
      <c r="AJ11" s="38">
        <f>IFERROR(INDEX(AdvancedStats!$A:$AD,MATCH($A11,AdvancedStats!$B:$B,0),COLUMN()-15),INDEX(AdvancedStats!$A:$AD,MATCH($A11&amp;" NCAA",AdvancedStats!$B:$B,0),COLUMN()-15))</f>
        <v>0.375</v>
      </c>
      <c r="AK11" s="38">
        <f>IFERROR(INDEX(AdvancedStats!$A:$AD,MATCH($A11,AdvancedStats!$B:$B,0),COLUMN()-15),INDEX(AdvancedStats!$A:$AD,MATCH($A11&amp;" NCAA",AdvancedStats!$B:$B,0),COLUMN()-15))</f>
        <v>0.504</v>
      </c>
      <c r="AL11" s="38">
        <f>IFERROR(INDEX(AdvancedStats!$A:$AD,MATCH($A11,AdvancedStats!$B:$B,0),COLUMN()-15),INDEX(AdvancedStats!$A:$AD,MATCH($A11&amp;" NCAA",AdvancedStats!$B:$B,0),COLUMN()-15))</f>
        <v>49.9</v>
      </c>
      <c r="AM11" s="38">
        <f>IFERROR(INDEX(AdvancedStats!$A:$AD,MATCH($A11,AdvancedStats!$B:$B,0),COLUMN()-15),INDEX(AdvancedStats!$A:$AD,MATCH($A11&amp;" NCAA",AdvancedStats!$B:$B,0),COLUMN()-15))</f>
        <v>55.1</v>
      </c>
      <c r="AN11" s="38">
        <f>IFERROR(INDEX(AdvancedStats!$A:$AD,MATCH($A11,AdvancedStats!$B:$B,0),COLUMN()-15),INDEX(AdvancedStats!$A:$AD,MATCH($A11&amp;" NCAA",AdvancedStats!$B:$B,0),COLUMN()-15))</f>
        <v>10.7</v>
      </c>
      <c r="AO11" s="38">
        <f>IFERROR(INDEX(AdvancedStats!$A:$AD,MATCH($A11,AdvancedStats!$B:$B,0),COLUMN()-15),INDEX(AdvancedStats!$A:$AD,MATCH($A11&amp;" NCAA",AdvancedStats!$B:$B,0),COLUMN()-15))</f>
        <v>9.8000000000000007</v>
      </c>
      <c r="AP11" s="38">
        <f>IFERROR(INDEX(AdvancedStats!$A:$AD,MATCH($A11,AdvancedStats!$B:$B,0),COLUMN()-15),INDEX(AdvancedStats!$A:$AD,MATCH($A11&amp;" NCAA",AdvancedStats!$B:$B,0),COLUMN()-15))</f>
        <v>0.47299999999999998</v>
      </c>
      <c r="AQ11" s="38">
        <f>IFERROR(INDEX(AdvancedStats!$A:$AD,MATCH($A11,AdvancedStats!$B:$B,0),COLUMN()-15),INDEX(AdvancedStats!$A:$AD,MATCH($A11&amp;" NCAA",AdvancedStats!$B:$B,0),COLUMN()-15))</f>
        <v>19.899999999999999</v>
      </c>
      <c r="AR11" s="38">
        <f>IFERROR(INDEX(AdvancedStats!$A:$AD,MATCH($A11,AdvancedStats!$B:$B,0),COLUMN()-15),INDEX(AdvancedStats!$A:$AD,MATCH($A11&amp;" NCAA",AdvancedStats!$B:$B,0),COLUMN()-15))</f>
        <v>30.1</v>
      </c>
      <c r="AS11" s="38">
        <f>IFERROR(INDEX(AdvancedStats!$A:$AD,MATCH($A11,AdvancedStats!$B:$B,0),COLUMN()-15),INDEX(AdvancedStats!$A:$AD,MATCH($A11&amp;" NCAA",AdvancedStats!$B:$B,0),COLUMN()-15))</f>
        <v>0.21299999999999999</v>
      </c>
      <c r="AT11" s="39">
        <f>IFERROR(INDEX(AdvancedOpponentStats!$A:$AD,MATCH($A11,AdvancedOpponentStats!$B:$B,0),COLUMN()-27),INDEX(AdvancedOpponentStats!$A:$AD,MATCH($A11&amp;" NCAA",AdvancedOpponentStats!$B:$B,0),COLUMN()-27))</f>
        <v>102.5</v>
      </c>
      <c r="AU11" s="39">
        <f>IFERROR(INDEX(AdvancedOpponentStats!$A:$AD,MATCH($A11,AdvancedOpponentStats!$B:$B,0),COLUMN()-27),INDEX(AdvancedOpponentStats!$A:$AD,MATCH($A11&amp;" NCAA",AdvancedOpponentStats!$B:$B,0),COLUMN()-27))</f>
        <v>0.35499999999999998</v>
      </c>
      <c r="AV11" s="39">
        <f>IFERROR(INDEX(AdvancedOpponentStats!$A:$AD,MATCH($A11,AdvancedOpponentStats!$B:$B,0),COLUMN()-27),INDEX(AdvancedOpponentStats!$A:$AD,MATCH($A11&amp;" NCAA",AdvancedOpponentStats!$B:$B,0),COLUMN()-27))</f>
        <v>0.377</v>
      </c>
      <c r="AW11" s="39">
        <f>IFERROR(INDEX(AdvancedOpponentStats!$A:$AD,MATCH($A11,AdvancedOpponentStats!$B:$B,0),COLUMN()-27),INDEX(AdvancedOpponentStats!$A:$AD,MATCH($A11&amp;" NCAA",AdvancedOpponentStats!$B:$B,0),COLUMN()-27))</f>
        <v>0.53800000000000003</v>
      </c>
      <c r="AX11" s="39">
        <f>IFERROR(INDEX(AdvancedOpponentStats!$A:$AD,MATCH($A11,AdvancedOpponentStats!$B:$B,0),COLUMN()-27),INDEX(AdvancedOpponentStats!$A:$AD,MATCH($A11&amp;" NCAA",AdvancedOpponentStats!$B:$B,0),COLUMN()-27))</f>
        <v>50.1</v>
      </c>
      <c r="AY11" s="39">
        <f>IFERROR(INDEX(AdvancedOpponentStats!$A:$AD,MATCH($A11,AdvancedOpponentStats!$B:$B,0),COLUMN()-27),INDEX(AdvancedOpponentStats!$A:$AD,MATCH($A11&amp;" NCAA",AdvancedOpponentStats!$B:$B,0),COLUMN()-27))</f>
        <v>62.5</v>
      </c>
      <c r="AZ11" s="39">
        <f>IFERROR(INDEX(AdvancedOpponentStats!$A:$AD,MATCH($A11,AdvancedOpponentStats!$B:$B,0),COLUMN()-27),INDEX(AdvancedOpponentStats!$A:$AD,MATCH($A11&amp;" NCAA",AdvancedOpponentStats!$B:$B,0),COLUMN()-27))</f>
        <v>11.4</v>
      </c>
      <c r="BA11" s="39">
        <f>IFERROR(INDEX(AdvancedOpponentStats!$A:$AD,MATCH($A11,AdvancedOpponentStats!$B:$B,0),COLUMN()-27),INDEX(AdvancedOpponentStats!$A:$AD,MATCH($A11&amp;" NCAA",AdvancedOpponentStats!$B:$B,0),COLUMN()-27))</f>
        <v>7.7</v>
      </c>
      <c r="BB11" s="39">
        <f>IFERROR(INDEX(AdvancedOpponentStats!$A:$AD,MATCH($A11,AdvancedOpponentStats!$B:$B,0),COLUMN()-27),INDEX(AdvancedOpponentStats!$A:$AD,MATCH($A11&amp;" NCAA",AdvancedOpponentStats!$B:$B,0),COLUMN()-27))</f>
        <v>0.50700000000000001</v>
      </c>
      <c r="BC11" s="39">
        <f>IFERROR(INDEX(AdvancedOpponentStats!$A:$AD,MATCH($A11,AdvancedOpponentStats!$B:$B,0),COLUMN()-27),INDEX(AdvancedOpponentStats!$A:$AD,MATCH($A11&amp;" NCAA",AdvancedOpponentStats!$B:$B,0),COLUMN()-27))</f>
        <v>16.899999999999999</v>
      </c>
      <c r="BD11" s="39">
        <f>IFERROR(INDEX(AdvancedOpponentStats!$A:$AD,MATCH($A11,AdvancedOpponentStats!$B:$B,0),COLUMN()-27),INDEX(AdvancedOpponentStats!$A:$AD,MATCH($A11&amp;" NCAA",AdvancedOpponentStats!$B:$B,0),COLUMN()-27))</f>
        <v>29.1</v>
      </c>
      <c r="BE11" s="39">
        <f>IFERROR(INDEX(AdvancedOpponentStats!$A:$AD,MATCH($A11,AdvancedOpponentStats!$B:$B,0),COLUMN()-27),INDEX(AdvancedOpponentStats!$A:$AD,MATCH($A11&amp;" NCAA",AdvancedOpponentStats!$B:$B,0),COLUMN()-27))</f>
        <v>0.24399999999999999</v>
      </c>
      <c r="BF11" s="41">
        <f>IFERROR(INDEX(TeamRankings!$A:$R,MATCH($A11,TeamRankings!$B:$B,0),COLUMN()-49),INDEX(TeamRankings!$A:$R,MATCH($A11&amp;" NCAA",TeamRankings!$B:$B,0),COLUMN()-49))</f>
        <v>-6.42</v>
      </c>
      <c r="BG11" s="41">
        <f>IFERROR(INDEX(TeamRankings!$A:$R,MATCH($A11,TeamRankings!$B:$B,0),COLUMN()-48),INDEX(TeamRankings!$A:$R,MATCH($A11&amp;" NCAA",TeamRankings!$B:$B,0),COLUMN()-48))</f>
        <v>-8.99</v>
      </c>
      <c r="BH11" s="41">
        <f>IFERROR(INDEX(TeamRankings!$A:$R,MATCH($A11,TeamRankings!$B:$B,0),COLUMN()-47),INDEX(TeamRankings!$A:$R,MATCH($A11&amp;" NCAA",TeamRankings!$B:$B,0),COLUMN()-47))</f>
        <v>-15.58</v>
      </c>
      <c r="BI11" s="41">
        <f>IFERROR(INDEX(TeamRankings!$A:$R,MATCH($A11,TeamRankings!$B:$B,0),COLUMN()-47),INDEX(TeamRankings!$A:$R,MATCH($A11&amp;" NCAA",TeamRankings!$B:$B,0),COLUMN()-47))</f>
        <v>-6.52</v>
      </c>
      <c r="BJ11" s="41">
        <f>IFERROR(INDEX(TeamRankings!$A:$R,MATCH($A11,TeamRankings!$B:$B,0),COLUMN()-47),INDEX(TeamRankings!$A:$R,MATCH($A11&amp;" NCAA",TeamRankings!$B:$B,0),COLUMN()-47))</f>
        <v>-22.1</v>
      </c>
      <c r="BK11" s="41">
        <f>IFERROR(INDEX(TeamRankings!$A:$R,MATCH($A11,TeamRankings!$B:$B,0),COLUMN()-47),INDEX(TeamRankings!$A:$R,MATCH($A11&amp;" NCAA",TeamRankings!$B:$B,0),COLUMN()-47))</f>
        <v>84.5</v>
      </c>
      <c r="BL11" s="41">
        <f>IFERROR(INDEX(TeamRankings!$A:$R,MATCH($A11,TeamRankings!$B:$B,0),COLUMN()-47),INDEX(TeamRankings!$A:$R,MATCH($A11&amp;" NCAA",TeamRankings!$B:$B,0),COLUMN()-47))</f>
        <v>114.84</v>
      </c>
      <c r="BM11" s="41">
        <f>IFERROR(INDEX(TeamRankings!$A:$R,MATCH($A11,TeamRankings!$B:$B,0),COLUMN()-47),INDEX(TeamRankings!$A:$R,MATCH($A11&amp;" NCAA",TeamRankings!$B:$B,0),COLUMN()-47))</f>
        <v>-30.35</v>
      </c>
      <c r="BN11">
        <f t="shared" si="2"/>
        <v>350</v>
      </c>
      <c r="BO11">
        <f t="shared" si="3"/>
        <v>338.5</v>
      </c>
      <c r="BP11">
        <f t="shared" si="4"/>
        <v>64.354838709677423</v>
      </c>
      <c r="BQ11" s="41" t="str">
        <f>INDEX(TeamRankings!$A:$R,MATCH($A11,TeamRankings!$B:$B,0),3)</f>
        <v>SWAC</v>
      </c>
      <c r="BR11" s="40">
        <f t="shared" si="6"/>
        <v>-9.2999999999999972</v>
      </c>
      <c r="BS11" s="40">
        <f t="shared" si="7"/>
        <v>-3.8999999999999979E-2</v>
      </c>
      <c r="BT11" s="40">
        <f t="shared" si="8"/>
        <v>-2.0000000000000018E-3</v>
      </c>
      <c r="BU11" s="40">
        <f t="shared" si="9"/>
        <v>-3.400000000000003E-2</v>
      </c>
      <c r="BV11" s="40">
        <f t="shared" si="10"/>
        <v>-0.20000000000000284</v>
      </c>
      <c r="BW11" s="40">
        <f t="shared" si="11"/>
        <v>-7.3999999999999986</v>
      </c>
      <c r="BX11" s="40">
        <f t="shared" si="12"/>
        <v>-0.70000000000000107</v>
      </c>
      <c r="BY11" s="40">
        <f t="shared" si="13"/>
        <v>2.1000000000000005</v>
      </c>
      <c r="BZ11" s="40">
        <f t="shared" si="14"/>
        <v>-3.400000000000003E-2</v>
      </c>
      <c r="CA11" s="40">
        <f t="shared" si="15"/>
        <v>3</v>
      </c>
      <c r="CB11" s="40">
        <f t="shared" si="16"/>
        <v>1</v>
      </c>
      <c r="CC11" s="40">
        <f t="shared" si="17"/>
        <v>-3.1E-2</v>
      </c>
      <c r="CD11" t="s">
        <v>534</v>
      </c>
      <c r="CE11">
        <f t="array" ref="CE11">_xlfn.STDEV.P(IF($BQ$3:$BQ$355=CD11,$BP$3:$BP$355))</f>
        <v>3.985566765311205</v>
      </c>
      <c r="CH11">
        <v>0.99726429424787899</v>
      </c>
      <c r="CI11">
        <v>0.31194567591538347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</row>
    <row r="12" spans="1:97" x14ac:dyDescent="0.25">
      <c r="A12" t="s">
        <v>142</v>
      </c>
      <c r="B12">
        <f>IFERROR(INDEX(BasicStats!$A:$AH,MATCH($A12,BasicStats!$B:$B,0),COLUMN()+1),INDEX(BasicStats!$A:$AH,MATCH($A12&amp;" NCAA",BasicStats!$B:$B,0),COLUMN()+1))</f>
        <v>30</v>
      </c>
      <c r="C12">
        <f>IFERROR(INDEX(BasicStats!$A:$AH,MATCH($A12,BasicStats!$B:$B,0),COLUMN()+1),INDEX(BasicStats!$A:$AH,MATCH($A12&amp;" NCAA",BasicStats!$B:$B,0),COLUMN()+1))</f>
        <v>15</v>
      </c>
      <c r="D12">
        <f>IFERROR(INDEX(BasicStats!$A:$AH,MATCH($A12,BasicStats!$B:$B,0),COLUMN()+1),INDEX(BasicStats!$A:$AH,MATCH($A12&amp;" NCAA",BasicStats!$B:$B,0),COLUMN()+1))</f>
        <v>15</v>
      </c>
      <c r="E12">
        <f>IFERROR(INDEX(BasicStats!$A:$AH,MATCH($A12,BasicStats!$B:$B,0),COLUMN()+1),INDEX(BasicStats!$A:$AH,MATCH($A12&amp;" NCAA",BasicStats!$B:$B,0),COLUMN()+1))</f>
        <v>0.5</v>
      </c>
      <c r="F12">
        <f>IFERROR(INDEX(BasicStats!$A:$AH,MATCH($A12,BasicStats!$B:$B,0),COLUMN()+1),INDEX(BasicStats!$A:$AH,MATCH($A12&amp;" NCAA",BasicStats!$B:$B,0),COLUMN()+1))</f>
        <v>-4.17</v>
      </c>
      <c r="G12">
        <f>IFERROR(INDEX(BasicStats!$A:$AH,MATCH($A12,BasicStats!$B:$B,0),COLUMN()+1),INDEX(BasicStats!$A:$AH,MATCH($A12&amp;" NCAA",BasicStats!$B:$B,0),COLUMN()+1))</f>
        <v>-7.2</v>
      </c>
      <c r="H12">
        <f>IFERROR(INDEX(BasicStats!$A:$AH,MATCH($A12,BasicStats!$B:$B,0),COLUMN()+1),INDEX(BasicStats!$A:$AH,MATCH($A12&amp;" NCAA",BasicStats!$B:$B,0),COLUMN()+1))</f>
        <v>9</v>
      </c>
      <c r="I12">
        <f>IFERROR(INDEX(BasicStats!$A:$AH,MATCH($A12,BasicStats!$B:$B,0),COLUMN()+1),INDEX(BasicStats!$A:$AH,MATCH($A12&amp;" NCAA",BasicStats!$B:$B,0),COLUMN()+1))</f>
        <v>9</v>
      </c>
      <c r="J12">
        <f>IFERROR(INDEX(BasicStats!$A:$AH,MATCH($A12,BasicStats!$B:$B,0),COLUMN()+1),INDEX(BasicStats!$A:$AH,MATCH($A12&amp;" NCAA",BasicStats!$B:$B,0),COLUMN()+1))</f>
        <v>8</v>
      </c>
      <c r="K12">
        <f>IFERROR(INDEX(BasicStats!$A:$AH,MATCH($A12,BasicStats!$B:$B,0),COLUMN()+1),INDEX(BasicStats!$A:$AH,MATCH($A12&amp;" NCAA",BasicStats!$B:$B,0),COLUMN()+1))</f>
        <v>7</v>
      </c>
      <c r="L12">
        <f>IFERROR(INDEX(BasicStats!$A:$AH,MATCH($A12,BasicStats!$B:$B,0),COLUMN()+1),INDEX(BasicStats!$A:$AH,MATCH($A12&amp;" NCAA",BasicStats!$B:$B,0),COLUMN()+1))</f>
        <v>6</v>
      </c>
      <c r="M12">
        <f>IFERROR(INDEX(BasicStats!$A:$AH,MATCH($A12,BasicStats!$B:$B,0),COLUMN()+1),INDEX(BasicStats!$A:$AH,MATCH($A12&amp;" NCAA",BasicStats!$B:$B,0),COLUMN()+1))</f>
        <v>8</v>
      </c>
      <c r="N12">
        <f>IFERROR(INDEX(BasicStats!$A:$AH,MATCH($A12,BasicStats!$B:$B,0),COLUMN()+1),INDEX(BasicStats!$A:$AH,MATCH($A12&amp;" NCAA",BasicStats!$B:$B,0),COLUMN()+1))</f>
        <v>2161</v>
      </c>
      <c r="O12">
        <f>IFERROR(INDEX(BasicStats!$A:$AH,MATCH($A12,BasicStats!$B:$B,0),COLUMN()+1),INDEX(BasicStats!$A:$AH,MATCH($A12&amp;" NCAA",BasicStats!$B:$B,0),COLUMN()+1))</f>
        <v>2070</v>
      </c>
      <c r="P12">
        <f>IFERROR(INDEX(BasicStats!$A:$AH,MATCH($A12,BasicStats!$B:$B,0),COLUMN()+1),INDEX(BasicStats!$A:$AH,MATCH($A12&amp;" NCAA",BasicStats!$B:$B,0),COLUMN()+1))</f>
        <v>0</v>
      </c>
      <c r="Q12">
        <f>IFERROR(INDEX(BasicStats!$A:$AH,MATCH($A12,BasicStats!$B:$B,0),COLUMN()+1),INDEX(BasicStats!$A:$AH,MATCH($A12&amp;" NCAA",BasicStats!$B:$B,0),COLUMN()+1))</f>
        <v>1220</v>
      </c>
      <c r="R12">
        <f>IFERROR(INDEX(BasicStats!$A:$AH,MATCH($A12,BasicStats!$B:$B,0),COLUMN()+1),INDEX(BasicStats!$A:$AH,MATCH($A12&amp;" NCAA",BasicStats!$B:$B,0),COLUMN()+1))</f>
        <v>780</v>
      </c>
      <c r="S12">
        <f>IFERROR(INDEX(BasicStats!$A:$AH,MATCH($A12,BasicStats!$B:$B,0),COLUMN()+1),INDEX(BasicStats!$A:$AH,MATCH($A12&amp;" NCAA",BasicStats!$B:$B,0),COLUMN()+1))</f>
        <v>1643</v>
      </c>
      <c r="T12">
        <f>IFERROR(INDEX(BasicStats!$A:$AH,MATCH($A12,BasicStats!$B:$B,0),COLUMN()+1),INDEX(BasicStats!$A:$AH,MATCH($A12&amp;" NCAA",BasicStats!$B:$B,0),COLUMN()+1))</f>
        <v>0.47499999999999998</v>
      </c>
      <c r="U12">
        <f>IFERROR(INDEX(BasicStats!$A:$AH,MATCH($A12,BasicStats!$B:$B,0),COLUMN()+1),INDEX(BasicStats!$A:$AH,MATCH($A12&amp;" NCAA",BasicStats!$B:$B,0),COLUMN()+1))</f>
        <v>190</v>
      </c>
      <c r="V12">
        <f>IFERROR(INDEX(BasicStats!$A:$AH,MATCH($A12,BasicStats!$B:$B,0),COLUMN()+1),INDEX(BasicStats!$A:$AH,MATCH($A12&amp;" NCAA",BasicStats!$B:$B,0),COLUMN()+1))</f>
        <v>583</v>
      </c>
      <c r="W12">
        <f>IFERROR(INDEX(BasicStats!$A:$AH,MATCH($A12,BasicStats!$B:$B,0),COLUMN()+1),INDEX(BasicStats!$A:$AH,MATCH($A12&amp;" NCAA",BasicStats!$B:$B,0),COLUMN()+1))</f>
        <v>0.32600000000000001</v>
      </c>
      <c r="X12">
        <f>IFERROR(INDEX(BasicStats!$A:$AH,MATCH($A12,BasicStats!$B:$B,0),COLUMN()+1),INDEX(BasicStats!$A:$AH,MATCH($A12&amp;" NCAA",BasicStats!$B:$B,0),COLUMN()+1))</f>
        <v>411</v>
      </c>
      <c r="Y12">
        <f>IFERROR(INDEX(BasicStats!$A:$AH,MATCH($A12,BasicStats!$B:$B,0),COLUMN()+1),INDEX(BasicStats!$A:$AH,MATCH($A12&amp;" NCAA",BasicStats!$B:$B,0),COLUMN()+1))</f>
        <v>589</v>
      </c>
      <c r="Z12">
        <f>IFERROR(INDEX(BasicStats!$A:$AH,MATCH($A12,BasicStats!$B:$B,0),COLUMN()+1),INDEX(BasicStats!$A:$AH,MATCH($A12&amp;" NCAA",BasicStats!$B:$B,0),COLUMN()+1))</f>
        <v>0.69799999999999995</v>
      </c>
      <c r="AA12">
        <f>IFERROR(INDEX(BasicStats!$A:$AH,MATCH($A12,BasicStats!$B:$B,0),COLUMN()+1),INDEX(BasicStats!$A:$AH,MATCH($A12&amp;" NCAA",BasicStats!$B:$B,0),COLUMN()+1))</f>
        <v>251</v>
      </c>
      <c r="AB12">
        <f>IFERROR(INDEX(BasicStats!$A:$AH,MATCH($A12,BasicStats!$B:$B,0),COLUMN()+1),INDEX(BasicStats!$A:$AH,MATCH($A12&amp;" NCAA",BasicStats!$B:$B,0),COLUMN()+1))</f>
        <v>1013</v>
      </c>
      <c r="AC12">
        <f>IFERROR(INDEX(BasicStats!$A:$AH,MATCH($A12,BasicStats!$B:$B,0),COLUMN()+1),INDEX(BasicStats!$A:$AH,MATCH($A12&amp;" NCAA",BasicStats!$B:$B,0),COLUMN()+1))</f>
        <v>401</v>
      </c>
      <c r="AD12">
        <f>IFERROR(INDEX(BasicStats!$A:$AH,MATCH($A12,BasicStats!$B:$B,0),COLUMN()+1),INDEX(BasicStats!$A:$AH,MATCH($A12&amp;" NCAA",BasicStats!$B:$B,0),COLUMN()+1))</f>
        <v>221</v>
      </c>
      <c r="AE12">
        <f>IFERROR(INDEX(BasicStats!$A:$AH,MATCH($A12,BasicStats!$B:$B,0),COLUMN()+1),INDEX(BasicStats!$A:$AH,MATCH($A12&amp;" NCAA",BasicStats!$B:$B,0),COLUMN()+1))</f>
        <v>131</v>
      </c>
      <c r="AF12">
        <f>IFERROR(INDEX(BasicStats!$A:$AH,MATCH($A12,BasicStats!$B:$B,0),COLUMN()+1),INDEX(BasicStats!$A:$AH,MATCH($A12&amp;" NCAA",BasicStats!$B:$B,0),COLUMN()+1))</f>
        <v>386</v>
      </c>
      <c r="AG12" s="38">
        <f>IFERROR(INDEX(AdvancedStats!$A:$AD,MATCH($A12,AdvancedStats!$B:$B,0),COLUMN()-15),INDEX(AdvancedStats!$A:$AD,MATCH($A12&amp;" NCAA",AdvancedStats!$B:$B,0),COLUMN()-15))</f>
        <v>67.7</v>
      </c>
      <c r="AH12" s="38">
        <f>IFERROR(INDEX(AdvancedStats!$A:$AD,MATCH($A12,AdvancedStats!$B:$B,0),COLUMN()-15),INDEX(AdvancedStats!$A:$AD,MATCH($A12&amp;" NCAA",AdvancedStats!$B:$B,0),COLUMN()-15))</f>
        <v>104.7</v>
      </c>
      <c r="AI12" s="38">
        <f>IFERROR(INDEX(AdvancedStats!$A:$AD,MATCH($A12,AdvancedStats!$B:$B,0),COLUMN()-15),INDEX(AdvancedStats!$A:$AD,MATCH($A12&amp;" NCAA",AdvancedStats!$B:$B,0),COLUMN()-15))</f>
        <v>0.35799999999999998</v>
      </c>
      <c r="AJ12" s="38">
        <f>IFERROR(INDEX(AdvancedStats!$A:$AD,MATCH($A12,AdvancedStats!$B:$B,0),COLUMN()-15),INDEX(AdvancedStats!$A:$AD,MATCH($A12&amp;" NCAA",AdvancedStats!$B:$B,0),COLUMN()-15))</f>
        <v>0.35499999999999998</v>
      </c>
      <c r="AK12" s="38">
        <f>IFERROR(INDEX(AdvancedStats!$A:$AD,MATCH($A12,AdvancedStats!$B:$B,0),COLUMN()-15),INDEX(AdvancedStats!$A:$AD,MATCH($A12&amp;" NCAA",AdvancedStats!$B:$B,0),COLUMN()-15))</f>
        <v>0.56200000000000006</v>
      </c>
      <c r="AL12" s="38">
        <f>IFERROR(INDEX(AdvancedStats!$A:$AD,MATCH($A12,AdvancedStats!$B:$B,0),COLUMN()-15),INDEX(AdvancedStats!$A:$AD,MATCH($A12&amp;" NCAA",AdvancedStats!$B:$B,0),COLUMN()-15))</f>
        <v>50.4</v>
      </c>
      <c r="AM12" s="38">
        <f>IFERROR(INDEX(AdvancedStats!$A:$AD,MATCH($A12,AdvancedStats!$B:$B,0),COLUMN()-15),INDEX(AdvancedStats!$A:$AD,MATCH($A12&amp;" NCAA",AdvancedStats!$B:$B,0),COLUMN()-15))</f>
        <v>51.4</v>
      </c>
      <c r="AN12" s="38">
        <f>IFERROR(INDEX(AdvancedStats!$A:$AD,MATCH($A12,AdvancedStats!$B:$B,0),COLUMN()-15),INDEX(AdvancedStats!$A:$AD,MATCH($A12&amp;" NCAA",AdvancedStats!$B:$B,0),COLUMN()-15))</f>
        <v>10.7</v>
      </c>
      <c r="AO12" s="38">
        <f>IFERROR(INDEX(AdvancedStats!$A:$AD,MATCH($A12,AdvancedStats!$B:$B,0),COLUMN()-15),INDEX(AdvancedStats!$A:$AD,MATCH($A12&amp;" NCAA",AdvancedStats!$B:$B,0),COLUMN()-15))</f>
        <v>11</v>
      </c>
      <c r="AP12" s="38">
        <f>IFERROR(INDEX(AdvancedStats!$A:$AD,MATCH($A12,AdvancedStats!$B:$B,0),COLUMN()-15),INDEX(AdvancedStats!$A:$AD,MATCH($A12&amp;" NCAA",AdvancedStats!$B:$B,0),COLUMN()-15))</f>
        <v>0.53300000000000003</v>
      </c>
      <c r="AQ12" s="38">
        <f>IFERROR(INDEX(AdvancedStats!$A:$AD,MATCH($A12,AdvancedStats!$B:$B,0),COLUMN()-15),INDEX(AdvancedStats!$A:$AD,MATCH($A12&amp;" NCAA",AdvancedStats!$B:$B,0),COLUMN()-15))</f>
        <v>16.7</v>
      </c>
      <c r="AR12" s="38">
        <f>IFERROR(INDEX(AdvancedStats!$A:$AD,MATCH($A12,AdvancedStats!$B:$B,0),COLUMN()-15),INDEX(AdvancedStats!$A:$AD,MATCH($A12&amp;" NCAA",AdvancedStats!$B:$B,0),COLUMN()-15))</f>
        <v>26.1</v>
      </c>
      <c r="AS12" s="38">
        <f>IFERROR(INDEX(AdvancedStats!$A:$AD,MATCH($A12,AdvancedStats!$B:$B,0),COLUMN()-15),INDEX(AdvancedStats!$A:$AD,MATCH($A12&amp;" NCAA",AdvancedStats!$B:$B,0),COLUMN()-15))</f>
        <v>0.25</v>
      </c>
      <c r="AT12" s="39">
        <f>IFERROR(INDEX(AdvancedOpponentStats!$A:$AD,MATCH($A12,AdvancedOpponentStats!$B:$B,0),COLUMN()-27),INDEX(AdvancedOpponentStats!$A:$AD,MATCH($A12&amp;" NCAA",AdvancedOpponentStats!$B:$B,0),COLUMN()-27))</f>
        <v>100.3</v>
      </c>
      <c r="AU12" s="39">
        <f>IFERROR(INDEX(AdvancedOpponentStats!$A:$AD,MATCH($A12,AdvancedOpponentStats!$B:$B,0),COLUMN()-27),INDEX(AdvancedOpponentStats!$A:$AD,MATCH($A12&amp;" NCAA",AdvancedOpponentStats!$B:$B,0),COLUMN()-27))</f>
        <v>0.34799999999999998</v>
      </c>
      <c r="AV12" s="39">
        <f>IFERROR(INDEX(AdvancedOpponentStats!$A:$AD,MATCH($A12,AdvancedOpponentStats!$B:$B,0),COLUMN()-27),INDEX(AdvancedOpponentStats!$A:$AD,MATCH($A12&amp;" NCAA",AdvancedOpponentStats!$B:$B,0),COLUMN()-27))</f>
        <v>0.30399999999999999</v>
      </c>
      <c r="AW12" s="39">
        <f>IFERROR(INDEX(AdvancedOpponentStats!$A:$AD,MATCH($A12,AdvancedOpponentStats!$B:$B,0),COLUMN()-27),INDEX(AdvancedOpponentStats!$A:$AD,MATCH($A12&amp;" NCAA",AdvancedOpponentStats!$B:$B,0),COLUMN()-27))</f>
        <v>0.52</v>
      </c>
      <c r="AX12" s="39">
        <f>IFERROR(INDEX(AdvancedOpponentStats!$A:$AD,MATCH($A12,AdvancedOpponentStats!$B:$B,0),COLUMN()-27),INDEX(AdvancedOpponentStats!$A:$AD,MATCH($A12&amp;" NCAA",AdvancedOpponentStats!$B:$B,0),COLUMN()-27))</f>
        <v>49.6</v>
      </c>
      <c r="AY12" s="39">
        <f>IFERROR(INDEX(AdvancedOpponentStats!$A:$AD,MATCH($A12,AdvancedOpponentStats!$B:$B,0),COLUMN()-27),INDEX(AdvancedOpponentStats!$A:$AD,MATCH($A12&amp;" NCAA",AdvancedOpponentStats!$B:$B,0),COLUMN()-27))</f>
        <v>50.2</v>
      </c>
      <c r="AZ12" s="39">
        <f>IFERROR(INDEX(AdvancedOpponentStats!$A:$AD,MATCH($A12,AdvancedOpponentStats!$B:$B,0),COLUMN()-27),INDEX(AdvancedOpponentStats!$A:$AD,MATCH($A12&amp;" NCAA",AdvancedOpponentStats!$B:$B,0),COLUMN()-27))</f>
        <v>9.3000000000000007</v>
      </c>
      <c r="BA12" s="39">
        <f>IFERROR(INDEX(AdvancedOpponentStats!$A:$AD,MATCH($A12,AdvancedOpponentStats!$B:$B,0),COLUMN()-27),INDEX(AdvancedOpponentStats!$A:$AD,MATCH($A12&amp;" NCAA",AdvancedOpponentStats!$B:$B,0),COLUMN()-27))</f>
        <v>9.1999999999999993</v>
      </c>
      <c r="BB12" s="39">
        <f>IFERROR(INDEX(AdvancedOpponentStats!$A:$AD,MATCH($A12,AdvancedOpponentStats!$B:$B,0),COLUMN()-27),INDEX(AdvancedOpponentStats!$A:$AD,MATCH($A12&amp;" NCAA",AdvancedOpponentStats!$B:$B,0),COLUMN()-27))</f>
        <v>0.48199999999999998</v>
      </c>
      <c r="BC12" s="39">
        <f>IFERROR(INDEX(AdvancedOpponentStats!$A:$AD,MATCH($A12,AdvancedOpponentStats!$B:$B,0),COLUMN()-27),INDEX(AdvancedOpponentStats!$A:$AD,MATCH($A12&amp;" NCAA",AdvancedOpponentStats!$B:$B,0),COLUMN()-27))</f>
        <v>15.5</v>
      </c>
      <c r="BD12" s="39">
        <f>IFERROR(INDEX(AdvancedOpponentStats!$A:$AD,MATCH($A12,AdvancedOpponentStats!$B:$B,0),COLUMN()-27),INDEX(AdvancedOpponentStats!$A:$AD,MATCH($A12&amp;" NCAA",AdvancedOpponentStats!$B:$B,0),COLUMN()-27))</f>
        <v>27.4</v>
      </c>
      <c r="BE12" s="39">
        <f>IFERROR(INDEX(AdvancedOpponentStats!$A:$AD,MATCH($A12,AdvancedOpponentStats!$B:$B,0),COLUMN()-27),INDEX(AdvancedOpponentStats!$A:$AD,MATCH($A12&amp;" NCAA",AdvancedOpponentStats!$B:$B,0),COLUMN()-27))</f>
        <v>0.248</v>
      </c>
      <c r="BF12" s="41">
        <f>IFERROR(INDEX(TeamRankings!$A:$R,MATCH($A12,TeamRankings!$B:$B,0),COLUMN()-49),INDEX(TeamRankings!$A:$R,MATCH($A12&amp;" NCAA",TeamRankings!$B:$B,0),COLUMN()-49))</f>
        <v>3.03</v>
      </c>
      <c r="BG12" s="41">
        <f>IFERROR(INDEX(TeamRankings!$A:$R,MATCH($A12,TeamRankings!$B:$B,0),COLUMN()-48),INDEX(TeamRankings!$A:$R,MATCH($A12&amp;" NCAA",TeamRankings!$B:$B,0),COLUMN()-48))</f>
        <v>-7.2</v>
      </c>
      <c r="BH12" s="41">
        <f>IFERROR(INDEX(TeamRankings!$A:$R,MATCH($A12,TeamRankings!$B:$B,0),COLUMN()-47),INDEX(TeamRankings!$A:$R,MATCH($A12&amp;" NCAA",TeamRankings!$B:$B,0),COLUMN()-47))</f>
        <v>-3.22</v>
      </c>
      <c r="BI12" s="41">
        <f>IFERROR(INDEX(TeamRankings!$A:$R,MATCH($A12,TeamRankings!$B:$B,0),COLUMN()-47),INDEX(TeamRankings!$A:$R,MATCH($A12&amp;" NCAA",TeamRankings!$B:$B,0),COLUMN()-47))</f>
        <v>-0.94</v>
      </c>
      <c r="BJ12" s="41">
        <f>IFERROR(INDEX(TeamRankings!$A:$R,MATCH($A12,TeamRankings!$B:$B,0),COLUMN()-47),INDEX(TeamRankings!$A:$R,MATCH($A12&amp;" NCAA",TeamRankings!$B:$B,0),COLUMN()-47))</f>
        <v>-4.17</v>
      </c>
      <c r="BK12" s="41">
        <f>IFERROR(INDEX(TeamRankings!$A:$R,MATCH($A12,TeamRankings!$B:$B,0),COLUMN()-47),INDEX(TeamRankings!$A:$R,MATCH($A12&amp;" NCAA",TeamRankings!$B:$B,0),COLUMN()-47))</f>
        <v>99.7</v>
      </c>
      <c r="BL12" s="41">
        <f>IFERROR(INDEX(TeamRankings!$A:$R,MATCH($A12,TeamRankings!$B:$B,0),COLUMN()-47),INDEX(TeamRankings!$A:$R,MATCH($A12&amp;" NCAA",TeamRankings!$B:$B,0),COLUMN()-47))</f>
        <v>104.94</v>
      </c>
      <c r="BM12" s="41">
        <f>IFERROR(INDEX(TeamRankings!$A:$R,MATCH($A12,TeamRankings!$B:$B,0),COLUMN()-47),INDEX(TeamRankings!$A:$R,MATCH($A12&amp;" NCAA",TeamRankings!$B:$B,0),COLUMN()-47))</f>
        <v>-5.24</v>
      </c>
      <c r="BN12">
        <f t="shared" si="2"/>
        <v>230</v>
      </c>
      <c r="BO12">
        <f t="shared" si="3"/>
        <v>192.5</v>
      </c>
      <c r="BP12">
        <f t="shared" si="4"/>
        <v>72.033333333333331</v>
      </c>
      <c r="BQ12" s="41" t="str">
        <f>INDEX(TeamRankings!$A:$R,MATCH($A12,TeamRankings!$B:$B,0),3)</f>
        <v>Patriot</v>
      </c>
      <c r="BR12" s="40">
        <f t="shared" si="6"/>
        <v>4.4000000000000057</v>
      </c>
      <c r="BS12" s="40">
        <f t="shared" si="7"/>
        <v>1.0000000000000009E-2</v>
      </c>
      <c r="BT12" s="40">
        <f t="shared" si="8"/>
        <v>5.099999999999999E-2</v>
      </c>
      <c r="BU12" s="40">
        <f t="shared" si="9"/>
        <v>4.2000000000000037E-2</v>
      </c>
      <c r="BV12" s="40">
        <f t="shared" si="10"/>
        <v>0.79999999999999716</v>
      </c>
      <c r="BW12" s="40">
        <f t="shared" si="11"/>
        <v>1.1999999999999957</v>
      </c>
      <c r="BX12" s="40">
        <f t="shared" si="12"/>
        <v>1.3999999999999986</v>
      </c>
      <c r="BY12" s="40">
        <f t="shared" si="13"/>
        <v>1.8000000000000007</v>
      </c>
      <c r="BZ12" s="40">
        <f t="shared" si="14"/>
        <v>5.1000000000000045E-2</v>
      </c>
      <c r="CA12" s="40">
        <f t="shared" si="15"/>
        <v>1.1999999999999993</v>
      </c>
      <c r="CB12" s="40">
        <f t="shared" si="16"/>
        <v>-1.2999999999999972</v>
      </c>
      <c r="CC12" s="40">
        <f t="shared" si="17"/>
        <v>2.0000000000000018E-3</v>
      </c>
      <c r="CD12" t="s">
        <v>521</v>
      </c>
      <c r="CE12">
        <f t="array" ref="CE12">_xlfn.STDEV.P(IF($BQ$3:$BQ$355=CD12,$BP$3:$BP$355))</f>
        <v>3.0505493889496864</v>
      </c>
      <c r="CH12">
        <v>11300.628036372702</v>
      </c>
      <c r="CI12">
        <v>341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</row>
    <row r="13" spans="1:97" x14ac:dyDescent="0.25">
      <c r="A13" t="s">
        <v>143</v>
      </c>
      <c r="B13">
        <f>IFERROR(INDEX(BasicStats!$A:$AH,MATCH($A13,BasicStats!$B:$B,0),COLUMN()+1),INDEX(BasicStats!$A:$AH,MATCH($A13&amp;" NCAA",BasicStats!$B:$B,0),COLUMN()+1))</f>
        <v>32</v>
      </c>
      <c r="C13">
        <f>IFERROR(INDEX(BasicStats!$A:$AH,MATCH($A13,BasicStats!$B:$B,0),COLUMN()+1),INDEX(BasicStats!$A:$AH,MATCH($A13&amp;" NCAA",BasicStats!$B:$B,0),COLUMN()+1))</f>
        <v>11</v>
      </c>
      <c r="D13">
        <f>IFERROR(INDEX(BasicStats!$A:$AH,MATCH($A13,BasicStats!$B:$B,0),COLUMN()+1),INDEX(BasicStats!$A:$AH,MATCH($A13&amp;" NCAA",BasicStats!$B:$B,0),COLUMN()+1))</f>
        <v>21</v>
      </c>
      <c r="E13">
        <f>IFERROR(INDEX(BasicStats!$A:$AH,MATCH($A13,BasicStats!$B:$B,0),COLUMN()+1),INDEX(BasicStats!$A:$AH,MATCH($A13&amp;" NCAA",BasicStats!$B:$B,0),COLUMN()+1))</f>
        <v>0.34399999999999997</v>
      </c>
      <c r="F13">
        <f>IFERROR(INDEX(BasicStats!$A:$AH,MATCH($A13,BasicStats!$B:$B,0),COLUMN()+1),INDEX(BasicStats!$A:$AH,MATCH($A13&amp;" NCAA",BasicStats!$B:$B,0),COLUMN()+1))</f>
        <v>-3.73</v>
      </c>
      <c r="G13">
        <f>IFERROR(INDEX(BasicStats!$A:$AH,MATCH($A13,BasicStats!$B:$B,0),COLUMN()+1),INDEX(BasicStats!$A:$AH,MATCH($A13&amp;" NCAA",BasicStats!$B:$B,0),COLUMN()+1))</f>
        <v>0.1</v>
      </c>
      <c r="H13">
        <f>IFERROR(INDEX(BasicStats!$A:$AH,MATCH($A13,BasicStats!$B:$B,0),COLUMN()+1),INDEX(BasicStats!$A:$AH,MATCH($A13&amp;" NCAA",BasicStats!$B:$B,0),COLUMN()+1))</f>
        <v>6</v>
      </c>
      <c r="I13">
        <f>IFERROR(INDEX(BasicStats!$A:$AH,MATCH($A13,BasicStats!$B:$B,0),COLUMN()+1),INDEX(BasicStats!$A:$AH,MATCH($A13&amp;" NCAA",BasicStats!$B:$B,0),COLUMN()+1))</f>
        <v>12</v>
      </c>
      <c r="J13">
        <f>IFERROR(INDEX(BasicStats!$A:$AH,MATCH($A13,BasicStats!$B:$B,0),COLUMN()+1),INDEX(BasicStats!$A:$AH,MATCH($A13&amp;" NCAA",BasicStats!$B:$B,0),COLUMN()+1))</f>
        <v>9</v>
      </c>
      <c r="K13">
        <f>IFERROR(INDEX(BasicStats!$A:$AH,MATCH($A13,BasicStats!$B:$B,0),COLUMN()+1),INDEX(BasicStats!$A:$AH,MATCH($A13&amp;" NCAA",BasicStats!$B:$B,0),COLUMN()+1))</f>
        <v>5</v>
      </c>
      <c r="L13">
        <f>IFERROR(INDEX(BasicStats!$A:$AH,MATCH($A13,BasicStats!$B:$B,0),COLUMN()+1),INDEX(BasicStats!$A:$AH,MATCH($A13&amp;" NCAA",BasicStats!$B:$B,0),COLUMN()+1))</f>
        <v>2</v>
      </c>
      <c r="M13">
        <f>IFERROR(INDEX(BasicStats!$A:$AH,MATCH($A13,BasicStats!$B:$B,0),COLUMN()+1),INDEX(BasicStats!$A:$AH,MATCH($A13&amp;" NCAA",BasicStats!$B:$B,0),COLUMN()+1))</f>
        <v>12</v>
      </c>
      <c r="N13">
        <f>IFERROR(INDEX(BasicStats!$A:$AH,MATCH($A13,BasicStats!$B:$B,0),COLUMN()+1),INDEX(BasicStats!$A:$AH,MATCH($A13&amp;" NCAA",BasicStats!$B:$B,0),COLUMN()+1))</f>
        <v>2557</v>
      </c>
      <c r="O13">
        <f>IFERROR(INDEX(BasicStats!$A:$AH,MATCH($A13,BasicStats!$B:$B,0),COLUMN()+1),INDEX(BasicStats!$A:$AH,MATCH($A13&amp;" NCAA",BasicStats!$B:$B,0),COLUMN()+1))</f>
        <v>2539</v>
      </c>
      <c r="P13">
        <f>IFERROR(INDEX(BasicStats!$A:$AH,MATCH($A13,BasicStats!$B:$B,0),COLUMN()+1),INDEX(BasicStats!$A:$AH,MATCH($A13&amp;" NCAA",BasicStats!$B:$B,0),COLUMN()+1))</f>
        <v>0</v>
      </c>
      <c r="Q13">
        <f>IFERROR(INDEX(BasicStats!$A:$AH,MATCH($A13,BasicStats!$B:$B,0),COLUMN()+1),INDEX(BasicStats!$A:$AH,MATCH($A13&amp;" NCAA",BasicStats!$B:$B,0),COLUMN()+1))</f>
        <v>1290</v>
      </c>
      <c r="R13">
        <f>IFERROR(INDEX(BasicStats!$A:$AH,MATCH($A13,BasicStats!$B:$B,0),COLUMN()+1),INDEX(BasicStats!$A:$AH,MATCH($A13&amp;" NCAA",BasicStats!$B:$B,0),COLUMN()+1))</f>
        <v>880</v>
      </c>
      <c r="S13">
        <f>IFERROR(INDEX(BasicStats!$A:$AH,MATCH($A13,BasicStats!$B:$B,0),COLUMN()+1),INDEX(BasicStats!$A:$AH,MATCH($A13&amp;" NCAA",BasicStats!$B:$B,0),COLUMN()+1))</f>
        <v>1938</v>
      </c>
      <c r="T13">
        <f>IFERROR(INDEX(BasicStats!$A:$AH,MATCH($A13,BasicStats!$B:$B,0),COLUMN()+1),INDEX(BasicStats!$A:$AH,MATCH($A13&amp;" NCAA",BasicStats!$B:$B,0),COLUMN()+1))</f>
        <v>0.45400000000000001</v>
      </c>
      <c r="U13">
        <f>IFERROR(INDEX(BasicStats!$A:$AH,MATCH($A13,BasicStats!$B:$B,0),COLUMN()+1),INDEX(BasicStats!$A:$AH,MATCH($A13&amp;" NCAA",BasicStats!$B:$B,0),COLUMN()+1))</f>
        <v>292</v>
      </c>
      <c r="V13">
        <f>IFERROR(INDEX(BasicStats!$A:$AH,MATCH($A13,BasicStats!$B:$B,0),COLUMN()+1),INDEX(BasicStats!$A:$AH,MATCH($A13&amp;" NCAA",BasicStats!$B:$B,0),COLUMN()+1))</f>
        <v>814</v>
      </c>
      <c r="W13">
        <f>IFERROR(INDEX(BasicStats!$A:$AH,MATCH($A13,BasicStats!$B:$B,0),COLUMN()+1),INDEX(BasicStats!$A:$AH,MATCH($A13&amp;" NCAA",BasicStats!$B:$B,0),COLUMN()+1))</f>
        <v>0.35899999999999999</v>
      </c>
      <c r="X13">
        <f>IFERROR(INDEX(BasicStats!$A:$AH,MATCH($A13,BasicStats!$B:$B,0),COLUMN()+1),INDEX(BasicStats!$A:$AH,MATCH($A13&amp;" NCAA",BasicStats!$B:$B,0),COLUMN()+1))</f>
        <v>505</v>
      </c>
      <c r="Y13">
        <f>IFERROR(INDEX(BasicStats!$A:$AH,MATCH($A13,BasicStats!$B:$B,0),COLUMN()+1),INDEX(BasicStats!$A:$AH,MATCH($A13&amp;" NCAA",BasicStats!$B:$B,0),COLUMN()+1))</f>
        <v>706</v>
      </c>
      <c r="Z13">
        <f>IFERROR(INDEX(BasicStats!$A:$AH,MATCH($A13,BasicStats!$B:$B,0),COLUMN()+1),INDEX(BasicStats!$A:$AH,MATCH($A13&amp;" NCAA",BasicStats!$B:$B,0),COLUMN()+1))</f>
        <v>0.71499999999999997</v>
      </c>
      <c r="AA13">
        <f>IFERROR(INDEX(BasicStats!$A:$AH,MATCH($A13,BasicStats!$B:$B,0),COLUMN()+1),INDEX(BasicStats!$A:$AH,MATCH($A13&amp;" NCAA",BasicStats!$B:$B,0),COLUMN()+1))</f>
        <v>310</v>
      </c>
      <c r="AB13">
        <f>IFERROR(INDEX(BasicStats!$A:$AH,MATCH($A13,BasicStats!$B:$B,0),COLUMN()+1),INDEX(BasicStats!$A:$AH,MATCH($A13&amp;" NCAA",BasicStats!$B:$B,0),COLUMN()+1))</f>
        <v>1126</v>
      </c>
      <c r="AC13">
        <f>IFERROR(INDEX(BasicStats!$A:$AH,MATCH($A13,BasicStats!$B:$B,0),COLUMN()+1),INDEX(BasicStats!$A:$AH,MATCH($A13&amp;" NCAA",BasicStats!$B:$B,0),COLUMN()+1))</f>
        <v>406</v>
      </c>
      <c r="AD13">
        <f>IFERROR(INDEX(BasicStats!$A:$AH,MATCH($A13,BasicStats!$B:$B,0),COLUMN()+1),INDEX(BasicStats!$A:$AH,MATCH($A13&amp;" NCAA",BasicStats!$B:$B,0),COLUMN()+1))</f>
        <v>171</v>
      </c>
      <c r="AE13">
        <f>IFERROR(INDEX(BasicStats!$A:$AH,MATCH($A13,BasicStats!$B:$B,0),COLUMN()+1),INDEX(BasicStats!$A:$AH,MATCH($A13&amp;" NCAA",BasicStats!$B:$B,0),COLUMN()+1))</f>
        <v>89</v>
      </c>
      <c r="AF13">
        <f>IFERROR(INDEX(BasicStats!$A:$AH,MATCH($A13,BasicStats!$B:$B,0),COLUMN()+1),INDEX(BasicStats!$A:$AH,MATCH($A13&amp;" NCAA",BasicStats!$B:$B,0),COLUMN()+1))</f>
        <v>418</v>
      </c>
      <c r="AG13" s="38">
        <f>IFERROR(INDEX(AdvancedStats!$A:$AD,MATCH($A13,AdvancedStats!$B:$B,0),COLUMN()-15),INDEX(AdvancedStats!$A:$AD,MATCH($A13&amp;" NCAA",AdvancedStats!$B:$B,0),COLUMN()-15))</f>
        <v>73.7</v>
      </c>
      <c r="AH13" s="38">
        <f>IFERROR(INDEX(AdvancedStats!$A:$AD,MATCH($A13,AdvancedStats!$B:$B,0),COLUMN()-15),INDEX(AdvancedStats!$A:$AD,MATCH($A13&amp;" NCAA",AdvancedStats!$B:$B,0),COLUMN()-15))</f>
        <v>107.6</v>
      </c>
      <c r="AI13" s="38">
        <f>IFERROR(INDEX(AdvancedStats!$A:$AD,MATCH($A13,AdvancedStats!$B:$B,0),COLUMN()-15),INDEX(AdvancedStats!$A:$AD,MATCH($A13&amp;" NCAA",AdvancedStats!$B:$B,0),COLUMN()-15))</f>
        <v>0.36399999999999999</v>
      </c>
      <c r="AJ13" s="38">
        <f>IFERROR(INDEX(AdvancedStats!$A:$AD,MATCH($A13,AdvancedStats!$B:$B,0),COLUMN()-15),INDEX(AdvancedStats!$A:$AD,MATCH($A13&amp;" NCAA",AdvancedStats!$B:$B,0),COLUMN()-15))</f>
        <v>0.42</v>
      </c>
      <c r="AK13" s="38">
        <f>IFERROR(INDEX(AdvancedStats!$A:$AD,MATCH($A13,AdvancedStats!$B:$B,0),COLUMN()-15),INDEX(AdvancedStats!$A:$AD,MATCH($A13&amp;" NCAA",AdvancedStats!$B:$B,0),COLUMN()-15))</f>
        <v>0.56200000000000006</v>
      </c>
      <c r="AL13" s="38">
        <f>IFERROR(INDEX(AdvancedStats!$A:$AD,MATCH($A13,AdvancedStats!$B:$B,0),COLUMN()-15),INDEX(AdvancedStats!$A:$AD,MATCH($A13&amp;" NCAA",AdvancedStats!$B:$B,0),COLUMN()-15))</f>
        <v>48.6</v>
      </c>
      <c r="AM13" s="38">
        <f>IFERROR(INDEX(AdvancedStats!$A:$AD,MATCH($A13,AdvancedStats!$B:$B,0),COLUMN()-15),INDEX(AdvancedStats!$A:$AD,MATCH($A13&amp;" NCAA",AdvancedStats!$B:$B,0),COLUMN()-15))</f>
        <v>46.1</v>
      </c>
      <c r="AN13" s="38">
        <f>IFERROR(INDEX(AdvancedStats!$A:$AD,MATCH($A13,AdvancedStats!$B:$B,0),COLUMN()-15),INDEX(AdvancedStats!$A:$AD,MATCH($A13&amp;" NCAA",AdvancedStats!$B:$B,0),COLUMN()-15))</f>
        <v>7.2</v>
      </c>
      <c r="AO13" s="38">
        <f>IFERROR(INDEX(AdvancedStats!$A:$AD,MATCH($A13,AdvancedStats!$B:$B,0),COLUMN()-15),INDEX(AdvancedStats!$A:$AD,MATCH($A13&amp;" NCAA",AdvancedStats!$B:$B,0),COLUMN()-15))</f>
        <v>6.8</v>
      </c>
      <c r="AP13" s="38">
        <f>IFERROR(INDEX(AdvancedStats!$A:$AD,MATCH($A13,AdvancedStats!$B:$B,0),COLUMN()-15),INDEX(AdvancedStats!$A:$AD,MATCH($A13&amp;" NCAA",AdvancedStats!$B:$B,0),COLUMN()-15))</f>
        <v>0.52900000000000003</v>
      </c>
      <c r="AQ13" s="38">
        <f>IFERROR(INDEX(AdvancedStats!$A:$AD,MATCH($A13,AdvancedStats!$B:$B,0),COLUMN()-15),INDEX(AdvancedStats!$A:$AD,MATCH($A13&amp;" NCAA",AdvancedStats!$B:$B,0),COLUMN()-15))</f>
        <v>15.5</v>
      </c>
      <c r="AR13" s="38">
        <f>IFERROR(INDEX(AdvancedStats!$A:$AD,MATCH($A13,AdvancedStats!$B:$B,0),COLUMN()-15),INDEX(AdvancedStats!$A:$AD,MATCH($A13&amp;" NCAA",AdvancedStats!$B:$B,0),COLUMN()-15))</f>
        <v>26.5</v>
      </c>
      <c r="AS13" s="38">
        <f>IFERROR(INDEX(AdvancedStats!$A:$AD,MATCH($A13,AdvancedStats!$B:$B,0),COLUMN()-15),INDEX(AdvancedStats!$A:$AD,MATCH($A13&amp;" NCAA",AdvancedStats!$B:$B,0),COLUMN()-15))</f>
        <v>0.26100000000000001</v>
      </c>
      <c r="AT13" s="39">
        <f>IFERROR(INDEX(AdvancedOpponentStats!$A:$AD,MATCH($A13,AdvancedOpponentStats!$B:$B,0),COLUMN()-27),INDEX(AdvancedOpponentStats!$A:$AD,MATCH($A13&amp;" NCAA",AdvancedOpponentStats!$B:$B,0),COLUMN()-27))</f>
        <v>106.8</v>
      </c>
      <c r="AU13" s="39">
        <f>IFERROR(INDEX(AdvancedOpponentStats!$A:$AD,MATCH($A13,AdvancedOpponentStats!$B:$B,0),COLUMN()-27),INDEX(AdvancedOpponentStats!$A:$AD,MATCH($A13&amp;" NCAA",AdvancedOpponentStats!$B:$B,0),COLUMN()-27))</f>
        <v>0.33600000000000002</v>
      </c>
      <c r="AV13" s="39">
        <f>IFERROR(INDEX(AdvancedOpponentStats!$A:$AD,MATCH($A13,AdvancedOpponentStats!$B:$B,0),COLUMN()-27),INDEX(AdvancedOpponentStats!$A:$AD,MATCH($A13&amp;" NCAA",AdvancedOpponentStats!$B:$B,0),COLUMN()-27))</f>
        <v>0.33600000000000002</v>
      </c>
      <c r="AW13" s="39">
        <f>IFERROR(INDEX(AdvancedOpponentStats!$A:$AD,MATCH($A13,AdvancedOpponentStats!$B:$B,0),COLUMN()-27),INDEX(AdvancedOpponentStats!$A:$AD,MATCH($A13&amp;" NCAA",AdvancedOpponentStats!$B:$B,0),COLUMN()-27))</f>
        <v>0.55900000000000005</v>
      </c>
      <c r="AX13" s="39">
        <f>IFERROR(INDEX(AdvancedOpponentStats!$A:$AD,MATCH($A13,AdvancedOpponentStats!$B:$B,0),COLUMN()-27),INDEX(AdvancedOpponentStats!$A:$AD,MATCH($A13&amp;" NCAA",AdvancedOpponentStats!$B:$B,0),COLUMN()-27))</f>
        <v>51.4</v>
      </c>
      <c r="AY13" s="39">
        <f>IFERROR(INDEX(AdvancedOpponentStats!$A:$AD,MATCH($A13,AdvancedOpponentStats!$B:$B,0),COLUMN()-27),INDEX(AdvancedOpponentStats!$A:$AD,MATCH($A13&amp;" NCAA",AdvancedOpponentStats!$B:$B,0),COLUMN()-27))</f>
        <v>45.6</v>
      </c>
      <c r="AZ13" s="39">
        <f>IFERROR(INDEX(AdvancedOpponentStats!$A:$AD,MATCH($A13,AdvancedOpponentStats!$B:$B,0),COLUMN()-27),INDEX(AdvancedOpponentStats!$A:$AD,MATCH($A13&amp;" NCAA",AdvancedOpponentStats!$B:$B,0),COLUMN()-27))</f>
        <v>9.5</v>
      </c>
      <c r="BA13" s="39">
        <f>IFERROR(INDEX(AdvancedOpponentStats!$A:$AD,MATCH($A13,AdvancedOpponentStats!$B:$B,0),COLUMN()-27),INDEX(AdvancedOpponentStats!$A:$AD,MATCH($A13&amp;" NCAA",AdvancedOpponentStats!$B:$B,0),COLUMN()-27))</f>
        <v>8.9</v>
      </c>
      <c r="BB13" s="39">
        <f>IFERROR(INDEX(AdvancedOpponentStats!$A:$AD,MATCH($A13,AdvancedOpponentStats!$B:$B,0),COLUMN()-27),INDEX(AdvancedOpponentStats!$A:$AD,MATCH($A13&amp;" NCAA",AdvancedOpponentStats!$B:$B,0),COLUMN()-27))</f>
        <v>0.52900000000000003</v>
      </c>
      <c r="BC13" s="39">
        <f>IFERROR(INDEX(AdvancedOpponentStats!$A:$AD,MATCH($A13,AdvancedOpponentStats!$B:$B,0),COLUMN()-27),INDEX(AdvancedOpponentStats!$A:$AD,MATCH($A13&amp;" NCAA",AdvancedOpponentStats!$B:$B,0),COLUMN()-27))</f>
        <v>15.8</v>
      </c>
      <c r="BD13" s="39">
        <f>IFERROR(INDEX(AdvancedOpponentStats!$A:$AD,MATCH($A13,AdvancedOpponentStats!$B:$B,0),COLUMN()-27),INDEX(AdvancedOpponentStats!$A:$AD,MATCH($A13&amp;" NCAA",AdvancedOpponentStats!$B:$B,0),COLUMN()-27))</f>
        <v>28.7</v>
      </c>
      <c r="BE13" s="39">
        <f>IFERROR(INDEX(AdvancedOpponentStats!$A:$AD,MATCH($A13,AdvancedOpponentStats!$B:$B,0),COLUMN()-27),INDEX(AdvancedOpponentStats!$A:$AD,MATCH($A13&amp;" NCAA",AdvancedOpponentStats!$B:$B,0),COLUMN()-27))</f>
        <v>0.23699999999999999</v>
      </c>
      <c r="BF13" s="41">
        <f>IFERROR(INDEX(TeamRankings!$A:$R,MATCH($A13,TeamRankings!$B:$B,0),COLUMN()-49),INDEX(TeamRankings!$A:$R,MATCH($A13&amp;" NCAA",TeamRankings!$B:$B,0),COLUMN()-49))</f>
        <v>0.56000000000000005</v>
      </c>
      <c r="BG13" s="41">
        <f>IFERROR(INDEX(TeamRankings!$A:$R,MATCH($A13,TeamRankings!$B:$B,0),COLUMN()-48),INDEX(TeamRankings!$A:$R,MATCH($A13&amp;" NCAA",TeamRankings!$B:$B,0),COLUMN()-48))</f>
        <v>0.1</v>
      </c>
      <c r="BH13" s="41">
        <f>IFERROR(INDEX(TeamRankings!$A:$R,MATCH($A13,TeamRankings!$B:$B,0),COLUMN()-47),INDEX(TeamRankings!$A:$R,MATCH($A13&amp;" NCAA",TeamRankings!$B:$B,0),COLUMN()-47))</f>
        <v>4.57</v>
      </c>
      <c r="BI13" s="41">
        <f>IFERROR(INDEX(TeamRankings!$A:$R,MATCH($A13,TeamRankings!$B:$B,0),COLUMN()-47),INDEX(TeamRankings!$A:$R,MATCH($A13&amp;" NCAA",TeamRankings!$B:$B,0),COLUMN()-47))</f>
        <v>-8.3000000000000007</v>
      </c>
      <c r="BJ13" s="41">
        <f>IFERROR(INDEX(TeamRankings!$A:$R,MATCH($A13,TeamRankings!$B:$B,0),COLUMN()-47),INDEX(TeamRankings!$A:$R,MATCH($A13&amp;" NCAA",TeamRankings!$B:$B,0),COLUMN()-47))</f>
        <v>-3.73</v>
      </c>
      <c r="BK13" s="41">
        <f>IFERROR(INDEX(TeamRankings!$A:$R,MATCH($A13,TeamRankings!$B:$B,0),COLUMN()-47),INDEX(TeamRankings!$A:$R,MATCH($A13&amp;" NCAA",TeamRankings!$B:$B,0),COLUMN()-47))</f>
        <v>104.75</v>
      </c>
      <c r="BL13" s="41">
        <f>IFERROR(INDEX(TeamRankings!$A:$R,MATCH($A13,TeamRankings!$B:$B,0),COLUMN()-47),INDEX(TeamRankings!$A:$R,MATCH($A13&amp;" NCAA",TeamRankings!$B:$B,0),COLUMN()-47))</f>
        <v>109.22</v>
      </c>
      <c r="BM13" s="41">
        <f>IFERROR(INDEX(TeamRankings!$A:$R,MATCH($A13,TeamRankings!$B:$B,0),COLUMN()-47),INDEX(TeamRankings!$A:$R,MATCH($A13&amp;" NCAA",TeamRankings!$B:$B,0),COLUMN()-47))</f>
        <v>-4.47</v>
      </c>
      <c r="BN13">
        <f t="shared" si="2"/>
        <v>144</v>
      </c>
      <c r="BO13">
        <f t="shared" si="3"/>
        <v>273</v>
      </c>
      <c r="BP13">
        <f t="shared" si="4"/>
        <v>79.90625</v>
      </c>
      <c r="BQ13" s="41" t="str">
        <f>INDEX(TeamRankings!$A:$R,MATCH($A13,TeamRankings!$B:$B,0),3)</f>
        <v>Sun Belt</v>
      </c>
      <c r="BR13" s="40">
        <f t="shared" si="6"/>
        <v>0.79999999999999716</v>
      </c>
      <c r="BS13" s="40">
        <f t="shared" si="7"/>
        <v>2.7999999999999969E-2</v>
      </c>
      <c r="BT13" s="40">
        <f t="shared" si="8"/>
        <v>8.3999999999999964E-2</v>
      </c>
      <c r="BU13" s="40">
        <f t="shared" si="9"/>
        <v>3.0000000000000027E-3</v>
      </c>
      <c r="BV13" s="40">
        <f t="shared" si="10"/>
        <v>-2.7999999999999972</v>
      </c>
      <c r="BW13" s="40">
        <f t="shared" si="11"/>
        <v>0.5</v>
      </c>
      <c r="BX13" s="40">
        <f t="shared" si="12"/>
        <v>-2.2999999999999998</v>
      </c>
      <c r="BY13" s="40">
        <f t="shared" si="13"/>
        <v>-2.1000000000000005</v>
      </c>
      <c r="BZ13" s="40">
        <f t="shared" si="14"/>
        <v>0</v>
      </c>
      <c r="CA13" s="40">
        <f t="shared" si="15"/>
        <v>-0.30000000000000071</v>
      </c>
      <c r="CB13" s="40">
        <f t="shared" si="16"/>
        <v>-2.1999999999999993</v>
      </c>
      <c r="CC13" s="40">
        <f t="shared" si="17"/>
        <v>2.4000000000000021E-2</v>
      </c>
      <c r="CD13" t="s">
        <v>523</v>
      </c>
      <c r="CE13">
        <f t="array" ref="CE13">_xlfn.STDEV.P(IF($BQ$3:$BQ$355=CD13,$BP$3:$BP$355))</f>
        <v>5.5810792927572788</v>
      </c>
      <c r="CH13">
        <v>12096.318274119732</v>
      </c>
      <c r="CI13">
        <v>33.182745710306158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</row>
    <row r="14" spans="1:97" x14ac:dyDescent="0.25">
      <c r="A14" t="s">
        <v>144</v>
      </c>
      <c r="B14">
        <f>IFERROR(INDEX(BasicStats!$A:$AH,MATCH($A14,BasicStats!$B:$B,0),COLUMN()+1),INDEX(BasicStats!$A:$AH,MATCH($A14&amp;" NCAA",BasicStats!$B:$B,0),COLUMN()+1))</f>
        <v>34</v>
      </c>
      <c r="C14">
        <f>IFERROR(INDEX(BasicStats!$A:$AH,MATCH($A14,BasicStats!$B:$B,0),COLUMN()+1),INDEX(BasicStats!$A:$AH,MATCH($A14&amp;" NCAA",BasicStats!$B:$B,0),COLUMN()+1))</f>
        <v>23</v>
      </c>
      <c r="D14">
        <f>IFERROR(INDEX(BasicStats!$A:$AH,MATCH($A14,BasicStats!$B:$B,0),COLUMN()+1),INDEX(BasicStats!$A:$AH,MATCH($A14&amp;" NCAA",BasicStats!$B:$B,0),COLUMN()+1))</f>
        <v>11</v>
      </c>
      <c r="E14">
        <f>IFERROR(INDEX(BasicStats!$A:$AH,MATCH($A14,BasicStats!$B:$B,0),COLUMN()+1),INDEX(BasicStats!$A:$AH,MATCH($A14&amp;" NCAA",BasicStats!$B:$B,0),COLUMN()+1))</f>
        <v>0.67600000000000005</v>
      </c>
      <c r="F14">
        <f>IFERROR(INDEX(BasicStats!$A:$AH,MATCH($A14,BasicStats!$B:$B,0),COLUMN()+1),INDEX(BasicStats!$A:$AH,MATCH($A14&amp;" NCAA",BasicStats!$B:$B,0),COLUMN()+1))</f>
        <v>10.29</v>
      </c>
      <c r="G14">
        <f>IFERROR(INDEX(BasicStats!$A:$AH,MATCH($A14,BasicStats!$B:$B,0),COLUMN()+1),INDEX(BasicStats!$A:$AH,MATCH($A14&amp;" NCAA",BasicStats!$B:$B,0),COLUMN()+1))</f>
        <v>6.06</v>
      </c>
      <c r="H14">
        <f>IFERROR(INDEX(BasicStats!$A:$AH,MATCH($A14,BasicStats!$B:$B,0),COLUMN()+1),INDEX(BasicStats!$A:$AH,MATCH($A14&amp;" NCAA",BasicStats!$B:$B,0),COLUMN()+1))</f>
        <v>12</v>
      </c>
      <c r="I14">
        <f>IFERROR(INDEX(BasicStats!$A:$AH,MATCH($A14,BasicStats!$B:$B,0),COLUMN()+1),INDEX(BasicStats!$A:$AH,MATCH($A14&amp;" NCAA",BasicStats!$B:$B,0),COLUMN()+1))</f>
        <v>6</v>
      </c>
      <c r="J14">
        <f>IFERROR(INDEX(BasicStats!$A:$AH,MATCH($A14,BasicStats!$B:$B,0),COLUMN()+1),INDEX(BasicStats!$A:$AH,MATCH($A14&amp;" NCAA",BasicStats!$B:$B,0),COLUMN()+1))</f>
        <v>13</v>
      </c>
      <c r="K14">
        <f>IFERROR(INDEX(BasicStats!$A:$AH,MATCH($A14,BasicStats!$B:$B,0),COLUMN()+1),INDEX(BasicStats!$A:$AH,MATCH($A14&amp;" NCAA",BasicStats!$B:$B,0),COLUMN()+1))</f>
        <v>3</v>
      </c>
      <c r="L14">
        <f>IFERROR(INDEX(BasicStats!$A:$AH,MATCH($A14,BasicStats!$B:$B,0),COLUMN()+1),INDEX(BasicStats!$A:$AH,MATCH($A14&amp;" NCAA",BasicStats!$B:$B,0),COLUMN()+1))</f>
        <v>6</v>
      </c>
      <c r="M14">
        <f>IFERROR(INDEX(BasicStats!$A:$AH,MATCH($A14,BasicStats!$B:$B,0),COLUMN()+1),INDEX(BasicStats!$A:$AH,MATCH($A14&amp;" NCAA",BasicStats!$B:$B,0),COLUMN()+1))</f>
        <v>5</v>
      </c>
      <c r="N14">
        <f>IFERROR(INDEX(BasicStats!$A:$AH,MATCH($A14,BasicStats!$B:$B,0),COLUMN()+1),INDEX(BasicStats!$A:$AH,MATCH($A14&amp;" NCAA",BasicStats!$B:$B,0),COLUMN()+1))</f>
        <v>2638</v>
      </c>
      <c r="O14">
        <f>IFERROR(INDEX(BasicStats!$A:$AH,MATCH($A14,BasicStats!$B:$B,0),COLUMN()+1),INDEX(BasicStats!$A:$AH,MATCH($A14&amp;" NCAA",BasicStats!$B:$B,0),COLUMN()+1))</f>
        <v>2494</v>
      </c>
      <c r="P14">
        <f>IFERROR(INDEX(BasicStats!$A:$AH,MATCH($A14,BasicStats!$B:$B,0),COLUMN()+1),INDEX(BasicStats!$A:$AH,MATCH($A14&amp;" NCAA",BasicStats!$B:$B,0),COLUMN()+1))</f>
        <v>0</v>
      </c>
      <c r="Q14">
        <f>IFERROR(INDEX(BasicStats!$A:$AH,MATCH($A14,BasicStats!$B:$B,0),COLUMN()+1),INDEX(BasicStats!$A:$AH,MATCH($A14&amp;" NCAA",BasicStats!$B:$B,0),COLUMN()+1))</f>
        <v>1380</v>
      </c>
      <c r="R14">
        <f>IFERROR(INDEX(BasicStats!$A:$AH,MATCH($A14,BasicStats!$B:$B,0),COLUMN()+1),INDEX(BasicStats!$A:$AH,MATCH($A14&amp;" NCAA",BasicStats!$B:$B,0),COLUMN()+1))</f>
        <v>899</v>
      </c>
      <c r="S14">
        <f>IFERROR(INDEX(BasicStats!$A:$AH,MATCH($A14,BasicStats!$B:$B,0),COLUMN()+1),INDEX(BasicStats!$A:$AH,MATCH($A14&amp;" NCAA",BasicStats!$B:$B,0),COLUMN()+1))</f>
        <v>2012</v>
      </c>
      <c r="T14">
        <f>IFERROR(INDEX(BasicStats!$A:$AH,MATCH($A14,BasicStats!$B:$B,0),COLUMN()+1),INDEX(BasicStats!$A:$AH,MATCH($A14&amp;" NCAA",BasicStats!$B:$B,0),COLUMN()+1))</f>
        <v>0.44700000000000001</v>
      </c>
      <c r="U14">
        <f>IFERROR(INDEX(BasicStats!$A:$AH,MATCH($A14,BasicStats!$B:$B,0),COLUMN()+1),INDEX(BasicStats!$A:$AH,MATCH($A14&amp;" NCAA",BasicStats!$B:$B,0),COLUMN()+1))</f>
        <v>240</v>
      </c>
      <c r="V14">
        <f>IFERROR(INDEX(BasicStats!$A:$AH,MATCH($A14,BasicStats!$B:$B,0),COLUMN()+1),INDEX(BasicStats!$A:$AH,MATCH($A14&amp;" NCAA",BasicStats!$B:$B,0),COLUMN()+1))</f>
        <v>714</v>
      </c>
      <c r="W14">
        <f>IFERROR(INDEX(BasicStats!$A:$AH,MATCH($A14,BasicStats!$B:$B,0),COLUMN()+1),INDEX(BasicStats!$A:$AH,MATCH($A14&amp;" NCAA",BasicStats!$B:$B,0),COLUMN()+1))</f>
        <v>0.33600000000000002</v>
      </c>
      <c r="X14">
        <f>IFERROR(INDEX(BasicStats!$A:$AH,MATCH($A14,BasicStats!$B:$B,0),COLUMN()+1),INDEX(BasicStats!$A:$AH,MATCH($A14&amp;" NCAA",BasicStats!$B:$B,0),COLUMN()+1))</f>
        <v>600</v>
      </c>
      <c r="Y14">
        <f>IFERROR(INDEX(BasicStats!$A:$AH,MATCH($A14,BasicStats!$B:$B,0),COLUMN()+1),INDEX(BasicStats!$A:$AH,MATCH($A14&amp;" NCAA",BasicStats!$B:$B,0),COLUMN()+1))</f>
        <v>882</v>
      </c>
      <c r="Z14">
        <f>IFERROR(INDEX(BasicStats!$A:$AH,MATCH($A14,BasicStats!$B:$B,0),COLUMN()+1),INDEX(BasicStats!$A:$AH,MATCH($A14&amp;" NCAA",BasicStats!$B:$B,0),COLUMN()+1))</f>
        <v>0.68</v>
      </c>
      <c r="AA14">
        <f>IFERROR(INDEX(BasicStats!$A:$AH,MATCH($A14,BasicStats!$B:$B,0),COLUMN()+1),INDEX(BasicStats!$A:$AH,MATCH($A14&amp;" NCAA",BasicStats!$B:$B,0),COLUMN()+1))</f>
        <v>399</v>
      </c>
      <c r="AB14">
        <f>IFERROR(INDEX(BasicStats!$A:$AH,MATCH($A14,BasicStats!$B:$B,0),COLUMN()+1),INDEX(BasicStats!$A:$AH,MATCH($A14&amp;" NCAA",BasicStats!$B:$B,0),COLUMN()+1))</f>
        <v>1351</v>
      </c>
      <c r="AC14">
        <f>IFERROR(INDEX(BasicStats!$A:$AH,MATCH($A14,BasicStats!$B:$B,0),COLUMN()+1),INDEX(BasicStats!$A:$AH,MATCH($A14&amp;" NCAA",BasicStats!$B:$B,0),COLUMN()+1))</f>
        <v>459</v>
      </c>
      <c r="AD14">
        <f>IFERROR(INDEX(BasicStats!$A:$AH,MATCH($A14,BasicStats!$B:$B,0),COLUMN()+1),INDEX(BasicStats!$A:$AH,MATCH($A14&amp;" NCAA",BasicStats!$B:$B,0),COLUMN()+1))</f>
        <v>213</v>
      </c>
      <c r="AE14">
        <f>IFERROR(INDEX(BasicStats!$A:$AH,MATCH($A14,BasicStats!$B:$B,0),COLUMN()+1),INDEX(BasicStats!$A:$AH,MATCH($A14&amp;" NCAA",BasicStats!$B:$B,0),COLUMN()+1))</f>
        <v>109</v>
      </c>
      <c r="AF14">
        <f>IFERROR(INDEX(BasicStats!$A:$AH,MATCH($A14,BasicStats!$B:$B,0),COLUMN()+1),INDEX(BasicStats!$A:$AH,MATCH($A14&amp;" NCAA",BasicStats!$B:$B,0),COLUMN()+1))</f>
        <v>466</v>
      </c>
      <c r="AG14" s="38">
        <f>IFERROR(INDEX(AdvancedStats!$A:$AD,MATCH($A14,AdvancedStats!$B:$B,0),COLUMN()-15),INDEX(AdvancedStats!$A:$AD,MATCH($A14&amp;" NCAA",AdvancedStats!$B:$B,0),COLUMN()-15))</f>
        <v>72.5</v>
      </c>
      <c r="AH14" s="38">
        <f>IFERROR(INDEX(AdvancedStats!$A:$AD,MATCH($A14,AdvancedStats!$B:$B,0),COLUMN()-15),INDEX(AdvancedStats!$A:$AD,MATCH($A14&amp;" NCAA",AdvancedStats!$B:$B,0),COLUMN()-15))</f>
        <v>105.4</v>
      </c>
      <c r="AI14" s="38">
        <f>IFERROR(INDEX(AdvancedStats!$A:$AD,MATCH($A14,AdvancedStats!$B:$B,0),COLUMN()-15),INDEX(AdvancedStats!$A:$AD,MATCH($A14&amp;" NCAA",AdvancedStats!$B:$B,0),COLUMN()-15))</f>
        <v>0.438</v>
      </c>
      <c r="AJ14" s="38">
        <f>IFERROR(INDEX(AdvancedStats!$A:$AD,MATCH($A14,AdvancedStats!$B:$B,0),COLUMN()-15),INDEX(AdvancedStats!$A:$AD,MATCH($A14&amp;" NCAA",AdvancedStats!$B:$B,0),COLUMN()-15))</f>
        <v>0.35499999999999998</v>
      </c>
      <c r="AK14" s="38">
        <f>IFERROR(INDEX(AdvancedStats!$A:$AD,MATCH($A14,AdvancedStats!$B:$B,0),COLUMN()-15),INDEX(AdvancedStats!$A:$AD,MATCH($A14&amp;" NCAA",AdvancedStats!$B:$B,0),COLUMN()-15))</f>
        <v>0.54300000000000004</v>
      </c>
      <c r="AL14" s="38">
        <f>IFERROR(INDEX(AdvancedStats!$A:$AD,MATCH($A14,AdvancedStats!$B:$B,0),COLUMN()-15),INDEX(AdvancedStats!$A:$AD,MATCH($A14&amp;" NCAA",AdvancedStats!$B:$B,0),COLUMN()-15))</f>
        <v>52.6</v>
      </c>
      <c r="AM14" s="38">
        <f>IFERROR(INDEX(AdvancedStats!$A:$AD,MATCH($A14,AdvancedStats!$B:$B,0),COLUMN()-15),INDEX(AdvancedStats!$A:$AD,MATCH($A14&amp;" NCAA",AdvancedStats!$B:$B,0),COLUMN()-15))</f>
        <v>51.1</v>
      </c>
      <c r="AN14" s="38">
        <f>IFERROR(INDEX(AdvancedStats!$A:$AD,MATCH($A14,AdvancedStats!$B:$B,0),COLUMN()-15),INDEX(AdvancedStats!$A:$AD,MATCH($A14&amp;" NCAA",AdvancedStats!$B:$B,0),COLUMN()-15))</f>
        <v>8.5</v>
      </c>
      <c r="AO14" s="38">
        <f>IFERROR(INDEX(AdvancedStats!$A:$AD,MATCH($A14,AdvancedStats!$B:$B,0),COLUMN()-15),INDEX(AdvancedStats!$A:$AD,MATCH($A14&amp;" NCAA",AdvancedStats!$B:$B,0),COLUMN()-15))</f>
        <v>9.6</v>
      </c>
      <c r="AP14" s="38">
        <f>IFERROR(INDEX(AdvancedStats!$A:$AD,MATCH($A14,AdvancedStats!$B:$B,0),COLUMN()-15),INDEX(AdvancedStats!$A:$AD,MATCH($A14&amp;" NCAA",AdvancedStats!$B:$B,0),COLUMN()-15))</f>
        <v>0.50600000000000001</v>
      </c>
      <c r="AQ14" s="38">
        <f>IFERROR(INDEX(AdvancedStats!$A:$AD,MATCH($A14,AdvancedStats!$B:$B,0),COLUMN()-15),INDEX(AdvancedStats!$A:$AD,MATCH($A14&amp;" NCAA",AdvancedStats!$B:$B,0),COLUMN()-15))</f>
        <v>16.100000000000001</v>
      </c>
      <c r="AR14" s="38">
        <f>IFERROR(INDEX(AdvancedStats!$A:$AD,MATCH($A14,AdvancedStats!$B:$B,0),COLUMN()-15),INDEX(AdvancedStats!$A:$AD,MATCH($A14&amp;" NCAA",AdvancedStats!$B:$B,0),COLUMN()-15))</f>
        <v>31.4</v>
      </c>
      <c r="AS14" s="38">
        <f>IFERROR(INDEX(AdvancedStats!$A:$AD,MATCH($A14,AdvancedStats!$B:$B,0),COLUMN()-15),INDEX(AdvancedStats!$A:$AD,MATCH($A14&amp;" NCAA",AdvancedStats!$B:$B,0),COLUMN()-15))</f>
        <v>0.29799999999999999</v>
      </c>
      <c r="AT14" s="39">
        <f>IFERROR(INDEX(AdvancedOpponentStats!$A:$AD,MATCH($A14,AdvancedOpponentStats!$B:$B,0),COLUMN()-27),INDEX(AdvancedOpponentStats!$A:$AD,MATCH($A14&amp;" NCAA",AdvancedOpponentStats!$B:$B,0),COLUMN()-27))</f>
        <v>99.6</v>
      </c>
      <c r="AU14" s="39">
        <f>IFERROR(INDEX(AdvancedOpponentStats!$A:$AD,MATCH($A14,AdvancedOpponentStats!$B:$B,0),COLUMN()-27),INDEX(AdvancedOpponentStats!$A:$AD,MATCH($A14&amp;" NCAA",AdvancedOpponentStats!$B:$B,0),COLUMN()-27))</f>
        <v>0.38600000000000001</v>
      </c>
      <c r="AV14" s="39">
        <f>IFERROR(INDEX(AdvancedOpponentStats!$A:$AD,MATCH($A14,AdvancedOpponentStats!$B:$B,0),COLUMN()-27),INDEX(AdvancedOpponentStats!$A:$AD,MATCH($A14&amp;" NCAA",AdvancedOpponentStats!$B:$B,0),COLUMN()-27))</f>
        <v>0.435</v>
      </c>
      <c r="AW14" s="39">
        <f>IFERROR(INDEX(AdvancedOpponentStats!$A:$AD,MATCH($A14,AdvancedOpponentStats!$B:$B,0),COLUMN()-27),INDEX(AdvancedOpponentStats!$A:$AD,MATCH($A14&amp;" NCAA",AdvancedOpponentStats!$B:$B,0),COLUMN()-27))</f>
        <v>0.52500000000000002</v>
      </c>
      <c r="AX14" s="39">
        <f>IFERROR(INDEX(AdvancedOpponentStats!$A:$AD,MATCH($A14,AdvancedOpponentStats!$B:$B,0),COLUMN()-27),INDEX(AdvancedOpponentStats!$A:$AD,MATCH($A14&amp;" NCAA",AdvancedOpponentStats!$B:$B,0),COLUMN()-27))</f>
        <v>47.4</v>
      </c>
      <c r="AY14" s="39">
        <f>IFERROR(INDEX(AdvancedOpponentStats!$A:$AD,MATCH($A14,AdvancedOpponentStats!$B:$B,0),COLUMN()-27),INDEX(AdvancedOpponentStats!$A:$AD,MATCH($A14&amp;" NCAA",AdvancedOpponentStats!$B:$B,0),COLUMN()-27))</f>
        <v>54.2</v>
      </c>
      <c r="AZ14" s="39">
        <f>IFERROR(INDEX(AdvancedOpponentStats!$A:$AD,MATCH($A14,AdvancedOpponentStats!$B:$B,0),COLUMN()-27),INDEX(AdvancedOpponentStats!$A:$AD,MATCH($A14&amp;" NCAA",AdvancedOpponentStats!$B:$B,0),COLUMN()-27))</f>
        <v>8.8000000000000007</v>
      </c>
      <c r="BA14" s="39">
        <f>IFERROR(INDEX(AdvancedOpponentStats!$A:$AD,MATCH($A14,AdvancedOpponentStats!$B:$B,0),COLUMN()-27),INDEX(AdvancedOpponentStats!$A:$AD,MATCH($A14&amp;" NCAA",AdvancedOpponentStats!$B:$B,0),COLUMN()-27))</f>
        <v>8.6999999999999993</v>
      </c>
      <c r="BB14" s="39">
        <f>IFERROR(INDEX(AdvancedOpponentStats!$A:$AD,MATCH($A14,AdvancedOpponentStats!$B:$B,0),COLUMN()-27),INDEX(AdvancedOpponentStats!$A:$AD,MATCH($A14&amp;" NCAA",AdvancedOpponentStats!$B:$B,0),COLUMN()-27))</f>
        <v>0.48499999999999999</v>
      </c>
      <c r="BC14" s="39">
        <f>IFERROR(INDEX(AdvancedOpponentStats!$A:$AD,MATCH($A14,AdvancedOpponentStats!$B:$B,0),COLUMN()-27),INDEX(AdvancedOpponentStats!$A:$AD,MATCH($A14&amp;" NCAA",AdvancedOpponentStats!$B:$B,0),COLUMN()-27))</f>
        <v>16.7</v>
      </c>
      <c r="BD14" s="39">
        <f>IFERROR(INDEX(AdvancedOpponentStats!$A:$AD,MATCH($A14,AdvancedOpponentStats!$B:$B,0),COLUMN()-27),INDEX(AdvancedOpponentStats!$A:$AD,MATCH($A14&amp;" NCAA",AdvancedOpponentStats!$B:$B,0),COLUMN()-27))</f>
        <v>26.5</v>
      </c>
      <c r="BE14" s="39">
        <f>IFERROR(INDEX(AdvancedOpponentStats!$A:$AD,MATCH($A14,AdvancedOpponentStats!$B:$B,0),COLUMN()-27),INDEX(AdvancedOpponentStats!$A:$AD,MATCH($A14&amp;" NCAA",AdvancedOpponentStats!$B:$B,0),COLUMN()-27))</f>
        <v>0.27200000000000002</v>
      </c>
      <c r="BF14" s="41">
        <f>IFERROR(INDEX(TeamRankings!$A:$R,MATCH($A14,TeamRankings!$B:$B,0),COLUMN()-49),INDEX(TeamRankings!$A:$R,MATCH($A14&amp;" NCAA",TeamRankings!$B:$B,0),COLUMN()-49))</f>
        <v>4.24</v>
      </c>
      <c r="BG14" s="41">
        <f>IFERROR(INDEX(TeamRankings!$A:$R,MATCH($A14,TeamRankings!$B:$B,0),COLUMN()-48),INDEX(TeamRankings!$A:$R,MATCH($A14&amp;" NCAA",TeamRankings!$B:$B,0),COLUMN()-48))</f>
        <v>6.06</v>
      </c>
      <c r="BH14" s="41">
        <f>IFERROR(INDEX(TeamRankings!$A:$R,MATCH($A14,TeamRankings!$B:$B,0),COLUMN()-47),INDEX(TeamRankings!$A:$R,MATCH($A14&amp;" NCAA",TeamRankings!$B:$B,0),COLUMN()-47))</f>
        <v>8.07</v>
      </c>
      <c r="BI14" s="41">
        <f>IFERROR(INDEX(TeamRankings!$A:$R,MATCH($A14,TeamRankings!$B:$B,0),COLUMN()-47),INDEX(TeamRankings!$A:$R,MATCH($A14&amp;" NCAA",TeamRankings!$B:$B,0),COLUMN()-47))</f>
        <v>2.23</v>
      </c>
      <c r="BJ14" s="41">
        <f>IFERROR(INDEX(TeamRankings!$A:$R,MATCH($A14,TeamRankings!$B:$B,0),COLUMN()-47),INDEX(TeamRankings!$A:$R,MATCH($A14&amp;" NCAA",TeamRankings!$B:$B,0),COLUMN()-47))</f>
        <v>10.29</v>
      </c>
      <c r="BK14" s="41">
        <f>IFERROR(INDEX(TeamRankings!$A:$R,MATCH($A14,TeamRankings!$B:$B,0),COLUMN()-47),INDEX(TeamRankings!$A:$R,MATCH($A14&amp;" NCAA",TeamRankings!$B:$B,0),COLUMN()-47))</f>
        <v>109.51</v>
      </c>
      <c r="BL14" s="41">
        <f>IFERROR(INDEX(TeamRankings!$A:$R,MATCH($A14,TeamRankings!$B:$B,0),COLUMN()-47),INDEX(TeamRankings!$A:$R,MATCH($A14&amp;" NCAA",TeamRankings!$B:$B,0),COLUMN()-47))</f>
        <v>94.52</v>
      </c>
      <c r="BM14" s="41">
        <f>IFERROR(INDEX(TeamRankings!$A:$R,MATCH($A14,TeamRankings!$B:$B,0),COLUMN()-47),INDEX(TeamRankings!$A:$R,MATCH($A14&amp;" NCAA",TeamRankings!$B:$B,0),COLUMN()-47))</f>
        <v>14.99</v>
      </c>
      <c r="BN14">
        <f t="shared" si="2"/>
        <v>77</v>
      </c>
      <c r="BO14">
        <f t="shared" si="3"/>
        <v>57</v>
      </c>
      <c r="BP14">
        <f t="shared" si="4"/>
        <v>77.588235294117652</v>
      </c>
      <c r="BQ14" s="41" t="str">
        <f>INDEX(TeamRankings!$A:$R,MATCH($A14,TeamRankings!$B:$B,0),3)</f>
        <v>Pac-12</v>
      </c>
      <c r="BR14" s="40">
        <f t="shared" si="6"/>
        <v>5.8000000000000114</v>
      </c>
      <c r="BS14" s="40">
        <f t="shared" si="7"/>
        <v>5.1999999999999991E-2</v>
      </c>
      <c r="BT14" s="40">
        <f t="shared" si="8"/>
        <v>-8.0000000000000016E-2</v>
      </c>
      <c r="BU14" s="40">
        <f t="shared" si="9"/>
        <v>1.8000000000000016E-2</v>
      </c>
      <c r="BV14" s="40">
        <f t="shared" si="10"/>
        <v>5.2000000000000028</v>
      </c>
      <c r="BW14" s="40">
        <f t="shared" si="11"/>
        <v>-3.1000000000000014</v>
      </c>
      <c r="BX14" s="40">
        <f t="shared" si="12"/>
        <v>-0.30000000000000071</v>
      </c>
      <c r="BY14" s="40">
        <f t="shared" si="13"/>
        <v>0.90000000000000036</v>
      </c>
      <c r="BZ14" s="40">
        <f t="shared" si="14"/>
        <v>2.1000000000000019E-2</v>
      </c>
      <c r="CA14" s="40">
        <f t="shared" si="15"/>
        <v>-0.59999999999999787</v>
      </c>
      <c r="CB14" s="40">
        <f t="shared" si="16"/>
        <v>4.8999999999999986</v>
      </c>
      <c r="CC14" s="40">
        <f t="shared" si="17"/>
        <v>2.5999999999999968E-2</v>
      </c>
      <c r="CD14" t="s">
        <v>525</v>
      </c>
      <c r="CE14">
        <f t="array" ref="CE14">_xlfn.STDEV.P(IF($BQ$3:$BQ$355=CD14,$BP$3:$BP$355))</f>
        <v>4.5669143369675798</v>
      </c>
    </row>
    <row r="15" spans="1:97" x14ac:dyDescent="0.25">
      <c r="A15" t="s">
        <v>145</v>
      </c>
      <c r="B15">
        <f>IFERROR(INDEX(BasicStats!$A:$AH,MATCH($A15,BasicStats!$B:$B,0),COLUMN()+1),INDEX(BasicStats!$A:$AH,MATCH($A15&amp;" NCAA",BasicStats!$B:$B,0),COLUMN()+1))</f>
        <v>32</v>
      </c>
      <c r="C15">
        <f>IFERROR(INDEX(BasicStats!$A:$AH,MATCH($A15,BasicStats!$B:$B,0),COLUMN()+1),INDEX(BasicStats!$A:$AH,MATCH($A15&amp;" NCAA",BasicStats!$B:$B,0),COLUMN()+1))</f>
        <v>17</v>
      </c>
      <c r="D15">
        <f>IFERROR(INDEX(BasicStats!$A:$AH,MATCH($A15,BasicStats!$B:$B,0),COLUMN()+1),INDEX(BasicStats!$A:$AH,MATCH($A15&amp;" NCAA",BasicStats!$B:$B,0),COLUMN()+1))</f>
        <v>15</v>
      </c>
      <c r="E15">
        <f>IFERROR(INDEX(BasicStats!$A:$AH,MATCH($A15,BasicStats!$B:$B,0),COLUMN()+1),INDEX(BasicStats!$A:$AH,MATCH($A15&amp;" NCAA",BasicStats!$B:$B,0),COLUMN()+1))</f>
        <v>0.53100000000000003</v>
      </c>
      <c r="F15">
        <f>IFERROR(INDEX(BasicStats!$A:$AH,MATCH($A15,BasicStats!$B:$B,0),COLUMN()+1),INDEX(BasicStats!$A:$AH,MATCH($A15&amp;" NCAA",BasicStats!$B:$B,0),COLUMN()+1))</f>
        <v>8.33</v>
      </c>
      <c r="G15">
        <f>IFERROR(INDEX(BasicStats!$A:$AH,MATCH($A15,BasicStats!$B:$B,0),COLUMN()+1),INDEX(BasicStats!$A:$AH,MATCH($A15&amp;" NCAA",BasicStats!$B:$B,0),COLUMN()+1))</f>
        <v>6.33</v>
      </c>
      <c r="H15">
        <f>IFERROR(INDEX(BasicStats!$A:$AH,MATCH($A15,BasicStats!$B:$B,0),COLUMN()+1),INDEX(BasicStats!$A:$AH,MATCH($A15&amp;" NCAA",BasicStats!$B:$B,0),COLUMN()+1))</f>
        <v>8</v>
      </c>
      <c r="I15">
        <f>IFERROR(INDEX(BasicStats!$A:$AH,MATCH($A15,BasicStats!$B:$B,0),COLUMN()+1),INDEX(BasicStats!$A:$AH,MATCH($A15&amp;" NCAA",BasicStats!$B:$B,0),COLUMN()+1))</f>
        <v>10</v>
      </c>
      <c r="J15">
        <f>IFERROR(INDEX(BasicStats!$A:$AH,MATCH($A15,BasicStats!$B:$B,0),COLUMN()+1),INDEX(BasicStats!$A:$AH,MATCH($A15&amp;" NCAA",BasicStats!$B:$B,0),COLUMN()+1))</f>
        <v>12</v>
      </c>
      <c r="K15">
        <f>IFERROR(INDEX(BasicStats!$A:$AH,MATCH($A15,BasicStats!$B:$B,0),COLUMN()+1),INDEX(BasicStats!$A:$AH,MATCH($A15&amp;" NCAA",BasicStats!$B:$B,0),COLUMN()+1))</f>
        <v>5</v>
      </c>
      <c r="L15">
        <f>IFERROR(INDEX(BasicStats!$A:$AH,MATCH($A15,BasicStats!$B:$B,0),COLUMN()+1),INDEX(BasicStats!$A:$AH,MATCH($A15&amp;" NCAA",BasicStats!$B:$B,0),COLUMN()+1))</f>
        <v>4</v>
      </c>
      <c r="M15">
        <f>IFERROR(INDEX(BasicStats!$A:$AH,MATCH($A15,BasicStats!$B:$B,0),COLUMN()+1),INDEX(BasicStats!$A:$AH,MATCH($A15&amp;" NCAA",BasicStats!$B:$B,0),COLUMN()+1))</f>
        <v>7</v>
      </c>
      <c r="N15">
        <f>IFERROR(INDEX(BasicStats!$A:$AH,MATCH($A15,BasicStats!$B:$B,0),COLUMN()+1),INDEX(BasicStats!$A:$AH,MATCH($A15&amp;" NCAA",BasicStats!$B:$B,0),COLUMN()+1))</f>
        <v>2269</v>
      </c>
      <c r="O15">
        <f>IFERROR(INDEX(BasicStats!$A:$AH,MATCH($A15,BasicStats!$B:$B,0),COLUMN()+1),INDEX(BasicStats!$A:$AH,MATCH($A15&amp;" NCAA",BasicStats!$B:$B,0),COLUMN()+1))</f>
        <v>2205</v>
      </c>
      <c r="P15">
        <f>IFERROR(INDEX(BasicStats!$A:$AH,MATCH($A15,BasicStats!$B:$B,0),COLUMN()+1),INDEX(BasicStats!$A:$AH,MATCH($A15&amp;" NCAA",BasicStats!$B:$B,0),COLUMN()+1))</f>
        <v>0</v>
      </c>
      <c r="Q15">
        <f>IFERROR(INDEX(BasicStats!$A:$AH,MATCH($A15,BasicStats!$B:$B,0),COLUMN()+1),INDEX(BasicStats!$A:$AH,MATCH($A15&amp;" NCAA",BasicStats!$B:$B,0),COLUMN()+1))</f>
        <v>1290</v>
      </c>
      <c r="R15">
        <f>IFERROR(INDEX(BasicStats!$A:$AH,MATCH($A15,BasicStats!$B:$B,0),COLUMN()+1),INDEX(BasicStats!$A:$AH,MATCH($A15&amp;" NCAA",BasicStats!$B:$B,0),COLUMN()+1))</f>
        <v>794</v>
      </c>
      <c r="S15">
        <f>IFERROR(INDEX(BasicStats!$A:$AH,MATCH($A15,BasicStats!$B:$B,0),COLUMN()+1),INDEX(BasicStats!$A:$AH,MATCH($A15&amp;" NCAA",BasicStats!$B:$B,0),COLUMN()+1))</f>
        <v>1861</v>
      </c>
      <c r="T15">
        <f>IFERROR(INDEX(BasicStats!$A:$AH,MATCH($A15,BasicStats!$B:$B,0),COLUMN()+1),INDEX(BasicStats!$A:$AH,MATCH($A15&amp;" NCAA",BasicStats!$B:$B,0),COLUMN()+1))</f>
        <v>0.42699999999999999</v>
      </c>
      <c r="U15">
        <f>IFERROR(INDEX(BasicStats!$A:$AH,MATCH($A15,BasicStats!$B:$B,0),COLUMN()+1),INDEX(BasicStats!$A:$AH,MATCH($A15&amp;" NCAA",BasicStats!$B:$B,0),COLUMN()+1))</f>
        <v>235</v>
      </c>
      <c r="V15">
        <f>IFERROR(INDEX(BasicStats!$A:$AH,MATCH($A15,BasicStats!$B:$B,0),COLUMN()+1),INDEX(BasicStats!$A:$AH,MATCH($A15&amp;" NCAA",BasicStats!$B:$B,0),COLUMN()+1))</f>
        <v>699</v>
      </c>
      <c r="W15">
        <f>IFERROR(INDEX(BasicStats!$A:$AH,MATCH($A15,BasicStats!$B:$B,0),COLUMN()+1),INDEX(BasicStats!$A:$AH,MATCH($A15&amp;" NCAA",BasicStats!$B:$B,0),COLUMN()+1))</f>
        <v>0.33600000000000002</v>
      </c>
      <c r="X15">
        <f>IFERROR(INDEX(BasicStats!$A:$AH,MATCH($A15,BasicStats!$B:$B,0),COLUMN()+1),INDEX(BasicStats!$A:$AH,MATCH($A15&amp;" NCAA",BasicStats!$B:$B,0),COLUMN()+1))</f>
        <v>446</v>
      </c>
      <c r="Y15">
        <f>IFERROR(INDEX(BasicStats!$A:$AH,MATCH($A15,BasicStats!$B:$B,0),COLUMN()+1),INDEX(BasicStats!$A:$AH,MATCH($A15&amp;" NCAA",BasicStats!$B:$B,0),COLUMN()+1))</f>
        <v>620</v>
      </c>
      <c r="Z15">
        <f>IFERROR(INDEX(BasicStats!$A:$AH,MATCH($A15,BasicStats!$B:$B,0),COLUMN()+1),INDEX(BasicStats!$A:$AH,MATCH($A15&amp;" NCAA",BasicStats!$B:$B,0),COLUMN()+1))</f>
        <v>0.71899999999999997</v>
      </c>
      <c r="AA15">
        <f>IFERROR(INDEX(BasicStats!$A:$AH,MATCH($A15,BasicStats!$B:$B,0),COLUMN()+1),INDEX(BasicStats!$A:$AH,MATCH($A15&amp;" NCAA",BasicStats!$B:$B,0),COLUMN()+1))</f>
        <v>324</v>
      </c>
      <c r="AB15">
        <f>IFERROR(INDEX(BasicStats!$A:$AH,MATCH($A15,BasicStats!$B:$B,0),COLUMN()+1),INDEX(BasicStats!$A:$AH,MATCH($A15&amp;" NCAA",BasicStats!$B:$B,0),COLUMN()+1))</f>
        <v>1116</v>
      </c>
      <c r="AC15">
        <f>IFERROR(INDEX(BasicStats!$A:$AH,MATCH($A15,BasicStats!$B:$B,0),COLUMN()+1),INDEX(BasicStats!$A:$AH,MATCH($A15&amp;" NCAA",BasicStats!$B:$B,0),COLUMN()+1))</f>
        <v>397</v>
      </c>
      <c r="AD15">
        <f>IFERROR(INDEX(BasicStats!$A:$AH,MATCH($A15,BasicStats!$B:$B,0),COLUMN()+1),INDEX(BasicStats!$A:$AH,MATCH($A15&amp;" NCAA",BasicStats!$B:$B,0),COLUMN()+1))</f>
        <v>165</v>
      </c>
      <c r="AE15">
        <f>IFERROR(INDEX(BasicStats!$A:$AH,MATCH($A15,BasicStats!$B:$B,0),COLUMN()+1),INDEX(BasicStats!$A:$AH,MATCH($A15&amp;" NCAA",BasicStats!$B:$B,0),COLUMN()+1))</f>
        <v>73</v>
      </c>
      <c r="AF15">
        <f>IFERROR(INDEX(BasicStats!$A:$AH,MATCH($A15,BasicStats!$B:$B,0),COLUMN()+1),INDEX(BasicStats!$A:$AH,MATCH($A15&amp;" NCAA",BasicStats!$B:$B,0),COLUMN()+1))</f>
        <v>370</v>
      </c>
      <c r="AG15" s="38">
        <f>IFERROR(INDEX(AdvancedStats!$A:$AD,MATCH($A15,AdvancedStats!$B:$B,0),COLUMN()-15),INDEX(AdvancedStats!$A:$AD,MATCH($A15&amp;" NCAA",AdvancedStats!$B:$B,0),COLUMN()-15))</f>
        <v>68.599999999999994</v>
      </c>
      <c r="AH15" s="38">
        <f>IFERROR(INDEX(AdvancedStats!$A:$AD,MATCH($A15,AdvancedStats!$B:$B,0),COLUMN()-15),INDEX(AdvancedStats!$A:$AD,MATCH($A15&amp;" NCAA",AdvancedStats!$B:$B,0),COLUMN()-15))</f>
        <v>102.6</v>
      </c>
      <c r="AI15" s="38">
        <f>IFERROR(INDEX(AdvancedStats!$A:$AD,MATCH($A15,AdvancedStats!$B:$B,0),COLUMN()-15),INDEX(AdvancedStats!$A:$AD,MATCH($A15&amp;" NCAA",AdvancedStats!$B:$B,0),COLUMN()-15))</f>
        <v>0.33300000000000002</v>
      </c>
      <c r="AJ15" s="38">
        <f>IFERROR(INDEX(AdvancedStats!$A:$AD,MATCH($A15,AdvancedStats!$B:$B,0),COLUMN()-15),INDEX(AdvancedStats!$A:$AD,MATCH($A15&amp;" NCAA",AdvancedStats!$B:$B,0),COLUMN()-15))</f>
        <v>0.376</v>
      </c>
      <c r="AK15" s="38">
        <f>IFERROR(INDEX(AdvancedStats!$A:$AD,MATCH($A15,AdvancedStats!$B:$B,0),COLUMN()-15),INDEX(AdvancedStats!$A:$AD,MATCH($A15&amp;" NCAA",AdvancedStats!$B:$B,0),COLUMN()-15))</f>
        <v>0.52600000000000002</v>
      </c>
      <c r="AL15" s="38">
        <f>IFERROR(INDEX(AdvancedStats!$A:$AD,MATCH($A15,AdvancedStats!$B:$B,0),COLUMN()-15),INDEX(AdvancedStats!$A:$AD,MATCH($A15&amp;" NCAA",AdvancedStats!$B:$B,0),COLUMN()-15))</f>
        <v>50.5</v>
      </c>
      <c r="AM15" s="38">
        <f>IFERROR(INDEX(AdvancedStats!$A:$AD,MATCH($A15,AdvancedStats!$B:$B,0),COLUMN()-15),INDEX(AdvancedStats!$A:$AD,MATCH($A15&amp;" NCAA",AdvancedStats!$B:$B,0),COLUMN()-15))</f>
        <v>50</v>
      </c>
      <c r="AN15" s="38">
        <f>IFERROR(INDEX(AdvancedStats!$A:$AD,MATCH($A15,AdvancedStats!$B:$B,0),COLUMN()-15),INDEX(AdvancedStats!$A:$AD,MATCH($A15&amp;" NCAA",AdvancedStats!$B:$B,0),COLUMN()-15))</f>
        <v>7.5</v>
      </c>
      <c r="AO15" s="38">
        <f>IFERROR(INDEX(AdvancedStats!$A:$AD,MATCH($A15,AdvancedStats!$B:$B,0),COLUMN()-15),INDEX(AdvancedStats!$A:$AD,MATCH($A15&amp;" NCAA",AdvancedStats!$B:$B,0),COLUMN()-15))</f>
        <v>6.6</v>
      </c>
      <c r="AP15" s="38">
        <f>IFERROR(INDEX(AdvancedStats!$A:$AD,MATCH($A15,AdvancedStats!$B:$B,0),COLUMN()-15),INDEX(AdvancedStats!$A:$AD,MATCH($A15&amp;" NCAA",AdvancedStats!$B:$B,0),COLUMN()-15))</f>
        <v>0.49</v>
      </c>
      <c r="AQ15" s="38">
        <f>IFERROR(INDEX(AdvancedStats!$A:$AD,MATCH($A15,AdvancedStats!$B:$B,0),COLUMN()-15),INDEX(AdvancedStats!$A:$AD,MATCH($A15&amp;" NCAA",AdvancedStats!$B:$B,0),COLUMN()-15))</f>
        <v>14.7</v>
      </c>
      <c r="AR15" s="38">
        <f>IFERROR(INDEX(AdvancedStats!$A:$AD,MATCH($A15,AdvancedStats!$B:$B,0),COLUMN()-15),INDEX(AdvancedStats!$A:$AD,MATCH($A15&amp;" NCAA",AdvancedStats!$B:$B,0),COLUMN()-15))</f>
        <v>28.4</v>
      </c>
      <c r="AS15" s="38">
        <f>IFERROR(INDEX(AdvancedStats!$A:$AD,MATCH($A15,AdvancedStats!$B:$B,0),COLUMN()-15),INDEX(AdvancedStats!$A:$AD,MATCH($A15&amp;" NCAA",AdvancedStats!$B:$B,0),COLUMN()-15))</f>
        <v>0.24</v>
      </c>
      <c r="AT15" s="39">
        <f>IFERROR(INDEX(AdvancedOpponentStats!$A:$AD,MATCH($A15,AdvancedOpponentStats!$B:$B,0),COLUMN()-27),INDEX(AdvancedOpponentStats!$A:$AD,MATCH($A15&amp;" NCAA",AdvancedOpponentStats!$B:$B,0),COLUMN()-27))</f>
        <v>99.7</v>
      </c>
      <c r="AU15" s="39">
        <f>IFERROR(INDEX(AdvancedOpponentStats!$A:$AD,MATCH($A15,AdvancedOpponentStats!$B:$B,0),COLUMN()-27),INDEX(AdvancedOpponentStats!$A:$AD,MATCH($A15&amp;" NCAA",AdvancedOpponentStats!$B:$B,0),COLUMN()-27))</f>
        <v>0.35</v>
      </c>
      <c r="AV15" s="39">
        <f>IFERROR(INDEX(AdvancedOpponentStats!$A:$AD,MATCH($A15,AdvancedOpponentStats!$B:$B,0),COLUMN()-27),INDEX(AdvancedOpponentStats!$A:$AD,MATCH($A15&amp;" NCAA",AdvancedOpponentStats!$B:$B,0),COLUMN()-27))</f>
        <v>0.36899999999999999</v>
      </c>
      <c r="AW15" s="39">
        <f>IFERROR(INDEX(AdvancedOpponentStats!$A:$AD,MATCH($A15,AdvancedOpponentStats!$B:$B,0),COLUMN()-27),INDEX(AdvancedOpponentStats!$A:$AD,MATCH($A15&amp;" NCAA",AdvancedOpponentStats!$B:$B,0),COLUMN()-27))</f>
        <v>0.53900000000000003</v>
      </c>
      <c r="AX15" s="39">
        <f>IFERROR(INDEX(AdvancedOpponentStats!$A:$AD,MATCH($A15,AdvancedOpponentStats!$B:$B,0),COLUMN()-27),INDEX(AdvancedOpponentStats!$A:$AD,MATCH($A15&amp;" NCAA",AdvancedOpponentStats!$B:$B,0),COLUMN()-27))</f>
        <v>49.5</v>
      </c>
      <c r="AY15" s="39">
        <f>IFERROR(INDEX(AdvancedOpponentStats!$A:$AD,MATCH($A15,AdvancedOpponentStats!$B:$B,0),COLUMN()-27),INDEX(AdvancedOpponentStats!$A:$AD,MATCH($A15&amp;" NCAA",AdvancedOpponentStats!$B:$B,0),COLUMN()-27))</f>
        <v>47.8</v>
      </c>
      <c r="AZ15" s="39">
        <f>IFERROR(INDEX(AdvancedOpponentStats!$A:$AD,MATCH($A15,AdvancedOpponentStats!$B:$B,0),COLUMN()-27),INDEX(AdvancedOpponentStats!$A:$AD,MATCH($A15&amp;" NCAA",AdvancedOpponentStats!$B:$B,0),COLUMN()-27))</f>
        <v>7.8</v>
      </c>
      <c r="BA15" s="39">
        <f>IFERROR(INDEX(AdvancedOpponentStats!$A:$AD,MATCH($A15,AdvancedOpponentStats!$B:$B,0),COLUMN()-27),INDEX(AdvancedOpponentStats!$A:$AD,MATCH($A15&amp;" NCAA",AdvancedOpponentStats!$B:$B,0),COLUMN()-27))</f>
        <v>10.6</v>
      </c>
      <c r="BB15" s="39">
        <f>IFERROR(INDEX(AdvancedOpponentStats!$A:$AD,MATCH($A15,AdvancedOpponentStats!$B:$B,0),COLUMN()-27),INDEX(AdvancedOpponentStats!$A:$AD,MATCH($A15&amp;" NCAA",AdvancedOpponentStats!$B:$B,0),COLUMN()-27))</f>
        <v>0.50900000000000001</v>
      </c>
      <c r="BC15" s="39">
        <f>IFERROR(INDEX(AdvancedOpponentStats!$A:$AD,MATCH($A15,AdvancedOpponentStats!$B:$B,0),COLUMN()-27),INDEX(AdvancedOpponentStats!$A:$AD,MATCH($A15&amp;" NCAA",AdvancedOpponentStats!$B:$B,0),COLUMN()-27))</f>
        <v>18</v>
      </c>
      <c r="BD15" s="39">
        <f>IFERROR(INDEX(AdvancedOpponentStats!$A:$AD,MATCH($A15,AdvancedOpponentStats!$B:$B,0),COLUMN()-27),INDEX(AdvancedOpponentStats!$A:$AD,MATCH($A15&amp;" NCAA",AdvancedOpponentStats!$B:$B,0),COLUMN()-27))</f>
        <v>25.8</v>
      </c>
      <c r="BE15" s="39">
        <f>IFERROR(INDEX(AdvancedOpponentStats!$A:$AD,MATCH($A15,AdvancedOpponentStats!$B:$B,0),COLUMN()-27),INDEX(AdvancedOpponentStats!$A:$AD,MATCH($A15&amp;" NCAA",AdvancedOpponentStats!$B:$B,0),COLUMN()-27))</f>
        <v>0.23799999999999999</v>
      </c>
      <c r="BF15" s="41">
        <f>IFERROR(INDEX(TeamRankings!$A:$R,MATCH($A15,TeamRankings!$B:$B,0),COLUMN()-49),INDEX(TeamRankings!$A:$R,MATCH($A15&amp;" NCAA",TeamRankings!$B:$B,0),COLUMN()-49))</f>
        <v>2</v>
      </c>
      <c r="BG15" s="41">
        <f>IFERROR(INDEX(TeamRankings!$A:$R,MATCH($A15,TeamRankings!$B:$B,0),COLUMN()-48),INDEX(TeamRankings!$A:$R,MATCH($A15&amp;" NCAA",TeamRankings!$B:$B,0),COLUMN()-48))</f>
        <v>6.33</v>
      </c>
      <c r="BH15" s="41">
        <f>IFERROR(INDEX(TeamRankings!$A:$R,MATCH($A15,TeamRankings!$B:$B,0),COLUMN()-47),INDEX(TeamRankings!$A:$R,MATCH($A15&amp;" NCAA",TeamRankings!$B:$B,0),COLUMN()-47))</f>
        <v>1.36</v>
      </c>
      <c r="BI15" s="41">
        <f>IFERROR(INDEX(TeamRankings!$A:$R,MATCH($A15,TeamRankings!$B:$B,0),COLUMN()-47),INDEX(TeamRankings!$A:$R,MATCH($A15&amp;" NCAA",TeamRankings!$B:$B,0),COLUMN()-47))</f>
        <v>6.97</v>
      </c>
      <c r="BJ15" s="41">
        <f>IFERROR(INDEX(TeamRankings!$A:$R,MATCH($A15,TeamRankings!$B:$B,0),COLUMN()-47),INDEX(TeamRankings!$A:$R,MATCH($A15&amp;" NCAA",TeamRankings!$B:$B,0),COLUMN()-47))</f>
        <v>8.33</v>
      </c>
      <c r="BK15" s="41">
        <f>IFERROR(INDEX(TeamRankings!$A:$R,MATCH($A15,TeamRankings!$B:$B,0),COLUMN()-47),INDEX(TeamRankings!$A:$R,MATCH($A15&amp;" NCAA",TeamRankings!$B:$B,0),COLUMN()-47))</f>
        <v>106.53</v>
      </c>
      <c r="BL15" s="41">
        <f>IFERROR(INDEX(TeamRankings!$A:$R,MATCH($A15,TeamRankings!$B:$B,0),COLUMN()-47),INDEX(TeamRankings!$A:$R,MATCH($A15&amp;" NCAA",TeamRankings!$B:$B,0),COLUMN()-47))</f>
        <v>94.45</v>
      </c>
      <c r="BM15" s="41">
        <f>IFERROR(INDEX(TeamRankings!$A:$R,MATCH($A15,TeamRankings!$B:$B,0),COLUMN()-47),INDEX(TeamRankings!$A:$R,MATCH($A15&amp;" NCAA",TeamRankings!$B:$B,0),COLUMN()-47))</f>
        <v>12.07</v>
      </c>
      <c r="BN15">
        <f t="shared" si="2"/>
        <v>114</v>
      </c>
      <c r="BO15">
        <f t="shared" si="3"/>
        <v>56</v>
      </c>
      <c r="BP15">
        <f t="shared" si="4"/>
        <v>70.90625</v>
      </c>
      <c r="BQ15" s="41" t="str">
        <f>INDEX(TeamRankings!$A:$R,MATCH($A15,TeamRankings!$B:$B,0),3)</f>
        <v>Pac-12</v>
      </c>
      <c r="BR15" s="40">
        <f t="shared" si="6"/>
        <v>2.8999999999999915</v>
      </c>
      <c r="BS15" s="40">
        <f t="shared" si="7"/>
        <v>-1.699999999999996E-2</v>
      </c>
      <c r="BT15" s="40">
        <f t="shared" si="8"/>
        <v>7.0000000000000062E-3</v>
      </c>
      <c r="BU15" s="40">
        <f t="shared" si="9"/>
        <v>-1.3000000000000012E-2</v>
      </c>
      <c r="BV15" s="40">
        <f t="shared" si="10"/>
        <v>1</v>
      </c>
      <c r="BW15" s="40">
        <f t="shared" si="11"/>
        <v>2.2000000000000028</v>
      </c>
      <c r="BX15" s="40">
        <f t="shared" si="12"/>
        <v>-0.29999999999999982</v>
      </c>
      <c r="BY15" s="40">
        <f t="shared" si="13"/>
        <v>-4</v>
      </c>
      <c r="BZ15" s="40">
        <f t="shared" si="14"/>
        <v>-1.9000000000000017E-2</v>
      </c>
      <c r="CA15" s="40">
        <f t="shared" si="15"/>
        <v>-3.3000000000000007</v>
      </c>
      <c r="CB15" s="40">
        <f t="shared" si="16"/>
        <v>2.5999999999999979</v>
      </c>
      <c r="CC15" s="40">
        <f t="shared" si="17"/>
        <v>2.0000000000000018E-3</v>
      </c>
      <c r="CD15" t="s">
        <v>516</v>
      </c>
      <c r="CE15">
        <f t="array" ref="CE15">_xlfn.STDEV.P(IF($BQ$3:$BQ$355=CD15,$BP$3:$BP$355))</f>
        <v>3.22451598654329</v>
      </c>
      <c r="CH15" s="39" t="str">
        <f>CF24&amp;" Opp."</f>
        <v xml:space="preserve"> Opp.</v>
      </c>
      <c r="CI15" s="39" t="str">
        <f>CE24&amp;" Opp."</f>
        <v>4.93400465751815 Opp.</v>
      </c>
      <c r="CJ15" s="39" t="str">
        <f>CD24&amp;" Opp."</f>
        <v>WAC Opp.</v>
      </c>
      <c r="CK15" s="39" t="str">
        <f>CC24&amp;" Opp."</f>
        <v>-0.03 Opp.</v>
      </c>
      <c r="CL15" s="39" t="str">
        <f>CB24&amp;" Opp."</f>
        <v>8.6 Opp.</v>
      </c>
      <c r="CM15" s="39" t="str">
        <f>CA24&amp;" Opp."</f>
        <v>0.299999999999997 Opp.</v>
      </c>
      <c r="CN15" s="39" t="str">
        <f>BZ24&amp;" Opp."</f>
        <v>0.021 Opp.</v>
      </c>
      <c r="CO15" s="39" t="str">
        <f>BY24&amp;" Opp."</f>
        <v>1.2 Opp.</v>
      </c>
      <c r="CP15" s="39" t="str">
        <f>BX24&amp;" Opp."</f>
        <v>0.299999999999999 Opp.</v>
      </c>
      <c r="CQ15" s="39" t="str">
        <f>BW24&amp;" Opp."</f>
        <v>-1.2 Opp.</v>
      </c>
      <c r="CR15" s="39" t="str">
        <f>BV24&amp;" Opp."</f>
        <v>8.2 Opp.</v>
      </c>
    </row>
    <row r="16" spans="1:97" x14ac:dyDescent="0.25">
      <c r="A16" t="s">
        <v>146</v>
      </c>
      <c r="B16">
        <f>IFERROR(INDEX(BasicStats!$A:$AH,MATCH($A16,BasicStats!$B:$B,0),COLUMN()+1),INDEX(BasicStats!$A:$AH,MATCH($A16&amp;" NCAA",BasicStats!$B:$B,0),COLUMN()+1))</f>
        <v>31</v>
      </c>
      <c r="C16">
        <f>IFERROR(INDEX(BasicStats!$A:$AH,MATCH($A16,BasicStats!$B:$B,0),COLUMN()+1),INDEX(BasicStats!$A:$AH,MATCH($A16&amp;" NCAA",BasicStats!$B:$B,0),COLUMN()+1))</f>
        <v>10</v>
      </c>
      <c r="D16">
        <f>IFERROR(INDEX(BasicStats!$A:$AH,MATCH($A16,BasicStats!$B:$B,0),COLUMN()+1),INDEX(BasicStats!$A:$AH,MATCH($A16&amp;" NCAA",BasicStats!$B:$B,0),COLUMN()+1))</f>
        <v>21</v>
      </c>
      <c r="E16">
        <f>IFERROR(INDEX(BasicStats!$A:$AH,MATCH($A16,BasicStats!$B:$B,0),COLUMN()+1),INDEX(BasicStats!$A:$AH,MATCH($A16&amp;" NCAA",BasicStats!$B:$B,0),COLUMN()+1))</f>
        <v>0.32300000000000001</v>
      </c>
      <c r="F16">
        <f>IFERROR(INDEX(BasicStats!$A:$AH,MATCH($A16,BasicStats!$B:$B,0),COLUMN()+1),INDEX(BasicStats!$A:$AH,MATCH($A16&amp;" NCAA",BasicStats!$B:$B,0),COLUMN()+1))</f>
        <v>-4.8600000000000003</v>
      </c>
      <c r="G16">
        <f>IFERROR(INDEX(BasicStats!$A:$AH,MATCH($A16,BasicStats!$B:$B,0),COLUMN()+1),INDEX(BasicStats!$A:$AH,MATCH($A16&amp;" NCAA",BasicStats!$B:$B,0),COLUMN()+1))</f>
        <v>-2.0699999999999998</v>
      </c>
      <c r="H16">
        <f>IFERROR(INDEX(BasicStats!$A:$AH,MATCH($A16,BasicStats!$B:$B,0),COLUMN()+1),INDEX(BasicStats!$A:$AH,MATCH($A16&amp;" NCAA",BasicStats!$B:$B,0),COLUMN()+1))</f>
        <v>5</v>
      </c>
      <c r="I16">
        <f>IFERROR(INDEX(BasicStats!$A:$AH,MATCH($A16,BasicStats!$B:$B,0),COLUMN()+1),INDEX(BasicStats!$A:$AH,MATCH($A16&amp;" NCAA",BasicStats!$B:$B,0),COLUMN()+1))</f>
        <v>13</v>
      </c>
      <c r="J16">
        <f>IFERROR(INDEX(BasicStats!$A:$AH,MATCH($A16,BasicStats!$B:$B,0),COLUMN()+1),INDEX(BasicStats!$A:$AH,MATCH($A16&amp;" NCAA",BasicStats!$B:$B,0),COLUMN()+1))</f>
        <v>7</v>
      </c>
      <c r="K16">
        <f>IFERROR(INDEX(BasicStats!$A:$AH,MATCH($A16,BasicStats!$B:$B,0),COLUMN()+1),INDEX(BasicStats!$A:$AH,MATCH($A16&amp;" NCAA",BasicStats!$B:$B,0),COLUMN()+1))</f>
        <v>9</v>
      </c>
      <c r="L16">
        <f>IFERROR(INDEX(BasicStats!$A:$AH,MATCH($A16,BasicStats!$B:$B,0),COLUMN()+1),INDEX(BasicStats!$A:$AH,MATCH($A16&amp;" NCAA",BasicStats!$B:$B,0),COLUMN()+1))</f>
        <v>3</v>
      </c>
      <c r="M16">
        <f>IFERROR(INDEX(BasicStats!$A:$AH,MATCH($A16,BasicStats!$B:$B,0),COLUMN()+1),INDEX(BasicStats!$A:$AH,MATCH($A16&amp;" NCAA",BasicStats!$B:$B,0),COLUMN()+1))</f>
        <v>12</v>
      </c>
      <c r="N16">
        <f>IFERROR(INDEX(BasicStats!$A:$AH,MATCH($A16,BasicStats!$B:$B,0),COLUMN()+1),INDEX(BasicStats!$A:$AH,MATCH($A16&amp;" NCAA",BasicStats!$B:$B,0),COLUMN()+1))</f>
        <v>2301</v>
      </c>
      <c r="O16">
        <f>IFERROR(INDEX(BasicStats!$A:$AH,MATCH($A16,BasicStats!$B:$B,0),COLUMN()+1),INDEX(BasicStats!$A:$AH,MATCH($A16&amp;" NCAA",BasicStats!$B:$B,0),COLUMN()+1))</f>
        <v>2353</v>
      </c>
      <c r="P16">
        <f>IFERROR(INDEX(BasicStats!$A:$AH,MATCH($A16,BasicStats!$B:$B,0),COLUMN()+1),INDEX(BasicStats!$A:$AH,MATCH($A16&amp;" NCAA",BasicStats!$B:$B,0),COLUMN()+1))</f>
        <v>0</v>
      </c>
      <c r="Q16">
        <f>IFERROR(INDEX(BasicStats!$A:$AH,MATCH($A16,BasicStats!$B:$B,0),COLUMN()+1),INDEX(BasicStats!$A:$AH,MATCH($A16&amp;" NCAA",BasicStats!$B:$B,0),COLUMN()+1))</f>
        <v>1250</v>
      </c>
      <c r="R16">
        <f>IFERROR(INDEX(BasicStats!$A:$AH,MATCH($A16,BasicStats!$B:$B,0),COLUMN()+1),INDEX(BasicStats!$A:$AH,MATCH($A16&amp;" NCAA",BasicStats!$B:$B,0),COLUMN()+1))</f>
        <v>817</v>
      </c>
      <c r="S16">
        <f>IFERROR(INDEX(BasicStats!$A:$AH,MATCH($A16,BasicStats!$B:$B,0),COLUMN()+1),INDEX(BasicStats!$A:$AH,MATCH($A16&amp;" NCAA",BasicStats!$B:$B,0),COLUMN()+1))</f>
        <v>1687</v>
      </c>
      <c r="T16">
        <f>IFERROR(INDEX(BasicStats!$A:$AH,MATCH($A16,BasicStats!$B:$B,0),COLUMN()+1),INDEX(BasicStats!$A:$AH,MATCH($A16&amp;" NCAA",BasicStats!$B:$B,0),COLUMN()+1))</f>
        <v>0.48399999999999999</v>
      </c>
      <c r="U16">
        <f>IFERROR(INDEX(BasicStats!$A:$AH,MATCH($A16,BasicStats!$B:$B,0),COLUMN()+1),INDEX(BasicStats!$A:$AH,MATCH($A16&amp;" NCAA",BasicStats!$B:$B,0),COLUMN()+1))</f>
        <v>206</v>
      </c>
      <c r="V16">
        <f>IFERROR(INDEX(BasicStats!$A:$AH,MATCH($A16,BasicStats!$B:$B,0),COLUMN()+1),INDEX(BasicStats!$A:$AH,MATCH($A16&amp;" NCAA",BasicStats!$B:$B,0),COLUMN()+1))</f>
        <v>581</v>
      </c>
      <c r="W16">
        <f>IFERROR(INDEX(BasicStats!$A:$AH,MATCH($A16,BasicStats!$B:$B,0),COLUMN()+1),INDEX(BasicStats!$A:$AH,MATCH($A16&amp;" NCAA",BasicStats!$B:$B,0),COLUMN()+1))</f>
        <v>0.35499999999999998</v>
      </c>
      <c r="X16">
        <f>IFERROR(INDEX(BasicStats!$A:$AH,MATCH($A16,BasicStats!$B:$B,0),COLUMN()+1),INDEX(BasicStats!$A:$AH,MATCH($A16&amp;" NCAA",BasicStats!$B:$B,0),COLUMN()+1))</f>
        <v>461</v>
      </c>
      <c r="Y16">
        <f>IFERROR(INDEX(BasicStats!$A:$AH,MATCH($A16,BasicStats!$B:$B,0),COLUMN()+1),INDEX(BasicStats!$A:$AH,MATCH($A16&amp;" NCAA",BasicStats!$B:$B,0),COLUMN()+1))</f>
        <v>703</v>
      </c>
      <c r="Z16">
        <f>IFERROR(INDEX(BasicStats!$A:$AH,MATCH($A16,BasicStats!$B:$B,0),COLUMN()+1),INDEX(BasicStats!$A:$AH,MATCH($A16&amp;" NCAA",BasicStats!$B:$B,0),COLUMN()+1))</f>
        <v>0.65600000000000003</v>
      </c>
      <c r="AA16">
        <f>IFERROR(INDEX(BasicStats!$A:$AH,MATCH($A16,BasicStats!$B:$B,0),COLUMN()+1),INDEX(BasicStats!$A:$AH,MATCH($A16&amp;" NCAA",BasicStats!$B:$B,0),COLUMN()+1))</f>
        <v>244</v>
      </c>
      <c r="AB16">
        <f>IFERROR(INDEX(BasicStats!$A:$AH,MATCH($A16,BasicStats!$B:$B,0),COLUMN()+1),INDEX(BasicStats!$A:$AH,MATCH($A16&amp;" NCAA",BasicStats!$B:$B,0),COLUMN()+1))</f>
        <v>1060</v>
      </c>
      <c r="AC16">
        <f>IFERROR(INDEX(BasicStats!$A:$AH,MATCH($A16,BasicStats!$B:$B,0),COLUMN()+1),INDEX(BasicStats!$A:$AH,MATCH($A16&amp;" NCAA",BasicStats!$B:$B,0),COLUMN()+1))</f>
        <v>443</v>
      </c>
      <c r="AD16">
        <f>IFERROR(INDEX(BasicStats!$A:$AH,MATCH($A16,BasicStats!$B:$B,0),COLUMN()+1),INDEX(BasicStats!$A:$AH,MATCH($A16&amp;" NCAA",BasicStats!$B:$B,0),COLUMN()+1))</f>
        <v>169</v>
      </c>
      <c r="AE16">
        <f>IFERROR(INDEX(BasicStats!$A:$AH,MATCH($A16,BasicStats!$B:$B,0),COLUMN()+1),INDEX(BasicStats!$A:$AH,MATCH($A16&amp;" NCAA",BasicStats!$B:$B,0),COLUMN()+1))</f>
        <v>87</v>
      </c>
      <c r="AF16">
        <f>IFERROR(INDEX(BasicStats!$A:$AH,MATCH($A16,BasicStats!$B:$B,0),COLUMN()+1),INDEX(BasicStats!$A:$AH,MATCH($A16&amp;" NCAA",BasicStats!$B:$B,0),COLUMN()+1))</f>
        <v>503</v>
      </c>
      <c r="AG16" s="38">
        <f>IFERROR(INDEX(AdvancedStats!$A:$AD,MATCH($A16,AdvancedStats!$B:$B,0),COLUMN()-15),INDEX(AdvancedStats!$A:$AD,MATCH($A16&amp;" NCAA",AdvancedStats!$B:$B,0),COLUMN()-15))</f>
        <v>72.7</v>
      </c>
      <c r="AH16" s="38">
        <f>IFERROR(INDEX(AdvancedStats!$A:$AD,MATCH($A16,AdvancedStats!$B:$B,0),COLUMN()-15),INDEX(AdvancedStats!$A:$AD,MATCH($A16&amp;" NCAA",AdvancedStats!$B:$B,0),COLUMN()-15))</f>
        <v>101.2</v>
      </c>
      <c r="AI16" s="38">
        <f>IFERROR(INDEX(AdvancedStats!$A:$AD,MATCH($A16,AdvancedStats!$B:$B,0),COLUMN()-15),INDEX(AdvancedStats!$A:$AD,MATCH($A16&amp;" NCAA",AdvancedStats!$B:$B,0),COLUMN()-15))</f>
        <v>0.41699999999999998</v>
      </c>
      <c r="AJ16" s="38">
        <f>IFERROR(INDEX(AdvancedStats!$A:$AD,MATCH($A16,AdvancedStats!$B:$B,0),COLUMN()-15),INDEX(AdvancedStats!$A:$AD,MATCH($A16&amp;" NCAA",AdvancedStats!$B:$B,0),COLUMN()-15))</f>
        <v>0.34399999999999997</v>
      </c>
      <c r="AK16" s="38">
        <f>IFERROR(INDEX(AdvancedStats!$A:$AD,MATCH($A16,AdvancedStats!$B:$B,0),COLUMN()-15),INDEX(AdvancedStats!$A:$AD,MATCH($A16&amp;" NCAA",AdvancedStats!$B:$B,0),COLUMN()-15))</f>
        <v>0.56899999999999995</v>
      </c>
      <c r="AL16" s="38">
        <f>IFERROR(INDEX(AdvancedStats!$A:$AD,MATCH($A16,AdvancedStats!$B:$B,0),COLUMN()-15),INDEX(AdvancedStats!$A:$AD,MATCH($A16&amp;" NCAA",AdvancedStats!$B:$B,0),COLUMN()-15))</f>
        <v>49.8</v>
      </c>
      <c r="AM16" s="38">
        <f>IFERROR(INDEX(AdvancedStats!$A:$AD,MATCH($A16,AdvancedStats!$B:$B,0),COLUMN()-15),INDEX(AdvancedStats!$A:$AD,MATCH($A16&amp;" NCAA",AdvancedStats!$B:$B,0),COLUMN()-15))</f>
        <v>54.2</v>
      </c>
      <c r="AN16" s="38">
        <f>IFERROR(INDEX(AdvancedStats!$A:$AD,MATCH($A16,AdvancedStats!$B:$B,0),COLUMN()-15),INDEX(AdvancedStats!$A:$AD,MATCH($A16&amp;" NCAA",AdvancedStats!$B:$B,0),COLUMN()-15))</f>
        <v>7.4</v>
      </c>
      <c r="AO16" s="38">
        <f>IFERROR(INDEX(AdvancedStats!$A:$AD,MATCH($A16,AdvancedStats!$B:$B,0),COLUMN()-15),INDEX(AdvancedStats!$A:$AD,MATCH($A16&amp;" NCAA",AdvancedStats!$B:$B,0),COLUMN()-15))</f>
        <v>8.6</v>
      </c>
      <c r="AP16" s="38">
        <f>IFERROR(INDEX(AdvancedStats!$A:$AD,MATCH($A16,AdvancedStats!$B:$B,0),COLUMN()-15),INDEX(AdvancedStats!$A:$AD,MATCH($A16&amp;" NCAA",AdvancedStats!$B:$B,0),COLUMN()-15))</f>
        <v>0.54500000000000004</v>
      </c>
      <c r="AQ16" s="38">
        <f>IFERROR(INDEX(AdvancedStats!$A:$AD,MATCH($A16,AdvancedStats!$B:$B,0),COLUMN()-15),INDEX(AdvancedStats!$A:$AD,MATCH($A16&amp;" NCAA",AdvancedStats!$B:$B,0),COLUMN()-15))</f>
        <v>19.899999999999999</v>
      </c>
      <c r="AR16" s="38">
        <f>IFERROR(INDEX(AdvancedStats!$A:$AD,MATCH($A16,AdvancedStats!$B:$B,0),COLUMN()-15),INDEX(AdvancedStats!$A:$AD,MATCH($A16&amp;" NCAA",AdvancedStats!$B:$B,0),COLUMN()-15))</f>
        <v>24.1</v>
      </c>
      <c r="AS16" s="38">
        <f>IFERROR(INDEX(AdvancedStats!$A:$AD,MATCH($A16,AdvancedStats!$B:$B,0),COLUMN()-15),INDEX(AdvancedStats!$A:$AD,MATCH($A16&amp;" NCAA",AdvancedStats!$B:$B,0),COLUMN()-15))</f>
        <v>0.27300000000000002</v>
      </c>
      <c r="AT16" s="39">
        <f>IFERROR(INDEX(AdvancedOpponentStats!$A:$AD,MATCH($A16,AdvancedOpponentStats!$B:$B,0),COLUMN()-27),INDEX(AdvancedOpponentStats!$A:$AD,MATCH($A16&amp;" NCAA",AdvancedOpponentStats!$B:$B,0),COLUMN()-27))</f>
        <v>103.5</v>
      </c>
      <c r="AU16" s="39">
        <f>IFERROR(INDEX(AdvancedOpponentStats!$A:$AD,MATCH($A16,AdvancedOpponentStats!$B:$B,0),COLUMN()-27),INDEX(AdvancedOpponentStats!$A:$AD,MATCH($A16&amp;" NCAA",AdvancedOpponentStats!$B:$B,0),COLUMN()-27))</f>
        <v>0.38500000000000001</v>
      </c>
      <c r="AV16" s="39">
        <f>IFERROR(INDEX(AdvancedOpponentStats!$A:$AD,MATCH($A16,AdvancedOpponentStats!$B:$B,0),COLUMN()-27),INDEX(AdvancedOpponentStats!$A:$AD,MATCH($A16&amp;" NCAA",AdvancedOpponentStats!$B:$B,0),COLUMN()-27))</f>
        <v>0.438</v>
      </c>
      <c r="AW16" s="39">
        <f>IFERROR(INDEX(AdvancedOpponentStats!$A:$AD,MATCH($A16,AdvancedOpponentStats!$B:$B,0),COLUMN()-27),INDEX(AdvancedOpponentStats!$A:$AD,MATCH($A16&amp;" NCAA",AdvancedOpponentStats!$B:$B,0),COLUMN()-27))</f>
        <v>0.55300000000000005</v>
      </c>
      <c r="AX16" s="39">
        <f>IFERROR(INDEX(AdvancedOpponentStats!$A:$AD,MATCH($A16,AdvancedOpponentStats!$B:$B,0),COLUMN()-27),INDEX(AdvancedOpponentStats!$A:$AD,MATCH($A16&amp;" NCAA",AdvancedOpponentStats!$B:$B,0),COLUMN()-27))</f>
        <v>50.2</v>
      </c>
      <c r="AY16" s="39">
        <f>IFERROR(INDEX(AdvancedOpponentStats!$A:$AD,MATCH($A16,AdvancedOpponentStats!$B:$B,0),COLUMN()-27),INDEX(AdvancedOpponentStats!$A:$AD,MATCH($A16&amp;" NCAA",AdvancedOpponentStats!$B:$B,0),COLUMN()-27))</f>
        <v>54.7</v>
      </c>
      <c r="AZ16" s="39">
        <f>IFERROR(INDEX(AdvancedOpponentStats!$A:$AD,MATCH($A16,AdvancedOpponentStats!$B:$B,0),COLUMN()-27),INDEX(AdvancedOpponentStats!$A:$AD,MATCH($A16&amp;" NCAA",AdvancedOpponentStats!$B:$B,0),COLUMN()-27))</f>
        <v>7.7</v>
      </c>
      <c r="BA16" s="39">
        <f>IFERROR(INDEX(AdvancedOpponentStats!$A:$AD,MATCH($A16,AdvancedOpponentStats!$B:$B,0),COLUMN()-27),INDEX(AdvancedOpponentStats!$A:$AD,MATCH($A16&amp;" NCAA",AdvancedOpponentStats!$B:$B,0),COLUMN()-27))</f>
        <v>7.1</v>
      </c>
      <c r="BB16" s="39">
        <f>IFERROR(INDEX(AdvancedOpponentStats!$A:$AD,MATCH($A16,AdvancedOpponentStats!$B:$B,0),COLUMN()-27),INDEX(AdvancedOpponentStats!$A:$AD,MATCH($A16&amp;" NCAA",AdvancedOpponentStats!$B:$B,0),COLUMN()-27))</f>
        <v>0.51800000000000002</v>
      </c>
      <c r="BC16" s="39">
        <f>IFERROR(INDEX(AdvancedOpponentStats!$A:$AD,MATCH($A16,AdvancedOpponentStats!$B:$B,0),COLUMN()-27),INDEX(AdvancedOpponentStats!$A:$AD,MATCH($A16&amp;" NCAA",AdvancedOpponentStats!$B:$B,0),COLUMN()-27))</f>
        <v>17.100000000000001</v>
      </c>
      <c r="BD16" s="39">
        <f>IFERROR(INDEX(AdvancedOpponentStats!$A:$AD,MATCH($A16,AdvancedOpponentStats!$B:$B,0),COLUMN()-27),INDEX(AdvancedOpponentStats!$A:$AD,MATCH($A16&amp;" NCAA",AdvancedOpponentStats!$B:$B,0),COLUMN()-27))</f>
        <v>26.9</v>
      </c>
      <c r="BE16" s="39">
        <f>IFERROR(INDEX(AdvancedOpponentStats!$A:$AD,MATCH($A16,AdvancedOpponentStats!$B:$B,0),COLUMN()-27),INDEX(AdvancedOpponentStats!$A:$AD,MATCH($A16&amp;" NCAA",AdvancedOpponentStats!$B:$B,0),COLUMN()-27))</f>
        <v>0.27300000000000002</v>
      </c>
      <c r="BF16" s="41">
        <f>IFERROR(INDEX(TeamRankings!$A:$R,MATCH($A16,TeamRankings!$B:$B,0),COLUMN()-49),INDEX(TeamRankings!$A:$R,MATCH($A16&amp;" NCAA",TeamRankings!$B:$B,0),COLUMN()-49))</f>
        <v>-1.68</v>
      </c>
      <c r="BG16" s="41">
        <f>IFERROR(INDEX(TeamRankings!$A:$R,MATCH($A16,TeamRankings!$B:$B,0),COLUMN()-48),INDEX(TeamRankings!$A:$R,MATCH($A16&amp;" NCAA",TeamRankings!$B:$B,0),COLUMN()-48))</f>
        <v>-2.0699999999999998</v>
      </c>
      <c r="BH16" s="41">
        <f>IFERROR(INDEX(TeamRankings!$A:$R,MATCH($A16,TeamRankings!$B:$B,0),COLUMN()-47),INDEX(TeamRankings!$A:$R,MATCH($A16&amp;" NCAA",TeamRankings!$B:$B,0),COLUMN()-47))</f>
        <v>-1.06</v>
      </c>
      <c r="BI16" s="41">
        <f>IFERROR(INDEX(TeamRankings!$A:$R,MATCH($A16,TeamRankings!$B:$B,0),COLUMN()-47),INDEX(TeamRankings!$A:$R,MATCH($A16&amp;" NCAA",TeamRankings!$B:$B,0),COLUMN()-47))</f>
        <v>-3.8</v>
      </c>
      <c r="BJ16" s="41">
        <f>IFERROR(INDEX(TeamRankings!$A:$R,MATCH($A16,TeamRankings!$B:$B,0),COLUMN()-47),INDEX(TeamRankings!$A:$R,MATCH($A16&amp;" NCAA",TeamRankings!$B:$B,0),COLUMN()-47))</f>
        <v>-4.8600000000000003</v>
      </c>
      <c r="BK16" s="41">
        <f>IFERROR(INDEX(TeamRankings!$A:$R,MATCH($A16,TeamRankings!$B:$B,0),COLUMN()-47),INDEX(TeamRankings!$A:$R,MATCH($A16&amp;" NCAA",TeamRankings!$B:$B,0),COLUMN()-47))</f>
        <v>99.23</v>
      </c>
      <c r="BL16" s="41">
        <f>IFERROR(INDEX(TeamRankings!$A:$R,MATCH($A16,TeamRankings!$B:$B,0),COLUMN()-47),INDEX(TeamRankings!$A:$R,MATCH($A16&amp;" NCAA",TeamRankings!$B:$B,0),COLUMN()-47))</f>
        <v>104.98</v>
      </c>
      <c r="BM16" s="41">
        <f>IFERROR(INDEX(TeamRankings!$A:$R,MATCH($A16,TeamRankings!$B:$B,0),COLUMN()-47),INDEX(TeamRankings!$A:$R,MATCH($A16&amp;" NCAA",TeamRankings!$B:$B,0),COLUMN()-47))</f>
        <v>-5.75</v>
      </c>
      <c r="BN16">
        <f t="shared" si="2"/>
        <v>240</v>
      </c>
      <c r="BO16">
        <f t="shared" si="3"/>
        <v>194</v>
      </c>
      <c r="BP16">
        <f t="shared" si="4"/>
        <v>74.225806451612897</v>
      </c>
      <c r="BQ16" s="41" t="str">
        <f>INDEX(TeamRankings!$A:$R,MATCH($A16,TeamRankings!$B:$B,0),3)</f>
        <v>Sun Belt</v>
      </c>
      <c r="BR16" s="40">
        <f t="shared" si="6"/>
        <v>-2.2999999999999972</v>
      </c>
      <c r="BS16" s="40">
        <f t="shared" si="7"/>
        <v>3.1999999999999973E-2</v>
      </c>
      <c r="BT16" s="40">
        <f t="shared" si="8"/>
        <v>-9.4000000000000028E-2</v>
      </c>
      <c r="BU16" s="40">
        <f t="shared" si="9"/>
        <v>1.5999999999999903E-2</v>
      </c>
      <c r="BV16" s="40">
        <f t="shared" si="10"/>
        <v>-0.40000000000000568</v>
      </c>
      <c r="BW16" s="40">
        <f t="shared" si="11"/>
        <v>-0.5</v>
      </c>
      <c r="BX16" s="40">
        <f t="shared" si="12"/>
        <v>-0.29999999999999982</v>
      </c>
      <c r="BY16" s="40">
        <f t="shared" si="13"/>
        <v>1.5</v>
      </c>
      <c r="BZ16" s="40">
        <f t="shared" si="14"/>
        <v>2.7000000000000024E-2</v>
      </c>
      <c r="CA16" s="40">
        <f t="shared" si="15"/>
        <v>2.7999999999999972</v>
      </c>
      <c r="CB16" s="40">
        <f t="shared" si="16"/>
        <v>-2.7999999999999972</v>
      </c>
      <c r="CC16" s="40">
        <f t="shared" si="17"/>
        <v>0</v>
      </c>
      <c r="CD16" t="s">
        <v>543</v>
      </c>
      <c r="CE16">
        <f t="array" ref="CE16">_xlfn.STDEV.P(IF($BQ$3:$BQ$355=CD16,$BP$3:$BP$355))</f>
        <v>6.1412399846346544</v>
      </c>
      <c r="CH16" s="53" t="s">
        <v>697</v>
      </c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</row>
    <row r="17" spans="1:97" x14ac:dyDescent="0.25">
      <c r="A17" t="s">
        <v>147</v>
      </c>
      <c r="B17">
        <f>IFERROR(INDEX(BasicStats!$A:$AH,MATCH($A17,BasicStats!$B:$B,0),COLUMN()+1),INDEX(BasicStats!$A:$AH,MATCH($A17&amp;" NCAA",BasicStats!$B:$B,0),COLUMN()+1))</f>
        <v>32</v>
      </c>
      <c r="C17">
        <f>IFERROR(INDEX(BasicStats!$A:$AH,MATCH($A17,BasicStats!$B:$B,0),COLUMN()+1),INDEX(BasicStats!$A:$AH,MATCH($A17&amp;" NCAA",BasicStats!$B:$B,0),COLUMN()+1))</f>
        <v>13</v>
      </c>
      <c r="D17">
        <f>IFERROR(INDEX(BasicStats!$A:$AH,MATCH($A17,BasicStats!$B:$B,0),COLUMN()+1),INDEX(BasicStats!$A:$AH,MATCH($A17&amp;" NCAA",BasicStats!$B:$B,0),COLUMN()+1))</f>
        <v>19</v>
      </c>
      <c r="E17">
        <f>IFERROR(INDEX(BasicStats!$A:$AH,MATCH($A17,BasicStats!$B:$B,0),COLUMN()+1),INDEX(BasicStats!$A:$AH,MATCH($A17&amp;" NCAA",BasicStats!$B:$B,0),COLUMN()+1))</f>
        <v>0.40600000000000003</v>
      </c>
      <c r="F17">
        <f>IFERROR(INDEX(BasicStats!$A:$AH,MATCH($A17,BasicStats!$B:$B,0),COLUMN()+1),INDEX(BasicStats!$A:$AH,MATCH($A17&amp;" NCAA",BasicStats!$B:$B,0),COLUMN()+1))</f>
        <v>-14.45</v>
      </c>
      <c r="G17">
        <f>IFERROR(INDEX(BasicStats!$A:$AH,MATCH($A17,BasicStats!$B:$B,0),COLUMN()+1),INDEX(BasicStats!$A:$AH,MATCH($A17&amp;" NCAA",BasicStats!$B:$B,0),COLUMN()+1))</f>
        <v>-8.19</v>
      </c>
      <c r="H17">
        <f>IFERROR(INDEX(BasicStats!$A:$AH,MATCH($A17,BasicStats!$B:$B,0),COLUMN()+1),INDEX(BasicStats!$A:$AH,MATCH($A17&amp;" NCAA",BasicStats!$B:$B,0),COLUMN()+1))</f>
        <v>10</v>
      </c>
      <c r="I17">
        <f>IFERROR(INDEX(BasicStats!$A:$AH,MATCH($A17,BasicStats!$B:$B,0),COLUMN()+1),INDEX(BasicStats!$A:$AH,MATCH($A17&amp;" NCAA",BasicStats!$B:$B,0),COLUMN()+1))</f>
        <v>8</v>
      </c>
      <c r="J17">
        <f>IFERROR(INDEX(BasicStats!$A:$AH,MATCH($A17,BasicStats!$B:$B,0),COLUMN()+1),INDEX(BasicStats!$A:$AH,MATCH($A17&amp;" NCAA",BasicStats!$B:$B,0),COLUMN()+1))</f>
        <v>8</v>
      </c>
      <c r="K17">
        <f>IFERROR(INDEX(BasicStats!$A:$AH,MATCH($A17,BasicStats!$B:$B,0),COLUMN()+1),INDEX(BasicStats!$A:$AH,MATCH($A17&amp;" NCAA",BasicStats!$B:$B,0),COLUMN()+1))</f>
        <v>2</v>
      </c>
      <c r="L17">
        <f>IFERROR(INDEX(BasicStats!$A:$AH,MATCH($A17,BasicStats!$B:$B,0),COLUMN()+1),INDEX(BasicStats!$A:$AH,MATCH($A17&amp;" NCAA",BasicStats!$B:$B,0),COLUMN()+1))</f>
        <v>4</v>
      </c>
      <c r="M17">
        <f>IFERROR(INDEX(BasicStats!$A:$AH,MATCH($A17,BasicStats!$B:$B,0),COLUMN()+1),INDEX(BasicStats!$A:$AH,MATCH($A17&amp;" NCAA",BasicStats!$B:$B,0),COLUMN()+1))</f>
        <v>17</v>
      </c>
      <c r="N17">
        <f>IFERROR(INDEX(BasicStats!$A:$AH,MATCH($A17,BasicStats!$B:$B,0),COLUMN()+1),INDEX(BasicStats!$A:$AH,MATCH($A17&amp;" NCAA",BasicStats!$B:$B,0),COLUMN()+1))</f>
        <v>2108</v>
      </c>
      <c r="O17">
        <f>IFERROR(INDEX(BasicStats!$A:$AH,MATCH($A17,BasicStats!$B:$B,0),COLUMN()+1),INDEX(BasicStats!$A:$AH,MATCH($A17&amp;" NCAA",BasicStats!$B:$B,0),COLUMN()+1))</f>
        <v>2269</v>
      </c>
      <c r="P17">
        <f>IFERROR(INDEX(BasicStats!$A:$AH,MATCH($A17,BasicStats!$B:$B,0),COLUMN()+1),INDEX(BasicStats!$A:$AH,MATCH($A17&amp;" NCAA",BasicStats!$B:$B,0),COLUMN()+1))</f>
        <v>0</v>
      </c>
      <c r="Q17">
        <f>IFERROR(INDEX(BasicStats!$A:$AH,MATCH($A17,BasicStats!$B:$B,0),COLUMN()+1),INDEX(BasicStats!$A:$AH,MATCH($A17&amp;" NCAA",BasicStats!$B:$B,0),COLUMN()+1))</f>
        <v>1300</v>
      </c>
      <c r="R17">
        <f>IFERROR(INDEX(BasicStats!$A:$AH,MATCH($A17,BasicStats!$B:$B,0),COLUMN()+1),INDEX(BasicStats!$A:$AH,MATCH($A17&amp;" NCAA",BasicStats!$B:$B,0),COLUMN()+1))</f>
        <v>719</v>
      </c>
      <c r="S17">
        <f>IFERROR(INDEX(BasicStats!$A:$AH,MATCH($A17,BasicStats!$B:$B,0),COLUMN()+1),INDEX(BasicStats!$A:$AH,MATCH($A17&amp;" NCAA",BasicStats!$B:$B,0),COLUMN()+1))</f>
        <v>1685</v>
      </c>
      <c r="T17">
        <f>IFERROR(INDEX(BasicStats!$A:$AH,MATCH($A17,BasicStats!$B:$B,0),COLUMN()+1),INDEX(BasicStats!$A:$AH,MATCH($A17&amp;" NCAA",BasicStats!$B:$B,0),COLUMN()+1))</f>
        <v>0.42699999999999999</v>
      </c>
      <c r="U17">
        <f>IFERROR(INDEX(BasicStats!$A:$AH,MATCH($A17,BasicStats!$B:$B,0),COLUMN()+1),INDEX(BasicStats!$A:$AH,MATCH($A17&amp;" NCAA",BasicStats!$B:$B,0),COLUMN()+1))</f>
        <v>194</v>
      </c>
      <c r="V17">
        <f>IFERROR(INDEX(BasicStats!$A:$AH,MATCH($A17,BasicStats!$B:$B,0),COLUMN()+1),INDEX(BasicStats!$A:$AH,MATCH($A17&amp;" NCAA",BasicStats!$B:$B,0),COLUMN()+1))</f>
        <v>574</v>
      </c>
      <c r="W17">
        <f>IFERROR(INDEX(BasicStats!$A:$AH,MATCH($A17,BasicStats!$B:$B,0),COLUMN()+1),INDEX(BasicStats!$A:$AH,MATCH($A17&amp;" NCAA",BasicStats!$B:$B,0),COLUMN()+1))</f>
        <v>0.33800000000000002</v>
      </c>
      <c r="X17">
        <f>IFERROR(INDEX(BasicStats!$A:$AH,MATCH($A17,BasicStats!$B:$B,0),COLUMN()+1),INDEX(BasicStats!$A:$AH,MATCH($A17&amp;" NCAA",BasicStats!$B:$B,0),COLUMN()+1))</f>
        <v>476</v>
      </c>
      <c r="Y17">
        <f>IFERROR(INDEX(BasicStats!$A:$AH,MATCH($A17,BasicStats!$B:$B,0),COLUMN()+1),INDEX(BasicStats!$A:$AH,MATCH($A17&amp;" NCAA",BasicStats!$B:$B,0),COLUMN()+1))</f>
        <v>702</v>
      </c>
      <c r="Z17">
        <f>IFERROR(INDEX(BasicStats!$A:$AH,MATCH($A17,BasicStats!$B:$B,0),COLUMN()+1),INDEX(BasicStats!$A:$AH,MATCH($A17&amp;" NCAA",BasicStats!$B:$B,0),COLUMN()+1))</f>
        <v>0.67800000000000005</v>
      </c>
      <c r="AA17">
        <f>IFERROR(INDEX(BasicStats!$A:$AH,MATCH($A17,BasicStats!$B:$B,0),COLUMN()+1),INDEX(BasicStats!$A:$AH,MATCH($A17&amp;" NCAA",BasicStats!$B:$B,0),COLUMN()+1))</f>
        <v>317</v>
      </c>
      <c r="AB17">
        <f>IFERROR(INDEX(BasicStats!$A:$AH,MATCH($A17,BasicStats!$B:$B,0),COLUMN()+1),INDEX(BasicStats!$A:$AH,MATCH($A17&amp;" NCAA",BasicStats!$B:$B,0),COLUMN()+1))</f>
        <v>1063</v>
      </c>
      <c r="AC17">
        <f>IFERROR(INDEX(BasicStats!$A:$AH,MATCH($A17,BasicStats!$B:$B,0),COLUMN()+1),INDEX(BasicStats!$A:$AH,MATCH($A17&amp;" NCAA",BasicStats!$B:$B,0),COLUMN()+1))</f>
        <v>365</v>
      </c>
      <c r="AD17">
        <f>IFERROR(INDEX(BasicStats!$A:$AH,MATCH($A17,BasicStats!$B:$B,0),COLUMN()+1),INDEX(BasicStats!$A:$AH,MATCH($A17&amp;" NCAA",BasicStats!$B:$B,0),COLUMN()+1))</f>
        <v>216</v>
      </c>
      <c r="AE17">
        <f>IFERROR(INDEX(BasicStats!$A:$AH,MATCH($A17,BasicStats!$B:$B,0),COLUMN()+1),INDEX(BasicStats!$A:$AH,MATCH($A17&amp;" NCAA",BasicStats!$B:$B,0),COLUMN()+1))</f>
        <v>108</v>
      </c>
      <c r="AF17">
        <f>IFERROR(INDEX(BasicStats!$A:$AH,MATCH($A17,BasicStats!$B:$B,0),COLUMN()+1),INDEX(BasicStats!$A:$AH,MATCH($A17&amp;" NCAA",BasicStats!$B:$B,0),COLUMN()+1))</f>
        <v>478</v>
      </c>
      <c r="AG17" s="38">
        <f>IFERROR(INDEX(AdvancedStats!$A:$AD,MATCH($A17,AdvancedStats!$B:$B,0),COLUMN()-15),INDEX(AdvancedStats!$A:$AD,MATCH($A17&amp;" NCAA",AdvancedStats!$B:$B,0),COLUMN()-15))</f>
        <v>67.3</v>
      </c>
      <c r="AH17" s="38">
        <f>IFERROR(INDEX(AdvancedStats!$A:$AD,MATCH($A17,AdvancedStats!$B:$B,0),COLUMN()-15),INDEX(AdvancedStats!$A:$AD,MATCH($A17&amp;" NCAA",AdvancedStats!$B:$B,0),COLUMN()-15))</f>
        <v>96.3</v>
      </c>
      <c r="AI17" s="38">
        <f>IFERROR(INDEX(AdvancedStats!$A:$AD,MATCH($A17,AdvancedStats!$B:$B,0),COLUMN()-15),INDEX(AdvancedStats!$A:$AD,MATCH($A17&amp;" NCAA",AdvancedStats!$B:$B,0),COLUMN()-15))</f>
        <v>0.41699999999999998</v>
      </c>
      <c r="AJ17" s="38">
        <f>IFERROR(INDEX(AdvancedStats!$A:$AD,MATCH($A17,AdvancedStats!$B:$B,0),COLUMN()-15),INDEX(AdvancedStats!$A:$AD,MATCH($A17&amp;" NCAA",AdvancedStats!$B:$B,0),COLUMN()-15))</f>
        <v>0.34100000000000003</v>
      </c>
      <c r="AK17" s="38">
        <f>IFERROR(INDEX(AdvancedStats!$A:$AD,MATCH($A17,AdvancedStats!$B:$B,0),COLUMN()-15),INDEX(AdvancedStats!$A:$AD,MATCH($A17&amp;" NCAA",AdvancedStats!$B:$B,0),COLUMN()-15))</f>
        <v>0.52200000000000002</v>
      </c>
      <c r="AL17" s="38">
        <f>IFERROR(INDEX(AdvancedStats!$A:$AD,MATCH($A17,AdvancedStats!$B:$B,0),COLUMN()-15),INDEX(AdvancedStats!$A:$AD,MATCH($A17&amp;" NCAA",AdvancedStats!$B:$B,0),COLUMN()-15))</f>
        <v>49.4</v>
      </c>
      <c r="AM17" s="38">
        <f>IFERROR(INDEX(AdvancedStats!$A:$AD,MATCH($A17,AdvancedStats!$B:$B,0),COLUMN()-15),INDEX(AdvancedStats!$A:$AD,MATCH($A17&amp;" NCAA",AdvancedStats!$B:$B,0),COLUMN()-15))</f>
        <v>50.8</v>
      </c>
      <c r="AN17" s="38">
        <f>IFERROR(INDEX(AdvancedStats!$A:$AD,MATCH($A17,AdvancedStats!$B:$B,0),COLUMN()-15),INDEX(AdvancedStats!$A:$AD,MATCH($A17&amp;" NCAA",AdvancedStats!$B:$B,0),COLUMN()-15))</f>
        <v>9.9</v>
      </c>
      <c r="AO17" s="38">
        <f>IFERROR(INDEX(AdvancedStats!$A:$AD,MATCH($A17,AdvancedStats!$B:$B,0),COLUMN()-15),INDEX(AdvancedStats!$A:$AD,MATCH($A17&amp;" NCAA",AdvancedStats!$B:$B,0),COLUMN()-15))</f>
        <v>9.4</v>
      </c>
      <c r="AP17" s="38">
        <f>IFERROR(INDEX(AdvancedStats!$A:$AD,MATCH($A17,AdvancedStats!$B:$B,0),COLUMN()-15),INDEX(AdvancedStats!$A:$AD,MATCH($A17&amp;" NCAA",AdvancedStats!$B:$B,0),COLUMN()-15))</f>
        <v>0.48399999999999999</v>
      </c>
      <c r="AQ17" s="38">
        <f>IFERROR(INDEX(AdvancedStats!$A:$AD,MATCH($A17,AdvancedStats!$B:$B,0),COLUMN()-15),INDEX(AdvancedStats!$A:$AD,MATCH($A17&amp;" NCAA",AdvancedStats!$B:$B,0),COLUMN()-15))</f>
        <v>19.100000000000001</v>
      </c>
      <c r="AR17" s="38">
        <f>IFERROR(INDEX(AdvancedStats!$A:$AD,MATCH($A17,AdvancedStats!$B:$B,0),COLUMN()-15),INDEX(AdvancedStats!$A:$AD,MATCH($A17&amp;" NCAA",AdvancedStats!$B:$B,0),COLUMN()-15))</f>
        <v>29.1</v>
      </c>
      <c r="AS17" s="38">
        <f>IFERROR(INDEX(AdvancedStats!$A:$AD,MATCH($A17,AdvancedStats!$B:$B,0),COLUMN()-15),INDEX(AdvancedStats!$A:$AD,MATCH($A17&amp;" NCAA",AdvancedStats!$B:$B,0),COLUMN()-15))</f>
        <v>0.28199999999999997</v>
      </c>
      <c r="AT17" s="39">
        <f>IFERROR(INDEX(AdvancedOpponentStats!$A:$AD,MATCH($A17,AdvancedOpponentStats!$B:$B,0),COLUMN()-27),INDEX(AdvancedOpponentStats!$A:$AD,MATCH($A17&amp;" NCAA",AdvancedOpponentStats!$B:$B,0),COLUMN()-27))</f>
        <v>103.7</v>
      </c>
      <c r="AU17" s="39">
        <f>IFERROR(INDEX(AdvancedOpponentStats!$A:$AD,MATCH($A17,AdvancedOpponentStats!$B:$B,0),COLUMN()-27),INDEX(AdvancedOpponentStats!$A:$AD,MATCH($A17&amp;" NCAA",AdvancedOpponentStats!$B:$B,0),COLUMN()-27))</f>
        <v>0.441</v>
      </c>
      <c r="AV17" s="39">
        <f>IFERROR(INDEX(AdvancedOpponentStats!$A:$AD,MATCH($A17,AdvancedOpponentStats!$B:$B,0),COLUMN()-27),INDEX(AdvancedOpponentStats!$A:$AD,MATCH($A17&amp;" NCAA",AdvancedOpponentStats!$B:$B,0),COLUMN()-27))</f>
        <v>0.33</v>
      </c>
      <c r="AW17" s="39">
        <f>IFERROR(INDEX(AdvancedOpponentStats!$A:$AD,MATCH($A17,AdvancedOpponentStats!$B:$B,0),COLUMN()-27),INDEX(AdvancedOpponentStats!$A:$AD,MATCH($A17&amp;" NCAA",AdvancedOpponentStats!$B:$B,0),COLUMN()-27))</f>
        <v>0.54800000000000004</v>
      </c>
      <c r="AX17" s="39">
        <f>IFERROR(INDEX(AdvancedOpponentStats!$A:$AD,MATCH($A17,AdvancedOpponentStats!$B:$B,0),COLUMN()-27),INDEX(AdvancedOpponentStats!$A:$AD,MATCH($A17&amp;" NCAA",AdvancedOpponentStats!$B:$B,0),COLUMN()-27))</f>
        <v>50.6</v>
      </c>
      <c r="AY17" s="39">
        <f>IFERROR(INDEX(AdvancedOpponentStats!$A:$AD,MATCH($A17,AdvancedOpponentStats!$B:$B,0),COLUMN()-27),INDEX(AdvancedOpponentStats!$A:$AD,MATCH($A17&amp;" NCAA",AdvancedOpponentStats!$B:$B,0),COLUMN()-27))</f>
        <v>55.1</v>
      </c>
      <c r="AZ17" s="39">
        <f>IFERROR(INDEX(AdvancedOpponentStats!$A:$AD,MATCH($A17,AdvancedOpponentStats!$B:$B,0),COLUMN()-27),INDEX(AdvancedOpponentStats!$A:$AD,MATCH($A17&amp;" NCAA",AdvancedOpponentStats!$B:$B,0),COLUMN()-27))</f>
        <v>11</v>
      </c>
      <c r="BA17" s="39">
        <f>IFERROR(INDEX(AdvancedOpponentStats!$A:$AD,MATCH($A17,AdvancedOpponentStats!$B:$B,0),COLUMN()-27),INDEX(AdvancedOpponentStats!$A:$AD,MATCH($A17&amp;" NCAA",AdvancedOpponentStats!$B:$B,0),COLUMN()-27))</f>
        <v>9.5</v>
      </c>
      <c r="BB17" s="39">
        <f>IFERROR(INDEX(AdvancedOpponentStats!$A:$AD,MATCH($A17,AdvancedOpponentStats!$B:$B,0),COLUMN()-27),INDEX(AdvancedOpponentStats!$A:$AD,MATCH($A17&amp;" NCAA",AdvancedOpponentStats!$B:$B,0),COLUMN()-27))</f>
        <v>0.51300000000000001</v>
      </c>
      <c r="BC17" s="39">
        <f>IFERROR(INDEX(AdvancedOpponentStats!$A:$AD,MATCH($A17,AdvancedOpponentStats!$B:$B,0),COLUMN()-27),INDEX(AdvancedOpponentStats!$A:$AD,MATCH($A17&amp;" NCAA",AdvancedOpponentStats!$B:$B,0),COLUMN()-27))</f>
        <v>17.600000000000001</v>
      </c>
      <c r="BD17" s="39">
        <f>IFERROR(INDEX(AdvancedOpponentStats!$A:$AD,MATCH($A17,AdvancedOpponentStats!$B:$B,0),COLUMN()-27),INDEX(AdvancedOpponentStats!$A:$AD,MATCH($A17&amp;" NCAA",AdvancedOpponentStats!$B:$B,0),COLUMN()-27))</f>
        <v>29.9</v>
      </c>
      <c r="BE17" s="39">
        <f>IFERROR(INDEX(AdvancedOpponentStats!$A:$AD,MATCH($A17,AdvancedOpponentStats!$B:$B,0),COLUMN()-27),INDEX(AdvancedOpponentStats!$A:$AD,MATCH($A17&amp;" NCAA",AdvancedOpponentStats!$B:$B,0),COLUMN()-27))</f>
        <v>0.29799999999999999</v>
      </c>
      <c r="BF17" s="41">
        <f>IFERROR(INDEX(TeamRankings!$A:$R,MATCH($A17,TeamRankings!$B:$B,0),COLUMN()-49),INDEX(TeamRankings!$A:$R,MATCH($A17&amp;" NCAA",TeamRankings!$B:$B,0),COLUMN()-49))</f>
        <v>-5.03</v>
      </c>
      <c r="BG17" s="41">
        <f>IFERROR(INDEX(TeamRankings!$A:$R,MATCH($A17,TeamRankings!$B:$B,0),COLUMN()-48),INDEX(TeamRankings!$A:$R,MATCH($A17&amp;" NCAA",TeamRankings!$B:$B,0),COLUMN()-48))</f>
        <v>-8.19</v>
      </c>
      <c r="BH17" s="41">
        <f>IFERROR(INDEX(TeamRankings!$A:$R,MATCH($A17,TeamRankings!$B:$B,0),COLUMN()-47),INDEX(TeamRankings!$A:$R,MATCH($A17&amp;" NCAA",TeamRankings!$B:$B,0),COLUMN()-47))</f>
        <v>-9.2899999999999991</v>
      </c>
      <c r="BI17" s="41">
        <f>IFERROR(INDEX(TeamRankings!$A:$R,MATCH($A17,TeamRankings!$B:$B,0),COLUMN()-47),INDEX(TeamRankings!$A:$R,MATCH($A17&amp;" NCAA",TeamRankings!$B:$B,0),COLUMN()-47))</f>
        <v>-5.16</v>
      </c>
      <c r="BJ17" s="41">
        <f>IFERROR(INDEX(TeamRankings!$A:$R,MATCH($A17,TeamRankings!$B:$B,0),COLUMN()-47),INDEX(TeamRankings!$A:$R,MATCH($A17&amp;" NCAA",TeamRankings!$B:$B,0),COLUMN()-47))</f>
        <v>-14.45</v>
      </c>
      <c r="BK17" s="41">
        <f>IFERROR(INDEX(TeamRankings!$A:$R,MATCH($A17,TeamRankings!$B:$B,0),COLUMN()-47),INDEX(TeamRankings!$A:$R,MATCH($A17&amp;" NCAA",TeamRankings!$B:$B,0),COLUMN()-47))</f>
        <v>91.28</v>
      </c>
      <c r="BL17" s="41">
        <f>IFERROR(INDEX(TeamRankings!$A:$R,MATCH($A17,TeamRankings!$B:$B,0),COLUMN()-47),INDEX(TeamRankings!$A:$R,MATCH($A17&amp;" NCAA",TeamRankings!$B:$B,0),COLUMN()-47))</f>
        <v>110.75</v>
      </c>
      <c r="BM17" s="41">
        <f>IFERROR(INDEX(TeamRankings!$A:$R,MATCH($A17,TeamRankings!$B:$B,0),COLUMN()-47),INDEX(TeamRankings!$A:$R,MATCH($A17&amp;" NCAA",TeamRankings!$B:$B,0),COLUMN()-47))</f>
        <v>-19.47</v>
      </c>
      <c r="BN17">
        <f t="shared" si="2"/>
        <v>329</v>
      </c>
      <c r="BO17">
        <f t="shared" si="3"/>
        <v>300</v>
      </c>
      <c r="BP17">
        <f t="shared" si="4"/>
        <v>65.875</v>
      </c>
      <c r="BQ17" s="41" t="str">
        <f>INDEX(TeamRankings!$A:$R,MATCH($A17,TeamRankings!$B:$B,0),3)</f>
        <v>SWAC</v>
      </c>
      <c r="BR17" s="40">
        <f t="shared" si="6"/>
        <v>-7.4000000000000057</v>
      </c>
      <c r="BS17" s="40">
        <f t="shared" si="7"/>
        <v>-2.4000000000000021E-2</v>
      </c>
      <c r="BT17" s="40">
        <f t="shared" si="8"/>
        <v>1.100000000000001E-2</v>
      </c>
      <c r="BU17" s="40">
        <f t="shared" si="9"/>
        <v>-2.6000000000000023E-2</v>
      </c>
      <c r="BV17" s="40">
        <f t="shared" si="10"/>
        <v>-1.2000000000000028</v>
      </c>
      <c r="BW17" s="40">
        <f t="shared" si="11"/>
        <v>-4.3000000000000043</v>
      </c>
      <c r="BX17" s="40">
        <f t="shared" si="12"/>
        <v>-1.0999999999999996</v>
      </c>
      <c r="BY17" s="40">
        <f t="shared" si="13"/>
        <v>-9.9999999999999645E-2</v>
      </c>
      <c r="BZ17" s="40">
        <f t="shared" si="14"/>
        <v>-2.9000000000000026E-2</v>
      </c>
      <c r="CA17" s="40">
        <f t="shared" si="15"/>
        <v>1.5</v>
      </c>
      <c r="CB17" s="40">
        <f t="shared" si="16"/>
        <v>-0.79999999999999716</v>
      </c>
      <c r="CC17" s="40">
        <f t="shared" si="17"/>
        <v>-1.6000000000000014E-2</v>
      </c>
      <c r="CD17" t="s">
        <v>512</v>
      </c>
      <c r="CE17">
        <f t="array" ref="CE17">_xlfn.STDEV.P(IF($BQ$3:$BQ$355=CD17,$BP$3:$BP$355))</f>
        <v>5.542145376633802</v>
      </c>
      <c r="CH17" t="s">
        <v>496</v>
      </c>
      <c r="CI17" t="s">
        <v>60</v>
      </c>
      <c r="CJ17" t="s">
        <v>65</v>
      </c>
      <c r="CK17" t="s">
        <v>495</v>
      </c>
      <c r="CL17" t="s">
        <v>64</v>
      </c>
      <c r="CM17" t="s">
        <v>63</v>
      </c>
      <c r="CN17" t="s">
        <v>62</v>
      </c>
      <c r="CO17" t="s">
        <v>61</v>
      </c>
      <c r="CP17" t="s">
        <v>57</v>
      </c>
      <c r="CQ17" t="s">
        <v>58</v>
      </c>
      <c r="CR17" t="s">
        <v>59</v>
      </c>
      <c r="CS17" t="s">
        <v>592</v>
      </c>
    </row>
    <row r="18" spans="1:97" x14ac:dyDescent="0.25">
      <c r="A18" t="s">
        <v>148</v>
      </c>
      <c r="B18">
        <f>IFERROR(INDEX(BasicStats!$A:$AH,MATCH($A18,BasicStats!$B:$B,0),COLUMN()+1),INDEX(BasicStats!$A:$AH,MATCH($A18&amp;" NCAA",BasicStats!$B:$B,0),COLUMN()+1))</f>
        <v>32</v>
      </c>
      <c r="C18">
        <f>IFERROR(INDEX(BasicStats!$A:$AH,MATCH($A18,BasicStats!$B:$B,0),COLUMN()+1),INDEX(BasicStats!$A:$AH,MATCH($A18&amp;" NCAA",BasicStats!$B:$B,0),COLUMN()+1))</f>
        <v>13</v>
      </c>
      <c r="D18">
        <f>IFERROR(INDEX(BasicStats!$A:$AH,MATCH($A18,BasicStats!$B:$B,0),COLUMN()+1),INDEX(BasicStats!$A:$AH,MATCH($A18&amp;" NCAA",BasicStats!$B:$B,0),COLUMN()+1))</f>
        <v>19</v>
      </c>
      <c r="E18">
        <f>IFERROR(INDEX(BasicStats!$A:$AH,MATCH($A18,BasicStats!$B:$B,0),COLUMN()+1),INDEX(BasicStats!$A:$AH,MATCH($A18&amp;" NCAA",BasicStats!$B:$B,0),COLUMN()+1))</f>
        <v>0.40600000000000003</v>
      </c>
      <c r="F18">
        <f>IFERROR(INDEX(BasicStats!$A:$AH,MATCH($A18,BasicStats!$B:$B,0),COLUMN()+1),INDEX(BasicStats!$A:$AH,MATCH($A18&amp;" NCAA",BasicStats!$B:$B,0),COLUMN()+1))</f>
        <v>-7.09</v>
      </c>
      <c r="G18">
        <f>IFERROR(INDEX(BasicStats!$A:$AH,MATCH($A18,BasicStats!$B:$B,0),COLUMN()+1),INDEX(BasicStats!$A:$AH,MATCH($A18&amp;" NCAA",BasicStats!$B:$B,0),COLUMN()+1))</f>
        <v>-1.23</v>
      </c>
      <c r="H18">
        <f>IFERROR(INDEX(BasicStats!$A:$AH,MATCH($A18,BasicStats!$B:$B,0),COLUMN()+1),INDEX(BasicStats!$A:$AH,MATCH($A18&amp;" NCAA",BasicStats!$B:$B,0),COLUMN()+1))</f>
        <v>7</v>
      </c>
      <c r="I18">
        <f>IFERROR(INDEX(BasicStats!$A:$AH,MATCH($A18,BasicStats!$B:$B,0),COLUMN()+1),INDEX(BasicStats!$A:$AH,MATCH($A18&amp;" NCAA",BasicStats!$B:$B,0),COLUMN()+1))</f>
        <v>11</v>
      </c>
      <c r="J18">
        <f>IFERROR(INDEX(BasicStats!$A:$AH,MATCH($A18,BasicStats!$B:$B,0),COLUMN()+1),INDEX(BasicStats!$A:$AH,MATCH($A18&amp;" NCAA",BasicStats!$B:$B,0),COLUMN()+1))</f>
        <v>10</v>
      </c>
      <c r="K18">
        <f>IFERROR(INDEX(BasicStats!$A:$AH,MATCH($A18,BasicStats!$B:$B,0),COLUMN()+1),INDEX(BasicStats!$A:$AH,MATCH($A18&amp;" NCAA",BasicStats!$B:$B,0),COLUMN()+1))</f>
        <v>4</v>
      </c>
      <c r="L18">
        <f>IFERROR(INDEX(BasicStats!$A:$AH,MATCH($A18,BasicStats!$B:$B,0),COLUMN()+1),INDEX(BasicStats!$A:$AH,MATCH($A18&amp;" NCAA",BasicStats!$B:$B,0),COLUMN()+1))</f>
        <v>2</v>
      </c>
      <c r="M18">
        <f>IFERROR(INDEX(BasicStats!$A:$AH,MATCH($A18,BasicStats!$B:$B,0),COLUMN()+1),INDEX(BasicStats!$A:$AH,MATCH($A18&amp;" NCAA",BasicStats!$B:$B,0),COLUMN()+1))</f>
        <v>13</v>
      </c>
      <c r="N18">
        <f>IFERROR(INDEX(BasicStats!$A:$AH,MATCH($A18,BasicStats!$B:$B,0),COLUMN()+1),INDEX(BasicStats!$A:$AH,MATCH($A18&amp;" NCAA",BasicStats!$B:$B,0),COLUMN()+1))</f>
        <v>2359</v>
      </c>
      <c r="O18">
        <f>IFERROR(INDEX(BasicStats!$A:$AH,MATCH($A18,BasicStats!$B:$B,0),COLUMN()+1),INDEX(BasicStats!$A:$AH,MATCH($A18&amp;" NCAA",BasicStats!$B:$B,0),COLUMN()+1))</f>
        <v>2475</v>
      </c>
      <c r="P18">
        <f>IFERROR(INDEX(BasicStats!$A:$AH,MATCH($A18,BasicStats!$B:$B,0),COLUMN()+1),INDEX(BasicStats!$A:$AH,MATCH($A18&amp;" NCAA",BasicStats!$B:$B,0),COLUMN()+1))</f>
        <v>0</v>
      </c>
      <c r="Q18">
        <f>IFERROR(INDEX(BasicStats!$A:$AH,MATCH($A18,BasicStats!$B:$B,0),COLUMN()+1),INDEX(BasicStats!$A:$AH,MATCH($A18&amp;" NCAA",BasicStats!$B:$B,0),COLUMN()+1))</f>
        <v>1310</v>
      </c>
      <c r="R18">
        <f>IFERROR(INDEX(BasicStats!$A:$AH,MATCH($A18,BasicStats!$B:$B,0),COLUMN()+1),INDEX(BasicStats!$A:$AH,MATCH($A18&amp;" NCAA",BasicStats!$B:$B,0),COLUMN()+1))</f>
        <v>796</v>
      </c>
      <c r="S18">
        <f>IFERROR(INDEX(BasicStats!$A:$AH,MATCH($A18,BasicStats!$B:$B,0),COLUMN()+1),INDEX(BasicStats!$A:$AH,MATCH($A18&amp;" NCAA",BasicStats!$B:$B,0),COLUMN()+1))</f>
        <v>1904</v>
      </c>
      <c r="T18">
        <f>IFERROR(INDEX(BasicStats!$A:$AH,MATCH($A18,BasicStats!$B:$B,0),COLUMN()+1),INDEX(BasicStats!$A:$AH,MATCH($A18&amp;" NCAA",BasicStats!$B:$B,0),COLUMN()+1))</f>
        <v>0.41799999999999998</v>
      </c>
      <c r="U18">
        <f>IFERROR(INDEX(BasicStats!$A:$AH,MATCH($A18,BasicStats!$B:$B,0),COLUMN()+1),INDEX(BasicStats!$A:$AH,MATCH($A18&amp;" NCAA",BasicStats!$B:$B,0),COLUMN()+1))</f>
        <v>237</v>
      </c>
      <c r="V18">
        <f>IFERROR(INDEX(BasicStats!$A:$AH,MATCH($A18,BasicStats!$B:$B,0),COLUMN()+1),INDEX(BasicStats!$A:$AH,MATCH($A18&amp;" NCAA",BasicStats!$B:$B,0),COLUMN()+1))</f>
        <v>709</v>
      </c>
      <c r="W18">
        <f>IFERROR(INDEX(BasicStats!$A:$AH,MATCH($A18,BasicStats!$B:$B,0),COLUMN()+1),INDEX(BasicStats!$A:$AH,MATCH($A18&amp;" NCAA",BasicStats!$B:$B,0),COLUMN()+1))</f>
        <v>0.33400000000000002</v>
      </c>
      <c r="X18">
        <f>IFERROR(INDEX(BasicStats!$A:$AH,MATCH($A18,BasicStats!$B:$B,0),COLUMN()+1),INDEX(BasicStats!$A:$AH,MATCH($A18&amp;" NCAA",BasicStats!$B:$B,0),COLUMN()+1))</f>
        <v>530</v>
      </c>
      <c r="Y18">
        <f>IFERROR(INDEX(BasicStats!$A:$AH,MATCH($A18,BasicStats!$B:$B,0),COLUMN()+1),INDEX(BasicStats!$A:$AH,MATCH($A18&amp;" NCAA",BasicStats!$B:$B,0),COLUMN()+1))</f>
        <v>721</v>
      </c>
      <c r="Z18">
        <f>IFERROR(INDEX(BasicStats!$A:$AH,MATCH($A18,BasicStats!$B:$B,0),COLUMN()+1),INDEX(BasicStats!$A:$AH,MATCH($A18&amp;" NCAA",BasicStats!$B:$B,0),COLUMN()+1))</f>
        <v>0.73499999999999999</v>
      </c>
      <c r="AA18">
        <f>IFERROR(INDEX(BasicStats!$A:$AH,MATCH($A18,BasicStats!$B:$B,0),COLUMN()+1),INDEX(BasicStats!$A:$AH,MATCH($A18&amp;" NCAA",BasicStats!$B:$B,0),COLUMN()+1))</f>
        <v>403</v>
      </c>
      <c r="AB18">
        <f>IFERROR(INDEX(BasicStats!$A:$AH,MATCH($A18,BasicStats!$B:$B,0),COLUMN()+1),INDEX(BasicStats!$A:$AH,MATCH($A18&amp;" NCAA",BasicStats!$B:$B,0),COLUMN()+1))</f>
        <v>1211</v>
      </c>
      <c r="AC18">
        <f>IFERROR(INDEX(BasicStats!$A:$AH,MATCH($A18,BasicStats!$B:$B,0),COLUMN()+1),INDEX(BasicStats!$A:$AH,MATCH($A18&amp;" NCAA",BasicStats!$B:$B,0),COLUMN()+1))</f>
        <v>363</v>
      </c>
      <c r="AD18">
        <f>IFERROR(INDEX(BasicStats!$A:$AH,MATCH($A18,BasicStats!$B:$B,0),COLUMN()+1),INDEX(BasicStats!$A:$AH,MATCH($A18&amp;" NCAA",BasicStats!$B:$B,0),COLUMN()+1))</f>
        <v>183</v>
      </c>
      <c r="AE18">
        <f>IFERROR(INDEX(BasicStats!$A:$AH,MATCH($A18,BasicStats!$B:$B,0),COLUMN()+1),INDEX(BasicStats!$A:$AH,MATCH($A18&amp;" NCAA",BasicStats!$B:$B,0),COLUMN()+1))</f>
        <v>139</v>
      </c>
      <c r="AF18">
        <f>IFERROR(INDEX(BasicStats!$A:$AH,MATCH($A18,BasicStats!$B:$B,0),COLUMN()+1),INDEX(BasicStats!$A:$AH,MATCH($A18&amp;" NCAA",BasicStats!$B:$B,0),COLUMN()+1))</f>
        <v>448</v>
      </c>
      <c r="AG18" s="38">
        <f>IFERROR(INDEX(AdvancedStats!$A:$AD,MATCH($A18,AdvancedStats!$B:$B,0),COLUMN()-15),INDEX(AdvancedStats!$A:$AD,MATCH($A18&amp;" NCAA",AdvancedStats!$B:$B,0),COLUMN()-15))</f>
        <v>70.2</v>
      </c>
      <c r="AH18" s="38">
        <f>IFERROR(INDEX(AdvancedStats!$A:$AD,MATCH($A18,AdvancedStats!$B:$B,0),COLUMN()-15),INDEX(AdvancedStats!$A:$AD,MATCH($A18&amp;" NCAA",AdvancedStats!$B:$B,0),COLUMN()-15))</f>
        <v>102.6</v>
      </c>
      <c r="AI18" s="38">
        <f>IFERROR(INDEX(AdvancedStats!$A:$AD,MATCH($A18,AdvancedStats!$B:$B,0),COLUMN()-15),INDEX(AdvancedStats!$A:$AD,MATCH($A18&amp;" NCAA",AdvancedStats!$B:$B,0),COLUMN()-15))</f>
        <v>0.379</v>
      </c>
      <c r="AJ18" s="38">
        <f>IFERROR(INDEX(AdvancedStats!$A:$AD,MATCH($A18,AdvancedStats!$B:$B,0),COLUMN()-15),INDEX(AdvancedStats!$A:$AD,MATCH($A18&amp;" NCAA",AdvancedStats!$B:$B,0),COLUMN()-15))</f>
        <v>0.372</v>
      </c>
      <c r="AK18" s="38">
        <f>IFERROR(INDEX(AdvancedStats!$A:$AD,MATCH($A18,AdvancedStats!$B:$B,0),COLUMN()-15),INDEX(AdvancedStats!$A:$AD,MATCH($A18&amp;" NCAA",AdvancedStats!$B:$B,0),COLUMN()-15))</f>
        <v>0.52500000000000002</v>
      </c>
      <c r="AL18" s="38">
        <f>IFERROR(INDEX(AdvancedStats!$A:$AD,MATCH($A18,AdvancedStats!$B:$B,0),COLUMN()-15),INDEX(AdvancedStats!$A:$AD,MATCH($A18&amp;" NCAA",AdvancedStats!$B:$B,0),COLUMN()-15))</f>
        <v>51.5</v>
      </c>
      <c r="AM18" s="38">
        <f>IFERROR(INDEX(AdvancedStats!$A:$AD,MATCH($A18,AdvancedStats!$B:$B,0),COLUMN()-15),INDEX(AdvancedStats!$A:$AD,MATCH($A18&amp;" NCAA",AdvancedStats!$B:$B,0),COLUMN()-15))</f>
        <v>45.6</v>
      </c>
      <c r="AN18" s="38">
        <f>IFERROR(INDEX(AdvancedStats!$A:$AD,MATCH($A18,AdvancedStats!$B:$B,0),COLUMN()-15),INDEX(AdvancedStats!$A:$AD,MATCH($A18&amp;" NCAA",AdvancedStats!$B:$B,0),COLUMN()-15))</f>
        <v>8</v>
      </c>
      <c r="AO18" s="38">
        <f>IFERROR(INDEX(AdvancedStats!$A:$AD,MATCH($A18,AdvancedStats!$B:$B,0),COLUMN()-15),INDEX(AdvancedStats!$A:$AD,MATCH($A18&amp;" NCAA",AdvancedStats!$B:$B,0),COLUMN()-15))</f>
        <v>11.8</v>
      </c>
      <c r="AP18" s="38">
        <f>IFERROR(INDEX(AdvancedStats!$A:$AD,MATCH($A18,AdvancedStats!$B:$B,0),COLUMN()-15),INDEX(AdvancedStats!$A:$AD,MATCH($A18&amp;" NCAA",AdvancedStats!$B:$B,0),COLUMN()-15))</f>
        <v>0.48</v>
      </c>
      <c r="AQ18" s="38">
        <f>IFERROR(INDEX(AdvancedStats!$A:$AD,MATCH($A18,AdvancedStats!$B:$B,0),COLUMN()-15),INDEX(AdvancedStats!$A:$AD,MATCH($A18&amp;" NCAA",AdvancedStats!$B:$B,0),COLUMN()-15))</f>
        <v>16.600000000000001</v>
      </c>
      <c r="AR18" s="38">
        <f>IFERROR(INDEX(AdvancedStats!$A:$AD,MATCH($A18,AdvancedStats!$B:$B,0),COLUMN()-15),INDEX(AdvancedStats!$A:$AD,MATCH($A18&amp;" NCAA",AdvancedStats!$B:$B,0),COLUMN()-15))</f>
        <v>33.200000000000003</v>
      </c>
      <c r="AS18" s="38">
        <f>IFERROR(INDEX(AdvancedStats!$A:$AD,MATCH($A18,AdvancedStats!$B:$B,0),COLUMN()-15),INDEX(AdvancedStats!$A:$AD,MATCH($A18&amp;" NCAA",AdvancedStats!$B:$B,0),COLUMN()-15))</f>
        <v>0.27800000000000002</v>
      </c>
      <c r="AT18" s="39">
        <f>IFERROR(INDEX(AdvancedOpponentStats!$A:$AD,MATCH($A18,AdvancedOpponentStats!$B:$B,0),COLUMN()-27),INDEX(AdvancedOpponentStats!$A:$AD,MATCH($A18&amp;" NCAA",AdvancedOpponentStats!$B:$B,0),COLUMN()-27))</f>
        <v>107.7</v>
      </c>
      <c r="AU18" s="39">
        <f>IFERROR(INDEX(AdvancedOpponentStats!$A:$AD,MATCH($A18,AdvancedOpponentStats!$B:$B,0),COLUMN()-27),INDEX(AdvancedOpponentStats!$A:$AD,MATCH($A18&amp;" NCAA",AdvancedOpponentStats!$B:$B,0),COLUMN()-27))</f>
        <v>0.42599999999999999</v>
      </c>
      <c r="AV18" s="39">
        <f>IFERROR(INDEX(AdvancedOpponentStats!$A:$AD,MATCH($A18,AdvancedOpponentStats!$B:$B,0),COLUMN()-27),INDEX(AdvancedOpponentStats!$A:$AD,MATCH($A18&amp;" NCAA",AdvancedOpponentStats!$B:$B,0),COLUMN()-27))</f>
        <v>0.36799999999999999</v>
      </c>
      <c r="AW18" s="39">
        <f>IFERROR(INDEX(AdvancedOpponentStats!$A:$AD,MATCH($A18,AdvancedOpponentStats!$B:$B,0),COLUMN()-27),INDEX(AdvancedOpponentStats!$A:$AD,MATCH($A18&amp;" NCAA",AdvancedOpponentStats!$B:$B,0),COLUMN()-27))</f>
        <v>0.55300000000000005</v>
      </c>
      <c r="AX18" s="39">
        <f>IFERROR(INDEX(AdvancedOpponentStats!$A:$AD,MATCH($A18,AdvancedOpponentStats!$B:$B,0),COLUMN()-27),INDEX(AdvancedOpponentStats!$A:$AD,MATCH($A18&amp;" NCAA",AdvancedOpponentStats!$B:$B,0),COLUMN()-27))</f>
        <v>48.5</v>
      </c>
      <c r="AY18" s="39">
        <f>IFERROR(INDEX(AdvancedOpponentStats!$A:$AD,MATCH($A18,AdvancedOpponentStats!$B:$B,0),COLUMN()-27),INDEX(AdvancedOpponentStats!$A:$AD,MATCH($A18&amp;" NCAA",AdvancedOpponentStats!$B:$B,0),COLUMN()-27))</f>
        <v>50.9</v>
      </c>
      <c r="AZ18" s="39">
        <f>IFERROR(INDEX(AdvancedOpponentStats!$A:$AD,MATCH($A18,AdvancedOpponentStats!$B:$B,0),COLUMN()-27),INDEX(AdvancedOpponentStats!$A:$AD,MATCH($A18&amp;" NCAA",AdvancedOpponentStats!$B:$B,0),COLUMN()-27))</f>
        <v>8.4</v>
      </c>
      <c r="BA18" s="39">
        <f>IFERROR(INDEX(AdvancedOpponentStats!$A:$AD,MATCH($A18,AdvancedOpponentStats!$B:$B,0),COLUMN()-27),INDEX(AdvancedOpponentStats!$A:$AD,MATCH($A18&amp;" NCAA",AdvancedOpponentStats!$B:$B,0),COLUMN()-27))</f>
        <v>9.5</v>
      </c>
      <c r="BB18" s="39">
        <f>IFERROR(INDEX(AdvancedOpponentStats!$A:$AD,MATCH($A18,AdvancedOpponentStats!$B:$B,0),COLUMN()-27),INDEX(AdvancedOpponentStats!$A:$AD,MATCH($A18&amp;" NCAA",AdvancedOpponentStats!$B:$B,0),COLUMN()-27))</f>
        <v>0.50600000000000001</v>
      </c>
      <c r="BC18" s="39">
        <f>IFERROR(INDEX(AdvancedOpponentStats!$A:$AD,MATCH($A18,AdvancedOpponentStats!$B:$B,0),COLUMN()-27),INDEX(AdvancedOpponentStats!$A:$AD,MATCH($A18&amp;" NCAA",AdvancedOpponentStats!$B:$B,0),COLUMN()-27))</f>
        <v>15.1</v>
      </c>
      <c r="BD18" s="39">
        <f>IFERROR(INDEX(AdvancedOpponentStats!$A:$AD,MATCH($A18,AdvancedOpponentStats!$B:$B,0),COLUMN()-27),INDEX(AdvancedOpponentStats!$A:$AD,MATCH($A18&amp;" NCAA",AdvancedOpponentStats!$B:$B,0),COLUMN()-27))</f>
        <v>29.1</v>
      </c>
      <c r="BE18" s="39">
        <f>IFERROR(INDEX(AdvancedOpponentStats!$A:$AD,MATCH($A18,AdvancedOpponentStats!$B:$B,0),COLUMN()-27),INDEX(AdvancedOpponentStats!$A:$AD,MATCH($A18&amp;" NCAA",AdvancedOpponentStats!$B:$B,0),COLUMN()-27))</f>
        <v>0.316</v>
      </c>
      <c r="BF18" s="41">
        <f>IFERROR(INDEX(TeamRankings!$A:$R,MATCH($A18,TeamRankings!$B:$B,0),COLUMN()-49),INDEX(TeamRankings!$A:$R,MATCH($A18&amp;" NCAA",TeamRankings!$B:$B,0),COLUMN()-49))</f>
        <v>-3.63</v>
      </c>
      <c r="BG18" s="41">
        <f>IFERROR(INDEX(TeamRankings!$A:$R,MATCH($A18,TeamRankings!$B:$B,0),COLUMN()-48),INDEX(TeamRankings!$A:$R,MATCH($A18&amp;" NCAA",TeamRankings!$B:$B,0),COLUMN()-48))</f>
        <v>-1.23</v>
      </c>
      <c r="BH18" s="41">
        <f>IFERROR(INDEX(TeamRankings!$A:$R,MATCH($A18,TeamRankings!$B:$B,0),COLUMN()-47),INDEX(TeamRankings!$A:$R,MATCH($A18&amp;" NCAA",TeamRankings!$B:$B,0),COLUMN()-47))</f>
        <v>-0.6</v>
      </c>
      <c r="BI18" s="41">
        <f>IFERROR(INDEX(TeamRankings!$A:$R,MATCH($A18,TeamRankings!$B:$B,0),COLUMN()-47),INDEX(TeamRankings!$A:$R,MATCH($A18&amp;" NCAA",TeamRankings!$B:$B,0),COLUMN()-47))</f>
        <v>-6.49</v>
      </c>
      <c r="BJ18" s="41">
        <f>IFERROR(INDEX(TeamRankings!$A:$R,MATCH($A18,TeamRankings!$B:$B,0),COLUMN()-47),INDEX(TeamRankings!$A:$R,MATCH($A18&amp;" NCAA",TeamRankings!$B:$B,0),COLUMN()-47))</f>
        <v>-7.09</v>
      </c>
      <c r="BK18" s="41">
        <f>IFERROR(INDEX(TeamRankings!$A:$R,MATCH($A18,TeamRankings!$B:$B,0),COLUMN()-47),INDEX(TeamRankings!$A:$R,MATCH($A18&amp;" NCAA",TeamRankings!$B:$B,0),COLUMN()-47))</f>
        <v>100.08</v>
      </c>
      <c r="BL18" s="41">
        <f>IFERROR(INDEX(TeamRankings!$A:$R,MATCH($A18,TeamRankings!$B:$B,0),COLUMN()-47),INDEX(TeamRankings!$A:$R,MATCH($A18&amp;" NCAA",TeamRankings!$B:$B,0),COLUMN()-47))</f>
        <v>109.42</v>
      </c>
      <c r="BM18" s="41">
        <f>IFERROR(INDEX(TeamRankings!$A:$R,MATCH($A18,TeamRankings!$B:$B,0),COLUMN()-47),INDEX(TeamRankings!$A:$R,MATCH($A18&amp;" NCAA",TeamRankings!$B:$B,0),COLUMN()-47))</f>
        <v>-9.34</v>
      </c>
      <c r="BN18">
        <f t="shared" si="2"/>
        <v>223</v>
      </c>
      <c r="BO18">
        <f t="shared" si="3"/>
        <v>275</v>
      </c>
      <c r="BP18">
        <f t="shared" si="4"/>
        <v>73.71875</v>
      </c>
      <c r="BQ18" s="41" t="str">
        <f>INDEX(TeamRankings!$A:$R,MATCH($A18,TeamRankings!$B:$B,0),3)</f>
        <v>Sun Belt</v>
      </c>
      <c r="BR18" s="40">
        <f t="shared" si="6"/>
        <v>-5.1000000000000085</v>
      </c>
      <c r="BS18" s="40">
        <f t="shared" si="7"/>
        <v>-4.6999999999999986E-2</v>
      </c>
      <c r="BT18" s="40">
        <f t="shared" si="8"/>
        <v>4.0000000000000036E-3</v>
      </c>
      <c r="BU18" s="40">
        <f t="shared" si="9"/>
        <v>-2.8000000000000025E-2</v>
      </c>
      <c r="BV18" s="40">
        <f t="shared" si="10"/>
        <v>3</v>
      </c>
      <c r="BW18" s="40">
        <f t="shared" si="11"/>
        <v>-5.2999999999999972</v>
      </c>
      <c r="BX18" s="40">
        <f t="shared" si="12"/>
        <v>-0.40000000000000036</v>
      </c>
      <c r="BY18" s="40">
        <f t="shared" si="13"/>
        <v>2.3000000000000007</v>
      </c>
      <c r="BZ18" s="40">
        <f t="shared" si="14"/>
        <v>-2.6000000000000023E-2</v>
      </c>
      <c r="CA18" s="40">
        <f t="shared" si="15"/>
        <v>1.5000000000000018</v>
      </c>
      <c r="CB18" s="40">
        <f t="shared" si="16"/>
        <v>4.1000000000000014</v>
      </c>
      <c r="CC18" s="40">
        <f t="shared" si="17"/>
        <v>-3.7999999999999978E-2</v>
      </c>
      <c r="CD18" t="s">
        <v>529</v>
      </c>
      <c r="CE18">
        <f t="array" ref="CE18">_xlfn.STDEV.P(IF($BQ$3:$BQ$355=CD18,$BP$3:$BP$355))</f>
        <v>2.7568200278470605</v>
      </c>
      <c r="CH18">
        <f t="array" ref="CH18:CS22">LINEST($AT$3:$AT$355,$AU$3:$BE$355,1,1)</f>
        <v>-19.819921417079822</v>
      </c>
      <c r="CI18">
        <v>0.50184978447262341</v>
      </c>
      <c r="CJ18">
        <v>-1.3983054588348176</v>
      </c>
      <c r="CK18">
        <v>-42.535822819535873</v>
      </c>
      <c r="CL18">
        <v>6.5789181657799067E-3</v>
      </c>
      <c r="CM18">
        <v>7.7424911028542848E-3</v>
      </c>
      <c r="CN18">
        <v>6.2268333791794563E-3</v>
      </c>
      <c r="CO18">
        <v>1.4519421046865252E-2</v>
      </c>
      <c r="CP18">
        <v>216.60559314018613</v>
      </c>
      <c r="CQ18">
        <v>3.9419568546033643</v>
      </c>
      <c r="CR18">
        <v>8.888992005988646</v>
      </c>
      <c r="CS18">
        <v>15.419835933019407</v>
      </c>
    </row>
    <row r="19" spans="1:97" x14ac:dyDescent="0.25">
      <c r="A19" t="s">
        <v>149</v>
      </c>
      <c r="B19">
        <f>IFERROR(INDEX(BasicStats!$A:$AH,MATCH($A19,BasicStats!$B:$B,0),COLUMN()+1),INDEX(BasicStats!$A:$AH,MATCH($A19&amp;" NCAA",BasicStats!$B:$B,0),COLUMN()+1))</f>
        <v>34</v>
      </c>
      <c r="C19">
        <f>IFERROR(INDEX(BasicStats!$A:$AH,MATCH($A19,BasicStats!$B:$B,0),COLUMN()+1),INDEX(BasicStats!$A:$AH,MATCH($A19&amp;" NCAA",BasicStats!$B:$B,0),COLUMN()+1))</f>
        <v>18</v>
      </c>
      <c r="D19">
        <f>IFERROR(INDEX(BasicStats!$A:$AH,MATCH($A19,BasicStats!$B:$B,0),COLUMN()+1),INDEX(BasicStats!$A:$AH,MATCH($A19&amp;" NCAA",BasicStats!$B:$B,0),COLUMN()+1))</f>
        <v>16</v>
      </c>
      <c r="E19">
        <f>IFERROR(INDEX(BasicStats!$A:$AH,MATCH($A19,BasicStats!$B:$B,0),COLUMN()+1),INDEX(BasicStats!$A:$AH,MATCH($A19&amp;" NCAA",BasicStats!$B:$B,0),COLUMN()+1))</f>
        <v>0.52900000000000003</v>
      </c>
      <c r="F19">
        <f>IFERROR(INDEX(BasicStats!$A:$AH,MATCH($A19,BasicStats!$B:$B,0),COLUMN()+1),INDEX(BasicStats!$A:$AH,MATCH($A19&amp;" NCAA",BasicStats!$B:$B,0),COLUMN()+1))</f>
        <v>11.73</v>
      </c>
      <c r="G19">
        <f>IFERROR(INDEX(BasicStats!$A:$AH,MATCH($A19,BasicStats!$B:$B,0),COLUMN()+1),INDEX(BasicStats!$A:$AH,MATCH($A19&amp;" NCAA",BasicStats!$B:$B,0),COLUMN()+1))</f>
        <v>8.76</v>
      </c>
      <c r="H19">
        <f>IFERROR(INDEX(BasicStats!$A:$AH,MATCH($A19,BasicStats!$B:$B,0),COLUMN()+1),INDEX(BasicStats!$A:$AH,MATCH($A19&amp;" NCAA",BasicStats!$B:$B,0),COLUMN()+1))</f>
        <v>8</v>
      </c>
      <c r="I19">
        <f>IFERROR(INDEX(BasicStats!$A:$AH,MATCH($A19,BasicStats!$B:$B,0),COLUMN()+1),INDEX(BasicStats!$A:$AH,MATCH($A19&amp;" NCAA",BasicStats!$B:$B,0),COLUMN()+1))</f>
        <v>10</v>
      </c>
      <c r="J19">
        <f>IFERROR(INDEX(BasicStats!$A:$AH,MATCH($A19,BasicStats!$B:$B,0),COLUMN()+1),INDEX(BasicStats!$A:$AH,MATCH($A19&amp;" NCAA",BasicStats!$B:$B,0),COLUMN()+1))</f>
        <v>12</v>
      </c>
      <c r="K19">
        <f>IFERROR(INDEX(BasicStats!$A:$AH,MATCH($A19,BasicStats!$B:$B,0),COLUMN()+1),INDEX(BasicStats!$A:$AH,MATCH($A19&amp;" NCAA",BasicStats!$B:$B,0),COLUMN()+1))</f>
        <v>6</v>
      </c>
      <c r="L19">
        <f>IFERROR(INDEX(BasicStats!$A:$AH,MATCH($A19,BasicStats!$B:$B,0),COLUMN()+1),INDEX(BasicStats!$A:$AH,MATCH($A19&amp;" NCAA",BasicStats!$B:$B,0),COLUMN()+1))</f>
        <v>5</v>
      </c>
      <c r="M19">
        <f>IFERROR(INDEX(BasicStats!$A:$AH,MATCH($A19,BasicStats!$B:$B,0),COLUMN()+1),INDEX(BasicStats!$A:$AH,MATCH($A19&amp;" NCAA",BasicStats!$B:$B,0),COLUMN()+1))</f>
        <v>8</v>
      </c>
      <c r="N19">
        <f>IFERROR(INDEX(BasicStats!$A:$AH,MATCH($A19,BasicStats!$B:$B,0),COLUMN()+1),INDEX(BasicStats!$A:$AH,MATCH($A19&amp;" NCAA",BasicStats!$B:$B,0),COLUMN()+1))</f>
        <v>2559</v>
      </c>
      <c r="O19">
        <f>IFERROR(INDEX(BasicStats!$A:$AH,MATCH($A19,BasicStats!$B:$B,0),COLUMN()+1),INDEX(BasicStats!$A:$AH,MATCH($A19&amp;" NCAA",BasicStats!$B:$B,0),COLUMN()+1))</f>
        <v>2458</v>
      </c>
      <c r="P19">
        <f>IFERROR(INDEX(BasicStats!$A:$AH,MATCH($A19,BasicStats!$B:$B,0),COLUMN()+1),INDEX(BasicStats!$A:$AH,MATCH($A19&amp;" NCAA",BasicStats!$B:$B,0),COLUMN()+1))</f>
        <v>0</v>
      </c>
      <c r="Q19">
        <f>IFERROR(INDEX(BasicStats!$A:$AH,MATCH($A19,BasicStats!$B:$B,0),COLUMN()+1),INDEX(BasicStats!$A:$AH,MATCH($A19&amp;" NCAA",BasicStats!$B:$B,0),COLUMN()+1))</f>
        <v>1370</v>
      </c>
      <c r="R19">
        <f>IFERROR(INDEX(BasicStats!$A:$AH,MATCH($A19,BasicStats!$B:$B,0),COLUMN()+1),INDEX(BasicStats!$A:$AH,MATCH($A19&amp;" NCAA",BasicStats!$B:$B,0),COLUMN()+1))</f>
        <v>893</v>
      </c>
      <c r="S19">
        <f>IFERROR(INDEX(BasicStats!$A:$AH,MATCH($A19,BasicStats!$B:$B,0),COLUMN()+1),INDEX(BasicStats!$A:$AH,MATCH($A19&amp;" NCAA",BasicStats!$B:$B,0),COLUMN()+1))</f>
        <v>2004</v>
      </c>
      <c r="T19">
        <f>IFERROR(INDEX(BasicStats!$A:$AH,MATCH($A19,BasicStats!$B:$B,0),COLUMN()+1),INDEX(BasicStats!$A:$AH,MATCH($A19&amp;" NCAA",BasicStats!$B:$B,0),COLUMN()+1))</f>
        <v>0.44600000000000001</v>
      </c>
      <c r="U19">
        <f>IFERROR(INDEX(BasicStats!$A:$AH,MATCH($A19,BasicStats!$B:$B,0),COLUMN()+1),INDEX(BasicStats!$A:$AH,MATCH($A19&amp;" NCAA",BasicStats!$B:$B,0),COLUMN()+1))</f>
        <v>259</v>
      </c>
      <c r="V19">
        <f>IFERROR(INDEX(BasicStats!$A:$AH,MATCH($A19,BasicStats!$B:$B,0),COLUMN()+1),INDEX(BasicStats!$A:$AH,MATCH($A19&amp;" NCAA",BasicStats!$B:$B,0),COLUMN()+1))</f>
        <v>751</v>
      </c>
      <c r="W19">
        <f>IFERROR(INDEX(BasicStats!$A:$AH,MATCH($A19,BasicStats!$B:$B,0),COLUMN()+1),INDEX(BasicStats!$A:$AH,MATCH($A19&amp;" NCAA",BasicStats!$B:$B,0),COLUMN()+1))</f>
        <v>0.34499999999999997</v>
      </c>
      <c r="X19">
        <f>IFERROR(INDEX(BasicStats!$A:$AH,MATCH($A19,BasicStats!$B:$B,0),COLUMN()+1),INDEX(BasicStats!$A:$AH,MATCH($A19&amp;" NCAA",BasicStats!$B:$B,0),COLUMN()+1))</f>
        <v>514</v>
      </c>
      <c r="Y19">
        <f>IFERROR(INDEX(BasicStats!$A:$AH,MATCH($A19,BasicStats!$B:$B,0),COLUMN()+1),INDEX(BasicStats!$A:$AH,MATCH($A19&amp;" NCAA",BasicStats!$B:$B,0),COLUMN()+1))</f>
        <v>769</v>
      </c>
      <c r="Z19">
        <f>IFERROR(INDEX(BasicStats!$A:$AH,MATCH($A19,BasicStats!$B:$B,0),COLUMN()+1),INDEX(BasicStats!$A:$AH,MATCH($A19&amp;" NCAA",BasicStats!$B:$B,0),COLUMN()+1))</f>
        <v>0.66800000000000004</v>
      </c>
      <c r="AA19">
        <f>IFERROR(INDEX(BasicStats!$A:$AH,MATCH($A19,BasicStats!$B:$B,0),COLUMN()+1),INDEX(BasicStats!$A:$AH,MATCH($A19&amp;" NCAA",BasicStats!$B:$B,0),COLUMN()+1))</f>
        <v>345</v>
      </c>
      <c r="AB19">
        <f>IFERROR(INDEX(BasicStats!$A:$AH,MATCH($A19,BasicStats!$B:$B,0),COLUMN()+1),INDEX(BasicStats!$A:$AH,MATCH($A19&amp;" NCAA",BasicStats!$B:$B,0),COLUMN()+1))</f>
        <v>1151</v>
      </c>
      <c r="AC19">
        <f>IFERROR(INDEX(BasicStats!$A:$AH,MATCH($A19,BasicStats!$B:$B,0),COLUMN()+1),INDEX(BasicStats!$A:$AH,MATCH($A19&amp;" NCAA",BasicStats!$B:$B,0),COLUMN()+1))</f>
        <v>532</v>
      </c>
      <c r="AD19">
        <f>IFERROR(INDEX(BasicStats!$A:$AH,MATCH($A19,BasicStats!$B:$B,0),COLUMN()+1),INDEX(BasicStats!$A:$AH,MATCH($A19&amp;" NCAA",BasicStats!$B:$B,0),COLUMN()+1))</f>
        <v>274</v>
      </c>
      <c r="AE19">
        <f>IFERROR(INDEX(BasicStats!$A:$AH,MATCH($A19,BasicStats!$B:$B,0),COLUMN()+1),INDEX(BasicStats!$A:$AH,MATCH($A19&amp;" NCAA",BasicStats!$B:$B,0),COLUMN()+1))</f>
        <v>169</v>
      </c>
      <c r="AF19">
        <f>IFERROR(INDEX(BasicStats!$A:$AH,MATCH($A19,BasicStats!$B:$B,0),COLUMN()+1),INDEX(BasicStats!$A:$AH,MATCH($A19&amp;" NCAA",BasicStats!$B:$B,0),COLUMN()+1))</f>
        <v>450</v>
      </c>
      <c r="AG19" s="38">
        <f>IFERROR(INDEX(AdvancedStats!$A:$AD,MATCH($A19,AdvancedStats!$B:$B,0),COLUMN()-15),INDEX(AdvancedStats!$A:$AD,MATCH($A19&amp;" NCAA",AdvancedStats!$B:$B,0),COLUMN()-15))</f>
        <v>71.7</v>
      </c>
      <c r="AH19" s="38">
        <f>IFERROR(INDEX(AdvancedStats!$A:$AD,MATCH($A19,AdvancedStats!$B:$B,0),COLUMN()-15),INDEX(AdvancedStats!$A:$AD,MATCH($A19&amp;" NCAA",AdvancedStats!$B:$B,0),COLUMN()-15))</f>
        <v>104.2</v>
      </c>
      <c r="AI19" s="38">
        <f>IFERROR(INDEX(AdvancedStats!$A:$AD,MATCH($A19,AdvancedStats!$B:$B,0),COLUMN()-15),INDEX(AdvancedStats!$A:$AD,MATCH($A19&amp;" NCAA",AdvancedStats!$B:$B,0),COLUMN()-15))</f>
        <v>0.38400000000000001</v>
      </c>
      <c r="AJ19" s="38">
        <f>IFERROR(INDEX(AdvancedStats!$A:$AD,MATCH($A19,AdvancedStats!$B:$B,0),COLUMN()-15),INDEX(AdvancedStats!$A:$AD,MATCH($A19&amp;" NCAA",AdvancedStats!$B:$B,0),COLUMN()-15))</f>
        <v>0.375</v>
      </c>
      <c r="AK19" s="38">
        <f>IFERROR(INDEX(AdvancedStats!$A:$AD,MATCH($A19,AdvancedStats!$B:$B,0),COLUMN()-15),INDEX(AdvancedStats!$A:$AD,MATCH($A19&amp;" NCAA",AdvancedStats!$B:$B,0),COLUMN()-15))</f>
        <v>0.54</v>
      </c>
      <c r="AL19" s="38">
        <f>IFERROR(INDEX(AdvancedStats!$A:$AD,MATCH($A19,AdvancedStats!$B:$B,0),COLUMN()-15),INDEX(AdvancedStats!$A:$AD,MATCH($A19&amp;" NCAA",AdvancedStats!$B:$B,0),COLUMN()-15))</f>
        <v>46.9</v>
      </c>
      <c r="AM19" s="38">
        <f>IFERROR(INDEX(AdvancedStats!$A:$AD,MATCH($A19,AdvancedStats!$B:$B,0),COLUMN()-15),INDEX(AdvancedStats!$A:$AD,MATCH($A19&amp;" NCAA",AdvancedStats!$B:$B,0),COLUMN()-15))</f>
        <v>59.6</v>
      </c>
      <c r="AN19" s="38">
        <f>IFERROR(INDEX(AdvancedStats!$A:$AD,MATCH($A19,AdvancedStats!$B:$B,0),COLUMN()-15),INDEX(AdvancedStats!$A:$AD,MATCH($A19&amp;" NCAA",AdvancedStats!$B:$B,0),COLUMN()-15))</f>
        <v>11.2</v>
      </c>
      <c r="AO19" s="38">
        <f>IFERROR(INDEX(AdvancedStats!$A:$AD,MATCH($A19,AdvancedStats!$B:$B,0),COLUMN()-15),INDEX(AdvancedStats!$A:$AD,MATCH($A19&amp;" NCAA",AdvancedStats!$B:$B,0),COLUMN()-15))</f>
        <v>15.1</v>
      </c>
      <c r="AP19" s="38">
        <f>IFERROR(INDEX(AdvancedStats!$A:$AD,MATCH($A19,AdvancedStats!$B:$B,0),COLUMN()-15),INDEX(AdvancedStats!$A:$AD,MATCH($A19&amp;" NCAA",AdvancedStats!$B:$B,0),COLUMN()-15))</f>
        <v>0.51</v>
      </c>
      <c r="AQ19" s="38">
        <f>IFERROR(INDEX(AdvancedStats!$A:$AD,MATCH($A19,AdvancedStats!$B:$B,0),COLUMN()-15),INDEX(AdvancedStats!$A:$AD,MATCH($A19&amp;" NCAA",AdvancedStats!$B:$B,0),COLUMN()-15))</f>
        <v>16</v>
      </c>
      <c r="AR19" s="38">
        <f>IFERROR(INDEX(AdvancedStats!$A:$AD,MATCH($A19,AdvancedStats!$B:$B,0),COLUMN()-15),INDEX(AdvancedStats!$A:$AD,MATCH($A19&amp;" NCAA",AdvancedStats!$B:$B,0),COLUMN()-15))</f>
        <v>28.3</v>
      </c>
      <c r="AS19" s="38">
        <f>IFERROR(INDEX(AdvancedStats!$A:$AD,MATCH($A19,AdvancedStats!$B:$B,0),COLUMN()-15),INDEX(AdvancedStats!$A:$AD,MATCH($A19&amp;" NCAA",AdvancedStats!$B:$B,0),COLUMN()-15))</f>
        <v>0.25600000000000001</v>
      </c>
      <c r="AT19" s="39">
        <f>IFERROR(INDEX(AdvancedOpponentStats!$A:$AD,MATCH($A19,AdvancedOpponentStats!$B:$B,0),COLUMN()-27),INDEX(AdvancedOpponentStats!$A:$AD,MATCH($A19&amp;" NCAA",AdvancedOpponentStats!$B:$B,0),COLUMN()-27))</f>
        <v>100.1</v>
      </c>
      <c r="AU19" s="39">
        <f>IFERROR(INDEX(AdvancedOpponentStats!$A:$AD,MATCH($A19,AdvancedOpponentStats!$B:$B,0),COLUMN()-27),INDEX(AdvancedOpponentStats!$A:$AD,MATCH($A19&amp;" NCAA",AdvancedOpponentStats!$B:$B,0),COLUMN()-27))</f>
        <v>0.41699999999999998</v>
      </c>
      <c r="AV19" s="39">
        <f>IFERROR(INDEX(AdvancedOpponentStats!$A:$AD,MATCH($A19,AdvancedOpponentStats!$B:$B,0),COLUMN()-27),INDEX(AdvancedOpponentStats!$A:$AD,MATCH($A19&amp;" NCAA",AdvancedOpponentStats!$B:$B,0),COLUMN()-27))</f>
        <v>0.42</v>
      </c>
      <c r="AW19" s="39">
        <f>IFERROR(INDEX(AdvancedOpponentStats!$A:$AD,MATCH($A19,AdvancedOpponentStats!$B:$B,0),COLUMN()-27),INDEX(AdvancedOpponentStats!$A:$AD,MATCH($A19&amp;" NCAA",AdvancedOpponentStats!$B:$B,0),COLUMN()-27))</f>
        <v>0.53200000000000003</v>
      </c>
      <c r="AX19" s="39">
        <f>IFERROR(INDEX(AdvancedOpponentStats!$A:$AD,MATCH($A19,AdvancedOpponentStats!$B:$B,0),COLUMN()-27),INDEX(AdvancedOpponentStats!$A:$AD,MATCH($A19&amp;" NCAA",AdvancedOpponentStats!$B:$B,0),COLUMN()-27))</f>
        <v>53.1</v>
      </c>
      <c r="AY19" s="39">
        <f>IFERROR(INDEX(AdvancedOpponentStats!$A:$AD,MATCH($A19,AdvancedOpponentStats!$B:$B,0),COLUMN()-27),INDEX(AdvancedOpponentStats!$A:$AD,MATCH($A19&amp;" NCAA",AdvancedOpponentStats!$B:$B,0),COLUMN()-27))</f>
        <v>54</v>
      </c>
      <c r="AZ19" s="39">
        <f>IFERROR(INDEX(AdvancedOpponentStats!$A:$AD,MATCH($A19,AdvancedOpponentStats!$B:$B,0),COLUMN()-27),INDEX(AdvancedOpponentStats!$A:$AD,MATCH($A19&amp;" NCAA",AdvancedOpponentStats!$B:$B,0),COLUMN()-27))</f>
        <v>8.6</v>
      </c>
      <c r="BA19" s="39">
        <f>IFERROR(INDEX(AdvancedOpponentStats!$A:$AD,MATCH($A19,AdvancedOpponentStats!$B:$B,0),COLUMN()-27),INDEX(AdvancedOpponentStats!$A:$AD,MATCH($A19&amp;" NCAA",AdvancedOpponentStats!$B:$B,0),COLUMN()-27))</f>
        <v>9</v>
      </c>
      <c r="BB19" s="39">
        <f>IFERROR(INDEX(AdvancedOpponentStats!$A:$AD,MATCH($A19,AdvancedOpponentStats!$B:$B,0),COLUMN()-27),INDEX(AdvancedOpponentStats!$A:$AD,MATCH($A19&amp;" NCAA",AdvancedOpponentStats!$B:$B,0),COLUMN()-27))</f>
        <v>0.49399999999999999</v>
      </c>
      <c r="BC19" s="39">
        <f>IFERROR(INDEX(AdvancedOpponentStats!$A:$AD,MATCH($A19,AdvancedOpponentStats!$B:$B,0),COLUMN()-27),INDEX(AdvancedOpponentStats!$A:$AD,MATCH($A19&amp;" NCAA",AdvancedOpponentStats!$B:$B,0),COLUMN()-27))</f>
        <v>19.3</v>
      </c>
      <c r="BD19" s="39">
        <f>IFERROR(INDEX(AdvancedOpponentStats!$A:$AD,MATCH($A19,AdvancedOpponentStats!$B:$B,0),COLUMN()-27),INDEX(AdvancedOpponentStats!$A:$AD,MATCH($A19&amp;" NCAA",AdvancedOpponentStats!$B:$B,0),COLUMN()-27))</f>
        <v>34.6</v>
      </c>
      <c r="BE19" s="39">
        <f>IFERROR(INDEX(AdvancedOpponentStats!$A:$AD,MATCH($A19,AdvancedOpponentStats!$B:$B,0),COLUMN()-27),INDEX(AdvancedOpponentStats!$A:$AD,MATCH($A19&amp;" NCAA",AdvancedOpponentStats!$B:$B,0),COLUMN()-27))</f>
        <v>0.28699999999999998</v>
      </c>
      <c r="BF19" s="41">
        <f>IFERROR(INDEX(TeamRankings!$A:$R,MATCH($A19,TeamRankings!$B:$B,0),COLUMN()-49),INDEX(TeamRankings!$A:$R,MATCH($A19&amp;" NCAA",TeamRankings!$B:$B,0),COLUMN()-49))</f>
        <v>2.97</v>
      </c>
      <c r="BG19" s="41">
        <f>IFERROR(INDEX(TeamRankings!$A:$R,MATCH($A19,TeamRankings!$B:$B,0),COLUMN()-48),INDEX(TeamRankings!$A:$R,MATCH($A19&amp;" NCAA",TeamRankings!$B:$B,0),COLUMN()-48))</f>
        <v>8.76</v>
      </c>
      <c r="BH19" s="41">
        <f>IFERROR(INDEX(TeamRankings!$A:$R,MATCH($A19,TeamRankings!$B:$B,0),COLUMN()-47),INDEX(TeamRankings!$A:$R,MATCH($A19&amp;" NCAA",TeamRankings!$B:$B,0),COLUMN()-47))</f>
        <v>8.18</v>
      </c>
      <c r="BI19" s="41">
        <f>IFERROR(INDEX(TeamRankings!$A:$R,MATCH($A19,TeamRankings!$B:$B,0),COLUMN()-47),INDEX(TeamRankings!$A:$R,MATCH($A19&amp;" NCAA",TeamRankings!$B:$B,0),COLUMN()-47))</f>
        <v>3.55</v>
      </c>
      <c r="BJ19" s="41">
        <f>IFERROR(INDEX(TeamRankings!$A:$R,MATCH($A19,TeamRankings!$B:$B,0),COLUMN()-47),INDEX(TeamRankings!$A:$R,MATCH($A19&amp;" NCAA",TeamRankings!$B:$B,0),COLUMN()-47))</f>
        <v>11.73</v>
      </c>
      <c r="BK19" s="41">
        <f>IFERROR(INDEX(TeamRankings!$A:$R,MATCH($A19,TeamRankings!$B:$B,0),COLUMN()-47),INDEX(TeamRankings!$A:$R,MATCH($A19&amp;" NCAA",TeamRankings!$B:$B,0),COLUMN()-47))</f>
        <v>110.53</v>
      </c>
      <c r="BL19" s="41">
        <f>IFERROR(INDEX(TeamRankings!$A:$R,MATCH($A19,TeamRankings!$B:$B,0),COLUMN()-47),INDEX(TeamRankings!$A:$R,MATCH($A19&amp;" NCAA",TeamRankings!$B:$B,0),COLUMN()-47))</f>
        <v>93.76</v>
      </c>
      <c r="BM19" s="41">
        <f>IFERROR(INDEX(TeamRankings!$A:$R,MATCH($A19,TeamRankings!$B:$B,0),COLUMN()-47),INDEX(TeamRankings!$A:$R,MATCH($A19&amp;" NCAA",TeamRankings!$B:$B,0),COLUMN()-47))</f>
        <v>16.77</v>
      </c>
      <c r="BN19">
        <f t="shared" si="2"/>
        <v>62</v>
      </c>
      <c r="BO19">
        <f t="shared" si="3"/>
        <v>48</v>
      </c>
      <c r="BP19">
        <f t="shared" si="4"/>
        <v>75.264705882352942</v>
      </c>
      <c r="BQ19" s="41" t="str">
        <f>INDEX(TeamRankings!$A:$R,MATCH($A19,TeamRankings!$B:$B,0),3)</f>
        <v>SEC</v>
      </c>
      <c r="BR19" s="40">
        <f t="shared" si="6"/>
        <v>4.1000000000000085</v>
      </c>
      <c r="BS19" s="40">
        <f t="shared" si="7"/>
        <v>-3.2999999999999974E-2</v>
      </c>
      <c r="BT19" s="40">
        <f t="shared" si="8"/>
        <v>-4.4999999999999984E-2</v>
      </c>
      <c r="BU19" s="40">
        <f t="shared" si="9"/>
        <v>8.0000000000000071E-3</v>
      </c>
      <c r="BV19" s="40">
        <f t="shared" si="10"/>
        <v>-6.2000000000000028</v>
      </c>
      <c r="BW19" s="40">
        <f t="shared" si="11"/>
        <v>5.6000000000000014</v>
      </c>
      <c r="BX19" s="40">
        <f t="shared" si="12"/>
        <v>2.5999999999999996</v>
      </c>
      <c r="BY19" s="40">
        <f t="shared" si="13"/>
        <v>6.1</v>
      </c>
      <c r="BZ19" s="40">
        <f t="shared" si="14"/>
        <v>1.6000000000000014E-2</v>
      </c>
      <c r="CA19" s="40">
        <f t="shared" si="15"/>
        <v>-3.3000000000000007</v>
      </c>
      <c r="CB19" s="40">
        <f t="shared" si="16"/>
        <v>-6.3000000000000007</v>
      </c>
      <c r="CC19" s="40">
        <f t="shared" si="17"/>
        <v>-3.0999999999999972E-2</v>
      </c>
      <c r="CD19" t="s">
        <v>513</v>
      </c>
      <c r="CE19">
        <f t="array" ref="CE19">_xlfn.STDEV.P(IF($BQ$3:$BQ$355=CD19,$BP$3:$BP$355))</f>
        <v>6.5578176127993775</v>
      </c>
      <c r="CH19">
        <v>11.433224151518468</v>
      </c>
      <c r="CI19">
        <v>8.2854083910787208E-3</v>
      </c>
      <c r="CJ19">
        <v>1.0354136656840207E-2</v>
      </c>
      <c r="CK19">
        <v>22.30129299807485</v>
      </c>
      <c r="CL19">
        <v>1.080793856467043E-2</v>
      </c>
      <c r="CM19">
        <v>1.657985936922178E-2</v>
      </c>
      <c r="CN19">
        <v>4.5828163818202117E-3</v>
      </c>
      <c r="CO19">
        <v>9.6892999930950317E-3</v>
      </c>
      <c r="CP19">
        <v>25.783139233879524</v>
      </c>
      <c r="CQ19">
        <v>0.55584087271597837</v>
      </c>
      <c r="CR19">
        <v>6.0035969178578696</v>
      </c>
      <c r="CS19">
        <v>1.9145965082525882</v>
      </c>
    </row>
    <row r="20" spans="1:97" x14ac:dyDescent="0.25">
      <c r="A20" t="s">
        <v>150</v>
      </c>
      <c r="B20">
        <f>IFERROR(INDEX(BasicStats!$A:$AH,MATCH($A20,BasicStats!$B:$B,0),COLUMN()+1),INDEX(BasicStats!$A:$AH,MATCH($A20&amp;" NCAA",BasicStats!$B:$B,0),COLUMN()+1))</f>
        <v>32</v>
      </c>
      <c r="C20">
        <f>IFERROR(INDEX(BasicStats!$A:$AH,MATCH($A20,BasicStats!$B:$B,0),COLUMN()+1),INDEX(BasicStats!$A:$AH,MATCH($A20&amp;" NCAA",BasicStats!$B:$B,0),COLUMN()+1))</f>
        <v>13</v>
      </c>
      <c r="D20">
        <f>IFERROR(INDEX(BasicStats!$A:$AH,MATCH($A20,BasicStats!$B:$B,0),COLUMN()+1),INDEX(BasicStats!$A:$AH,MATCH($A20&amp;" NCAA",BasicStats!$B:$B,0),COLUMN()+1))</f>
        <v>19</v>
      </c>
      <c r="E20">
        <f>IFERROR(INDEX(BasicStats!$A:$AH,MATCH($A20,BasicStats!$B:$B,0),COLUMN()+1),INDEX(BasicStats!$A:$AH,MATCH($A20&amp;" NCAA",BasicStats!$B:$B,0),COLUMN()+1))</f>
        <v>0.40600000000000003</v>
      </c>
      <c r="F20">
        <f>IFERROR(INDEX(BasicStats!$A:$AH,MATCH($A20,BasicStats!$B:$B,0),COLUMN()+1),INDEX(BasicStats!$A:$AH,MATCH($A20&amp;" NCAA",BasicStats!$B:$B,0),COLUMN()+1))</f>
        <v>-7.54</v>
      </c>
      <c r="G20">
        <f>IFERROR(INDEX(BasicStats!$A:$AH,MATCH($A20,BasicStats!$B:$B,0),COLUMN()+1),INDEX(BasicStats!$A:$AH,MATCH($A20&amp;" NCAA",BasicStats!$B:$B,0),COLUMN()+1))</f>
        <v>-4.7</v>
      </c>
      <c r="H20">
        <f>IFERROR(INDEX(BasicStats!$A:$AH,MATCH($A20,BasicStats!$B:$B,0),COLUMN()+1),INDEX(BasicStats!$A:$AH,MATCH($A20&amp;" NCAA",BasicStats!$B:$B,0),COLUMN()+1))</f>
        <v>8</v>
      </c>
      <c r="I20">
        <f>IFERROR(INDEX(BasicStats!$A:$AH,MATCH($A20,BasicStats!$B:$B,0),COLUMN()+1),INDEX(BasicStats!$A:$AH,MATCH($A20&amp;" NCAA",BasicStats!$B:$B,0),COLUMN()+1))</f>
        <v>10</v>
      </c>
      <c r="J20">
        <f>IFERROR(INDEX(BasicStats!$A:$AH,MATCH($A20,BasicStats!$B:$B,0),COLUMN()+1),INDEX(BasicStats!$A:$AH,MATCH($A20&amp;" NCAA",BasicStats!$B:$B,0),COLUMN()+1))</f>
        <v>10</v>
      </c>
      <c r="K20">
        <f>IFERROR(INDEX(BasicStats!$A:$AH,MATCH($A20,BasicStats!$B:$B,0),COLUMN()+1),INDEX(BasicStats!$A:$AH,MATCH($A20&amp;" NCAA",BasicStats!$B:$B,0),COLUMN()+1))</f>
        <v>4</v>
      </c>
      <c r="L20">
        <f>IFERROR(INDEX(BasicStats!$A:$AH,MATCH($A20,BasicStats!$B:$B,0),COLUMN()+1),INDEX(BasicStats!$A:$AH,MATCH($A20&amp;" NCAA",BasicStats!$B:$B,0),COLUMN()+1))</f>
        <v>3</v>
      </c>
      <c r="M20">
        <f>IFERROR(INDEX(BasicStats!$A:$AH,MATCH($A20,BasicStats!$B:$B,0),COLUMN()+1),INDEX(BasicStats!$A:$AH,MATCH($A20&amp;" NCAA",BasicStats!$B:$B,0),COLUMN()+1))</f>
        <v>13</v>
      </c>
      <c r="N20">
        <f>IFERROR(INDEX(BasicStats!$A:$AH,MATCH($A20,BasicStats!$B:$B,0),COLUMN()+1),INDEX(BasicStats!$A:$AH,MATCH($A20&amp;" NCAA",BasicStats!$B:$B,0),COLUMN()+1))</f>
        <v>2268</v>
      </c>
      <c r="O20">
        <f>IFERROR(INDEX(BasicStats!$A:$AH,MATCH($A20,BasicStats!$B:$B,0),COLUMN()+1),INDEX(BasicStats!$A:$AH,MATCH($A20&amp;" NCAA",BasicStats!$B:$B,0),COLUMN()+1))</f>
        <v>2305</v>
      </c>
      <c r="P20">
        <f>IFERROR(INDEX(BasicStats!$A:$AH,MATCH($A20,BasicStats!$B:$B,0),COLUMN()+1),INDEX(BasicStats!$A:$AH,MATCH($A20&amp;" NCAA",BasicStats!$B:$B,0),COLUMN()+1))</f>
        <v>0</v>
      </c>
      <c r="Q20">
        <f>IFERROR(INDEX(BasicStats!$A:$AH,MATCH($A20,BasicStats!$B:$B,0),COLUMN()+1),INDEX(BasicStats!$A:$AH,MATCH($A20&amp;" NCAA",BasicStats!$B:$B,0),COLUMN()+1))</f>
        <v>1280</v>
      </c>
      <c r="R20">
        <f>IFERROR(INDEX(BasicStats!$A:$AH,MATCH($A20,BasicStats!$B:$B,0),COLUMN()+1),INDEX(BasicStats!$A:$AH,MATCH($A20&amp;" NCAA",BasicStats!$B:$B,0),COLUMN()+1))</f>
        <v>837</v>
      </c>
      <c r="S20">
        <f>IFERROR(INDEX(BasicStats!$A:$AH,MATCH($A20,BasicStats!$B:$B,0),COLUMN()+1),INDEX(BasicStats!$A:$AH,MATCH($A20&amp;" NCAA",BasicStats!$B:$B,0),COLUMN()+1))</f>
        <v>1956</v>
      </c>
      <c r="T20">
        <f>IFERROR(INDEX(BasicStats!$A:$AH,MATCH($A20,BasicStats!$B:$B,0),COLUMN()+1),INDEX(BasicStats!$A:$AH,MATCH($A20&amp;" NCAA",BasicStats!$B:$B,0),COLUMN()+1))</f>
        <v>0.42799999999999999</v>
      </c>
      <c r="U20">
        <f>IFERROR(INDEX(BasicStats!$A:$AH,MATCH($A20,BasicStats!$B:$B,0),COLUMN()+1),INDEX(BasicStats!$A:$AH,MATCH($A20&amp;" NCAA",BasicStats!$B:$B,0),COLUMN()+1))</f>
        <v>272</v>
      </c>
      <c r="V20">
        <f>IFERROR(INDEX(BasicStats!$A:$AH,MATCH($A20,BasicStats!$B:$B,0),COLUMN()+1),INDEX(BasicStats!$A:$AH,MATCH($A20&amp;" NCAA",BasicStats!$B:$B,0),COLUMN()+1))</f>
        <v>864</v>
      </c>
      <c r="W20">
        <f>IFERROR(INDEX(BasicStats!$A:$AH,MATCH($A20,BasicStats!$B:$B,0),COLUMN()+1),INDEX(BasicStats!$A:$AH,MATCH($A20&amp;" NCAA",BasicStats!$B:$B,0),COLUMN()+1))</f>
        <v>0.315</v>
      </c>
      <c r="X20">
        <f>IFERROR(INDEX(BasicStats!$A:$AH,MATCH($A20,BasicStats!$B:$B,0),COLUMN()+1),INDEX(BasicStats!$A:$AH,MATCH($A20&amp;" NCAA",BasicStats!$B:$B,0),COLUMN()+1))</f>
        <v>322</v>
      </c>
      <c r="Y20">
        <f>IFERROR(INDEX(BasicStats!$A:$AH,MATCH($A20,BasicStats!$B:$B,0),COLUMN()+1),INDEX(BasicStats!$A:$AH,MATCH($A20&amp;" NCAA",BasicStats!$B:$B,0),COLUMN()+1))</f>
        <v>471</v>
      </c>
      <c r="Z20">
        <f>IFERROR(INDEX(BasicStats!$A:$AH,MATCH($A20,BasicStats!$B:$B,0),COLUMN()+1),INDEX(BasicStats!$A:$AH,MATCH($A20&amp;" NCAA",BasicStats!$B:$B,0),COLUMN()+1))</f>
        <v>0.68400000000000005</v>
      </c>
      <c r="AA20">
        <f>IFERROR(INDEX(BasicStats!$A:$AH,MATCH($A20,BasicStats!$B:$B,0),COLUMN()+1),INDEX(BasicStats!$A:$AH,MATCH($A20&amp;" NCAA",BasicStats!$B:$B,0),COLUMN()+1))</f>
        <v>259</v>
      </c>
      <c r="AB20">
        <f>IFERROR(INDEX(BasicStats!$A:$AH,MATCH($A20,BasicStats!$B:$B,0),COLUMN()+1),INDEX(BasicStats!$A:$AH,MATCH($A20&amp;" NCAA",BasicStats!$B:$B,0),COLUMN()+1))</f>
        <v>1125</v>
      </c>
      <c r="AC20">
        <f>IFERROR(INDEX(BasicStats!$A:$AH,MATCH($A20,BasicStats!$B:$B,0),COLUMN()+1),INDEX(BasicStats!$A:$AH,MATCH($A20&amp;" NCAA",BasicStats!$B:$B,0),COLUMN()+1))</f>
        <v>499</v>
      </c>
      <c r="AD20">
        <f>IFERROR(INDEX(BasicStats!$A:$AH,MATCH($A20,BasicStats!$B:$B,0),COLUMN()+1),INDEX(BasicStats!$A:$AH,MATCH($A20&amp;" NCAA",BasicStats!$B:$B,0),COLUMN()+1))</f>
        <v>198</v>
      </c>
      <c r="AE20">
        <f>IFERROR(INDEX(BasicStats!$A:$AH,MATCH($A20,BasicStats!$B:$B,0),COLUMN()+1),INDEX(BasicStats!$A:$AH,MATCH($A20&amp;" NCAA",BasicStats!$B:$B,0),COLUMN()+1))</f>
        <v>50</v>
      </c>
      <c r="AF20">
        <f>IFERROR(INDEX(BasicStats!$A:$AH,MATCH($A20,BasicStats!$B:$B,0),COLUMN()+1),INDEX(BasicStats!$A:$AH,MATCH($A20&amp;" NCAA",BasicStats!$B:$B,0),COLUMN()+1))</f>
        <v>376</v>
      </c>
      <c r="AG20" s="38">
        <f>IFERROR(INDEX(AdvancedStats!$A:$AD,MATCH($A20,AdvancedStats!$B:$B,0),COLUMN()-15),INDEX(AdvancedStats!$A:$AD,MATCH($A20&amp;" NCAA",AdvancedStats!$B:$B,0),COLUMN()-15))</f>
        <v>71.7</v>
      </c>
      <c r="AH20" s="38">
        <f>IFERROR(INDEX(AdvancedStats!$A:$AD,MATCH($A20,AdvancedStats!$B:$B,0),COLUMN()-15),INDEX(AdvancedStats!$A:$AD,MATCH($A20&amp;" NCAA",AdvancedStats!$B:$B,0),COLUMN()-15))</f>
        <v>98.9</v>
      </c>
      <c r="AI20" s="38">
        <f>IFERROR(INDEX(AdvancedStats!$A:$AD,MATCH($A20,AdvancedStats!$B:$B,0),COLUMN()-15),INDEX(AdvancedStats!$A:$AD,MATCH($A20&amp;" NCAA",AdvancedStats!$B:$B,0),COLUMN()-15))</f>
        <v>0.24099999999999999</v>
      </c>
      <c r="AJ20" s="38">
        <f>IFERROR(INDEX(AdvancedStats!$A:$AD,MATCH($A20,AdvancedStats!$B:$B,0),COLUMN()-15),INDEX(AdvancedStats!$A:$AD,MATCH($A20&amp;" NCAA",AdvancedStats!$B:$B,0),COLUMN()-15))</f>
        <v>0.442</v>
      </c>
      <c r="AK20" s="38">
        <f>IFERROR(INDEX(AdvancedStats!$A:$AD,MATCH($A20,AdvancedStats!$B:$B,0),COLUMN()-15),INDEX(AdvancedStats!$A:$AD,MATCH($A20&amp;" NCAA",AdvancedStats!$B:$B,0),COLUMN()-15))</f>
        <v>0.52</v>
      </c>
      <c r="AL20" s="38">
        <f>IFERROR(INDEX(AdvancedStats!$A:$AD,MATCH($A20,AdvancedStats!$B:$B,0),COLUMN()-15),INDEX(AdvancedStats!$A:$AD,MATCH($A20&amp;" NCAA",AdvancedStats!$B:$B,0),COLUMN()-15))</f>
        <v>48.9</v>
      </c>
      <c r="AM20" s="38">
        <f>IFERROR(INDEX(AdvancedStats!$A:$AD,MATCH($A20,AdvancedStats!$B:$B,0),COLUMN()-15),INDEX(AdvancedStats!$A:$AD,MATCH($A20&amp;" NCAA",AdvancedStats!$B:$B,0),COLUMN()-15))</f>
        <v>59.6</v>
      </c>
      <c r="AN20" s="38">
        <f>IFERROR(INDEX(AdvancedStats!$A:$AD,MATCH($A20,AdvancedStats!$B:$B,0),COLUMN()-15),INDEX(AdvancedStats!$A:$AD,MATCH($A20&amp;" NCAA",AdvancedStats!$B:$B,0),COLUMN()-15))</f>
        <v>8.6</v>
      </c>
      <c r="AO20" s="38">
        <f>IFERROR(INDEX(AdvancedStats!$A:$AD,MATCH($A20,AdvancedStats!$B:$B,0),COLUMN()-15),INDEX(AdvancedStats!$A:$AD,MATCH($A20&amp;" NCAA",AdvancedStats!$B:$B,0),COLUMN()-15))</f>
        <v>4.5999999999999996</v>
      </c>
      <c r="AP20" s="38">
        <f>IFERROR(INDEX(AdvancedStats!$A:$AD,MATCH($A20,AdvancedStats!$B:$B,0),COLUMN()-15),INDEX(AdvancedStats!$A:$AD,MATCH($A20&amp;" NCAA",AdvancedStats!$B:$B,0),COLUMN()-15))</f>
        <v>0.497</v>
      </c>
      <c r="AQ20" s="38">
        <f>IFERROR(INDEX(AdvancedStats!$A:$AD,MATCH($A20,AdvancedStats!$B:$B,0),COLUMN()-15),INDEX(AdvancedStats!$A:$AD,MATCH($A20&amp;" NCAA",AdvancedStats!$B:$B,0),COLUMN()-15))</f>
        <v>14.7</v>
      </c>
      <c r="AR20" s="38">
        <f>IFERROR(INDEX(AdvancedStats!$A:$AD,MATCH($A20,AdvancedStats!$B:$B,0),COLUMN()-15),INDEX(AdvancedStats!$A:$AD,MATCH($A20&amp;" NCAA",AdvancedStats!$B:$B,0),COLUMN()-15))</f>
        <v>21.8</v>
      </c>
      <c r="AS20" s="38">
        <f>IFERROR(INDEX(AdvancedStats!$A:$AD,MATCH($A20,AdvancedStats!$B:$B,0),COLUMN()-15),INDEX(AdvancedStats!$A:$AD,MATCH($A20&amp;" NCAA",AdvancedStats!$B:$B,0),COLUMN()-15))</f>
        <v>0.16500000000000001</v>
      </c>
      <c r="AT20" s="39">
        <f>IFERROR(INDEX(AdvancedOpponentStats!$A:$AD,MATCH($A20,AdvancedOpponentStats!$B:$B,0),COLUMN()-27),INDEX(AdvancedOpponentStats!$A:$AD,MATCH($A20&amp;" NCAA",AdvancedOpponentStats!$B:$B,0),COLUMN()-27))</f>
        <v>100.5</v>
      </c>
      <c r="AU20" s="39">
        <f>IFERROR(INDEX(AdvancedOpponentStats!$A:$AD,MATCH($A20,AdvancedOpponentStats!$B:$B,0),COLUMN()-27),INDEX(AdvancedOpponentStats!$A:$AD,MATCH($A20&amp;" NCAA",AdvancedOpponentStats!$B:$B,0),COLUMN()-27))</f>
        <v>0.28100000000000003</v>
      </c>
      <c r="AV20" s="39">
        <f>IFERROR(INDEX(AdvancedOpponentStats!$A:$AD,MATCH($A20,AdvancedOpponentStats!$B:$B,0),COLUMN()-27),INDEX(AdvancedOpponentStats!$A:$AD,MATCH($A20&amp;" NCAA",AdvancedOpponentStats!$B:$B,0),COLUMN()-27))</f>
        <v>0.40699999999999997</v>
      </c>
      <c r="AW20" s="39">
        <f>IFERROR(INDEX(AdvancedOpponentStats!$A:$AD,MATCH($A20,AdvancedOpponentStats!$B:$B,0),COLUMN()-27),INDEX(AdvancedOpponentStats!$A:$AD,MATCH($A20&amp;" NCAA",AdvancedOpponentStats!$B:$B,0),COLUMN()-27))</f>
        <v>0.54900000000000004</v>
      </c>
      <c r="AX20" s="39">
        <f>IFERROR(INDEX(AdvancedOpponentStats!$A:$AD,MATCH($A20,AdvancedOpponentStats!$B:$B,0),COLUMN()-27),INDEX(AdvancedOpponentStats!$A:$AD,MATCH($A20&amp;" NCAA",AdvancedOpponentStats!$B:$B,0),COLUMN()-27))</f>
        <v>51.1</v>
      </c>
      <c r="AY20" s="39">
        <f>IFERROR(INDEX(AdvancedOpponentStats!$A:$AD,MATCH($A20,AdvancedOpponentStats!$B:$B,0),COLUMN()-27),INDEX(AdvancedOpponentStats!$A:$AD,MATCH($A20&amp;" NCAA",AdvancedOpponentStats!$B:$B,0),COLUMN()-27))</f>
        <v>52.7</v>
      </c>
      <c r="AZ20" s="39">
        <f>IFERROR(INDEX(AdvancedOpponentStats!$A:$AD,MATCH($A20,AdvancedOpponentStats!$B:$B,0),COLUMN()-27),INDEX(AdvancedOpponentStats!$A:$AD,MATCH($A20&amp;" NCAA",AdvancedOpponentStats!$B:$B,0),COLUMN()-27))</f>
        <v>9.3000000000000007</v>
      </c>
      <c r="BA20" s="39">
        <f>IFERROR(INDEX(AdvancedOpponentStats!$A:$AD,MATCH($A20,AdvancedOpponentStats!$B:$B,0),COLUMN()-27),INDEX(AdvancedOpponentStats!$A:$AD,MATCH($A20&amp;" NCAA",AdvancedOpponentStats!$B:$B,0),COLUMN()-27))</f>
        <v>12.4</v>
      </c>
      <c r="BB20" s="39">
        <f>IFERROR(INDEX(AdvancedOpponentStats!$A:$AD,MATCH($A20,AdvancedOpponentStats!$B:$B,0),COLUMN()-27),INDEX(AdvancedOpponentStats!$A:$AD,MATCH($A20&amp;" NCAA",AdvancedOpponentStats!$B:$B,0),COLUMN()-27))</f>
        <v>0.52700000000000002</v>
      </c>
      <c r="BC20" s="39">
        <f>IFERROR(INDEX(AdvancedOpponentStats!$A:$AD,MATCH($A20,AdvancedOpponentStats!$B:$B,0),COLUMN()-27),INDEX(AdvancedOpponentStats!$A:$AD,MATCH($A20&amp;" NCAA",AdvancedOpponentStats!$B:$B,0),COLUMN()-27))</f>
        <v>17.2</v>
      </c>
      <c r="BD20" s="39">
        <f>IFERROR(INDEX(AdvancedOpponentStats!$A:$AD,MATCH($A20,AdvancedOpponentStats!$B:$B,0),COLUMN()-27),INDEX(AdvancedOpponentStats!$A:$AD,MATCH($A20&amp;" NCAA",AdvancedOpponentStats!$B:$B,0),COLUMN()-27))</f>
        <v>22.1</v>
      </c>
      <c r="BE20" s="39">
        <f>IFERROR(INDEX(AdvancedOpponentStats!$A:$AD,MATCH($A20,AdvancedOpponentStats!$B:$B,0),COLUMN()-27),INDEX(AdvancedOpponentStats!$A:$AD,MATCH($A20&amp;" NCAA",AdvancedOpponentStats!$B:$B,0),COLUMN()-27))</f>
        <v>0.191</v>
      </c>
      <c r="BF20" s="41">
        <f>IFERROR(INDEX(TeamRankings!$A:$R,MATCH($A20,TeamRankings!$B:$B,0),COLUMN()-49),INDEX(TeamRankings!$A:$R,MATCH($A20&amp;" NCAA",TeamRankings!$B:$B,0),COLUMN()-49))</f>
        <v>-1.1599999999999999</v>
      </c>
      <c r="BG20" s="41">
        <f>IFERROR(INDEX(TeamRankings!$A:$R,MATCH($A20,TeamRankings!$B:$B,0),COLUMN()-48),INDEX(TeamRankings!$A:$R,MATCH($A20&amp;" NCAA",TeamRankings!$B:$B,0),COLUMN()-48))</f>
        <v>-4.7</v>
      </c>
      <c r="BH20" s="41">
        <f>IFERROR(INDEX(TeamRankings!$A:$R,MATCH($A20,TeamRankings!$B:$B,0),COLUMN()-47),INDEX(TeamRankings!$A:$R,MATCH($A20&amp;" NCAA",TeamRankings!$B:$B,0),COLUMN()-47))</f>
        <v>-5.16</v>
      </c>
      <c r="BI20" s="41">
        <f>IFERROR(INDEX(TeamRankings!$A:$R,MATCH($A20,TeamRankings!$B:$B,0),COLUMN()-47),INDEX(TeamRankings!$A:$R,MATCH($A20&amp;" NCAA",TeamRankings!$B:$B,0),COLUMN()-47))</f>
        <v>-2.39</v>
      </c>
      <c r="BJ20" s="41">
        <f>IFERROR(INDEX(TeamRankings!$A:$R,MATCH($A20,TeamRankings!$B:$B,0),COLUMN()-47),INDEX(TeamRankings!$A:$R,MATCH($A20&amp;" NCAA",TeamRankings!$B:$B,0),COLUMN()-47))</f>
        <v>-7.54</v>
      </c>
      <c r="BK20" s="41">
        <f>IFERROR(INDEX(TeamRankings!$A:$R,MATCH($A20,TeamRankings!$B:$B,0),COLUMN()-47),INDEX(TeamRankings!$A:$R,MATCH($A20&amp;" NCAA",TeamRankings!$B:$B,0),COLUMN()-47))</f>
        <v>94.23</v>
      </c>
      <c r="BL20" s="41">
        <f>IFERROR(INDEX(TeamRankings!$A:$R,MATCH($A20,TeamRankings!$B:$B,0),COLUMN()-47),INDEX(TeamRankings!$A:$R,MATCH($A20&amp;" NCAA",TeamRankings!$B:$B,0),COLUMN()-47))</f>
        <v>103.83</v>
      </c>
      <c r="BM20" s="41">
        <f>IFERROR(INDEX(TeamRankings!$A:$R,MATCH($A20,TeamRankings!$B:$B,0),COLUMN()-47),INDEX(TeamRankings!$A:$R,MATCH($A20&amp;" NCAA",TeamRankings!$B:$B,0),COLUMN()-47))</f>
        <v>-9.59</v>
      </c>
      <c r="BN20">
        <f t="shared" si="2"/>
        <v>305</v>
      </c>
      <c r="BO20">
        <f t="shared" si="3"/>
        <v>176</v>
      </c>
      <c r="BP20">
        <f t="shared" si="4"/>
        <v>70.875</v>
      </c>
      <c r="BQ20" s="41" t="str">
        <f>INDEX(TeamRankings!$A:$R,MATCH($A20,TeamRankings!$B:$B,0),3)</f>
        <v>Patriot</v>
      </c>
      <c r="BR20" s="40">
        <f t="shared" si="6"/>
        <v>-1.5999999999999943</v>
      </c>
      <c r="BS20" s="40">
        <f t="shared" si="7"/>
        <v>-4.0000000000000036E-2</v>
      </c>
      <c r="BT20" s="40">
        <f t="shared" si="8"/>
        <v>3.5000000000000031E-2</v>
      </c>
      <c r="BU20" s="40">
        <f t="shared" si="9"/>
        <v>-2.9000000000000026E-2</v>
      </c>
      <c r="BV20" s="40">
        <f t="shared" si="10"/>
        <v>-2.2000000000000028</v>
      </c>
      <c r="BW20" s="40">
        <f t="shared" si="11"/>
        <v>6.8999999999999986</v>
      </c>
      <c r="BX20" s="40">
        <f t="shared" si="12"/>
        <v>-0.70000000000000107</v>
      </c>
      <c r="BY20" s="40">
        <f t="shared" si="13"/>
        <v>-7.8000000000000007</v>
      </c>
      <c r="BZ20" s="40">
        <f t="shared" si="14"/>
        <v>-3.0000000000000027E-2</v>
      </c>
      <c r="CA20" s="40">
        <f t="shared" si="15"/>
        <v>-2.5</v>
      </c>
      <c r="CB20" s="40">
        <f t="shared" si="16"/>
        <v>-0.30000000000000071</v>
      </c>
      <c r="CC20" s="40">
        <f t="shared" si="17"/>
        <v>-2.5999999999999995E-2</v>
      </c>
      <c r="CD20" t="s">
        <v>530</v>
      </c>
      <c r="CE20">
        <f t="array" ref="CE20">_xlfn.STDEV.P(IF($BQ$3:$BQ$355=CD20,$BP$3:$BP$355))</f>
        <v>3.3758218823786605</v>
      </c>
      <c r="CH20">
        <v>0.99633156440112824</v>
      </c>
      <c r="CI20">
        <v>0.31293747470212185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</row>
    <row r="21" spans="1:97" x14ac:dyDescent="0.25">
      <c r="A21" t="s">
        <v>151</v>
      </c>
      <c r="B21">
        <f>IFERROR(INDEX(BasicStats!$A:$AH,MATCH($A21,BasicStats!$B:$B,0),COLUMN()+1),INDEX(BasicStats!$A:$AH,MATCH($A21&amp;" NCAA",BasicStats!$B:$B,0),COLUMN()+1))</f>
        <v>39</v>
      </c>
      <c r="C21">
        <f>IFERROR(INDEX(BasicStats!$A:$AH,MATCH($A21,BasicStats!$B:$B,0),COLUMN()+1),INDEX(BasicStats!$A:$AH,MATCH($A21&amp;" NCAA",BasicStats!$B:$B,0),COLUMN()+1))</f>
        <v>30</v>
      </c>
      <c r="D21">
        <f>IFERROR(INDEX(BasicStats!$A:$AH,MATCH($A21,BasicStats!$B:$B,0),COLUMN()+1),INDEX(BasicStats!$A:$AH,MATCH($A21&amp;" NCAA",BasicStats!$B:$B,0),COLUMN()+1))</f>
        <v>9</v>
      </c>
      <c r="E21">
        <f>IFERROR(INDEX(BasicStats!$A:$AH,MATCH($A21,BasicStats!$B:$B,0),COLUMN()+1),INDEX(BasicStats!$A:$AH,MATCH($A21&amp;" NCAA",BasicStats!$B:$B,0),COLUMN()+1))</f>
        <v>0.76900000000000002</v>
      </c>
      <c r="F21">
        <f>IFERROR(INDEX(BasicStats!$A:$AH,MATCH($A21,BasicStats!$B:$B,0),COLUMN()+1),INDEX(BasicStats!$A:$AH,MATCH($A21&amp;" NCAA",BasicStats!$B:$B,0),COLUMN()+1))</f>
        <v>20.75</v>
      </c>
      <c r="G21">
        <f>IFERROR(INDEX(BasicStats!$A:$AH,MATCH($A21,BasicStats!$B:$B,0),COLUMN()+1),INDEX(BasicStats!$A:$AH,MATCH($A21&amp;" NCAA",BasicStats!$B:$B,0),COLUMN()+1))</f>
        <v>10.54</v>
      </c>
      <c r="H21">
        <f>IFERROR(INDEX(BasicStats!$A:$AH,MATCH($A21,BasicStats!$B:$B,0),COLUMN()+1),INDEX(BasicStats!$A:$AH,MATCH($A21&amp;" NCAA",BasicStats!$B:$B,0),COLUMN()+1))</f>
        <v>11</v>
      </c>
      <c r="I21">
        <f>IFERROR(INDEX(BasicStats!$A:$AH,MATCH($A21,BasicStats!$B:$B,0),COLUMN()+1),INDEX(BasicStats!$A:$AH,MATCH($A21&amp;" NCAA",BasicStats!$B:$B,0),COLUMN()+1))</f>
        <v>7</v>
      </c>
      <c r="J21">
        <f>IFERROR(INDEX(BasicStats!$A:$AH,MATCH($A21,BasicStats!$B:$B,0),COLUMN()+1),INDEX(BasicStats!$A:$AH,MATCH($A21&amp;" NCAA",BasicStats!$B:$B,0),COLUMN()+1))</f>
        <v>15</v>
      </c>
      <c r="K21">
        <f>IFERROR(INDEX(BasicStats!$A:$AH,MATCH($A21,BasicStats!$B:$B,0),COLUMN()+1),INDEX(BasicStats!$A:$AH,MATCH($A21&amp;" NCAA",BasicStats!$B:$B,0),COLUMN()+1))</f>
        <v>2</v>
      </c>
      <c r="L21">
        <f>IFERROR(INDEX(BasicStats!$A:$AH,MATCH($A21,BasicStats!$B:$B,0),COLUMN()+1),INDEX(BasicStats!$A:$AH,MATCH($A21&amp;" NCAA",BasicStats!$B:$B,0),COLUMN()+1))</f>
        <v>4</v>
      </c>
      <c r="M21">
        <f>IFERROR(INDEX(BasicStats!$A:$AH,MATCH($A21,BasicStats!$B:$B,0),COLUMN()+1),INDEX(BasicStats!$A:$AH,MATCH($A21&amp;" NCAA",BasicStats!$B:$B,0),COLUMN()+1))</f>
        <v>6</v>
      </c>
      <c r="N21">
        <f>IFERROR(INDEX(BasicStats!$A:$AH,MATCH($A21,BasicStats!$B:$B,0),COLUMN()+1),INDEX(BasicStats!$A:$AH,MATCH($A21&amp;" NCAA",BasicStats!$B:$B,0),COLUMN()+1))</f>
        <v>3126</v>
      </c>
      <c r="O21">
        <f>IFERROR(INDEX(BasicStats!$A:$AH,MATCH($A21,BasicStats!$B:$B,0),COLUMN()+1),INDEX(BasicStats!$A:$AH,MATCH($A21&amp;" NCAA",BasicStats!$B:$B,0),COLUMN()+1))</f>
        <v>2687</v>
      </c>
      <c r="P21">
        <f>IFERROR(INDEX(BasicStats!$A:$AH,MATCH($A21,BasicStats!$B:$B,0),COLUMN()+1),INDEX(BasicStats!$A:$AH,MATCH($A21&amp;" NCAA",BasicStats!$B:$B,0),COLUMN()+1))</f>
        <v>0</v>
      </c>
      <c r="Q21">
        <f>IFERROR(INDEX(BasicStats!$A:$AH,MATCH($A21,BasicStats!$B:$B,0),COLUMN()+1),INDEX(BasicStats!$A:$AH,MATCH($A21&amp;" NCAA",BasicStats!$B:$B,0),COLUMN()+1))</f>
        <v>1575</v>
      </c>
      <c r="R21">
        <f>IFERROR(INDEX(BasicStats!$A:$AH,MATCH($A21,BasicStats!$B:$B,0),COLUMN()+1),INDEX(BasicStats!$A:$AH,MATCH($A21&amp;" NCAA",BasicStats!$B:$B,0),COLUMN()+1))</f>
        <v>1076</v>
      </c>
      <c r="S21">
        <f>IFERROR(INDEX(BasicStats!$A:$AH,MATCH($A21,BasicStats!$B:$B,0),COLUMN()+1),INDEX(BasicStats!$A:$AH,MATCH($A21&amp;" NCAA",BasicStats!$B:$B,0),COLUMN()+1))</f>
        <v>2384</v>
      </c>
      <c r="T21">
        <f>IFERROR(INDEX(BasicStats!$A:$AH,MATCH($A21,BasicStats!$B:$B,0),COLUMN()+1),INDEX(BasicStats!$A:$AH,MATCH($A21&amp;" NCAA",BasicStats!$B:$B,0),COLUMN()+1))</f>
        <v>0.45100000000000001</v>
      </c>
      <c r="U21">
        <f>IFERROR(INDEX(BasicStats!$A:$AH,MATCH($A21,BasicStats!$B:$B,0),COLUMN()+1),INDEX(BasicStats!$A:$AH,MATCH($A21&amp;" NCAA",BasicStats!$B:$B,0),COLUMN()+1))</f>
        <v>445</v>
      </c>
      <c r="V21">
        <f>IFERROR(INDEX(BasicStats!$A:$AH,MATCH($A21,BasicStats!$B:$B,0),COLUMN()+1),INDEX(BasicStats!$A:$AH,MATCH($A21&amp;" NCAA",BasicStats!$B:$B,0),COLUMN()+1))</f>
        <v>1173</v>
      </c>
      <c r="W21">
        <f>IFERROR(INDEX(BasicStats!$A:$AH,MATCH($A21,BasicStats!$B:$B,0),COLUMN()+1),INDEX(BasicStats!$A:$AH,MATCH($A21&amp;" NCAA",BasicStats!$B:$B,0),COLUMN()+1))</f>
        <v>0.379</v>
      </c>
      <c r="X21">
        <f>IFERROR(INDEX(BasicStats!$A:$AH,MATCH($A21,BasicStats!$B:$B,0),COLUMN()+1),INDEX(BasicStats!$A:$AH,MATCH($A21&amp;" NCAA",BasicStats!$B:$B,0),COLUMN()+1))</f>
        <v>529</v>
      </c>
      <c r="Y21">
        <f>IFERROR(INDEX(BasicStats!$A:$AH,MATCH($A21,BasicStats!$B:$B,0),COLUMN()+1),INDEX(BasicStats!$A:$AH,MATCH($A21&amp;" NCAA",BasicStats!$B:$B,0),COLUMN()+1))</f>
        <v>746</v>
      </c>
      <c r="Z21">
        <f>IFERROR(INDEX(BasicStats!$A:$AH,MATCH($A21,BasicStats!$B:$B,0),COLUMN()+1),INDEX(BasicStats!$A:$AH,MATCH($A21&amp;" NCAA",BasicStats!$B:$B,0),COLUMN()+1))</f>
        <v>0.70899999999999996</v>
      </c>
      <c r="AA21">
        <f>IFERROR(INDEX(BasicStats!$A:$AH,MATCH($A21,BasicStats!$B:$B,0),COLUMN()+1),INDEX(BasicStats!$A:$AH,MATCH($A21&amp;" NCAA",BasicStats!$B:$B,0),COLUMN()+1))</f>
        <v>450</v>
      </c>
      <c r="AB21">
        <f>IFERROR(INDEX(BasicStats!$A:$AH,MATCH($A21,BasicStats!$B:$B,0),COLUMN()+1),INDEX(BasicStats!$A:$AH,MATCH($A21&amp;" NCAA",BasicStats!$B:$B,0),COLUMN()+1))</f>
        <v>1336</v>
      </c>
      <c r="AC21">
        <f>IFERROR(INDEX(BasicStats!$A:$AH,MATCH($A21,BasicStats!$B:$B,0),COLUMN()+1),INDEX(BasicStats!$A:$AH,MATCH($A21&amp;" NCAA",BasicStats!$B:$B,0),COLUMN()+1))</f>
        <v>560</v>
      </c>
      <c r="AD21">
        <f>IFERROR(INDEX(BasicStats!$A:$AH,MATCH($A21,BasicStats!$B:$B,0),COLUMN()+1),INDEX(BasicStats!$A:$AH,MATCH($A21&amp;" NCAA",BasicStats!$B:$B,0),COLUMN()+1))</f>
        <v>366</v>
      </c>
      <c r="AE21">
        <f>IFERROR(INDEX(BasicStats!$A:$AH,MATCH($A21,BasicStats!$B:$B,0),COLUMN()+1),INDEX(BasicStats!$A:$AH,MATCH($A21&amp;" NCAA",BasicStats!$B:$B,0),COLUMN()+1))</f>
        <v>186</v>
      </c>
      <c r="AF21">
        <f>IFERROR(INDEX(BasicStats!$A:$AH,MATCH($A21,BasicStats!$B:$B,0),COLUMN()+1),INDEX(BasicStats!$A:$AH,MATCH($A21&amp;" NCAA",BasicStats!$B:$B,0),COLUMN()+1))</f>
        <v>461</v>
      </c>
      <c r="AG21" s="38">
        <f>IFERROR(INDEX(AdvancedStats!$A:$AD,MATCH($A21,AdvancedStats!$B:$B,0),COLUMN()-15),INDEX(AdvancedStats!$A:$AD,MATCH($A21&amp;" NCAA",AdvancedStats!$B:$B,0),COLUMN()-15))</f>
        <v>69.400000000000006</v>
      </c>
      <c r="AH21" s="38">
        <f>IFERROR(INDEX(AdvancedStats!$A:$AD,MATCH($A21,AdvancedStats!$B:$B,0),COLUMN()-15),INDEX(AdvancedStats!$A:$AD,MATCH($A21&amp;" NCAA",AdvancedStats!$B:$B,0),COLUMN()-15))</f>
        <v>114.3</v>
      </c>
      <c r="AI21" s="38">
        <f>IFERROR(INDEX(AdvancedStats!$A:$AD,MATCH($A21,AdvancedStats!$B:$B,0),COLUMN()-15),INDEX(AdvancedStats!$A:$AD,MATCH($A21&amp;" NCAA",AdvancedStats!$B:$B,0),COLUMN()-15))</f>
        <v>0.313</v>
      </c>
      <c r="AJ21" s="38">
        <f>IFERROR(INDEX(AdvancedStats!$A:$AD,MATCH($A21,AdvancedStats!$B:$B,0),COLUMN()-15),INDEX(AdvancedStats!$A:$AD,MATCH($A21&amp;" NCAA",AdvancedStats!$B:$B,0),COLUMN()-15))</f>
        <v>0.49199999999999999</v>
      </c>
      <c r="AK21" s="38">
        <f>IFERROR(INDEX(AdvancedStats!$A:$AD,MATCH($A21,AdvancedStats!$B:$B,0),COLUMN()-15),INDEX(AdvancedStats!$A:$AD,MATCH($A21&amp;" NCAA",AdvancedStats!$B:$B,0),COLUMN()-15))</f>
        <v>0.57099999999999995</v>
      </c>
      <c r="AL21" s="38">
        <f>IFERROR(INDEX(AdvancedStats!$A:$AD,MATCH($A21,AdvancedStats!$B:$B,0),COLUMN()-15),INDEX(AdvancedStats!$A:$AD,MATCH($A21&amp;" NCAA",AdvancedStats!$B:$B,0),COLUMN()-15))</f>
        <v>49.2</v>
      </c>
      <c r="AM21" s="38">
        <f>IFERROR(INDEX(AdvancedStats!$A:$AD,MATCH($A21,AdvancedStats!$B:$B,0),COLUMN()-15),INDEX(AdvancedStats!$A:$AD,MATCH($A21&amp;" NCAA",AdvancedStats!$B:$B,0),COLUMN()-15))</f>
        <v>52</v>
      </c>
      <c r="AN21" s="38">
        <f>IFERROR(INDEX(AdvancedStats!$A:$AD,MATCH($A21,AdvancedStats!$B:$B,0),COLUMN()-15),INDEX(AdvancedStats!$A:$AD,MATCH($A21&amp;" NCAA",AdvancedStats!$B:$B,0),COLUMN()-15))</f>
        <v>13.4</v>
      </c>
      <c r="AO21" s="38">
        <f>IFERROR(INDEX(AdvancedStats!$A:$AD,MATCH($A21,AdvancedStats!$B:$B,0),COLUMN()-15),INDEX(AdvancedStats!$A:$AD,MATCH($A21&amp;" NCAA",AdvancedStats!$B:$B,0),COLUMN()-15))</f>
        <v>15.7</v>
      </c>
      <c r="AP21" s="38">
        <f>IFERROR(INDEX(AdvancedStats!$A:$AD,MATCH($A21,AdvancedStats!$B:$B,0),COLUMN()-15),INDEX(AdvancedStats!$A:$AD,MATCH($A21&amp;" NCAA",AdvancedStats!$B:$B,0),COLUMN()-15))</f>
        <v>0.54500000000000004</v>
      </c>
      <c r="AQ21" s="38">
        <f>IFERROR(INDEX(AdvancedStats!$A:$AD,MATCH($A21,AdvancedStats!$B:$B,0),COLUMN()-15),INDEX(AdvancedStats!$A:$AD,MATCH($A21&amp;" NCAA",AdvancedStats!$B:$B,0),COLUMN()-15))</f>
        <v>14.4</v>
      </c>
      <c r="AR21" s="38">
        <f>IFERROR(INDEX(AdvancedStats!$A:$AD,MATCH($A21,AdvancedStats!$B:$B,0),COLUMN()-15),INDEX(AdvancedStats!$A:$AD,MATCH($A21&amp;" NCAA",AdvancedStats!$B:$B,0),COLUMN()-15))</f>
        <v>31.9</v>
      </c>
      <c r="AS21" s="38">
        <f>IFERROR(INDEX(AdvancedStats!$A:$AD,MATCH($A21,AdvancedStats!$B:$B,0),COLUMN()-15),INDEX(AdvancedStats!$A:$AD,MATCH($A21&amp;" NCAA",AdvancedStats!$B:$B,0),COLUMN()-15))</f>
        <v>0.222</v>
      </c>
      <c r="AT21" s="39">
        <f>IFERROR(INDEX(AdvancedOpponentStats!$A:$AD,MATCH($A21,AdvancedOpponentStats!$B:$B,0),COLUMN()-27),INDEX(AdvancedOpponentStats!$A:$AD,MATCH($A21&amp;" NCAA",AdvancedOpponentStats!$B:$B,0),COLUMN()-27))</f>
        <v>98.3</v>
      </c>
      <c r="AU21" s="39">
        <f>IFERROR(INDEX(AdvancedOpponentStats!$A:$AD,MATCH($A21,AdvancedOpponentStats!$B:$B,0),COLUMN()-27),INDEX(AdvancedOpponentStats!$A:$AD,MATCH($A21&amp;" NCAA",AdvancedOpponentStats!$B:$B,0),COLUMN()-27))</f>
        <v>0.36299999999999999</v>
      </c>
      <c r="AV21" s="39">
        <f>IFERROR(INDEX(AdvancedOpponentStats!$A:$AD,MATCH($A21,AdvancedOpponentStats!$B:$B,0),COLUMN()-27),INDEX(AdvancedOpponentStats!$A:$AD,MATCH($A21&amp;" NCAA",AdvancedOpponentStats!$B:$B,0),COLUMN()-27))</f>
        <v>0.436</v>
      </c>
      <c r="AW21" s="39">
        <f>IFERROR(INDEX(AdvancedOpponentStats!$A:$AD,MATCH($A21,AdvancedOpponentStats!$B:$B,0),COLUMN()-27),INDEX(AdvancedOpponentStats!$A:$AD,MATCH($A21&amp;" NCAA",AdvancedOpponentStats!$B:$B,0),COLUMN()-27))</f>
        <v>0.54500000000000004</v>
      </c>
      <c r="AX21" s="39">
        <f>IFERROR(INDEX(AdvancedOpponentStats!$A:$AD,MATCH($A21,AdvancedOpponentStats!$B:$B,0),COLUMN()-27),INDEX(AdvancedOpponentStats!$A:$AD,MATCH($A21&amp;" NCAA",AdvancedOpponentStats!$B:$B,0),COLUMN()-27))</f>
        <v>50.8</v>
      </c>
      <c r="AY21" s="39">
        <f>IFERROR(INDEX(AdvancedOpponentStats!$A:$AD,MATCH($A21,AdvancedOpponentStats!$B:$B,0),COLUMN()-27),INDEX(AdvancedOpponentStats!$A:$AD,MATCH($A21&amp;" NCAA",AdvancedOpponentStats!$B:$B,0),COLUMN()-27))</f>
        <v>52</v>
      </c>
      <c r="AZ21" s="39">
        <f>IFERROR(INDEX(AdvancedOpponentStats!$A:$AD,MATCH($A21,AdvancedOpponentStats!$B:$B,0),COLUMN()-27),INDEX(AdvancedOpponentStats!$A:$AD,MATCH($A21&amp;" NCAA",AdvancedOpponentStats!$B:$B,0),COLUMN()-27))</f>
        <v>8.1999999999999993</v>
      </c>
      <c r="BA21" s="39">
        <f>IFERROR(INDEX(AdvancedOpponentStats!$A:$AD,MATCH($A21,AdvancedOpponentStats!$B:$B,0),COLUMN()-27),INDEX(AdvancedOpponentStats!$A:$AD,MATCH($A21&amp;" NCAA",AdvancedOpponentStats!$B:$B,0),COLUMN()-27))</f>
        <v>11.1</v>
      </c>
      <c r="BB21" s="39">
        <f>IFERROR(INDEX(AdvancedOpponentStats!$A:$AD,MATCH($A21,AdvancedOpponentStats!$B:$B,0),COLUMN()-27),INDEX(AdvancedOpponentStats!$A:$AD,MATCH($A21&amp;" NCAA",AdvancedOpponentStats!$B:$B,0),COLUMN()-27))</f>
        <v>0.51100000000000001</v>
      </c>
      <c r="BC21" s="39">
        <f>IFERROR(INDEX(AdvancedOpponentStats!$A:$AD,MATCH($A21,AdvancedOpponentStats!$B:$B,0),COLUMN()-27),INDEX(AdvancedOpponentStats!$A:$AD,MATCH($A21&amp;" NCAA",AdvancedOpponentStats!$B:$B,0),COLUMN()-27))</f>
        <v>21.5</v>
      </c>
      <c r="BD21" s="39">
        <f>IFERROR(INDEX(AdvancedOpponentStats!$A:$AD,MATCH($A21,AdvancedOpponentStats!$B:$B,0),COLUMN()-27),INDEX(AdvancedOpponentStats!$A:$AD,MATCH($A21&amp;" NCAA",AdvancedOpponentStats!$B:$B,0),COLUMN()-27))</f>
        <v>32.200000000000003</v>
      </c>
      <c r="BE21" s="39">
        <f>IFERROR(INDEX(AdvancedOpponentStats!$A:$AD,MATCH($A21,AdvancedOpponentStats!$B:$B,0),COLUMN()-27),INDEX(AdvancedOpponentStats!$A:$AD,MATCH($A21&amp;" NCAA",AdvancedOpponentStats!$B:$B,0),COLUMN()-27))</f>
        <v>0.25700000000000001</v>
      </c>
      <c r="BF21" s="41">
        <f>IFERROR(INDEX(TeamRankings!$A:$R,MATCH($A21,TeamRankings!$B:$B,0),COLUMN()-49),INDEX(TeamRankings!$A:$R,MATCH($A21&amp;" NCAA",TeamRankings!$B:$B,0),COLUMN()-49))</f>
        <v>11.26</v>
      </c>
      <c r="BG21" s="41">
        <f>IFERROR(INDEX(TeamRankings!$A:$R,MATCH($A21,TeamRankings!$B:$B,0),COLUMN()-48),INDEX(TeamRankings!$A:$R,MATCH($A21&amp;" NCAA",TeamRankings!$B:$B,0),COLUMN()-48))</f>
        <v>10.54</v>
      </c>
      <c r="BH21" s="41">
        <f>IFERROR(INDEX(TeamRankings!$A:$R,MATCH($A21,TeamRankings!$B:$B,0),COLUMN()-47),INDEX(TeamRankings!$A:$R,MATCH($A21&amp;" NCAA",TeamRankings!$B:$B,0),COLUMN()-47))</f>
        <v>13.2</v>
      </c>
      <c r="BI21" s="41">
        <f>IFERROR(INDEX(TeamRankings!$A:$R,MATCH($A21,TeamRankings!$B:$B,0),COLUMN()-47),INDEX(TeamRankings!$A:$R,MATCH($A21&amp;" NCAA",TeamRankings!$B:$B,0),COLUMN()-47))</f>
        <v>7.55</v>
      </c>
      <c r="BJ21" s="41">
        <f>IFERROR(INDEX(TeamRankings!$A:$R,MATCH($A21,TeamRankings!$B:$B,0),COLUMN()-47),INDEX(TeamRankings!$A:$R,MATCH($A21&amp;" NCAA",TeamRankings!$B:$B,0),COLUMN()-47))</f>
        <v>20.75</v>
      </c>
      <c r="BK21" s="41">
        <f>IFERROR(INDEX(TeamRankings!$A:$R,MATCH($A21,TeamRankings!$B:$B,0),COLUMN()-47),INDEX(TeamRankings!$A:$R,MATCH($A21&amp;" NCAA",TeamRankings!$B:$B,0),COLUMN()-47))</f>
        <v>121.21</v>
      </c>
      <c r="BL21" s="41">
        <f>IFERROR(INDEX(TeamRankings!$A:$R,MATCH($A21,TeamRankings!$B:$B,0),COLUMN()-47),INDEX(TeamRankings!$A:$R,MATCH($A21&amp;" NCAA",TeamRankings!$B:$B,0),COLUMN()-47))</f>
        <v>91.77</v>
      </c>
      <c r="BM21" s="41">
        <f>IFERROR(INDEX(TeamRankings!$A:$R,MATCH($A21,TeamRankings!$B:$B,0),COLUMN()-47),INDEX(TeamRankings!$A:$R,MATCH($A21&amp;" NCAA",TeamRankings!$B:$B,0),COLUMN()-47))</f>
        <v>29.45</v>
      </c>
      <c r="BN21">
        <f t="shared" si="2"/>
        <v>7</v>
      </c>
      <c r="BO21">
        <f t="shared" si="3"/>
        <v>30</v>
      </c>
      <c r="BP21">
        <f t="shared" si="4"/>
        <v>80.15384615384616</v>
      </c>
      <c r="BQ21" s="41" t="str">
        <f>INDEX(TeamRankings!$A:$R,MATCH($A21,TeamRankings!$B:$B,0),3)</f>
        <v>SEC</v>
      </c>
      <c r="BR21" s="40">
        <f t="shared" si="6"/>
        <v>16</v>
      </c>
      <c r="BS21" s="40">
        <f t="shared" si="7"/>
        <v>-4.9999999999999989E-2</v>
      </c>
      <c r="BT21" s="40">
        <f t="shared" si="8"/>
        <v>5.5999999999999994E-2</v>
      </c>
      <c r="BU21" s="40">
        <f t="shared" si="9"/>
        <v>2.5999999999999912E-2</v>
      </c>
      <c r="BV21" s="40">
        <f t="shared" si="10"/>
        <v>-1.5999999999999943</v>
      </c>
      <c r="BW21" s="40">
        <f t="shared" si="11"/>
        <v>0</v>
      </c>
      <c r="BX21" s="40">
        <f t="shared" si="12"/>
        <v>5.2000000000000011</v>
      </c>
      <c r="BY21" s="40">
        <f t="shared" si="13"/>
        <v>4.5999999999999996</v>
      </c>
      <c r="BZ21" s="40">
        <f t="shared" si="14"/>
        <v>3.400000000000003E-2</v>
      </c>
      <c r="CA21" s="40">
        <f t="shared" si="15"/>
        <v>-7.1</v>
      </c>
      <c r="CB21" s="40">
        <f t="shared" si="16"/>
        <v>-0.30000000000000426</v>
      </c>
      <c r="CC21" s="40">
        <f t="shared" si="17"/>
        <v>-3.5000000000000003E-2</v>
      </c>
      <c r="CD21" t="s">
        <v>542</v>
      </c>
      <c r="CE21">
        <f t="array" ref="CE21">_xlfn.STDEV.P(IF($BQ$3:$BQ$355=CD21,$BP$3:$BP$355))</f>
        <v>4.056295459682806</v>
      </c>
      <c r="CH21">
        <v>8419.46864378188</v>
      </c>
      <c r="CI21">
        <v>341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</row>
    <row r="22" spans="1:97" x14ac:dyDescent="0.25">
      <c r="A22" t="s">
        <v>152</v>
      </c>
      <c r="B22">
        <f>IFERROR(INDEX(BasicStats!$A:$AH,MATCH($A22,BasicStats!$B:$B,0),COLUMN()+1),INDEX(BasicStats!$A:$AH,MATCH($A22&amp;" NCAA",BasicStats!$B:$B,0),COLUMN()+1))</f>
        <v>33</v>
      </c>
      <c r="C22">
        <f>IFERROR(INDEX(BasicStats!$A:$AH,MATCH($A22,BasicStats!$B:$B,0),COLUMN()+1),INDEX(BasicStats!$A:$AH,MATCH($A22&amp;" NCAA",BasicStats!$B:$B,0),COLUMN()+1))</f>
        <v>22</v>
      </c>
      <c r="D22">
        <f>IFERROR(INDEX(BasicStats!$A:$AH,MATCH($A22,BasicStats!$B:$B,0),COLUMN()+1),INDEX(BasicStats!$A:$AH,MATCH($A22&amp;" NCAA",BasicStats!$B:$B,0),COLUMN()+1))</f>
        <v>11</v>
      </c>
      <c r="E22">
        <f>IFERROR(INDEX(BasicStats!$A:$AH,MATCH($A22,BasicStats!$B:$B,0),COLUMN()+1),INDEX(BasicStats!$A:$AH,MATCH($A22&amp;" NCAA",BasicStats!$B:$B,0),COLUMN()+1))</f>
        <v>0.66700000000000004</v>
      </c>
      <c r="F22">
        <f>IFERROR(INDEX(BasicStats!$A:$AH,MATCH($A22,BasicStats!$B:$B,0),COLUMN()+1),INDEX(BasicStats!$A:$AH,MATCH($A22&amp;" NCAA",BasicStats!$B:$B,0),COLUMN()+1))</f>
        <v>0.6</v>
      </c>
      <c r="G22">
        <f>IFERROR(INDEX(BasicStats!$A:$AH,MATCH($A22,BasicStats!$B:$B,0),COLUMN()+1),INDEX(BasicStats!$A:$AH,MATCH($A22&amp;" NCAA",BasicStats!$B:$B,0),COLUMN()+1))</f>
        <v>-4.4000000000000004</v>
      </c>
      <c r="H22">
        <f>IFERROR(INDEX(BasicStats!$A:$AH,MATCH($A22,BasicStats!$B:$B,0),COLUMN()+1),INDEX(BasicStats!$A:$AH,MATCH($A22&amp;" NCAA",BasicStats!$B:$B,0),COLUMN()+1))</f>
        <v>13</v>
      </c>
      <c r="I22">
        <f>IFERROR(INDEX(BasicStats!$A:$AH,MATCH($A22,BasicStats!$B:$B,0),COLUMN()+1),INDEX(BasicStats!$A:$AH,MATCH($A22&amp;" NCAA",BasicStats!$B:$B,0),COLUMN()+1))</f>
        <v>5</v>
      </c>
      <c r="J22">
        <f>IFERROR(INDEX(BasicStats!$A:$AH,MATCH($A22,BasicStats!$B:$B,0),COLUMN()+1),INDEX(BasicStats!$A:$AH,MATCH($A22&amp;" NCAA",BasicStats!$B:$B,0),COLUMN()+1))</f>
        <v>10</v>
      </c>
      <c r="K22">
        <f>IFERROR(INDEX(BasicStats!$A:$AH,MATCH($A22,BasicStats!$B:$B,0),COLUMN()+1),INDEX(BasicStats!$A:$AH,MATCH($A22&amp;" NCAA",BasicStats!$B:$B,0),COLUMN()+1))</f>
        <v>2</v>
      </c>
      <c r="L22">
        <f>IFERROR(INDEX(BasicStats!$A:$AH,MATCH($A22,BasicStats!$B:$B,0),COLUMN()+1),INDEX(BasicStats!$A:$AH,MATCH($A22&amp;" NCAA",BasicStats!$B:$B,0),COLUMN()+1))</f>
        <v>8</v>
      </c>
      <c r="M22">
        <f>IFERROR(INDEX(BasicStats!$A:$AH,MATCH($A22,BasicStats!$B:$B,0),COLUMN()+1),INDEX(BasicStats!$A:$AH,MATCH($A22&amp;" NCAA",BasicStats!$B:$B,0),COLUMN()+1))</f>
        <v>7</v>
      </c>
      <c r="N22">
        <f>IFERROR(INDEX(BasicStats!$A:$AH,MATCH($A22,BasicStats!$B:$B,0),COLUMN()+1),INDEX(BasicStats!$A:$AH,MATCH($A22&amp;" NCAA",BasicStats!$B:$B,0),COLUMN()+1))</f>
        <v>2712</v>
      </c>
      <c r="O22">
        <f>IFERROR(INDEX(BasicStats!$A:$AH,MATCH($A22,BasicStats!$B:$B,0),COLUMN()+1),INDEX(BasicStats!$A:$AH,MATCH($A22&amp;" NCAA",BasicStats!$B:$B,0),COLUMN()+1))</f>
        <v>2413</v>
      </c>
      <c r="P22">
        <f>IFERROR(INDEX(BasicStats!$A:$AH,MATCH($A22,BasicStats!$B:$B,0),COLUMN()+1),INDEX(BasicStats!$A:$AH,MATCH($A22&amp;" NCAA",BasicStats!$B:$B,0),COLUMN()+1))</f>
        <v>0</v>
      </c>
      <c r="Q22">
        <f>IFERROR(INDEX(BasicStats!$A:$AH,MATCH($A22,BasicStats!$B:$B,0),COLUMN()+1),INDEX(BasicStats!$A:$AH,MATCH($A22&amp;" NCAA",BasicStats!$B:$B,0),COLUMN()+1))</f>
        <v>1335</v>
      </c>
      <c r="R22">
        <f>IFERROR(INDEX(BasicStats!$A:$AH,MATCH($A22,BasicStats!$B:$B,0),COLUMN()+1),INDEX(BasicStats!$A:$AH,MATCH($A22&amp;" NCAA",BasicStats!$B:$B,0),COLUMN()+1))</f>
        <v>973</v>
      </c>
      <c r="S22">
        <f>IFERROR(INDEX(BasicStats!$A:$AH,MATCH($A22,BasicStats!$B:$B,0),COLUMN()+1),INDEX(BasicStats!$A:$AH,MATCH($A22&amp;" NCAA",BasicStats!$B:$B,0),COLUMN()+1))</f>
        <v>2060</v>
      </c>
      <c r="T22">
        <f>IFERROR(INDEX(BasicStats!$A:$AH,MATCH($A22,BasicStats!$B:$B,0),COLUMN()+1),INDEX(BasicStats!$A:$AH,MATCH($A22&amp;" NCAA",BasicStats!$B:$B,0),COLUMN()+1))</f>
        <v>0.47199999999999998</v>
      </c>
      <c r="U22">
        <f>IFERROR(INDEX(BasicStats!$A:$AH,MATCH($A22,BasicStats!$B:$B,0),COLUMN()+1),INDEX(BasicStats!$A:$AH,MATCH($A22&amp;" NCAA",BasicStats!$B:$B,0),COLUMN()+1))</f>
        <v>268</v>
      </c>
      <c r="V22">
        <f>IFERROR(INDEX(BasicStats!$A:$AH,MATCH($A22,BasicStats!$B:$B,0),COLUMN()+1),INDEX(BasicStats!$A:$AH,MATCH($A22&amp;" NCAA",BasicStats!$B:$B,0),COLUMN()+1))</f>
        <v>702</v>
      </c>
      <c r="W22">
        <f>IFERROR(INDEX(BasicStats!$A:$AH,MATCH($A22,BasicStats!$B:$B,0),COLUMN()+1),INDEX(BasicStats!$A:$AH,MATCH($A22&amp;" NCAA",BasicStats!$B:$B,0),COLUMN()+1))</f>
        <v>0.38200000000000001</v>
      </c>
      <c r="X22">
        <f>IFERROR(INDEX(BasicStats!$A:$AH,MATCH($A22,BasicStats!$B:$B,0),COLUMN()+1),INDEX(BasicStats!$A:$AH,MATCH($A22&amp;" NCAA",BasicStats!$B:$B,0),COLUMN()+1))</f>
        <v>498</v>
      </c>
      <c r="Y22">
        <f>IFERROR(INDEX(BasicStats!$A:$AH,MATCH($A22,BasicStats!$B:$B,0),COLUMN()+1),INDEX(BasicStats!$A:$AH,MATCH($A22&amp;" NCAA",BasicStats!$B:$B,0),COLUMN()+1))</f>
        <v>705</v>
      </c>
      <c r="Z22">
        <f>IFERROR(INDEX(BasicStats!$A:$AH,MATCH($A22,BasicStats!$B:$B,0),COLUMN()+1),INDEX(BasicStats!$A:$AH,MATCH($A22&amp;" NCAA",BasicStats!$B:$B,0),COLUMN()+1))</f>
        <v>0.70599999999999996</v>
      </c>
      <c r="AA22">
        <f>IFERROR(INDEX(BasicStats!$A:$AH,MATCH($A22,BasicStats!$B:$B,0),COLUMN()+1),INDEX(BasicStats!$A:$AH,MATCH($A22&amp;" NCAA",BasicStats!$B:$B,0),COLUMN()+1))</f>
        <v>397</v>
      </c>
      <c r="AB22">
        <f>IFERROR(INDEX(BasicStats!$A:$AH,MATCH($A22,BasicStats!$B:$B,0),COLUMN()+1),INDEX(BasicStats!$A:$AH,MATCH($A22&amp;" NCAA",BasicStats!$B:$B,0),COLUMN()+1))</f>
        <v>1215</v>
      </c>
      <c r="AC22">
        <f>IFERROR(INDEX(BasicStats!$A:$AH,MATCH($A22,BasicStats!$B:$B,0),COLUMN()+1),INDEX(BasicStats!$A:$AH,MATCH($A22&amp;" NCAA",BasicStats!$B:$B,0),COLUMN()+1))</f>
        <v>454</v>
      </c>
      <c r="AD22">
        <f>IFERROR(INDEX(BasicStats!$A:$AH,MATCH($A22,BasicStats!$B:$B,0),COLUMN()+1),INDEX(BasicStats!$A:$AH,MATCH($A22&amp;" NCAA",BasicStats!$B:$B,0),COLUMN()+1))</f>
        <v>252</v>
      </c>
      <c r="AE22">
        <f>IFERROR(INDEX(BasicStats!$A:$AH,MATCH($A22,BasicStats!$B:$B,0),COLUMN()+1),INDEX(BasicStats!$A:$AH,MATCH($A22&amp;" NCAA",BasicStats!$B:$B,0),COLUMN()+1))</f>
        <v>110</v>
      </c>
      <c r="AF22">
        <f>IFERROR(INDEX(BasicStats!$A:$AH,MATCH($A22,BasicStats!$B:$B,0),COLUMN()+1),INDEX(BasicStats!$A:$AH,MATCH($A22&amp;" NCAA",BasicStats!$B:$B,0),COLUMN()+1))</f>
        <v>392</v>
      </c>
      <c r="AG22" s="38">
        <f>IFERROR(INDEX(AdvancedStats!$A:$AD,MATCH($A22,AdvancedStats!$B:$B,0),COLUMN()-15),INDEX(AdvancedStats!$A:$AD,MATCH($A22&amp;" NCAA",AdvancedStats!$B:$B,0),COLUMN()-15))</f>
        <v>71.900000000000006</v>
      </c>
      <c r="AH22" s="38">
        <f>IFERROR(INDEX(AdvancedStats!$A:$AD,MATCH($A22,AdvancedStats!$B:$B,0),COLUMN()-15),INDEX(AdvancedStats!$A:$AD,MATCH($A22&amp;" NCAA",AdvancedStats!$B:$B,0),COLUMN()-15))</f>
        <v>113.1</v>
      </c>
      <c r="AI22" s="38">
        <f>IFERROR(INDEX(AdvancedStats!$A:$AD,MATCH($A22,AdvancedStats!$B:$B,0),COLUMN()-15),INDEX(AdvancedStats!$A:$AD,MATCH($A22&amp;" NCAA",AdvancedStats!$B:$B,0),COLUMN()-15))</f>
        <v>0.34200000000000003</v>
      </c>
      <c r="AJ22" s="38">
        <f>IFERROR(INDEX(AdvancedStats!$A:$AD,MATCH($A22,AdvancedStats!$B:$B,0),COLUMN()-15),INDEX(AdvancedStats!$A:$AD,MATCH($A22&amp;" NCAA",AdvancedStats!$B:$B,0),COLUMN()-15))</f>
        <v>0.34100000000000003</v>
      </c>
      <c r="AK22" s="38">
        <f>IFERROR(INDEX(AdvancedStats!$A:$AD,MATCH($A22,AdvancedStats!$B:$B,0),COLUMN()-15),INDEX(AdvancedStats!$A:$AD,MATCH($A22&amp;" NCAA",AdvancedStats!$B:$B,0),COLUMN()-15))</f>
        <v>0.56599999999999995</v>
      </c>
      <c r="AL22" s="38">
        <f>IFERROR(INDEX(AdvancedStats!$A:$AD,MATCH($A22,AdvancedStats!$B:$B,0),COLUMN()-15),INDEX(AdvancedStats!$A:$AD,MATCH($A22&amp;" NCAA",AdvancedStats!$B:$B,0),COLUMN()-15))</f>
        <v>51.7</v>
      </c>
      <c r="AM22" s="38">
        <f>IFERROR(INDEX(AdvancedStats!$A:$AD,MATCH($A22,AdvancedStats!$B:$B,0),COLUMN()-15),INDEX(AdvancedStats!$A:$AD,MATCH($A22&amp;" NCAA",AdvancedStats!$B:$B,0),COLUMN()-15))</f>
        <v>46.7</v>
      </c>
      <c r="AN22" s="38">
        <f>IFERROR(INDEX(AdvancedStats!$A:$AD,MATCH($A22,AdvancedStats!$B:$B,0),COLUMN()-15),INDEX(AdvancedStats!$A:$AD,MATCH($A22&amp;" NCAA",AdvancedStats!$B:$B,0),COLUMN()-15))</f>
        <v>10.5</v>
      </c>
      <c r="AO22" s="38">
        <f>IFERROR(INDEX(AdvancedStats!$A:$AD,MATCH($A22,AdvancedStats!$B:$B,0),COLUMN()-15),INDEX(AdvancedStats!$A:$AD,MATCH($A22&amp;" NCAA",AdvancedStats!$B:$B,0),COLUMN()-15))</f>
        <v>9.1999999999999993</v>
      </c>
      <c r="AP22" s="38">
        <f>IFERROR(INDEX(AdvancedStats!$A:$AD,MATCH($A22,AdvancedStats!$B:$B,0),COLUMN()-15),INDEX(AdvancedStats!$A:$AD,MATCH($A22&amp;" NCAA",AdvancedStats!$B:$B,0),COLUMN()-15))</f>
        <v>0.53700000000000003</v>
      </c>
      <c r="AQ22" s="38">
        <f>IFERROR(INDEX(AdvancedStats!$A:$AD,MATCH($A22,AdvancedStats!$B:$B,0),COLUMN()-15),INDEX(AdvancedStats!$A:$AD,MATCH($A22&amp;" NCAA",AdvancedStats!$B:$B,0),COLUMN()-15))</f>
        <v>14.1</v>
      </c>
      <c r="AR22" s="38">
        <f>IFERROR(INDEX(AdvancedStats!$A:$AD,MATCH($A22,AdvancedStats!$B:$B,0),COLUMN()-15),INDEX(AdvancedStats!$A:$AD,MATCH($A22&amp;" NCAA",AdvancedStats!$B:$B,0),COLUMN()-15))</f>
        <v>33.1</v>
      </c>
      <c r="AS22" s="38">
        <f>IFERROR(INDEX(AdvancedStats!$A:$AD,MATCH($A22,AdvancedStats!$B:$B,0),COLUMN()-15),INDEX(AdvancedStats!$A:$AD,MATCH($A22&amp;" NCAA",AdvancedStats!$B:$B,0),COLUMN()-15))</f>
        <v>0.24199999999999999</v>
      </c>
      <c r="AT22" s="39">
        <f>IFERROR(INDEX(AdvancedOpponentStats!$A:$AD,MATCH($A22,AdvancedOpponentStats!$B:$B,0),COLUMN()-27),INDEX(AdvancedOpponentStats!$A:$AD,MATCH($A22&amp;" NCAA",AdvancedOpponentStats!$B:$B,0),COLUMN()-27))</f>
        <v>100.6</v>
      </c>
      <c r="AU22" s="39">
        <f>IFERROR(INDEX(AdvancedOpponentStats!$A:$AD,MATCH($A22,AdvancedOpponentStats!$B:$B,0),COLUMN()-27),INDEX(AdvancedOpponentStats!$A:$AD,MATCH($A22&amp;" NCAA",AdvancedOpponentStats!$B:$B,0),COLUMN()-27))</f>
        <v>0.33700000000000002</v>
      </c>
      <c r="AV22" s="39">
        <f>IFERROR(INDEX(AdvancedOpponentStats!$A:$AD,MATCH($A22,AdvancedOpponentStats!$B:$B,0),COLUMN()-27),INDEX(AdvancedOpponentStats!$A:$AD,MATCH($A22&amp;" NCAA",AdvancedOpponentStats!$B:$B,0),COLUMN()-27))</f>
        <v>0.377</v>
      </c>
      <c r="AW22" s="39">
        <f>IFERROR(INDEX(AdvancedOpponentStats!$A:$AD,MATCH($A22,AdvancedOpponentStats!$B:$B,0),COLUMN()-27),INDEX(AdvancedOpponentStats!$A:$AD,MATCH($A22&amp;" NCAA",AdvancedOpponentStats!$B:$B,0),COLUMN()-27))</f>
        <v>0.54300000000000004</v>
      </c>
      <c r="AX22" s="39">
        <f>IFERROR(INDEX(AdvancedOpponentStats!$A:$AD,MATCH($A22,AdvancedOpponentStats!$B:$B,0),COLUMN()-27),INDEX(AdvancedOpponentStats!$A:$AD,MATCH($A22&amp;" NCAA",AdvancedOpponentStats!$B:$B,0),COLUMN()-27))</f>
        <v>48.3</v>
      </c>
      <c r="AY22" s="39">
        <f>IFERROR(INDEX(AdvancedOpponentStats!$A:$AD,MATCH($A22,AdvancedOpponentStats!$B:$B,0),COLUMN()-27),INDEX(AdvancedOpponentStats!$A:$AD,MATCH($A22&amp;" NCAA",AdvancedOpponentStats!$B:$B,0),COLUMN()-27))</f>
        <v>51.9</v>
      </c>
      <c r="AZ22" s="39">
        <f>IFERROR(INDEX(AdvancedOpponentStats!$A:$AD,MATCH($A22,AdvancedOpponentStats!$B:$B,0),COLUMN()-27),INDEX(AdvancedOpponentStats!$A:$AD,MATCH($A22&amp;" NCAA",AdvancedOpponentStats!$B:$B,0),COLUMN()-27))</f>
        <v>7.8</v>
      </c>
      <c r="BA22" s="39">
        <f>IFERROR(INDEX(AdvancedOpponentStats!$A:$AD,MATCH($A22,AdvancedOpponentStats!$B:$B,0),COLUMN()-27),INDEX(AdvancedOpponentStats!$A:$AD,MATCH($A22&amp;" NCAA",AdvancedOpponentStats!$B:$B,0),COLUMN()-27))</f>
        <v>7.9</v>
      </c>
      <c r="BB22" s="39">
        <f>IFERROR(INDEX(AdvancedOpponentStats!$A:$AD,MATCH($A22,AdvancedOpponentStats!$B:$B,0),COLUMN()-27),INDEX(AdvancedOpponentStats!$A:$AD,MATCH($A22&amp;" NCAA",AdvancedOpponentStats!$B:$B,0),COLUMN()-27))</f>
        <v>0.51400000000000001</v>
      </c>
      <c r="BC22" s="39">
        <f>IFERROR(INDEX(AdvancedOpponentStats!$A:$AD,MATCH($A22,AdvancedOpponentStats!$B:$B,0),COLUMN()-27),INDEX(AdvancedOpponentStats!$A:$AD,MATCH($A22&amp;" NCAA",AdvancedOpponentStats!$B:$B,0),COLUMN()-27))</f>
        <v>19</v>
      </c>
      <c r="BD22" s="39">
        <f>IFERROR(INDEX(AdvancedOpponentStats!$A:$AD,MATCH($A22,AdvancedOpponentStats!$B:$B,0),COLUMN()-27),INDEX(AdvancedOpponentStats!$A:$AD,MATCH($A22&amp;" NCAA",AdvancedOpponentStats!$B:$B,0),COLUMN()-27))</f>
        <v>29.1</v>
      </c>
      <c r="BE22" s="39">
        <f>IFERROR(INDEX(AdvancedOpponentStats!$A:$AD,MATCH($A22,AdvancedOpponentStats!$B:$B,0),COLUMN()-27),INDEX(AdvancedOpponentStats!$A:$AD,MATCH($A22&amp;" NCAA",AdvancedOpponentStats!$B:$B,0),COLUMN()-27))</f>
        <v>0.23400000000000001</v>
      </c>
      <c r="BF22" s="41">
        <f>IFERROR(INDEX(TeamRankings!$A:$R,MATCH($A22,TeamRankings!$B:$B,0),COLUMN()-49),INDEX(TeamRankings!$A:$R,MATCH($A22&amp;" NCAA",TeamRankings!$B:$B,0),COLUMN()-49))</f>
        <v>9.06</v>
      </c>
      <c r="BG22" s="41">
        <f>IFERROR(INDEX(TeamRankings!$A:$R,MATCH($A22,TeamRankings!$B:$B,0),COLUMN()-48),INDEX(TeamRankings!$A:$R,MATCH($A22&amp;" NCAA",TeamRankings!$B:$B,0),COLUMN()-48))</f>
        <v>-4.4000000000000004</v>
      </c>
      <c r="BH22" s="41">
        <f>IFERROR(INDEX(TeamRankings!$A:$R,MATCH($A22,TeamRankings!$B:$B,0),COLUMN()-47),INDEX(TeamRankings!$A:$R,MATCH($A22&amp;" NCAA",TeamRankings!$B:$B,0),COLUMN()-47))</f>
        <v>4.24</v>
      </c>
      <c r="BI22" s="41">
        <f>IFERROR(INDEX(TeamRankings!$A:$R,MATCH($A22,TeamRankings!$B:$B,0),COLUMN()-47),INDEX(TeamRankings!$A:$R,MATCH($A22&amp;" NCAA",TeamRankings!$B:$B,0),COLUMN()-47))</f>
        <v>-3.64</v>
      </c>
      <c r="BJ22" s="41">
        <f>IFERROR(INDEX(TeamRankings!$A:$R,MATCH($A22,TeamRankings!$B:$B,0),COLUMN()-47),INDEX(TeamRankings!$A:$R,MATCH($A22&amp;" NCAA",TeamRankings!$B:$B,0),COLUMN()-47))</f>
        <v>0.6</v>
      </c>
      <c r="BK22" s="41">
        <f>IFERROR(INDEX(TeamRankings!$A:$R,MATCH($A22,TeamRankings!$B:$B,0),COLUMN()-47),INDEX(TeamRankings!$A:$R,MATCH($A22&amp;" NCAA",TeamRankings!$B:$B,0),COLUMN()-47))</f>
        <v>108.2</v>
      </c>
      <c r="BL22" s="41">
        <f>IFERROR(INDEX(TeamRankings!$A:$R,MATCH($A22,TeamRankings!$B:$B,0),COLUMN()-47),INDEX(TeamRankings!$A:$R,MATCH($A22&amp;" NCAA",TeamRankings!$B:$B,0),COLUMN()-47))</f>
        <v>106.25</v>
      </c>
      <c r="BM22" s="41">
        <f>IFERROR(INDEX(TeamRankings!$A:$R,MATCH($A22,TeamRankings!$B:$B,0),COLUMN()-47),INDEX(TeamRankings!$A:$R,MATCH($A22&amp;" NCAA",TeamRankings!$B:$B,0),COLUMN()-47))</f>
        <v>1.96</v>
      </c>
      <c r="BN22">
        <f t="shared" si="2"/>
        <v>92</v>
      </c>
      <c r="BO22">
        <f t="shared" si="3"/>
        <v>225</v>
      </c>
      <c r="BP22">
        <f t="shared" si="4"/>
        <v>82.181818181818187</v>
      </c>
      <c r="BQ22" s="41" t="str">
        <f>INDEX(TeamRankings!$A:$R,MATCH($A22,TeamRankings!$B:$B,0),3)</f>
        <v>OVC</v>
      </c>
      <c r="BR22" s="40">
        <f t="shared" si="6"/>
        <v>12.5</v>
      </c>
      <c r="BS22" s="40">
        <f t="shared" si="7"/>
        <v>5.0000000000000044E-3</v>
      </c>
      <c r="BT22" s="40">
        <f t="shared" si="8"/>
        <v>-3.5999999999999976E-2</v>
      </c>
      <c r="BU22" s="40">
        <f t="shared" si="9"/>
        <v>2.2999999999999909E-2</v>
      </c>
      <c r="BV22" s="40">
        <f t="shared" si="10"/>
        <v>3.4000000000000057</v>
      </c>
      <c r="BW22" s="40">
        <f t="shared" si="11"/>
        <v>-5.1999999999999957</v>
      </c>
      <c r="BX22" s="40">
        <f t="shared" si="12"/>
        <v>2.7</v>
      </c>
      <c r="BY22" s="40">
        <f t="shared" si="13"/>
        <v>1.2999999999999989</v>
      </c>
      <c r="BZ22" s="40">
        <f t="shared" si="14"/>
        <v>2.300000000000002E-2</v>
      </c>
      <c r="CA22" s="40">
        <f t="shared" si="15"/>
        <v>-4.9000000000000004</v>
      </c>
      <c r="CB22" s="40">
        <f t="shared" si="16"/>
        <v>4</v>
      </c>
      <c r="CC22" s="40">
        <f t="shared" si="17"/>
        <v>7.9999999999999793E-3</v>
      </c>
      <c r="CD22" t="s">
        <v>520</v>
      </c>
      <c r="CE22">
        <f t="array" ref="CE22">_xlfn.STDEV.P(IF($BQ$3:$BQ$355=CD22,$BP$3:$BP$355))</f>
        <v>2.9070484895663498</v>
      </c>
      <c r="CH22">
        <v>9069.6915257572909</v>
      </c>
      <c r="CI22">
        <v>33.394083307872933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</row>
    <row r="23" spans="1:97" x14ac:dyDescent="0.25">
      <c r="A23" t="s">
        <v>153</v>
      </c>
      <c r="B23">
        <f>IFERROR(INDEX(BasicStats!$A:$AH,MATCH($A23,BasicStats!$B:$B,0),COLUMN()+1),INDEX(BasicStats!$A:$AH,MATCH($A23&amp;" NCAA",BasicStats!$B:$B,0),COLUMN()+1))</f>
        <v>33</v>
      </c>
      <c r="C23">
        <f>IFERROR(INDEX(BasicStats!$A:$AH,MATCH($A23,BasicStats!$B:$B,0),COLUMN()+1),INDEX(BasicStats!$A:$AH,MATCH($A23&amp;" NCAA",BasicStats!$B:$B,0),COLUMN()+1))</f>
        <v>16</v>
      </c>
      <c r="D23">
        <f>IFERROR(INDEX(BasicStats!$A:$AH,MATCH($A23,BasicStats!$B:$B,0),COLUMN()+1),INDEX(BasicStats!$A:$AH,MATCH($A23&amp;" NCAA",BasicStats!$B:$B,0),COLUMN()+1))</f>
        <v>17</v>
      </c>
      <c r="E23">
        <f>IFERROR(INDEX(BasicStats!$A:$AH,MATCH($A23,BasicStats!$B:$B,0),COLUMN()+1),INDEX(BasicStats!$A:$AH,MATCH($A23&amp;" NCAA",BasicStats!$B:$B,0),COLUMN()+1))</f>
        <v>0.48499999999999999</v>
      </c>
      <c r="F23">
        <f>IFERROR(INDEX(BasicStats!$A:$AH,MATCH($A23,BasicStats!$B:$B,0),COLUMN()+1),INDEX(BasicStats!$A:$AH,MATCH($A23&amp;" NCAA",BasicStats!$B:$B,0),COLUMN()+1))</f>
        <v>3.44</v>
      </c>
      <c r="G23">
        <f>IFERROR(INDEX(BasicStats!$A:$AH,MATCH($A23,BasicStats!$B:$B,0),COLUMN()+1),INDEX(BasicStats!$A:$AH,MATCH($A23&amp;" NCAA",BasicStats!$B:$B,0),COLUMN()+1))</f>
        <v>1.26</v>
      </c>
      <c r="H23">
        <f>IFERROR(INDEX(BasicStats!$A:$AH,MATCH($A23,BasicStats!$B:$B,0),COLUMN()+1),INDEX(BasicStats!$A:$AH,MATCH($A23&amp;" NCAA",BasicStats!$B:$B,0),COLUMN()+1))</f>
        <v>6</v>
      </c>
      <c r="I23">
        <f>IFERROR(INDEX(BasicStats!$A:$AH,MATCH($A23,BasicStats!$B:$B,0),COLUMN()+1),INDEX(BasicStats!$A:$AH,MATCH($A23&amp;" NCAA",BasicStats!$B:$B,0),COLUMN()+1))</f>
        <v>12</v>
      </c>
      <c r="J23">
        <f>IFERROR(INDEX(BasicStats!$A:$AH,MATCH($A23,BasicStats!$B:$B,0),COLUMN()+1),INDEX(BasicStats!$A:$AH,MATCH($A23&amp;" NCAA",BasicStats!$B:$B,0),COLUMN()+1))</f>
        <v>7</v>
      </c>
      <c r="K23">
        <f>IFERROR(INDEX(BasicStats!$A:$AH,MATCH($A23,BasicStats!$B:$B,0),COLUMN()+1),INDEX(BasicStats!$A:$AH,MATCH($A23&amp;" NCAA",BasicStats!$B:$B,0),COLUMN()+1))</f>
        <v>7</v>
      </c>
      <c r="L23">
        <f>IFERROR(INDEX(BasicStats!$A:$AH,MATCH($A23,BasicStats!$B:$B,0),COLUMN()+1),INDEX(BasicStats!$A:$AH,MATCH($A23&amp;" NCAA",BasicStats!$B:$B,0),COLUMN()+1))</f>
        <v>8</v>
      </c>
      <c r="M23">
        <f>IFERROR(INDEX(BasicStats!$A:$AH,MATCH($A23,BasicStats!$B:$B,0),COLUMN()+1),INDEX(BasicStats!$A:$AH,MATCH($A23&amp;" NCAA",BasicStats!$B:$B,0),COLUMN()+1))</f>
        <v>7</v>
      </c>
      <c r="N23">
        <f>IFERROR(INDEX(BasicStats!$A:$AH,MATCH($A23,BasicStats!$B:$B,0),COLUMN()+1),INDEX(BasicStats!$A:$AH,MATCH($A23&amp;" NCAA",BasicStats!$B:$B,0),COLUMN()+1))</f>
        <v>2478</v>
      </c>
      <c r="O23">
        <f>IFERROR(INDEX(BasicStats!$A:$AH,MATCH($A23,BasicStats!$B:$B,0),COLUMN()+1),INDEX(BasicStats!$A:$AH,MATCH($A23&amp;" NCAA",BasicStats!$B:$B,0),COLUMN()+1))</f>
        <v>2362</v>
      </c>
      <c r="P23">
        <f>IFERROR(INDEX(BasicStats!$A:$AH,MATCH($A23,BasicStats!$B:$B,0),COLUMN()+1),INDEX(BasicStats!$A:$AH,MATCH($A23&amp;" NCAA",BasicStats!$B:$B,0),COLUMN()+1))</f>
        <v>0</v>
      </c>
      <c r="Q23">
        <f>IFERROR(INDEX(BasicStats!$A:$AH,MATCH($A23,BasicStats!$B:$B,0),COLUMN()+1),INDEX(BasicStats!$A:$AH,MATCH($A23&amp;" NCAA",BasicStats!$B:$B,0),COLUMN()+1))</f>
        <v>1340</v>
      </c>
      <c r="R23">
        <f>IFERROR(INDEX(BasicStats!$A:$AH,MATCH($A23,BasicStats!$B:$B,0),COLUMN()+1),INDEX(BasicStats!$A:$AH,MATCH($A23&amp;" NCAA",BasicStats!$B:$B,0),COLUMN()+1))</f>
        <v>889</v>
      </c>
      <c r="S23">
        <f>IFERROR(INDEX(BasicStats!$A:$AH,MATCH($A23,BasicStats!$B:$B,0),COLUMN()+1),INDEX(BasicStats!$A:$AH,MATCH($A23&amp;" NCAA",BasicStats!$B:$B,0),COLUMN()+1))</f>
        <v>1892</v>
      </c>
      <c r="T23">
        <f>IFERROR(INDEX(BasicStats!$A:$AH,MATCH($A23,BasicStats!$B:$B,0),COLUMN()+1),INDEX(BasicStats!$A:$AH,MATCH($A23&amp;" NCAA",BasicStats!$B:$B,0),COLUMN()+1))</f>
        <v>0.47</v>
      </c>
      <c r="U23">
        <f>IFERROR(INDEX(BasicStats!$A:$AH,MATCH($A23,BasicStats!$B:$B,0),COLUMN()+1),INDEX(BasicStats!$A:$AH,MATCH($A23&amp;" NCAA",BasicStats!$B:$B,0),COLUMN()+1))</f>
        <v>202</v>
      </c>
      <c r="V23">
        <f>IFERROR(INDEX(BasicStats!$A:$AH,MATCH($A23,BasicStats!$B:$B,0),COLUMN()+1),INDEX(BasicStats!$A:$AH,MATCH($A23&amp;" NCAA",BasicStats!$B:$B,0),COLUMN()+1))</f>
        <v>621</v>
      </c>
      <c r="W23">
        <f>IFERROR(INDEX(BasicStats!$A:$AH,MATCH($A23,BasicStats!$B:$B,0),COLUMN()+1),INDEX(BasicStats!$A:$AH,MATCH($A23&amp;" NCAA",BasicStats!$B:$B,0),COLUMN()+1))</f>
        <v>0.32500000000000001</v>
      </c>
      <c r="X23">
        <f>IFERROR(INDEX(BasicStats!$A:$AH,MATCH($A23,BasicStats!$B:$B,0),COLUMN()+1),INDEX(BasicStats!$A:$AH,MATCH($A23&amp;" NCAA",BasicStats!$B:$B,0),COLUMN()+1))</f>
        <v>498</v>
      </c>
      <c r="Y23">
        <f>IFERROR(INDEX(BasicStats!$A:$AH,MATCH($A23,BasicStats!$B:$B,0),COLUMN()+1),INDEX(BasicStats!$A:$AH,MATCH($A23&amp;" NCAA",BasicStats!$B:$B,0),COLUMN()+1))</f>
        <v>709</v>
      </c>
      <c r="Z23">
        <f>IFERROR(INDEX(BasicStats!$A:$AH,MATCH($A23,BasicStats!$B:$B,0),COLUMN()+1),INDEX(BasicStats!$A:$AH,MATCH($A23&amp;" NCAA",BasicStats!$B:$B,0),COLUMN()+1))</f>
        <v>0.70199999999999996</v>
      </c>
      <c r="AA23">
        <f>IFERROR(INDEX(BasicStats!$A:$AH,MATCH($A23,BasicStats!$B:$B,0),COLUMN()+1),INDEX(BasicStats!$A:$AH,MATCH($A23&amp;" NCAA",BasicStats!$B:$B,0),COLUMN()+1))</f>
        <v>308</v>
      </c>
      <c r="AB23">
        <f>IFERROR(INDEX(BasicStats!$A:$AH,MATCH($A23,BasicStats!$B:$B,0),COLUMN()+1),INDEX(BasicStats!$A:$AH,MATCH($A23&amp;" NCAA",BasicStats!$B:$B,0),COLUMN()+1))</f>
        <v>1243</v>
      </c>
      <c r="AC23">
        <f>IFERROR(INDEX(BasicStats!$A:$AH,MATCH($A23,BasicStats!$B:$B,0),COLUMN()+1),INDEX(BasicStats!$A:$AH,MATCH($A23&amp;" NCAA",BasicStats!$B:$B,0),COLUMN()+1))</f>
        <v>426</v>
      </c>
      <c r="AD23">
        <f>IFERROR(INDEX(BasicStats!$A:$AH,MATCH($A23,BasicStats!$B:$B,0),COLUMN()+1),INDEX(BasicStats!$A:$AH,MATCH($A23&amp;" NCAA",BasicStats!$B:$B,0),COLUMN()+1))</f>
        <v>217</v>
      </c>
      <c r="AE23">
        <f>IFERROR(INDEX(BasicStats!$A:$AH,MATCH($A23,BasicStats!$B:$B,0),COLUMN()+1),INDEX(BasicStats!$A:$AH,MATCH($A23&amp;" NCAA",BasicStats!$B:$B,0),COLUMN()+1))</f>
        <v>119</v>
      </c>
      <c r="AF23">
        <f>IFERROR(INDEX(BasicStats!$A:$AH,MATCH($A23,BasicStats!$B:$B,0),COLUMN()+1),INDEX(BasicStats!$A:$AH,MATCH($A23&amp;" NCAA",BasicStats!$B:$B,0),COLUMN()+1))</f>
        <v>480</v>
      </c>
      <c r="AG23" s="38">
        <f>IFERROR(INDEX(AdvancedStats!$A:$AD,MATCH($A23,AdvancedStats!$B:$B,0),COLUMN()-15),INDEX(AdvancedStats!$A:$AD,MATCH($A23&amp;" NCAA",AdvancedStats!$B:$B,0),COLUMN()-15))</f>
        <v>71.7</v>
      </c>
      <c r="AH23" s="38">
        <f>IFERROR(INDEX(AdvancedStats!$A:$AD,MATCH($A23,AdvancedStats!$B:$B,0),COLUMN()-15),INDEX(AdvancedStats!$A:$AD,MATCH($A23&amp;" NCAA",AdvancedStats!$B:$B,0),COLUMN()-15))</f>
        <v>103.1</v>
      </c>
      <c r="AI23" s="38">
        <f>IFERROR(INDEX(AdvancedStats!$A:$AD,MATCH($A23,AdvancedStats!$B:$B,0),COLUMN()-15),INDEX(AdvancedStats!$A:$AD,MATCH($A23&amp;" NCAA",AdvancedStats!$B:$B,0),COLUMN()-15))</f>
        <v>0.375</v>
      </c>
      <c r="AJ23" s="38">
        <f>IFERROR(INDEX(AdvancedStats!$A:$AD,MATCH($A23,AdvancedStats!$B:$B,0),COLUMN()-15),INDEX(AdvancedStats!$A:$AD,MATCH($A23&amp;" NCAA",AdvancedStats!$B:$B,0),COLUMN()-15))</f>
        <v>0.32800000000000001</v>
      </c>
      <c r="AK23" s="38">
        <f>IFERROR(INDEX(AdvancedStats!$A:$AD,MATCH($A23,AdvancedStats!$B:$B,0),COLUMN()-15),INDEX(AdvancedStats!$A:$AD,MATCH($A23&amp;" NCAA",AdvancedStats!$B:$B,0),COLUMN()-15))</f>
        <v>0.55600000000000005</v>
      </c>
      <c r="AL23" s="38">
        <f>IFERROR(INDEX(AdvancedStats!$A:$AD,MATCH($A23,AdvancedStats!$B:$B,0),COLUMN()-15),INDEX(AdvancedStats!$A:$AD,MATCH($A23&amp;" NCAA",AdvancedStats!$B:$B,0),COLUMN()-15))</f>
        <v>51.5</v>
      </c>
      <c r="AM23" s="38">
        <f>IFERROR(INDEX(AdvancedStats!$A:$AD,MATCH($A23,AdvancedStats!$B:$B,0),COLUMN()-15),INDEX(AdvancedStats!$A:$AD,MATCH($A23&amp;" NCAA",AdvancedStats!$B:$B,0),COLUMN()-15))</f>
        <v>47.9</v>
      </c>
      <c r="AN23" s="38">
        <f>IFERROR(INDEX(AdvancedStats!$A:$AD,MATCH($A23,AdvancedStats!$B:$B,0),COLUMN()-15),INDEX(AdvancedStats!$A:$AD,MATCH($A23&amp;" NCAA",AdvancedStats!$B:$B,0),COLUMN()-15))</f>
        <v>9</v>
      </c>
      <c r="AO23" s="38">
        <f>IFERROR(INDEX(AdvancedStats!$A:$AD,MATCH($A23,AdvancedStats!$B:$B,0),COLUMN()-15),INDEX(AdvancedStats!$A:$AD,MATCH($A23&amp;" NCAA",AdvancedStats!$B:$B,0),COLUMN()-15))</f>
        <v>8.9</v>
      </c>
      <c r="AP23" s="38">
        <f>IFERROR(INDEX(AdvancedStats!$A:$AD,MATCH($A23,AdvancedStats!$B:$B,0),COLUMN()-15),INDEX(AdvancedStats!$A:$AD,MATCH($A23&amp;" NCAA",AdvancedStats!$B:$B,0),COLUMN()-15))</f>
        <v>0.52300000000000002</v>
      </c>
      <c r="AQ23" s="38">
        <f>IFERROR(INDEX(AdvancedStats!$A:$AD,MATCH($A23,AdvancedStats!$B:$B,0),COLUMN()-15),INDEX(AdvancedStats!$A:$AD,MATCH($A23&amp;" NCAA",AdvancedStats!$B:$B,0),COLUMN()-15))</f>
        <v>17.7</v>
      </c>
      <c r="AR23" s="38">
        <f>IFERROR(INDEX(AdvancedStats!$A:$AD,MATCH($A23,AdvancedStats!$B:$B,0),COLUMN()-15),INDEX(AdvancedStats!$A:$AD,MATCH($A23&amp;" NCAA",AdvancedStats!$B:$B,0),COLUMN()-15))</f>
        <v>27.7</v>
      </c>
      <c r="AS23" s="38">
        <f>IFERROR(INDEX(AdvancedStats!$A:$AD,MATCH($A23,AdvancedStats!$B:$B,0),COLUMN()-15),INDEX(AdvancedStats!$A:$AD,MATCH($A23&amp;" NCAA",AdvancedStats!$B:$B,0),COLUMN()-15))</f>
        <v>0.26300000000000001</v>
      </c>
      <c r="AT23" s="39">
        <f>IFERROR(INDEX(AdvancedOpponentStats!$A:$AD,MATCH($A23,AdvancedOpponentStats!$B:$B,0),COLUMN()-27),INDEX(AdvancedOpponentStats!$A:$AD,MATCH($A23&amp;" NCAA",AdvancedOpponentStats!$B:$B,0),COLUMN()-27))</f>
        <v>98.3</v>
      </c>
      <c r="AU23" s="39">
        <f>IFERROR(INDEX(AdvancedOpponentStats!$A:$AD,MATCH($A23,AdvancedOpponentStats!$B:$B,0),COLUMN()-27),INDEX(AdvancedOpponentStats!$A:$AD,MATCH($A23&amp;" NCAA",AdvancedOpponentStats!$B:$B,0),COLUMN()-27))</f>
        <v>0.29899999999999999</v>
      </c>
      <c r="AV23" s="39">
        <f>IFERROR(INDEX(AdvancedOpponentStats!$A:$AD,MATCH($A23,AdvancedOpponentStats!$B:$B,0),COLUMN()-27),INDEX(AdvancedOpponentStats!$A:$AD,MATCH($A23&amp;" NCAA",AdvancedOpponentStats!$B:$B,0),COLUMN()-27))</f>
        <v>0.34899999999999998</v>
      </c>
      <c r="AW23" s="39">
        <f>IFERROR(INDEX(AdvancedOpponentStats!$A:$AD,MATCH($A23,AdvancedOpponentStats!$B:$B,0),COLUMN()-27),INDEX(AdvancedOpponentStats!$A:$AD,MATCH($A23&amp;" NCAA",AdvancedOpponentStats!$B:$B,0),COLUMN()-27))</f>
        <v>0.504</v>
      </c>
      <c r="AX23" s="39">
        <f>IFERROR(INDEX(AdvancedOpponentStats!$A:$AD,MATCH($A23,AdvancedOpponentStats!$B:$B,0),COLUMN()-27),INDEX(AdvancedOpponentStats!$A:$AD,MATCH($A23&amp;" NCAA",AdvancedOpponentStats!$B:$B,0),COLUMN()-27))</f>
        <v>48.5</v>
      </c>
      <c r="AY23" s="39">
        <f>IFERROR(INDEX(AdvancedOpponentStats!$A:$AD,MATCH($A23,AdvancedOpponentStats!$B:$B,0),COLUMN()-27),INDEX(AdvancedOpponentStats!$A:$AD,MATCH($A23&amp;" NCAA",AdvancedOpponentStats!$B:$B,0),COLUMN()-27))</f>
        <v>45.4</v>
      </c>
      <c r="AZ23" s="39">
        <f>IFERROR(INDEX(AdvancedOpponentStats!$A:$AD,MATCH($A23,AdvancedOpponentStats!$B:$B,0),COLUMN()-27),INDEX(AdvancedOpponentStats!$A:$AD,MATCH($A23&amp;" NCAA",AdvancedOpponentStats!$B:$B,0),COLUMN()-27))</f>
        <v>9.3000000000000007</v>
      </c>
      <c r="BA23" s="39">
        <f>IFERROR(INDEX(AdvancedOpponentStats!$A:$AD,MATCH($A23,AdvancedOpponentStats!$B:$B,0),COLUMN()-27),INDEX(AdvancedOpponentStats!$A:$AD,MATCH($A23&amp;" NCAA",AdvancedOpponentStats!$B:$B,0),COLUMN()-27))</f>
        <v>8.6</v>
      </c>
      <c r="BB23" s="39">
        <f>IFERROR(INDEX(AdvancedOpponentStats!$A:$AD,MATCH($A23,AdvancedOpponentStats!$B:$B,0),COLUMN()-27),INDEX(AdvancedOpponentStats!$A:$AD,MATCH($A23&amp;" NCAA",AdvancedOpponentStats!$B:$B,0),COLUMN()-27))</f>
        <v>0.47</v>
      </c>
      <c r="BC23" s="39">
        <f>IFERROR(INDEX(AdvancedOpponentStats!$A:$AD,MATCH($A23,AdvancedOpponentStats!$B:$B,0),COLUMN()-27),INDEX(AdvancedOpponentStats!$A:$AD,MATCH($A23&amp;" NCAA",AdvancedOpponentStats!$B:$B,0),COLUMN()-27))</f>
        <v>15.4</v>
      </c>
      <c r="BD23" s="39">
        <f>IFERROR(INDEX(AdvancedOpponentStats!$A:$AD,MATCH($A23,AdvancedOpponentStats!$B:$B,0),COLUMN()-27),INDEX(AdvancedOpponentStats!$A:$AD,MATCH($A23&amp;" NCAA",AdvancedOpponentStats!$B:$B,0),COLUMN()-27))</f>
        <v>28.1</v>
      </c>
      <c r="BE23" s="39">
        <f>IFERROR(INDEX(AdvancedOpponentStats!$A:$AD,MATCH($A23,AdvancedOpponentStats!$B:$B,0),COLUMN()-27),INDEX(AdvancedOpponentStats!$A:$AD,MATCH($A23&amp;" NCAA",AdvancedOpponentStats!$B:$B,0),COLUMN()-27))</f>
        <v>0.21</v>
      </c>
      <c r="BF23" s="41">
        <f>IFERROR(INDEX(TeamRankings!$A:$R,MATCH($A23,TeamRankings!$B:$B,0),COLUMN()-49),INDEX(TeamRankings!$A:$R,MATCH($A23&amp;" NCAA",TeamRankings!$B:$B,0),COLUMN()-49))</f>
        <v>3.52</v>
      </c>
      <c r="BG23" s="41">
        <f>IFERROR(INDEX(TeamRankings!$A:$R,MATCH($A23,TeamRankings!$B:$B,0),COLUMN()-48),INDEX(TeamRankings!$A:$R,MATCH($A23&amp;" NCAA",TeamRankings!$B:$B,0),COLUMN()-48))</f>
        <v>1.26</v>
      </c>
      <c r="BH23" s="41">
        <f>IFERROR(INDEX(TeamRankings!$A:$R,MATCH($A23,TeamRankings!$B:$B,0),COLUMN()-47),INDEX(TeamRankings!$A:$R,MATCH($A23&amp;" NCAA",TeamRankings!$B:$B,0),COLUMN()-47))</f>
        <v>2.88</v>
      </c>
      <c r="BI23" s="41">
        <f>IFERROR(INDEX(TeamRankings!$A:$R,MATCH($A23,TeamRankings!$B:$B,0),COLUMN()-47),INDEX(TeamRankings!$A:$R,MATCH($A23&amp;" NCAA",TeamRankings!$B:$B,0),COLUMN()-47))</f>
        <v>0.56000000000000005</v>
      </c>
      <c r="BJ23" s="41">
        <f>IFERROR(INDEX(TeamRankings!$A:$R,MATCH($A23,TeamRankings!$B:$B,0),COLUMN()-47),INDEX(TeamRankings!$A:$R,MATCH($A23&amp;" NCAA",TeamRankings!$B:$B,0),COLUMN()-47))</f>
        <v>3.44</v>
      </c>
      <c r="BK23" s="41">
        <f>IFERROR(INDEX(TeamRankings!$A:$R,MATCH($A23,TeamRankings!$B:$B,0),COLUMN()-47),INDEX(TeamRankings!$A:$R,MATCH($A23&amp;" NCAA",TeamRankings!$B:$B,0),COLUMN()-47))</f>
        <v>103.62</v>
      </c>
      <c r="BL23" s="41">
        <f>IFERROR(INDEX(TeamRankings!$A:$R,MATCH($A23,TeamRankings!$B:$B,0),COLUMN()-47),INDEX(TeamRankings!$A:$R,MATCH($A23&amp;" NCAA",TeamRankings!$B:$B,0),COLUMN()-47))</f>
        <v>98.21</v>
      </c>
      <c r="BM23" s="41">
        <f>IFERROR(INDEX(TeamRankings!$A:$R,MATCH($A23,TeamRankings!$B:$B,0),COLUMN()-47),INDEX(TeamRankings!$A:$R,MATCH($A23&amp;" NCAA",TeamRankings!$B:$B,0),COLUMN()-47))</f>
        <v>5.42</v>
      </c>
      <c r="BN23">
        <f t="shared" si="2"/>
        <v>168.5</v>
      </c>
      <c r="BO23">
        <f t="shared" si="3"/>
        <v>92</v>
      </c>
      <c r="BP23">
        <f t="shared" si="4"/>
        <v>75.090909090909093</v>
      </c>
      <c r="BQ23" s="41" t="str">
        <f>INDEX(TeamRankings!$A:$R,MATCH($A23,TeamRankings!$B:$B,0),3)</f>
        <v>MAC (West)</v>
      </c>
      <c r="BR23" s="40">
        <f t="shared" si="6"/>
        <v>4.7999999999999972</v>
      </c>
      <c r="BS23" s="40">
        <f t="shared" si="7"/>
        <v>7.6000000000000012E-2</v>
      </c>
      <c r="BT23" s="40">
        <f t="shared" si="8"/>
        <v>-2.0999999999999963E-2</v>
      </c>
      <c r="BU23" s="40">
        <f t="shared" si="9"/>
        <v>5.2000000000000046E-2</v>
      </c>
      <c r="BV23" s="40">
        <f t="shared" si="10"/>
        <v>3</v>
      </c>
      <c r="BW23" s="40">
        <f t="shared" si="11"/>
        <v>2.5</v>
      </c>
      <c r="BX23" s="40">
        <f t="shared" si="12"/>
        <v>-0.30000000000000071</v>
      </c>
      <c r="BY23" s="40">
        <f t="shared" si="13"/>
        <v>0.30000000000000071</v>
      </c>
      <c r="BZ23" s="40">
        <f t="shared" si="14"/>
        <v>5.3000000000000047E-2</v>
      </c>
      <c r="CA23" s="40">
        <f t="shared" si="15"/>
        <v>2.2999999999999989</v>
      </c>
      <c r="CB23" s="40">
        <f t="shared" si="16"/>
        <v>-0.40000000000000213</v>
      </c>
      <c r="CC23" s="40">
        <f t="shared" si="17"/>
        <v>5.3000000000000019E-2</v>
      </c>
      <c r="CD23" t="s">
        <v>535</v>
      </c>
      <c r="CE23">
        <f t="array" ref="CE23">_xlfn.STDEV.P(IF($BQ$3:$BQ$355=CD23,$BP$3:$BP$355))</f>
        <v>3.8788249154221313</v>
      </c>
    </row>
    <row r="24" spans="1:97" x14ac:dyDescent="0.25">
      <c r="A24" t="s">
        <v>154</v>
      </c>
      <c r="B24">
        <f>IFERROR(INDEX(BasicStats!$A:$AH,MATCH($A24,BasicStats!$B:$B,0),COLUMN()+1),INDEX(BasicStats!$A:$AH,MATCH($A24&amp;" NCAA",BasicStats!$B:$B,0),COLUMN()+1))</f>
        <v>34</v>
      </c>
      <c r="C24">
        <f>IFERROR(INDEX(BasicStats!$A:$AH,MATCH($A24,BasicStats!$B:$B,0),COLUMN()+1),INDEX(BasicStats!$A:$AH,MATCH($A24&amp;" NCAA",BasicStats!$B:$B,0),COLUMN()+1))</f>
        <v>20</v>
      </c>
      <c r="D24">
        <f>IFERROR(INDEX(BasicStats!$A:$AH,MATCH($A24,BasicStats!$B:$B,0),COLUMN()+1),INDEX(BasicStats!$A:$AH,MATCH($A24&amp;" NCAA",BasicStats!$B:$B,0),COLUMN()+1))</f>
        <v>14</v>
      </c>
      <c r="E24">
        <f>IFERROR(INDEX(BasicStats!$A:$AH,MATCH($A24,BasicStats!$B:$B,0),COLUMN()+1),INDEX(BasicStats!$A:$AH,MATCH($A24&amp;" NCAA",BasicStats!$B:$B,0),COLUMN()+1))</f>
        <v>0.58799999999999997</v>
      </c>
      <c r="F24">
        <f>IFERROR(INDEX(BasicStats!$A:$AH,MATCH($A24,BasicStats!$B:$B,0),COLUMN()+1),INDEX(BasicStats!$A:$AH,MATCH($A24&amp;" NCAA",BasicStats!$B:$B,0),COLUMN()+1))</f>
        <v>13.34</v>
      </c>
      <c r="G24">
        <f>IFERROR(INDEX(BasicStats!$A:$AH,MATCH($A24,BasicStats!$B:$B,0),COLUMN()+1),INDEX(BasicStats!$A:$AH,MATCH($A24&amp;" NCAA",BasicStats!$B:$B,0),COLUMN()+1))</f>
        <v>9.2200000000000006</v>
      </c>
      <c r="H24">
        <f>IFERROR(INDEX(BasicStats!$A:$AH,MATCH($A24,BasicStats!$B:$B,0),COLUMN()+1),INDEX(BasicStats!$A:$AH,MATCH($A24&amp;" NCAA",BasicStats!$B:$B,0),COLUMN()+1))</f>
        <v>10</v>
      </c>
      <c r="I24">
        <f>IFERROR(INDEX(BasicStats!$A:$AH,MATCH($A24,BasicStats!$B:$B,0),COLUMN()+1),INDEX(BasicStats!$A:$AH,MATCH($A24&amp;" NCAA",BasicStats!$B:$B,0),COLUMN()+1))</f>
        <v>8</v>
      </c>
      <c r="J24">
        <f>IFERROR(INDEX(BasicStats!$A:$AH,MATCH($A24,BasicStats!$B:$B,0),COLUMN()+1),INDEX(BasicStats!$A:$AH,MATCH($A24&amp;" NCAA",BasicStats!$B:$B,0),COLUMN()+1))</f>
        <v>13</v>
      </c>
      <c r="K24">
        <f>IFERROR(INDEX(BasicStats!$A:$AH,MATCH($A24,BasicStats!$B:$B,0),COLUMN()+1),INDEX(BasicStats!$A:$AH,MATCH($A24&amp;" NCAA",BasicStats!$B:$B,0),COLUMN()+1))</f>
        <v>5</v>
      </c>
      <c r="L24">
        <f>IFERROR(INDEX(BasicStats!$A:$AH,MATCH($A24,BasicStats!$B:$B,0),COLUMN()+1),INDEX(BasicStats!$A:$AH,MATCH($A24&amp;" NCAA",BasicStats!$B:$B,0),COLUMN()+1))</f>
        <v>5</v>
      </c>
      <c r="M24">
        <f>IFERROR(INDEX(BasicStats!$A:$AH,MATCH($A24,BasicStats!$B:$B,0),COLUMN()+1),INDEX(BasicStats!$A:$AH,MATCH($A24&amp;" NCAA",BasicStats!$B:$B,0),COLUMN()+1))</f>
        <v>6</v>
      </c>
      <c r="N24">
        <f>IFERROR(INDEX(BasicStats!$A:$AH,MATCH($A24,BasicStats!$B:$B,0),COLUMN()+1),INDEX(BasicStats!$A:$AH,MATCH($A24&amp;" NCAA",BasicStats!$B:$B,0),COLUMN()+1))</f>
        <v>2442</v>
      </c>
      <c r="O24">
        <f>IFERROR(INDEX(BasicStats!$A:$AH,MATCH($A24,BasicStats!$B:$B,0),COLUMN()+1),INDEX(BasicStats!$A:$AH,MATCH($A24&amp;" NCAA",BasicStats!$B:$B,0),COLUMN()+1))</f>
        <v>2302</v>
      </c>
      <c r="P24">
        <f>IFERROR(INDEX(BasicStats!$A:$AH,MATCH($A24,BasicStats!$B:$B,0),COLUMN()+1),INDEX(BasicStats!$A:$AH,MATCH($A24&amp;" NCAA",BasicStats!$B:$B,0),COLUMN()+1))</f>
        <v>0</v>
      </c>
      <c r="Q24">
        <f>IFERROR(INDEX(BasicStats!$A:$AH,MATCH($A24,BasicStats!$B:$B,0),COLUMN()+1),INDEX(BasicStats!$A:$AH,MATCH($A24&amp;" NCAA",BasicStats!$B:$B,0),COLUMN()+1))</f>
        <v>1365</v>
      </c>
      <c r="R24">
        <f>IFERROR(INDEX(BasicStats!$A:$AH,MATCH($A24,BasicStats!$B:$B,0),COLUMN()+1),INDEX(BasicStats!$A:$AH,MATCH($A24&amp;" NCAA",BasicStats!$B:$B,0),COLUMN()+1))</f>
        <v>869</v>
      </c>
      <c r="S24">
        <f>IFERROR(INDEX(BasicStats!$A:$AH,MATCH($A24,BasicStats!$B:$B,0),COLUMN()+1),INDEX(BasicStats!$A:$AH,MATCH($A24&amp;" NCAA",BasicStats!$B:$B,0),COLUMN()+1))</f>
        <v>1965</v>
      </c>
      <c r="T24">
        <f>IFERROR(INDEX(BasicStats!$A:$AH,MATCH($A24,BasicStats!$B:$B,0),COLUMN()+1),INDEX(BasicStats!$A:$AH,MATCH($A24&amp;" NCAA",BasicStats!$B:$B,0),COLUMN()+1))</f>
        <v>0.442</v>
      </c>
      <c r="U24">
        <f>IFERROR(INDEX(BasicStats!$A:$AH,MATCH($A24,BasicStats!$B:$B,0),COLUMN()+1),INDEX(BasicStats!$A:$AH,MATCH($A24&amp;" NCAA",BasicStats!$B:$B,0),COLUMN()+1))</f>
        <v>274</v>
      </c>
      <c r="V24">
        <f>IFERROR(INDEX(BasicStats!$A:$AH,MATCH($A24,BasicStats!$B:$B,0),COLUMN()+1),INDEX(BasicStats!$A:$AH,MATCH($A24&amp;" NCAA",BasicStats!$B:$B,0),COLUMN()+1))</f>
        <v>803</v>
      </c>
      <c r="W24">
        <f>IFERROR(INDEX(BasicStats!$A:$AH,MATCH($A24,BasicStats!$B:$B,0),COLUMN()+1),INDEX(BasicStats!$A:$AH,MATCH($A24&amp;" NCAA",BasicStats!$B:$B,0),COLUMN()+1))</f>
        <v>0.34100000000000003</v>
      </c>
      <c r="X24">
        <f>IFERROR(INDEX(BasicStats!$A:$AH,MATCH($A24,BasicStats!$B:$B,0),COLUMN()+1),INDEX(BasicStats!$A:$AH,MATCH($A24&amp;" NCAA",BasicStats!$B:$B,0),COLUMN()+1))</f>
        <v>430</v>
      </c>
      <c r="Y24">
        <f>IFERROR(INDEX(BasicStats!$A:$AH,MATCH($A24,BasicStats!$B:$B,0),COLUMN()+1),INDEX(BasicStats!$A:$AH,MATCH($A24&amp;" NCAA",BasicStats!$B:$B,0),COLUMN()+1))</f>
        <v>635</v>
      </c>
      <c r="Z24">
        <f>IFERROR(INDEX(BasicStats!$A:$AH,MATCH($A24,BasicStats!$B:$B,0),COLUMN()+1),INDEX(BasicStats!$A:$AH,MATCH($A24&amp;" NCAA",BasicStats!$B:$B,0),COLUMN()+1))</f>
        <v>0.67700000000000005</v>
      </c>
      <c r="AA24">
        <f>IFERROR(INDEX(BasicStats!$A:$AH,MATCH($A24,BasicStats!$B:$B,0),COLUMN()+1),INDEX(BasicStats!$A:$AH,MATCH($A24&amp;" NCAA",BasicStats!$B:$B,0),COLUMN()+1))</f>
        <v>446</v>
      </c>
      <c r="AB24">
        <f>IFERROR(INDEX(BasicStats!$A:$AH,MATCH($A24,BasicStats!$B:$B,0),COLUMN()+1),INDEX(BasicStats!$A:$AH,MATCH($A24&amp;" NCAA",BasicStats!$B:$B,0),COLUMN()+1))</f>
        <v>1280</v>
      </c>
      <c r="AC24">
        <f>IFERROR(INDEX(BasicStats!$A:$AH,MATCH($A24,BasicStats!$B:$B,0),COLUMN()+1),INDEX(BasicStats!$A:$AH,MATCH($A24&amp;" NCAA",BasicStats!$B:$B,0),COLUMN()+1))</f>
        <v>473</v>
      </c>
      <c r="AD24">
        <f>IFERROR(INDEX(BasicStats!$A:$AH,MATCH($A24,BasicStats!$B:$B,0),COLUMN()+1),INDEX(BasicStats!$A:$AH,MATCH($A24&amp;" NCAA",BasicStats!$B:$B,0),COLUMN()+1))</f>
        <v>209</v>
      </c>
      <c r="AE24">
        <f>IFERROR(INDEX(BasicStats!$A:$AH,MATCH($A24,BasicStats!$B:$B,0),COLUMN()+1),INDEX(BasicStats!$A:$AH,MATCH($A24&amp;" NCAA",BasicStats!$B:$B,0),COLUMN()+1))</f>
        <v>159</v>
      </c>
      <c r="AF24">
        <f>IFERROR(INDEX(BasicStats!$A:$AH,MATCH($A24,BasicStats!$B:$B,0),COLUMN()+1),INDEX(BasicStats!$A:$AH,MATCH($A24&amp;" NCAA",BasicStats!$B:$B,0),COLUMN()+1))</f>
        <v>446</v>
      </c>
      <c r="AG24" s="38">
        <f>IFERROR(INDEX(AdvancedStats!$A:$AD,MATCH($A24,AdvancedStats!$B:$B,0),COLUMN()-15),INDEX(AdvancedStats!$A:$AD,MATCH($A24&amp;" NCAA",AdvancedStats!$B:$B,0),COLUMN()-15))</f>
        <v>66.599999999999994</v>
      </c>
      <c r="AH24" s="38">
        <f>IFERROR(INDEX(AdvancedStats!$A:$AD,MATCH($A24,AdvancedStats!$B:$B,0),COLUMN()-15),INDEX(AdvancedStats!$A:$AD,MATCH($A24&amp;" NCAA",AdvancedStats!$B:$B,0),COLUMN()-15))</f>
        <v>107.5</v>
      </c>
      <c r="AI24" s="38">
        <f>IFERROR(INDEX(AdvancedStats!$A:$AD,MATCH($A24,AdvancedStats!$B:$B,0),COLUMN()-15),INDEX(AdvancedStats!$A:$AD,MATCH($A24&amp;" NCAA",AdvancedStats!$B:$B,0),COLUMN()-15))</f>
        <v>0.32300000000000001</v>
      </c>
      <c r="AJ24" s="38">
        <f>IFERROR(INDEX(AdvancedStats!$A:$AD,MATCH($A24,AdvancedStats!$B:$B,0),COLUMN()-15),INDEX(AdvancedStats!$A:$AD,MATCH($A24&amp;" NCAA",AdvancedStats!$B:$B,0),COLUMN()-15))</f>
        <v>0.40899999999999997</v>
      </c>
      <c r="AK24" s="38">
        <f>IFERROR(INDEX(AdvancedStats!$A:$AD,MATCH($A24,AdvancedStats!$B:$B,0),COLUMN()-15),INDEX(AdvancedStats!$A:$AD,MATCH($A24&amp;" NCAA",AdvancedStats!$B:$B,0),COLUMN()-15))</f>
        <v>0.53900000000000003</v>
      </c>
      <c r="AL24" s="38">
        <f>IFERROR(INDEX(AdvancedStats!$A:$AD,MATCH($A24,AdvancedStats!$B:$B,0),COLUMN()-15),INDEX(AdvancedStats!$A:$AD,MATCH($A24&amp;" NCAA",AdvancedStats!$B:$B,0),COLUMN()-15))</f>
        <v>54.1</v>
      </c>
      <c r="AM24" s="38">
        <f>IFERROR(INDEX(AdvancedStats!$A:$AD,MATCH($A24,AdvancedStats!$B:$B,0),COLUMN()-15),INDEX(AdvancedStats!$A:$AD,MATCH($A24&amp;" NCAA",AdvancedStats!$B:$B,0),COLUMN()-15))</f>
        <v>54.4</v>
      </c>
      <c r="AN24" s="38">
        <f>IFERROR(INDEX(AdvancedStats!$A:$AD,MATCH($A24,AdvancedStats!$B:$B,0),COLUMN()-15),INDEX(AdvancedStats!$A:$AD,MATCH($A24&amp;" NCAA",AdvancedStats!$B:$B,0),COLUMN()-15))</f>
        <v>9.1999999999999993</v>
      </c>
      <c r="AO24" s="38">
        <f>IFERROR(INDEX(AdvancedStats!$A:$AD,MATCH($A24,AdvancedStats!$B:$B,0),COLUMN()-15),INDEX(AdvancedStats!$A:$AD,MATCH($A24&amp;" NCAA",AdvancedStats!$B:$B,0),COLUMN()-15))</f>
        <v>13.8</v>
      </c>
      <c r="AP24" s="38">
        <f>IFERROR(INDEX(AdvancedStats!$A:$AD,MATCH($A24,AdvancedStats!$B:$B,0),COLUMN()-15),INDEX(AdvancedStats!$A:$AD,MATCH($A24&amp;" NCAA",AdvancedStats!$B:$B,0),COLUMN()-15))</f>
        <v>0.51200000000000001</v>
      </c>
      <c r="AQ24" s="38">
        <f>IFERROR(INDEX(AdvancedStats!$A:$AD,MATCH($A24,AdvancedStats!$B:$B,0),COLUMN()-15),INDEX(AdvancedStats!$A:$AD,MATCH($A24&amp;" NCAA",AdvancedStats!$B:$B,0),COLUMN()-15))</f>
        <v>16.399999999999999</v>
      </c>
      <c r="AR24" s="38">
        <f>IFERROR(INDEX(AdvancedStats!$A:$AD,MATCH($A24,AdvancedStats!$B:$B,0),COLUMN()-15),INDEX(AdvancedStats!$A:$AD,MATCH($A24&amp;" NCAA",AdvancedStats!$B:$B,0),COLUMN()-15))</f>
        <v>37.4</v>
      </c>
      <c r="AS24" s="38">
        <f>IFERROR(INDEX(AdvancedStats!$A:$AD,MATCH($A24,AdvancedStats!$B:$B,0),COLUMN()-15),INDEX(AdvancedStats!$A:$AD,MATCH($A24&amp;" NCAA",AdvancedStats!$B:$B,0),COLUMN()-15))</f>
        <v>0.219</v>
      </c>
      <c r="AT24" s="39">
        <f>IFERROR(INDEX(AdvancedOpponentStats!$A:$AD,MATCH($A24,AdvancedOpponentStats!$B:$B,0),COLUMN()-27),INDEX(AdvancedOpponentStats!$A:$AD,MATCH($A24&amp;" NCAA",AdvancedOpponentStats!$B:$B,0),COLUMN()-27))</f>
        <v>101.3</v>
      </c>
      <c r="AU24" s="39">
        <f>IFERROR(INDEX(AdvancedOpponentStats!$A:$AD,MATCH($A24,AdvancedOpponentStats!$B:$B,0),COLUMN()-27),INDEX(AdvancedOpponentStats!$A:$AD,MATCH($A24&amp;" NCAA",AdvancedOpponentStats!$B:$B,0),COLUMN()-27))</f>
        <v>0.36499999999999999</v>
      </c>
      <c r="AV24" s="39">
        <f>IFERROR(INDEX(AdvancedOpponentStats!$A:$AD,MATCH($A24,AdvancedOpponentStats!$B:$B,0),COLUMN()-27),INDEX(AdvancedOpponentStats!$A:$AD,MATCH($A24&amp;" NCAA",AdvancedOpponentStats!$B:$B,0),COLUMN()-27))</f>
        <v>0.38200000000000001</v>
      </c>
      <c r="AW24" s="39">
        <f>IFERROR(INDEX(AdvancedOpponentStats!$A:$AD,MATCH($A24,AdvancedOpponentStats!$B:$B,0),COLUMN()-27),INDEX(AdvancedOpponentStats!$A:$AD,MATCH($A24&amp;" NCAA",AdvancedOpponentStats!$B:$B,0),COLUMN()-27))</f>
        <v>0.52500000000000002</v>
      </c>
      <c r="AX24" s="39">
        <f>IFERROR(INDEX(AdvancedOpponentStats!$A:$AD,MATCH($A24,AdvancedOpponentStats!$B:$B,0),COLUMN()-27),INDEX(AdvancedOpponentStats!$A:$AD,MATCH($A24&amp;" NCAA",AdvancedOpponentStats!$B:$B,0),COLUMN()-27))</f>
        <v>45.9</v>
      </c>
      <c r="AY24" s="39">
        <f>IFERROR(INDEX(AdvancedOpponentStats!$A:$AD,MATCH($A24,AdvancedOpponentStats!$B:$B,0),COLUMN()-27),INDEX(AdvancedOpponentStats!$A:$AD,MATCH($A24&amp;" NCAA",AdvancedOpponentStats!$B:$B,0),COLUMN()-27))</f>
        <v>55.6</v>
      </c>
      <c r="AZ24" s="39">
        <f>IFERROR(INDEX(AdvancedOpponentStats!$A:$AD,MATCH($A24,AdvancedOpponentStats!$B:$B,0),COLUMN()-27),INDEX(AdvancedOpponentStats!$A:$AD,MATCH($A24&amp;" NCAA",AdvancedOpponentStats!$B:$B,0),COLUMN()-27))</f>
        <v>8.9</v>
      </c>
      <c r="BA24" s="39">
        <f>IFERROR(INDEX(AdvancedOpponentStats!$A:$AD,MATCH($A24,AdvancedOpponentStats!$B:$B,0),COLUMN()-27),INDEX(AdvancedOpponentStats!$A:$AD,MATCH($A24&amp;" NCAA",AdvancedOpponentStats!$B:$B,0),COLUMN()-27))</f>
        <v>12.6</v>
      </c>
      <c r="BB24" s="39">
        <f>IFERROR(INDEX(AdvancedOpponentStats!$A:$AD,MATCH($A24,AdvancedOpponentStats!$B:$B,0),COLUMN()-27),INDEX(AdvancedOpponentStats!$A:$AD,MATCH($A24&amp;" NCAA",AdvancedOpponentStats!$B:$B,0),COLUMN()-27))</f>
        <v>0.49099999999999999</v>
      </c>
      <c r="BC24" s="39">
        <f>IFERROR(INDEX(AdvancedOpponentStats!$A:$AD,MATCH($A24,AdvancedOpponentStats!$B:$B,0),COLUMN()-27),INDEX(AdvancedOpponentStats!$A:$AD,MATCH($A24&amp;" NCAA",AdvancedOpponentStats!$B:$B,0),COLUMN()-27))</f>
        <v>16.100000000000001</v>
      </c>
      <c r="BD24" s="39">
        <f>IFERROR(INDEX(AdvancedOpponentStats!$A:$AD,MATCH($A24,AdvancedOpponentStats!$B:$B,0),COLUMN()-27),INDEX(AdvancedOpponentStats!$A:$AD,MATCH($A24&amp;" NCAA",AdvancedOpponentStats!$B:$B,0),COLUMN()-27))</f>
        <v>28.8</v>
      </c>
      <c r="BE24" s="39">
        <f>IFERROR(INDEX(AdvancedOpponentStats!$A:$AD,MATCH($A24,AdvancedOpponentStats!$B:$B,0),COLUMN()-27),INDEX(AdvancedOpponentStats!$A:$AD,MATCH($A24&amp;" NCAA",AdvancedOpponentStats!$B:$B,0),COLUMN()-27))</f>
        <v>0.249</v>
      </c>
      <c r="BF24" s="41">
        <f>IFERROR(INDEX(TeamRankings!$A:$R,MATCH($A24,TeamRankings!$B:$B,0),COLUMN()-49),INDEX(TeamRankings!$A:$R,MATCH($A24&amp;" NCAA",TeamRankings!$B:$B,0),COLUMN()-49))</f>
        <v>4.12</v>
      </c>
      <c r="BG24" s="41">
        <f>IFERROR(INDEX(TeamRankings!$A:$R,MATCH($A24,TeamRankings!$B:$B,0),COLUMN()-48),INDEX(TeamRankings!$A:$R,MATCH($A24&amp;" NCAA",TeamRankings!$B:$B,0),COLUMN()-48))</f>
        <v>9.2200000000000006</v>
      </c>
      <c r="BH24" s="41">
        <f>IFERROR(INDEX(TeamRankings!$A:$R,MATCH($A24,TeamRankings!$B:$B,0),COLUMN()-47),INDEX(TeamRankings!$A:$R,MATCH($A24&amp;" NCAA",TeamRankings!$B:$B,0),COLUMN()-47))</f>
        <v>5.18</v>
      </c>
      <c r="BI24" s="41">
        <f>IFERROR(INDEX(TeamRankings!$A:$R,MATCH($A24,TeamRankings!$B:$B,0),COLUMN()-47),INDEX(TeamRankings!$A:$R,MATCH($A24&amp;" NCAA",TeamRankings!$B:$B,0),COLUMN()-47))</f>
        <v>8.16</v>
      </c>
      <c r="BJ24" s="41">
        <f>IFERROR(INDEX(TeamRankings!$A:$R,MATCH($A24,TeamRankings!$B:$B,0),COLUMN()-47),INDEX(TeamRankings!$A:$R,MATCH($A24&amp;" NCAA",TeamRankings!$B:$B,0),COLUMN()-47))</f>
        <v>13.34</v>
      </c>
      <c r="BK24" s="41">
        <f>IFERROR(INDEX(TeamRankings!$A:$R,MATCH($A24,TeamRankings!$B:$B,0),COLUMN()-47),INDEX(TeamRankings!$A:$R,MATCH($A24&amp;" NCAA",TeamRankings!$B:$B,0),COLUMN()-47))</f>
        <v>114.78</v>
      </c>
      <c r="BL24" s="41">
        <f>IFERROR(INDEX(TeamRankings!$A:$R,MATCH($A24,TeamRankings!$B:$B,0),COLUMN()-47),INDEX(TeamRankings!$A:$R,MATCH($A24&amp;" NCAA",TeamRankings!$B:$B,0),COLUMN()-47))</f>
        <v>94.89</v>
      </c>
      <c r="BM24" s="41">
        <f>IFERROR(INDEX(TeamRankings!$A:$R,MATCH($A24,TeamRankings!$B:$B,0),COLUMN()-47),INDEX(TeamRankings!$A:$R,MATCH($A24&amp;" NCAA",TeamRankings!$B:$B,0),COLUMN()-47))</f>
        <v>19.89</v>
      </c>
      <c r="BN24">
        <f t="shared" si="2"/>
        <v>26</v>
      </c>
      <c r="BO24">
        <f t="shared" si="3"/>
        <v>62</v>
      </c>
      <c r="BP24">
        <f t="shared" si="4"/>
        <v>71.82352941176471</v>
      </c>
      <c r="BQ24" s="41" t="str">
        <f>INDEX(TeamRankings!$A:$R,MATCH($A24,TeamRankings!$B:$B,0),3)</f>
        <v>Big 12</v>
      </c>
      <c r="BR24" s="40">
        <f t="shared" si="6"/>
        <v>6.2000000000000028</v>
      </c>
      <c r="BS24" s="40">
        <f t="shared" si="7"/>
        <v>-4.1999999999999982E-2</v>
      </c>
      <c r="BT24" s="40">
        <f t="shared" si="8"/>
        <v>2.6999999999999968E-2</v>
      </c>
      <c r="BU24" s="40">
        <f t="shared" si="9"/>
        <v>1.4000000000000012E-2</v>
      </c>
      <c r="BV24" s="40">
        <f t="shared" si="10"/>
        <v>8.2000000000000028</v>
      </c>
      <c r="BW24" s="40">
        <f t="shared" si="11"/>
        <v>-1.2000000000000028</v>
      </c>
      <c r="BX24" s="40">
        <f t="shared" si="12"/>
        <v>0.29999999999999893</v>
      </c>
      <c r="BY24" s="40">
        <f t="shared" si="13"/>
        <v>1.2000000000000011</v>
      </c>
      <c r="BZ24" s="40">
        <f t="shared" si="14"/>
        <v>2.1000000000000019E-2</v>
      </c>
      <c r="CA24" s="40">
        <f t="shared" si="15"/>
        <v>0.29999999999999716</v>
      </c>
      <c r="CB24" s="40">
        <f t="shared" si="16"/>
        <v>8.5999999999999979</v>
      </c>
      <c r="CC24" s="40">
        <f t="shared" si="17"/>
        <v>-0.03</v>
      </c>
      <c r="CD24" t="s">
        <v>524</v>
      </c>
      <c r="CE24">
        <f t="array" ref="CE24">_xlfn.STDEV.P(IF($BQ$3:$BQ$355=CD24,$BP$3:$BP$355))</f>
        <v>4.9340046575181526</v>
      </c>
    </row>
    <row r="25" spans="1:97" x14ac:dyDescent="0.25">
      <c r="A25" t="s">
        <v>155</v>
      </c>
      <c r="B25">
        <f>IFERROR(INDEX(BasicStats!$A:$AH,MATCH($A25,BasicStats!$B:$B,0),COLUMN()+1),INDEX(BasicStats!$A:$AH,MATCH($A25&amp;" NCAA",BasicStats!$B:$B,0),COLUMN()+1))</f>
        <v>33</v>
      </c>
      <c r="C25">
        <f>IFERROR(INDEX(BasicStats!$A:$AH,MATCH($A25,BasicStats!$B:$B,0),COLUMN()+1),INDEX(BasicStats!$A:$AH,MATCH($A25&amp;" NCAA",BasicStats!$B:$B,0),COLUMN()+1))</f>
        <v>27</v>
      </c>
      <c r="D25">
        <f>IFERROR(INDEX(BasicStats!$A:$AH,MATCH($A25,BasicStats!$B:$B,0),COLUMN()+1),INDEX(BasicStats!$A:$AH,MATCH($A25&amp;" NCAA",BasicStats!$B:$B,0),COLUMN()+1))</f>
        <v>6</v>
      </c>
      <c r="E25">
        <f>IFERROR(INDEX(BasicStats!$A:$AH,MATCH($A25,BasicStats!$B:$B,0),COLUMN()+1),INDEX(BasicStats!$A:$AH,MATCH($A25&amp;" NCAA",BasicStats!$B:$B,0),COLUMN()+1))</f>
        <v>0.81799999999999995</v>
      </c>
      <c r="F25">
        <f>IFERROR(INDEX(BasicStats!$A:$AH,MATCH($A25,BasicStats!$B:$B,0),COLUMN()+1),INDEX(BasicStats!$A:$AH,MATCH($A25&amp;" NCAA",BasicStats!$B:$B,0),COLUMN()+1))</f>
        <v>9.17</v>
      </c>
      <c r="G25">
        <f>IFERROR(INDEX(BasicStats!$A:$AH,MATCH($A25,BasicStats!$B:$B,0),COLUMN()+1),INDEX(BasicStats!$A:$AH,MATCH($A25&amp;" NCAA",BasicStats!$B:$B,0),COLUMN()+1))</f>
        <v>-2.5499999999999998</v>
      </c>
      <c r="H25">
        <f>IFERROR(INDEX(BasicStats!$A:$AH,MATCH($A25,BasicStats!$B:$B,0),COLUMN()+1),INDEX(BasicStats!$A:$AH,MATCH($A25&amp;" NCAA",BasicStats!$B:$B,0),COLUMN()+1))</f>
        <v>16</v>
      </c>
      <c r="I25">
        <f>IFERROR(INDEX(BasicStats!$A:$AH,MATCH($A25,BasicStats!$B:$B,0),COLUMN()+1),INDEX(BasicStats!$A:$AH,MATCH($A25&amp;" NCAA",BasicStats!$B:$B,0),COLUMN()+1))</f>
        <v>2</v>
      </c>
      <c r="J25">
        <f>IFERROR(INDEX(BasicStats!$A:$AH,MATCH($A25,BasicStats!$B:$B,0),COLUMN()+1),INDEX(BasicStats!$A:$AH,MATCH($A25&amp;" NCAA",BasicStats!$B:$B,0),COLUMN()+1))</f>
        <v>13</v>
      </c>
      <c r="K25">
        <f>IFERROR(INDEX(BasicStats!$A:$AH,MATCH($A25,BasicStats!$B:$B,0),COLUMN()+1),INDEX(BasicStats!$A:$AH,MATCH($A25&amp;" NCAA",BasicStats!$B:$B,0),COLUMN()+1))</f>
        <v>1</v>
      </c>
      <c r="L25">
        <f>IFERROR(INDEX(BasicStats!$A:$AH,MATCH($A25,BasicStats!$B:$B,0),COLUMN()+1),INDEX(BasicStats!$A:$AH,MATCH($A25&amp;" NCAA",BasicStats!$B:$B,0),COLUMN()+1))</f>
        <v>12</v>
      </c>
      <c r="M25">
        <f>IFERROR(INDEX(BasicStats!$A:$AH,MATCH($A25,BasicStats!$B:$B,0),COLUMN()+1),INDEX(BasicStats!$A:$AH,MATCH($A25&amp;" NCAA",BasicStats!$B:$B,0),COLUMN()+1))</f>
        <v>3</v>
      </c>
      <c r="N25">
        <f>IFERROR(INDEX(BasicStats!$A:$AH,MATCH($A25,BasicStats!$B:$B,0),COLUMN()+1),INDEX(BasicStats!$A:$AH,MATCH($A25&amp;" NCAA",BasicStats!$B:$B,0),COLUMN()+1))</f>
        <v>2868</v>
      </c>
      <c r="O25">
        <f>IFERROR(INDEX(BasicStats!$A:$AH,MATCH($A25,BasicStats!$B:$B,0),COLUMN()+1),INDEX(BasicStats!$A:$AH,MATCH($A25&amp;" NCAA",BasicStats!$B:$B,0),COLUMN()+1))</f>
        <v>2439</v>
      </c>
      <c r="P25">
        <f>IFERROR(INDEX(BasicStats!$A:$AH,MATCH($A25,BasicStats!$B:$B,0),COLUMN()+1),INDEX(BasicStats!$A:$AH,MATCH($A25&amp;" NCAA",BasicStats!$B:$B,0),COLUMN()+1))</f>
        <v>0</v>
      </c>
      <c r="Q25">
        <f>IFERROR(INDEX(BasicStats!$A:$AH,MATCH($A25,BasicStats!$B:$B,0),COLUMN()+1),INDEX(BasicStats!$A:$AH,MATCH($A25&amp;" NCAA",BasicStats!$B:$B,0),COLUMN()+1))</f>
        <v>1330</v>
      </c>
      <c r="R25">
        <f>IFERROR(INDEX(BasicStats!$A:$AH,MATCH($A25,BasicStats!$B:$B,0),COLUMN()+1),INDEX(BasicStats!$A:$AH,MATCH($A25&amp;" NCAA",BasicStats!$B:$B,0),COLUMN()+1))</f>
        <v>1042</v>
      </c>
      <c r="S25">
        <f>IFERROR(INDEX(BasicStats!$A:$AH,MATCH($A25,BasicStats!$B:$B,0),COLUMN()+1),INDEX(BasicStats!$A:$AH,MATCH($A25&amp;" NCAA",BasicStats!$B:$B,0),COLUMN()+1))</f>
        <v>2094</v>
      </c>
      <c r="T25">
        <f>IFERROR(INDEX(BasicStats!$A:$AH,MATCH($A25,BasicStats!$B:$B,0),COLUMN()+1),INDEX(BasicStats!$A:$AH,MATCH($A25&amp;" NCAA",BasicStats!$B:$B,0),COLUMN()+1))</f>
        <v>0.498</v>
      </c>
      <c r="U25">
        <f>IFERROR(INDEX(BasicStats!$A:$AH,MATCH($A25,BasicStats!$B:$B,0),COLUMN()+1),INDEX(BasicStats!$A:$AH,MATCH($A25&amp;" NCAA",BasicStats!$B:$B,0),COLUMN()+1))</f>
        <v>343</v>
      </c>
      <c r="V25">
        <f>IFERROR(INDEX(BasicStats!$A:$AH,MATCH($A25,BasicStats!$B:$B,0),COLUMN()+1),INDEX(BasicStats!$A:$AH,MATCH($A25&amp;" NCAA",BasicStats!$B:$B,0),COLUMN()+1))</f>
        <v>921</v>
      </c>
      <c r="W25">
        <f>IFERROR(INDEX(BasicStats!$A:$AH,MATCH($A25,BasicStats!$B:$B,0),COLUMN()+1),INDEX(BasicStats!$A:$AH,MATCH($A25&amp;" NCAA",BasicStats!$B:$B,0),COLUMN()+1))</f>
        <v>0.372</v>
      </c>
      <c r="X25">
        <f>IFERROR(INDEX(BasicStats!$A:$AH,MATCH($A25,BasicStats!$B:$B,0),COLUMN()+1),INDEX(BasicStats!$A:$AH,MATCH($A25&amp;" NCAA",BasicStats!$B:$B,0),COLUMN()+1))</f>
        <v>441</v>
      </c>
      <c r="Y25">
        <f>IFERROR(INDEX(BasicStats!$A:$AH,MATCH($A25,BasicStats!$B:$B,0),COLUMN()+1),INDEX(BasicStats!$A:$AH,MATCH($A25&amp;" NCAA",BasicStats!$B:$B,0),COLUMN()+1))</f>
        <v>598</v>
      </c>
      <c r="Z25">
        <f>IFERROR(INDEX(BasicStats!$A:$AH,MATCH($A25,BasicStats!$B:$B,0),COLUMN()+1),INDEX(BasicStats!$A:$AH,MATCH($A25&amp;" NCAA",BasicStats!$B:$B,0),COLUMN()+1))</f>
        <v>0.73699999999999999</v>
      </c>
      <c r="AA25">
        <f>IFERROR(INDEX(BasicStats!$A:$AH,MATCH($A25,BasicStats!$B:$B,0),COLUMN()+1),INDEX(BasicStats!$A:$AH,MATCH($A25&amp;" NCAA",BasicStats!$B:$B,0),COLUMN()+1))</f>
        <v>286</v>
      </c>
      <c r="AB25">
        <f>IFERROR(INDEX(BasicStats!$A:$AH,MATCH($A25,BasicStats!$B:$B,0),COLUMN()+1),INDEX(BasicStats!$A:$AH,MATCH($A25&amp;" NCAA",BasicStats!$B:$B,0),COLUMN()+1))</f>
        <v>1275</v>
      </c>
      <c r="AC25">
        <f>IFERROR(INDEX(BasicStats!$A:$AH,MATCH($A25,BasicStats!$B:$B,0),COLUMN()+1),INDEX(BasicStats!$A:$AH,MATCH($A25&amp;" NCAA",BasicStats!$B:$B,0),COLUMN()+1))</f>
        <v>645</v>
      </c>
      <c r="AD25">
        <f>IFERROR(INDEX(BasicStats!$A:$AH,MATCH($A25,BasicStats!$B:$B,0),COLUMN()+1),INDEX(BasicStats!$A:$AH,MATCH($A25&amp;" NCAA",BasicStats!$B:$B,0),COLUMN()+1))</f>
        <v>220</v>
      </c>
      <c r="AE25">
        <f>IFERROR(INDEX(BasicStats!$A:$AH,MATCH($A25,BasicStats!$B:$B,0),COLUMN()+1),INDEX(BasicStats!$A:$AH,MATCH($A25&amp;" NCAA",BasicStats!$B:$B,0),COLUMN()+1))</f>
        <v>125</v>
      </c>
      <c r="AF25">
        <f>IFERROR(INDEX(BasicStats!$A:$AH,MATCH($A25,BasicStats!$B:$B,0),COLUMN()+1),INDEX(BasicStats!$A:$AH,MATCH($A25&amp;" NCAA",BasicStats!$B:$B,0),COLUMN()+1))</f>
        <v>376</v>
      </c>
      <c r="AG25" s="38">
        <f>IFERROR(INDEX(AdvancedStats!$A:$AD,MATCH($A25,AdvancedStats!$B:$B,0),COLUMN()-15),INDEX(AdvancedStats!$A:$AD,MATCH($A25&amp;" NCAA",AdvancedStats!$B:$B,0),COLUMN()-15))</f>
        <v>74.2</v>
      </c>
      <c r="AH25" s="38">
        <f>IFERROR(INDEX(AdvancedStats!$A:$AD,MATCH($A25,AdvancedStats!$B:$B,0),COLUMN()-15),INDEX(AdvancedStats!$A:$AD,MATCH($A25&amp;" NCAA",AdvancedStats!$B:$B,0),COLUMN()-15))</f>
        <v>116.2</v>
      </c>
      <c r="AI25" s="38">
        <f>IFERROR(INDEX(AdvancedStats!$A:$AD,MATCH($A25,AdvancedStats!$B:$B,0),COLUMN()-15),INDEX(AdvancedStats!$A:$AD,MATCH($A25&amp;" NCAA",AdvancedStats!$B:$B,0),COLUMN()-15))</f>
        <v>0.28599999999999998</v>
      </c>
      <c r="AJ25" s="38">
        <f>IFERROR(INDEX(AdvancedStats!$A:$AD,MATCH($A25,AdvancedStats!$B:$B,0),COLUMN()-15),INDEX(AdvancedStats!$A:$AD,MATCH($A25&amp;" NCAA",AdvancedStats!$B:$B,0),COLUMN()-15))</f>
        <v>0.44</v>
      </c>
      <c r="AK25" s="38">
        <f>IFERROR(INDEX(AdvancedStats!$A:$AD,MATCH($A25,AdvancedStats!$B:$B,0),COLUMN()-15),INDEX(AdvancedStats!$A:$AD,MATCH($A25&amp;" NCAA",AdvancedStats!$B:$B,0),COLUMN()-15))</f>
        <v>0.60299999999999998</v>
      </c>
      <c r="AL25" s="38">
        <f>IFERROR(INDEX(AdvancedStats!$A:$AD,MATCH($A25,AdvancedStats!$B:$B,0),COLUMN()-15),INDEX(AdvancedStats!$A:$AD,MATCH($A25&amp;" NCAA",AdvancedStats!$B:$B,0),COLUMN()-15))</f>
        <v>52.2</v>
      </c>
      <c r="AM25" s="38">
        <f>IFERROR(INDEX(AdvancedStats!$A:$AD,MATCH($A25,AdvancedStats!$B:$B,0),COLUMN()-15),INDEX(AdvancedStats!$A:$AD,MATCH($A25&amp;" NCAA",AdvancedStats!$B:$B,0),COLUMN()-15))</f>
        <v>61.9</v>
      </c>
      <c r="AN25" s="38">
        <f>IFERROR(INDEX(AdvancedStats!$A:$AD,MATCH($A25,AdvancedStats!$B:$B,0),COLUMN()-15),INDEX(AdvancedStats!$A:$AD,MATCH($A25&amp;" NCAA",AdvancedStats!$B:$B,0),COLUMN()-15))</f>
        <v>8.9</v>
      </c>
      <c r="AO25" s="38">
        <f>IFERROR(INDEX(AdvancedStats!$A:$AD,MATCH($A25,AdvancedStats!$B:$B,0),COLUMN()-15),INDEX(AdvancedStats!$A:$AD,MATCH($A25&amp;" NCAA",AdvancedStats!$B:$B,0),COLUMN()-15))</f>
        <v>9.1</v>
      </c>
      <c r="AP25" s="38">
        <f>IFERROR(INDEX(AdvancedStats!$A:$AD,MATCH($A25,AdvancedStats!$B:$B,0),COLUMN()-15),INDEX(AdvancedStats!$A:$AD,MATCH($A25&amp;" NCAA",AdvancedStats!$B:$B,0),COLUMN()-15))</f>
        <v>0.57999999999999996</v>
      </c>
      <c r="AQ25" s="38">
        <f>IFERROR(INDEX(AdvancedStats!$A:$AD,MATCH($A25,AdvancedStats!$B:$B,0),COLUMN()-15),INDEX(AdvancedStats!$A:$AD,MATCH($A25&amp;" NCAA",AdvancedStats!$B:$B,0),COLUMN()-15))</f>
        <v>13.7</v>
      </c>
      <c r="AR25" s="38">
        <f>IFERROR(INDEX(AdvancedStats!$A:$AD,MATCH($A25,AdvancedStats!$B:$B,0),COLUMN()-15),INDEX(AdvancedStats!$A:$AD,MATCH($A25&amp;" NCAA",AdvancedStats!$B:$B,0),COLUMN()-15))</f>
        <v>25.1</v>
      </c>
      <c r="AS25" s="38">
        <f>IFERROR(INDEX(AdvancedStats!$A:$AD,MATCH($A25,AdvancedStats!$B:$B,0),COLUMN()-15),INDEX(AdvancedStats!$A:$AD,MATCH($A25&amp;" NCAA",AdvancedStats!$B:$B,0),COLUMN()-15))</f>
        <v>0.21099999999999999</v>
      </c>
      <c r="AT25" s="39">
        <f>IFERROR(INDEX(AdvancedOpponentStats!$A:$AD,MATCH($A25,AdvancedOpponentStats!$B:$B,0),COLUMN()-27),INDEX(AdvancedOpponentStats!$A:$AD,MATCH($A25&amp;" NCAA",AdvancedOpponentStats!$B:$B,0),COLUMN()-27))</f>
        <v>98.8</v>
      </c>
      <c r="AU25" s="39">
        <f>IFERROR(INDEX(AdvancedOpponentStats!$A:$AD,MATCH($A25,AdvancedOpponentStats!$B:$B,0),COLUMN()-27),INDEX(AdvancedOpponentStats!$A:$AD,MATCH($A25&amp;" NCAA",AdvancedOpponentStats!$B:$B,0),COLUMN()-27))</f>
        <v>0.27</v>
      </c>
      <c r="AV25" s="39">
        <f>IFERROR(INDEX(AdvancedOpponentStats!$A:$AD,MATCH($A25,AdvancedOpponentStats!$B:$B,0),COLUMN()-27),INDEX(AdvancedOpponentStats!$A:$AD,MATCH($A25&amp;" NCAA",AdvancedOpponentStats!$B:$B,0),COLUMN()-27))</f>
        <v>0.35199999999999998</v>
      </c>
      <c r="AW25" s="39">
        <f>IFERROR(INDEX(AdvancedOpponentStats!$A:$AD,MATCH($A25,AdvancedOpponentStats!$B:$B,0),COLUMN()-27),INDEX(AdvancedOpponentStats!$A:$AD,MATCH($A25&amp;" NCAA",AdvancedOpponentStats!$B:$B,0),COLUMN()-27))</f>
        <v>0.51200000000000001</v>
      </c>
      <c r="AX25" s="39">
        <f>IFERROR(INDEX(AdvancedOpponentStats!$A:$AD,MATCH($A25,AdvancedOpponentStats!$B:$B,0),COLUMN()-27),INDEX(AdvancedOpponentStats!$A:$AD,MATCH($A25&amp;" NCAA",AdvancedOpponentStats!$B:$B,0),COLUMN()-27))</f>
        <v>47.8</v>
      </c>
      <c r="AY25" s="39">
        <f>IFERROR(INDEX(AdvancedOpponentStats!$A:$AD,MATCH($A25,AdvancedOpponentStats!$B:$B,0),COLUMN()-27),INDEX(AdvancedOpponentStats!$A:$AD,MATCH($A25&amp;" NCAA",AdvancedOpponentStats!$B:$B,0),COLUMN()-27))</f>
        <v>44.9</v>
      </c>
      <c r="AZ25" s="39">
        <f>IFERROR(INDEX(AdvancedOpponentStats!$A:$AD,MATCH($A25,AdvancedOpponentStats!$B:$B,0),COLUMN()-27),INDEX(AdvancedOpponentStats!$A:$AD,MATCH($A25&amp;" NCAA",AdvancedOpponentStats!$B:$B,0),COLUMN()-27))</f>
        <v>8.1</v>
      </c>
      <c r="BA25" s="39">
        <f>IFERROR(INDEX(AdvancedOpponentStats!$A:$AD,MATCH($A25,AdvancedOpponentStats!$B:$B,0),COLUMN()-27),INDEX(AdvancedOpponentStats!$A:$AD,MATCH($A25&amp;" NCAA",AdvancedOpponentStats!$B:$B,0),COLUMN()-27))</f>
        <v>9.9</v>
      </c>
      <c r="BB25" s="39">
        <f>IFERROR(INDEX(AdvancedOpponentStats!$A:$AD,MATCH($A25,AdvancedOpponentStats!$B:$B,0),COLUMN()-27),INDEX(AdvancedOpponentStats!$A:$AD,MATCH($A25&amp;" NCAA",AdvancedOpponentStats!$B:$B,0),COLUMN()-27))</f>
        <v>0.48399999999999999</v>
      </c>
      <c r="BC25" s="39">
        <f>IFERROR(INDEX(AdvancedOpponentStats!$A:$AD,MATCH($A25,AdvancedOpponentStats!$B:$B,0),COLUMN()-27),INDEX(AdvancedOpponentStats!$A:$AD,MATCH($A25&amp;" NCAA",AdvancedOpponentStats!$B:$B,0),COLUMN()-27))</f>
        <v>14.5</v>
      </c>
      <c r="BD25" s="39">
        <f>IFERROR(INDEX(AdvancedOpponentStats!$A:$AD,MATCH($A25,AdvancedOpponentStats!$B:$B,0),COLUMN()-27),INDEX(AdvancedOpponentStats!$A:$AD,MATCH($A25&amp;" NCAA",AdvancedOpponentStats!$B:$B,0),COLUMN()-27))</f>
        <v>24.1</v>
      </c>
      <c r="BE25" s="39">
        <f>IFERROR(INDEX(AdvancedOpponentStats!$A:$AD,MATCH($A25,AdvancedOpponentStats!$B:$B,0),COLUMN()-27),INDEX(AdvancedOpponentStats!$A:$AD,MATCH($A25&amp;" NCAA",AdvancedOpponentStats!$B:$B,0),COLUMN()-27))</f>
        <v>0.188</v>
      </c>
      <c r="BF25" s="41">
        <f>IFERROR(INDEX(TeamRankings!$A:$R,MATCH($A25,TeamRankings!$B:$B,0),COLUMN()-49),INDEX(TeamRankings!$A:$R,MATCH($A25&amp;" NCAA",TeamRankings!$B:$B,0),COLUMN()-49))</f>
        <v>13</v>
      </c>
      <c r="BG25" s="41">
        <f>IFERROR(INDEX(TeamRankings!$A:$R,MATCH($A25,TeamRankings!$B:$B,0),COLUMN()-48),INDEX(TeamRankings!$A:$R,MATCH($A25&amp;" NCAA",TeamRankings!$B:$B,0),COLUMN()-48))</f>
        <v>-2.5499999999999998</v>
      </c>
      <c r="BH25" s="41">
        <f>IFERROR(INDEX(TeamRankings!$A:$R,MATCH($A25,TeamRankings!$B:$B,0),COLUMN()-47),INDEX(TeamRankings!$A:$R,MATCH($A25&amp;" NCAA",TeamRankings!$B:$B,0),COLUMN()-47))</f>
        <v>11.36</v>
      </c>
      <c r="BI25" s="41">
        <f>IFERROR(INDEX(TeamRankings!$A:$R,MATCH($A25,TeamRankings!$B:$B,0),COLUMN()-47),INDEX(TeamRankings!$A:$R,MATCH($A25&amp;" NCAA",TeamRankings!$B:$B,0),COLUMN()-47))</f>
        <v>-2.19</v>
      </c>
      <c r="BJ25" s="41">
        <f>IFERROR(INDEX(TeamRankings!$A:$R,MATCH($A25,TeamRankings!$B:$B,0),COLUMN()-47),INDEX(TeamRankings!$A:$R,MATCH($A25&amp;" NCAA",TeamRankings!$B:$B,0),COLUMN()-47))</f>
        <v>9.17</v>
      </c>
      <c r="BK25" s="41">
        <f>IFERROR(INDEX(TeamRankings!$A:$R,MATCH($A25,TeamRankings!$B:$B,0),COLUMN()-47),INDEX(TeamRankings!$A:$R,MATCH($A25&amp;" NCAA",TeamRankings!$B:$B,0),COLUMN()-47))</f>
        <v>114.77</v>
      </c>
      <c r="BL25" s="41">
        <f>IFERROR(INDEX(TeamRankings!$A:$R,MATCH($A25,TeamRankings!$B:$B,0),COLUMN()-47),INDEX(TeamRankings!$A:$R,MATCH($A25&amp;" NCAA",TeamRankings!$B:$B,0),COLUMN()-47))</f>
        <v>101.36</v>
      </c>
      <c r="BM25" s="41">
        <f>IFERROR(INDEX(TeamRankings!$A:$R,MATCH($A25,TeamRankings!$B:$B,0),COLUMN()-47),INDEX(TeamRankings!$A:$R,MATCH($A25&amp;" NCAA",TeamRankings!$B:$B,0),COLUMN()-47))</f>
        <v>13.41</v>
      </c>
      <c r="BN25">
        <f t="shared" si="2"/>
        <v>27</v>
      </c>
      <c r="BO25">
        <f t="shared" si="3"/>
        <v>135</v>
      </c>
      <c r="BP25">
        <f t="shared" si="4"/>
        <v>86.909090909090907</v>
      </c>
      <c r="BQ25" s="41" t="str">
        <f>INDEX(TeamRankings!$A:$R,MATCH($A25,TeamRankings!$B:$B,0),3)</f>
        <v>OVC</v>
      </c>
      <c r="BR25" s="40">
        <f t="shared" si="6"/>
        <v>17.400000000000006</v>
      </c>
      <c r="BS25" s="40">
        <f t="shared" si="7"/>
        <v>1.5999999999999959E-2</v>
      </c>
      <c r="BT25" s="40">
        <f t="shared" si="8"/>
        <v>8.8000000000000023E-2</v>
      </c>
      <c r="BU25" s="40">
        <f t="shared" si="9"/>
        <v>9.099999999999997E-2</v>
      </c>
      <c r="BV25" s="40">
        <f t="shared" si="10"/>
        <v>4.4000000000000057</v>
      </c>
      <c r="BW25" s="40">
        <f t="shared" si="11"/>
        <v>17</v>
      </c>
      <c r="BX25" s="40">
        <f t="shared" si="12"/>
        <v>0.80000000000000071</v>
      </c>
      <c r="BY25" s="40">
        <f t="shared" si="13"/>
        <v>-0.80000000000000071</v>
      </c>
      <c r="BZ25" s="40">
        <f t="shared" si="14"/>
        <v>9.5999999999999974E-2</v>
      </c>
      <c r="CA25" s="40">
        <f t="shared" si="15"/>
        <v>-0.80000000000000071</v>
      </c>
      <c r="CB25" s="40">
        <f t="shared" si="16"/>
        <v>1</v>
      </c>
      <c r="CC25" s="40">
        <f t="shared" si="17"/>
        <v>2.2999999999999993E-2</v>
      </c>
      <c r="CD25" t="s">
        <v>536</v>
      </c>
      <c r="CE25">
        <f t="array" ref="CE25">_xlfn.STDEV.P(IF($BQ$3:$BQ$355=CD25,$BP$3:$BP$355))</f>
        <v>6.4640627225273724</v>
      </c>
    </row>
    <row r="26" spans="1:97" x14ac:dyDescent="0.25">
      <c r="A26" t="s">
        <v>156</v>
      </c>
      <c r="B26">
        <f>IFERROR(INDEX(BasicStats!$A:$AH,MATCH($A26,BasicStats!$B:$B,0),COLUMN()+1),INDEX(BasicStats!$A:$AH,MATCH($A26&amp;" NCAA",BasicStats!$B:$B,0),COLUMN()+1))</f>
        <v>31</v>
      </c>
      <c r="C26">
        <f>IFERROR(INDEX(BasicStats!$A:$AH,MATCH($A26,BasicStats!$B:$B,0),COLUMN()+1),INDEX(BasicStats!$A:$AH,MATCH($A26&amp;" NCAA",BasicStats!$B:$B,0),COLUMN()+1))</f>
        <v>14</v>
      </c>
      <c r="D26">
        <f>IFERROR(INDEX(BasicStats!$A:$AH,MATCH($A26,BasicStats!$B:$B,0),COLUMN()+1),INDEX(BasicStats!$A:$AH,MATCH($A26&amp;" NCAA",BasicStats!$B:$B,0),COLUMN()+1))</f>
        <v>17</v>
      </c>
      <c r="E26">
        <f>IFERROR(INDEX(BasicStats!$A:$AH,MATCH($A26,BasicStats!$B:$B,0),COLUMN()+1),INDEX(BasicStats!$A:$AH,MATCH($A26&amp;" NCAA",BasicStats!$B:$B,0),COLUMN()+1))</f>
        <v>0.45200000000000001</v>
      </c>
      <c r="F26">
        <f>IFERROR(INDEX(BasicStats!$A:$AH,MATCH($A26,BasicStats!$B:$B,0),COLUMN()+1),INDEX(BasicStats!$A:$AH,MATCH($A26&amp;" NCAA",BasicStats!$B:$B,0),COLUMN()+1))</f>
        <v>-11.96</v>
      </c>
      <c r="G26">
        <f>IFERROR(INDEX(BasicStats!$A:$AH,MATCH($A26,BasicStats!$B:$B,0),COLUMN()+1),INDEX(BasicStats!$A:$AH,MATCH($A26&amp;" NCAA",BasicStats!$B:$B,0),COLUMN()+1))</f>
        <v>-9.7200000000000006</v>
      </c>
      <c r="H26">
        <f>IFERROR(INDEX(BasicStats!$A:$AH,MATCH($A26,BasicStats!$B:$B,0),COLUMN()+1),INDEX(BasicStats!$A:$AH,MATCH($A26&amp;" NCAA",BasicStats!$B:$B,0),COLUMN()+1))</f>
        <v>9</v>
      </c>
      <c r="I26">
        <f>IFERROR(INDEX(BasicStats!$A:$AH,MATCH($A26,BasicStats!$B:$B,0),COLUMN()+1),INDEX(BasicStats!$A:$AH,MATCH($A26&amp;" NCAA",BasicStats!$B:$B,0),COLUMN()+1))</f>
        <v>7</v>
      </c>
      <c r="J26">
        <f>IFERROR(INDEX(BasicStats!$A:$AH,MATCH($A26,BasicStats!$B:$B,0),COLUMN()+1),INDEX(BasicStats!$A:$AH,MATCH($A26&amp;" NCAA",BasicStats!$B:$B,0),COLUMN()+1))</f>
        <v>11</v>
      </c>
      <c r="K26">
        <f>IFERROR(INDEX(BasicStats!$A:$AH,MATCH($A26,BasicStats!$B:$B,0),COLUMN()+1),INDEX(BasicStats!$A:$AH,MATCH($A26&amp;" NCAA",BasicStats!$B:$B,0),COLUMN()+1))</f>
        <v>4</v>
      </c>
      <c r="L26">
        <f>IFERROR(INDEX(BasicStats!$A:$AH,MATCH($A26,BasicStats!$B:$B,0),COLUMN()+1),INDEX(BasicStats!$A:$AH,MATCH($A26&amp;" NCAA",BasicStats!$B:$B,0),COLUMN()+1))</f>
        <v>3</v>
      </c>
      <c r="M26">
        <f>IFERROR(INDEX(BasicStats!$A:$AH,MATCH($A26,BasicStats!$B:$B,0),COLUMN()+1),INDEX(BasicStats!$A:$AH,MATCH($A26&amp;" NCAA",BasicStats!$B:$B,0),COLUMN()+1))</f>
        <v>12</v>
      </c>
      <c r="N26">
        <f>IFERROR(INDEX(BasicStats!$A:$AH,MATCH($A26,BasicStats!$B:$B,0),COLUMN()+1),INDEX(BasicStats!$A:$AH,MATCH($A26&amp;" NCAA",BasicStats!$B:$B,0),COLUMN()+1))</f>
        <v>2290</v>
      </c>
      <c r="O26">
        <f>IFERROR(INDEX(BasicStats!$A:$AH,MATCH($A26,BasicStats!$B:$B,0),COLUMN()+1),INDEX(BasicStats!$A:$AH,MATCH($A26&amp;" NCAA",BasicStats!$B:$B,0),COLUMN()+1))</f>
        <v>2245</v>
      </c>
      <c r="P26">
        <f>IFERROR(INDEX(BasicStats!$A:$AH,MATCH($A26,BasicStats!$B:$B,0),COLUMN()+1),INDEX(BasicStats!$A:$AH,MATCH($A26&amp;" NCAA",BasicStats!$B:$B,0),COLUMN()+1))</f>
        <v>0</v>
      </c>
      <c r="Q26">
        <f>IFERROR(INDEX(BasicStats!$A:$AH,MATCH($A26,BasicStats!$B:$B,0),COLUMN()+1),INDEX(BasicStats!$A:$AH,MATCH($A26&amp;" NCAA",BasicStats!$B:$B,0),COLUMN()+1))</f>
        <v>1250</v>
      </c>
      <c r="R26">
        <f>IFERROR(INDEX(BasicStats!$A:$AH,MATCH($A26,BasicStats!$B:$B,0),COLUMN()+1),INDEX(BasicStats!$A:$AH,MATCH($A26&amp;" NCAA",BasicStats!$B:$B,0),COLUMN()+1))</f>
        <v>833</v>
      </c>
      <c r="S26">
        <f>IFERROR(INDEX(BasicStats!$A:$AH,MATCH($A26,BasicStats!$B:$B,0),COLUMN()+1),INDEX(BasicStats!$A:$AH,MATCH($A26&amp;" NCAA",BasicStats!$B:$B,0),COLUMN()+1))</f>
        <v>1899</v>
      </c>
      <c r="T26">
        <f>IFERROR(INDEX(BasicStats!$A:$AH,MATCH($A26,BasicStats!$B:$B,0),COLUMN()+1),INDEX(BasicStats!$A:$AH,MATCH($A26&amp;" NCAA",BasicStats!$B:$B,0),COLUMN()+1))</f>
        <v>0.439</v>
      </c>
      <c r="U26">
        <f>IFERROR(INDEX(BasicStats!$A:$AH,MATCH($A26,BasicStats!$B:$B,0),COLUMN()+1),INDEX(BasicStats!$A:$AH,MATCH($A26&amp;" NCAA",BasicStats!$B:$B,0),COLUMN()+1))</f>
        <v>204</v>
      </c>
      <c r="V26">
        <f>IFERROR(INDEX(BasicStats!$A:$AH,MATCH($A26,BasicStats!$B:$B,0),COLUMN()+1),INDEX(BasicStats!$A:$AH,MATCH($A26&amp;" NCAA",BasicStats!$B:$B,0),COLUMN()+1))</f>
        <v>635</v>
      </c>
      <c r="W26">
        <f>IFERROR(INDEX(BasicStats!$A:$AH,MATCH($A26,BasicStats!$B:$B,0),COLUMN()+1),INDEX(BasicStats!$A:$AH,MATCH($A26&amp;" NCAA",BasicStats!$B:$B,0),COLUMN()+1))</f>
        <v>0.32100000000000001</v>
      </c>
      <c r="X26">
        <f>IFERROR(INDEX(BasicStats!$A:$AH,MATCH($A26,BasicStats!$B:$B,0),COLUMN()+1),INDEX(BasicStats!$A:$AH,MATCH($A26&amp;" NCAA",BasicStats!$B:$B,0),COLUMN()+1))</f>
        <v>420</v>
      </c>
      <c r="Y26">
        <f>IFERROR(INDEX(BasicStats!$A:$AH,MATCH($A26,BasicStats!$B:$B,0),COLUMN()+1),INDEX(BasicStats!$A:$AH,MATCH($A26&amp;" NCAA",BasicStats!$B:$B,0),COLUMN()+1))</f>
        <v>689</v>
      </c>
      <c r="Z26">
        <f>IFERROR(INDEX(BasicStats!$A:$AH,MATCH($A26,BasicStats!$B:$B,0),COLUMN()+1),INDEX(BasicStats!$A:$AH,MATCH($A26&amp;" NCAA",BasicStats!$B:$B,0),COLUMN()+1))</f>
        <v>0.61</v>
      </c>
      <c r="AA26">
        <f>IFERROR(INDEX(BasicStats!$A:$AH,MATCH($A26,BasicStats!$B:$B,0),COLUMN()+1),INDEX(BasicStats!$A:$AH,MATCH($A26&amp;" NCAA",BasicStats!$B:$B,0),COLUMN()+1))</f>
        <v>415</v>
      </c>
      <c r="AB26">
        <f>IFERROR(INDEX(BasicStats!$A:$AH,MATCH($A26,BasicStats!$B:$B,0),COLUMN()+1),INDEX(BasicStats!$A:$AH,MATCH($A26&amp;" NCAA",BasicStats!$B:$B,0),COLUMN()+1))</f>
        <v>1273</v>
      </c>
      <c r="AC26">
        <f>IFERROR(INDEX(BasicStats!$A:$AH,MATCH($A26,BasicStats!$B:$B,0),COLUMN()+1),INDEX(BasicStats!$A:$AH,MATCH($A26&amp;" NCAA",BasicStats!$B:$B,0),COLUMN()+1))</f>
        <v>443</v>
      </c>
      <c r="AD26">
        <f>IFERROR(INDEX(BasicStats!$A:$AH,MATCH($A26,BasicStats!$B:$B,0),COLUMN()+1),INDEX(BasicStats!$A:$AH,MATCH($A26&amp;" NCAA",BasicStats!$B:$B,0),COLUMN()+1))</f>
        <v>234</v>
      </c>
      <c r="AE26">
        <f>IFERROR(INDEX(BasicStats!$A:$AH,MATCH($A26,BasicStats!$B:$B,0),COLUMN()+1),INDEX(BasicStats!$A:$AH,MATCH($A26&amp;" NCAA",BasicStats!$B:$B,0),COLUMN()+1))</f>
        <v>108</v>
      </c>
      <c r="AF26">
        <f>IFERROR(INDEX(BasicStats!$A:$AH,MATCH($A26,BasicStats!$B:$B,0),COLUMN()+1),INDEX(BasicStats!$A:$AH,MATCH($A26&amp;" NCAA",BasicStats!$B:$B,0),COLUMN()+1))</f>
        <v>501</v>
      </c>
      <c r="AG26" s="38">
        <f>IFERROR(INDEX(AdvancedStats!$A:$AD,MATCH($A26,AdvancedStats!$B:$B,0),COLUMN()-15),INDEX(AdvancedStats!$A:$AD,MATCH($A26&amp;" NCAA",AdvancedStats!$B:$B,0),COLUMN()-15))</f>
        <v>74.3</v>
      </c>
      <c r="AH26" s="38">
        <f>IFERROR(INDEX(AdvancedStats!$A:$AD,MATCH($A26,AdvancedStats!$B:$B,0),COLUMN()-15),INDEX(AdvancedStats!$A:$AD,MATCH($A26&amp;" NCAA",AdvancedStats!$B:$B,0),COLUMN()-15))</f>
        <v>98.6</v>
      </c>
      <c r="AI26" s="38">
        <f>IFERROR(INDEX(AdvancedStats!$A:$AD,MATCH($A26,AdvancedStats!$B:$B,0),COLUMN()-15),INDEX(AdvancedStats!$A:$AD,MATCH($A26&amp;" NCAA",AdvancedStats!$B:$B,0),COLUMN()-15))</f>
        <v>0.36299999999999999</v>
      </c>
      <c r="AJ26" s="38">
        <f>IFERROR(INDEX(AdvancedStats!$A:$AD,MATCH($A26,AdvancedStats!$B:$B,0),COLUMN()-15),INDEX(AdvancedStats!$A:$AD,MATCH($A26&amp;" NCAA",AdvancedStats!$B:$B,0),COLUMN()-15))</f>
        <v>0.33400000000000002</v>
      </c>
      <c r="AK26" s="38">
        <f>IFERROR(INDEX(AdvancedStats!$A:$AD,MATCH($A26,AdvancedStats!$B:$B,0),COLUMN()-15),INDEX(AdvancedStats!$A:$AD,MATCH($A26&amp;" NCAA",AdvancedStats!$B:$B,0),COLUMN()-15))</f>
        <v>0.51400000000000001</v>
      </c>
      <c r="AL26" s="38">
        <f>IFERROR(INDEX(AdvancedStats!$A:$AD,MATCH($A26,AdvancedStats!$B:$B,0),COLUMN()-15),INDEX(AdvancedStats!$A:$AD,MATCH($A26&amp;" NCAA",AdvancedStats!$B:$B,0),COLUMN()-15))</f>
        <v>52.1</v>
      </c>
      <c r="AM26" s="38">
        <f>IFERROR(INDEX(AdvancedStats!$A:$AD,MATCH($A26,AdvancedStats!$B:$B,0),COLUMN()-15),INDEX(AdvancedStats!$A:$AD,MATCH($A26&amp;" NCAA",AdvancedStats!$B:$B,0),COLUMN()-15))</f>
        <v>53.2</v>
      </c>
      <c r="AN26" s="38">
        <f>IFERROR(INDEX(AdvancedStats!$A:$AD,MATCH($A26,AdvancedStats!$B:$B,0),COLUMN()-15),INDEX(AdvancedStats!$A:$AD,MATCH($A26&amp;" NCAA",AdvancedStats!$B:$B,0),COLUMN()-15))</f>
        <v>10.1</v>
      </c>
      <c r="AO26" s="38">
        <f>IFERROR(INDEX(AdvancedStats!$A:$AD,MATCH($A26,AdvancedStats!$B:$B,0),COLUMN()-15),INDEX(AdvancedStats!$A:$AD,MATCH($A26&amp;" NCAA",AdvancedStats!$B:$B,0),COLUMN()-15))</f>
        <v>8.8000000000000007</v>
      </c>
      <c r="AP26" s="38">
        <f>IFERROR(INDEX(AdvancedStats!$A:$AD,MATCH($A26,AdvancedStats!$B:$B,0),COLUMN()-15),INDEX(AdvancedStats!$A:$AD,MATCH($A26&amp;" NCAA",AdvancedStats!$B:$B,0),COLUMN()-15))</f>
        <v>0.49199999999999999</v>
      </c>
      <c r="AQ26" s="38">
        <f>IFERROR(INDEX(AdvancedStats!$A:$AD,MATCH($A26,AdvancedStats!$B:$B,0),COLUMN()-15),INDEX(AdvancedStats!$A:$AD,MATCH($A26&amp;" NCAA",AdvancedStats!$B:$B,0),COLUMN()-15))</f>
        <v>18.399999999999999</v>
      </c>
      <c r="AR26" s="38">
        <f>IFERROR(INDEX(AdvancedStats!$A:$AD,MATCH($A26,AdvancedStats!$B:$B,0),COLUMN()-15),INDEX(AdvancedStats!$A:$AD,MATCH($A26&amp;" NCAA",AdvancedStats!$B:$B,0),COLUMN()-15))</f>
        <v>34.200000000000003</v>
      </c>
      <c r="AS26" s="38">
        <f>IFERROR(INDEX(AdvancedStats!$A:$AD,MATCH($A26,AdvancedStats!$B:$B,0),COLUMN()-15),INDEX(AdvancedStats!$A:$AD,MATCH($A26&amp;" NCAA",AdvancedStats!$B:$B,0),COLUMN()-15))</f>
        <v>0.221</v>
      </c>
      <c r="AT26" s="39">
        <f>IFERROR(INDEX(AdvancedOpponentStats!$A:$AD,MATCH($A26,AdvancedOpponentStats!$B:$B,0),COLUMN()-27),INDEX(AdvancedOpponentStats!$A:$AD,MATCH($A26&amp;" NCAA",AdvancedOpponentStats!$B:$B,0),COLUMN()-27))</f>
        <v>96.7</v>
      </c>
      <c r="AU26" s="39">
        <f>IFERROR(INDEX(AdvancedOpponentStats!$A:$AD,MATCH($A26,AdvancedOpponentStats!$B:$B,0),COLUMN()-27),INDEX(AdvancedOpponentStats!$A:$AD,MATCH($A26&amp;" NCAA",AdvancedOpponentStats!$B:$B,0),COLUMN()-27))</f>
        <v>0.36099999999999999</v>
      </c>
      <c r="AV26" s="39">
        <f>IFERROR(INDEX(AdvancedOpponentStats!$A:$AD,MATCH($A26,AdvancedOpponentStats!$B:$B,0),COLUMN()-27),INDEX(AdvancedOpponentStats!$A:$AD,MATCH($A26&amp;" NCAA",AdvancedOpponentStats!$B:$B,0),COLUMN()-27))</f>
        <v>0.35699999999999998</v>
      </c>
      <c r="AW26" s="39">
        <f>IFERROR(INDEX(AdvancedOpponentStats!$A:$AD,MATCH($A26,AdvancedOpponentStats!$B:$B,0),COLUMN()-27),INDEX(AdvancedOpponentStats!$A:$AD,MATCH($A26&amp;" NCAA",AdvancedOpponentStats!$B:$B,0),COLUMN()-27))</f>
        <v>0.504</v>
      </c>
      <c r="AX26" s="39">
        <f>IFERROR(INDEX(AdvancedOpponentStats!$A:$AD,MATCH($A26,AdvancedOpponentStats!$B:$B,0),COLUMN()-27),INDEX(AdvancedOpponentStats!$A:$AD,MATCH($A26&amp;" NCAA",AdvancedOpponentStats!$B:$B,0),COLUMN()-27))</f>
        <v>47.9</v>
      </c>
      <c r="AY26" s="39">
        <f>IFERROR(INDEX(AdvancedOpponentStats!$A:$AD,MATCH($A26,AdvancedOpponentStats!$B:$B,0),COLUMN()-27),INDEX(AdvancedOpponentStats!$A:$AD,MATCH($A26&amp;" NCAA",AdvancedOpponentStats!$B:$B,0),COLUMN()-27))</f>
        <v>55.9</v>
      </c>
      <c r="AZ26" s="39">
        <f>IFERROR(INDEX(AdvancedOpponentStats!$A:$AD,MATCH($A26,AdvancedOpponentStats!$B:$B,0),COLUMN()-27),INDEX(AdvancedOpponentStats!$A:$AD,MATCH($A26&amp;" NCAA",AdvancedOpponentStats!$B:$B,0),COLUMN()-27))</f>
        <v>9.5</v>
      </c>
      <c r="BA26" s="39">
        <f>IFERROR(INDEX(AdvancedOpponentStats!$A:$AD,MATCH($A26,AdvancedOpponentStats!$B:$B,0),COLUMN()-27),INDEX(AdvancedOpponentStats!$A:$AD,MATCH($A26&amp;" NCAA",AdvancedOpponentStats!$B:$B,0),COLUMN()-27))</f>
        <v>10</v>
      </c>
      <c r="BB26" s="39">
        <f>IFERROR(INDEX(AdvancedOpponentStats!$A:$AD,MATCH($A26,AdvancedOpponentStats!$B:$B,0),COLUMN()-27),INDEX(AdvancedOpponentStats!$A:$AD,MATCH($A26&amp;" NCAA",AdvancedOpponentStats!$B:$B,0),COLUMN()-27))</f>
        <v>0.46700000000000003</v>
      </c>
      <c r="BC26" s="39">
        <f>IFERROR(INDEX(AdvancedOpponentStats!$A:$AD,MATCH($A26,AdvancedOpponentStats!$B:$B,0),COLUMN()-27),INDEX(AdvancedOpponentStats!$A:$AD,MATCH($A26&amp;" NCAA",AdvancedOpponentStats!$B:$B,0),COLUMN()-27))</f>
        <v>17.600000000000001</v>
      </c>
      <c r="BD26" s="39">
        <f>IFERROR(INDEX(AdvancedOpponentStats!$A:$AD,MATCH($A26,AdvancedOpponentStats!$B:$B,0),COLUMN()-27),INDEX(AdvancedOpponentStats!$A:$AD,MATCH($A26&amp;" NCAA",AdvancedOpponentStats!$B:$B,0),COLUMN()-27))</f>
        <v>30.2</v>
      </c>
      <c r="BE26" s="39">
        <f>IFERROR(INDEX(AdvancedOpponentStats!$A:$AD,MATCH($A26,AdvancedOpponentStats!$B:$B,0),COLUMN()-27),INDEX(AdvancedOpponentStats!$A:$AD,MATCH($A26&amp;" NCAA",AdvancedOpponentStats!$B:$B,0),COLUMN()-27))</f>
        <v>0.246</v>
      </c>
      <c r="BF26" s="41">
        <f>IFERROR(INDEX(TeamRankings!$A:$R,MATCH($A26,TeamRankings!$B:$B,0),COLUMN()-49),INDEX(TeamRankings!$A:$R,MATCH($A26&amp;" NCAA",TeamRankings!$B:$B,0),COLUMN()-49))</f>
        <v>1.45</v>
      </c>
      <c r="BG26" s="41">
        <f>IFERROR(INDEX(TeamRankings!$A:$R,MATCH($A26,TeamRankings!$B:$B,0),COLUMN()-48),INDEX(TeamRankings!$A:$R,MATCH($A26&amp;" NCAA",TeamRankings!$B:$B,0),COLUMN()-48))</f>
        <v>-9.7200000000000006</v>
      </c>
      <c r="BH26" s="41">
        <f>IFERROR(INDEX(TeamRankings!$A:$R,MATCH($A26,TeamRankings!$B:$B,0),COLUMN()-47),INDEX(TeamRankings!$A:$R,MATCH($A26&amp;" NCAA",TeamRankings!$B:$B,0),COLUMN()-47))</f>
        <v>-4.96</v>
      </c>
      <c r="BI26" s="41">
        <f>IFERROR(INDEX(TeamRankings!$A:$R,MATCH($A26,TeamRankings!$B:$B,0),COLUMN()-47),INDEX(TeamRankings!$A:$R,MATCH($A26&amp;" NCAA",TeamRankings!$B:$B,0),COLUMN()-47))</f>
        <v>-7</v>
      </c>
      <c r="BJ26" s="41">
        <f>IFERROR(INDEX(TeamRankings!$A:$R,MATCH($A26,TeamRankings!$B:$B,0),COLUMN()-47),INDEX(TeamRankings!$A:$R,MATCH($A26&amp;" NCAA",TeamRankings!$B:$B,0),COLUMN()-47))</f>
        <v>-11.96</v>
      </c>
      <c r="BK26" s="41">
        <f>IFERROR(INDEX(TeamRankings!$A:$R,MATCH($A26,TeamRankings!$B:$B,0),COLUMN()-47),INDEX(TeamRankings!$A:$R,MATCH($A26&amp;" NCAA",TeamRankings!$B:$B,0),COLUMN()-47))</f>
        <v>90.89</v>
      </c>
      <c r="BL26" s="41">
        <f>IFERROR(INDEX(TeamRankings!$A:$R,MATCH($A26,TeamRankings!$B:$B,0),COLUMN()-47),INDEX(TeamRankings!$A:$R,MATCH($A26&amp;" NCAA",TeamRankings!$B:$B,0),COLUMN()-47))</f>
        <v>106.42</v>
      </c>
      <c r="BM26" s="41">
        <f>IFERROR(INDEX(TeamRankings!$A:$R,MATCH($A26,TeamRankings!$B:$B,0),COLUMN()-47),INDEX(TeamRankings!$A:$R,MATCH($A26&amp;" NCAA",TeamRankings!$B:$B,0),COLUMN()-47))</f>
        <v>-15.53</v>
      </c>
      <c r="BN26">
        <f t="shared" si="2"/>
        <v>330</v>
      </c>
      <c r="BO26">
        <f t="shared" si="3"/>
        <v>232</v>
      </c>
      <c r="BP26">
        <f t="shared" si="4"/>
        <v>73.870967741935488</v>
      </c>
      <c r="BQ26" s="41" t="str">
        <f>INDEX(TeamRankings!$A:$R,MATCH($A26,TeamRankings!$B:$B,0),3)</f>
        <v>MEAC</v>
      </c>
      <c r="BR26" s="40">
        <f t="shared" si="6"/>
        <v>1.8999999999999915</v>
      </c>
      <c r="BS26" s="40">
        <f t="shared" si="7"/>
        <v>2.0000000000000018E-3</v>
      </c>
      <c r="BT26" s="40">
        <f t="shared" si="8"/>
        <v>-2.2999999999999965E-2</v>
      </c>
      <c r="BU26" s="40">
        <f t="shared" si="9"/>
        <v>1.0000000000000009E-2</v>
      </c>
      <c r="BV26" s="40">
        <f t="shared" si="10"/>
        <v>4.2000000000000028</v>
      </c>
      <c r="BW26" s="40">
        <f t="shared" si="11"/>
        <v>-2.6999999999999957</v>
      </c>
      <c r="BX26" s="40">
        <f t="shared" si="12"/>
        <v>0.59999999999999964</v>
      </c>
      <c r="BY26" s="40">
        <f t="shared" si="13"/>
        <v>-1.1999999999999993</v>
      </c>
      <c r="BZ26" s="40">
        <f t="shared" si="14"/>
        <v>2.4999999999999967E-2</v>
      </c>
      <c r="CA26" s="40">
        <f t="shared" si="15"/>
        <v>0.79999999999999716</v>
      </c>
      <c r="CB26" s="40">
        <f t="shared" si="16"/>
        <v>4.0000000000000036</v>
      </c>
      <c r="CC26" s="40">
        <f t="shared" si="17"/>
        <v>-2.4999999999999994E-2</v>
      </c>
      <c r="CD26" t="s">
        <v>539</v>
      </c>
      <c r="CE26">
        <f t="array" ref="CE26">_xlfn.STDEV.P(IF($BQ$3:$BQ$355=CD26,$BP$3:$BP$355))</f>
        <v>5.8224739902271496</v>
      </c>
    </row>
    <row r="27" spans="1:97" x14ac:dyDescent="0.25">
      <c r="A27" t="s">
        <v>157</v>
      </c>
      <c r="B27">
        <f>IFERROR(INDEX(BasicStats!$A:$AH,MATCH($A27,BasicStats!$B:$B,0),COLUMN()+1),INDEX(BasicStats!$A:$AH,MATCH($A27&amp;" NCAA",BasicStats!$B:$B,0),COLUMN()+1))</f>
        <v>33</v>
      </c>
      <c r="C27">
        <f>IFERROR(INDEX(BasicStats!$A:$AH,MATCH($A27,BasicStats!$B:$B,0),COLUMN()+1),INDEX(BasicStats!$A:$AH,MATCH($A27&amp;" NCAA",BasicStats!$B:$B,0),COLUMN()+1))</f>
        <v>10</v>
      </c>
      <c r="D27">
        <f>IFERROR(INDEX(BasicStats!$A:$AH,MATCH($A27,BasicStats!$B:$B,0),COLUMN()+1),INDEX(BasicStats!$A:$AH,MATCH($A27&amp;" NCAA",BasicStats!$B:$B,0),COLUMN()+1))</f>
        <v>23</v>
      </c>
      <c r="E27">
        <f>IFERROR(INDEX(BasicStats!$A:$AH,MATCH($A27,BasicStats!$B:$B,0),COLUMN()+1),INDEX(BasicStats!$A:$AH,MATCH($A27&amp;" NCAA",BasicStats!$B:$B,0),COLUMN()+1))</f>
        <v>0.30299999999999999</v>
      </c>
      <c r="F27">
        <f>IFERROR(INDEX(BasicStats!$A:$AH,MATCH($A27,BasicStats!$B:$B,0),COLUMN()+1),INDEX(BasicStats!$A:$AH,MATCH($A27&amp;" NCAA",BasicStats!$B:$B,0),COLUMN()+1))</f>
        <v>-13.89</v>
      </c>
      <c r="G27">
        <f>IFERROR(INDEX(BasicStats!$A:$AH,MATCH($A27,BasicStats!$B:$B,0),COLUMN()+1),INDEX(BasicStats!$A:$AH,MATCH($A27&amp;" NCAA",BasicStats!$B:$B,0),COLUMN()+1))</f>
        <v>-4.66</v>
      </c>
      <c r="H27">
        <f>IFERROR(INDEX(BasicStats!$A:$AH,MATCH($A27,BasicStats!$B:$B,0),COLUMN()+1),INDEX(BasicStats!$A:$AH,MATCH($A27&amp;" NCAA",BasicStats!$B:$B,0),COLUMN()+1))</f>
        <v>5</v>
      </c>
      <c r="I27">
        <f>IFERROR(INDEX(BasicStats!$A:$AH,MATCH($A27,BasicStats!$B:$B,0),COLUMN()+1),INDEX(BasicStats!$A:$AH,MATCH($A27&amp;" NCAA",BasicStats!$B:$B,0),COLUMN()+1))</f>
        <v>11</v>
      </c>
      <c r="J27">
        <f>IFERROR(INDEX(BasicStats!$A:$AH,MATCH($A27,BasicStats!$B:$B,0),COLUMN()+1),INDEX(BasicStats!$A:$AH,MATCH($A27&amp;" NCAA",BasicStats!$B:$B,0),COLUMN()+1))</f>
        <v>5</v>
      </c>
      <c r="K27">
        <f>IFERROR(INDEX(BasicStats!$A:$AH,MATCH($A27,BasicStats!$B:$B,0),COLUMN()+1),INDEX(BasicStats!$A:$AH,MATCH($A27&amp;" NCAA",BasicStats!$B:$B,0),COLUMN()+1))</f>
        <v>11</v>
      </c>
      <c r="L27">
        <f>IFERROR(INDEX(BasicStats!$A:$AH,MATCH($A27,BasicStats!$B:$B,0),COLUMN()+1),INDEX(BasicStats!$A:$AH,MATCH($A27&amp;" NCAA",BasicStats!$B:$B,0),COLUMN()+1))</f>
        <v>5</v>
      </c>
      <c r="M27">
        <f>IFERROR(INDEX(BasicStats!$A:$AH,MATCH($A27,BasicStats!$B:$B,0),COLUMN()+1),INDEX(BasicStats!$A:$AH,MATCH($A27&amp;" NCAA",BasicStats!$B:$B,0),COLUMN()+1))</f>
        <v>12</v>
      </c>
      <c r="N27">
        <f>IFERROR(INDEX(BasicStats!$A:$AH,MATCH($A27,BasicStats!$B:$B,0),COLUMN()+1),INDEX(BasicStats!$A:$AH,MATCH($A27&amp;" NCAA",BasicStats!$B:$B,0),COLUMN()+1))</f>
        <v>2152</v>
      </c>
      <c r="O27">
        <f>IFERROR(INDEX(BasicStats!$A:$AH,MATCH($A27,BasicStats!$B:$B,0),COLUMN()+1),INDEX(BasicStats!$A:$AH,MATCH($A27&amp;" NCAA",BasicStats!$B:$B,0),COLUMN()+1))</f>
        <v>2376</v>
      </c>
      <c r="P27">
        <f>IFERROR(INDEX(BasicStats!$A:$AH,MATCH($A27,BasicStats!$B:$B,0),COLUMN()+1),INDEX(BasicStats!$A:$AH,MATCH($A27&amp;" NCAA",BasicStats!$B:$B,0),COLUMN()+1))</f>
        <v>0</v>
      </c>
      <c r="Q27">
        <f>IFERROR(INDEX(BasicStats!$A:$AH,MATCH($A27,BasicStats!$B:$B,0),COLUMN()+1),INDEX(BasicStats!$A:$AH,MATCH($A27&amp;" NCAA",BasicStats!$B:$B,0),COLUMN()+1))</f>
        <v>1320</v>
      </c>
      <c r="R27">
        <f>IFERROR(INDEX(BasicStats!$A:$AH,MATCH($A27,BasicStats!$B:$B,0),COLUMN()+1),INDEX(BasicStats!$A:$AH,MATCH($A27&amp;" NCAA",BasicStats!$B:$B,0),COLUMN()+1))</f>
        <v>793</v>
      </c>
      <c r="S27">
        <f>IFERROR(INDEX(BasicStats!$A:$AH,MATCH($A27,BasicStats!$B:$B,0),COLUMN()+1),INDEX(BasicStats!$A:$AH,MATCH($A27&amp;" NCAA",BasicStats!$B:$B,0),COLUMN()+1))</f>
        <v>1842</v>
      </c>
      <c r="T27">
        <f>IFERROR(INDEX(BasicStats!$A:$AH,MATCH($A27,BasicStats!$B:$B,0),COLUMN()+1),INDEX(BasicStats!$A:$AH,MATCH($A27&amp;" NCAA",BasicStats!$B:$B,0),COLUMN()+1))</f>
        <v>0.43099999999999999</v>
      </c>
      <c r="U27">
        <f>IFERROR(INDEX(BasicStats!$A:$AH,MATCH($A27,BasicStats!$B:$B,0),COLUMN()+1),INDEX(BasicStats!$A:$AH,MATCH($A27&amp;" NCAA",BasicStats!$B:$B,0),COLUMN()+1))</f>
        <v>275</v>
      </c>
      <c r="V27">
        <f>IFERROR(INDEX(BasicStats!$A:$AH,MATCH($A27,BasicStats!$B:$B,0),COLUMN()+1),INDEX(BasicStats!$A:$AH,MATCH($A27&amp;" NCAA",BasicStats!$B:$B,0),COLUMN()+1))</f>
        <v>788</v>
      </c>
      <c r="W27">
        <f>IFERROR(INDEX(BasicStats!$A:$AH,MATCH($A27,BasicStats!$B:$B,0),COLUMN()+1),INDEX(BasicStats!$A:$AH,MATCH($A27&amp;" NCAA",BasicStats!$B:$B,0),COLUMN()+1))</f>
        <v>0.34899999999999998</v>
      </c>
      <c r="X27">
        <f>IFERROR(INDEX(BasicStats!$A:$AH,MATCH($A27,BasicStats!$B:$B,0),COLUMN()+1),INDEX(BasicStats!$A:$AH,MATCH($A27&amp;" NCAA",BasicStats!$B:$B,0),COLUMN()+1))</f>
        <v>291</v>
      </c>
      <c r="Y27">
        <f>IFERROR(INDEX(BasicStats!$A:$AH,MATCH($A27,BasicStats!$B:$B,0),COLUMN()+1),INDEX(BasicStats!$A:$AH,MATCH($A27&amp;" NCAA",BasicStats!$B:$B,0),COLUMN()+1))</f>
        <v>452</v>
      </c>
      <c r="Z27">
        <f>IFERROR(INDEX(BasicStats!$A:$AH,MATCH($A27,BasicStats!$B:$B,0),COLUMN()+1),INDEX(BasicStats!$A:$AH,MATCH($A27&amp;" NCAA",BasicStats!$B:$B,0),COLUMN()+1))</f>
        <v>0.64400000000000002</v>
      </c>
      <c r="AA27">
        <f>IFERROR(INDEX(BasicStats!$A:$AH,MATCH($A27,BasicStats!$B:$B,0),COLUMN()+1),INDEX(BasicStats!$A:$AH,MATCH($A27&amp;" NCAA",BasicStats!$B:$B,0),COLUMN()+1))</f>
        <v>244</v>
      </c>
      <c r="AB27">
        <f>IFERROR(INDEX(BasicStats!$A:$AH,MATCH($A27,BasicStats!$B:$B,0),COLUMN()+1),INDEX(BasicStats!$A:$AH,MATCH($A27&amp;" NCAA",BasicStats!$B:$B,0),COLUMN()+1))</f>
        <v>1060</v>
      </c>
      <c r="AC27">
        <f>IFERROR(INDEX(BasicStats!$A:$AH,MATCH($A27,BasicStats!$B:$B,0),COLUMN()+1),INDEX(BasicStats!$A:$AH,MATCH($A27&amp;" NCAA",BasicStats!$B:$B,0),COLUMN()+1))</f>
        <v>324</v>
      </c>
      <c r="AD27">
        <f>IFERROR(INDEX(BasicStats!$A:$AH,MATCH($A27,BasicStats!$B:$B,0),COLUMN()+1),INDEX(BasicStats!$A:$AH,MATCH($A27&amp;" NCAA",BasicStats!$B:$B,0),COLUMN()+1))</f>
        <v>183</v>
      </c>
      <c r="AE27">
        <f>IFERROR(INDEX(BasicStats!$A:$AH,MATCH($A27,BasicStats!$B:$B,0),COLUMN()+1),INDEX(BasicStats!$A:$AH,MATCH($A27&amp;" NCAA",BasicStats!$B:$B,0),COLUMN()+1))</f>
        <v>152</v>
      </c>
      <c r="AF27">
        <f>IFERROR(INDEX(BasicStats!$A:$AH,MATCH($A27,BasicStats!$B:$B,0),COLUMN()+1),INDEX(BasicStats!$A:$AH,MATCH($A27&amp;" NCAA",BasicStats!$B:$B,0),COLUMN()+1))</f>
        <v>409</v>
      </c>
      <c r="AG27" s="38">
        <f>IFERROR(INDEX(AdvancedStats!$A:$AD,MATCH($A27,AdvancedStats!$B:$B,0),COLUMN()-15),INDEX(AdvancedStats!$A:$AD,MATCH($A27&amp;" NCAA",AdvancedStats!$B:$B,0),COLUMN()-15))</f>
        <v>67.3</v>
      </c>
      <c r="AH27" s="38">
        <f>IFERROR(INDEX(AdvancedStats!$A:$AD,MATCH($A27,AdvancedStats!$B:$B,0),COLUMN()-15),INDEX(AdvancedStats!$A:$AD,MATCH($A27&amp;" NCAA",AdvancedStats!$B:$B,0),COLUMN()-15))</f>
        <v>96.9</v>
      </c>
      <c r="AI27" s="38">
        <f>IFERROR(INDEX(AdvancedStats!$A:$AD,MATCH($A27,AdvancedStats!$B:$B,0),COLUMN()-15),INDEX(AdvancedStats!$A:$AD,MATCH($A27&amp;" NCAA",AdvancedStats!$B:$B,0),COLUMN()-15))</f>
        <v>0.245</v>
      </c>
      <c r="AJ27" s="38">
        <f>IFERROR(INDEX(AdvancedStats!$A:$AD,MATCH($A27,AdvancedStats!$B:$B,0),COLUMN()-15),INDEX(AdvancedStats!$A:$AD,MATCH($A27&amp;" NCAA",AdvancedStats!$B:$B,0),COLUMN()-15))</f>
        <v>0.42799999999999999</v>
      </c>
      <c r="AK27" s="38">
        <f>IFERROR(INDEX(AdvancedStats!$A:$AD,MATCH($A27,AdvancedStats!$B:$B,0),COLUMN()-15),INDEX(AdvancedStats!$A:$AD,MATCH($A27&amp;" NCAA",AdvancedStats!$B:$B,0),COLUMN()-15))</f>
        <v>0.52300000000000002</v>
      </c>
      <c r="AL27" s="38">
        <f>IFERROR(INDEX(AdvancedStats!$A:$AD,MATCH($A27,AdvancedStats!$B:$B,0),COLUMN()-15),INDEX(AdvancedStats!$A:$AD,MATCH($A27&amp;" NCAA",AdvancedStats!$B:$B,0),COLUMN()-15))</f>
        <v>45.6</v>
      </c>
      <c r="AM27" s="38">
        <f>IFERROR(INDEX(AdvancedStats!$A:$AD,MATCH($A27,AdvancedStats!$B:$B,0),COLUMN()-15),INDEX(AdvancedStats!$A:$AD,MATCH($A27&amp;" NCAA",AdvancedStats!$B:$B,0),COLUMN()-15))</f>
        <v>40.9</v>
      </c>
      <c r="AN27" s="38">
        <f>IFERROR(INDEX(AdvancedStats!$A:$AD,MATCH($A27,AdvancedStats!$B:$B,0),COLUMN()-15),INDEX(AdvancedStats!$A:$AD,MATCH($A27&amp;" NCAA",AdvancedStats!$B:$B,0),COLUMN()-15))</f>
        <v>8.1999999999999993</v>
      </c>
      <c r="AO27" s="38">
        <f>IFERROR(INDEX(AdvancedStats!$A:$AD,MATCH($A27,AdvancedStats!$B:$B,0),COLUMN()-15),INDEX(AdvancedStats!$A:$AD,MATCH($A27&amp;" NCAA",AdvancedStats!$B:$B,0),COLUMN()-15))</f>
        <v>12.6</v>
      </c>
      <c r="AP27" s="38">
        <f>IFERROR(INDEX(AdvancedStats!$A:$AD,MATCH($A27,AdvancedStats!$B:$B,0),COLUMN()-15),INDEX(AdvancedStats!$A:$AD,MATCH($A27&amp;" NCAA",AdvancedStats!$B:$B,0),COLUMN()-15))</f>
        <v>0.505</v>
      </c>
      <c r="AQ27" s="38">
        <f>IFERROR(INDEX(AdvancedStats!$A:$AD,MATCH($A27,AdvancedStats!$B:$B,0),COLUMN()-15),INDEX(AdvancedStats!$A:$AD,MATCH($A27&amp;" NCAA",AdvancedStats!$B:$B,0),COLUMN()-15))</f>
        <v>16.600000000000001</v>
      </c>
      <c r="AR27" s="38">
        <f>IFERROR(INDEX(AdvancedStats!$A:$AD,MATCH($A27,AdvancedStats!$B:$B,0),COLUMN()-15),INDEX(AdvancedStats!$A:$AD,MATCH($A27&amp;" NCAA",AdvancedStats!$B:$B,0),COLUMN()-15))</f>
        <v>21.4</v>
      </c>
      <c r="AS27" s="38">
        <f>IFERROR(INDEX(AdvancedStats!$A:$AD,MATCH($A27,AdvancedStats!$B:$B,0),COLUMN()-15),INDEX(AdvancedStats!$A:$AD,MATCH($A27&amp;" NCAA",AdvancedStats!$B:$B,0),COLUMN()-15))</f>
        <v>0.158</v>
      </c>
      <c r="AT27" s="39">
        <f>IFERROR(INDEX(AdvancedOpponentStats!$A:$AD,MATCH($A27,AdvancedOpponentStats!$B:$B,0),COLUMN()-27),INDEX(AdvancedOpponentStats!$A:$AD,MATCH($A27&amp;" NCAA",AdvancedOpponentStats!$B:$B,0),COLUMN()-27))</f>
        <v>107</v>
      </c>
      <c r="AU27" s="39">
        <f>IFERROR(INDEX(AdvancedOpponentStats!$A:$AD,MATCH($A27,AdvancedOpponentStats!$B:$B,0),COLUMN()-27),INDEX(AdvancedOpponentStats!$A:$AD,MATCH($A27&amp;" NCAA",AdvancedOpponentStats!$B:$B,0),COLUMN()-27))</f>
        <v>0.246</v>
      </c>
      <c r="AV27" s="39">
        <f>IFERROR(INDEX(AdvancedOpponentStats!$A:$AD,MATCH($A27,AdvancedOpponentStats!$B:$B,0),COLUMN()-27),INDEX(AdvancedOpponentStats!$A:$AD,MATCH($A27&amp;" NCAA",AdvancedOpponentStats!$B:$B,0),COLUMN()-27))</f>
        <v>0.39</v>
      </c>
      <c r="AW27" s="39">
        <f>IFERROR(INDEX(AdvancedOpponentStats!$A:$AD,MATCH($A27,AdvancedOpponentStats!$B:$B,0),COLUMN()-27),INDEX(AdvancedOpponentStats!$A:$AD,MATCH($A27&amp;" NCAA",AdvancedOpponentStats!$B:$B,0),COLUMN()-27))</f>
        <v>0.53800000000000003</v>
      </c>
      <c r="AX27" s="39">
        <f>IFERROR(INDEX(AdvancedOpponentStats!$A:$AD,MATCH($A27,AdvancedOpponentStats!$B:$B,0),COLUMN()-27),INDEX(AdvancedOpponentStats!$A:$AD,MATCH($A27&amp;" NCAA",AdvancedOpponentStats!$B:$B,0),COLUMN()-27))</f>
        <v>54.4</v>
      </c>
      <c r="AY27" s="39">
        <f>IFERROR(INDEX(AdvancedOpponentStats!$A:$AD,MATCH($A27,AdvancedOpponentStats!$B:$B,0),COLUMN()-27),INDEX(AdvancedOpponentStats!$A:$AD,MATCH($A27&amp;" NCAA",AdvancedOpponentStats!$B:$B,0),COLUMN()-27))</f>
        <v>61.6</v>
      </c>
      <c r="AZ27" s="39">
        <f>IFERROR(INDEX(AdvancedOpponentStats!$A:$AD,MATCH($A27,AdvancedOpponentStats!$B:$B,0),COLUMN()-27),INDEX(AdvancedOpponentStats!$A:$AD,MATCH($A27&amp;" NCAA",AdvancedOpponentStats!$B:$B,0),COLUMN()-27))</f>
        <v>10.199999999999999</v>
      </c>
      <c r="BA27" s="39">
        <f>IFERROR(INDEX(AdvancedOpponentStats!$A:$AD,MATCH($A27,AdvancedOpponentStats!$B:$B,0),COLUMN()-27),INDEX(AdvancedOpponentStats!$A:$AD,MATCH($A27&amp;" NCAA",AdvancedOpponentStats!$B:$B,0),COLUMN()-27))</f>
        <v>9</v>
      </c>
      <c r="BB27" s="39">
        <f>IFERROR(INDEX(AdvancedOpponentStats!$A:$AD,MATCH($A27,AdvancedOpponentStats!$B:$B,0),COLUMN()-27),INDEX(AdvancedOpponentStats!$A:$AD,MATCH($A27&amp;" NCAA",AdvancedOpponentStats!$B:$B,0),COLUMN()-27))</f>
        <v>0.51900000000000002</v>
      </c>
      <c r="BC27" s="39">
        <f>IFERROR(INDEX(AdvancedOpponentStats!$A:$AD,MATCH($A27,AdvancedOpponentStats!$B:$B,0),COLUMN()-27),INDEX(AdvancedOpponentStats!$A:$AD,MATCH($A27&amp;" NCAA",AdvancedOpponentStats!$B:$B,0),COLUMN()-27))</f>
        <v>14.7</v>
      </c>
      <c r="BD27" s="39">
        <f>IFERROR(INDEX(AdvancedOpponentStats!$A:$AD,MATCH($A27,AdvancedOpponentStats!$B:$B,0),COLUMN()-27),INDEX(AdvancedOpponentStats!$A:$AD,MATCH($A27&amp;" NCAA",AdvancedOpponentStats!$B:$B,0),COLUMN()-27))</f>
        <v>31.1</v>
      </c>
      <c r="BE27" s="39">
        <f>IFERROR(INDEX(AdvancedOpponentStats!$A:$AD,MATCH($A27,AdvancedOpponentStats!$B:$B,0),COLUMN()-27),INDEX(AdvancedOpponentStats!$A:$AD,MATCH($A27&amp;" NCAA",AdvancedOpponentStats!$B:$B,0),COLUMN()-27))</f>
        <v>0.16300000000000001</v>
      </c>
      <c r="BF27" s="41">
        <f>IFERROR(INDEX(TeamRankings!$A:$R,MATCH($A27,TeamRankings!$B:$B,0),COLUMN()-49),INDEX(TeamRankings!$A:$R,MATCH($A27&amp;" NCAA",TeamRankings!$B:$B,0),COLUMN()-49))</f>
        <v>-6.79</v>
      </c>
      <c r="BG27" s="41">
        <f>IFERROR(INDEX(TeamRankings!$A:$R,MATCH($A27,TeamRankings!$B:$B,0),COLUMN()-48),INDEX(TeamRankings!$A:$R,MATCH($A27&amp;" NCAA",TeamRankings!$B:$B,0),COLUMN()-48))</f>
        <v>-4.66</v>
      </c>
      <c r="BH27" s="41">
        <f>IFERROR(INDEX(TeamRankings!$A:$R,MATCH($A27,TeamRankings!$B:$B,0),COLUMN()-47),INDEX(TeamRankings!$A:$R,MATCH($A27&amp;" NCAA",TeamRankings!$B:$B,0),COLUMN()-47))</f>
        <v>-9.94</v>
      </c>
      <c r="BI27" s="41">
        <f>IFERROR(INDEX(TeamRankings!$A:$R,MATCH($A27,TeamRankings!$B:$B,0),COLUMN()-47),INDEX(TeamRankings!$A:$R,MATCH($A27&amp;" NCAA",TeamRankings!$B:$B,0),COLUMN()-47))</f>
        <v>-3.95</v>
      </c>
      <c r="BJ27" s="41">
        <f>IFERROR(INDEX(TeamRankings!$A:$R,MATCH($A27,TeamRankings!$B:$B,0),COLUMN()-47),INDEX(TeamRankings!$A:$R,MATCH($A27&amp;" NCAA",TeamRankings!$B:$B,0),COLUMN()-47))</f>
        <v>-13.89</v>
      </c>
      <c r="BK27" s="41">
        <f>IFERROR(INDEX(TeamRankings!$A:$R,MATCH($A27,TeamRankings!$B:$B,0),COLUMN()-47),INDEX(TeamRankings!$A:$R,MATCH($A27&amp;" NCAA",TeamRankings!$B:$B,0),COLUMN()-47))</f>
        <v>93.27</v>
      </c>
      <c r="BL27" s="41">
        <f>IFERROR(INDEX(TeamRankings!$A:$R,MATCH($A27,TeamRankings!$B:$B,0),COLUMN()-47),INDEX(TeamRankings!$A:$R,MATCH($A27&amp;" NCAA",TeamRankings!$B:$B,0),COLUMN()-47))</f>
        <v>113.43</v>
      </c>
      <c r="BM27" s="41">
        <f>IFERROR(INDEX(TeamRankings!$A:$R,MATCH($A27,TeamRankings!$B:$B,0),COLUMN()-47),INDEX(TeamRankings!$A:$R,MATCH($A27&amp;" NCAA",TeamRankings!$B:$B,0),COLUMN()-47))</f>
        <v>-20.16</v>
      </c>
      <c r="BN27">
        <f t="shared" si="2"/>
        <v>318</v>
      </c>
      <c r="BO27">
        <f t="shared" si="3"/>
        <v>329.5</v>
      </c>
      <c r="BP27">
        <f t="shared" si="4"/>
        <v>65.212121212121218</v>
      </c>
      <c r="BQ27" s="41" t="str">
        <f>INDEX(TeamRankings!$A:$R,MATCH($A27,TeamRankings!$B:$B,0),3)</f>
        <v>AEC</v>
      </c>
      <c r="BR27" s="40">
        <f t="shared" si="6"/>
        <v>-10.099999999999994</v>
      </c>
      <c r="BS27" s="40">
        <f t="shared" si="7"/>
        <v>-1.0000000000000009E-3</v>
      </c>
      <c r="BT27" s="40">
        <f t="shared" si="8"/>
        <v>3.7999999999999978E-2</v>
      </c>
      <c r="BU27" s="40">
        <f t="shared" si="9"/>
        <v>-1.5000000000000013E-2</v>
      </c>
      <c r="BV27" s="40">
        <f t="shared" si="10"/>
        <v>-8.7999999999999972</v>
      </c>
      <c r="BW27" s="40">
        <f t="shared" si="11"/>
        <v>-20.700000000000003</v>
      </c>
      <c r="BX27" s="40">
        <f t="shared" si="12"/>
        <v>-2</v>
      </c>
      <c r="BY27" s="40">
        <f t="shared" si="13"/>
        <v>3.5999999999999996</v>
      </c>
      <c r="BZ27" s="40">
        <f t="shared" si="14"/>
        <v>-1.4000000000000012E-2</v>
      </c>
      <c r="CA27" s="40">
        <f t="shared" si="15"/>
        <v>1.9000000000000021</v>
      </c>
      <c r="CB27" s="40">
        <f t="shared" si="16"/>
        <v>-9.7000000000000028</v>
      </c>
      <c r="CC27" s="40">
        <f t="shared" si="17"/>
        <v>-5.0000000000000044E-3</v>
      </c>
      <c r="CD27" t="s">
        <v>518</v>
      </c>
      <c r="CE27">
        <f t="array" ref="CE27">_xlfn.STDEV.P(IF($BQ$3:$BQ$355=CD27,$BP$3:$BP$355))</f>
        <v>3.3117423721308628</v>
      </c>
    </row>
    <row r="28" spans="1:97" x14ac:dyDescent="0.25">
      <c r="A28" t="s">
        <v>158</v>
      </c>
      <c r="B28">
        <f>IFERROR(INDEX(BasicStats!$A:$AH,MATCH($A28,BasicStats!$B:$B,0),COLUMN()+1),INDEX(BasicStats!$A:$AH,MATCH($A28&amp;" NCAA",BasicStats!$B:$B,0),COLUMN()+1))</f>
        <v>33</v>
      </c>
      <c r="C28">
        <f>IFERROR(INDEX(BasicStats!$A:$AH,MATCH($A28,BasicStats!$B:$B,0),COLUMN()+1),INDEX(BasicStats!$A:$AH,MATCH($A28&amp;" NCAA",BasicStats!$B:$B,0),COLUMN()+1))</f>
        <v>13</v>
      </c>
      <c r="D28">
        <f>IFERROR(INDEX(BasicStats!$A:$AH,MATCH($A28,BasicStats!$B:$B,0),COLUMN()+1),INDEX(BasicStats!$A:$AH,MATCH($A28&amp;" NCAA",BasicStats!$B:$B,0),COLUMN()+1))</f>
        <v>20</v>
      </c>
      <c r="E28">
        <f>IFERROR(INDEX(BasicStats!$A:$AH,MATCH($A28,BasicStats!$B:$B,0),COLUMN()+1),INDEX(BasicStats!$A:$AH,MATCH($A28&amp;" NCAA",BasicStats!$B:$B,0),COLUMN()+1))</f>
        <v>0.39400000000000002</v>
      </c>
      <c r="F28">
        <f>IFERROR(INDEX(BasicStats!$A:$AH,MATCH($A28,BasicStats!$B:$B,0),COLUMN()+1),INDEX(BasicStats!$A:$AH,MATCH($A28&amp;" NCAA",BasicStats!$B:$B,0),COLUMN()+1))</f>
        <v>3.64</v>
      </c>
      <c r="G28">
        <f>IFERROR(INDEX(BasicStats!$A:$AH,MATCH($A28,BasicStats!$B:$B,0),COLUMN()+1),INDEX(BasicStats!$A:$AH,MATCH($A28&amp;" NCAA",BasicStats!$B:$B,0),COLUMN()+1))</f>
        <v>1.1100000000000001</v>
      </c>
      <c r="H28">
        <f>IFERROR(INDEX(BasicStats!$A:$AH,MATCH($A28,BasicStats!$B:$B,0),COLUMN()+1),INDEX(BasicStats!$A:$AH,MATCH($A28&amp;" NCAA",BasicStats!$B:$B,0),COLUMN()+1))</f>
        <v>7</v>
      </c>
      <c r="I28">
        <f>IFERROR(INDEX(BasicStats!$A:$AH,MATCH($A28,BasicStats!$B:$B,0),COLUMN()+1),INDEX(BasicStats!$A:$AH,MATCH($A28&amp;" NCAA",BasicStats!$B:$B,0),COLUMN()+1))</f>
        <v>11</v>
      </c>
      <c r="J28">
        <f>IFERROR(INDEX(BasicStats!$A:$AH,MATCH($A28,BasicStats!$B:$B,0),COLUMN()+1),INDEX(BasicStats!$A:$AH,MATCH($A28&amp;" NCAA",BasicStats!$B:$B,0),COLUMN()+1))</f>
        <v>8</v>
      </c>
      <c r="K28">
        <f>IFERROR(INDEX(BasicStats!$A:$AH,MATCH($A28,BasicStats!$B:$B,0),COLUMN()+1),INDEX(BasicStats!$A:$AH,MATCH($A28&amp;" NCAA",BasicStats!$B:$B,0),COLUMN()+1))</f>
        <v>7</v>
      </c>
      <c r="L28">
        <f>IFERROR(INDEX(BasicStats!$A:$AH,MATCH($A28,BasicStats!$B:$B,0),COLUMN()+1),INDEX(BasicStats!$A:$AH,MATCH($A28&amp;" NCAA",BasicStats!$B:$B,0),COLUMN()+1))</f>
        <v>3</v>
      </c>
      <c r="M28">
        <f>IFERROR(INDEX(BasicStats!$A:$AH,MATCH($A28,BasicStats!$B:$B,0),COLUMN()+1),INDEX(BasicStats!$A:$AH,MATCH($A28&amp;" NCAA",BasicStats!$B:$B,0),COLUMN()+1))</f>
        <v>10</v>
      </c>
      <c r="N28">
        <f>IFERROR(INDEX(BasicStats!$A:$AH,MATCH($A28,BasicStats!$B:$B,0),COLUMN()+1),INDEX(BasicStats!$A:$AH,MATCH($A28&amp;" NCAA",BasicStats!$B:$B,0),COLUMN()+1))</f>
        <v>2364</v>
      </c>
      <c r="O28">
        <f>IFERROR(INDEX(BasicStats!$A:$AH,MATCH($A28,BasicStats!$B:$B,0),COLUMN()+1),INDEX(BasicStats!$A:$AH,MATCH($A28&amp;" NCAA",BasicStats!$B:$B,0),COLUMN()+1))</f>
        <v>2263</v>
      </c>
      <c r="P28">
        <f>IFERROR(INDEX(BasicStats!$A:$AH,MATCH($A28,BasicStats!$B:$B,0),COLUMN()+1),INDEX(BasicStats!$A:$AH,MATCH($A28&amp;" NCAA",BasicStats!$B:$B,0),COLUMN()+1))</f>
        <v>0</v>
      </c>
      <c r="Q28">
        <f>IFERROR(INDEX(BasicStats!$A:$AH,MATCH($A28,BasicStats!$B:$B,0),COLUMN()+1),INDEX(BasicStats!$A:$AH,MATCH($A28&amp;" NCAA",BasicStats!$B:$B,0),COLUMN()+1))</f>
        <v>1330</v>
      </c>
      <c r="R28">
        <f>IFERROR(INDEX(BasicStats!$A:$AH,MATCH($A28,BasicStats!$B:$B,0),COLUMN()+1),INDEX(BasicStats!$A:$AH,MATCH($A28&amp;" NCAA",BasicStats!$B:$B,0),COLUMN()+1))</f>
        <v>845</v>
      </c>
      <c r="S28">
        <f>IFERROR(INDEX(BasicStats!$A:$AH,MATCH($A28,BasicStats!$B:$B,0),COLUMN()+1),INDEX(BasicStats!$A:$AH,MATCH($A28&amp;" NCAA",BasicStats!$B:$B,0),COLUMN()+1))</f>
        <v>1801</v>
      </c>
      <c r="T28">
        <f>IFERROR(INDEX(BasicStats!$A:$AH,MATCH($A28,BasicStats!$B:$B,0),COLUMN()+1),INDEX(BasicStats!$A:$AH,MATCH($A28&amp;" NCAA",BasicStats!$B:$B,0),COLUMN()+1))</f>
        <v>0.46899999999999997</v>
      </c>
      <c r="U28">
        <f>IFERROR(INDEX(BasicStats!$A:$AH,MATCH($A28,BasicStats!$B:$B,0),COLUMN()+1),INDEX(BasicStats!$A:$AH,MATCH($A28&amp;" NCAA",BasicStats!$B:$B,0),COLUMN()+1))</f>
        <v>252</v>
      </c>
      <c r="V28">
        <f>IFERROR(INDEX(BasicStats!$A:$AH,MATCH($A28,BasicStats!$B:$B,0),COLUMN()+1),INDEX(BasicStats!$A:$AH,MATCH($A28&amp;" NCAA",BasicStats!$B:$B,0),COLUMN()+1))</f>
        <v>715</v>
      </c>
      <c r="W28">
        <f>IFERROR(INDEX(BasicStats!$A:$AH,MATCH($A28,BasicStats!$B:$B,0),COLUMN()+1),INDEX(BasicStats!$A:$AH,MATCH($A28&amp;" NCAA",BasicStats!$B:$B,0),COLUMN()+1))</f>
        <v>0.35199999999999998</v>
      </c>
      <c r="X28">
        <f>IFERROR(INDEX(BasicStats!$A:$AH,MATCH($A28,BasicStats!$B:$B,0),COLUMN()+1),INDEX(BasicStats!$A:$AH,MATCH($A28&amp;" NCAA",BasicStats!$B:$B,0),COLUMN()+1))</f>
        <v>422</v>
      </c>
      <c r="Y28">
        <f>IFERROR(INDEX(BasicStats!$A:$AH,MATCH($A28,BasicStats!$B:$B,0),COLUMN()+1),INDEX(BasicStats!$A:$AH,MATCH($A28&amp;" NCAA",BasicStats!$B:$B,0),COLUMN()+1))</f>
        <v>584</v>
      </c>
      <c r="Z28">
        <f>IFERROR(INDEX(BasicStats!$A:$AH,MATCH($A28,BasicStats!$B:$B,0),COLUMN()+1),INDEX(BasicStats!$A:$AH,MATCH($A28&amp;" NCAA",BasicStats!$B:$B,0),COLUMN()+1))</f>
        <v>0.72299999999999998</v>
      </c>
      <c r="AA28">
        <f>IFERROR(INDEX(BasicStats!$A:$AH,MATCH($A28,BasicStats!$B:$B,0),COLUMN()+1),INDEX(BasicStats!$A:$AH,MATCH($A28&amp;" NCAA",BasicStats!$B:$B,0),COLUMN()+1))</f>
        <v>242</v>
      </c>
      <c r="AB28">
        <f>IFERROR(INDEX(BasicStats!$A:$AH,MATCH($A28,BasicStats!$B:$B,0),COLUMN()+1),INDEX(BasicStats!$A:$AH,MATCH($A28&amp;" NCAA",BasicStats!$B:$B,0),COLUMN()+1))</f>
        <v>1016</v>
      </c>
      <c r="AC28">
        <f>IFERROR(INDEX(BasicStats!$A:$AH,MATCH($A28,BasicStats!$B:$B,0),COLUMN()+1),INDEX(BasicStats!$A:$AH,MATCH($A28&amp;" NCAA",BasicStats!$B:$B,0),COLUMN()+1))</f>
        <v>398</v>
      </c>
      <c r="AD28">
        <f>IFERROR(INDEX(BasicStats!$A:$AH,MATCH($A28,BasicStats!$B:$B,0),COLUMN()+1),INDEX(BasicStats!$A:$AH,MATCH($A28&amp;" NCAA",BasicStats!$B:$B,0),COLUMN()+1))</f>
        <v>200</v>
      </c>
      <c r="AE28">
        <f>IFERROR(INDEX(BasicStats!$A:$AH,MATCH($A28,BasicStats!$B:$B,0),COLUMN()+1),INDEX(BasicStats!$A:$AH,MATCH($A28&amp;" NCAA",BasicStats!$B:$B,0),COLUMN()+1))</f>
        <v>68</v>
      </c>
      <c r="AF28">
        <f>IFERROR(INDEX(BasicStats!$A:$AH,MATCH($A28,BasicStats!$B:$B,0),COLUMN()+1),INDEX(BasicStats!$A:$AH,MATCH($A28&amp;" NCAA",BasicStats!$B:$B,0),COLUMN()+1))</f>
        <v>379</v>
      </c>
      <c r="AG28" s="38">
        <f>IFERROR(INDEX(AdvancedStats!$A:$AD,MATCH($A28,AdvancedStats!$B:$B,0),COLUMN()-15),INDEX(AdvancedStats!$A:$AD,MATCH($A28&amp;" NCAA",AdvancedStats!$B:$B,0),COLUMN()-15))</f>
        <v>66.5</v>
      </c>
      <c r="AH28" s="38">
        <f>IFERROR(INDEX(AdvancedStats!$A:$AD,MATCH($A28,AdvancedStats!$B:$B,0),COLUMN()-15),INDEX(AdvancedStats!$A:$AD,MATCH($A28&amp;" NCAA",AdvancedStats!$B:$B,0),COLUMN()-15))</f>
        <v>106.9</v>
      </c>
      <c r="AI28" s="38">
        <f>IFERROR(INDEX(AdvancedStats!$A:$AD,MATCH($A28,AdvancedStats!$B:$B,0),COLUMN()-15),INDEX(AdvancedStats!$A:$AD,MATCH($A28&amp;" NCAA",AdvancedStats!$B:$B,0),COLUMN()-15))</f>
        <v>0.32400000000000001</v>
      </c>
      <c r="AJ28" s="38">
        <f>IFERROR(INDEX(AdvancedStats!$A:$AD,MATCH($A28,AdvancedStats!$B:$B,0),COLUMN()-15),INDEX(AdvancedStats!$A:$AD,MATCH($A28&amp;" NCAA",AdvancedStats!$B:$B,0),COLUMN()-15))</f>
        <v>0.39700000000000002</v>
      </c>
      <c r="AK28" s="38">
        <f>IFERROR(INDEX(AdvancedStats!$A:$AD,MATCH($A28,AdvancedStats!$B:$B,0),COLUMN()-15),INDEX(AdvancedStats!$A:$AD,MATCH($A28&amp;" NCAA",AdvancedStats!$B:$B,0),COLUMN()-15))</f>
        <v>0.56899999999999995</v>
      </c>
      <c r="AL28" s="38">
        <f>IFERROR(INDEX(AdvancedStats!$A:$AD,MATCH($A28,AdvancedStats!$B:$B,0),COLUMN()-15),INDEX(AdvancedStats!$A:$AD,MATCH($A28&amp;" NCAA",AdvancedStats!$B:$B,0),COLUMN()-15))</f>
        <v>49.8</v>
      </c>
      <c r="AM28" s="38">
        <f>IFERROR(INDEX(AdvancedStats!$A:$AD,MATCH($A28,AdvancedStats!$B:$B,0),COLUMN()-15),INDEX(AdvancedStats!$A:$AD,MATCH($A28&amp;" NCAA",AdvancedStats!$B:$B,0),COLUMN()-15))</f>
        <v>47.1</v>
      </c>
      <c r="AN28" s="38">
        <f>IFERROR(INDEX(AdvancedStats!$A:$AD,MATCH($A28,AdvancedStats!$B:$B,0),COLUMN()-15),INDEX(AdvancedStats!$A:$AD,MATCH($A28&amp;" NCAA",AdvancedStats!$B:$B,0),COLUMN()-15))</f>
        <v>9</v>
      </c>
      <c r="AO28" s="38">
        <f>IFERROR(INDEX(AdvancedStats!$A:$AD,MATCH($A28,AdvancedStats!$B:$B,0),COLUMN()-15),INDEX(AdvancedStats!$A:$AD,MATCH($A28&amp;" NCAA",AdvancedStats!$B:$B,0),COLUMN()-15))</f>
        <v>6.5</v>
      </c>
      <c r="AP28" s="38">
        <f>IFERROR(INDEX(AdvancedStats!$A:$AD,MATCH($A28,AdvancedStats!$B:$B,0),COLUMN()-15),INDEX(AdvancedStats!$A:$AD,MATCH($A28&amp;" NCAA",AdvancedStats!$B:$B,0),COLUMN()-15))</f>
        <v>0.53900000000000003</v>
      </c>
      <c r="AQ28" s="38">
        <f>IFERROR(INDEX(AdvancedStats!$A:$AD,MATCH($A28,AdvancedStats!$B:$B,0),COLUMN()-15),INDEX(AdvancedStats!$A:$AD,MATCH($A28&amp;" NCAA",AdvancedStats!$B:$B,0),COLUMN()-15))</f>
        <v>15.4</v>
      </c>
      <c r="AR28" s="38">
        <f>IFERROR(INDEX(AdvancedStats!$A:$AD,MATCH($A28,AdvancedStats!$B:$B,0),COLUMN()-15),INDEX(AdvancedStats!$A:$AD,MATCH($A28&amp;" NCAA",AdvancedStats!$B:$B,0),COLUMN()-15))</f>
        <v>23.7</v>
      </c>
      <c r="AS28" s="38">
        <f>IFERROR(INDEX(AdvancedStats!$A:$AD,MATCH($A28,AdvancedStats!$B:$B,0),COLUMN()-15),INDEX(AdvancedStats!$A:$AD,MATCH($A28&amp;" NCAA",AdvancedStats!$B:$B,0),COLUMN()-15))</f>
        <v>0.23400000000000001</v>
      </c>
      <c r="AT28" s="39">
        <f>IFERROR(INDEX(AdvancedOpponentStats!$A:$AD,MATCH($A28,AdvancedOpponentStats!$B:$B,0),COLUMN()-27),INDEX(AdvancedOpponentStats!$A:$AD,MATCH($A28&amp;" NCAA",AdvancedOpponentStats!$B:$B,0),COLUMN()-27))</f>
        <v>102.4</v>
      </c>
      <c r="AU28" s="39">
        <f>IFERROR(INDEX(AdvancedOpponentStats!$A:$AD,MATCH($A28,AdvancedOpponentStats!$B:$B,0),COLUMN()-27),INDEX(AdvancedOpponentStats!$A:$AD,MATCH($A28&amp;" NCAA",AdvancedOpponentStats!$B:$B,0),COLUMN()-27))</f>
        <v>0.32800000000000001</v>
      </c>
      <c r="AV28" s="39">
        <f>IFERROR(INDEX(AdvancedOpponentStats!$A:$AD,MATCH($A28,AdvancedOpponentStats!$B:$B,0),COLUMN()-27),INDEX(AdvancedOpponentStats!$A:$AD,MATCH($A28&amp;" NCAA",AdvancedOpponentStats!$B:$B,0),COLUMN()-27))</f>
        <v>0.40400000000000003</v>
      </c>
      <c r="AW28" s="39">
        <f>IFERROR(INDEX(AdvancedOpponentStats!$A:$AD,MATCH($A28,AdvancedOpponentStats!$B:$B,0),COLUMN()-27),INDEX(AdvancedOpponentStats!$A:$AD,MATCH($A28&amp;" NCAA",AdvancedOpponentStats!$B:$B,0),COLUMN()-27))</f>
        <v>0.55400000000000005</v>
      </c>
      <c r="AX28" s="39">
        <f>IFERROR(INDEX(AdvancedOpponentStats!$A:$AD,MATCH($A28,AdvancedOpponentStats!$B:$B,0),COLUMN()-27),INDEX(AdvancedOpponentStats!$A:$AD,MATCH($A28&amp;" NCAA",AdvancedOpponentStats!$B:$B,0),COLUMN()-27))</f>
        <v>50.2</v>
      </c>
      <c r="AY28" s="39">
        <f>IFERROR(INDEX(AdvancedOpponentStats!$A:$AD,MATCH($A28,AdvancedOpponentStats!$B:$B,0),COLUMN()-27),INDEX(AdvancedOpponentStats!$A:$AD,MATCH($A28&amp;" NCAA",AdvancedOpponentStats!$B:$B,0),COLUMN()-27))</f>
        <v>51.9</v>
      </c>
      <c r="AZ28" s="39">
        <f>IFERROR(INDEX(AdvancedOpponentStats!$A:$AD,MATCH($A28,AdvancedOpponentStats!$B:$B,0),COLUMN()-27),INDEX(AdvancedOpponentStats!$A:$AD,MATCH($A28&amp;" NCAA",AdvancedOpponentStats!$B:$B,0),COLUMN()-27))</f>
        <v>7.3</v>
      </c>
      <c r="BA28" s="39">
        <f>IFERROR(INDEX(AdvancedOpponentStats!$A:$AD,MATCH($A28,AdvancedOpponentStats!$B:$B,0),COLUMN()-27),INDEX(AdvancedOpponentStats!$A:$AD,MATCH($A28&amp;" NCAA",AdvancedOpponentStats!$B:$B,0),COLUMN()-27))</f>
        <v>8.3000000000000007</v>
      </c>
      <c r="BB28" s="39">
        <f>IFERROR(INDEX(AdvancedOpponentStats!$A:$AD,MATCH($A28,AdvancedOpponentStats!$B:$B,0),COLUMN()-27),INDEX(AdvancedOpponentStats!$A:$AD,MATCH($A28&amp;" NCAA",AdvancedOpponentStats!$B:$B,0),COLUMN()-27))</f>
        <v>0.51900000000000002</v>
      </c>
      <c r="BC28" s="39">
        <f>IFERROR(INDEX(AdvancedOpponentStats!$A:$AD,MATCH($A28,AdvancedOpponentStats!$B:$B,0),COLUMN()-27),INDEX(AdvancedOpponentStats!$A:$AD,MATCH($A28&amp;" NCAA",AdvancedOpponentStats!$B:$B,0),COLUMN()-27))</f>
        <v>16.8</v>
      </c>
      <c r="BD28" s="39">
        <f>IFERROR(INDEX(AdvancedOpponentStats!$A:$AD,MATCH($A28,AdvancedOpponentStats!$B:$B,0),COLUMN()-27),INDEX(AdvancedOpponentStats!$A:$AD,MATCH($A28&amp;" NCAA",AdvancedOpponentStats!$B:$B,0),COLUMN()-27))</f>
        <v>24.2</v>
      </c>
      <c r="BE28" s="39">
        <f>IFERROR(INDEX(AdvancedOpponentStats!$A:$AD,MATCH($A28,AdvancedOpponentStats!$B:$B,0),COLUMN()-27),INDEX(AdvancedOpponentStats!$A:$AD,MATCH($A28&amp;" NCAA",AdvancedOpponentStats!$B:$B,0),COLUMN()-27))</f>
        <v>0.24299999999999999</v>
      </c>
      <c r="BF28" s="41">
        <f>IFERROR(INDEX(TeamRankings!$A:$R,MATCH($A28,TeamRankings!$B:$B,0),COLUMN()-49),INDEX(TeamRankings!$A:$R,MATCH($A28&amp;" NCAA",TeamRankings!$B:$B,0),COLUMN()-49))</f>
        <v>3.06</v>
      </c>
      <c r="BG28" s="41">
        <f>IFERROR(INDEX(TeamRankings!$A:$R,MATCH($A28,TeamRankings!$B:$B,0),COLUMN()-48),INDEX(TeamRankings!$A:$R,MATCH($A28&amp;" NCAA",TeamRankings!$B:$B,0),COLUMN()-48))</f>
        <v>1.1100000000000001</v>
      </c>
      <c r="BH28" s="41">
        <f>IFERROR(INDEX(TeamRankings!$A:$R,MATCH($A28,TeamRankings!$B:$B,0),COLUMN()-47),INDEX(TeamRankings!$A:$R,MATCH($A28&amp;" NCAA",TeamRankings!$B:$B,0),COLUMN()-47))</f>
        <v>0.75</v>
      </c>
      <c r="BI28" s="41">
        <f>IFERROR(INDEX(TeamRankings!$A:$R,MATCH($A28,TeamRankings!$B:$B,0),COLUMN()-47),INDEX(TeamRankings!$A:$R,MATCH($A28&amp;" NCAA",TeamRankings!$B:$B,0),COLUMN()-47))</f>
        <v>2.89</v>
      </c>
      <c r="BJ28" s="41">
        <f>IFERROR(INDEX(TeamRankings!$A:$R,MATCH($A28,TeamRankings!$B:$B,0),COLUMN()-47),INDEX(TeamRankings!$A:$R,MATCH($A28&amp;" NCAA",TeamRankings!$B:$B,0),COLUMN()-47))</f>
        <v>3.64</v>
      </c>
      <c r="BK28" s="41">
        <f>IFERROR(INDEX(TeamRankings!$A:$R,MATCH($A28,TeamRankings!$B:$B,0),COLUMN()-47),INDEX(TeamRankings!$A:$R,MATCH($A28&amp;" NCAA",TeamRankings!$B:$B,0),COLUMN()-47))</f>
        <v>107.83</v>
      </c>
      <c r="BL28" s="41">
        <f>IFERROR(INDEX(TeamRankings!$A:$R,MATCH($A28,TeamRankings!$B:$B,0),COLUMN()-47),INDEX(TeamRankings!$A:$R,MATCH($A28&amp;" NCAA",TeamRankings!$B:$B,0),COLUMN()-47))</f>
        <v>101.74</v>
      </c>
      <c r="BM28" s="41">
        <f>IFERROR(INDEX(TeamRankings!$A:$R,MATCH($A28,TeamRankings!$B:$B,0),COLUMN()-47),INDEX(TeamRankings!$A:$R,MATCH($A28&amp;" NCAA",TeamRankings!$B:$B,0),COLUMN()-47))</f>
        <v>6.09</v>
      </c>
      <c r="BN28">
        <f t="shared" si="2"/>
        <v>98</v>
      </c>
      <c r="BO28">
        <f t="shared" si="3"/>
        <v>139</v>
      </c>
      <c r="BP28">
        <f t="shared" si="4"/>
        <v>71.63636363636364</v>
      </c>
      <c r="BQ28" s="41" t="str">
        <f>INDEX(TeamRankings!$A:$R,MATCH($A28,TeamRankings!$B:$B,0),3)</f>
        <v>MWC</v>
      </c>
      <c r="BR28" s="40">
        <f t="shared" si="6"/>
        <v>4.5</v>
      </c>
      <c r="BS28" s="40">
        <f t="shared" si="7"/>
        <v>-4.0000000000000036E-3</v>
      </c>
      <c r="BT28" s="40">
        <f t="shared" si="8"/>
        <v>-7.0000000000000062E-3</v>
      </c>
      <c r="BU28" s="40">
        <f t="shared" si="9"/>
        <v>1.4999999999999902E-2</v>
      </c>
      <c r="BV28" s="40">
        <f t="shared" si="10"/>
        <v>-0.40000000000000568</v>
      </c>
      <c r="BW28" s="40">
        <f t="shared" si="11"/>
        <v>-4.7999999999999972</v>
      </c>
      <c r="BX28" s="40">
        <f t="shared" si="12"/>
        <v>1.7000000000000002</v>
      </c>
      <c r="BY28" s="40">
        <f t="shared" si="13"/>
        <v>-1.8000000000000007</v>
      </c>
      <c r="BZ28" s="40">
        <f t="shared" si="14"/>
        <v>2.0000000000000018E-2</v>
      </c>
      <c r="CA28" s="40">
        <f t="shared" si="15"/>
        <v>-1.4000000000000004</v>
      </c>
      <c r="CB28" s="40">
        <f t="shared" si="16"/>
        <v>-0.5</v>
      </c>
      <c r="CC28" s="40">
        <f t="shared" si="17"/>
        <v>-8.9999999999999802E-3</v>
      </c>
      <c r="CD28" t="s">
        <v>414</v>
      </c>
      <c r="CE28">
        <f t="array" ref="CE28">_xlfn.STDEV.P(IF($BQ$3:$BQ$355=CD28,$BP$3:$BP$355))</f>
        <v>4.3192881962264007</v>
      </c>
    </row>
    <row r="29" spans="1:97" x14ac:dyDescent="0.25">
      <c r="A29" t="s">
        <v>159</v>
      </c>
      <c r="B29">
        <f>IFERROR(INDEX(BasicStats!$A:$AH,MATCH($A29,BasicStats!$B:$B,0),COLUMN()+1),INDEX(BasicStats!$A:$AH,MATCH($A29&amp;" NCAA",BasicStats!$B:$B,0),COLUMN()+1))</f>
        <v>31</v>
      </c>
      <c r="C29">
        <f>IFERROR(INDEX(BasicStats!$A:$AH,MATCH($A29,BasicStats!$B:$B,0),COLUMN()+1),INDEX(BasicStats!$A:$AH,MATCH($A29&amp;" NCAA",BasicStats!$B:$B,0),COLUMN()+1))</f>
        <v>14</v>
      </c>
      <c r="D29">
        <f>IFERROR(INDEX(BasicStats!$A:$AH,MATCH($A29,BasicStats!$B:$B,0),COLUMN()+1),INDEX(BasicStats!$A:$AH,MATCH($A29&amp;" NCAA",BasicStats!$B:$B,0),COLUMN()+1))</f>
        <v>17</v>
      </c>
      <c r="E29">
        <f>IFERROR(INDEX(BasicStats!$A:$AH,MATCH($A29,BasicStats!$B:$B,0),COLUMN()+1),INDEX(BasicStats!$A:$AH,MATCH($A29&amp;" NCAA",BasicStats!$B:$B,0),COLUMN()+1))</f>
        <v>0.45200000000000001</v>
      </c>
      <c r="F29">
        <f>IFERROR(INDEX(BasicStats!$A:$AH,MATCH($A29,BasicStats!$B:$B,0),COLUMN()+1),INDEX(BasicStats!$A:$AH,MATCH($A29&amp;" NCAA",BasicStats!$B:$B,0),COLUMN()+1))</f>
        <v>5.87</v>
      </c>
      <c r="G29">
        <f>IFERROR(INDEX(BasicStats!$A:$AH,MATCH($A29,BasicStats!$B:$B,0),COLUMN()+1),INDEX(BasicStats!$A:$AH,MATCH($A29&amp;" NCAA",BasicStats!$B:$B,0),COLUMN()+1))</f>
        <v>7.8</v>
      </c>
      <c r="H29">
        <f>IFERROR(INDEX(BasicStats!$A:$AH,MATCH($A29,BasicStats!$B:$B,0),COLUMN()+1),INDEX(BasicStats!$A:$AH,MATCH($A29&amp;" NCAA",BasicStats!$B:$B,0),COLUMN()+1))</f>
        <v>5</v>
      </c>
      <c r="I29">
        <f>IFERROR(INDEX(BasicStats!$A:$AH,MATCH($A29,BasicStats!$B:$B,0),COLUMN()+1),INDEX(BasicStats!$A:$AH,MATCH($A29&amp;" NCAA",BasicStats!$B:$B,0),COLUMN()+1))</f>
        <v>13</v>
      </c>
      <c r="J29">
        <f>IFERROR(INDEX(BasicStats!$A:$AH,MATCH($A29,BasicStats!$B:$B,0),COLUMN()+1),INDEX(BasicStats!$A:$AH,MATCH($A29&amp;" NCAA",BasicStats!$B:$B,0),COLUMN()+1))</f>
        <v>10</v>
      </c>
      <c r="K29">
        <f>IFERROR(INDEX(BasicStats!$A:$AH,MATCH($A29,BasicStats!$B:$B,0),COLUMN()+1),INDEX(BasicStats!$A:$AH,MATCH($A29&amp;" NCAA",BasicStats!$B:$B,0),COLUMN()+1))</f>
        <v>8</v>
      </c>
      <c r="L29">
        <f>IFERROR(INDEX(BasicStats!$A:$AH,MATCH($A29,BasicStats!$B:$B,0),COLUMN()+1),INDEX(BasicStats!$A:$AH,MATCH($A29&amp;" NCAA",BasicStats!$B:$B,0),COLUMN()+1))</f>
        <v>2</v>
      </c>
      <c r="M29">
        <f>IFERROR(INDEX(BasicStats!$A:$AH,MATCH($A29,BasicStats!$B:$B,0),COLUMN()+1),INDEX(BasicStats!$A:$AH,MATCH($A29&amp;" NCAA",BasicStats!$B:$B,0),COLUMN()+1))</f>
        <v>8</v>
      </c>
      <c r="N29">
        <f>IFERROR(INDEX(BasicStats!$A:$AH,MATCH($A29,BasicStats!$B:$B,0),COLUMN()+1),INDEX(BasicStats!$A:$AH,MATCH($A29&amp;" NCAA",BasicStats!$B:$B,0),COLUMN()+1))</f>
        <v>2196</v>
      </c>
      <c r="O29">
        <f>IFERROR(INDEX(BasicStats!$A:$AH,MATCH($A29,BasicStats!$B:$B,0),COLUMN()+1),INDEX(BasicStats!$A:$AH,MATCH($A29&amp;" NCAA",BasicStats!$B:$B,0),COLUMN()+1))</f>
        <v>2256</v>
      </c>
      <c r="P29">
        <f>IFERROR(INDEX(BasicStats!$A:$AH,MATCH($A29,BasicStats!$B:$B,0),COLUMN()+1),INDEX(BasicStats!$A:$AH,MATCH($A29&amp;" NCAA",BasicStats!$B:$B,0),COLUMN()+1))</f>
        <v>0</v>
      </c>
      <c r="Q29">
        <f>IFERROR(INDEX(BasicStats!$A:$AH,MATCH($A29,BasicStats!$B:$B,0),COLUMN()+1),INDEX(BasicStats!$A:$AH,MATCH($A29&amp;" NCAA",BasicStats!$B:$B,0),COLUMN()+1))</f>
        <v>1260</v>
      </c>
      <c r="R29">
        <f>IFERROR(INDEX(BasicStats!$A:$AH,MATCH($A29,BasicStats!$B:$B,0),COLUMN()+1),INDEX(BasicStats!$A:$AH,MATCH($A29&amp;" NCAA",BasicStats!$B:$B,0),COLUMN()+1))</f>
        <v>768</v>
      </c>
      <c r="S29">
        <f>IFERROR(INDEX(BasicStats!$A:$AH,MATCH($A29,BasicStats!$B:$B,0),COLUMN()+1),INDEX(BasicStats!$A:$AH,MATCH($A29&amp;" NCAA",BasicStats!$B:$B,0),COLUMN()+1))</f>
        <v>1808</v>
      </c>
      <c r="T29">
        <f>IFERROR(INDEX(BasicStats!$A:$AH,MATCH($A29,BasicStats!$B:$B,0),COLUMN()+1),INDEX(BasicStats!$A:$AH,MATCH($A29&amp;" NCAA",BasicStats!$B:$B,0),COLUMN()+1))</f>
        <v>0.42499999999999999</v>
      </c>
      <c r="U29">
        <f>IFERROR(INDEX(BasicStats!$A:$AH,MATCH($A29,BasicStats!$B:$B,0),COLUMN()+1),INDEX(BasicStats!$A:$AH,MATCH($A29&amp;" NCAA",BasicStats!$B:$B,0),COLUMN()+1))</f>
        <v>218</v>
      </c>
      <c r="V29">
        <f>IFERROR(INDEX(BasicStats!$A:$AH,MATCH($A29,BasicStats!$B:$B,0),COLUMN()+1),INDEX(BasicStats!$A:$AH,MATCH($A29&amp;" NCAA",BasicStats!$B:$B,0),COLUMN()+1))</f>
        <v>687</v>
      </c>
      <c r="W29">
        <f>IFERROR(INDEX(BasicStats!$A:$AH,MATCH($A29,BasicStats!$B:$B,0),COLUMN()+1),INDEX(BasicStats!$A:$AH,MATCH($A29&amp;" NCAA",BasicStats!$B:$B,0),COLUMN()+1))</f>
        <v>0.317</v>
      </c>
      <c r="X29">
        <f>IFERROR(INDEX(BasicStats!$A:$AH,MATCH($A29,BasicStats!$B:$B,0),COLUMN()+1),INDEX(BasicStats!$A:$AH,MATCH($A29&amp;" NCAA",BasicStats!$B:$B,0),COLUMN()+1))</f>
        <v>442</v>
      </c>
      <c r="Y29">
        <f>IFERROR(INDEX(BasicStats!$A:$AH,MATCH($A29,BasicStats!$B:$B,0),COLUMN()+1),INDEX(BasicStats!$A:$AH,MATCH($A29&amp;" NCAA",BasicStats!$B:$B,0),COLUMN()+1))</f>
        <v>633</v>
      </c>
      <c r="Z29">
        <f>IFERROR(INDEX(BasicStats!$A:$AH,MATCH($A29,BasicStats!$B:$B,0),COLUMN()+1),INDEX(BasicStats!$A:$AH,MATCH($A29&amp;" NCAA",BasicStats!$B:$B,0),COLUMN()+1))</f>
        <v>0.69799999999999995</v>
      </c>
      <c r="AA29">
        <f>IFERROR(INDEX(BasicStats!$A:$AH,MATCH($A29,BasicStats!$B:$B,0),COLUMN()+1),INDEX(BasicStats!$A:$AH,MATCH($A29&amp;" NCAA",BasicStats!$B:$B,0),COLUMN()+1))</f>
        <v>331</v>
      </c>
      <c r="AB29">
        <f>IFERROR(INDEX(BasicStats!$A:$AH,MATCH($A29,BasicStats!$B:$B,0),COLUMN()+1),INDEX(BasicStats!$A:$AH,MATCH($A29&amp;" NCAA",BasicStats!$B:$B,0),COLUMN()+1))</f>
        <v>1137</v>
      </c>
      <c r="AC29">
        <f>IFERROR(INDEX(BasicStats!$A:$AH,MATCH($A29,BasicStats!$B:$B,0),COLUMN()+1),INDEX(BasicStats!$A:$AH,MATCH($A29&amp;" NCAA",BasicStats!$B:$B,0),COLUMN()+1))</f>
        <v>382</v>
      </c>
      <c r="AD29">
        <f>IFERROR(INDEX(BasicStats!$A:$AH,MATCH($A29,BasicStats!$B:$B,0),COLUMN()+1),INDEX(BasicStats!$A:$AH,MATCH($A29&amp;" NCAA",BasicStats!$B:$B,0),COLUMN()+1))</f>
        <v>159</v>
      </c>
      <c r="AE29">
        <f>IFERROR(INDEX(BasicStats!$A:$AH,MATCH($A29,BasicStats!$B:$B,0),COLUMN()+1),INDEX(BasicStats!$A:$AH,MATCH($A29&amp;" NCAA",BasicStats!$B:$B,0),COLUMN()+1))</f>
        <v>103</v>
      </c>
      <c r="AF29">
        <f>IFERROR(INDEX(BasicStats!$A:$AH,MATCH($A29,BasicStats!$B:$B,0),COLUMN()+1),INDEX(BasicStats!$A:$AH,MATCH($A29&amp;" NCAA",BasicStats!$B:$B,0),COLUMN()+1))</f>
        <v>378</v>
      </c>
      <c r="AG29" s="38">
        <f>IFERROR(INDEX(AdvancedStats!$A:$AD,MATCH($A29,AdvancedStats!$B:$B,0),COLUMN()-15),INDEX(AdvancedStats!$A:$AD,MATCH($A29&amp;" NCAA",AdvancedStats!$B:$B,0),COLUMN()-15))</f>
        <v>68.400000000000006</v>
      </c>
      <c r="AH29" s="38">
        <f>IFERROR(INDEX(AdvancedStats!$A:$AD,MATCH($A29,AdvancedStats!$B:$B,0),COLUMN()-15),INDEX(AdvancedStats!$A:$AD,MATCH($A29&amp;" NCAA",AdvancedStats!$B:$B,0),COLUMN()-15))</f>
        <v>101.9</v>
      </c>
      <c r="AI29" s="38">
        <f>IFERROR(INDEX(AdvancedStats!$A:$AD,MATCH($A29,AdvancedStats!$B:$B,0),COLUMN()-15),INDEX(AdvancedStats!$A:$AD,MATCH($A29&amp;" NCAA",AdvancedStats!$B:$B,0),COLUMN()-15))</f>
        <v>0.35</v>
      </c>
      <c r="AJ29" s="38">
        <f>IFERROR(INDEX(AdvancedStats!$A:$AD,MATCH($A29,AdvancedStats!$B:$B,0),COLUMN()-15),INDEX(AdvancedStats!$A:$AD,MATCH($A29&amp;" NCAA",AdvancedStats!$B:$B,0),COLUMN()-15))</f>
        <v>0.38</v>
      </c>
      <c r="AK29" s="38">
        <f>IFERROR(INDEX(AdvancedStats!$A:$AD,MATCH($A29,AdvancedStats!$B:$B,0),COLUMN()-15),INDEX(AdvancedStats!$A:$AD,MATCH($A29&amp;" NCAA",AdvancedStats!$B:$B,0),COLUMN()-15))</f>
        <v>0.52100000000000002</v>
      </c>
      <c r="AL29" s="38">
        <f>IFERROR(INDEX(AdvancedStats!$A:$AD,MATCH($A29,AdvancedStats!$B:$B,0),COLUMN()-15),INDEX(AdvancedStats!$A:$AD,MATCH($A29&amp;" NCAA",AdvancedStats!$B:$B,0),COLUMN()-15))</f>
        <v>48.7</v>
      </c>
      <c r="AM29" s="38">
        <f>IFERROR(INDEX(AdvancedStats!$A:$AD,MATCH($A29,AdvancedStats!$B:$B,0),COLUMN()-15),INDEX(AdvancedStats!$A:$AD,MATCH($A29&amp;" NCAA",AdvancedStats!$B:$B,0),COLUMN()-15))</f>
        <v>49.7</v>
      </c>
      <c r="AN29" s="38">
        <f>IFERROR(INDEX(AdvancedStats!$A:$AD,MATCH($A29,AdvancedStats!$B:$B,0),COLUMN()-15),INDEX(AdvancedStats!$A:$AD,MATCH($A29&amp;" NCAA",AdvancedStats!$B:$B,0),COLUMN()-15))</f>
        <v>7.4</v>
      </c>
      <c r="AO29" s="38">
        <f>IFERROR(INDEX(AdvancedStats!$A:$AD,MATCH($A29,AdvancedStats!$B:$B,0),COLUMN()-15),INDEX(AdvancedStats!$A:$AD,MATCH($A29&amp;" NCAA",AdvancedStats!$B:$B,0),COLUMN()-15))</f>
        <v>9.1</v>
      </c>
      <c r="AP29" s="38">
        <f>IFERROR(INDEX(AdvancedStats!$A:$AD,MATCH($A29,AdvancedStats!$B:$B,0),COLUMN()-15),INDEX(AdvancedStats!$A:$AD,MATCH($A29&amp;" NCAA",AdvancedStats!$B:$B,0),COLUMN()-15))</f>
        <v>0.48499999999999999</v>
      </c>
      <c r="AQ29" s="38">
        <f>IFERROR(INDEX(AdvancedStats!$A:$AD,MATCH($A29,AdvancedStats!$B:$B,0),COLUMN()-15),INDEX(AdvancedStats!$A:$AD,MATCH($A29&amp;" NCAA",AdvancedStats!$B:$B,0),COLUMN()-15))</f>
        <v>15.2</v>
      </c>
      <c r="AR29" s="38">
        <f>IFERROR(INDEX(AdvancedStats!$A:$AD,MATCH($A29,AdvancedStats!$B:$B,0),COLUMN()-15),INDEX(AdvancedStats!$A:$AD,MATCH($A29&amp;" NCAA",AdvancedStats!$B:$B,0),COLUMN()-15))</f>
        <v>28.6</v>
      </c>
      <c r="AS29" s="38">
        <f>IFERROR(INDEX(AdvancedStats!$A:$AD,MATCH($A29,AdvancedStats!$B:$B,0),COLUMN()-15),INDEX(AdvancedStats!$A:$AD,MATCH($A29&amp;" NCAA",AdvancedStats!$B:$B,0),COLUMN()-15))</f>
        <v>0.24399999999999999</v>
      </c>
      <c r="AT29" s="39">
        <f>IFERROR(INDEX(AdvancedOpponentStats!$A:$AD,MATCH($A29,AdvancedOpponentStats!$B:$B,0),COLUMN()-27),INDEX(AdvancedOpponentStats!$A:$AD,MATCH($A29&amp;" NCAA",AdvancedOpponentStats!$B:$B,0),COLUMN()-27))</f>
        <v>104.7</v>
      </c>
      <c r="AU29" s="39">
        <f>IFERROR(INDEX(AdvancedOpponentStats!$A:$AD,MATCH($A29,AdvancedOpponentStats!$B:$B,0),COLUMN()-27),INDEX(AdvancedOpponentStats!$A:$AD,MATCH($A29&amp;" NCAA",AdvancedOpponentStats!$B:$B,0),COLUMN()-27))</f>
        <v>0.29399999999999998</v>
      </c>
      <c r="AV29" s="39">
        <f>IFERROR(INDEX(AdvancedOpponentStats!$A:$AD,MATCH($A29,AdvancedOpponentStats!$B:$B,0),COLUMN()-27),INDEX(AdvancedOpponentStats!$A:$AD,MATCH($A29&amp;" NCAA",AdvancedOpponentStats!$B:$B,0),COLUMN()-27))</f>
        <v>0.40500000000000003</v>
      </c>
      <c r="AW29" s="39">
        <f>IFERROR(INDEX(AdvancedOpponentStats!$A:$AD,MATCH($A29,AdvancedOpponentStats!$B:$B,0),COLUMN()-27),INDEX(AdvancedOpponentStats!$A:$AD,MATCH($A29&amp;" NCAA",AdvancedOpponentStats!$B:$B,0),COLUMN()-27))</f>
        <v>0.52100000000000002</v>
      </c>
      <c r="AX29" s="39">
        <f>IFERROR(INDEX(AdvancedOpponentStats!$A:$AD,MATCH($A29,AdvancedOpponentStats!$B:$B,0),COLUMN()-27),INDEX(AdvancedOpponentStats!$A:$AD,MATCH($A29&amp;" NCAA",AdvancedOpponentStats!$B:$B,0),COLUMN()-27))</f>
        <v>51.3</v>
      </c>
      <c r="AY29" s="39">
        <f>IFERROR(INDEX(AdvancedOpponentStats!$A:$AD,MATCH($A29,AdvancedOpponentStats!$B:$B,0),COLUMN()-27),INDEX(AdvancedOpponentStats!$A:$AD,MATCH($A29&amp;" NCAA",AdvancedOpponentStats!$B:$B,0),COLUMN()-27))</f>
        <v>54.2</v>
      </c>
      <c r="AZ29" s="39">
        <f>IFERROR(INDEX(AdvancedOpponentStats!$A:$AD,MATCH($A29,AdvancedOpponentStats!$B:$B,0),COLUMN()-27),INDEX(AdvancedOpponentStats!$A:$AD,MATCH($A29&amp;" NCAA",AdvancedOpponentStats!$B:$B,0),COLUMN()-27))</f>
        <v>8.4</v>
      </c>
      <c r="BA29" s="39">
        <f>IFERROR(INDEX(AdvancedOpponentStats!$A:$AD,MATCH($A29,AdvancedOpponentStats!$B:$B,0),COLUMN()-27),INDEX(AdvancedOpponentStats!$A:$AD,MATCH($A29&amp;" NCAA",AdvancedOpponentStats!$B:$B,0),COLUMN()-27))</f>
        <v>8.6</v>
      </c>
      <c r="BB29" s="39">
        <f>IFERROR(INDEX(AdvancedOpponentStats!$A:$AD,MATCH($A29,AdvancedOpponentStats!$B:$B,0),COLUMN()-27),INDEX(AdvancedOpponentStats!$A:$AD,MATCH($A29&amp;" NCAA",AdvancedOpponentStats!$B:$B,0),COLUMN()-27))</f>
        <v>0.48399999999999999</v>
      </c>
      <c r="BC29" s="39">
        <f>IFERROR(INDEX(AdvancedOpponentStats!$A:$AD,MATCH($A29,AdvancedOpponentStats!$B:$B,0),COLUMN()-27),INDEX(AdvancedOpponentStats!$A:$AD,MATCH($A29&amp;" NCAA",AdvancedOpponentStats!$B:$B,0),COLUMN()-27))</f>
        <v>14.2</v>
      </c>
      <c r="BD29" s="39">
        <f>IFERROR(INDEX(AdvancedOpponentStats!$A:$AD,MATCH($A29,AdvancedOpponentStats!$B:$B,0),COLUMN()-27),INDEX(AdvancedOpponentStats!$A:$AD,MATCH($A29&amp;" NCAA",AdvancedOpponentStats!$B:$B,0),COLUMN()-27))</f>
        <v>31.5</v>
      </c>
      <c r="BE29" s="39">
        <f>IFERROR(INDEX(AdvancedOpponentStats!$A:$AD,MATCH($A29,AdvancedOpponentStats!$B:$B,0),COLUMN()-27),INDEX(AdvancedOpponentStats!$A:$AD,MATCH($A29&amp;" NCAA",AdvancedOpponentStats!$B:$B,0),COLUMN()-27))</f>
        <v>0.219</v>
      </c>
      <c r="BF29" s="41">
        <f>IFERROR(INDEX(TeamRankings!$A:$R,MATCH($A29,TeamRankings!$B:$B,0),COLUMN()-49),INDEX(TeamRankings!$A:$R,MATCH($A29&amp;" NCAA",TeamRankings!$B:$B,0),COLUMN()-49))</f>
        <v>-1.94</v>
      </c>
      <c r="BG29" s="41">
        <f>IFERROR(INDEX(TeamRankings!$A:$R,MATCH($A29,TeamRankings!$B:$B,0),COLUMN()-48),INDEX(TeamRankings!$A:$R,MATCH($A29&amp;" NCAA",TeamRankings!$B:$B,0),COLUMN()-48))</f>
        <v>7.8</v>
      </c>
      <c r="BH29" s="41">
        <f>IFERROR(INDEX(TeamRankings!$A:$R,MATCH($A29,TeamRankings!$B:$B,0),COLUMN()-47),INDEX(TeamRankings!$A:$R,MATCH($A29&amp;" NCAA",TeamRankings!$B:$B,0),COLUMN()-47))</f>
        <v>3.46</v>
      </c>
      <c r="BI29" s="41">
        <f>IFERROR(INDEX(TeamRankings!$A:$R,MATCH($A29,TeamRankings!$B:$B,0),COLUMN()-47),INDEX(TeamRankings!$A:$R,MATCH($A29&amp;" NCAA",TeamRankings!$B:$B,0),COLUMN()-47))</f>
        <v>2.41</v>
      </c>
      <c r="BJ29" s="41">
        <f>IFERROR(INDEX(TeamRankings!$A:$R,MATCH($A29,TeamRankings!$B:$B,0),COLUMN()-47),INDEX(TeamRankings!$A:$R,MATCH($A29&amp;" NCAA",TeamRankings!$B:$B,0),COLUMN()-47))</f>
        <v>5.87</v>
      </c>
      <c r="BK29" s="41">
        <f>IFERROR(INDEX(TeamRankings!$A:$R,MATCH($A29,TeamRankings!$B:$B,0),COLUMN()-47),INDEX(TeamRankings!$A:$R,MATCH($A29&amp;" NCAA",TeamRankings!$B:$B,0),COLUMN()-47))</f>
        <v>108.42</v>
      </c>
      <c r="BL29" s="41">
        <f>IFERROR(INDEX(TeamRankings!$A:$R,MATCH($A29,TeamRankings!$B:$B,0),COLUMN()-47),INDEX(TeamRankings!$A:$R,MATCH($A29&amp;" NCAA",TeamRankings!$B:$B,0),COLUMN()-47))</f>
        <v>99.73</v>
      </c>
      <c r="BM29" s="41">
        <f>IFERROR(INDEX(TeamRankings!$A:$R,MATCH($A29,TeamRankings!$B:$B,0),COLUMN()-47),INDEX(TeamRankings!$A:$R,MATCH($A29&amp;" NCAA",TeamRankings!$B:$B,0),COLUMN()-47))</f>
        <v>8.6999999999999993</v>
      </c>
      <c r="BN29">
        <f t="shared" si="2"/>
        <v>89</v>
      </c>
      <c r="BO29">
        <f t="shared" si="3"/>
        <v>118</v>
      </c>
      <c r="BP29">
        <f t="shared" si="4"/>
        <v>70.838709677419359</v>
      </c>
      <c r="BQ29" s="41" t="str">
        <f>INDEX(TeamRankings!$A:$R,MATCH($A29,TeamRankings!$B:$B,0),3)</f>
        <v>ACC</v>
      </c>
      <c r="BR29" s="40">
        <f t="shared" si="6"/>
        <v>-2.7999999999999972</v>
      </c>
      <c r="BS29" s="40">
        <f t="shared" si="7"/>
        <v>5.5999999999999994E-2</v>
      </c>
      <c r="BT29" s="40">
        <f t="shared" si="8"/>
        <v>-2.5000000000000022E-2</v>
      </c>
      <c r="BU29" s="40">
        <f t="shared" si="9"/>
        <v>0</v>
      </c>
      <c r="BV29" s="40">
        <f t="shared" si="10"/>
        <v>-2.5999999999999943</v>
      </c>
      <c r="BW29" s="40">
        <f t="shared" si="11"/>
        <v>-4.5</v>
      </c>
      <c r="BX29" s="40">
        <f t="shared" si="12"/>
        <v>-1</v>
      </c>
      <c r="BY29" s="40">
        <f t="shared" si="13"/>
        <v>0.5</v>
      </c>
      <c r="BZ29" s="40">
        <f t="shared" si="14"/>
        <v>1.0000000000000009E-3</v>
      </c>
      <c r="CA29" s="40">
        <f t="shared" si="15"/>
        <v>1</v>
      </c>
      <c r="CB29" s="40">
        <f t="shared" si="16"/>
        <v>-2.8999999999999986</v>
      </c>
      <c r="CC29" s="40">
        <f t="shared" si="17"/>
        <v>2.4999999999999994E-2</v>
      </c>
      <c r="CD29" t="s">
        <v>533</v>
      </c>
      <c r="CE29">
        <f t="array" ref="CE29">_xlfn.STDEV.P(IF($BQ$3:$BQ$355=CD29,$BP$3:$BP$355))</f>
        <v>3.1161959607091947</v>
      </c>
    </row>
    <row r="30" spans="1:97" x14ac:dyDescent="0.25">
      <c r="A30" t="s">
        <v>160</v>
      </c>
      <c r="B30">
        <f>IFERROR(INDEX(BasicStats!$A:$AH,MATCH($A30,BasicStats!$B:$B,0),COLUMN()+1),INDEX(BasicStats!$A:$AH,MATCH($A30&amp;" NCAA",BasicStats!$B:$B,0),COLUMN()+1))</f>
        <v>33</v>
      </c>
      <c r="C30">
        <f>IFERROR(INDEX(BasicStats!$A:$AH,MATCH($A30,BasicStats!$B:$B,0),COLUMN()+1),INDEX(BasicStats!$A:$AH,MATCH($A30&amp;" NCAA",BasicStats!$B:$B,0),COLUMN()+1))</f>
        <v>15</v>
      </c>
      <c r="D30">
        <f>IFERROR(INDEX(BasicStats!$A:$AH,MATCH($A30,BasicStats!$B:$B,0),COLUMN()+1),INDEX(BasicStats!$A:$AH,MATCH($A30&amp;" NCAA",BasicStats!$B:$B,0),COLUMN()+1))</f>
        <v>18</v>
      </c>
      <c r="E30">
        <f>IFERROR(INDEX(BasicStats!$A:$AH,MATCH($A30,BasicStats!$B:$B,0),COLUMN()+1),INDEX(BasicStats!$A:$AH,MATCH($A30&amp;" NCAA",BasicStats!$B:$B,0),COLUMN()+1))</f>
        <v>0.45500000000000002</v>
      </c>
      <c r="F30">
        <f>IFERROR(INDEX(BasicStats!$A:$AH,MATCH($A30,BasicStats!$B:$B,0),COLUMN()+1),INDEX(BasicStats!$A:$AH,MATCH($A30&amp;" NCAA",BasicStats!$B:$B,0),COLUMN()+1))</f>
        <v>-6.58</v>
      </c>
      <c r="G30">
        <f>IFERROR(INDEX(BasicStats!$A:$AH,MATCH($A30,BasicStats!$B:$B,0),COLUMN()+1),INDEX(BasicStats!$A:$AH,MATCH($A30&amp;" NCAA",BasicStats!$B:$B,0),COLUMN()+1))</f>
        <v>-5.36</v>
      </c>
      <c r="H30">
        <f>IFERROR(INDEX(BasicStats!$A:$AH,MATCH($A30,BasicStats!$B:$B,0),COLUMN()+1),INDEX(BasicStats!$A:$AH,MATCH($A30&amp;" NCAA",BasicStats!$B:$B,0),COLUMN()+1))</f>
        <v>7</v>
      </c>
      <c r="I30">
        <f>IFERROR(INDEX(BasicStats!$A:$AH,MATCH($A30,BasicStats!$B:$B,0),COLUMN()+1),INDEX(BasicStats!$A:$AH,MATCH($A30&amp;" NCAA",BasicStats!$B:$B,0),COLUMN()+1))</f>
        <v>11</v>
      </c>
      <c r="J30">
        <f>IFERROR(INDEX(BasicStats!$A:$AH,MATCH($A30,BasicStats!$B:$B,0),COLUMN()+1),INDEX(BasicStats!$A:$AH,MATCH($A30&amp;" NCAA",BasicStats!$B:$B,0),COLUMN()+1))</f>
        <v>7</v>
      </c>
      <c r="K30">
        <f>IFERROR(INDEX(BasicStats!$A:$AH,MATCH($A30,BasicStats!$B:$B,0),COLUMN()+1),INDEX(BasicStats!$A:$AH,MATCH($A30&amp;" NCAA",BasicStats!$B:$B,0),COLUMN()+1))</f>
        <v>7</v>
      </c>
      <c r="L30">
        <f>IFERROR(INDEX(BasicStats!$A:$AH,MATCH($A30,BasicStats!$B:$B,0),COLUMN()+1),INDEX(BasicStats!$A:$AH,MATCH($A30&amp;" NCAA",BasicStats!$B:$B,0),COLUMN()+1))</f>
        <v>8</v>
      </c>
      <c r="M30">
        <f>IFERROR(INDEX(BasicStats!$A:$AH,MATCH($A30,BasicStats!$B:$B,0),COLUMN()+1),INDEX(BasicStats!$A:$AH,MATCH($A30&amp;" NCAA",BasicStats!$B:$B,0),COLUMN()+1))</f>
        <v>10</v>
      </c>
      <c r="N30">
        <f>IFERROR(INDEX(BasicStats!$A:$AH,MATCH($A30,BasicStats!$B:$B,0),COLUMN()+1),INDEX(BasicStats!$A:$AH,MATCH($A30&amp;" NCAA",BasicStats!$B:$B,0),COLUMN()+1))</f>
        <v>2385</v>
      </c>
      <c r="O30">
        <f>IFERROR(INDEX(BasicStats!$A:$AH,MATCH($A30,BasicStats!$B:$B,0),COLUMN()+1),INDEX(BasicStats!$A:$AH,MATCH($A30&amp;" NCAA",BasicStats!$B:$B,0),COLUMN()+1))</f>
        <v>2387</v>
      </c>
      <c r="P30">
        <f>IFERROR(INDEX(BasicStats!$A:$AH,MATCH($A30,BasicStats!$B:$B,0),COLUMN()+1),INDEX(BasicStats!$A:$AH,MATCH($A30&amp;" NCAA",BasicStats!$B:$B,0),COLUMN()+1))</f>
        <v>0</v>
      </c>
      <c r="Q30">
        <f>IFERROR(INDEX(BasicStats!$A:$AH,MATCH($A30,BasicStats!$B:$B,0),COLUMN()+1),INDEX(BasicStats!$A:$AH,MATCH($A30&amp;" NCAA",BasicStats!$B:$B,0),COLUMN()+1))</f>
        <v>1325</v>
      </c>
      <c r="R30">
        <f>IFERROR(INDEX(BasicStats!$A:$AH,MATCH($A30,BasicStats!$B:$B,0),COLUMN()+1),INDEX(BasicStats!$A:$AH,MATCH($A30&amp;" NCAA",BasicStats!$B:$B,0),COLUMN()+1))</f>
        <v>922</v>
      </c>
      <c r="S30">
        <f>IFERROR(INDEX(BasicStats!$A:$AH,MATCH($A30,BasicStats!$B:$B,0),COLUMN()+1),INDEX(BasicStats!$A:$AH,MATCH($A30&amp;" NCAA",BasicStats!$B:$B,0),COLUMN()+1))</f>
        <v>1922</v>
      </c>
      <c r="T30">
        <f>IFERROR(INDEX(BasicStats!$A:$AH,MATCH($A30,BasicStats!$B:$B,0),COLUMN()+1),INDEX(BasicStats!$A:$AH,MATCH($A30&amp;" NCAA",BasicStats!$B:$B,0),COLUMN()+1))</f>
        <v>0.48</v>
      </c>
      <c r="U30">
        <f>IFERROR(INDEX(BasicStats!$A:$AH,MATCH($A30,BasicStats!$B:$B,0),COLUMN()+1),INDEX(BasicStats!$A:$AH,MATCH($A30&amp;" NCAA",BasicStats!$B:$B,0),COLUMN()+1))</f>
        <v>221</v>
      </c>
      <c r="V30">
        <f>IFERROR(INDEX(BasicStats!$A:$AH,MATCH($A30,BasicStats!$B:$B,0),COLUMN()+1),INDEX(BasicStats!$A:$AH,MATCH($A30&amp;" NCAA",BasicStats!$B:$B,0),COLUMN()+1))</f>
        <v>639</v>
      </c>
      <c r="W30">
        <f>IFERROR(INDEX(BasicStats!$A:$AH,MATCH($A30,BasicStats!$B:$B,0),COLUMN()+1),INDEX(BasicStats!$A:$AH,MATCH($A30&amp;" NCAA",BasicStats!$B:$B,0),COLUMN()+1))</f>
        <v>0.34599999999999997</v>
      </c>
      <c r="X30">
        <f>IFERROR(INDEX(BasicStats!$A:$AH,MATCH($A30,BasicStats!$B:$B,0),COLUMN()+1),INDEX(BasicStats!$A:$AH,MATCH($A30&amp;" NCAA",BasicStats!$B:$B,0),COLUMN()+1))</f>
        <v>320</v>
      </c>
      <c r="Y30">
        <f>IFERROR(INDEX(BasicStats!$A:$AH,MATCH($A30,BasicStats!$B:$B,0),COLUMN()+1),INDEX(BasicStats!$A:$AH,MATCH($A30&amp;" NCAA",BasicStats!$B:$B,0),COLUMN()+1))</f>
        <v>468</v>
      </c>
      <c r="Z30">
        <f>IFERROR(INDEX(BasicStats!$A:$AH,MATCH($A30,BasicStats!$B:$B,0),COLUMN()+1),INDEX(BasicStats!$A:$AH,MATCH($A30&amp;" NCAA",BasicStats!$B:$B,0),COLUMN()+1))</f>
        <v>0.68400000000000005</v>
      </c>
      <c r="AA30">
        <f>IFERROR(INDEX(BasicStats!$A:$AH,MATCH($A30,BasicStats!$B:$B,0),COLUMN()+1),INDEX(BasicStats!$A:$AH,MATCH($A30&amp;" NCAA",BasicStats!$B:$B,0),COLUMN()+1))</f>
        <v>311</v>
      </c>
      <c r="AB30">
        <f>IFERROR(INDEX(BasicStats!$A:$AH,MATCH($A30,BasicStats!$B:$B,0),COLUMN()+1),INDEX(BasicStats!$A:$AH,MATCH($A30&amp;" NCAA",BasicStats!$B:$B,0),COLUMN()+1))</f>
        <v>1091</v>
      </c>
      <c r="AC30">
        <f>IFERROR(INDEX(BasicStats!$A:$AH,MATCH($A30,BasicStats!$B:$B,0),COLUMN()+1),INDEX(BasicStats!$A:$AH,MATCH($A30&amp;" NCAA",BasicStats!$B:$B,0),COLUMN()+1))</f>
        <v>447</v>
      </c>
      <c r="AD30">
        <f>IFERROR(INDEX(BasicStats!$A:$AH,MATCH($A30,BasicStats!$B:$B,0),COLUMN()+1),INDEX(BasicStats!$A:$AH,MATCH($A30&amp;" NCAA",BasicStats!$B:$B,0),COLUMN()+1))</f>
        <v>199</v>
      </c>
      <c r="AE30">
        <f>IFERROR(INDEX(BasicStats!$A:$AH,MATCH($A30,BasicStats!$B:$B,0),COLUMN()+1),INDEX(BasicStats!$A:$AH,MATCH($A30&amp;" NCAA",BasicStats!$B:$B,0),COLUMN()+1))</f>
        <v>73</v>
      </c>
      <c r="AF30">
        <f>IFERROR(INDEX(BasicStats!$A:$AH,MATCH($A30,BasicStats!$B:$B,0),COLUMN()+1),INDEX(BasicStats!$A:$AH,MATCH($A30&amp;" NCAA",BasicStats!$B:$B,0),COLUMN()+1))</f>
        <v>425</v>
      </c>
      <c r="AG30" s="38">
        <f>IFERROR(INDEX(AdvancedStats!$A:$AD,MATCH($A30,AdvancedStats!$B:$B,0),COLUMN()-15),INDEX(AdvancedStats!$A:$AD,MATCH($A30&amp;" NCAA",AdvancedStats!$B:$B,0),COLUMN()-15))</f>
        <v>68.099999999999994</v>
      </c>
      <c r="AH30" s="38">
        <f>IFERROR(INDEX(AdvancedStats!$A:$AD,MATCH($A30,AdvancedStats!$B:$B,0),COLUMN()-15),INDEX(AdvancedStats!$A:$AD,MATCH($A30&amp;" NCAA",AdvancedStats!$B:$B,0),COLUMN()-15))</f>
        <v>105.8</v>
      </c>
      <c r="AI30" s="38">
        <f>IFERROR(INDEX(AdvancedStats!$A:$AD,MATCH($A30,AdvancedStats!$B:$B,0),COLUMN()-15),INDEX(AdvancedStats!$A:$AD,MATCH($A30&amp;" NCAA",AdvancedStats!$B:$B,0),COLUMN()-15))</f>
        <v>0.24299999999999999</v>
      </c>
      <c r="AJ30" s="38">
        <f>IFERROR(INDEX(AdvancedStats!$A:$AD,MATCH($A30,AdvancedStats!$B:$B,0),COLUMN()-15),INDEX(AdvancedStats!$A:$AD,MATCH($A30&amp;" NCAA",AdvancedStats!$B:$B,0),COLUMN()-15))</f>
        <v>0.33200000000000002</v>
      </c>
      <c r="AK30" s="38">
        <f>IFERROR(INDEX(AdvancedStats!$A:$AD,MATCH($A30,AdvancedStats!$B:$B,0),COLUMN()-15),INDEX(AdvancedStats!$A:$AD,MATCH($A30&amp;" NCAA",AdvancedStats!$B:$B,0),COLUMN()-15))</f>
        <v>0.55600000000000005</v>
      </c>
      <c r="AL30" s="38">
        <f>IFERROR(INDEX(AdvancedStats!$A:$AD,MATCH($A30,AdvancedStats!$B:$B,0),COLUMN()-15),INDEX(AdvancedStats!$A:$AD,MATCH($A30&amp;" NCAA",AdvancedStats!$B:$B,0),COLUMN()-15))</f>
        <v>51.5</v>
      </c>
      <c r="AM30" s="38">
        <f>IFERROR(INDEX(AdvancedStats!$A:$AD,MATCH($A30,AdvancedStats!$B:$B,0),COLUMN()-15),INDEX(AdvancedStats!$A:$AD,MATCH($A30&amp;" NCAA",AdvancedStats!$B:$B,0),COLUMN()-15))</f>
        <v>48.5</v>
      </c>
      <c r="AN30" s="38">
        <f>IFERROR(INDEX(AdvancedStats!$A:$AD,MATCH($A30,AdvancedStats!$B:$B,0),COLUMN()-15),INDEX(AdvancedStats!$A:$AD,MATCH($A30&amp;" NCAA",AdvancedStats!$B:$B,0),COLUMN()-15))</f>
        <v>8.8000000000000007</v>
      </c>
      <c r="AO30" s="38">
        <f>IFERROR(INDEX(AdvancedStats!$A:$AD,MATCH($A30,AdvancedStats!$B:$B,0),COLUMN()-15),INDEX(AdvancedStats!$A:$AD,MATCH($A30&amp;" NCAA",AdvancedStats!$B:$B,0),COLUMN()-15))</f>
        <v>6.6</v>
      </c>
      <c r="AP30" s="38">
        <f>IFERROR(INDEX(AdvancedStats!$A:$AD,MATCH($A30,AdvancedStats!$B:$B,0),COLUMN()-15),INDEX(AdvancedStats!$A:$AD,MATCH($A30&amp;" NCAA",AdvancedStats!$B:$B,0),COLUMN()-15))</f>
        <v>0.53700000000000003</v>
      </c>
      <c r="AQ30" s="38">
        <f>IFERROR(INDEX(AdvancedStats!$A:$AD,MATCH($A30,AdvancedStats!$B:$B,0),COLUMN()-15),INDEX(AdvancedStats!$A:$AD,MATCH($A30&amp;" NCAA",AdvancedStats!$B:$B,0),COLUMN()-15))</f>
        <v>16.5</v>
      </c>
      <c r="AR30" s="38">
        <f>IFERROR(INDEX(AdvancedStats!$A:$AD,MATCH($A30,AdvancedStats!$B:$B,0),COLUMN()-15),INDEX(AdvancedStats!$A:$AD,MATCH($A30&amp;" NCAA",AdvancedStats!$B:$B,0),COLUMN()-15))</f>
        <v>28.7</v>
      </c>
      <c r="AS30" s="38">
        <f>IFERROR(INDEX(AdvancedStats!$A:$AD,MATCH($A30,AdvancedStats!$B:$B,0),COLUMN()-15),INDEX(AdvancedStats!$A:$AD,MATCH($A30&amp;" NCAA",AdvancedStats!$B:$B,0),COLUMN()-15))</f>
        <v>0.16600000000000001</v>
      </c>
      <c r="AT30" s="39">
        <f>IFERROR(INDEX(AdvancedOpponentStats!$A:$AD,MATCH($A30,AdvancedOpponentStats!$B:$B,0),COLUMN()-27),INDEX(AdvancedOpponentStats!$A:$AD,MATCH($A30&amp;" NCAA",AdvancedOpponentStats!$B:$B,0),COLUMN()-27))</f>
        <v>105.9</v>
      </c>
      <c r="AU30" s="39">
        <f>IFERROR(INDEX(AdvancedOpponentStats!$A:$AD,MATCH($A30,AdvancedOpponentStats!$B:$B,0),COLUMN()-27),INDEX(AdvancedOpponentStats!$A:$AD,MATCH($A30&amp;" NCAA",AdvancedOpponentStats!$B:$B,0),COLUMN()-27))</f>
        <v>0.318</v>
      </c>
      <c r="AV30" s="39">
        <f>IFERROR(INDEX(AdvancedOpponentStats!$A:$AD,MATCH($A30,AdvancedOpponentStats!$B:$B,0),COLUMN()-27),INDEX(AdvancedOpponentStats!$A:$AD,MATCH($A30&amp;" NCAA",AdvancedOpponentStats!$B:$B,0),COLUMN()-27))</f>
        <v>0.39700000000000002</v>
      </c>
      <c r="AW30" s="39">
        <f>IFERROR(INDEX(AdvancedOpponentStats!$A:$AD,MATCH($A30,AdvancedOpponentStats!$B:$B,0),COLUMN()-27),INDEX(AdvancedOpponentStats!$A:$AD,MATCH($A30&amp;" NCAA",AdvancedOpponentStats!$B:$B,0),COLUMN()-27))</f>
        <v>0.56899999999999995</v>
      </c>
      <c r="AX30" s="39">
        <f>IFERROR(INDEX(AdvancedOpponentStats!$A:$AD,MATCH($A30,AdvancedOpponentStats!$B:$B,0),COLUMN()-27),INDEX(AdvancedOpponentStats!$A:$AD,MATCH($A30&amp;" NCAA",AdvancedOpponentStats!$B:$B,0),COLUMN()-27))</f>
        <v>48.5</v>
      </c>
      <c r="AY30" s="39">
        <f>IFERROR(INDEX(AdvancedOpponentStats!$A:$AD,MATCH($A30,AdvancedOpponentStats!$B:$B,0),COLUMN()-27),INDEX(AdvancedOpponentStats!$A:$AD,MATCH($A30&amp;" NCAA",AdvancedOpponentStats!$B:$B,0),COLUMN()-27))</f>
        <v>52.4</v>
      </c>
      <c r="AZ30" s="39">
        <f>IFERROR(INDEX(AdvancedOpponentStats!$A:$AD,MATCH($A30,AdvancedOpponentStats!$B:$B,0),COLUMN()-27),INDEX(AdvancedOpponentStats!$A:$AD,MATCH($A30&amp;" NCAA",AdvancedOpponentStats!$B:$B,0),COLUMN()-27))</f>
        <v>8.8000000000000007</v>
      </c>
      <c r="BA30" s="39">
        <f>IFERROR(INDEX(AdvancedOpponentStats!$A:$AD,MATCH($A30,AdvancedOpponentStats!$B:$B,0),COLUMN()-27),INDEX(AdvancedOpponentStats!$A:$AD,MATCH($A30&amp;" NCAA",AdvancedOpponentStats!$B:$B,0),COLUMN()-27))</f>
        <v>8.3000000000000007</v>
      </c>
      <c r="BB30" s="39">
        <f>IFERROR(INDEX(AdvancedOpponentStats!$A:$AD,MATCH($A30,AdvancedOpponentStats!$B:$B,0),COLUMN()-27),INDEX(AdvancedOpponentStats!$A:$AD,MATCH($A30&amp;" NCAA",AdvancedOpponentStats!$B:$B,0),COLUMN()-27))</f>
        <v>0.53900000000000003</v>
      </c>
      <c r="BC30" s="39">
        <f>IFERROR(INDEX(AdvancedOpponentStats!$A:$AD,MATCH($A30,AdvancedOpponentStats!$B:$B,0),COLUMN()-27),INDEX(AdvancedOpponentStats!$A:$AD,MATCH($A30&amp;" NCAA",AdvancedOpponentStats!$B:$B,0),COLUMN()-27))</f>
        <v>16.399999999999999</v>
      </c>
      <c r="BD30" s="39">
        <f>IFERROR(INDEX(AdvancedOpponentStats!$A:$AD,MATCH($A30,AdvancedOpponentStats!$B:$B,0),COLUMN()-27),INDEX(AdvancedOpponentStats!$A:$AD,MATCH($A30&amp;" NCAA",AdvancedOpponentStats!$B:$B,0),COLUMN()-27))</f>
        <v>24.7</v>
      </c>
      <c r="BE30" s="39">
        <f>IFERROR(INDEX(AdvancedOpponentStats!$A:$AD,MATCH($A30,AdvancedOpponentStats!$B:$B,0),COLUMN()-27),INDEX(AdvancedOpponentStats!$A:$AD,MATCH($A30&amp;" NCAA",AdvancedOpponentStats!$B:$B,0),COLUMN()-27))</f>
        <v>0.23200000000000001</v>
      </c>
      <c r="BF30" s="41">
        <f>IFERROR(INDEX(TeamRankings!$A:$R,MATCH($A30,TeamRankings!$B:$B,0),COLUMN()-49),INDEX(TeamRankings!$A:$R,MATCH($A30&amp;" NCAA",TeamRankings!$B:$B,0),COLUMN()-49))</f>
        <v>-0.06</v>
      </c>
      <c r="BG30" s="41">
        <f>IFERROR(INDEX(TeamRankings!$A:$R,MATCH($A30,TeamRankings!$B:$B,0),COLUMN()-48),INDEX(TeamRankings!$A:$R,MATCH($A30&amp;" NCAA",TeamRankings!$B:$B,0),COLUMN()-48))</f>
        <v>-5.36</v>
      </c>
      <c r="BH30" s="41">
        <f>IFERROR(INDEX(TeamRankings!$A:$R,MATCH($A30,TeamRankings!$B:$B,0),COLUMN()-47),INDEX(TeamRankings!$A:$R,MATCH($A30&amp;" NCAA",TeamRankings!$B:$B,0),COLUMN()-47))</f>
        <v>-3.34</v>
      </c>
      <c r="BI30" s="41">
        <f>IFERROR(INDEX(TeamRankings!$A:$R,MATCH($A30,TeamRankings!$B:$B,0),COLUMN()-47),INDEX(TeamRankings!$A:$R,MATCH($A30&amp;" NCAA",TeamRankings!$B:$B,0),COLUMN()-47))</f>
        <v>-3.24</v>
      </c>
      <c r="BJ30" s="41">
        <f>IFERROR(INDEX(TeamRankings!$A:$R,MATCH($A30,TeamRankings!$B:$B,0),COLUMN()-47),INDEX(TeamRankings!$A:$R,MATCH($A30&amp;" NCAA",TeamRankings!$B:$B,0),COLUMN()-47))</f>
        <v>-6.58</v>
      </c>
      <c r="BK30" s="41">
        <f>IFERROR(INDEX(TeamRankings!$A:$R,MATCH($A30,TeamRankings!$B:$B,0),COLUMN()-47),INDEX(TeamRankings!$A:$R,MATCH($A30&amp;" NCAA",TeamRankings!$B:$B,0),COLUMN()-47))</f>
        <v>101.21</v>
      </c>
      <c r="BL30" s="41">
        <f>IFERROR(INDEX(TeamRankings!$A:$R,MATCH($A30,TeamRankings!$B:$B,0),COLUMN()-47),INDEX(TeamRankings!$A:$R,MATCH($A30&amp;" NCAA",TeamRankings!$B:$B,0),COLUMN()-47))</f>
        <v>109.81</v>
      </c>
      <c r="BM30" s="41">
        <f>IFERROR(INDEX(TeamRankings!$A:$R,MATCH($A30,TeamRankings!$B:$B,0),COLUMN()-47),INDEX(TeamRankings!$A:$R,MATCH($A30&amp;" NCAA",TeamRankings!$B:$B,0),COLUMN()-47))</f>
        <v>-8.6</v>
      </c>
      <c r="BN30">
        <f t="shared" si="2"/>
        <v>202.5</v>
      </c>
      <c r="BO30">
        <f t="shared" si="3"/>
        <v>279.5</v>
      </c>
      <c r="BP30">
        <f t="shared" si="4"/>
        <v>72.272727272727266</v>
      </c>
      <c r="BQ30" s="41" t="str">
        <f>INDEX(TeamRankings!$A:$R,MATCH($A30,TeamRankings!$B:$B,0),3)</f>
        <v>Patriot</v>
      </c>
      <c r="BR30" s="40">
        <f t="shared" si="6"/>
        <v>-0.10000000000000853</v>
      </c>
      <c r="BS30" s="40">
        <f t="shared" si="7"/>
        <v>-7.5000000000000011E-2</v>
      </c>
      <c r="BT30" s="40">
        <f t="shared" si="8"/>
        <v>-6.5000000000000002E-2</v>
      </c>
      <c r="BU30" s="40">
        <f t="shared" si="9"/>
        <v>-1.2999999999999901E-2</v>
      </c>
      <c r="BV30" s="40">
        <f t="shared" si="10"/>
        <v>3</v>
      </c>
      <c r="BW30" s="40">
        <f t="shared" si="11"/>
        <v>-3.8999999999999986</v>
      </c>
      <c r="BX30" s="40">
        <f t="shared" si="12"/>
        <v>0</v>
      </c>
      <c r="BY30" s="40">
        <f t="shared" si="13"/>
        <v>-1.7000000000000011</v>
      </c>
      <c r="BZ30" s="40">
        <f t="shared" si="14"/>
        <v>-2.0000000000000018E-3</v>
      </c>
      <c r="CA30" s="40">
        <f t="shared" si="15"/>
        <v>0.10000000000000142</v>
      </c>
      <c r="CB30" s="40">
        <f t="shared" si="16"/>
        <v>4</v>
      </c>
      <c r="CC30" s="40">
        <f t="shared" si="17"/>
        <v>-6.6000000000000003E-2</v>
      </c>
      <c r="CD30" t="s">
        <v>528</v>
      </c>
      <c r="CE30">
        <f t="array" ref="CE30">_xlfn.STDEV.P(IF($BQ$3:$BQ$355=CD30,$BP$3:$BP$355))</f>
        <v>4.103513659654217</v>
      </c>
    </row>
    <row r="31" spans="1:97" x14ac:dyDescent="0.25">
      <c r="A31" t="s">
        <v>161</v>
      </c>
      <c r="B31">
        <f>IFERROR(INDEX(BasicStats!$A:$AH,MATCH($A31,BasicStats!$B:$B,0),COLUMN()+1),INDEX(BasicStats!$A:$AH,MATCH($A31&amp;" NCAA",BasicStats!$B:$B,0),COLUMN()+1))</f>
        <v>34</v>
      </c>
      <c r="C31">
        <f>IFERROR(INDEX(BasicStats!$A:$AH,MATCH($A31,BasicStats!$B:$B,0),COLUMN()+1),INDEX(BasicStats!$A:$AH,MATCH($A31&amp;" NCAA",BasicStats!$B:$B,0),COLUMN()+1))</f>
        <v>22</v>
      </c>
      <c r="D31">
        <f>IFERROR(INDEX(BasicStats!$A:$AH,MATCH($A31,BasicStats!$B:$B,0),COLUMN()+1),INDEX(BasicStats!$A:$AH,MATCH($A31&amp;" NCAA",BasicStats!$B:$B,0),COLUMN()+1))</f>
        <v>12</v>
      </c>
      <c r="E31">
        <f>IFERROR(INDEX(BasicStats!$A:$AH,MATCH($A31,BasicStats!$B:$B,0),COLUMN()+1),INDEX(BasicStats!$A:$AH,MATCH($A31&amp;" NCAA",BasicStats!$B:$B,0),COLUMN()+1))</f>
        <v>0.64700000000000002</v>
      </c>
      <c r="F31">
        <f>IFERROR(INDEX(BasicStats!$A:$AH,MATCH($A31,BasicStats!$B:$B,0),COLUMN()+1),INDEX(BasicStats!$A:$AH,MATCH($A31&amp;" NCAA",BasicStats!$B:$B,0),COLUMN()+1))</f>
        <v>4.3099999999999996</v>
      </c>
      <c r="G31">
        <f>IFERROR(INDEX(BasicStats!$A:$AH,MATCH($A31,BasicStats!$B:$B,0),COLUMN()+1),INDEX(BasicStats!$A:$AH,MATCH($A31&amp;" NCAA",BasicStats!$B:$B,0),COLUMN()+1))</f>
        <v>0.93</v>
      </c>
      <c r="H31">
        <f>IFERROR(INDEX(BasicStats!$A:$AH,MATCH($A31,BasicStats!$B:$B,0),COLUMN()+1),INDEX(BasicStats!$A:$AH,MATCH($A31&amp;" NCAA",BasicStats!$B:$B,0),COLUMN()+1))</f>
        <v>12</v>
      </c>
      <c r="I31">
        <f>IFERROR(INDEX(BasicStats!$A:$AH,MATCH($A31,BasicStats!$B:$B,0),COLUMN()+1),INDEX(BasicStats!$A:$AH,MATCH($A31&amp;" NCAA",BasicStats!$B:$B,0),COLUMN()+1))</f>
        <v>6</v>
      </c>
      <c r="J31">
        <f>IFERROR(INDEX(BasicStats!$A:$AH,MATCH($A31,BasicStats!$B:$B,0),COLUMN()+1),INDEX(BasicStats!$A:$AH,MATCH($A31&amp;" NCAA",BasicStats!$B:$B,0),COLUMN()+1))</f>
        <v>14</v>
      </c>
      <c r="K31">
        <f>IFERROR(INDEX(BasicStats!$A:$AH,MATCH($A31,BasicStats!$B:$B,0),COLUMN()+1),INDEX(BasicStats!$A:$AH,MATCH($A31&amp;" NCAA",BasicStats!$B:$B,0),COLUMN()+1))</f>
        <v>2</v>
      </c>
      <c r="L31">
        <f>IFERROR(INDEX(BasicStats!$A:$AH,MATCH($A31,BasicStats!$B:$B,0),COLUMN()+1),INDEX(BasicStats!$A:$AH,MATCH($A31&amp;" NCAA",BasicStats!$B:$B,0),COLUMN()+1))</f>
        <v>5</v>
      </c>
      <c r="M31">
        <f>IFERROR(INDEX(BasicStats!$A:$AH,MATCH($A31,BasicStats!$B:$B,0),COLUMN()+1),INDEX(BasicStats!$A:$AH,MATCH($A31&amp;" NCAA",BasicStats!$B:$B,0),COLUMN()+1))</f>
        <v>8</v>
      </c>
      <c r="N31">
        <f>IFERROR(INDEX(BasicStats!$A:$AH,MATCH($A31,BasicStats!$B:$B,0),COLUMN()+1),INDEX(BasicStats!$A:$AH,MATCH($A31&amp;" NCAA",BasicStats!$B:$B,0),COLUMN()+1))</f>
        <v>2668</v>
      </c>
      <c r="O31">
        <f>IFERROR(INDEX(BasicStats!$A:$AH,MATCH($A31,BasicStats!$B:$B,0),COLUMN()+1),INDEX(BasicStats!$A:$AH,MATCH($A31&amp;" NCAA",BasicStats!$B:$B,0),COLUMN()+1))</f>
        <v>2496</v>
      </c>
      <c r="P31">
        <f>IFERROR(INDEX(BasicStats!$A:$AH,MATCH($A31,BasicStats!$B:$B,0),COLUMN()+1),INDEX(BasicStats!$A:$AH,MATCH($A31&amp;" NCAA",BasicStats!$B:$B,0),COLUMN()+1))</f>
        <v>0</v>
      </c>
      <c r="Q31">
        <f>IFERROR(INDEX(BasicStats!$A:$AH,MATCH($A31,BasicStats!$B:$B,0),COLUMN()+1),INDEX(BasicStats!$A:$AH,MATCH($A31&amp;" NCAA",BasicStats!$B:$B,0),COLUMN()+1))</f>
        <v>1370</v>
      </c>
      <c r="R31">
        <f>IFERROR(INDEX(BasicStats!$A:$AH,MATCH($A31,BasicStats!$B:$B,0),COLUMN()+1),INDEX(BasicStats!$A:$AH,MATCH($A31&amp;" NCAA",BasicStats!$B:$B,0),COLUMN()+1))</f>
        <v>945</v>
      </c>
      <c r="S31">
        <f>IFERROR(INDEX(BasicStats!$A:$AH,MATCH($A31,BasicStats!$B:$B,0),COLUMN()+1),INDEX(BasicStats!$A:$AH,MATCH($A31&amp;" NCAA",BasicStats!$B:$B,0),COLUMN()+1))</f>
        <v>2134</v>
      </c>
      <c r="T31">
        <f>IFERROR(INDEX(BasicStats!$A:$AH,MATCH($A31,BasicStats!$B:$B,0),COLUMN()+1),INDEX(BasicStats!$A:$AH,MATCH($A31&amp;" NCAA",BasicStats!$B:$B,0),COLUMN()+1))</f>
        <v>0.443</v>
      </c>
      <c r="U31">
        <f>IFERROR(INDEX(BasicStats!$A:$AH,MATCH($A31,BasicStats!$B:$B,0),COLUMN()+1),INDEX(BasicStats!$A:$AH,MATCH($A31&amp;" NCAA",BasicStats!$B:$B,0),COLUMN()+1))</f>
        <v>272</v>
      </c>
      <c r="V31">
        <f>IFERROR(INDEX(BasicStats!$A:$AH,MATCH($A31,BasicStats!$B:$B,0),COLUMN()+1),INDEX(BasicStats!$A:$AH,MATCH($A31&amp;" NCAA",BasicStats!$B:$B,0),COLUMN()+1))</f>
        <v>762</v>
      </c>
      <c r="W31">
        <f>IFERROR(INDEX(BasicStats!$A:$AH,MATCH($A31,BasicStats!$B:$B,0),COLUMN()+1),INDEX(BasicStats!$A:$AH,MATCH($A31&amp;" NCAA",BasicStats!$B:$B,0),COLUMN()+1))</f>
        <v>0.35699999999999998</v>
      </c>
      <c r="X31">
        <f>IFERROR(INDEX(BasicStats!$A:$AH,MATCH($A31,BasicStats!$B:$B,0),COLUMN()+1),INDEX(BasicStats!$A:$AH,MATCH($A31&amp;" NCAA",BasicStats!$B:$B,0),COLUMN()+1))</f>
        <v>506</v>
      </c>
      <c r="Y31">
        <f>IFERROR(INDEX(BasicStats!$A:$AH,MATCH($A31,BasicStats!$B:$B,0),COLUMN()+1),INDEX(BasicStats!$A:$AH,MATCH($A31&amp;" NCAA",BasicStats!$B:$B,0),COLUMN()+1))</f>
        <v>755</v>
      </c>
      <c r="Z31">
        <f>IFERROR(INDEX(BasicStats!$A:$AH,MATCH($A31,BasicStats!$B:$B,0),COLUMN()+1),INDEX(BasicStats!$A:$AH,MATCH($A31&amp;" NCAA",BasicStats!$B:$B,0),COLUMN()+1))</f>
        <v>0.67</v>
      </c>
      <c r="AA31">
        <f>IFERROR(INDEX(BasicStats!$A:$AH,MATCH($A31,BasicStats!$B:$B,0),COLUMN()+1),INDEX(BasicStats!$A:$AH,MATCH($A31&amp;" NCAA",BasicStats!$B:$B,0),COLUMN()+1))</f>
        <v>408</v>
      </c>
      <c r="AB31">
        <f>IFERROR(INDEX(BasicStats!$A:$AH,MATCH($A31,BasicStats!$B:$B,0),COLUMN()+1),INDEX(BasicStats!$A:$AH,MATCH($A31&amp;" NCAA",BasicStats!$B:$B,0),COLUMN()+1))</f>
        <v>1396</v>
      </c>
      <c r="AC31">
        <f>IFERROR(INDEX(BasicStats!$A:$AH,MATCH($A31,BasicStats!$B:$B,0),COLUMN()+1),INDEX(BasicStats!$A:$AH,MATCH($A31&amp;" NCAA",BasicStats!$B:$B,0),COLUMN()+1))</f>
        <v>427</v>
      </c>
      <c r="AD31">
        <f>IFERROR(INDEX(BasicStats!$A:$AH,MATCH($A31,BasicStats!$B:$B,0),COLUMN()+1),INDEX(BasicStats!$A:$AH,MATCH($A31&amp;" NCAA",BasicStats!$B:$B,0),COLUMN()+1))</f>
        <v>227</v>
      </c>
      <c r="AE31">
        <f>IFERROR(INDEX(BasicStats!$A:$AH,MATCH($A31,BasicStats!$B:$B,0),COLUMN()+1),INDEX(BasicStats!$A:$AH,MATCH($A31&amp;" NCAA",BasicStats!$B:$B,0),COLUMN()+1))</f>
        <v>90</v>
      </c>
      <c r="AF31">
        <f>IFERROR(INDEX(BasicStats!$A:$AH,MATCH($A31,BasicStats!$B:$B,0),COLUMN()+1),INDEX(BasicStats!$A:$AH,MATCH($A31&amp;" NCAA",BasicStats!$B:$B,0),COLUMN()+1))</f>
        <v>412</v>
      </c>
      <c r="AG31" s="38">
        <f>IFERROR(INDEX(AdvancedStats!$A:$AD,MATCH($A31,AdvancedStats!$B:$B,0),COLUMN()-15),INDEX(AdvancedStats!$A:$AD,MATCH($A31&amp;" NCAA",AdvancedStats!$B:$B,0),COLUMN()-15))</f>
        <v>72.8</v>
      </c>
      <c r="AH31" s="38">
        <f>IFERROR(INDEX(AdvancedStats!$A:$AD,MATCH($A31,AdvancedStats!$B:$B,0),COLUMN()-15),INDEX(AdvancedStats!$A:$AD,MATCH($A31&amp;" NCAA",AdvancedStats!$B:$B,0),COLUMN()-15))</f>
        <v>106.9</v>
      </c>
      <c r="AI31" s="38">
        <f>IFERROR(INDEX(AdvancedStats!$A:$AD,MATCH($A31,AdvancedStats!$B:$B,0),COLUMN()-15),INDEX(AdvancedStats!$A:$AD,MATCH($A31&amp;" NCAA",AdvancedStats!$B:$B,0),COLUMN()-15))</f>
        <v>0.35399999999999998</v>
      </c>
      <c r="AJ31" s="38">
        <f>IFERROR(INDEX(AdvancedStats!$A:$AD,MATCH($A31,AdvancedStats!$B:$B,0),COLUMN()-15),INDEX(AdvancedStats!$A:$AD,MATCH($A31&amp;" NCAA",AdvancedStats!$B:$B,0),COLUMN()-15))</f>
        <v>0.35699999999999998</v>
      </c>
      <c r="AK31" s="38">
        <f>IFERROR(INDEX(AdvancedStats!$A:$AD,MATCH($A31,AdvancedStats!$B:$B,0),COLUMN()-15),INDEX(AdvancedStats!$A:$AD,MATCH($A31&amp;" NCAA",AdvancedStats!$B:$B,0),COLUMN()-15))</f>
        <v>0.53500000000000003</v>
      </c>
      <c r="AL31" s="38">
        <f>IFERROR(INDEX(AdvancedStats!$A:$AD,MATCH($A31,AdvancedStats!$B:$B,0),COLUMN()-15),INDEX(AdvancedStats!$A:$AD,MATCH($A31&amp;" NCAA",AdvancedStats!$B:$B,0),COLUMN()-15))</f>
        <v>53.5</v>
      </c>
      <c r="AM31" s="38">
        <f>IFERROR(INDEX(AdvancedStats!$A:$AD,MATCH($A31,AdvancedStats!$B:$B,0),COLUMN()-15),INDEX(AdvancedStats!$A:$AD,MATCH($A31&amp;" NCAA",AdvancedStats!$B:$B,0),COLUMN()-15))</f>
        <v>45.2</v>
      </c>
      <c r="AN31" s="38">
        <f>IFERROR(INDEX(AdvancedStats!$A:$AD,MATCH($A31,AdvancedStats!$B:$B,0),COLUMN()-15),INDEX(AdvancedStats!$A:$AD,MATCH($A31&amp;" NCAA",AdvancedStats!$B:$B,0),COLUMN()-15))</f>
        <v>9.1</v>
      </c>
      <c r="AO31" s="38">
        <f>IFERROR(INDEX(AdvancedStats!$A:$AD,MATCH($A31,AdvancedStats!$B:$B,0),COLUMN()-15),INDEX(AdvancedStats!$A:$AD,MATCH($A31&amp;" NCAA",AdvancedStats!$B:$B,0),COLUMN()-15))</f>
        <v>7.7</v>
      </c>
      <c r="AP31" s="38">
        <f>IFERROR(INDEX(AdvancedStats!$A:$AD,MATCH($A31,AdvancedStats!$B:$B,0),COLUMN()-15),INDEX(AdvancedStats!$A:$AD,MATCH($A31&amp;" NCAA",AdvancedStats!$B:$B,0),COLUMN()-15))</f>
        <v>0.50700000000000001</v>
      </c>
      <c r="AQ31" s="38">
        <f>IFERROR(INDEX(AdvancedStats!$A:$AD,MATCH($A31,AdvancedStats!$B:$B,0),COLUMN()-15),INDEX(AdvancedStats!$A:$AD,MATCH($A31&amp;" NCAA",AdvancedStats!$B:$B,0),COLUMN()-15))</f>
        <v>14.2</v>
      </c>
      <c r="AR31" s="38">
        <f>IFERROR(INDEX(AdvancedStats!$A:$AD,MATCH($A31,AdvancedStats!$B:$B,0),COLUMN()-15),INDEX(AdvancedStats!$A:$AD,MATCH($A31&amp;" NCAA",AdvancedStats!$B:$B,0),COLUMN()-15))</f>
        <v>31.1</v>
      </c>
      <c r="AS31" s="38">
        <f>IFERROR(INDEX(AdvancedStats!$A:$AD,MATCH($A31,AdvancedStats!$B:$B,0),COLUMN()-15),INDEX(AdvancedStats!$A:$AD,MATCH($A31&amp;" NCAA",AdvancedStats!$B:$B,0),COLUMN()-15))</f>
        <v>0.23699999999999999</v>
      </c>
      <c r="AT31" s="39">
        <f>IFERROR(INDEX(AdvancedOpponentStats!$A:$AD,MATCH($A31,AdvancedOpponentStats!$B:$B,0),COLUMN()-27),INDEX(AdvancedOpponentStats!$A:$AD,MATCH($A31&amp;" NCAA",AdvancedOpponentStats!$B:$B,0),COLUMN()-27))</f>
        <v>100</v>
      </c>
      <c r="AU31" s="39">
        <f>IFERROR(INDEX(AdvancedOpponentStats!$A:$AD,MATCH($A31,AdvancedOpponentStats!$B:$B,0),COLUMN()-27),INDEX(AdvancedOpponentStats!$A:$AD,MATCH($A31&amp;" NCAA",AdvancedOpponentStats!$B:$B,0),COLUMN()-27))</f>
        <v>0.30099999999999999</v>
      </c>
      <c r="AV31" s="39">
        <f>IFERROR(INDEX(AdvancedOpponentStats!$A:$AD,MATCH($A31,AdvancedOpponentStats!$B:$B,0),COLUMN()-27),INDEX(AdvancedOpponentStats!$A:$AD,MATCH($A31&amp;" NCAA",AdvancedOpponentStats!$B:$B,0),COLUMN()-27))</f>
        <v>0.435</v>
      </c>
      <c r="AW31" s="39">
        <f>IFERROR(INDEX(AdvancedOpponentStats!$A:$AD,MATCH($A31,AdvancedOpponentStats!$B:$B,0),COLUMN()-27),INDEX(AdvancedOpponentStats!$A:$AD,MATCH($A31&amp;" NCAA",AdvancedOpponentStats!$B:$B,0),COLUMN()-27))</f>
        <v>0.52900000000000003</v>
      </c>
      <c r="AX31" s="39">
        <f>IFERROR(INDEX(AdvancedOpponentStats!$A:$AD,MATCH($A31,AdvancedOpponentStats!$B:$B,0),COLUMN()-27),INDEX(AdvancedOpponentStats!$A:$AD,MATCH($A31&amp;" NCAA",AdvancedOpponentStats!$B:$B,0),COLUMN()-27))</f>
        <v>46.5</v>
      </c>
      <c r="AY31" s="39">
        <f>IFERROR(INDEX(AdvancedOpponentStats!$A:$AD,MATCH($A31,AdvancedOpponentStats!$B:$B,0),COLUMN()-27),INDEX(AdvancedOpponentStats!$A:$AD,MATCH($A31&amp;" NCAA",AdvancedOpponentStats!$B:$B,0),COLUMN()-27))</f>
        <v>47</v>
      </c>
      <c r="AZ31" s="39">
        <f>IFERROR(INDEX(AdvancedOpponentStats!$A:$AD,MATCH($A31,AdvancedOpponentStats!$B:$B,0),COLUMN()-27),INDEX(AdvancedOpponentStats!$A:$AD,MATCH($A31&amp;" NCAA",AdvancedOpponentStats!$B:$B,0),COLUMN()-27))</f>
        <v>8.9</v>
      </c>
      <c r="BA31" s="39">
        <f>IFERROR(INDEX(AdvancedOpponentStats!$A:$AD,MATCH($A31,AdvancedOpponentStats!$B:$B,0),COLUMN()-27),INDEX(AdvancedOpponentStats!$A:$AD,MATCH($A31&amp;" NCAA",AdvancedOpponentStats!$B:$B,0),COLUMN()-27))</f>
        <v>7.2</v>
      </c>
      <c r="BB31" s="39">
        <f>IFERROR(INDEX(AdvancedOpponentStats!$A:$AD,MATCH($A31,AdvancedOpponentStats!$B:$B,0),COLUMN()-27),INDEX(AdvancedOpponentStats!$A:$AD,MATCH($A31&amp;" NCAA",AdvancedOpponentStats!$B:$B,0),COLUMN()-27))</f>
        <v>0.5</v>
      </c>
      <c r="BC31" s="39">
        <f>IFERROR(INDEX(AdvancedOpponentStats!$A:$AD,MATCH($A31,AdvancedOpponentStats!$B:$B,0),COLUMN()-27),INDEX(AdvancedOpponentStats!$A:$AD,MATCH($A31&amp;" NCAA",AdvancedOpponentStats!$B:$B,0),COLUMN()-27))</f>
        <v>15.8</v>
      </c>
      <c r="BD31" s="39">
        <f>IFERROR(INDEX(AdvancedOpponentStats!$A:$AD,MATCH($A31,AdvancedOpponentStats!$B:$B,0),COLUMN()-27),INDEX(AdvancedOpponentStats!$A:$AD,MATCH($A31&amp;" NCAA",AdvancedOpponentStats!$B:$B,0),COLUMN()-27))</f>
        <v>23.8</v>
      </c>
      <c r="BE31" s="39">
        <f>IFERROR(INDEX(AdvancedOpponentStats!$A:$AD,MATCH($A31,AdvancedOpponentStats!$B:$B,0),COLUMN()-27),INDEX(AdvancedOpponentStats!$A:$AD,MATCH($A31&amp;" NCAA",AdvancedOpponentStats!$B:$B,0),COLUMN()-27))</f>
        <v>0.20899999999999999</v>
      </c>
      <c r="BF31" s="41">
        <f>IFERROR(INDEX(TeamRankings!$A:$R,MATCH($A31,TeamRankings!$B:$B,0),COLUMN()-49),INDEX(TeamRankings!$A:$R,MATCH($A31&amp;" NCAA",TeamRankings!$B:$B,0),COLUMN()-49))</f>
        <v>5.0599999999999996</v>
      </c>
      <c r="BG31" s="41">
        <f>IFERROR(INDEX(TeamRankings!$A:$R,MATCH($A31,TeamRankings!$B:$B,0),COLUMN()-48),INDEX(TeamRankings!$A:$R,MATCH($A31&amp;" NCAA",TeamRankings!$B:$B,0),COLUMN()-48))</f>
        <v>0.93</v>
      </c>
      <c r="BH31" s="41">
        <f>IFERROR(INDEX(TeamRankings!$A:$R,MATCH($A31,TeamRankings!$B:$B,0),COLUMN()-47),INDEX(TeamRankings!$A:$R,MATCH($A31&amp;" NCAA",TeamRankings!$B:$B,0),COLUMN()-47))</f>
        <v>5.0599999999999996</v>
      </c>
      <c r="BI31" s="41">
        <f>IFERROR(INDEX(TeamRankings!$A:$R,MATCH($A31,TeamRankings!$B:$B,0),COLUMN()-47),INDEX(TeamRankings!$A:$R,MATCH($A31&amp;" NCAA",TeamRankings!$B:$B,0),COLUMN()-47))</f>
        <v>-0.75</v>
      </c>
      <c r="BJ31" s="41">
        <f>IFERROR(INDEX(TeamRankings!$A:$R,MATCH($A31,TeamRankings!$B:$B,0),COLUMN()-47),INDEX(TeamRankings!$A:$R,MATCH($A31&amp;" NCAA",TeamRankings!$B:$B,0),COLUMN()-47))</f>
        <v>4.3099999999999996</v>
      </c>
      <c r="BK31" s="41">
        <f>IFERROR(INDEX(TeamRankings!$A:$R,MATCH($A31,TeamRankings!$B:$B,0),COLUMN()-47),INDEX(TeamRankings!$A:$R,MATCH($A31&amp;" NCAA",TeamRankings!$B:$B,0),COLUMN()-47))</f>
        <v>106.72</v>
      </c>
      <c r="BL31" s="41">
        <f>IFERROR(INDEX(TeamRankings!$A:$R,MATCH($A31,TeamRankings!$B:$B,0),COLUMN()-47),INDEX(TeamRankings!$A:$R,MATCH($A31&amp;" NCAA",TeamRankings!$B:$B,0),COLUMN()-47))</f>
        <v>100.29</v>
      </c>
      <c r="BM31" s="41">
        <f>IFERROR(INDEX(TeamRankings!$A:$R,MATCH($A31,TeamRankings!$B:$B,0),COLUMN()-47),INDEX(TeamRankings!$A:$R,MATCH($A31&amp;" NCAA",TeamRankings!$B:$B,0),COLUMN()-47))</f>
        <v>6.43</v>
      </c>
      <c r="BN31">
        <f t="shared" si="2"/>
        <v>112</v>
      </c>
      <c r="BO31">
        <f t="shared" si="3"/>
        <v>121</v>
      </c>
      <c r="BP31">
        <f t="shared" si="4"/>
        <v>78.470588235294116</v>
      </c>
      <c r="BQ31" s="41" t="str">
        <f>INDEX(TeamRankings!$A:$R,MATCH($A31,TeamRankings!$B:$B,0),3)</f>
        <v>MAC (East)</v>
      </c>
      <c r="BR31" s="40">
        <f t="shared" si="6"/>
        <v>6.9000000000000057</v>
      </c>
      <c r="BS31" s="40">
        <f t="shared" si="7"/>
        <v>5.2999999999999992E-2</v>
      </c>
      <c r="BT31" s="40">
        <f t="shared" si="8"/>
        <v>-7.8000000000000014E-2</v>
      </c>
      <c r="BU31" s="40">
        <f t="shared" si="9"/>
        <v>6.0000000000000053E-3</v>
      </c>
      <c r="BV31" s="40">
        <f t="shared" si="10"/>
        <v>7</v>
      </c>
      <c r="BW31" s="40">
        <f t="shared" si="11"/>
        <v>-1.7999999999999972</v>
      </c>
      <c r="BX31" s="40">
        <f t="shared" si="12"/>
        <v>0.19999999999999929</v>
      </c>
      <c r="BY31" s="40">
        <f t="shared" si="13"/>
        <v>0.5</v>
      </c>
      <c r="BZ31" s="40">
        <f t="shared" si="14"/>
        <v>7.0000000000000062E-3</v>
      </c>
      <c r="CA31" s="40">
        <f t="shared" si="15"/>
        <v>-1.6000000000000014</v>
      </c>
      <c r="CB31" s="40">
        <f t="shared" si="16"/>
        <v>7.3000000000000007</v>
      </c>
      <c r="CC31" s="40">
        <f t="shared" si="17"/>
        <v>2.7999999999999997E-2</v>
      </c>
      <c r="CD31" t="s">
        <v>522</v>
      </c>
      <c r="CE31">
        <f t="array" ref="CE31">_xlfn.STDEV.P(IF($BQ$3:$BQ$355=CD31,$BP$3:$BP$355))</f>
        <v>2.7482857582877838</v>
      </c>
    </row>
    <row r="32" spans="1:97" x14ac:dyDescent="0.25">
      <c r="A32" t="s">
        <v>162</v>
      </c>
      <c r="B32">
        <f>IFERROR(INDEX(BasicStats!$A:$AH,MATCH($A32,BasicStats!$B:$B,0),COLUMN()+1),INDEX(BasicStats!$A:$AH,MATCH($A32&amp;" NCAA",BasicStats!$B:$B,0),COLUMN()+1))</f>
        <v>35</v>
      </c>
      <c r="C32">
        <f>IFERROR(INDEX(BasicStats!$A:$AH,MATCH($A32,BasicStats!$B:$B,0),COLUMN()+1),INDEX(BasicStats!$A:$AH,MATCH($A32&amp;" NCAA",BasicStats!$B:$B,0),COLUMN()+1))</f>
        <v>20</v>
      </c>
      <c r="D32">
        <f>IFERROR(INDEX(BasicStats!$A:$AH,MATCH($A32,BasicStats!$B:$B,0),COLUMN()+1),INDEX(BasicStats!$A:$AH,MATCH($A32&amp;" NCAA",BasicStats!$B:$B,0),COLUMN()+1))</f>
        <v>15</v>
      </c>
      <c r="E32">
        <f>IFERROR(INDEX(BasicStats!$A:$AH,MATCH($A32,BasicStats!$B:$B,0),COLUMN()+1),INDEX(BasicStats!$A:$AH,MATCH($A32&amp;" NCAA",BasicStats!$B:$B,0),COLUMN()+1))</f>
        <v>0.57099999999999995</v>
      </c>
      <c r="F32">
        <f>IFERROR(INDEX(BasicStats!$A:$AH,MATCH($A32,BasicStats!$B:$B,0),COLUMN()+1),INDEX(BasicStats!$A:$AH,MATCH($A32&amp;" NCAA",BasicStats!$B:$B,0),COLUMN()+1))</f>
        <v>-0.02</v>
      </c>
      <c r="G32">
        <f>IFERROR(INDEX(BasicStats!$A:$AH,MATCH($A32,BasicStats!$B:$B,0),COLUMN()+1),INDEX(BasicStats!$A:$AH,MATCH($A32&amp;" NCAA",BasicStats!$B:$B,0),COLUMN()+1))</f>
        <v>-0.85</v>
      </c>
      <c r="H32">
        <f>IFERROR(INDEX(BasicStats!$A:$AH,MATCH($A32,BasicStats!$B:$B,0),COLUMN()+1),INDEX(BasicStats!$A:$AH,MATCH($A32&amp;" NCAA",BasicStats!$B:$B,0),COLUMN()+1))</f>
        <v>9</v>
      </c>
      <c r="I32">
        <f>IFERROR(INDEX(BasicStats!$A:$AH,MATCH($A32,BasicStats!$B:$B,0),COLUMN()+1),INDEX(BasicStats!$A:$AH,MATCH($A32&amp;" NCAA",BasicStats!$B:$B,0),COLUMN()+1))</f>
        <v>9</v>
      </c>
      <c r="J32">
        <f>IFERROR(INDEX(BasicStats!$A:$AH,MATCH($A32,BasicStats!$B:$B,0),COLUMN()+1),INDEX(BasicStats!$A:$AH,MATCH($A32&amp;" NCAA",BasicStats!$B:$B,0),COLUMN()+1))</f>
        <v>10</v>
      </c>
      <c r="K32">
        <f>IFERROR(INDEX(BasicStats!$A:$AH,MATCH($A32,BasicStats!$B:$B,0),COLUMN()+1),INDEX(BasicStats!$A:$AH,MATCH($A32&amp;" NCAA",BasicStats!$B:$B,0),COLUMN()+1))</f>
        <v>6</v>
      </c>
      <c r="L32">
        <f>IFERROR(INDEX(BasicStats!$A:$AH,MATCH($A32,BasicStats!$B:$B,0),COLUMN()+1),INDEX(BasicStats!$A:$AH,MATCH($A32&amp;" NCAA",BasicStats!$B:$B,0),COLUMN()+1))</f>
        <v>5</v>
      </c>
      <c r="M32">
        <f>IFERROR(INDEX(BasicStats!$A:$AH,MATCH($A32,BasicStats!$B:$B,0),COLUMN()+1),INDEX(BasicStats!$A:$AH,MATCH($A32&amp;" NCAA",BasicStats!$B:$B,0),COLUMN()+1))</f>
        <v>8</v>
      </c>
      <c r="N32">
        <f>IFERROR(INDEX(BasicStats!$A:$AH,MATCH($A32,BasicStats!$B:$B,0),COLUMN()+1),INDEX(BasicStats!$A:$AH,MATCH($A32&amp;" NCAA",BasicStats!$B:$B,0),COLUMN()+1))</f>
        <v>2329</v>
      </c>
      <c r="O32">
        <f>IFERROR(INDEX(BasicStats!$A:$AH,MATCH($A32,BasicStats!$B:$B,0),COLUMN()+1),INDEX(BasicStats!$A:$AH,MATCH($A32&amp;" NCAA",BasicStats!$B:$B,0),COLUMN()+1))</f>
        <v>2285</v>
      </c>
      <c r="P32">
        <f>IFERROR(INDEX(BasicStats!$A:$AH,MATCH($A32,BasicStats!$B:$B,0),COLUMN()+1),INDEX(BasicStats!$A:$AH,MATCH($A32&amp;" NCAA",BasicStats!$B:$B,0),COLUMN()+1))</f>
        <v>0</v>
      </c>
      <c r="Q32">
        <f>IFERROR(INDEX(BasicStats!$A:$AH,MATCH($A32,BasicStats!$B:$B,0),COLUMN()+1),INDEX(BasicStats!$A:$AH,MATCH($A32&amp;" NCAA",BasicStats!$B:$B,0),COLUMN()+1))</f>
        <v>1405</v>
      </c>
      <c r="R32">
        <f>IFERROR(INDEX(BasicStats!$A:$AH,MATCH($A32,BasicStats!$B:$B,0),COLUMN()+1),INDEX(BasicStats!$A:$AH,MATCH($A32&amp;" NCAA",BasicStats!$B:$B,0),COLUMN()+1))</f>
        <v>812</v>
      </c>
      <c r="S32">
        <f>IFERROR(INDEX(BasicStats!$A:$AH,MATCH($A32,BasicStats!$B:$B,0),COLUMN()+1),INDEX(BasicStats!$A:$AH,MATCH($A32&amp;" NCAA",BasicStats!$B:$B,0),COLUMN()+1))</f>
        <v>1874</v>
      </c>
      <c r="T32">
        <f>IFERROR(INDEX(BasicStats!$A:$AH,MATCH($A32,BasicStats!$B:$B,0),COLUMN()+1),INDEX(BasicStats!$A:$AH,MATCH($A32&amp;" NCAA",BasicStats!$B:$B,0),COLUMN()+1))</f>
        <v>0.433</v>
      </c>
      <c r="U32">
        <f>IFERROR(INDEX(BasicStats!$A:$AH,MATCH($A32,BasicStats!$B:$B,0),COLUMN()+1),INDEX(BasicStats!$A:$AH,MATCH($A32&amp;" NCAA",BasicStats!$B:$B,0),COLUMN()+1))</f>
        <v>240</v>
      </c>
      <c r="V32">
        <f>IFERROR(INDEX(BasicStats!$A:$AH,MATCH($A32,BasicStats!$B:$B,0),COLUMN()+1),INDEX(BasicStats!$A:$AH,MATCH($A32&amp;" NCAA",BasicStats!$B:$B,0),COLUMN()+1))</f>
        <v>653</v>
      </c>
      <c r="W32">
        <f>IFERROR(INDEX(BasicStats!$A:$AH,MATCH($A32,BasicStats!$B:$B,0),COLUMN()+1),INDEX(BasicStats!$A:$AH,MATCH($A32&amp;" NCAA",BasicStats!$B:$B,0),COLUMN()+1))</f>
        <v>0.36799999999999999</v>
      </c>
      <c r="X32">
        <f>IFERROR(INDEX(BasicStats!$A:$AH,MATCH($A32,BasicStats!$B:$B,0),COLUMN()+1),INDEX(BasicStats!$A:$AH,MATCH($A32&amp;" NCAA",BasicStats!$B:$B,0),COLUMN()+1))</f>
        <v>465</v>
      </c>
      <c r="Y32">
        <f>IFERROR(INDEX(BasicStats!$A:$AH,MATCH($A32,BasicStats!$B:$B,0),COLUMN()+1),INDEX(BasicStats!$A:$AH,MATCH($A32&amp;" NCAA",BasicStats!$B:$B,0),COLUMN()+1))</f>
        <v>672</v>
      </c>
      <c r="Z32">
        <f>IFERROR(INDEX(BasicStats!$A:$AH,MATCH($A32,BasicStats!$B:$B,0),COLUMN()+1),INDEX(BasicStats!$A:$AH,MATCH($A32&amp;" NCAA",BasicStats!$B:$B,0),COLUMN()+1))</f>
        <v>0.69199999999999995</v>
      </c>
      <c r="AA32">
        <f>IFERROR(INDEX(BasicStats!$A:$AH,MATCH($A32,BasicStats!$B:$B,0),COLUMN()+1),INDEX(BasicStats!$A:$AH,MATCH($A32&amp;" NCAA",BasicStats!$B:$B,0),COLUMN()+1))</f>
        <v>313</v>
      </c>
      <c r="AB32">
        <f>IFERROR(INDEX(BasicStats!$A:$AH,MATCH($A32,BasicStats!$B:$B,0),COLUMN()+1),INDEX(BasicStats!$A:$AH,MATCH($A32&amp;" NCAA",BasicStats!$B:$B,0),COLUMN()+1))</f>
        <v>1195</v>
      </c>
      <c r="AC32">
        <f>IFERROR(INDEX(BasicStats!$A:$AH,MATCH($A32,BasicStats!$B:$B,0),COLUMN()+1),INDEX(BasicStats!$A:$AH,MATCH($A32&amp;" NCAA",BasicStats!$B:$B,0),COLUMN()+1))</f>
        <v>422</v>
      </c>
      <c r="AD32">
        <f>IFERROR(INDEX(BasicStats!$A:$AH,MATCH($A32,BasicStats!$B:$B,0),COLUMN()+1),INDEX(BasicStats!$A:$AH,MATCH($A32&amp;" NCAA",BasicStats!$B:$B,0),COLUMN()+1))</f>
        <v>186</v>
      </c>
      <c r="AE32">
        <f>IFERROR(INDEX(BasicStats!$A:$AH,MATCH($A32,BasicStats!$B:$B,0),COLUMN()+1),INDEX(BasicStats!$A:$AH,MATCH($A32&amp;" NCAA",BasicStats!$B:$B,0),COLUMN()+1))</f>
        <v>131</v>
      </c>
      <c r="AF32">
        <f>IFERROR(INDEX(BasicStats!$A:$AH,MATCH($A32,BasicStats!$B:$B,0),COLUMN()+1),INDEX(BasicStats!$A:$AH,MATCH($A32&amp;" NCAA",BasicStats!$B:$B,0),COLUMN()+1))</f>
        <v>440</v>
      </c>
      <c r="AG32" s="38">
        <f>IFERROR(INDEX(AdvancedStats!$A:$AD,MATCH($A32,AdvancedStats!$B:$B,0),COLUMN()-15),INDEX(AdvancedStats!$A:$AD,MATCH($A32&amp;" NCAA",AdvancedStats!$B:$B,0),COLUMN()-15))</f>
        <v>66.2</v>
      </c>
      <c r="AH32" s="38">
        <f>IFERROR(INDEX(AdvancedStats!$A:$AD,MATCH($A32,AdvancedStats!$B:$B,0),COLUMN()-15),INDEX(AdvancedStats!$A:$AD,MATCH($A32&amp;" NCAA",AdvancedStats!$B:$B,0),COLUMN()-15))</f>
        <v>100.2</v>
      </c>
      <c r="AI32" s="38">
        <f>IFERROR(INDEX(AdvancedStats!$A:$AD,MATCH($A32,AdvancedStats!$B:$B,0),COLUMN()-15),INDEX(AdvancedStats!$A:$AD,MATCH($A32&amp;" NCAA",AdvancedStats!$B:$B,0),COLUMN()-15))</f>
        <v>0.35899999999999999</v>
      </c>
      <c r="AJ32" s="38">
        <f>IFERROR(INDEX(AdvancedStats!$A:$AD,MATCH($A32,AdvancedStats!$B:$B,0),COLUMN()-15),INDEX(AdvancedStats!$A:$AD,MATCH($A32&amp;" NCAA",AdvancedStats!$B:$B,0),COLUMN()-15))</f>
        <v>0.34799999999999998</v>
      </c>
      <c r="AK32" s="38">
        <f>IFERROR(INDEX(AdvancedStats!$A:$AD,MATCH($A32,AdvancedStats!$B:$B,0),COLUMN()-15),INDEX(AdvancedStats!$A:$AD,MATCH($A32&amp;" NCAA",AdvancedStats!$B:$B,0),COLUMN()-15))</f>
        <v>0.53100000000000003</v>
      </c>
      <c r="AL32" s="38">
        <f>IFERROR(INDEX(AdvancedStats!$A:$AD,MATCH($A32,AdvancedStats!$B:$B,0),COLUMN()-15),INDEX(AdvancedStats!$A:$AD,MATCH($A32&amp;" NCAA",AdvancedStats!$B:$B,0),COLUMN()-15))</f>
        <v>50.7</v>
      </c>
      <c r="AM32" s="38">
        <f>IFERROR(INDEX(AdvancedStats!$A:$AD,MATCH($A32,AdvancedStats!$B:$B,0),COLUMN()-15),INDEX(AdvancedStats!$A:$AD,MATCH($A32&amp;" NCAA",AdvancedStats!$B:$B,0),COLUMN()-15))</f>
        <v>52</v>
      </c>
      <c r="AN32" s="38">
        <f>IFERROR(INDEX(AdvancedStats!$A:$AD,MATCH($A32,AdvancedStats!$B:$B,0),COLUMN()-15),INDEX(AdvancedStats!$A:$AD,MATCH($A32&amp;" NCAA",AdvancedStats!$B:$B,0),COLUMN()-15))</f>
        <v>8</v>
      </c>
      <c r="AO32" s="38">
        <f>IFERROR(INDEX(AdvancedStats!$A:$AD,MATCH($A32,AdvancedStats!$B:$B,0),COLUMN()-15),INDEX(AdvancedStats!$A:$AD,MATCH($A32&amp;" NCAA",AdvancedStats!$B:$B,0),COLUMN()-15))</f>
        <v>11.5</v>
      </c>
      <c r="AP32" s="38">
        <f>IFERROR(INDEX(AdvancedStats!$A:$AD,MATCH($A32,AdvancedStats!$B:$B,0),COLUMN()-15),INDEX(AdvancedStats!$A:$AD,MATCH($A32&amp;" NCAA",AdvancedStats!$B:$B,0),COLUMN()-15))</f>
        <v>0.497</v>
      </c>
      <c r="AQ32" s="38">
        <f>IFERROR(INDEX(AdvancedStats!$A:$AD,MATCH($A32,AdvancedStats!$B:$B,0),COLUMN()-15),INDEX(AdvancedStats!$A:$AD,MATCH($A32&amp;" NCAA",AdvancedStats!$B:$B,0),COLUMN()-15))</f>
        <v>16.7</v>
      </c>
      <c r="AR32" s="38">
        <f>IFERROR(INDEX(AdvancedStats!$A:$AD,MATCH($A32,AdvancedStats!$B:$B,0),COLUMN()-15),INDEX(AdvancedStats!$A:$AD,MATCH($A32&amp;" NCAA",AdvancedStats!$B:$B,0),COLUMN()-15))</f>
        <v>26.9</v>
      </c>
      <c r="AS32" s="38">
        <f>IFERROR(INDEX(AdvancedStats!$A:$AD,MATCH($A32,AdvancedStats!$B:$B,0),COLUMN()-15),INDEX(AdvancedStats!$A:$AD,MATCH($A32&amp;" NCAA",AdvancedStats!$B:$B,0),COLUMN()-15))</f>
        <v>0.248</v>
      </c>
      <c r="AT32" s="39">
        <f>IFERROR(INDEX(AdvancedOpponentStats!$A:$AD,MATCH($A32,AdvancedOpponentStats!$B:$B,0),COLUMN()-27),INDEX(AdvancedOpponentStats!$A:$AD,MATCH($A32&amp;" NCAA",AdvancedOpponentStats!$B:$B,0),COLUMN()-27))</f>
        <v>98.3</v>
      </c>
      <c r="AU32" s="39">
        <f>IFERROR(INDEX(AdvancedOpponentStats!$A:$AD,MATCH($A32,AdvancedOpponentStats!$B:$B,0),COLUMN()-27),INDEX(AdvancedOpponentStats!$A:$AD,MATCH($A32&amp;" NCAA",AdvancedOpponentStats!$B:$B,0),COLUMN()-27))</f>
        <v>0.35099999999999998</v>
      </c>
      <c r="AV32" s="39">
        <f>IFERROR(INDEX(AdvancedOpponentStats!$A:$AD,MATCH($A32,AdvancedOpponentStats!$B:$B,0),COLUMN()-27),INDEX(AdvancedOpponentStats!$A:$AD,MATCH($A32&amp;" NCAA",AdvancedOpponentStats!$B:$B,0),COLUMN()-27))</f>
        <v>0.39800000000000002</v>
      </c>
      <c r="AW32" s="39">
        <f>IFERROR(INDEX(AdvancedOpponentStats!$A:$AD,MATCH($A32,AdvancedOpponentStats!$B:$B,0),COLUMN()-27),INDEX(AdvancedOpponentStats!$A:$AD,MATCH($A32&amp;" NCAA",AdvancedOpponentStats!$B:$B,0),COLUMN()-27))</f>
        <v>0.51800000000000002</v>
      </c>
      <c r="AX32" s="39">
        <f>IFERROR(INDEX(AdvancedOpponentStats!$A:$AD,MATCH($A32,AdvancedOpponentStats!$B:$B,0),COLUMN()-27),INDEX(AdvancedOpponentStats!$A:$AD,MATCH($A32&amp;" NCAA",AdvancedOpponentStats!$B:$B,0),COLUMN()-27))</f>
        <v>49.3</v>
      </c>
      <c r="AY32" s="39">
        <f>IFERROR(INDEX(AdvancedOpponentStats!$A:$AD,MATCH($A32,AdvancedOpponentStats!$B:$B,0),COLUMN()-27),INDEX(AdvancedOpponentStats!$A:$AD,MATCH($A32&amp;" NCAA",AdvancedOpponentStats!$B:$B,0),COLUMN()-27))</f>
        <v>53.3</v>
      </c>
      <c r="AZ32" s="39">
        <f>IFERROR(INDEX(AdvancedOpponentStats!$A:$AD,MATCH($A32,AdvancedOpponentStats!$B:$B,0),COLUMN()-27),INDEX(AdvancedOpponentStats!$A:$AD,MATCH($A32&amp;" NCAA",AdvancedOpponentStats!$B:$B,0),COLUMN()-27))</f>
        <v>8.4</v>
      </c>
      <c r="BA32" s="39">
        <f>IFERROR(INDEX(AdvancedOpponentStats!$A:$AD,MATCH($A32,AdvancedOpponentStats!$B:$B,0),COLUMN()-27),INDEX(AdvancedOpponentStats!$A:$AD,MATCH($A32&amp;" NCAA",AdvancedOpponentStats!$B:$B,0),COLUMN()-27))</f>
        <v>7.4</v>
      </c>
      <c r="BB32" s="39">
        <f>IFERROR(INDEX(AdvancedOpponentStats!$A:$AD,MATCH($A32,AdvancedOpponentStats!$B:$B,0),COLUMN()-27),INDEX(AdvancedOpponentStats!$A:$AD,MATCH($A32&amp;" NCAA",AdvancedOpponentStats!$B:$B,0),COLUMN()-27))</f>
        <v>0.47699999999999998</v>
      </c>
      <c r="BC32" s="39">
        <f>IFERROR(INDEX(AdvancedOpponentStats!$A:$AD,MATCH($A32,AdvancedOpponentStats!$B:$B,0),COLUMN()-27),INDEX(AdvancedOpponentStats!$A:$AD,MATCH($A32&amp;" NCAA",AdvancedOpponentStats!$B:$B,0),COLUMN()-27))</f>
        <v>16.399999999999999</v>
      </c>
      <c r="BD32" s="39">
        <f>IFERROR(INDEX(AdvancedOpponentStats!$A:$AD,MATCH($A32,AdvancedOpponentStats!$B:$B,0),COLUMN()-27),INDEX(AdvancedOpponentStats!$A:$AD,MATCH($A32&amp;" NCAA",AdvancedOpponentStats!$B:$B,0),COLUMN()-27))</f>
        <v>26.2</v>
      </c>
      <c r="BE32" s="39">
        <f>IFERROR(INDEX(AdvancedOpponentStats!$A:$AD,MATCH($A32,AdvancedOpponentStats!$B:$B,0),COLUMN()-27),INDEX(AdvancedOpponentStats!$A:$AD,MATCH($A32&amp;" NCAA",AdvancedOpponentStats!$B:$B,0),COLUMN()-27))</f>
        <v>0.254</v>
      </c>
      <c r="BF32" s="41">
        <f>IFERROR(INDEX(TeamRankings!$A:$R,MATCH($A32,TeamRankings!$B:$B,0),COLUMN()-49),INDEX(TeamRankings!$A:$R,MATCH($A32&amp;" NCAA",TeamRankings!$B:$B,0),COLUMN()-49))</f>
        <v>1.26</v>
      </c>
      <c r="BG32" s="41">
        <f>IFERROR(INDEX(TeamRankings!$A:$R,MATCH($A32,TeamRankings!$B:$B,0),COLUMN()-48),INDEX(TeamRankings!$A:$R,MATCH($A32&amp;" NCAA",TeamRankings!$B:$B,0),COLUMN()-48))</f>
        <v>-0.85</v>
      </c>
      <c r="BH32" s="41">
        <f>IFERROR(INDEX(TeamRankings!$A:$R,MATCH($A32,TeamRankings!$B:$B,0),COLUMN()-47),INDEX(TeamRankings!$A:$R,MATCH($A32&amp;" NCAA",TeamRankings!$B:$B,0),COLUMN()-47))</f>
        <v>-4.57</v>
      </c>
      <c r="BI32" s="41">
        <f>IFERROR(INDEX(TeamRankings!$A:$R,MATCH($A32,TeamRankings!$B:$B,0),COLUMN()-47),INDEX(TeamRankings!$A:$R,MATCH($A32&amp;" NCAA",TeamRankings!$B:$B,0),COLUMN()-47))</f>
        <v>4.55</v>
      </c>
      <c r="BJ32" s="41">
        <f>IFERROR(INDEX(TeamRankings!$A:$R,MATCH($A32,TeamRankings!$B:$B,0),COLUMN()-47),INDEX(TeamRankings!$A:$R,MATCH($A32&amp;" NCAA",TeamRankings!$B:$B,0),COLUMN()-47))</f>
        <v>-0.02</v>
      </c>
      <c r="BK32" s="41">
        <f>IFERROR(INDEX(TeamRankings!$A:$R,MATCH($A32,TeamRankings!$B:$B,0),COLUMN()-47),INDEX(TeamRankings!$A:$R,MATCH($A32&amp;" NCAA",TeamRankings!$B:$B,0),COLUMN()-47))</f>
        <v>101.69</v>
      </c>
      <c r="BL32" s="41">
        <f>IFERROR(INDEX(TeamRankings!$A:$R,MATCH($A32,TeamRankings!$B:$B,0),COLUMN()-47),INDEX(TeamRankings!$A:$R,MATCH($A32&amp;" NCAA",TeamRankings!$B:$B,0),COLUMN()-47))</f>
        <v>101.04</v>
      </c>
      <c r="BM32" s="41">
        <f>IFERROR(INDEX(TeamRankings!$A:$R,MATCH($A32,TeamRankings!$B:$B,0),COLUMN()-47),INDEX(TeamRankings!$A:$R,MATCH($A32&amp;" NCAA",TeamRankings!$B:$B,0),COLUMN()-47))</f>
        <v>0.66</v>
      </c>
      <c r="BN32">
        <f t="shared" si="2"/>
        <v>195</v>
      </c>
      <c r="BO32">
        <f t="shared" si="3"/>
        <v>132</v>
      </c>
      <c r="BP32">
        <f t="shared" si="4"/>
        <v>66.542857142857144</v>
      </c>
      <c r="BQ32" s="41" t="str">
        <f>INDEX(TeamRankings!$A:$R,MATCH($A32,TeamRankings!$B:$B,0),3)</f>
        <v>MVC</v>
      </c>
      <c r="BR32" s="40">
        <f t="shared" si="6"/>
        <v>1.9000000000000057</v>
      </c>
      <c r="BS32" s="40">
        <f t="shared" si="7"/>
        <v>8.0000000000000071E-3</v>
      </c>
      <c r="BT32" s="40">
        <f t="shared" si="8"/>
        <v>-5.0000000000000044E-2</v>
      </c>
      <c r="BU32" s="40">
        <f t="shared" si="9"/>
        <v>1.3000000000000012E-2</v>
      </c>
      <c r="BV32" s="40">
        <f t="shared" si="10"/>
        <v>1.4000000000000057</v>
      </c>
      <c r="BW32" s="40">
        <f t="shared" si="11"/>
        <v>-1.2999999999999972</v>
      </c>
      <c r="BX32" s="40">
        <f t="shared" si="12"/>
        <v>-0.40000000000000036</v>
      </c>
      <c r="BY32" s="40">
        <f t="shared" si="13"/>
        <v>4.0999999999999996</v>
      </c>
      <c r="BZ32" s="40">
        <f t="shared" si="14"/>
        <v>2.0000000000000018E-2</v>
      </c>
      <c r="CA32" s="40">
        <f t="shared" si="15"/>
        <v>0.30000000000000071</v>
      </c>
      <c r="CB32" s="40">
        <f t="shared" si="16"/>
        <v>0.69999999999999929</v>
      </c>
      <c r="CC32" s="40">
        <f t="shared" si="17"/>
        <v>-6.0000000000000053E-3</v>
      </c>
      <c r="CD32" t="s">
        <v>527</v>
      </c>
      <c r="CE32">
        <f t="array" ref="CE32">_xlfn.STDEV.P(IF($BQ$3:$BQ$355=CD32,$BP$3:$BP$355))</f>
        <v>5.1855431111118229</v>
      </c>
    </row>
    <row r="33" spans="1:83" x14ac:dyDescent="0.25">
      <c r="A33" t="s">
        <v>163</v>
      </c>
      <c r="B33">
        <f>IFERROR(INDEX(BasicStats!$A:$AH,MATCH($A33,BasicStats!$B:$B,0),COLUMN()+1),INDEX(BasicStats!$A:$AH,MATCH($A33&amp;" NCAA",BasicStats!$B:$B,0),COLUMN()+1))</f>
        <v>32</v>
      </c>
      <c r="C33">
        <f>IFERROR(INDEX(BasicStats!$A:$AH,MATCH($A33,BasicStats!$B:$B,0),COLUMN()+1),INDEX(BasicStats!$A:$AH,MATCH($A33&amp;" NCAA",BasicStats!$B:$B,0),COLUMN()+1))</f>
        <v>19</v>
      </c>
      <c r="D33">
        <f>IFERROR(INDEX(BasicStats!$A:$AH,MATCH($A33,BasicStats!$B:$B,0),COLUMN()+1),INDEX(BasicStats!$A:$AH,MATCH($A33&amp;" NCAA",BasicStats!$B:$B,0),COLUMN()+1))</f>
        <v>13</v>
      </c>
      <c r="E33">
        <f>IFERROR(INDEX(BasicStats!$A:$AH,MATCH($A33,BasicStats!$B:$B,0),COLUMN()+1),INDEX(BasicStats!$A:$AH,MATCH($A33&amp;" NCAA",BasicStats!$B:$B,0),COLUMN()+1))</f>
        <v>0.59399999999999997</v>
      </c>
      <c r="F33">
        <f>IFERROR(INDEX(BasicStats!$A:$AH,MATCH($A33,BasicStats!$B:$B,0),COLUMN()+1),INDEX(BasicStats!$A:$AH,MATCH($A33&amp;" NCAA",BasicStats!$B:$B,0),COLUMN()+1))</f>
        <v>6.16</v>
      </c>
      <c r="G33">
        <f>IFERROR(INDEX(BasicStats!$A:$AH,MATCH($A33,BasicStats!$B:$B,0),COLUMN()+1),INDEX(BasicStats!$A:$AH,MATCH($A33&amp;" NCAA",BasicStats!$B:$B,0),COLUMN()+1))</f>
        <v>3.32</v>
      </c>
      <c r="H33">
        <f>IFERROR(INDEX(BasicStats!$A:$AH,MATCH($A33,BasicStats!$B:$B,0),COLUMN()+1),INDEX(BasicStats!$A:$AH,MATCH($A33&amp;" NCAA",BasicStats!$B:$B,0),COLUMN()+1))</f>
        <v>11</v>
      </c>
      <c r="I33">
        <f>IFERROR(INDEX(BasicStats!$A:$AH,MATCH($A33,BasicStats!$B:$B,0),COLUMN()+1),INDEX(BasicStats!$A:$AH,MATCH($A33&amp;" NCAA",BasicStats!$B:$B,0),COLUMN()+1))</f>
        <v>5</v>
      </c>
      <c r="J33">
        <f>IFERROR(INDEX(BasicStats!$A:$AH,MATCH($A33,BasicStats!$B:$B,0),COLUMN()+1),INDEX(BasicStats!$A:$AH,MATCH($A33&amp;" NCAA",BasicStats!$B:$B,0),COLUMN()+1))</f>
        <v>13</v>
      </c>
      <c r="K33">
        <f>IFERROR(INDEX(BasicStats!$A:$AH,MATCH($A33,BasicStats!$B:$B,0),COLUMN()+1),INDEX(BasicStats!$A:$AH,MATCH($A33&amp;" NCAA",BasicStats!$B:$B,0),COLUMN()+1))</f>
        <v>3</v>
      </c>
      <c r="L33">
        <f>IFERROR(INDEX(BasicStats!$A:$AH,MATCH($A33,BasicStats!$B:$B,0),COLUMN()+1),INDEX(BasicStats!$A:$AH,MATCH($A33&amp;" NCAA",BasicStats!$B:$B,0),COLUMN()+1))</f>
        <v>5</v>
      </c>
      <c r="M33">
        <f>IFERROR(INDEX(BasicStats!$A:$AH,MATCH($A33,BasicStats!$B:$B,0),COLUMN()+1),INDEX(BasicStats!$A:$AH,MATCH($A33&amp;" NCAA",BasicStats!$B:$B,0),COLUMN()+1))</f>
        <v>8</v>
      </c>
      <c r="N33">
        <f>IFERROR(INDEX(BasicStats!$A:$AH,MATCH($A33,BasicStats!$B:$B,0),COLUMN()+1),INDEX(BasicStats!$A:$AH,MATCH($A33&amp;" NCAA",BasicStats!$B:$B,0),COLUMN()+1))</f>
        <v>2527</v>
      </c>
      <c r="O33">
        <f>IFERROR(INDEX(BasicStats!$A:$AH,MATCH($A33,BasicStats!$B:$B,0),COLUMN()+1),INDEX(BasicStats!$A:$AH,MATCH($A33&amp;" NCAA",BasicStats!$B:$B,0),COLUMN()+1))</f>
        <v>2436</v>
      </c>
      <c r="P33">
        <f>IFERROR(INDEX(BasicStats!$A:$AH,MATCH($A33,BasicStats!$B:$B,0),COLUMN()+1),INDEX(BasicStats!$A:$AH,MATCH($A33&amp;" NCAA",BasicStats!$B:$B,0),COLUMN()+1))</f>
        <v>0</v>
      </c>
      <c r="Q33">
        <f>IFERROR(INDEX(BasicStats!$A:$AH,MATCH($A33,BasicStats!$B:$B,0),COLUMN()+1),INDEX(BasicStats!$A:$AH,MATCH($A33&amp;" NCAA",BasicStats!$B:$B,0),COLUMN()+1))</f>
        <v>1295</v>
      </c>
      <c r="R33">
        <f>IFERROR(INDEX(BasicStats!$A:$AH,MATCH($A33,BasicStats!$B:$B,0),COLUMN()+1),INDEX(BasicStats!$A:$AH,MATCH($A33&amp;" NCAA",BasicStats!$B:$B,0),COLUMN()+1))</f>
        <v>878</v>
      </c>
      <c r="S33">
        <f>IFERROR(INDEX(BasicStats!$A:$AH,MATCH($A33,BasicStats!$B:$B,0),COLUMN()+1),INDEX(BasicStats!$A:$AH,MATCH($A33&amp;" NCAA",BasicStats!$B:$B,0),COLUMN()+1))</f>
        <v>1877</v>
      </c>
      <c r="T33">
        <f>IFERROR(INDEX(BasicStats!$A:$AH,MATCH($A33,BasicStats!$B:$B,0),COLUMN()+1),INDEX(BasicStats!$A:$AH,MATCH($A33&amp;" NCAA",BasicStats!$B:$B,0),COLUMN()+1))</f>
        <v>0.46800000000000003</v>
      </c>
      <c r="U33">
        <f>IFERROR(INDEX(BasicStats!$A:$AH,MATCH($A33,BasicStats!$B:$B,0),COLUMN()+1),INDEX(BasicStats!$A:$AH,MATCH($A33&amp;" NCAA",BasicStats!$B:$B,0),COLUMN()+1))</f>
        <v>226</v>
      </c>
      <c r="V33">
        <f>IFERROR(INDEX(BasicStats!$A:$AH,MATCH($A33,BasicStats!$B:$B,0),COLUMN()+1),INDEX(BasicStats!$A:$AH,MATCH($A33&amp;" NCAA",BasicStats!$B:$B,0),COLUMN()+1))</f>
        <v>684</v>
      </c>
      <c r="W33">
        <f>IFERROR(INDEX(BasicStats!$A:$AH,MATCH($A33,BasicStats!$B:$B,0),COLUMN()+1),INDEX(BasicStats!$A:$AH,MATCH($A33&amp;" NCAA",BasicStats!$B:$B,0),COLUMN()+1))</f>
        <v>0.33</v>
      </c>
      <c r="X33">
        <f>IFERROR(INDEX(BasicStats!$A:$AH,MATCH($A33,BasicStats!$B:$B,0),COLUMN()+1),INDEX(BasicStats!$A:$AH,MATCH($A33&amp;" NCAA",BasicStats!$B:$B,0),COLUMN()+1))</f>
        <v>545</v>
      </c>
      <c r="Y33">
        <f>IFERROR(INDEX(BasicStats!$A:$AH,MATCH($A33,BasicStats!$B:$B,0),COLUMN()+1),INDEX(BasicStats!$A:$AH,MATCH($A33&amp;" NCAA",BasicStats!$B:$B,0),COLUMN()+1))</f>
        <v>750</v>
      </c>
      <c r="Z33">
        <f>IFERROR(INDEX(BasicStats!$A:$AH,MATCH($A33,BasicStats!$B:$B,0),COLUMN()+1),INDEX(BasicStats!$A:$AH,MATCH($A33&amp;" NCAA",BasicStats!$B:$B,0),COLUMN()+1))</f>
        <v>0.72699999999999998</v>
      </c>
      <c r="AA33">
        <f>IFERROR(INDEX(BasicStats!$A:$AH,MATCH($A33,BasicStats!$B:$B,0),COLUMN()+1),INDEX(BasicStats!$A:$AH,MATCH($A33&amp;" NCAA",BasicStats!$B:$B,0),COLUMN()+1))</f>
        <v>263</v>
      </c>
      <c r="AB33">
        <f>IFERROR(INDEX(BasicStats!$A:$AH,MATCH($A33,BasicStats!$B:$B,0),COLUMN()+1),INDEX(BasicStats!$A:$AH,MATCH($A33&amp;" NCAA",BasicStats!$B:$B,0),COLUMN()+1))</f>
        <v>1116</v>
      </c>
      <c r="AC33">
        <f>IFERROR(INDEX(BasicStats!$A:$AH,MATCH($A33,BasicStats!$B:$B,0),COLUMN()+1),INDEX(BasicStats!$A:$AH,MATCH($A33&amp;" NCAA",BasicStats!$B:$B,0),COLUMN()+1))</f>
        <v>482</v>
      </c>
      <c r="AD33">
        <f>IFERROR(INDEX(BasicStats!$A:$AH,MATCH($A33,BasicStats!$B:$B,0),COLUMN()+1),INDEX(BasicStats!$A:$AH,MATCH($A33&amp;" NCAA",BasicStats!$B:$B,0),COLUMN()+1))</f>
        <v>203</v>
      </c>
      <c r="AE33">
        <f>IFERROR(INDEX(BasicStats!$A:$AH,MATCH($A33,BasicStats!$B:$B,0),COLUMN()+1),INDEX(BasicStats!$A:$AH,MATCH($A33&amp;" NCAA",BasicStats!$B:$B,0),COLUMN()+1))</f>
        <v>107</v>
      </c>
      <c r="AF33">
        <f>IFERROR(INDEX(BasicStats!$A:$AH,MATCH($A33,BasicStats!$B:$B,0),COLUMN()+1),INDEX(BasicStats!$A:$AH,MATCH($A33&amp;" NCAA",BasicStats!$B:$B,0),COLUMN()+1))</f>
        <v>354</v>
      </c>
      <c r="AG33" s="38">
        <f>IFERROR(INDEX(AdvancedStats!$A:$AD,MATCH($A33,AdvancedStats!$B:$B,0),COLUMN()-15),INDEX(AdvancedStats!$A:$AD,MATCH($A33&amp;" NCAA",AdvancedStats!$B:$B,0),COLUMN()-15))</f>
        <v>71.900000000000006</v>
      </c>
      <c r="AH33" s="38">
        <f>IFERROR(INDEX(AdvancedStats!$A:$AD,MATCH($A33,AdvancedStats!$B:$B,0),COLUMN()-15),INDEX(AdvancedStats!$A:$AD,MATCH($A33&amp;" NCAA",AdvancedStats!$B:$B,0),COLUMN()-15))</f>
        <v>108.5</v>
      </c>
      <c r="AI33" s="38">
        <f>IFERROR(INDEX(AdvancedStats!$A:$AD,MATCH($A33,AdvancedStats!$B:$B,0),COLUMN()-15),INDEX(AdvancedStats!$A:$AD,MATCH($A33&amp;" NCAA",AdvancedStats!$B:$B,0),COLUMN()-15))</f>
        <v>0.4</v>
      </c>
      <c r="AJ33" s="38">
        <f>IFERROR(INDEX(AdvancedStats!$A:$AD,MATCH($A33,AdvancedStats!$B:$B,0),COLUMN()-15),INDEX(AdvancedStats!$A:$AD,MATCH($A33&amp;" NCAA",AdvancedStats!$B:$B,0),COLUMN()-15))</f>
        <v>0.36399999999999999</v>
      </c>
      <c r="AK33" s="38">
        <f>IFERROR(INDEX(AdvancedStats!$A:$AD,MATCH($A33,AdvancedStats!$B:$B,0),COLUMN()-15),INDEX(AdvancedStats!$A:$AD,MATCH($A33&amp;" NCAA",AdvancedStats!$B:$B,0),COLUMN()-15))</f>
        <v>0.56599999999999995</v>
      </c>
      <c r="AL33" s="38">
        <f>IFERROR(INDEX(AdvancedStats!$A:$AD,MATCH($A33,AdvancedStats!$B:$B,0),COLUMN()-15),INDEX(AdvancedStats!$A:$AD,MATCH($A33&amp;" NCAA",AdvancedStats!$B:$B,0),COLUMN()-15))</f>
        <v>49</v>
      </c>
      <c r="AM33" s="38">
        <f>IFERROR(INDEX(AdvancedStats!$A:$AD,MATCH($A33,AdvancedStats!$B:$B,0),COLUMN()-15),INDEX(AdvancedStats!$A:$AD,MATCH($A33&amp;" NCAA",AdvancedStats!$B:$B,0),COLUMN()-15))</f>
        <v>54.9</v>
      </c>
      <c r="AN33" s="38">
        <f>IFERROR(INDEX(AdvancedStats!$A:$AD,MATCH($A33,AdvancedStats!$B:$B,0),COLUMN()-15),INDEX(AdvancedStats!$A:$AD,MATCH($A33&amp;" NCAA",AdvancedStats!$B:$B,0),COLUMN()-15))</f>
        <v>8.6999999999999993</v>
      </c>
      <c r="AO33" s="38">
        <f>IFERROR(INDEX(AdvancedStats!$A:$AD,MATCH($A33,AdvancedStats!$B:$B,0),COLUMN()-15),INDEX(AdvancedStats!$A:$AD,MATCH($A33&amp;" NCAA",AdvancedStats!$B:$B,0),COLUMN()-15))</f>
        <v>8.8000000000000007</v>
      </c>
      <c r="AP33" s="38">
        <f>IFERROR(INDEX(AdvancedStats!$A:$AD,MATCH($A33,AdvancedStats!$B:$B,0),COLUMN()-15),INDEX(AdvancedStats!$A:$AD,MATCH($A33&amp;" NCAA",AdvancedStats!$B:$B,0),COLUMN()-15))</f>
        <v>0.52800000000000002</v>
      </c>
      <c r="AQ33" s="38">
        <f>IFERROR(INDEX(AdvancedStats!$A:$AD,MATCH($A33,AdvancedStats!$B:$B,0),COLUMN()-15),INDEX(AdvancedStats!$A:$AD,MATCH($A33&amp;" NCAA",AdvancedStats!$B:$B,0),COLUMN()-15))</f>
        <v>13.7</v>
      </c>
      <c r="AR33" s="38">
        <f>IFERROR(INDEX(AdvancedStats!$A:$AD,MATCH($A33,AdvancedStats!$B:$B,0),COLUMN()-15),INDEX(AdvancedStats!$A:$AD,MATCH($A33&amp;" NCAA",AdvancedStats!$B:$B,0),COLUMN()-15))</f>
        <v>23.6</v>
      </c>
      <c r="AS33" s="38">
        <f>IFERROR(INDEX(AdvancedStats!$A:$AD,MATCH($A33,AdvancedStats!$B:$B,0),COLUMN()-15),INDEX(AdvancedStats!$A:$AD,MATCH($A33&amp;" NCAA",AdvancedStats!$B:$B,0),COLUMN()-15))</f>
        <v>0.28999999999999998</v>
      </c>
      <c r="AT33" s="39">
        <f>IFERROR(INDEX(AdvancedOpponentStats!$A:$AD,MATCH($A33,AdvancedOpponentStats!$B:$B,0),COLUMN()-27),INDEX(AdvancedOpponentStats!$A:$AD,MATCH($A33&amp;" NCAA",AdvancedOpponentStats!$B:$B,0),COLUMN()-27))</f>
        <v>104.6</v>
      </c>
      <c r="AU33" s="39">
        <f>IFERROR(INDEX(AdvancedOpponentStats!$A:$AD,MATCH($A33,AdvancedOpponentStats!$B:$B,0),COLUMN()-27),INDEX(AdvancedOpponentStats!$A:$AD,MATCH($A33&amp;" NCAA",AdvancedOpponentStats!$B:$B,0),COLUMN()-27))</f>
        <v>0.35399999999999998</v>
      </c>
      <c r="AV33" s="39">
        <f>IFERROR(INDEX(AdvancedOpponentStats!$A:$AD,MATCH($A33,AdvancedOpponentStats!$B:$B,0),COLUMN()-27),INDEX(AdvancedOpponentStats!$A:$AD,MATCH($A33&amp;" NCAA",AdvancedOpponentStats!$B:$B,0),COLUMN()-27))</f>
        <v>0.36599999999999999</v>
      </c>
      <c r="AW33" s="39">
        <f>IFERROR(INDEX(AdvancedOpponentStats!$A:$AD,MATCH($A33,AdvancedOpponentStats!$B:$B,0),COLUMN()-27),INDEX(AdvancedOpponentStats!$A:$AD,MATCH($A33&amp;" NCAA",AdvancedOpponentStats!$B:$B,0),COLUMN()-27))</f>
        <v>0.54500000000000004</v>
      </c>
      <c r="AX33" s="39">
        <f>IFERROR(INDEX(AdvancedOpponentStats!$A:$AD,MATCH($A33,AdvancedOpponentStats!$B:$B,0),COLUMN()-27),INDEX(AdvancedOpponentStats!$A:$AD,MATCH($A33&amp;" NCAA",AdvancedOpponentStats!$B:$B,0),COLUMN()-27))</f>
        <v>51</v>
      </c>
      <c r="AY33" s="39">
        <f>IFERROR(INDEX(AdvancedOpponentStats!$A:$AD,MATCH($A33,AdvancedOpponentStats!$B:$B,0),COLUMN()-27),INDEX(AdvancedOpponentStats!$A:$AD,MATCH($A33&amp;" NCAA",AdvancedOpponentStats!$B:$B,0),COLUMN()-27))</f>
        <v>51.1</v>
      </c>
      <c r="AZ33" s="39">
        <f>IFERROR(INDEX(AdvancedOpponentStats!$A:$AD,MATCH($A33,AdvancedOpponentStats!$B:$B,0),COLUMN()-27),INDEX(AdvancedOpponentStats!$A:$AD,MATCH($A33&amp;" NCAA",AdvancedOpponentStats!$B:$B,0),COLUMN()-27))</f>
        <v>7.9</v>
      </c>
      <c r="BA33" s="39">
        <f>IFERROR(INDEX(AdvancedOpponentStats!$A:$AD,MATCH($A33,AdvancedOpponentStats!$B:$B,0),COLUMN()-27),INDEX(AdvancedOpponentStats!$A:$AD,MATCH($A33&amp;" NCAA",AdvancedOpponentStats!$B:$B,0),COLUMN()-27))</f>
        <v>7</v>
      </c>
      <c r="BB33" s="39">
        <f>IFERROR(INDEX(AdvancedOpponentStats!$A:$AD,MATCH($A33,AdvancedOpponentStats!$B:$B,0),COLUMN()-27),INDEX(AdvancedOpponentStats!$A:$AD,MATCH($A33&amp;" NCAA",AdvancedOpponentStats!$B:$B,0),COLUMN()-27))</f>
        <v>0.50700000000000001</v>
      </c>
      <c r="BC33" s="39">
        <f>IFERROR(INDEX(AdvancedOpponentStats!$A:$AD,MATCH($A33,AdvancedOpponentStats!$B:$B,0),COLUMN()-27),INDEX(AdvancedOpponentStats!$A:$AD,MATCH($A33&amp;" NCAA",AdvancedOpponentStats!$B:$B,0),COLUMN()-27))</f>
        <v>15.5</v>
      </c>
      <c r="BD33" s="39">
        <f>IFERROR(INDEX(AdvancedOpponentStats!$A:$AD,MATCH($A33,AdvancedOpponentStats!$B:$B,0),COLUMN()-27),INDEX(AdvancedOpponentStats!$A:$AD,MATCH($A33&amp;" NCAA",AdvancedOpponentStats!$B:$B,0),COLUMN()-27))</f>
        <v>26.8</v>
      </c>
      <c r="BE33" s="39">
        <f>IFERROR(INDEX(AdvancedOpponentStats!$A:$AD,MATCH($A33,AdvancedOpponentStats!$B:$B,0),COLUMN()-27),INDEX(AdvancedOpponentStats!$A:$AD,MATCH($A33&amp;" NCAA",AdvancedOpponentStats!$B:$B,0),COLUMN()-27))</f>
        <v>0.26</v>
      </c>
      <c r="BF33" s="41">
        <f>IFERROR(INDEX(TeamRankings!$A:$R,MATCH($A33,TeamRankings!$B:$B,0),COLUMN()-49),INDEX(TeamRankings!$A:$R,MATCH($A33&amp;" NCAA",TeamRankings!$B:$B,0),COLUMN()-49))</f>
        <v>2.84</v>
      </c>
      <c r="BG33" s="41">
        <f>IFERROR(INDEX(TeamRankings!$A:$R,MATCH($A33,TeamRankings!$B:$B,0),COLUMN()-48),INDEX(TeamRankings!$A:$R,MATCH($A33&amp;" NCAA",TeamRankings!$B:$B,0),COLUMN()-48))</f>
        <v>3.32</v>
      </c>
      <c r="BH33" s="41">
        <f>IFERROR(INDEX(TeamRankings!$A:$R,MATCH($A33,TeamRankings!$B:$B,0),COLUMN()-47),INDEX(TeamRankings!$A:$R,MATCH($A33&amp;" NCAA",TeamRankings!$B:$B,0),COLUMN()-47))</f>
        <v>9.4499999999999993</v>
      </c>
      <c r="BI33" s="41">
        <f>IFERROR(INDEX(TeamRankings!$A:$R,MATCH($A33,TeamRankings!$B:$B,0),COLUMN()-47),INDEX(TeamRankings!$A:$R,MATCH($A33&amp;" NCAA",TeamRankings!$B:$B,0),COLUMN()-47))</f>
        <v>-3.29</v>
      </c>
      <c r="BJ33" s="41">
        <f>IFERROR(INDEX(TeamRankings!$A:$R,MATCH($A33,TeamRankings!$B:$B,0),COLUMN()-47),INDEX(TeamRankings!$A:$R,MATCH($A33&amp;" NCAA",TeamRankings!$B:$B,0),COLUMN()-47))</f>
        <v>6.16</v>
      </c>
      <c r="BK33" s="41">
        <f>IFERROR(INDEX(TeamRankings!$A:$R,MATCH($A33,TeamRankings!$B:$B,0),COLUMN()-47),INDEX(TeamRankings!$A:$R,MATCH($A33&amp;" NCAA",TeamRankings!$B:$B,0),COLUMN()-47))</f>
        <v>111.04</v>
      </c>
      <c r="BL33" s="41">
        <f>IFERROR(INDEX(TeamRankings!$A:$R,MATCH($A33,TeamRankings!$B:$B,0),COLUMN()-47),INDEX(TeamRankings!$A:$R,MATCH($A33&amp;" NCAA",TeamRankings!$B:$B,0),COLUMN()-47))</f>
        <v>101.54</v>
      </c>
      <c r="BM33" s="41">
        <f>IFERROR(INDEX(TeamRankings!$A:$R,MATCH($A33,TeamRankings!$B:$B,0),COLUMN()-47),INDEX(TeamRankings!$A:$R,MATCH($A33&amp;" NCAA",TeamRankings!$B:$B,0),COLUMN()-47))</f>
        <v>9.49</v>
      </c>
      <c r="BN33">
        <f t="shared" si="2"/>
        <v>57</v>
      </c>
      <c r="BO33">
        <f t="shared" si="3"/>
        <v>137</v>
      </c>
      <c r="BP33">
        <f t="shared" si="4"/>
        <v>78.96875</v>
      </c>
      <c r="BQ33" s="41" t="str">
        <f>INDEX(TeamRankings!$A:$R,MATCH($A33,TeamRankings!$B:$B,0),3)</f>
        <v>WCC</v>
      </c>
      <c r="BR33" s="40">
        <f t="shared" si="6"/>
        <v>3.9000000000000057</v>
      </c>
      <c r="BS33" s="40">
        <f t="shared" si="7"/>
        <v>4.6000000000000041E-2</v>
      </c>
      <c r="BT33" s="40">
        <f t="shared" si="8"/>
        <v>-2.0000000000000018E-3</v>
      </c>
      <c r="BU33" s="40">
        <f t="shared" si="9"/>
        <v>2.0999999999999908E-2</v>
      </c>
      <c r="BV33" s="40">
        <f t="shared" si="10"/>
        <v>-2</v>
      </c>
      <c r="BW33" s="40">
        <f t="shared" si="11"/>
        <v>3.7999999999999972</v>
      </c>
      <c r="BX33" s="40">
        <f t="shared" si="12"/>
        <v>0.79999999999999893</v>
      </c>
      <c r="BY33" s="40">
        <f t="shared" si="13"/>
        <v>1.8000000000000007</v>
      </c>
      <c r="BZ33" s="40">
        <f t="shared" si="14"/>
        <v>2.1000000000000019E-2</v>
      </c>
      <c r="CA33" s="40">
        <f t="shared" si="15"/>
        <v>-1.8000000000000007</v>
      </c>
      <c r="CB33" s="40">
        <f t="shared" si="16"/>
        <v>-3.1999999999999993</v>
      </c>
      <c r="CC33" s="40">
        <f t="shared" si="17"/>
        <v>2.9999999999999971E-2</v>
      </c>
      <c r="CD33" t="s">
        <v>537</v>
      </c>
      <c r="CE33">
        <f t="array" ref="CE33">_xlfn.STDEV.P(IF($BQ$3:$BQ$355=CD33,$BP$3:$BP$355))</f>
        <v>3.2709924836685578</v>
      </c>
    </row>
    <row r="34" spans="1:83" x14ac:dyDescent="0.25">
      <c r="A34" t="s">
        <v>164</v>
      </c>
      <c r="B34">
        <f>IFERROR(INDEX(BasicStats!$A:$AH,MATCH($A34,BasicStats!$B:$B,0),COLUMN()+1),INDEX(BasicStats!$A:$AH,MATCH($A34&amp;" NCAA",BasicStats!$B:$B,0),COLUMN()+1))</f>
        <v>32</v>
      </c>
      <c r="C34">
        <f>IFERROR(INDEX(BasicStats!$A:$AH,MATCH($A34,BasicStats!$B:$B,0),COLUMN()+1),INDEX(BasicStats!$A:$AH,MATCH($A34&amp;" NCAA",BasicStats!$B:$B,0),COLUMN()+1))</f>
        <v>20</v>
      </c>
      <c r="D34">
        <f>IFERROR(INDEX(BasicStats!$A:$AH,MATCH($A34,BasicStats!$B:$B,0),COLUMN()+1),INDEX(BasicStats!$A:$AH,MATCH($A34&amp;" NCAA",BasicStats!$B:$B,0),COLUMN()+1))</f>
        <v>12</v>
      </c>
      <c r="E34">
        <f>IFERROR(INDEX(BasicStats!$A:$AH,MATCH($A34,BasicStats!$B:$B,0),COLUMN()+1),INDEX(BasicStats!$A:$AH,MATCH($A34&amp;" NCAA",BasicStats!$B:$B,0),COLUMN()+1))</f>
        <v>0.625</v>
      </c>
      <c r="F34">
        <f>IFERROR(INDEX(BasicStats!$A:$AH,MATCH($A34,BasicStats!$B:$B,0),COLUMN()+1),INDEX(BasicStats!$A:$AH,MATCH($A34&amp;" NCAA",BasicStats!$B:$B,0),COLUMN()+1))</f>
        <v>-0.6</v>
      </c>
      <c r="G34">
        <f>IFERROR(INDEX(BasicStats!$A:$AH,MATCH($A34,BasicStats!$B:$B,0),COLUMN()+1),INDEX(BasicStats!$A:$AH,MATCH($A34&amp;" NCAA",BasicStats!$B:$B,0),COLUMN()+1))</f>
        <v>-3.26</v>
      </c>
      <c r="H34">
        <f>IFERROR(INDEX(BasicStats!$A:$AH,MATCH($A34,BasicStats!$B:$B,0),COLUMN()+1),INDEX(BasicStats!$A:$AH,MATCH($A34&amp;" NCAA",BasicStats!$B:$B,0),COLUMN()+1))</f>
        <v>7</v>
      </c>
      <c r="I34">
        <f>IFERROR(INDEX(BasicStats!$A:$AH,MATCH($A34,BasicStats!$B:$B,0),COLUMN()+1),INDEX(BasicStats!$A:$AH,MATCH($A34&amp;" NCAA",BasicStats!$B:$B,0),COLUMN()+1))</f>
        <v>7</v>
      </c>
      <c r="J34">
        <f>IFERROR(INDEX(BasicStats!$A:$AH,MATCH($A34,BasicStats!$B:$B,0),COLUMN()+1),INDEX(BasicStats!$A:$AH,MATCH($A34&amp;" NCAA",BasicStats!$B:$B,0),COLUMN()+1))</f>
        <v>13</v>
      </c>
      <c r="K34">
        <f>IFERROR(INDEX(BasicStats!$A:$AH,MATCH($A34,BasicStats!$B:$B,0),COLUMN()+1),INDEX(BasicStats!$A:$AH,MATCH($A34&amp;" NCAA",BasicStats!$B:$B,0),COLUMN()+1))</f>
        <v>3</v>
      </c>
      <c r="L34">
        <f>IFERROR(INDEX(BasicStats!$A:$AH,MATCH($A34,BasicStats!$B:$B,0),COLUMN()+1),INDEX(BasicStats!$A:$AH,MATCH($A34&amp;" NCAA",BasicStats!$B:$B,0),COLUMN()+1))</f>
        <v>7</v>
      </c>
      <c r="M34">
        <f>IFERROR(INDEX(BasicStats!$A:$AH,MATCH($A34,BasicStats!$B:$B,0),COLUMN()+1),INDEX(BasicStats!$A:$AH,MATCH($A34&amp;" NCAA",BasicStats!$B:$B,0),COLUMN()+1))</f>
        <v>9</v>
      </c>
      <c r="N34">
        <f>IFERROR(INDEX(BasicStats!$A:$AH,MATCH($A34,BasicStats!$B:$B,0),COLUMN()+1),INDEX(BasicStats!$A:$AH,MATCH($A34&amp;" NCAA",BasicStats!$B:$B,0),COLUMN()+1))</f>
        <v>2355</v>
      </c>
      <c r="O34">
        <f>IFERROR(INDEX(BasicStats!$A:$AH,MATCH($A34,BasicStats!$B:$B,0),COLUMN()+1),INDEX(BasicStats!$A:$AH,MATCH($A34&amp;" NCAA",BasicStats!$B:$B,0),COLUMN()+1))</f>
        <v>2204</v>
      </c>
      <c r="P34">
        <f>IFERROR(INDEX(BasicStats!$A:$AH,MATCH($A34,BasicStats!$B:$B,0),COLUMN()+1),INDEX(BasicStats!$A:$AH,MATCH($A34&amp;" NCAA",BasicStats!$B:$B,0),COLUMN()+1))</f>
        <v>0</v>
      </c>
      <c r="Q34">
        <f>IFERROR(INDEX(BasicStats!$A:$AH,MATCH($A34,BasicStats!$B:$B,0),COLUMN()+1),INDEX(BasicStats!$A:$AH,MATCH($A34&amp;" NCAA",BasicStats!$B:$B,0),COLUMN()+1))</f>
        <v>1290</v>
      </c>
      <c r="R34">
        <f>IFERROR(INDEX(BasicStats!$A:$AH,MATCH($A34,BasicStats!$B:$B,0),COLUMN()+1),INDEX(BasicStats!$A:$AH,MATCH($A34&amp;" NCAA",BasicStats!$B:$B,0),COLUMN()+1))</f>
        <v>805</v>
      </c>
      <c r="S34">
        <f>IFERROR(INDEX(BasicStats!$A:$AH,MATCH($A34,BasicStats!$B:$B,0),COLUMN()+1),INDEX(BasicStats!$A:$AH,MATCH($A34&amp;" NCAA",BasicStats!$B:$B,0),COLUMN()+1))</f>
        <v>1817</v>
      </c>
      <c r="T34">
        <f>IFERROR(INDEX(BasicStats!$A:$AH,MATCH($A34,BasicStats!$B:$B,0),COLUMN()+1),INDEX(BasicStats!$A:$AH,MATCH($A34&amp;" NCAA",BasicStats!$B:$B,0),COLUMN()+1))</f>
        <v>0.443</v>
      </c>
      <c r="U34">
        <f>IFERROR(INDEX(BasicStats!$A:$AH,MATCH($A34,BasicStats!$B:$B,0),COLUMN()+1),INDEX(BasicStats!$A:$AH,MATCH($A34&amp;" NCAA",BasicStats!$B:$B,0),COLUMN()+1))</f>
        <v>255</v>
      </c>
      <c r="V34">
        <f>IFERROR(INDEX(BasicStats!$A:$AH,MATCH($A34,BasicStats!$B:$B,0),COLUMN()+1),INDEX(BasicStats!$A:$AH,MATCH($A34&amp;" NCAA",BasicStats!$B:$B,0),COLUMN()+1))</f>
        <v>745</v>
      </c>
      <c r="W34">
        <f>IFERROR(INDEX(BasicStats!$A:$AH,MATCH($A34,BasicStats!$B:$B,0),COLUMN()+1),INDEX(BasicStats!$A:$AH,MATCH($A34&amp;" NCAA",BasicStats!$B:$B,0),COLUMN()+1))</f>
        <v>0.34200000000000003</v>
      </c>
      <c r="X34">
        <f>IFERROR(INDEX(BasicStats!$A:$AH,MATCH($A34,BasicStats!$B:$B,0),COLUMN()+1),INDEX(BasicStats!$A:$AH,MATCH($A34&amp;" NCAA",BasicStats!$B:$B,0),COLUMN()+1))</f>
        <v>490</v>
      </c>
      <c r="Y34">
        <f>IFERROR(INDEX(BasicStats!$A:$AH,MATCH($A34,BasicStats!$B:$B,0),COLUMN()+1),INDEX(BasicStats!$A:$AH,MATCH($A34&amp;" NCAA",BasicStats!$B:$B,0),COLUMN()+1))</f>
        <v>685</v>
      </c>
      <c r="Z34">
        <f>IFERROR(INDEX(BasicStats!$A:$AH,MATCH($A34,BasicStats!$B:$B,0),COLUMN()+1),INDEX(BasicStats!$A:$AH,MATCH($A34&amp;" NCAA",BasicStats!$B:$B,0),COLUMN()+1))</f>
        <v>0.71499999999999997</v>
      </c>
      <c r="AA34">
        <f>IFERROR(INDEX(BasicStats!$A:$AH,MATCH($A34,BasicStats!$B:$B,0),COLUMN()+1),INDEX(BasicStats!$A:$AH,MATCH($A34&amp;" NCAA",BasicStats!$B:$B,0),COLUMN()+1))</f>
        <v>261</v>
      </c>
      <c r="AB34">
        <f>IFERROR(INDEX(BasicStats!$A:$AH,MATCH($A34,BasicStats!$B:$B,0),COLUMN()+1),INDEX(BasicStats!$A:$AH,MATCH($A34&amp;" NCAA",BasicStats!$B:$B,0),COLUMN()+1))</f>
        <v>1157</v>
      </c>
      <c r="AC34">
        <f>IFERROR(INDEX(BasicStats!$A:$AH,MATCH($A34,BasicStats!$B:$B,0),COLUMN()+1),INDEX(BasicStats!$A:$AH,MATCH($A34&amp;" NCAA",BasicStats!$B:$B,0),COLUMN()+1))</f>
        <v>418</v>
      </c>
      <c r="AD34">
        <f>IFERROR(INDEX(BasicStats!$A:$AH,MATCH($A34,BasicStats!$B:$B,0),COLUMN()+1),INDEX(BasicStats!$A:$AH,MATCH($A34&amp;" NCAA",BasicStats!$B:$B,0),COLUMN()+1))</f>
        <v>240</v>
      </c>
      <c r="AE34">
        <f>IFERROR(INDEX(BasicStats!$A:$AH,MATCH($A34,BasicStats!$B:$B,0),COLUMN()+1),INDEX(BasicStats!$A:$AH,MATCH($A34&amp;" NCAA",BasicStats!$B:$B,0),COLUMN()+1))</f>
        <v>123</v>
      </c>
      <c r="AF34">
        <f>IFERROR(INDEX(BasicStats!$A:$AH,MATCH($A34,BasicStats!$B:$B,0),COLUMN()+1),INDEX(BasicStats!$A:$AH,MATCH($A34&amp;" NCAA",BasicStats!$B:$B,0),COLUMN()+1))</f>
        <v>458</v>
      </c>
      <c r="AG34" s="38">
        <f>IFERROR(INDEX(AdvancedStats!$A:$AD,MATCH($A34,AdvancedStats!$B:$B,0),COLUMN()-15),INDEX(AdvancedStats!$A:$AD,MATCH($A34&amp;" NCAA",AdvancedStats!$B:$B,0),COLUMN()-15))</f>
        <v>72.599999999999994</v>
      </c>
      <c r="AH34" s="38">
        <f>IFERROR(INDEX(AdvancedStats!$A:$AD,MATCH($A34,AdvancedStats!$B:$B,0),COLUMN()-15),INDEX(AdvancedStats!$A:$AD,MATCH($A34&amp;" NCAA",AdvancedStats!$B:$B,0),COLUMN()-15))</f>
        <v>100.6</v>
      </c>
      <c r="AI34" s="38">
        <f>IFERROR(INDEX(AdvancedStats!$A:$AD,MATCH($A34,AdvancedStats!$B:$B,0),COLUMN()-15),INDEX(AdvancedStats!$A:$AD,MATCH($A34&amp;" NCAA",AdvancedStats!$B:$B,0),COLUMN()-15))</f>
        <v>0.377</v>
      </c>
      <c r="AJ34" s="38">
        <f>IFERROR(INDEX(AdvancedStats!$A:$AD,MATCH($A34,AdvancedStats!$B:$B,0),COLUMN()-15),INDEX(AdvancedStats!$A:$AD,MATCH($A34&amp;" NCAA",AdvancedStats!$B:$B,0),COLUMN()-15))</f>
        <v>0.41</v>
      </c>
      <c r="AK34" s="38">
        <f>IFERROR(INDEX(AdvancedStats!$A:$AD,MATCH($A34,AdvancedStats!$B:$B,0),COLUMN()-15),INDEX(AdvancedStats!$A:$AD,MATCH($A34&amp;" NCAA",AdvancedStats!$B:$B,0),COLUMN()-15))</f>
        <v>0.55000000000000004</v>
      </c>
      <c r="AL34" s="38">
        <f>IFERROR(INDEX(AdvancedStats!$A:$AD,MATCH($A34,AdvancedStats!$B:$B,0),COLUMN()-15),INDEX(AdvancedStats!$A:$AD,MATCH($A34&amp;" NCAA",AdvancedStats!$B:$B,0),COLUMN()-15))</f>
        <v>49.9</v>
      </c>
      <c r="AM34" s="38">
        <f>IFERROR(INDEX(AdvancedStats!$A:$AD,MATCH($A34,AdvancedStats!$B:$B,0),COLUMN()-15),INDEX(AdvancedStats!$A:$AD,MATCH($A34&amp;" NCAA",AdvancedStats!$B:$B,0),COLUMN()-15))</f>
        <v>51.9</v>
      </c>
      <c r="AN34" s="38">
        <f>IFERROR(INDEX(AdvancedStats!$A:$AD,MATCH($A34,AdvancedStats!$B:$B,0),COLUMN()-15),INDEX(AdvancedStats!$A:$AD,MATCH($A34&amp;" NCAA",AdvancedStats!$B:$B,0),COLUMN()-15))</f>
        <v>10.3</v>
      </c>
      <c r="AO34" s="38">
        <f>IFERROR(INDEX(AdvancedStats!$A:$AD,MATCH($A34,AdvancedStats!$B:$B,0),COLUMN()-15),INDEX(AdvancedStats!$A:$AD,MATCH($A34&amp;" NCAA",AdvancedStats!$B:$B,0),COLUMN()-15))</f>
        <v>11</v>
      </c>
      <c r="AP34" s="38">
        <f>IFERROR(INDEX(AdvancedStats!$A:$AD,MATCH($A34,AdvancedStats!$B:$B,0),COLUMN()-15),INDEX(AdvancedStats!$A:$AD,MATCH($A34&amp;" NCAA",AdvancedStats!$B:$B,0),COLUMN()-15))</f>
        <v>0.51300000000000001</v>
      </c>
      <c r="AQ34" s="38">
        <f>IFERROR(INDEX(AdvancedStats!$A:$AD,MATCH($A34,AdvancedStats!$B:$B,0),COLUMN()-15),INDEX(AdvancedStats!$A:$AD,MATCH($A34&amp;" NCAA",AdvancedStats!$B:$B,0),COLUMN()-15))</f>
        <v>17.600000000000001</v>
      </c>
      <c r="AR34" s="38">
        <f>IFERROR(INDEX(AdvancedStats!$A:$AD,MATCH($A34,AdvancedStats!$B:$B,0),COLUMN()-15),INDEX(AdvancedStats!$A:$AD,MATCH($A34&amp;" NCAA",AdvancedStats!$B:$B,0),COLUMN()-15))</f>
        <v>23.5</v>
      </c>
      <c r="AS34" s="38">
        <f>IFERROR(INDEX(AdvancedStats!$A:$AD,MATCH($A34,AdvancedStats!$B:$B,0),COLUMN()-15),INDEX(AdvancedStats!$A:$AD,MATCH($A34&amp;" NCAA",AdvancedStats!$B:$B,0),COLUMN()-15))</f>
        <v>0.27</v>
      </c>
      <c r="AT34" s="39">
        <f>IFERROR(INDEX(AdvancedOpponentStats!$A:$AD,MATCH($A34,AdvancedOpponentStats!$B:$B,0),COLUMN()-27),INDEX(AdvancedOpponentStats!$A:$AD,MATCH($A34&amp;" NCAA",AdvancedOpponentStats!$B:$B,0),COLUMN()-27))</f>
        <v>94.2</v>
      </c>
      <c r="AU34" s="39">
        <f>IFERROR(INDEX(AdvancedOpponentStats!$A:$AD,MATCH($A34,AdvancedOpponentStats!$B:$B,0),COLUMN()-27),INDEX(AdvancedOpponentStats!$A:$AD,MATCH($A34&amp;" NCAA",AdvancedOpponentStats!$B:$B,0),COLUMN()-27))</f>
        <v>0.30199999999999999</v>
      </c>
      <c r="AV34" s="39">
        <f>IFERROR(INDEX(AdvancedOpponentStats!$A:$AD,MATCH($A34,AdvancedOpponentStats!$B:$B,0),COLUMN()-27),INDEX(AdvancedOpponentStats!$A:$AD,MATCH($A34&amp;" NCAA",AdvancedOpponentStats!$B:$B,0),COLUMN()-27))</f>
        <v>0.40899999999999997</v>
      </c>
      <c r="AW34" s="39">
        <f>IFERROR(INDEX(AdvancedOpponentStats!$A:$AD,MATCH($A34,AdvancedOpponentStats!$B:$B,0),COLUMN()-27),INDEX(AdvancedOpponentStats!$A:$AD,MATCH($A34&amp;" NCAA",AdvancedOpponentStats!$B:$B,0),COLUMN()-27))</f>
        <v>0.50900000000000001</v>
      </c>
      <c r="AX34" s="39">
        <f>IFERROR(INDEX(AdvancedOpponentStats!$A:$AD,MATCH($A34,AdvancedOpponentStats!$B:$B,0),COLUMN()-27),INDEX(AdvancedOpponentStats!$A:$AD,MATCH($A34&amp;" NCAA",AdvancedOpponentStats!$B:$B,0),COLUMN()-27))</f>
        <v>50.1</v>
      </c>
      <c r="AY34" s="39">
        <f>IFERROR(INDEX(AdvancedOpponentStats!$A:$AD,MATCH($A34,AdvancedOpponentStats!$B:$B,0),COLUMN()-27),INDEX(AdvancedOpponentStats!$A:$AD,MATCH($A34&amp;" NCAA",AdvancedOpponentStats!$B:$B,0),COLUMN()-27))</f>
        <v>49.6</v>
      </c>
      <c r="AZ34" s="39">
        <f>IFERROR(INDEX(AdvancedOpponentStats!$A:$AD,MATCH($A34,AdvancedOpponentStats!$B:$B,0),COLUMN()-27),INDEX(AdvancedOpponentStats!$A:$AD,MATCH($A34&amp;" NCAA",AdvancedOpponentStats!$B:$B,0),COLUMN()-27))</f>
        <v>9.1</v>
      </c>
      <c r="BA34" s="39">
        <f>IFERROR(INDEX(AdvancedOpponentStats!$A:$AD,MATCH($A34,AdvancedOpponentStats!$B:$B,0),COLUMN()-27),INDEX(AdvancedOpponentStats!$A:$AD,MATCH($A34&amp;" NCAA",AdvancedOpponentStats!$B:$B,0),COLUMN()-27))</f>
        <v>9.3000000000000007</v>
      </c>
      <c r="BB34" s="39">
        <f>IFERROR(INDEX(AdvancedOpponentStats!$A:$AD,MATCH($A34,AdvancedOpponentStats!$B:$B,0),COLUMN()-27),INDEX(AdvancedOpponentStats!$A:$AD,MATCH($A34&amp;" NCAA",AdvancedOpponentStats!$B:$B,0),COLUMN()-27))</f>
        <v>0.47799999999999998</v>
      </c>
      <c r="BC34" s="39">
        <f>IFERROR(INDEX(AdvancedOpponentStats!$A:$AD,MATCH($A34,AdvancedOpponentStats!$B:$B,0),COLUMN()-27),INDEX(AdvancedOpponentStats!$A:$AD,MATCH($A34&amp;" NCAA",AdvancedOpponentStats!$B:$B,0),COLUMN()-27))</f>
        <v>18.3</v>
      </c>
      <c r="BD34" s="39">
        <f>IFERROR(INDEX(AdvancedOpponentStats!$A:$AD,MATCH($A34,AdvancedOpponentStats!$B:$B,0),COLUMN()-27),INDEX(AdvancedOpponentStats!$A:$AD,MATCH($A34&amp;" NCAA",AdvancedOpponentStats!$B:$B,0),COLUMN()-27))</f>
        <v>25.6</v>
      </c>
      <c r="BE34" s="39">
        <f>IFERROR(INDEX(AdvancedOpponentStats!$A:$AD,MATCH($A34,AdvancedOpponentStats!$B:$B,0),COLUMN()-27),INDEX(AdvancedOpponentStats!$A:$AD,MATCH($A34&amp;" NCAA",AdvancedOpponentStats!$B:$B,0),COLUMN()-27))</f>
        <v>0.20799999999999999</v>
      </c>
      <c r="BF34" s="41">
        <f>IFERROR(INDEX(TeamRankings!$A:$R,MATCH($A34,TeamRankings!$B:$B,0),COLUMN()-49),INDEX(TeamRankings!$A:$R,MATCH($A34&amp;" NCAA",TeamRankings!$B:$B,0),COLUMN()-49))</f>
        <v>4.72</v>
      </c>
      <c r="BG34" s="41">
        <f>IFERROR(INDEX(TeamRankings!$A:$R,MATCH($A34,TeamRankings!$B:$B,0),COLUMN()-48),INDEX(TeamRankings!$A:$R,MATCH($A34&amp;" NCAA",TeamRankings!$B:$B,0),COLUMN()-48))</f>
        <v>-3.26</v>
      </c>
      <c r="BH34" s="41">
        <f>IFERROR(INDEX(TeamRankings!$A:$R,MATCH($A34,TeamRankings!$B:$B,0),COLUMN()-47),INDEX(TeamRankings!$A:$R,MATCH($A34&amp;" NCAA",TeamRankings!$B:$B,0),COLUMN()-47))</f>
        <v>-1</v>
      </c>
      <c r="BI34" s="41">
        <f>IFERROR(INDEX(TeamRankings!$A:$R,MATCH($A34,TeamRankings!$B:$B,0),COLUMN()-47),INDEX(TeamRankings!$A:$R,MATCH($A34&amp;" NCAA",TeamRankings!$B:$B,0),COLUMN()-47))</f>
        <v>0.41</v>
      </c>
      <c r="BJ34" s="41">
        <f>IFERROR(INDEX(TeamRankings!$A:$R,MATCH($A34,TeamRankings!$B:$B,0),COLUMN()-47),INDEX(TeamRankings!$A:$R,MATCH($A34&amp;" NCAA",TeamRankings!$B:$B,0),COLUMN()-47))</f>
        <v>-0.6</v>
      </c>
      <c r="BK34" s="41">
        <f>IFERROR(INDEX(TeamRankings!$A:$R,MATCH($A34,TeamRankings!$B:$B,0),COLUMN()-47),INDEX(TeamRankings!$A:$R,MATCH($A34&amp;" NCAA",TeamRankings!$B:$B,0),COLUMN()-47))</f>
        <v>97.28</v>
      </c>
      <c r="BL34" s="41">
        <f>IFERROR(INDEX(TeamRankings!$A:$R,MATCH($A34,TeamRankings!$B:$B,0),COLUMN()-47),INDEX(TeamRankings!$A:$R,MATCH($A34&amp;" NCAA",TeamRankings!$B:$B,0),COLUMN()-47))</f>
        <v>98.08</v>
      </c>
      <c r="BM34" s="41">
        <f>IFERROR(INDEX(TeamRankings!$A:$R,MATCH($A34,TeamRankings!$B:$B,0),COLUMN()-47),INDEX(TeamRankings!$A:$R,MATCH($A34&amp;" NCAA",TeamRankings!$B:$B,0),COLUMN()-47))</f>
        <v>-0.79</v>
      </c>
      <c r="BN34">
        <f t="shared" si="2"/>
        <v>273</v>
      </c>
      <c r="BO34">
        <f t="shared" si="3"/>
        <v>89</v>
      </c>
      <c r="BP34">
        <f t="shared" si="4"/>
        <v>73.59375</v>
      </c>
      <c r="BQ34" s="41" t="str">
        <f>INDEX(TeamRankings!$A:$R,MATCH($A34,TeamRankings!$B:$B,0),3)</f>
        <v>Ivy</v>
      </c>
      <c r="BR34" s="40">
        <f t="shared" si="6"/>
        <v>6.3999999999999915</v>
      </c>
      <c r="BS34" s="40">
        <f t="shared" si="7"/>
        <v>7.5000000000000011E-2</v>
      </c>
      <c r="BT34" s="40">
        <f t="shared" si="8"/>
        <v>1.0000000000000009E-3</v>
      </c>
      <c r="BU34" s="40">
        <f t="shared" si="9"/>
        <v>4.1000000000000036E-2</v>
      </c>
      <c r="BV34" s="40">
        <f t="shared" si="10"/>
        <v>-0.20000000000000284</v>
      </c>
      <c r="BW34" s="40">
        <f t="shared" si="11"/>
        <v>2.2999999999999972</v>
      </c>
      <c r="BX34" s="40">
        <f t="shared" si="12"/>
        <v>1.2000000000000011</v>
      </c>
      <c r="BY34" s="40">
        <f t="shared" si="13"/>
        <v>1.6999999999999993</v>
      </c>
      <c r="BZ34" s="40">
        <f t="shared" si="14"/>
        <v>3.5000000000000031E-2</v>
      </c>
      <c r="CA34" s="40">
        <f t="shared" si="15"/>
        <v>-0.69999999999999929</v>
      </c>
      <c r="CB34" s="40">
        <f t="shared" si="16"/>
        <v>-2.1000000000000014</v>
      </c>
      <c r="CC34" s="40">
        <f t="shared" si="17"/>
        <v>6.2000000000000027E-2</v>
      </c>
      <c r="CD34" t="s">
        <v>526</v>
      </c>
      <c r="CE34">
        <f t="array" ref="CE34">_xlfn.STDEV.P(IF($BQ$3:$BQ$355=CD34,$BP$3:$BP$355))</f>
        <v>5.4842885810096851</v>
      </c>
    </row>
    <row r="35" spans="1:83" x14ac:dyDescent="0.25">
      <c r="A35" t="s">
        <v>165</v>
      </c>
      <c r="B35">
        <f>IFERROR(INDEX(BasicStats!$A:$AH,MATCH($A35,BasicStats!$B:$B,0),COLUMN()+1),INDEX(BasicStats!$A:$AH,MATCH($A35&amp;" NCAA",BasicStats!$B:$B,0),COLUMN()+1))</f>
        <v>30</v>
      </c>
      <c r="C35">
        <f>IFERROR(INDEX(BasicStats!$A:$AH,MATCH($A35,BasicStats!$B:$B,0),COLUMN()+1),INDEX(BasicStats!$A:$AH,MATCH($A35&amp;" NCAA",BasicStats!$B:$B,0),COLUMN()+1))</f>
        <v>10</v>
      </c>
      <c r="D35">
        <f>IFERROR(INDEX(BasicStats!$A:$AH,MATCH($A35,BasicStats!$B:$B,0),COLUMN()+1),INDEX(BasicStats!$A:$AH,MATCH($A35&amp;" NCAA",BasicStats!$B:$B,0),COLUMN()+1))</f>
        <v>20</v>
      </c>
      <c r="E35">
        <f>IFERROR(INDEX(BasicStats!$A:$AH,MATCH($A35,BasicStats!$B:$B,0),COLUMN()+1),INDEX(BasicStats!$A:$AH,MATCH($A35&amp;" NCAA",BasicStats!$B:$B,0),COLUMN()+1))</f>
        <v>0.33300000000000002</v>
      </c>
      <c r="F35">
        <f>IFERROR(INDEX(BasicStats!$A:$AH,MATCH($A35,BasicStats!$B:$B,0),COLUMN()+1),INDEX(BasicStats!$A:$AH,MATCH($A35&amp;" NCAA",BasicStats!$B:$B,0),COLUMN()+1))</f>
        <v>-15.15</v>
      </c>
      <c r="G35">
        <f>IFERROR(INDEX(BasicStats!$A:$AH,MATCH($A35,BasicStats!$B:$B,0),COLUMN()+1),INDEX(BasicStats!$A:$AH,MATCH($A35&amp;" NCAA",BasicStats!$B:$B,0),COLUMN()+1))</f>
        <v>-7.62</v>
      </c>
      <c r="H35">
        <f>IFERROR(INDEX(BasicStats!$A:$AH,MATCH($A35,BasicStats!$B:$B,0),COLUMN()+1),INDEX(BasicStats!$A:$AH,MATCH($A35&amp;" NCAA",BasicStats!$B:$B,0),COLUMN()+1))</f>
        <v>7</v>
      </c>
      <c r="I35">
        <f>IFERROR(INDEX(BasicStats!$A:$AH,MATCH($A35,BasicStats!$B:$B,0),COLUMN()+1),INDEX(BasicStats!$A:$AH,MATCH($A35&amp;" NCAA",BasicStats!$B:$B,0),COLUMN()+1))</f>
        <v>11</v>
      </c>
      <c r="J35">
        <f>IFERROR(INDEX(BasicStats!$A:$AH,MATCH($A35,BasicStats!$B:$B,0),COLUMN()+1),INDEX(BasicStats!$A:$AH,MATCH($A35&amp;" NCAA",BasicStats!$B:$B,0),COLUMN()+1))</f>
        <v>8</v>
      </c>
      <c r="K35">
        <f>IFERROR(INDEX(BasicStats!$A:$AH,MATCH($A35,BasicStats!$B:$B,0),COLUMN()+1),INDEX(BasicStats!$A:$AH,MATCH($A35&amp;" NCAA",BasicStats!$B:$B,0),COLUMN()+1))</f>
        <v>6</v>
      </c>
      <c r="L35">
        <f>IFERROR(INDEX(BasicStats!$A:$AH,MATCH($A35,BasicStats!$B:$B,0),COLUMN()+1),INDEX(BasicStats!$A:$AH,MATCH($A35&amp;" NCAA",BasicStats!$B:$B,0),COLUMN()+1))</f>
        <v>2</v>
      </c>
      <c r="M35">
        <f>IFERROR(INDEX(BasicStats!$A:$AH,MATCH($A35,BasicStats!$B:$B,0),COLUMN()+1),INDEX(BasicStats!$A:$AH,MATCH($A35&amp;" NCAA",BasicStats!$B:$B,0),COLUMN()+1))</f>
        <v>13</v>
      </c>
      <c r="N35">
        <f>IFERROR(INDEX(BasicStats!$A:$AH,MATCH($A35,BasicStats!$B:$B,0),COLUMN()+1),INDEX(BasicStats!$A:$AH,MATCH($A35&amp;" NCAA",BasicStats!$B:$B,0),COLUMN()+1))</f>
        <v>2088</v>
      </c>
      <c r="O35">
        <f>IFERROR(INDEX(BasicStats!$A:$AH,MATCH($A35,BasicStats!$B:$B,0),COLUMN()+1),INDEX(BasicStats!$A:$AH,MATCH($A35&amp;" NCAA",BasicStats!$B:$B,0),COLUMN()+1))</f>
        <v>2314</v>
      </c>
      <c r="P35">
        <f>IFERROR(INDEX(BasicStats!$A:$AH,MATCH($A35,BasicStats!$B:$B,0),COLUMN()+1),INDEX(BasicStats!$A:$AH,MATCH($A35&amp;" NCAA",BasicStats!$B:$B,0),COLUMN()+1))</f>
        <v>0</v>
      </c>
      <c r="Q35">
        <f>IFERROR(INDEX(BasicStats!$A:$AH,MATCH($A35,BasicStats!$B:$B,0),COLUMN()+1),INDEX(BasicStats!$A:$AH,MATCH($A35&amp;" NCAA",BasicStats!$B:$B,0),COLUMN()+1))</f>
        <v>1200</v>
      </c>
      <c r="R35">
        <f>IFERROR(INDEX(BasicStats!$A:$AH,MATCH($A35,BasicStats!$B:$B,0),COLUMN()+1),INDEX(BasicStats!$A:$AH,MATCH($A35&amp;" NCAA",BasicStats!$B:$B,0),COLUMN()+1))</f>
        <v>709</v>
      </c>
      <c r="S35">
        <f>IFERROR(INDEX(BasicStats!$A:$AH,MATCH($A35,BasicStats!$B:$B,0),COLUMN()+1),INDEX(BasicStats!$A:$AH,MATCH($A35&amp;" NCAA",BasicStats!$B:$B,0),COLUMN()+1))</f>
        <v>1680</v>
      </c>
      <c r="T35">
        <f>IFERROR(INDEX(BasicStats!$A:$AH,MATCH($A35,BasicStats!$B:$B,0),COLUMN()+1),INDEX(BasicStats!$A:$AH,MATCH($A35&amp;" NCAA",BasicStats!$B:$B,0),COLUMN()+1))</f>
        <v>0.42199999999999999</v>
      </c>
      <c r="U35">
        <f>IFERROR(INDEX(BasicStats!$A:$AH,MATCH($A35,BasicStats!$B:$B,0),COLUMN()+1),INDEX(BasicStats!$A:$AH,MATCH($A35&amp;" NCAA",BasicStats!$B:$B,0),COLUMN()+1))</f>
        <v>230</v>
      </c>
      <c r="V35">
        <f>IFERROR(INDEX(BasicStats!$A:$AH,MATCH($A35,BasicStats!$B:$B,0),COLUMN()+1),INDEX(BasicStats!$A:$AH,MATCH($A35&amp;" NCAA",BasicStats!$B:$B,0),COLUMN()+1))</f>
        <v>708</v>
      </c>
      <c r="W35">
        <f>IFERROR(INDEX(BasicStats!$A:$AH,MATCH($A35,BasicStats!$B:$B,0),COLUMN()+1),INDEX(BasicStats!$A:$AH,MATCH($A35&amp;" NCAA",BasicStats!$B:$B,0),COLUMN()+1))</f>
        <v>0.32500000000000001</v>
      </c>
      <c r="X35">
        <f>IFERROR(INDEX(BasicStats!$A:$AH,MATCH($A35,BasicStats!$B:$B,0),COLUMN()+1),INDEX(BasicStats!$A:$AH,MATCH($A35&amp;" NCAA",BasicStats!$B:$B,0),COLUMN()+1))</f>
        <v>440</v>
      </c>
      <c r="Y35">
        <f>IFERROR(INDEX(BasicStats!$A:$AH,MATCH($A35,BasicStats!$B:$B,0),COLUMN()+1),INDEX(BasicStats!$A:$AH,MATCH($A35&amp;" NCAA",BasicStats!$B:$B,0),COLUMN()+1))</f>
        <v>618</v>
      </c>
      <c r="Z35">
        <f>IFERROR(INDEX(BasicStats!$A:$AH,MATCH($A35,BasicStats!$B:$B,0),COLUMN()+1),INDEX(BasicStats!$A:$AH,MATCH($A35&amp;" NCAA",BasicStats!$B:$B,0),COLUMN()+1))</f>
        <v>0.71199999999999997</v>
      </c>
      <c r="AA35">
        <f>IFERROR(INDEX(BasicStats!$A:$AH,MATCH($A35,BasicStats!$B:$B,0),COLUMN()+1),INDEX(BasicStats!$A:$AH,MATCH($A35&amp;" NCAA",BasicStats!$B:$B,0),COLUMN()+1))</f>
        <v>285</v>
      </c>
      <c r="AB35">
        <f>IFERROR(INDEX(BasicStats!$A:$AH,MATCH($A35,BasicStats!$B:$B,0),COLUMN()+1),INDEX(BasicStats!$A:$AH,MATCH($A35&amp;" NCAA",BasicStats!$B:$B,0),COLUMN()+1))</f>
        <v>969</v>
      </c>
      <c r="AC35">
        <f>IFERROR(INDEX(BasicStats!$A:$AH,MATCH($A35,BasicStats!$B:$B,0),COLUMN()+1),INDEX(BasicStats!$A:$AH,MATCH($A35&amp;" NCAA",BasicStats!$B:$B,0),COLUMN()+1))</f>
        <v>319</v>
      </c>
      <c r="AD35">
        <f>IFERROR(INDEX(BasicStats!$A:$AH,MATCH($A35,BasicStats!$B:$B,0),COLUMN()+1),INDEX(BasicStats!$A:$AH,MATCH($A35&amp;" NCAA",BasicStats!$B:$B,0),COLUMN()+1))</f>
        <v>158</v>
      </c>
      <c r="AE35">
        <f>IFERROR(INDEX(BasicStats!$A:$AH,MATCH($A35,BasicStats!$B:$B,0),COLUMN()+1),INDEX(BasicStats!$A:$AH,MATCH($A35&amp;" NCAA",BasicStats!$B:$B,0),COLUMN()+1))</f>
        <v>79</v>
      </c>
      <c r="AF35">
        <f>IFERROR(INDEX(BasicStats!$A:$AH,MATCH($A35,BasicStats!$B:$B,0),COLUMN()+1),INDEX(BasicStats!$A:$AH,MATCH($A35&amp;" NCAA",BasicStats!$B:$B,0),COLUMN()+1))</f>
        <v>383</v>
      </c>
      <c r="AG35" s="38">
        <f>IFERROR(INDEX(AdvancedStats!$A:$AD,MATCH($A35,AdvancedStats!$B:$B,0),COLUMN()-15),INDEX(AdvancedStats!$A:$AD,MATCH($A35&amp;" NCAA",AdvancedStats!$B:$B,0),COLUMN()-15))</f>
        <v>69.2</v>
      </c>
      <c r="AH35" s="38">
        <f>IFERROR(INDEX(AdvancedStats!$A:$AD,MATCH($A35,AdvancedStats!$B:$B,0),COLUMN()-15),INDEX(AdvancedStats!$A:$AD,MATCH($A35&amp;" NCAA",AdvancedStats!$B:$B,0),COLUMN()-15))</f>
        <v>100.6</v>
      </c>
      <c r="AI35" s="38">
        <f>IFERROR(INDEX(AdvancedStats!$A:$AD,MATCH($A35,AdvancedStats!$B:$B,0),COLUMN()-15),INDEX(AdvancedStats!$A:$AD,MATCH($A35&amp;" NCAA",AdvancedStats!$B:$B,0),COLUMN()-15))</f>
        <v>0.36799999999999999</v>
      </c>
      <c r="AJ35" s="38">
        <f>IFERROR(INDEX(AdvancedStats!$A:$AD,MATCH($A35,AdvancedStats!$B:$B,0),COLUMN()-15),INDEX(AdvancedStats!$A:$AD,MATCH($A35&amp;" NCAA",AdvancedStats!$B:$B,0),COLUMN()-15))</f>
        <v>0.42099999999999999</v>
      </c>
      <c r="AK35" s="38">
        <f>IFERROR(INDEX(AdvancedStats!$A:$AD,MATCH($A35,AdvancedStats!$B:$B,0),COLUMN()-15),INDEX(AdvancedStats!$A:$AD,MATCH($A35&amp;" NCAA",AdvancedStats!$B:$B,0),COLUMN()-15))</f>
        <v>0.52900000000000003</v>
      </c>
      <c r="AL35" s="38">
        <f>IFERROR(INDEX(AdvancedStats!$A:$AD,MATCH($A35,AdvancedStats!$B:$B,0),COLUMN()-15),INDEX(AdvancedStats!$A:$AD,MATCH($A35&amp;" NCAA",AdvancedStats!$B:$B,0),COLUMN()-15))</f>
        <v>47.3</v>
      </c>
      <c r="AM35" s="38">
        <f>IFERROR(INDEX(AdvancedStats!$A:$AD,MATCH($A35,AdvancedStats!$B:$B,0),COLUMN()-15),INDEX(AdvancedStats!$A:$AD,MATCH($A35&amp;" NCAA",AdvancedStats!$B:$B,0),COLUMN()-15))</f>
        <v>45</v>
      </c>
      <c r="AN35" s="38">
        <f>IFERROR(INDEX(AdvancedStats!$A:$AD,MATCH($A35,AdvancedStats!$B:$B,0),COLUMN()-15),INDEX(AdvancedStats!$A:$AD,MATCH($A35&amp;" NCAA",AdvancedStats!$B:$B,0),COLUMN()-15))</f>
        <v>7.6</v>
      </c>
      <c r="AO35" s="38">
        <f>IFERROR(INDEX(AdvancedStats!$A:$AD,MATCH($A35,AdvancedStats!$B:$B,0),COLUMN()-15),INDEX(AdvancedStats!$A:$AD,MATCH($A35&amp;" NCAA",AdvancedStats!$B:$B,0),COLUMN()-15))</f>
        <v>7.5</v>
      </c>
      <c r="AP35" s="38">
        <f>IFERROR(INDEX(AdvancedStats!$A:$AD,MATCH($A35,AdvancedStats!$B:$B,0),COLUMN()-15),INDEX(AdvancedStats!$A:$AD,MATCH($A35&amp;" NCAA",AdvancedStats!$B:$B,0),COLUMN()-15))</f>
        <v>0.49</v>
      </c>
      <c r="AQ35" s="38">
        <f>IFERROR(INDEX(AdvancedStats!$A:$AD,MATCH($A35,AdvancedStats!$B:$B,0),COLUMN()-15),INDEX(AdvancedStats!$A:$AD,MATCH($A35&amp;" NCAA",AdvancedStats!$B:$B,0),COLUMN()-15))</f>
        <v>16.3</v>
      </c>
      <c r="AR35" s="38">
        <f>IFERROR(INDEX(AdvancedStats!$A:$AD,MATCH($A35,AdvancedStats!$B:$B,0),COLUMN()-15),INDEX(AdvancedStats!$A:$AD,MATCH($A35&amp;" NCAA",AdvancedStats!$B:$B,0),COLUMN()-15))</f>
        <v>26.7</v>
      </c>
      <c r="AS35" s="38">
        <f>IFERROR(INDEX(AdvancedStats!$A:$AD,MATCH($A35,AdvancedStats!$B:$B,0),COLUMN()-15),INDEX(AdvancedStats!$A:$AD,MATCH($A35&amp;" NCAA",AdvancedStats!$B:$B,0),COLUMN()-15))</f>
        <v>0.26200000000000001</v>
      </c>
      <c r="AT35" s="39">
        <f>IFERROR(INDEX(AdvancedOpponentStats!$A:$AD,MATCH($A35,AdvancedOpponentStats!$B:$B,0),COLUMN()-27),INDEX(AdvancedOpponentStats!$A:$AD,MATCH($A35&amp;" NCAA",AdvancedOpponentStats!$B:$B,0),COLUMN()-27))</f>
        <v>111.5</v>
      </c>
      <c r="AU35" s="39">
        <f>IFERROR(INDEX(AdvancedOpponentStats!$A:$AD,MATCH($A35,AdvancedOpponentStats!$B:$B,0),COLUMN()-27),INDEX(AdvancedOpponentStats!$A:$AD,MATCH($A35&amp;" NCAA",AdvancedOpponentStats!$B:$B,0),COLUMN()-27))</f>
        <v>0.35399999999999998</v>
      </c>
      <c r="AV35" s="39">
        <f>IFERROR(INDEX(AdvancedOpponentStats!$A:$AD,MATCH($A35,AdvancedOpponentStats!$B:$B,0),COLUMN()-27),INDEX(AdvancedOpponentStats!$A:$AD,MATCH($A35&amp;" NCAA",AdvancedOpponentStats!$B:$B,0),COLUMN()-27))</f>
        <v>0.38100000000000001</v>
      </c>
      <c r="AW35" s="39">
        <f>IFERROR(INDEX(AdvancedOpponentStats!$A:$AD,MATCH($A35,AdvancedOpponentStats!$B:$B,0),COLUMN()-27),INDEX(AdvancedOpponentStats!$A:$AD,MATCH($A35&amp;" NCAA",AdvancedOpponentStats!$B:$B,0),COLUMN()-27))</f>
        <v>0.58099999999999996</v>
      </c>
      <c r="AX35" s="39">
        <f>IFERROR(INDEX(AdvancedOpponentStats!$A:$AD,MATCH($A35,AdvancedOpponentStats!$B:$B,0),COLUMN()-27),INDEX(AdvancedOpponentStats!$A:$AD,MATCH($A35&amp;" NCAA",AdvancedOpponentStats!$B:$B,0),COLUMN()-27))</f>
        <v>52.7</v>
      </c>
      <c r="AY35" s="39">
        <f>IFERROR(INDEX(AdvancedOpponentStats!$A:$AD,MATCH($A35,AdvancedOpponentStats!$B:$B,0),COLUMN()-27),INDEX(AdvancedOpponentStats!$A:$AD,MATCH($A35&amp;" NCAA",AdvancedOpponentStats!$B:$B,0),COLUMN()-27))</f>
        <v>54.8</v>
      </c>
      <c r="AZ35" s="39">
        <f>IFERROR(INDEX(AdvancedOpponentStats!$A:$AD,MATCH($A35,AdvancedOpponentStats!$B:$B,0),COLUMN()-27),INDEX(AdvancedOpponentStats!$A:$AD,MATCH($A35&amp;" NCAA",AdvancedOpponentStats!$B:$B,0),COLUMN()-27))</f>
        <v>8.5</v>
      </c>
      <c r="BA35" s="39">
        <f>IFERROR(INDEX(AdvancedOpponentStats!$A:$AD,MATCH($A35,AdvancedOpponentStats!$B:$B,0),COLUMN()-27),INDEX(AdvancedOpponentStats!$A:$AD,MATCH($A35&amp;" NCAA",AdvancedOpponentStats!$B:$B,0),COLUMN()-27))</f>
        <v>11.8</v>
      </c>
      <c r="BB35" s="39">
        <f>IFERROR(INDEX(AdvancedOpponentStats!$A:$AD,MATCH($A35,AdvancedOpponentStats!$B:$B,0),COLUMN()-27),INDEX(AdvancedOpponentStats!$A:$AD,MATCH($A35&amp;" NCAA",AdvancedOpponentStats!$B:$B,0),COLUMN()-27))</f>
        <v>0.54900000000000004</v>
      </c>
      <c r="BC35" s="39">
        <f>IFERROR(INDEX(AdvancedOpponentStats!$A:$AD,MATCH($A35,AdvancedOpponentStats!$B:$B,0),COLUMN()-27),INDEX(AdvancedOpponentStats!$A:$AD,MATCH($A35&amp;" NCAA",AdvancedOpponentStats!$B:$B,0),COLUMN()-27))</f>
        <v>16.2</v>
      </c>
      <c r="BD35" s="39">
        <f>IFERROR(INDEX(AdvancedOpponentStats!$A:$AD,MATCH($A35,AdvancedOpponentStats!$B:$B,0),COLUMN()-27),INDEX(AdvancedOpponentStats!$A:$AD,MATCH($A35&amp;" NCAA",AdvancedOpponentStats!$B:$B,0),COLUMN()-27))</f>
        <v>30.3</v>
      </c>
      <c r="BE35" s="39">
        <f>IFERROR(INDEX(AdvancedOpponentStats!$A:$AD,MATCH($A35,AdvancedOpponentStats!$B:$B,0),COLUMN()-27),INDEX(AdvancedOpponentStats!$A:$AD,MATCH($A35&amp;" NCAA",AdvancedOpponentStats!$B:$B,0),COLUMN()-27))</f>
        <v>0.26100000000000001</v>
      </c>
      <c r="BF35" s="41">
        <f>IFERROR(INDEX(TeamRankings!$A:$R,MATCH($A35,TeamRankings!$B:$B,0),COLUMN()-49),INDEX(TeamRankings!$A:$R,MATCH($A35&amp;" NCAA",TeamRankings!$B:$B,0),COLUMN()-49))</f>
        <v>-7.53</v>
      </c>
      <c r="BG35" s="41">
        <f>IFERROR(INDEX(TeamRankings!$A:$R,MATCH($A35,TeamRankings!$B:$B,0),COLUMN()-48),INDEX(TeamRankings!$A:$R,MATCH($A35&amp;" NCAA",TeamRankings!$B:$B,0),COLUMN()-48))</f>
        <v>-7.62</v>
      </c>
      <c r="BH35" s="41">
        <f>IFERROR(INDEX(TeamRankings!$A:$R,MATCH($A35,TeamRankings!$B:$B,0),COLUMN()-47),INDEX(TeamRankings!$A:$R,MATCH($A35&amp;" NCAA",TeamRankings!$B:$B,0),COLUMN()-47))</f>
        <v>-6.02</v>
      </c>
      <c r="BI35" s="41">
        <f>IFERROR(INDEX(TeamRankings!$A:$R,MATCH($A35,TeamRankings!$B:$B,0),COLUMN()-47),INDEX(TeamRankings!$A:$R,MATCH($A35&amp;" NCAA",TeamRankings!$B:$B,0),COLUMN()-47))</f>
        <v>-9.1300000000000008</v>
      </c>
      <c r="BJ35" s="41">
        <f>IFERROR(INDEX(TeamRankings!$A:$R,MATCH($A35,TeamRankings!$B:$B,0),COLUMN()-47),INDEX(TeamRankings!$A:$R,MATCH($A35&amp;" NCAA",TeamRankings!$B:$B,0),COLUMN()-47))</f>
        <v>-15.15</v>
      </c>
      <c r="BK35" s="41">
        <f>IFERROR(INDEX(TeamRankings!$A:$R,MATCH($A35,TeamRankings!$B:$B,0),COLUMN()-47),INDEX(TeamRankings!$A:$R,MATCH($A35&amp;" NCAA",TeamRankings!$B:$B,0),COLUMN()-47))</f>
        <v>95.81</v>
      </c>
      <c r="BL35" s="41">
        <f>IFERROR(INDEX(TeamRankings!$A:$R,MATCH($A35,TeamRankings!$B:$B,0),COLUMN()-47),INDEX(TeamRankings!$A:$R,MATCH($A35&amp;" NCAA",TeamRankings!$B:$B,0),COLUMN()-47))</f>
        <v>116.06</v>
      </c>
      <c r="BM35" s="41">
        <f>IFERROR(INDEX(TeamRankings!$A:$R,MATCH($A35,TeamRankings!$B:$B,0),COLUMN()-47),INDEX(TeamRankings!$A:$R,MATCH($A35&amp;" NCAA",TeamRankings!$B:$B,0),COLUMN()-47))</f>
        <v>-20.25</v>
      </c>
      <c r="BN35">
        <f t="shared" ref="BN35:BN68" si="18">_xlfn.RANK.AVG(BK35,$BK$3:$BK$355)</f>
        <v>289.5</v>
      </c>
      <c r="BO35">
        <f t="shared" ref="BO35:BO68" si="19">_xlfn.RANK.AVG(BL35,$BL$3:$BL$355,1)</f>
        <v>343</v>
      </c>
      <c r="BP35">
        <f t="shared" si="4"/>
        <v>69.599999999999994</v>
      </c>
      <c r="BQ35" s="41" t="str">
        <f>INDEX(TeamRankings!$A:$R,MATCH($A35,TeamRankings!$B:$B,0),3)</f>
        <v>NEC</v>
      </c>
      <c r="BR35" s="40">
        <f t="shared" si="6"/>
        <v>-10.900000000000006</v>
      </c>
      <c r="BS35" s="40">
        <f t="shared" si="7"/>
        <v>1.4000000000000012E-2</v>
      </c>
      <c r="BT35" s="40">
        <f t="shared" si="8"/>
        <v>3.999999999999998E-2</v>
      </c>
      <c r="BU35" s="40">
        <f t="shared" si="9"/>
        <v>-5.1999999999999935E-2</v>
      </c>
      <c r="BV35" s="40">
        <f t="shared" si="10"/>
        <v>-5.4000000000000057</v>
      </c>
      <c r="BW35" s="40">
        <f t="shared" si="11"/>
        <v>-9.7999999999999972</v>
      </c>
      <c r="BX35" s="40">
        <f t="shared" si="12"/>
        <v>-0.90000000000000036</v>
      </c>
      <c r="BY35" s="40">
        <f t="shared" si="13"/>
        <v>-4.3000000000000007</v>
      </c>
      <c r="BZ35" s="40">
        <f t="shared" si="14"/>
        <v>-5.9000000000000052E-2</v>
      </c>
      <c r="CA35" s="40">
        <f t="shared" si="15"/>
        <v>0.10000000000000142</v>
      </c>
      <c r="CB35" s="40">
        <f t="shared" si="16"/>
        <v>-3.6000000000000014</v>
      </c>
      <c r="CC35" s="40">
        <f t="shared" si="17"/>
        <v>1.0000000000000009E-3</v>
      </c>
      <c r="CD35" t="s">
        <v>514</v>
      </c>
      <c r="CE35">
        <f t="array" ref="CE35">_xlfn.STDEV.P(IF($BQ$3:$BQ$355=CD35,$BP$3:$BP$355))</f>
        <v>3.6471156816714618</v>
      </c>
    </row>
    <row r="36" spans="1:83" x14ac:dyDescent="0.25">
      <c r="A36" t="s">
        <v>166</v>
      </c>
      <c r="B36">
        <f>IFERROR(INDEX(BasicStats!$A:$AH,MATCH($A36,BasicStats!$B:$B,0),COLUMN()+1),INDEX(BasicStats!$A:$AH,MATCH($A36&amp;" NCAA",BasicStats!$B:$B,0),COLUMN()+1))</f>
        <v>33</v>
      </c>
      <c r="C36">
        <f>IFERROR(INDEX(BasicStats!$A:$AH,MATCH($A36,BasicStats!$B:$B,0),COLUMN()+1),INDEX(BasicStats!$A:$AH,MATCH($A36&amp;" NCAA",BasicStats!$B:$B,0),COLUMN()+1))</f>
        <v>21</v>
      </c>
      <c r="D36">
        <f>IFERROR(INDEX(BasicStats!$A:$AH,MATCH($A36,BasicStats!$B:$B,0),COLUMN()+1),INDEX(BasicStats!$A:$AH,MATCH($A36&amp;" NCAA",BasicStats!$B:$B,0),COLUMN()+1))</f>
        <v>12</v>
      </c>
      <c r="E36">
        <f>IFERROR(INDEX(BasicStats!$A:$AH,MATCH($A36,BasicStats!$B:$B,0),COLUMN()+1),INDEX(BasicStats!$A:$AH,MATCH($A36&amp;" NCAA",BasicStats!$B:$B,0),COLUMN()+1))</f>
        <v>0.63600000000000001</v>
      </c>
      <c r="F36">
        <f>IFERROR(INDEX(BasicStats!$A:$AH,MATCH($A36,BasicStats!$B:$B,0),COLUMN()+1),INDEX(BasicStats!$A:$AH,MATCH($A36&amp;" NCAA",BasicStats!$B:$B,0),COLUMN()+1))</f>
        <v>0.62</v>
      </c>
      <c r="G36">
        <f>IFERROR(INDEX(BasicStats!$A:$AH,MATCH($A36,BasicStats!$B:$B,0),COLUMN()+1),INDEX(BasicStats!$A:$AH,MATCH($A36&amp;" NCAA",BasicStats!$B:$B,0),COLUMN()+1))</f>
        <v>-2.89</v>
      </c>
      <c r="H36">
        <f>IFERROR(INDEX(BasicStats!$A:$AH,MATCH($A36,BasicStats!$B:$B,0),COLUMN()+1),INDEX(BasicStats!$A:$AH,MATCH($A36&amp;" NCAA",BasicStats!$B:$B,0),COLUMN()+1))</f>
        <v>13</v>
      </c>
      <c r="I36">
        <f>IFERROR(INDEX(BasicStats!$A:$AH,MATCH($A36,BasicStats!$B:$B,0),COLUMN()+1),INDEX(BasicStats!$A:$AH,MATCH($A36&amp;" NCAA",BasicStats!$B:$B,0),COLUMN()+1))</f>
        <v>5</v>
      </c>
      <c r="J36">
        <f>IFERROR(INDEX(BasicStats!$A:$AH,MATCH($A36,BasicStats!$B:$B,0),COLUMN()+1),INDEX(BasicStats!$A:$AH,MATCH($A36&amp;" NCAA",BasicStats!$B:$B,0),COLUMN()+1))</f>
        <v>12</v>
      </c>
      <c r="K36">
        <f>IFERROR(INDEX(BasicStats!$A:$AH,MATCH($A36,BasicStats!$B:$B,0),COLUMN()+1),INDEX(BasicStats!$A:$AH,MATCH($A36&amp;" NCAA",BasicStats!$B:$B,0),COLUMN()+1))</f>
        <v>3</v>
      </c>
      <c r="L36">
        <f>IFERROR(INDEX(BasicStats!$A:$AH,MATCH($A36,BasicStats!$B:$B,0),COLUMN()+1),INDEX(BasicStats!$A:$AH,MATCH($A36&amp;" NCAA",BasicStats!$B:$B,0),COLUMN()+1))</f>
        <v>7</v>
      </c>
      <c r="M36">
        <f>IFERROR(INDEX(BasicStats!$A:$AH,MATCH($A36,BasicStats!$B:$B,0),COLUMN()+1),INDEX(BasicStats!$A:$AH,MATCH($A36&amp;" NCAA",BasicStats!$B:$B,0),COLUMN()+1))</f>
        <v>8</v>
      </c>
      <c r="N36">
        <f>IFERROR(INDEX(BasicStats!$A:$AH,MATCH($A36,BasicStats!$B:$B,0),COLUMN()+1),INDEX(BasicStats!$A:$AH,MATCH($A36&amp;" NCAA",BasicStats!$B:$B,0),COLUMN()+1))</f>
        <v>2534</v>
      </c>
      <c r="O36">
        <f>IFERROR(INDEX(BasicStats!$A:$AH,MATCH($A36,BasicStats!$B:$B,0),COLUMN()+1),INDEX(BasicStats!$A:$AH,MATCH($A36&amp;" NCAA",BasicStats!$B:$B,0),COLUMN()+1))</f>
        <v>2418</v>
      </c>
      <c r="P36">
        <f>IFERROR(INDEX(BasicStats!$A:$AH,MATCH($A36,BasicStats!$B:$B,0),COLUMN()+1),INDEX(BasicStats!$A:$AH,MATCH($A36&amp;" NCAA",BasicStats!$B:$B,0),COLUMN()+1))</f>
        <v>0</v>
      </c>
      <c r="Q36">
        <f>IFERROR(INDEX(BasicStats!$A:$AH,MATCH($A36,BasicStats!$B:$B,0),COLUMN()+1),INDEX(BasicStats!$A:$AH,MATCH($A36&amp;" NCAA",BasicStats!$B:$B,0),COLUMN()+1))</f>
        <v>1325</v>
      </c>
      <c r="R36">
        <f>IFERROR(INDEX(BasicStats!$A:$AH,MATCH($A36,BasicStats!$B:$B,0),COLUMN()+1),INDEX(BasicStats!$A:$AH,MATCH($A36&amp;" NCAA",BasicStats!$B:$B,0),COLUMN()+1))</f>
        <v>867</v>
      </c>
      <c r="S36">
        <f>IFERROR(INDEX(BasicStats!$A:$AH,MATCH($A36,BasicStats!$B:$B,0),COLUMN()+1),INDEX(BasicStats!$A:$AH,MATCH($A36&amp;" NCAA",BasicStats!$B:$B,0),COLUMN()+1))</f>
        <v>1928</v>
      </c>
      <c r="T36">
        <f>IFERROR(INDEX(BasicStats!$A:$AH,MATCH($A36,BasicStats!$B:$B,0),COLUMN()+1),INDEX(BasicStats!$A:$AH,MATCH($A36&amp;" NCAA",BasicStats!$B:$B,0),COLUMN()+1))</f>
        <v>0.45</v>
      </c>
      <c r="U36">
        <f>IFERROR(INDEX(BasicStats!$A:$AH,MATCH($A36,BasicStats!$B:$B,0),COLUMN()+1),INDEX(BasicStats!$A:$AH,MATCH($A36&amp;" NCAA",BasicStats!$B:$B,0),COLUMN()+1))</f>
        <v>311</v>
      </c>
      <c r="V36">
        <f>IFERROR(INDEX(BasicStats!$A:$AH,MATCH($A36,BasicStats!$B:$B,0),COLUMN()+1),INDEX(BasicStats!$A:$AH,MATCH($A36&amp;" NCAA",BasicStats!$B:$B,0),COLUMN()+1))</f>
        <v>885</v>
      </c>
      <c r="W36">
        <f>IFERROR(INDEX(BasicStats!$A:$AH,MATCH($A36,BasicStats!$B:$B,0),COLUMN()+1),INDEX(BasicStats!$A:$AH,MATCH($A36&amp;" NCAA",BasicStats!$B:$B,0),COLUMN()+1))</f>
        <v>0.35099999999999998</v>
      </c>
      <c r="X36">
        <f>IFERROR(INDEX(BasicStats!$A:$AH,MATCH($A36,BasicStats!$B:$B,0),COLUMN()+1),INDEX(BasicStats!$A:$AH,MATCH($A36&amp;" NCAA",BasicStats!$B:$B,0),COLUMN()+1))</f>
        <v>489</v>
      </c>
      <c r="Y36">
        <f>IFERROR(INDEX(BasicStats!$A:$AH,MATCH($A36,BasicStats!$B:$B,0),COLUMN()+1),INDEX(BasicStats!$A:$AH,MATCH($A36&amp;" NCAA",BasicStats!$B:$B,0),COLUMN()+1))</f>
        <v>653</v>
      </c>
      <c r="Z36">
        <f>IFERROR(INDEX(BasicStats!$A:$AH,MATCH($A36,BasicStats!$B:$B,0),COLUMN()+1),INDEX(BasicStats!$A:$AH,MATCH($A36&amp;" NCAA",BasicStats!$B:$B,0),COLUMN()+1))</f>
        <v>0.749</v>
      </c>
      <c r="AA36">
        <f>IFERROR(INDEX(BasicStats!$A:$AH,MATCH($A36,BasicStats!$B:$B,0),COLUMN()+1),INDEX(BasicStats!$A:$AH,MATCH($A36&amp;" NCAA",BasicStats!$B:$B,0),COLUMN()+1))</f>
        <v>286</v>
      </c>
      <c r="AB36">
        <f>IFERROR(INDEX(BasicStats!$A:$AH,MATCH($A36,BasicStats!$B:$B,0),COLUMN()+1),INDEX(BasicStats!$A:$AH,MATCH($A36&amp;" NCAA",BasicStats!$B:$B,0),COLUMN()+1))</f>
        <v>1154</v>
      </c>
      <c r="AC36">
        <f>IFERROR(INDEX(BasicStats!$A:$AH,MATCH($A36,BasicStats!$B:$B,0),COLUMN()+1),INDEX(BasicStats!$A:$AH,MATCH($A36&amp;" NCAA",BasicStats!$B:$B,0),COLUMN()+1))</f>
        <v>519</v>
      </c>
      <c r="AD36">
        <f>IFERROR(INDEX(BasicStats!$A:$AH,MATCH($A36,BasicStats!$B:$B,0),COLUMN()+1),INDEX(BasicStats!$A:$AH,MATCH($A36&amp;" NCAA",BasicStats!$B:$B,0),COLUMN()+1))</f>
        <v>173</v>
      </c>
      <c r="AE36">
        <f>IFERROR(INDEX(BasicStats!$A:$AH,MATCH($A36,BasicStats!$B:$B,0),COLUMN()+1),INDEX(BasicStats!$A:$AH,MATCH($A36&amp;" NCAA",BasicStats!$B:$B,0),COLUMN()+1))</f>
        <v>116</v>
      </c>
      <c r="AF36">
        <f>IFERROR(INDEX(BasicStats!$A:$AH,MATCH($A36,BasicStats!$B:$B,0),COLUMN()+1),INDEX(BasicStats!$A:$AH,MATCH($A36&amp;" NCAA",BasicStats!$B:$B,0),COLUMN()+1))</f>
        <v>409</v>
      </c>
      <c r="AG36" s="38">
        <f>IFERROR(INDEX(AdvancedStats!$A:$AD,MATCH($A36,AdvancedStats!$B:$B,0),COLUMN()-15),INDEX(AdvancedStats!$A:$AD,MATCH($A36&amp;" NCAA",AdvancedStats!$B:$B,0),COLUMN()-15))</f>
        <v>71.400000000000006</v>
      </c>
      <c r="AH36" s="38">
        <f>IFERROR(INDEX(AdvancedStats!$A:$AD,MATCH($A36,AdvancedStats!$B:$B,0),COLUMN()-15),INDEX(AdvancedStats!$A:$AD,MATCH($A36&amp;" NCAA",AdvancedStats!$B:$B,0),COLUMN()-15))</f>
        <v>107.2</v>
      </c>
      <c r="AI36" s="38">
        <f>IFERROR(INDEX(AdvancedStats!$A:$AD,MATCH($A36,AdvancedStats!$B:$B,0),COLUMN()-15),INDEX(AdvancedStats!$A:$AD,MATCH($A36&amp;" NCAA",AdvancedStats!$B:$B,0),COLUMN()-15))</f>
        <v>0.33900000000000002</v>
      </c>
      <c r="AJ36" s="38">
        <f>IFERROR(INDEX(AdvancedStats!$A:$AD,MATCH($A36,AdvancedStats!$B:$B,0),COLUMN()-15),INDEX(AdvancedStats!$A:$AD,MATCH($A36&amp;" NCAA",AdvancedStats!$B:$B,0),COLUMN()-15))</f>
        <v>0.45900000000000002</v>
      </c>
      <c r="AK36" s="38">
        <f>IFERROR(INDEX(AdvancedStats!$A:$AD,MATCH($A36,AdvancedStats!$B:$B,0),COLUMN()-15),INDEX(AdvancedStats!$A:$AD,MATCH($A36&amp;" NCAA",AdvancedStats!$B:$B,0),COLUMN()-15))</f>
        <v>0.56599999999999995</v>
      </c>
      <c r="AL36" s="38">
        <f>IFERROR(INDEX(AdvancedStats!$A:$AD,MATCH($A36,AdvancedStats!$B:$B,0),COLUMN()-15),INDEX(AdvancedStats!$A:$AD,MATCH($A36&amp;" NCAA",AdvancedStats!$B:$B,0),COLUMN()-15))</f>
        <v>49.8</v>
      </c>
      <c r="AM36" s="38">
        <f>IFERROR(INDEX(AdvancedStats!$A:$AD,MATCH($A36,AdvancedStats!$B:$B,0),COLUMN()-15),INDEX(AdvancedStats!$A:$AD,MATCH($A36&amp;" NCAA",AdvancedStats!$B:$B,0),COLUMN()-15))</f>
        <v>59.9</v>
      </c>
      <c r="AN36" s="38">
        <f>IFERROR(INDEX(AdvancedStats!$A:$AD,MATCH($A36,AdvancedStats!$B:$B,0),COLUMN()-15),INDEX(AdvancedStats!$A:$AD,MATCH($A36&amp;" NCAA",AdvancedStats!$B:$B,0),COLUMN()-15))</f>
        <v>7.3</v>
      </c>
      <c r="AO36" s="38">
        <f>IFERROR(INDEX(AdvancedStats!$A:$AD,MATCH($A36,AdvancedStats!$B:$B,0),COLUMN()-15),INDEX(AdvancedStats!$A:$AD,MATCH($A36&amp;" NCAA",AdvancedStats!$B:$B,0),COLUMN()-15))</f>
        <v>8.9</v>
      </c>
      <c r="AP36" s="38">
        <f>IFERROR(INDEX(AdvancedStats!$A:$AD,MATCH($A36,AdvancedStats!$B:$B,0),COLUMN()-15),INDEX(AdvancedStats!$A:$AD,MATCH($A36&amp;" NCAA",AdvancedStats!$B:$B,0),COLUMN()-15))</f>
        <v>0.53</v>
      </c>
      <c r="AQ36" s="38">
        <f>IFERROR(INDEX(AdvancedStats!$A:$AD,MATCH($A36,AdvancedStats!$B:$B,0),COLUMN()-15),INDEX(AdvancedStats!$A:$AD,MATCH($A36&amp;" NCAA",AdvancedStats!$B:$B,0),COLUMN()-15))</f>
        <v>15.5</v>
      </c>
      <c r="AR36" s="38">
        <f>IFERROR(INDEX(AdvancedStats!$A:$AD,MATCH($A36,AdvancedStats!$B:$B,0),COLUMN()-15),INDEX(AdvancedStats!$A:$AD,MATCH($A36&amp;" NCAA",AdvancedStats!$B:$B,0),COLUMN()-15))</f>
        <v>25.5</v>
      </c>
      <c r="AS36" s="38">
        <f>IFERROR(INDEX(AdvancedStats!$A:$AD,MATCH($A36,AdvancedStats!$B:$B,0),COLUMN()-15),INDEX(AdvancedStats!$A:$AD,MATCH($A36&amp;" NCAA",AdvancedStats!$B:$B,0),COLUMN()-15))</f>
        <v>0.254</v>
      </c>
      <c r="AT36" s="39">
        <f>IFERROR(INDEX(AdvancedOpponentStats!$A:$AD,MATCH($A36,AdvancedOpponentStats!$B:$B,0),COLUMN()-27),INDEX(AdvancedOpponentStats!$A:$AD,MATCH($A36&amp;" NCAA",AdvancedOpponentStats!$B:$B,0),COLUMN()-27))</f>
        <v>102.3</v>
      </c>
      <c r="AU36" s="39">
        <f>IFERROR(INDEX(AdvancedOpponentStats!$A:$AD,MATCH($A36,AdvancedOpponentStats!$B:$B,0),COLUMN()-27),INDEX(AdvancedOpponentStats!$A:$AD,MATCH($A36&amp;" NCAA",AdvancedOpponentStats!$B:$B,0),COLUMN()-27))</f>
        <v>0.32400000000000001</v>
      </c>
      <c r="AV36" s="39">
        <f>IFERROR(INDEX(AdvancedOpponentStats!$A:$AD,MATCH($A36,AdvancedOpponentStats!$B:$B,0),COLUMN()-27),INDEX(AdvancedOpponentStats!$A:$AD,MATCH($A36&amp;" NCAA",AdvancedOpponentStats!$B:$B,0),COLUMN()-27))</f>
        <v>0.34599999999999997</v>
      </c>
      <c r="AW36" s="39">
        <f>IFERROR(INDEX(AdvancedOpponentStats!$A:$AD,MATCH($A36,AdvancedOpponentStats!$B:$B,0),COLUMN()-27),INDEX(AdvancedOpponentStats!$A:$AD,MATCH($A36&amp;" NCAA",AdvancedOpponentStats!$B:$B,0),COLUMN()-27))</f>
        <v>0.52500000000000002</v>
      </c>
      <c r="AX36" s="39">
        <f>IFERROR(INDEX(AdvancedOpponentStats!$A:$AD,MATCH($A36,AdvancedOpponentStats!$B:$B,0),COLUMN()-27),INDEX(AdvancedOpponentStats!$A:$AD,MATCH($A36&amp;" NCAA",AdvancedOpponentStats!$B:$B,0),COLUMN()-27))</f>
        <v>50.2</v>
      </c>
      <c r="AY36" s="39">
        <f>IFERROR(INDEX(AdvancedOpponentStats!$A:$AD,MATCH($A36,AdvancedOpponentStats!$B:$B,0),COLUMN()-27),INDEX(AdvancedOpponentStats!$A:$AD,MATCH($A36&amp;" NCAA",AdvancedOpponentStats!$B:$B,0),COLUMN()-27))</f>
        <v>49.8</v>
      </c>
      <c r="AZ36" s="39">
        <f>IFERROR(INDEX(AdvancedOpponentStats!$A:$AD,MATCH($A36,AdvancedOpponentStats!$B:$B,0),COLUMN()-27),INDEX(AdvancedOpponentStats!$A:$AD,MATCH($A36&amp;" NCAA",AdvancedOpponentStats!$B:$B,0),COLUMN()-27))</f>
        <v>9.5</v>
      </c>
      <c r="BA36" s="39">
        <f>IFERROR(INDEX(AdvancedOpponentStats!$A:$AD,MATCH($A36,AdvancedOpponentStats!$B:$B,0),COLUMN()-27),INDEX(AdvancedOpponentStats!$A:$AD,MATCH($A36&amp;" NCAA",AdvancedOpponentStats!$B:$B,0),COLUMN()-27))</f>
        <v>9.1999999999999993</v>
      </c>
      <c r="BB36" s="39">
        <f>IFERROR(INDEX(AdvancedOpponentStats!$A:$AD,MATCH($A36,AdvancedOpponentStats!$B:$B,0),COLUMN()-27),INDEX(AdvancedOpponentStats!$A:$AD,MATCH($A36&amp;" NCAA",AdvancedOpponentStats!$B:$B,0),COLUMN()-27))</f>
        <v>0.49199999999999999</v>
      </c>
      <c r="BC36" s="39">
        <f>IFERROR(INDEX(AdvancedOpponentStats!$A:$AD,MATCH($A36,AdvancedOpponentStats!$B:$B,0),COLUMN()-27),INDEX(AdvancedOpponentStats!$A:$AD,MATCH($A36&amp;" NCAA",AdvancedOpponentStats!$B:$B,0),COLUMN()-27))</f>
        <v>14.6</v>
      </c>
      <c r="BD36" s="39">
        <f>IFERROR(INDEX(AdvancedOpponentStats!$A:$AD,MATCH($A36,AdvancedOpponentStats!$B:$B,0),COLUMN()-27),INDEX(AdvancedOpponentStats!$A:$AD,MATCH($A36&amp;" NCAA",AdvancedOpponentStats!$B:$B,0),COLUMN()-27))</f>
        <v>27.4</v>
      </c>
      <c r="BE36" s="39">
        <f>IFERROR(INDEX(AdvancedOpponentStats!$A:$AD,MATCH($A36,AdvancedOpponentStats!$B:$B,0),COLUMN()-27),INDEX(AdvancedOpponentStats!$A:$AD,MATCH($A36&amp;" NCAA",AdvancedOpponentStats!$B:$B,0),COLUMN()-27))</f>
        <v>0.22800000000000001</v>
      </c>
      <c r="BF36" s="41">
        <f>IFERROR(INDEX(TeamRankings!$A:$R,MATCH($A36,TeamRankings!$B:$B,0),COLUMN()-49),INDEX(TeamRankings!$A:$R,MATCH($A36&amp;" NCAA",TeamRankings!$B:$B,0),COLUMN()-49))</f>
        <v>3.52</v>
      </c>
      <c r="BG36" s="41">
        <f>IFERROR(INDEX(TeamRankings!$A:$R,MATCH($A36,TeamRankings!$B:$B,0),COLUMN()-48),INDEX(TeamRankings!$A:$R,MATCH($A36&amp;" NCAA",TeamRankings!$B:$B,0),COLUMN()-48))</f>
        <v>-2.89</v>
      </c>
      <c r="BH36" s="41">
        <f>IFERROR(INDEX(TeamRankings!$A:$R,MATCH($A36,TeamRankings!$B:$B,0),COLUMN()-47),INDEX(TeamRankings!$A:$R,MATCH($A36&amp;" NCAA",TeamRankings!$B:$B,0),COLUMN()-47))</f>
        <v>3.61</v>
      </c>
      <c r="BI36" s="41">
        <f>IFERROR(INDEX(TeamRankings!$A:$R,MATCH($A36,TeamRankings!$B:$B,0),COLUMN()-47),INDEX(TeamRankings!$A:$R,MATCH($A36&amp;" NCAA",TeamRankings!$B:$B,0),COLUMN()-47))</f>
        <v>-2.99</v>
      </c>
      <c r="BJ36" s="41">
        <f>IFERROR(INDEX(TeamRankings!$A:$R,MATCH($A36,TeamRankings!$B:$B,0),COLUMN()-47),INDEX(TeamRankings!$A:$R,MATCH($A36&amp;" NCAA",TeamRankings!$B:$B,0),COLUMN()-47))</f>
        <v>0.62</v>
      </c>
      <c r="BK36" s="41">
        <f>IFERROR(INDEX(TeamRankings!$A:$R,MATCH($A36,TeamRankings!$B:$B,0),COLUMN()-47),INDEX(TeamRankings!$A:$R,MATCH($A36&amp;" NCAA",TeamRankings!$B:$B,0),COLUMN()-47))</f>
        <v>104.36</v>
      </c>
      <c r="BL36" s="41">
        <f>IFERROR(INDEX(TeamRankings!$A:$R,MATCH($A36,TeamRankings!$B:$B,0),COLUMN()-47),INDEX(TeamRankings!$A:$R,MATCH($A36&amp;" NCAA",TeamRankings!$B:$B,0),COLUMN()-47))</f>
        <v>103.44</v>
      </c>
      <c r="BM36" s="41">
        <f>IFERROR(INDEX(TeamRankings!$A:$R,MATCH($A36,TeamRankings!$B:$B,0),COLUMN()-47),INDEX(TeamRankings!$A:$R,MATCH($A36&amp;" NCAA",TeamRankings!$B:$B,0),COLUMN()-47))</f>
        <v>0.91</v>
      </c>
      <c r="BN36">
        <f t="shared" si="18"/>
        <v>151</v>
      </c>
      <c r="BO36">
        <f t="shared" si="19"/>
        <v>167</v>
      </c>
      <c r="BP36">
        <f t="shared" si="4"/>
        <v>76.787878787878782</v>
      </c>
      <c r="BQ36" s="41" t="str">
        <f>INDEX(TeamRankings!$A:$R,MATCH($A36,TeamRankings!$B:$B,0),3)</f>
        <v>Patriot</v>
      </c>
      <c r="BR36" s="40">
        <f t="shared" si="6"/>
        <v>4.9000000000000057</v>
      </c>
      <c r="BS36" s="40">
        <f t="shared" si="7"/>
        <v>1.5000000000000013E-2</v>
      </c>
      <c r="BT36" s="40">
        <f t="shared" si="8"/>
        <v>0.11300000000000004</v>
      </c>
      <c r="BU36" s="40">
        <f t="shared" si="9"/>
        <v>4.0999999999999925E-2</v>
      </c>
      <c r="BV36" s="40">
        <f t="shared" si="10"/>
        <v>-0.40000000000000568</v>
      </c>
      <c r="BW36" s="40">
        <f t="shared" si="11"/>
        <v>10.100000000000001</v>
      </c>
      <c r="BX36" s="40">
        <f t="shared" si="12"/>
        <v>-2.2000000000000002</v>
      </c>
      <c r="BY36" s="40">
        <f t="shared" si="13"/>
        <v>-0.29999999999999893</v>
      </c>
      <c r="BZ36" s="40">
        <f t="shared" si="14"/>
        <v>3.8000000000000034E-2</v>
      </c>
      <c r="CA36" s="40">
        <f t="shared" si="15"/>
        <v>0.90000000000000036</v>
      </c>
      <c r="CB36" s="40">
        <f t="shared" si="16"/>
        <v>-1.8999999999999986</v>
      </c>
      <c r="CC36" s="40">
        <f t="shared" si="17"/>
        <v>2.5999999999999995E-2</v>
      </c>
    </row>
    <row r="37" spans="1:83" x14ac:dyDescent="0.25">
      <c r="A37" t="s">
        <v>167</v>
      </c>
      <c r="B37">
        <f>IFERROR(INDEX(BasicStats!$A:$AH,MATCH($A37,BasicStats!$B:$B,0),COLUMN()+1),INDEX(BasicStats!$A:$AH,MATCH($A37&amp;" NCAA",BasicStats!$B:$B,0),COLUMN()+1))</f>
        <v>36</v>
      </c>
      <c r="C37">
        <f>IFERROR(INDEX(BasicStats!$A:$AH,MATCH($A37,BasicStats!$B:$B,0),COLUMN()+1),INDEX(BasicStats!$A:$AH,MATCH($A37&amp;" NCAA",BasicStats!$B:$B,0),COLUMN()+1))</f>
        <v>32</v>
      </c>
      <c r="D37">
        <f>IFERROR(INDEX(BasicStats!$A:$AH,MATCH($A37,BasicStats!$B:$B,0),COLUMN()+1),INDEX(BasicStats!$A:$AH,MATCH($A37&amp;" NCAA",BasicStats!$B:$B,0),COLUMN()+1))</f>
        <v>4</v>
      </c>
      <c r="E37">
        <f>IFERROR(INDEX(BasicStats!$A:$AH,MATCH($A37,BasicStats!$B:$B,0),COLUMN()+1),INDEX(BasicStats!$A:$AH,MATCH($A37&amp;" NCAA",BasicStats!$B:$B,0),COLUMN()+1))</f>
        <v>0.88900000000000001</v>
      </c>
      <c r="F37">
        <f>IFERROR(INDEX(BasicStats!$A:$AH,MATCH($A37,BasicStats!$B:$B,0),COLUMN()+1),INDEX(BasicStats!$A:$AH,MATCH($A37&amp;" NCAA",BasicStats!$B:$B,0),COLUMN()+1))</f>
        <v>15.6</v>
      </c>
      <c r="G37">
        <f>IFERROR(INDEX(BasicStats!$A:$AH,MATCH($A37,BasicStats!$B:$B,0),COLUMN()+1),INDEX(BasicStats!$A:$AH,MATCH($A37&amp;" NCAA",BasicStats!$B:$B,0),COLUMN()+1))</f>
        <v>2.66</v>
      </c>
      <c r="H37">
        <f>IFERROR(INDEX(BasicStats!$A:$AH,MATCH($A37,BasicStats!$B:$B,0),COLUMN()+1),INDEX(BasicStats!$A:$AH,MATCH($A37&amp;" NCAA",BasicStats!$B:$B,0),COLUMN()+1))</f>
        <v>16</v>
      </c>
      <c r="I37">
        <f>IFERROR(INDEX(BasicStats!$A:$AH,MATCH($A37,BasicStats!$B:$B,0),COLUMN()+1),INDEX(BasicStats!$A:$AH,MATCH($A37&amp;" NCAA",BasicStats!$B:$B,0),COLUMN()+1))</f>
        <v>2</v>
      </c>
      <c r="J37">
        <f>IFERROR(INDEX(BasicStats!$A:$AH,MATCH($A37,BasicStats!$B:$B,0),COLUMN()+1),INDEX(BasicStats!$A:$AH,MATCH($A37&amp;" NCAA",BasicStats!$B:$B,0),COLUMN()+1))</f>
        <v>14</v>
      </c>
      <c r="K37">
        <f>IFERROR(INDEX(BasicStats!$A:$AH,MATCH($A37,BasicStats!$B:$B,0),COLUMN()+1),INDEX(BasicStats!$A:$AH,MATCH($A37&amp;" NCAA",BasicStats!$B:$B,0),COLUMN()+1))</f>
        <v>0</v>
      </c>
      <c r="L37">
        <f>IFERROR(INDEX(BasicStats!$A:$AH,MATCH($A37,BasicStats!$B:$B,0),COLUMN()+1),INDEX(BasicStats!$A:$AH,MATCH($A37&amp;" NCAA",BasicStats!$B:$B,0),COLUMN()+1))</f>
        <v>12</v>
      </c>
      <c r="M37">
        <f>IFERROR(INDEX(BasicStats!$A:$AH,MATCH($A37,BasicStats!$B:$B,0),COLUMN()+1),INDEX(BasicStats!$A:$AH,MATCH($A37&amp;" NCAA",BasicStats!$B:$B,0),COLUMN()+1))</f>
        <v>3</v>
      </c>
      <c r="N37">
        <f>IFERROR(INDEX(BasicStats!$A:$AH,MATCH($A37,BasicStats!$B:$B,0),COLUMN()+1),INDEX(BasicStats!$A:$AH,MATCH($A37&amp;" NCAA",BasicStats!$B:$B,0),COLUMN()+1))</f>
        <v>3037</v>
      </c>
      <c r="O37">
        <f>IFERROR(INDEX(BasicStats!$A:$AH,MATCH($A37,BasicStats!$B:$B,0),COLUMN()+1),INDEX(BasicStats!$A:$AH,MATCH($A37&amp;" NCAA",BasicStats!$B:$B,0),COLUMN()+1))</f>
        <v>2550</v>
      </c>
      <c r="P37">
        <f>IFERROR(INDEX(BasicStats!$A:$AH,MATCH($A37,BasicStats!$B:$B,0),COLUMN()+1),INDEX(BasicStats!$A:$AH,MATCH($A37&amp;" NCAA",BasicStats!$B:$B,0),COLUMN()+1))</f>
        <v>0</v>
      </c>
      <c r="Q37">
        <f>IFERROR(INDEX(BasicStats!$A:$AH,MATCH($A37,BasicStats!$B:$B,0),COLUMN()+1),INDEX(BasicStats!$A:$AH,MATCH($A37&amp;" NCAA",BasicStats!$B:$B,0),COLUMN()+1))</f>
        <v>1445</v>
      </c>
      <c r="R37">
        <f>IFERROR(INDEX(BasicStats!$A:$AH,MATCH($A37,BasicStats!$B:$B,0),COLUMN()+1),INDEX(BasicStats!$A:$AH,MATCH($A37&amp;" NCAA",BasicStats!$B:$B,0),COLUMN()+1))</f>
        <v>1083</v>
      </c>
      <c r="S37">
        <f>IFERROR(INDEX(BasicStats!$A:$AH,MATCH($A37,BasicStats!$B:$B,0),COLUMN()+1),INDEX(BasicStats!$A:$AH,MATCH($A37&amp;" NCAA",BasicStats!$B:$B,0),COLUMN()+1))</f>
        <v>2344</v>
      </c>
      <c r="T37">
        <f>IFERROR(INDEX(BasicStats!$A:$AH,MATCH($A37,BasicStats!$B:$B,0),COLUMN()+1),INDEX(BasicStats!$A:$AH,MATCH($A37&amp;" NCAA",BasicStats!$B:$B,0),COLUMN()+1))</f>
        <v>0.46200000000000002</v>
      </c>
      <c r="U37">
        <f>IFERROR(INDEX(BasicStats!$A:$AH,MATCH($A37,BasicStats!$B:$B,0),COLUMN()+1),INDEX(BasicStats!$A:$AH,MATCH($A37&amp;" NCAA",BasicStats!$B:$B,0),COLUMN()+1))</f>
        <v>344</v>
      </c>
      <c r="V37">
        <f>IFERROR(INDEX(BasicStats!$A:$AH,MATCH($A37,BasicStats!$B:$B,0),COLUMN()+1),INDEX(BasicStats!$A:$AH,MATCH($A37&amp;" NCAA",BasicStats!$B:$B,0),COLUMN()+1))</f>
        <v>1022</v>
      </c>
      <c r="W37">
        <f>IFERROR(INDEX(BasicStats!$A:$AH,MATCH($A37,BasicStats!$B:$B,0),COLUMN()+1),INDEX(BasicStats!$A:$AH,MATCH($A37&amp;" NCAA",BasicStats!$B:$B,0),COLUMN()+1))</f>
        <v>0.33700000000000002</v>
      </c>
      <c r="X37">
        <f>IFERROR(INDEX(BasicStats!$A:$AH,MATCH($A37,BasicStats!$B:$B,0),COLUMN()+1),INDEX(BasicStats!$A:$AH,MATCH($A37&amp;" NCAA",BasicStats!$B:$B,0),COLUMN()+1))</f>
        <v>527</v>
      </c>
      <c r="Y37">
        <f>IFERROR(INDEX(BasicStats!$A:$AH,MATCH($A37,BasicStats!$B:$B,0),COLUMN()+1),INDEX(BasicStats!$A:$AH,MATCH($A37&amp;" NCAA",BasicStats!$B:$B,0),COLUMN()+1))</f>
        <v>767</v>
      </c>
      <c r="Z37">
        <f>IFERROR(INDEX(BasicStats!$A:$AH,MATCH($A37,BasicStats!$B:$B,0),COLUMN()+1),INDEX(BasicStats!$A:$AH,MATCH($A37&amp;" NCAA",BasicStats!$B:$B,0),COLUMN()+1))</f>
        <v>0.68700000000000006</v>
      </c>
      <c r="AA37">
        <f>IFERROR(INDEX(BasicStats!$A:$AH,MATCH($A37,BasicStats!$B:$B,0),COLUMN()+1),INDEX(BasicStats!$A:$AH,MATCH($A37&amp;" NCAA",BasicStats!$B:$B,0),COLUMN()+1))</f>
        <v>452</v>
      </c>
      <c r="AB37">
        <f>IFERROR(INDEX(BasicStats!$A:$AH,MATCH($A37,BasicStats!$B:$B,0),COLUMN()+1),INDEX(BasicStats!$A:$AH,MATCH($A37&amp;" NCAA",BasicStats!$B:$B,0),COLUMN()+1))</f>
        <v>1469</v>
      </c>
      <c r="AC37">
        <f>IFERROR(INDEX(BasicStats!$A:$AH,MATCH($A37,BasicStats!$B:$B,0),COLUMN()+1),INDEX(BasicStats!$A:$AH,MATCH($A37&amp;" NCAA",BasicStats!$B:$B,0),COLUMN()+1))</f>
        <v>599</v>
      </c>
      <c r="AD37">
        <f>IFERROR(INDEX(BasicStats!$A:$AH,MATCH($A37,BasicStats!$B:$B,0),COLUMN()+1),INDEX(BasicStats!$A:$AH,MATCH($A37&amp;" NCAA",BasicStats!$B:$B,0),COLUMN()+1))</f>
        <v>263</v>
      </c>
      <c r="AE37">
        <f>IFERROR(INDEX(BasicStats!$A:$AH,MATCH($A37,BasicStats!$B:$B,0),COLUMN()+1),INDEX(BasicStats!$A:$AH,MATCH($A37&amp;" NCAA",BasicStats!$B:$B,0),COLUMN()+1))</f>
        <v>140</v>
      </c>
      <c r="AF37">
        <f>IFERROR(INDEX(BasicStats!$A:$AH,MATCH($A37,BasicStats!$B:$B,0),COLUMN()+1),INDEX(BasicStats!$A:$AH,MATCH($A37&amp;" NCAA",BasicStats!$B:$B,0),COLUMN()+1))</f>
        <v>433</v>
      </c>
      <c r="AG37" s="38">
        <f>IFERROR(INDEX(AdvancedStats!$A:$AD,MATCH($A37,AdvancedStats!$B:$B,0),COLUMN()-15),INDEX(AdvancedStats!$A:$AD,MATCH($A37&amp;" NCAA",AdvancedStats!$B:$B,0),COLUMN()-15))</f>
        <v>74.5</v>
      </c>
      <c r="AH37" s="38">
        <f>IFERROR(INDEX(AdvancedStats!$A:$AD,MATCH($A37,AdvancedStats!$B:$B,0),COLUMN()-15),INDEX(AdvancedStats!$A:$AD,MATCH($A37&amp;" NCAA",AdvancedStats!$B:$B,0),COLUMN()-15))</f>
        <v>112.8</v>
      </c>
      <c r="AI37" s="38">
        <f>IFERROR(INDEX(AdvancedStats!$A:$AD,MATCH($A37,AdvancedStats!$B:$B,0),COLUMN()-15),INDEX(AdvancedStats!$A:$AD,MATCH($A37&amp;" NCAA",AdvancedStats!$B:$B,0),COLUMN()-15))</f>
        <v>0.32700000000000001</v>
      </c>
      <c r="AJ37" s="38">
        <f>IFERROR(INDEX(AdvancedStats!$A:$AD,MATCH($A37,AdvancedStats!$B:$B,0),COLUMN()-15),INDEX(AdvancedStats!$A:$AD,MATCH($A37&amp;" NCAA",AdvancedStats!$B:$B,0),COLUMN()-15))</f>
        <v>0.436</v>
      </c>
      <c r="AK37" s="38">
        <f>IFERROR(INDEX(AdvancedStats!$A:$AD,MATCH($A37,AdvancedStats!$B:$B,0),COLUMN()-15),INDEX(AdvancedStats!$A:$AD,MATCH($A37&amp;" NCAA",AdvancedStats!$B:$B,0),COLUMN()-15))</f>
        <v>0.56100000000000005</v>
      </c>
      <c r="AL37" s="38">
        <f>IFERROR(INDEX(AdvancedStats!$A:$AD,MATCH($A37,AdvancedStats!$B:$B,0),COLUMN()-15),INDEX(AdvancedStats!$A:$AD,MATCH($A37&amp;" NCAA",AdvancedStats!$B:$B,0),COLUMN()-15))</f>
        <v>52.4</v>
      </c>
      <c r="AM37" s="38">
        <f>IFERROR(INDEX(AdvancedStats!$A:$AD,MATCH($A37,AdvancedStats!$B:$B,0),COLUMN()-15),INDEX(AdvancedStats!$A:$AD,MATCH($A37&amp;" NCAA",AdvancedStats!$B:$B,0),COLUMN()-15))</f>
        <v>55.3</v>
      </c>
      <c r="AN37" s="38">
        <f>IFERROR(INDEX(AdvancedStats!$A:$AD,MATCH($A37,AdvancedStats!$B:$B,0),COLUMN()-15),INDEX(AdvancedStats!$A:$AD,MATCH($A37&amp;" NCAA",AdvancedStats!$B:$B,0),COLUMN()-15))</f>
        <v>9.8000000000000007</v>
      </c>
      <c r="AO37" s="38">
        <f>IFERROR(INDEX(AdvancedStats!$A:$AD,MATCH($A37,AdvancedStats!$B:$B,0),COLUMN()-15),INDEX(AdvancedStats!$A:$AD,MATCH($A37&amp;" NCAA",AdvancedStats!$B:$B,0),COLUMN()-15))</f>
        <v>10.1</v>
      </c>
      <c r="AP37" s="38">
        <f>IFERROR(INDEX(AdvancedStats!$A:$AD,MATCH($A37,AdvancedStats!$B:$B,0),COLUMN()-15),INDEX(AdvancedStats!$A:$AD,MATCH($A37&amp;" NCAA",AdvancedStats!$B:$B,0),COLUMN()-15))</f>
        <v>0.53500000000000003</v>
      </c>
      <c r="AQ37" s="38">
        <f>IFERROR(INDEX(AdvancedStats!$A:$AD,MATCH($A37,AdvancedStats!$B:$B,0),COLUMN()-15),INDEX(AdvancedStats!$A:$AD,MATCH($A37&amp;" NCAA",AdvancedStats!$B:$B,0),COLUMN()-15))</f>
        <v>13.8</v>
      </c>
      <c r="AR37" s="38">
        <f>IFERROR(INDEX(AdvancedStats!$A:$AD,MATCH($A37,AdvancedStats!$B:$B,0),COLUMN()-15),INDEX(AdvancedStats!$A:$AD,MATCH($A37&amp;" NCAA",AdvancedStats!$B:$B,0),COLUMN()-15))</f>
        <v>31.8</v>
      </c>
      <c r="AS37" s="38">
        <f>IFERROR(INDEX(AdvancedStats!$A:$AD,MATCH($A37,AdvancedStats!$B:$B,0),COLUMN()-15),INDEX(AdvancedStats!$A:$AD,MATCH($A37&amp;" NCAA",AdvancedStats!$B:$B,0),COLUMN()-15))</f>
        <v>0.22500000000000001</v>
      </c>
      <c r="AT37" s="39">
        <f>IFERROR(INDEX(AdvancedOpponentStats!$A:$AD,MATCH($A37,AdvancedOpponentStats!$B:$B,0),COLUMN()-27),INDEX(AdvancedOpponentStats!$A:$AD,MATCH($A37&amp;" NCAA",AdvancedOpponentStats!$B:$B,0),COLUMN()-27))</f>
        <v>94.7</v>
      </c>
      <c r="AU37" s="39">
        <f>IFERROR(INDEX(AdvancedOpponentStats!$A:$AD,MATCH($A37,AdvancedOpponentStats!$B:$B,0),COLUMN()-27),INDEX(AdvancedOpponentStats!$A:$AD,MATCH($A37&amp;" NCAA",AdvancedOpponentStats!$B:$B,0),COLUMN()-27))</f>
        <v>0.315</v>
      </c>
      <c r="AV37" s="39">
        <f>IFERROR(INDEX(AdvancedOpponentStats!$A:$AD,MATCH($A37,AdvancedOpponentStats!$B:$B,0),COLUMN()-27),INDEX(AdvancedOpponentStats!$A:$AD,MATCH($A37&amp;" NCAA",AdvancedOpponentStats!$B:$B,0),COLUMN()-27))</f>
        <v>0.36299999999999999</v>
      </c>
      <c r="AW37" s="39">
        <f>IFERROR(INDEX(AdvancedOpponentStats!$A:$AD,MATCH($A37,AdvancedOpponentStats!$B:$B,0),COLUMN()-27),INDEX(AdvancedOpponentStats!$A:$AD,MATCH($A37&amp;" NCAA",AdvancedOpponentStats!$B:$B,0),COLUMN()-27))</f>
        <v>0.50900000000000001</v>
      </c>
      <c r="AX37" s="39">
        <f>IFERROR(INDEX(AdvancedOpponentStats!$A:$AD,MATCH($A37,AdvancedOpponentStats!$B:$B,0),COLUMN()-27),INDEX(AdvancedOpponentStats!$A:$AD,MATCH($A37&amp;" NCAA",AdvancedOpponentStats!$B:$B,0),COLUMN()-27))</f>
        <v>47.6</v>
      </c>
      <c r="AY37" s="39">
        <f>IFERROR(INDEX(AdvancedOpponentStats!$A:$AD,MATCH($A37,AdvancedOpponentStats!$B:$B,0),COLUMN()-27),INDEX(AdvancedOpponentStats!$A:$AD,MATCH($A37&amp;" NCAA",AdvancedOpponentStats!$B:$B,0),COLUMN()-27))</f>
        <v>40.6</v>
      </c>
      <c r="AZ37" s="39">
        <f>IFERROR(INDEX(AdvancedOpponentStats!$A:$AD,MATCH($A37,AdvancedOpponentStats!$B:$B,0),COLUMN()-27),INDEX(AdvancedOpponentStats!$A:$AD,MATCH($A37&amp;" NCAA",AdvancedOpponentStats!$B:$B,0),COLUMN()-27))</f>
        <v>7.1</v>
      </c>
      <c r="BA37" s="39">
        <f>IFERROR(INDEX(AdvancedOpponentStats!$A:$AD,MATCH($A37,AdvancedOpponentStats!$B:$B,0),COLUMN()-27),INDEX(AdvancedOpponentStats!$A:$AD,MATCH($A37&amp;" NCAA",AdvancedOpponentStats!$B:$B,0),COLUMN()-27))</f>
        <v>8.5</v>
      </c>
      <c r="BB37" s="39">
        <f>IFERROR(INDEX(AdvancedOpponentStats!$A:$AD,MATCH($A37,AdvancedOpponentStats!$B:$B,0),COLUMN()-27),INDEX(AdvancedOpponentStats!$A:$AD,MATCH($A37&amp;" NCAA",AdvancedOpponentStats!$B:$B,0),COLUMN()-27))</f>
        <v>0.47399999999999998</v>
      </c>
      <c r="BC37" s="39">
        <f>IFERROR(INDEX(AdvancedOpponentStats!$A:$AD,MATCH($A37,AdvancedOpponentStats!$B:$B,0),COLUMN()-27),INDEX(AdvancedOpponentStats!$A:$AD,MATCH($A37&amp;" NCAA",AdvancedOpponentStats!$B:$B,0),COLUMN()-27))</f>
        <v>18.100000000000001</v>
      </c>
      <c r="BD37" s="39">
        <f>IFERROR(INDEX(AdvancedOpponentStats!$A:$AD,MATCH($A37,AdvancedOpponentStats!$B:$B,0),COLUMN()-27),INDEX(AdvancedOpponentStats!$A:$AD,MATCH($A37&amp;" NCAA",AdvancedOpponentStats!$B:$B,0),COLUMN()-27))</f>
        <v>26.3</v>
      </c>
      <c r="BE37" s="39">
        <f>IFERROR(INDEX(AdvancedOpponentStats!$A:$AD,MATCH($A37,AdvancedOpponentStats!$B:$B,0),COLUMN()-27),INDEX(AdvancedOpponentStats!$A:$AD,MATCH($A37&amp;" NCAA",AdvancedOpponentStats!$B:$B,0),COLUMN()-27))</f>
        <v>0.221</v>
      </c>
      <c r="BF37" s="41">
        <f>IFERROR(INDEX(TeamRankings!$A:$R,MATCH($A37,TeamRankings!$B:$B,0),COLUMN()-49),INDEX(TeamRankings!$A:$R,MATCH($A37&amp;" NCAA",TeamRankings!$B:$B,0),COLUMN()-49))</f>
        <v>13.53</v>
      </c>
      <c r="BG37" s="41">
        <f>IFERROR(INDEX(TeamRankings!$A:$R,MATCH($A37,TeamRankings!$B:$B,0),COLUMN()-48),INDEX(TeamRankings!$A:$R,MATCH($A37&amp;" NCAA",TeamRankings!$B:$B,0),COLUMN()-48))</f>
        <v>2.66</v>
      </c>
      <c r="BH37" s="41">
        <f>IFERROR(INDEX(TeamRankings!$A:$R,MATCH($A37,TeamRankings!$B:$B,0),COLUMN()-47),INDEX(TeamRankings!$A:$R,MATCH($A37&amp;" NCAA",TeamRankings!$B:$B,0),COLUMN()-47))</f>
        <v>14.38</v>
      </c>
      <c r="BI37" s="41">
        <f>IFERROR(INDEX(TeamRankings!$A:$R,MATCH($A37,TeamRankings!$B:$B,0),COLUMN()-47),INDEX(TeamRankings!$A:$R,MATCH($A37&amp;" NCAA",TeamRankings!$B:$B,0),COLUMN()-47))</f>
        <v>1.22</v>
      </c>
      <c r="BJ37" s="41">
        <f>IFERROR(INDEX(TeamRankings!$A:$R,MATCH($A37,TeamRankings!$B:$B,0),COLUMN()-47),INDEX(TeamRankings!$A:$R,MATCH($A37&amp;" NCAA",TeamRankings!$B:$B,0),COLUMN()-47))</f>
        <v>15.6</v>
      </c>
      <c r="BK37" s="41">
        <f>IFERROR(INDEX(TeamRankings!$A:$R,MATCH($A37,TeamRankings!$B:$B,0),COLUMN()-47),INDEX(TeamRankings!$A:$R,MATCH($A37&amp;" NCAA",TeamRankings!$B:$B,0),COLUMN()-47))</f>
        <v>114.97</v>
      </c>
      <c r="BL37" s="41">
        <f>IFERROR(INDEX(TeamRankings!$A:$R,MATCH($A37,TeamRankings!$B:$B,0),COLUMN()-47),INDEX(TeamRankings!$A:$R,MATCH($A37&amp;" NCAA",TeamRankings!$B:$B,0),COLUMN()-47))</f>
        <v>93.72</v>
      </c>
      <c r="BM37" s="41">
        <f>IFERROR(INDEX(TeamRankings!$A:$R,MATCH($A37,TeamRankings!$B:$B,0),COLUMN()-47),INDEX(TeamRankings!$A:$R,MATCH($A37&amp;" NCAA",TeamRankings!$B:$B,0),COLUMN()-47))</f>
        <v>21.25</v>
      </c>
      <c r="BN37">
        <f t="shared" si="18"/>
        <v>23</v>
      </c>
      <c r="BO37">
        <f t="shared" si="19"/>
        <v>47</v>
      </c>
      <c r="BP37">
        <f t="shared" si="4"/>
        <v>84.361111111111114</v>
      </c>
      <c r="BQ37" s="41" t="str">
        <f>INDEX(TeamRankings!$A:$R,MATCH($A37,TeamRankings!$B:$B,0),3)</f>
        <v>MAC (East)</v>
      </c>
      <c r="BR37" s="40">
        <f t="shared" si="6"/>
        <v>18.099999999999994</v>
      </c>
      <c r="BS37" s="40">
        <f t="shared" si="7"/>
        <v>1.2000000000000011E-2</v>
      </c>
      <c r="BT37" s="40">
        <f t="shared" si="8"/>
        <v>7.3000000000000009E-2</v>
      </c>
      <c r="BU37" s="40">
        <f t="shared" si="9"/>
        <v>5.2000000000000046E-2</v>
      </c>
      <c r="BV37" s="40">
        <f t="shared" si="10"/>
        <v>4.7999999999999972</v>
      </c>
      <c r="BW37" s="40">
        <f t="shared" si="11"/>
        <v>14.699999999999996</v>
      </c>
      <c r="BX37" s="40">
        <f t="shared" si="12"/>
        <v>2.7000000000000011</v>
      </c>
      <c r="BY37" s="40">
        <f t="shared" si="13"/>
        <v>1.5999999999999996</v>
      </c>
      <c r="BZ37" s="40">
        <f t="shared" si="14"/>
        <v>6.1000000000000054E-2</v>
      </c>
      <c r="CA37" s="40">
        <f t="shared" si="15"/>
        <v>-4.3000000000000007</v>
      </c>
      <c r="CB37" s="40">
        <f t="shared" si="16"/>
        <v>5.5</v>
      </c>
      <c r="CC37" s="40">
        <f t="shared" si="17"/>
        <v>4.0000000000000036E-3</v>
      </c>
    </row>
    <row r="38" spans="1:83" x14ac:dyDescent="0.25">
      <c r="A38" t="s">
        <v>168</v>
      </c>
      <c r="B38">
        <f>IFERROR(INDEX(BasicStats!$A:$AH,MATCH($A38,BasicStats!$B:$B,0),COLUMN()+1),INDEX(BasicStats!$A:$AH,MATCH($A38&amp;" NCAA",BasicStats!$B:$B,0),COLUMN()+1))</f>
        <v>33</v>
      </c>
      <c r="C38">
        <f>IFERROR(INDEX(BasicStats!$A:$AH,MATCH($A38,BasicStats!$B:$B,0),COLUMN()+1),INDEX(BasicStats!$A:$AH,MATCH($A38&amp;" NCAA",BasicStats!$B:$B,0),COLUMN()+1))</f>
        <v>16</v>
      </c>
      <c r="D38">
        <f>IFERROR(INDEX(BasicStats!$A:$AH,MATCH($A38,BasicStats!$B:$B,0),COLUMN()+1),INDEX(BasicStats!$A:$AH,MATCH($A38&amp;" NCAA",BasicStats!$B:$B,0),COLUMN()+1))</f>
        <v>17</v>
      </c>
      <c r="E38">
        <f>IFERROR(INDEX(BasicStats!$A:$AH,MATCH($A38,BasicStats!$B:$B,0),COLUMN()+1),INDEX(BasicStats!$A:$AH,MATCH($A38&amp;" NCAA",BasicStats!$B:$B,0),COLUMN()+1))</f>
        <v>0.48499999999999999</v>
      </c>
      <c r="F38">
        <f>IFERROR(INDEX(BasicStats!$A:$AH,MATCH($A38,BasicStats!$B:$B,0),COLUMN()+1),INDEX(BasicStats!$A:$AH,MATCH($A38&amp;" NCAA",BasicStats!$B:$B,0),COLUMN()+1))</f>
        <v>9.2899999999999991</v>
      </c>
      <c r="G38">
        <f>IFERROR(INDEX(BasicStats!$A:$AH,MATCH($A38,BasicStats!$B:$B,0),COLUMN()+1),INDEX(BasicStats!$A:$AH,MATCH($A38&amp;" NCAA",BasicStats!$B:$B,0),COLUMN()+1))</f>
        <v>8.17</v>
      </c>
      <c r="H38">
        <f>IFERROR(INDEX(BasicStats!$A:$AH,MATCH($A38,BasicStats!$B:$B,0),COLUMN()+1),INDEX(BasicStats!$A:$AH,MATCH($A38&amp;" NCAA",BasicStats!$B:$B,0),COLUMN()+1))</f>
        <v>7</v>
      </c>
      <c r="I38">
        <f>IFERROR(INDEX(BasicStats!$A:$AH,MATCH($A38,BasicStats!$B:$B,0),COLUMN()+1),INDEX(BasicStats!$A:$AH,MATCH($A38&amp;" NCAA",BasicStats!$B:$B,0),COLUMN()+1))</f>
        <v>11</v>
      </c>
      <c r="J38">
        <f>IFERROR(INDEX(BasicStats!$A:$AH,MATCH($A38,BasicStats!$B:$B,0),COLUMN()+1),INDEX(BasicStats!$A:$AH,MATCH($A38&amp;" NCAA",BasicStats!$B:$B,0),COLUMN()+1))</f>
        <v>12</v>
      </c>
      <c r="K38">
        <f>IFERROR(INDEX(BasicStats!$A:$AH,MATCH($A38,BasicStats!$B:$B,0),COLUMN()+1),INDEX(BasicStats!$A:$AH,MATCH($A38&amp;" NCAA",BasicStats!$B:$B,0),COLUMN()+1))</f>
        <v>4</v>
      </c>
      <c r="L38">
        <f>IFERROR(INDEX(BasicStats!$A:$AH,MATCH($A38,BasicStats!$B:$B,0),COLUMN()+1),INDEX(BasicStats!$A:$AH,MATCH($A38&amp;" NCAA",BasicStats!$B:$B,0),COLUMN()+1))</f>
        <v>2</v>
      </c>
      <c r="M38">
        <f>IFERROR(INDEX(BasicStats!$A:$AH,MATCH($A38,BasicStats!$B:$B,0),COLUMN()+1),INDEX(BasicStats!$A:$AH,MATCH($A38&amp;" NCAA",BasicStats!$B:$B,0),COLUMN()+1))</f>
        <v>10</v>
      </c>
      <c r="N38">
        <f>IFERROR(INDEX(BasicStats!$A:$AH,MATCH($A38,BasicStats!$B:$B,0),COLUMN()+1),INDEX(BasicStats!$A:$AH,MATCH($A38&amp;" NCAA",BasicStats!$B:$B,0),COLUMN()+1))</f>
        <v>2374</v>
      </c>
      <c r="O38">
        <f>IFERROR(INDEX(BasicStats!$A:$AH,MATCH($A38,BasicStats!$B:$B,0),COLUMN()+1),INDEX(BasicStats!$A:$AH,MATCH($A38&amp;" NCAA",BasicStats!$B:$B,0),COLUMN()+1))</f>
        <v>2337</v>
      </c>
      <c r="P38">
        <f>IFERROR(INDEX(BasicStats!$A:$AH,MATCH($A38,BasicStats!$B:$B,0),COLUMN()+1),INDEX(BasicStats!$A:$AH,MATCH($A38&amp;" NCAA",BasicStats!$B:$B,0),COLUMN()+1))</f>
        <v>0</v>
      </c>
      <c r="Q38">
        <f>IFERROR(INDEX(BasicStats!$A:$AH,MATCH($A38,BasicStats!$B:$B,0),COLUMN()+1),INDEX(BasicStats!$A:$AH,MATCH($A38&amp;" NCAA",BasicStats!$B:$B,0),COLUMN()+1))</f>
        <v>1330</v>
      </c>
      <c r="R38">
        <f>IFERROR(INDEX(BasicStats!$A:$AH,MATCH($A38,BasicStats!$B:$B,0),COLUMN()+1),INDEX(BasicStats!$A:$AH,MATCH($A38&amp;" NCAA",BasicStats!$B:$B,0),COLUMN()+1))</f>
        <v>861</v>
      </c>
      <c r="S38">
        <f>IFERROR(INDEX(BasicStats!$A:$AH,MATCH($A38,BasicStats!$B:$B,0),COLUMN()+1),INDEX(BasicStats!$A:$AH,MATCH($A38&amp;" NCAA",BasicStats!$B:$B,0),COLUMN()+1))</f>
        <v>1934</v>
      </c>
      <c r="T38">
        <f>IFERROR(INDEX(BasicStats!$A:$AH,MATCH($A38,BasicStats!$B:$B,0),COLUMN()+1),INDEX(BasicStats!$A:$AH,MATCH($A38&amp;" NCAA",BasicStats!$B:$B,0),COLUMN()+1))</f>
        <v>0.44500000000000001</v>
      </c>
      <c r="U38">
        <f>IFERROR(INDEX(BasicStats!$A:$AH,MATCH($A38,BasicStats!$B:$B,0),COLUMN()+1),INDEX(BasicStats!$A:$AH,MATCH($A38&amp;" NCAA",BasicStats!$B:$B,0),COLUMN()+1))</f>
        <v>292</v>
      </c>
      <c r="V38">
        <f>IFERROR(INDEX(BasicStats!$A:$AH,MATCH($A38,BasicStats!$B:$B,0),COLUMN()+1),INDEX(BasicStats!$A:$AH,MATCH($A38&amp;" NCAA",BasicStats!$B:$B,0),COLUMN()+1))</f>
        <v>827</v>
      </c>
      <c r="W38">
        <f>IFERROR(INDEX(BasicStats!$A:$AH,MATCH($A38,BasicStats!$B:$B,0),COLUMN()+1),INDEX(BasicStats!$A:$AH,MATCH($A38&amp;" NCAA",BasicStats!$B:$B,0),COLUMN()+1))</f>
        <v>0.35299999999999998</v>
      </c>
      <c r="X38">
        <f>IFERROR(INDEX(BasicStats!$A:$AH,MATCH($A38,BasicStats!$B:$B,0),COLUMN()+1),INDEX(BasicStats!$A:$AH,MATCH($A38&amp;" NCAA",BasicStats!$B:$B,0),COLUMN()+1))</f>
        <v>360</v>
      </c>
      <c r="Y38">
        <f>IFERROR(INDEX(BasicStats!$A:$AH,MATCH($A38,BasicStats!$B:$B,0),COLUMN()+1),INDEX(BasicStats!$A:$AH,MATCH($A38&amp;" NCAA",BasicStats!$B:$B,0),COLUMN()+1))</f>
        <v>488</v>
      </c>
      <c r="Z38">
        <f>IFERROR(INDEX(BasicStats!$A:$AH,MATCH($A38,BasicStats!$B:$B,0),COLUMN()+1),INDEX(BasicStats!$A:$AH,MATCH($A38&amp;" NCAA",BasicStats!$B:$B,0),COLUMN()+1))</f>
        <v>0.73799999999999999</v>
      </c>
      <c r="AA38">
        <f>IFERROR(INDEX(BasicStats!$A:$AH,MATCH($A38,BasicStats!$B:$B,0),COLUMN()+1),INDEX(BasicStats!$A:$AH,MATCH($A38&amp;" NCAA",BasicStats!$B:$B,0),COLUMN()+1))</f>
        <v>288</v>
      </c>
      <c r="AB38">
        <f>IFERROR(INDEX(BasicStats!$A:$AH,MATCH($A38,BasicStats!$B:$B,0),COLUMN()+1),INDEX(BasicStats!$A:$AH,MATCH($A38&amp;" NCAA",BasicStats!$B:$B,0),COLUMN()+1))</f>
        <v>1058</v>
      </c>
      <c r="AC38">
        <f>IFERROR(INDEX(BasicStats!$A:$AH,MATCH($A38,BasicStats!$B:$B,0),COLUMN()+1),INDEX(BasicStats!$A:$AH,MATCH($A38&amp;" NCAA",BasicStats!$B:$B,0),COLUMN()+1))</f>
        <v>434</v>
      </c>
      <c r="AD38">
        <f>IFERROR(INDEX(BasicStats!$A:$AH,MATCH($A38,BasicStats!$B:$B,0),COLUMN()+1),INDEX(BasicStats!$A:$AH,MATCH($A38&amp;" NCAA",BasicStats!$B:$B,0),COLUMN()+1))</f>
        <v>193</v>
      </c>
      <c r="AE38">
        <f>IFERROR(INDEX(BasicStats!$A:$AH,MATCH($A38,BasicStats!$B:$B,0),COLUMN()+1),INDEX(BasicStats!$A:$AH,MATCH($A38&amp;" NCAA",BasicStats!$B:$B,0),COLUMN()+1))</f>
        <v>62</v>
      </c>
      <c r="AF38">
        <f>IFERROR(INDEX(BasicStats!$A:$AH,MATCH($A38,BasicStats!$B:$B,0),COLUMN()+1),INDEX(BasicStats!$A:$AH,MATCH($A38&amp;" NCAA",BasicStats!$B:$B,0),COLUMN()+1))</f>
        <v>359</v>
      </c>
      <c r="AG38" s="38">
        <f>IFERROR(INDEX(AdvancedStats!$A:$AD,MATCH($A38,AdvancedStats!$B:$B,0),COLUMN()-15),INDEX(AdvancedStats!$A:$AD,MATCH($A38&amp;" NCAA",AdvancedStats!$B:$B,0),COLUMN()-15))</f>
        <v>67.099999999999994</v>
      </c>
      <c r="AH38" s="38">
        <f>IFERROR(INDEX(AdvancedStats!$A:$AD,MATCH($A38,AdvancedStats!$B:$B,0),COLUMN()-15),INDEX(AdvancedStats!$A:$AD,MATCH($A38&amp;" NCAA",AdvancedStats!$B:$B,0),COLUMN()-15))</f>
        <v>106.5</v>
      </c>
      <c r="AI38" s="38">
        <f>IFERROR(INDEX(AdvancedStats!$A:$AD,MATCH($A38,AdvancedStats!$B:$B,0),COLUMN()-15),INDEX(AdvancedStats!$A:$AD,MATCH($A38&amp;" NCAA",AdvancedStats!$B:$B,0),COLUMN()-15))</f>
        <v>0.252</v>
      </c>
      <c r="AJ38" s="38">
        <f>IFERROR(INDEX(AdvancedStats!$A:$AD,MATCH($A38,AdvancedStats!$B:$B,0),COLUMN()-15),INDEX(AdvancedStats!$A:$AD,MATCH($A38&amp;" NCAA",AdvancedStats!$B:$B,0),COLUMN()-15))</f>
        <v>0.42799999999999999</v>
      </c>
      <c r="AK38" s="38">
        <f>IFERROR(INDEX(AdvancedStats!$A:$AD,MATCH($A38,AdvancedStats!$B:$B,0),COLUMN()-15),INDEX(AdvancedStats!$A:$AD,MATCH($A38&amp;" NCAA",AdvancedStats!$B:$B,0),COLUMN()-15))</f>
        <v>0.54800000000000004</v>
      </c>
      <c r="AL38" s="38">
        <f>IFERROR(INDEX(AdvancedStats!$A:$AD,MATCH($A38,AdvancedStats!$B:$B,0),COLUMN()-15),INDEX(AdvancedStats!$A:$AD,MATCH($A38&amp;" NCAA",AdvancedStats!$B:$B,0),COLUMN()-15))</f>
        <v>48.3</v>
      </c>
      <c r="AM38" s="38">
        <f>IFERROR(INDEX(AdvancedStats!$A:$AD,MATCH($A38,AdvancedStats!$B:$B,0),COLUMN()-15),INDEX(AdvancedStats!$A:$AD,MATCH($A38&amp;" NCAA",AdvancedStats!$B:$B,0),COLUMN()-15))</f>
        <v>50.4</v>
      </c>
      <c r="AN38" s="38">
        <f>IFERROR(INDEX(AdvancedStats!$A:$AD,MATCH($A38,AdvancedStats!$B:$B,0),COLUMN()-15),INDEX(AdvancedStats!$A:$AD,MATCH($A38&amp;" NCAA",AdvancedStats!$B:$B,0),COLUMN()-15))</f>
        <v>8.6999999999999993</v>
      </c>
      <c r="AO38" s="38">
        <f>IFERROR(INDEX(AdvancedStats!$A:$AD,MATCH($A38,AdvancedStats!$B:$B,0),COLUMN()-15),INDEX(AdvancedStats!$A:$AD,MATCH($A38&amp;" NCAA",AdvancedStats!$B:$B,0),COLUMN()-15))</f>
        <v>5.7</v>
      </c>
      <c r="AP38" s="38">
        <f>IFERROR(INDEX(AdvancedStats!$A:$AD,MATCH($A38,AdvancedStats!$B:$B,0),COLUMN()-15),INDEX(AdvancedStats!$A:$AD,MATCH($A38&amp;" NCAA",AdvancedStats!$B:$B,0),COLUMN()-15))</f>
        <v>0.52100000000000002</v>
      </c>
      <c r="AQ38" s="38">
        <f>IFERROR(INDEX(AdvancedStats!$A:$AD,MATCH($A38,AdvancedStats!$B:$B,0),COLUMN()-15),INDEX(AdvancedStats!$A:$AD,MATCH($A38&amp;" NCAA",AdvancedStats!$B:$B,0),COLUMN()-15))</f>
        <v>14.2</v>
      </c>
      <c r="AR38" s="38">
        <f>IFERROR(INDEX(AdvancedStats!$A:$AD,MATCH($A38,AdvancedStats!$B:$B,0),COLUMN()-15),INDEX(AdvancedStats!$A:$AD,MATCH($A38&amp;" NCAA",AdvancedStats!$B:$B,0),COLUMN()-15))</f>
        <v>25.5</v>
      </c>
      <c r="AS38" s="38">
        <f>IFERROR(INDEX(AdvancedStats!$A:$AD,MATCH($A38,AdvancedStats!$B:$B,0),COLUMN()-15),INDEX(AdvancedStats!$A:$AD,MATCH($A38&amp;" NCAA",AdvancedStats!$B:$B,0),COLUMN()-15))</f>
        <v>0.186</v>
      </c>
      <c r="AT38" s="39">
        <f>IFERROR(INDEX(AdvancedOpponentStats!$A:$AD,MATCH($A38,AdvancedOpponentStats!$B:$B,0),COLUMN()-27),INDEX(AdvancedOpponentStats!$A:$AD,MATCH($A38&amp;" NCAA",AdvancedOpponentStats!$B:$B,0),COLUMN()-27))</f>
        <v>104.8</v>
      </c>
      <c r="AU38" s="39">
        <f>IFERROR(INDEX(AdvancedOpponentStats!$A:$AD,MATCH($A38,AdvancedOpponentStats!$B:$B,0),COLUMN()-27),INDEX(AdvancedOpponentStats!$A:$AD,MATCH($A38&amp;" NCAA",AdvancedOpponentStats!$B:$B,0),COLUMN()-27))</f>
        <v>0.36299999999999999</v>
      </c>
      <c r="AV38" s="39">
        <f>IFERROR(INDEX(AdvancedOpponentStats!$A:$AD,MATCH($A38,AdvancedOpponentStats!$B:$B,0),COLUMN()-27),INDEX(AdvancedOpponentStats!$A:$AD,MATCH($A38&amp;" NCAA",AdvancedOpponentStats!$B:$B,0),COLUMN()-27))</f>
        <v>0.39400000000000002</v>
      </c>
      <c r="AW38" s="39">
        <f>IFERROR(INDEX(AdvancedOpponentStats!$A:$AD,MATCH($A38,AdvancedOpponentStats!$B:$B,0),COLUMN()-27),INDEX(AdvancedOpponentStats!$A:$AD,MATCH($A38&amp;" NCAA",AdvancedOpponentStats!$B:$B,0),COLUMN()-27))</f>
        <v>0.55900000000000005</v>
      </c>
      <c r="AX38" s="39">
        <f>IFERROR(INDEX(AdvancedOpponentStats!$A:$AD,MATCH($A38,AdvancedOpponentStats!$B:$B,0),COLUMN()-27),INDEX(AdvancedOpponentStats!$A:$AD,MATCH($A38&amp;" NCAA",AdvancedOpponentStats!$B:$B,0),COLUMN()-27))</f>
        <v>51.7</v>
      </c>
      <c r="AY38" s="39">
        <f>IFERROR(INDEX(AdvancedOpponentStats!$A:$AD,MATCH($A38,AdvancedOpponentStats!$B:$B,0),COLUMN()-27),INDEX(AdvancedOpponentStats!$A:$AD,MATCH($A38&amp;" NCAA",AdvancedOpponentStats!$B:$B,0),COLUMN()-27))</f>
        <v>49.7</v>
      </c>
      <c r="AZ38" s="39">
        <f>IFERROR(INDEX(AdvancedOpponentStats!$A:$AD,MATCH($A38,AdvancedOpponentStats!$B:$B,0),COLUMN()-27),INDEX(AdvancedOpponentStats!$A:$AD,MATCH($A38&amp;" NCAA",AdvancedOpponentStats!$B:$B,0),COLUMN()-27))</f>
        <v>7.8</v>
      </c>
      <c r="BA38" s="39">
        <f>IFERROR(INDEX(AdvancedOpponentStats!$A:$AD,MATCH($A38,AdvancedOpponentStats!$B:$B,0),COLUMN()-27),INDEX(AdvancedOpponentStats!$A:$AD,MATCH($A38&amp;" NCAA",AdvancedOpponentStats!$B:$B,0),COLUMN()-27))</f>
        <v>10.7</v>
      </c>
      <c r="BB38" s="39">
        <f>IFERROR(INDEX(AdvancedOpponentStats!$A:$AD,MATCH($A38,AdvancedOpponentStats!$B:$B,0),COLUMN()-27),INDEX(AdvancedOpponentStats!$A:$AD,MATCH($A38&amp;" NCAA",AdvancedOpponentStats!$B:$B,0),COLUMN()-27))</f>
        <v>0.52700000000000002</v>
      </c>
      <c r="BC38" s="39">
        <f>IFERROR(INDEX(AdvancedOpponentStats!$A:$AD,MATCH($A38,AdvancedOpponentStats!$B:$B,0),COLUMN()-27),INDEX(AdvancedOpponentStats!$A:$AD,MATCH($A38&amp;" NCAA",AdvancedOpponentStats!$B:$B,0),COLUMN()-27))</f>
        <v>16.8</v>
      </c>
      <c r="BD38" s="39">
        <f>IFERROR(INDEX(AdvancedOpponentStats!$A:$AD,MATCH($A38,AdvancedOpponentStats!$B:$B,0),COLUMN()-27),INDEX(AdvancedOpponentStats!$A:$AD,MATCH($A38&amp;" NCAA",AdvancedOpponentStats!$B:$B,0),COLUMN()-27))</f>
        <v>27.4</v>
      </c>
      <c r="BE38" s="39">
        <f>IFERROR(INDEX(AdvancedOpponentStats!$A:$AD,MATCH($A38,AdvancedOpponentStats!$B:$B,0),COLUMN()-27),INDEX(AdvancedOpponentStats!$A:$AD,MATCH($A38&amp;" NCAA",AdvancedOpponentStats!$B:$B,0),COLUMN()-27))</f>
        <v>0.25600000000000001</v>
      </c>
      <c r="BF38" s="41">
        <f>IFERROR(INDEX(TeamRankings!$A:$R,MATCH($A38,TeamRankings!$B:$B,0),COLUMN()-49),INDEX(TeamRankings!$A:$R,MATCH($A38&amp;" NCAA",TeamRankings!$B:$B,0),COLUMN()-49))</f>
        <v>1.1200000000000001</v>
      </c>
      <c r="BG38" s="41">
        <f>IFERROR(INDEX(TeamRankings!$A:$R,MATCH($A38,TeamRankings!$B:$B,0),COLUMN()-48),INDEX(TeamRankings!$A:$R,MATCH($A38&amp;" NCAA",TeamRankings!$B:$B,0),COLUMN()-48))</f>
        <v>8.17</v>
      </c>
      <c r="BH38" s="41">
        <f>IFERROR(INDEX(TeamRankings!$A:$R,MATCH($A38,TeamRankings!$B:$B,0),COLUMN()-47),INDEX(TeamRankings!$A:$R,MATCH($A38&amp;" NCAA",TeamRankings!$B:$B,0),COLUMN()-47))</f>
        <v>4.0199999999999996</v>
      </c>
      <c r="BI38" s="41">
        <f>IFERROR(INDEX(TeamRankings!$A:$R,MATCH($A38,TeamRankings!$B:$B,0),COLUMN()-47),INDEX(TeamRankings!$A:$R,MATCH($A38&amp;" NCAA",TeamRankings!$B:$B,0),COLUMN()-47))</f>
        <v>5.27</v>
      </c>
      <c r="BJ38" s="41">
        <f>IFERROR(INDEX(TeamRankings!$A:$R,MATCH($A38,TeamRankings!$B:$B,0),COLUMN()-47),INDEX(TeamRankings!$A:$R,MATCH($A38&amp;" NCAA",TeamRankings!$B:$B,0),COLUMN()-47))</f>
        <v>9.2899999999999991</v>
      </c>
      <c r="BK38" s="41">
        <f>IFERROR(INDEX(TeamRankings!$A:$R,MATCH($A38,TeamRankings!$B:$B,0),COLUMN()-47),INDEX(TeamRankings!$A:$R,MATCH($A38&amp;" NCAA",TeamRankings!$B:$B,0),COLUMN()-47))</f>
        <v>112.33</v>
      </c>
      <c r="BL38" s="41">
        <f>IFERROR(INDEX(TeamRankings!$A:$R,MATCH($A38,TeamRankings!$B:$B,0),COLUMN()-47),INDEX(TeamRankings!$A:$R,MATCH($A38&amp;" NCAA",TeamRankings!$B:$B,0),COLUMN()-47))</f>
        <v>98.63</v>
      </c>
      <c r="BM38" s="41">
        <f>IFERROR(INDEX(TeamRankings!$A:$R,MATCH($A38,TeamRankings!$B:$B,0),COLUMN()-47),INDEX(TeamRankings!$A:$R,MATCH($A38&amp;" NCAA",TeamRankings!$B:$B,0),COLUMN()-47))</f>
        <v>13.7</v>
      </c>
      <c r="BN38">
        <f t="shared" si="18"/>
        <v>41.5</v>
      </c>
      <c r="BO38">
        <f t="shared" si="19"/>
        <v>102</v>
      </c>
      <c r="BP38">
        <f t="shared" si="4"/>
        <v>71.939393939393938</v>
      </c>
      <c r="BQ38" s="41" t="str">
        <f>INDEX(TeamRankings!$A:$R,MATCH($A38,TeamRankings!$B:$B,0),3)</f>
        <v>Big East</v>
      </c>
      <c r="BR38" s="40">
        <f t="shared" si="6"/>
        <v>1.7000000000000028</v>
      </c>
      <c r="BS38" s="40">
        <f t="shared" si="7"/>
        <v>-0.11099999999999999</v>
      </c>
      <c r="BT38" s="40">
        <f t="shared" si="8"/>
        <v>3.3999999999999975E-2</v>
      </c>
      <c r="BU38" s="40">
        <f t="shared" si="9"/>
        <v>-1.100000000000001E-2</v>
      </c>
      <c r="BV38" s="40">
        <f t="shared" si="10"/>
        <v>-3.4000000000000057</v>
      </c>
      <c r="BW38" s="40">
        <f t="shared" si="11"/>
        <v>0.69999999999999574</v>
      </c>
      <c r="BX38" s="40">
        <f t="shared" si="12"/>
        <v>0.89999999999999947</v>
      </c>
      <c r="BY38" s="40">
        <f t="shared" si="13"/>
        <v>-4.9999999999999991</v>
      </c>
      <c r="BZ38" s="40">
        <f t="shared" si="14"/>
        <v>-6.0000000000000053E-3</v>
      </c>
      <c r="CA38" s="40">
        <f t="shared" si="15"/>
        <v>-2.6000000000000014</v>
      </c>
      <c r="CB38" s="40">
        <f t="shared" si="16"/>
        <v>-1.8999999999999986</v>
      </c>
      <c r="CC38" s="40">
        <f t="shared" si="17"/>
        <v>-7.0000000000000007E-2</v>
      </c>
    </row>
    <row r="39" spans="1:83" x14ac:dyDescent="0.25">
      <c r="A39" t="s">
        <v>169</v>
      </c>
      <c r="B39">
        <f>IFERROR(INDEX(BasicStats!$A:$AH,MATCH($A39,BasicStats!$B:$B,0),COLUMN()+1),INDEX(BasicStats!$A:$AH,MATCH($A39&amp;" NCAA",BasicStats!$B:$B,0),COLUMN()+1))</f>
        <v>29</v>
      </c>
      <c r="C39">
        <f>IFERROR(INDEX(BasicStats!$A:$AH,MATCH($A39,BasicStats!$B:$B,0),COLUMN()+1),INDEX(BasicStats!$A:$AH,MATCH($A39&amp;" NCAA",BasicStats!$B:$B,0),COLUMN()+1))</f>
        <v>6</v>
      </c>
      <c r="D39">
        <f>IFERROR(INDEX(BasicStats!$A:$AH,MATCH($A39,BasicStats!$B:$B,0),COLUMN()+1),INDEX(BasicStats!$A:$AH,MATCH($A39&amp;" NCAA",BasicStats!$B:$B,0),COLUMN()+1))</f>
        <v>23</v>
      </c>
      <c r="E39">
        <f>IFERROR(INDEX(BasicStats!$A:$AH,MATCH($A39,BasicStats!$B:$B,0),COLUMN()+1),INDEX(BasicStats!$A:$AH,MATCH($A39&amp;" NCAA",BasicStats!$B:$B,0),COLUMN()+1))</f>
        <v>0.20699999999999999</v>
      </c>
      <c r="F39">
        <f>IFERROR(INDEX(BasicStats!$A:$AH,MATCH($A39,BasicStats!$B:$B,0),COLUMN()+1),INDEX(BasicStats!$A:$AH,MATCH($A39&amp;" NCAA",BasicStats!$B:$B,0),COLUMN()+1))</f>
        <v>-13.93</v>
      </c>
      <c r="G39">
        <f>IFERROR(INDEX(BasicStats!$A:$AH,MATCH($A39,BasicStats!$B:$B,0),COLUMN()+1),INDEX(BasicStats!$A:$AH,MATCH($A39&amp;" NCAA",BasicStats!$B:$B,0),COLUMN()+1))</f>
        <v>-3.52</v>
      </c>
      <c r="H39">
        <f>IFERROR(INDEX(BasicStats!$A:$AH,MATCH($A39,BasicStats!$B:$B,0),COLUMN()+1),INDEX(BasicStats!$A:$AH,MATCH($A39&amp;" NCAA",BasicStats!$B:$B,0),COLUMN()+1))</f>
        <v>2</v>
      </c>
      <c r="I39">
        <f>IFERROR(INDEX(BasicStats!$A:$AH,MATCH($A39,BasicStats!$B:$B,0),COLUMN()+1),INDEX(BasicStats!$A:$AH,MATCH($A39&amp;" NCAA",BasicStats!$B:$B,0),COLUMN()+1))</f>
        <v>14</v>
      </c>
      <c r="J39">
        <f>IFERROR(INDEX(BasicStats!$A:$AH,MATCH($A39,BasicStats!$B:$B,0),COLUMN()+1),INDEX(BasicStats!$A:$AH,MATCH($A39&amp;" NCAA",BasicStats!$B:$B,0),COLUMN()+1))</f>
        <v>4</v>
      </c>
      <c r="K39">
        <f>IFERROR(INDEX(BasicStats!$A:$AH,MATCH($A39,BasicStats!$B:$B,0),COLUMN()+1),INDEX(BasicStats!$A:$AH,MATCH($A39&amp;" NCAA",BasicStats!$B:$B,0),COLUMN()+1))</f>
        <v>8</v>
      </c>
      <c r="L39">
        <f>IFERROR(INDEX(BasicStats!$A:$AH,MATCH($A39,BasicStats!$B:$B,0),COLUMN()+1),INDEX(BasicStats!$A:$AH,MATCH($A39&amp;" NCAA",BasicStats!$B:$B,0),COLUMN()+1))</f>
        <v>1</v>
      </c>
      <c r="M39">
        <f>IFERROR(INDEX(BasicStats!$A:$AH,MATCH($A39,BasicStats!$B:$B,0),COLUMN()+1),INDEX(BasicStats!$A:$AH,MATCH($A39&amp;" NCAA",BasicStats!$B:$B,0),COLUMN()+1))</f>
        <v>14</v>
      </c>
      <c r="N39">
        <f>IFERROR(INDEX(BasicStats!$A:$AH,MATCH($A39,BasicStats!$B:$B,0),COLUMN()+1),INDEX(BasicStats!$A:$AH,MATCH($A39&amp;" NCAA",BasicStats!$B:$B,0),COLUMN()+1))</f>
        <v>1930</v>
      </c>
      <c r="O39">
        <f>IFERROR(INDEX(BasicStats!$A:$AH,MATCH($A39,BasicStats!$B:$B,0),COLUMN()+1),INDEX(BasicStats!$A:$AH,MATCH($A39&amp;" NCAA",BasicStats!$B:$B,0),COLUMN()+1))</f>
        <v>2183</v>
      </c>
      <c r="P39">
        <f>IFERROR(INDEX(BasicStats!$A:$AH,MATCH($A39,BasicStats!$B:$B,0),COLUMN()+1),INDEX(BasicStats!$A:$AH,MATCH($A39&amp;" NCAA",BasicStats!$B:$B,0),COLUMN()+1))</f>
        <v>0</v>
      </c>
      <c r="Q39">
        <f>IFERROR(INDEX(BasicStats!$A:$AH,MATCH($A39,BasicStats!$B:$B,0),COLUMN()+1),INDEX(BasicStats!$A:$AH,MATCH($A39&amp;" NCAA",BasicStats!$B:$B,0),COLUMN()+1))</f>
        <v>1185</v>
      </c>
      <c r="R39">
        <f>IFERROR(INDEX(BasicStats!$A:$AH,MATCH($A39,BasicStats!$B:$B,0),COLUMN()+1),INDEX(BasicStats!$A:$AH,MATCH($A39&amp;" NCAA",BasicStats!$B:$B,0),COLUMN()+1))</f>
        <v>706</v>
      </c>
      <c r="S39">
        <f>IFERROR(INDEX(BasicStats!$A:$AH,MATCH($A39,BasicStats!$B:$B,0),COLUMN()+1),INDEX(BasicStats!$A:$AH,MATCH($A39&amp;" NCAA",BasicStats!$B:$B,0),COLUMN()+1))</f>
        <v>1715</v>
      </c>
      <c r="T39">
        <f>IFERROR(INDEX(BasicStats!$A:$AH,MATCH($A39,BasicStats!$B:$B,0),COLUMN()+1),INDEX(BasicStats!$A:$AH,MATCH($A39&amp;" NCAA",BasicStats!$B:$B,0),COLUMN()+1))</f>
        <v>0.41199999999999998</v>
      </c>
      <c r="U39">
        <f>IFERROR(INDEX(BasicStats!$A:$AH,MATCH($A39,BasicStats!$B:$B,0),COLUMN()+1),INDEX(BasicStats!$A:$AH,MATCH($A39&amp;" NCAA",BasicStats!$B:$B,0),COLUMN()+1))</f>
        <v>225</v>
      </c>
      <c r="V39">
        <f>IFERROR(INDEX(BasicStats!$A:$AH,MATCH($A39,BasicStats!$B:$B,0),COLUMN()+1),INDEX(BasicStats!$A:$AH,MATCH($A39&amp;" NCAA",BasicStats!$B:$B,0),COLUMN()+1))</f>
        <v>687</v>
      </c>
      <c r="W39">
        <f>IFERROR(INDEX(BasicStats!$A:$AH,MATCH($A39,BasicStats!$B:$B,0),COLUMN()+1),INDEX(BasicStats!$A:$AH,MATCH($A39&amp;" NCAA",BasicStats!$B:$B,0),COLUMN()+1))</f>
        <v>0.32800000000000001</v>
      </c>
      <c r="X39">
        <f>IFERROR(INDEX(BasicStats!$A:$AH,MATCH($A39,BasicStats!$B:$B,0),COLUMN()+1),INDEX(BasicStats!$A:$AH,MATCH($A39&amp;" NCAA",BasicStats!$B:$B,0),COLUMN()+1))</f>
        <v>293</v>
      </c>
      <c r="Y39">
        <f>IFERROR(INDEX(BasicStats!$A:$AH,MATCH($A39,BasicStats!$B:$B,0),COLUMN()+1),INDEX(BasicStats!$A:$AH,MATCH($A39&amp;" NCAA",BasicStats!$B:$B,0),COLUMN()+1))</f>
        <v>452</v>
      </c>
      <c r="Z39">
        <f>IFERROR(INDEX(BasicStats!$A:$AH,MATCH($A39,BasicStats!$B:$B,0),COLUMN()+1),INDEX(BasicStats!$A:$AH,MATCH($A39&amp;" NCAA",BasicStats!$B:$B,0),COLUMN()+1))</f>
        <v>0.64800000000000002</v>
      </c>
      <c r="AA39">
        <f>IFERROR(INDEX(BasicStats!$A:$AH,MATCH($A39,BasicStats!$B:$B,0),COLUMN()+1),INDEX(BasicStats!$A:$AH,MATCH($A39&amp;" NCAA",BasicStats!$B:$B,0),COLUMN()+1))</f>
        <v>284</v>
      </c>
      <c r="AB39">
        <f>IFERROR(INDEX(BasicStats!$A:$AH,MATCH($A39,BasicStats!$B:$B,0),COLUMN()+1),INDEX(BasicStats!$A:$AH,MATCH($A39&amp;" NCAA",BasicStats!$B:$B,0),COLUMN()+1))</f>
        <v>975</v>
      </c>
      <c r="AC39">
        <f>IFERROR(INDEX(BasicStats!$A:$AH,MATCH($A39,BasicStats!$B:$B,0),COLUMN()+1),INDEX(BasicStats!$A:$AH,MATCH($A39&amp;" NCAA",BasicStats!$B:$B,0),COLUMN()+1))</f>
        <v>301</v>
      </c>
      <c r="AD39">
        <f>IFERROR(INDEX(BasicStats!$A:$AH,MATCH($A39,BasicStats!$B:$B,0),COLUMN()+1),INDEX(BasicStats!$A:$AH,MATCH($A39&amp;" NCAA",BasicStats!$B:$B,0),COLUMN()+1))</f>
        <v>147</v>
      </c>
      <c r="AE39">
        <f>IFERROR(INDEX(BasicStats!$A:$AH,MATCH($A39,BasicStats!$B:$B,0),COLUMN()+1),INDEX(BasicStats!$A:$AH,MATCH($A39&amp;" NCAA",BasicStats!$B:$B,0),COLUMN()+1))</f>
        <v>99</v>
      </c>
      <c r="AF39">
        <f>IFERROR(INDEX(BasicStats!$A:$AH,MATCH($A39,BasicStats!$B:$B,0),COLUMN()+1),INDEX(BasicStats!$A:$AH,MATCH($A39&amp;" NCAA",BasicStats!$B:$B,0),COLUMN()+1))</f>
        <v>334</v>
      </c>
      <c r="AG39" s="38">
        <f>IFERROR(INDEX(AdvancedStats!$A:$AD,MATCH($A39,AdvancedStats!$B:$B,0),COLUMN()-15),INDEX(AdvancedStats!$A:$AD,MATCH($A39&amp;" NCAA",AdvancedStats!$B:$B,0),COLUMN()-15))</f>
        <v>66.8</v>
      </c>
      <c r="AH39" s="38">
        <f>IFERROR(INDEX(AdvancedStats!$A:$AD,MATCH($A39,AdvancedStats!$B:$B,0),COLUMN()-15),INDEX(AdvancedStats!$A:$AD,MATCH($A39&amp;" NCAA",AdvancedStats!$B:$B,0),COLUMN()-15))</f>
        <v>97.5</v>
      </c>
      <c r="AI39" s="38">
        <f>IFERROR(INDEX(AdvancedStats!$A:$AD,MATCH($A39,AdvancedStats!$B:$B,0),COLUMN()-15),INDEX(AdvancedStats!$A:$AD,MATCH($A39&amp;" NCAA",AdvancedStats!$B:$B,0),COLUMN()-15))</f>
        <v>0.26400000000000001</v>
      </c>
      <c r="AJ39" s="38">
        <f>IFERROR(INDEX(AdvancedStats!$A:$AD,MATCH($A39,AdvancedStats!$B:$B,0),COLUMN()-15),INDEX(AdvancedStats!$A:$AD,MATCH($A39&amp;" NCAA",AdvancedStats!$B:$B,0),COLUMN()-15))</f>
        <v>0.40100000000000002</v>
      </c>
      <c r="AK39" s="38">
        <f>IFERROR(INDEX(AdvancedStats!$A:$AD,MATCH($A39,AdvancedStats!$B:$B,0),COLUMN()-15),INDEX(AdvancedStats!$A:$AD,MATCH($A39&amp;" NCAA",AdvancedStats!$B:$B,0),COLUMN()-15))</f>
        <v>0.5</v>
      </c>
      <c r="AL39" s="38">
        <f>IFERROR(INDEX(AdvancedStats!$A:$AD,MATCH($A39,AdvancedStats!$B:$B,0),COLUMN()-15),INDEX(AdvancedStats!$A:$AD,MATCH($A39&amp;" NCAA",AdvancedStats!$B:$B,0),COLUMN()-15))</f>
        <v>46.8</v>
      </c>
      <c r="AM39" s="38">
        <f>IFERROR(INDEX(AdvancedStats!$A:$AD,MATCH($A39,AdvancedStats!$B:$B,0),COLUMN()-15),INDEX(AdvancedStats!$A:$AD,MATCH($A39&amp;" NCAA",AdvancedStats!$B:$B,0),COLUMN()-15))</f>
        <v>42.6</v>
      </c>
      <c r="AN39" s="38">
        <f>IFERROR(INDEX(AdvancedStats!$A:$AD,MATCH($A39,AdvancedStats!$B:$B,0),COLUMN()-15),INDEX(AdvancedStats!$A:$AD,MATCH($A39&amp;" NCAA",AdvancedStats!$B:$B,0),COLUMN()-15))</f>
        <v>7.4</v>
      </c>
      <c r="AO39" s="38">
        <f>IFERROR(INDEX(AdvancedStats!$A:$AD,MATCH($A39,AdvancedStats!$B:$B,0),COLUMN()-15),INDEX(AdvancedStats!$A:$AD,MATCH($A39&amp;" NCAA",AdvancedStats!$B:$B,0),COLUMN()-15))</f>
        <v>8.9</v>
      </c>
      <c r="AP39" s="38">
        <f>IFERROR(INDEX(AdvancedStats!$A:$AD,MATCH($A39,AdvancedStats!$B:$B,0),COLUMN()-15),INDEX(AdvancedStats!$A:$AD,MATCH($A39&amp;" NCAA",AdvancedStats!$B:$B,0),COLUMN()-15))</f>
        <v>0.47699999999999998</v>
      </c>
      <c r="AQ39" s="38">
        <f>IFERROR(INDEX(AdvancedStats!$A:$AD,MATCH($A39,AdvancedStats!$B:$B,0),COLUMN()-15),INDEX(AdvancedStats!$A:$AD,MATCH($A39&amp;" NCAA",AdvancedStats!$B:$B,0),COLUMN()-15))</f>
        <v>14.8</v>
      </c>
      <c r="AR39" s="38">
        <f>IFERROR(INDEX(AdvancedStats!$A:$AD,MATCH($A39,AdvancedStats!$B:$B,0),COLUMN()-15),INDEX(AdvancedStats!$A:$AD,MATCH($A39&amp;" NCAA",AdvancedStats!$B:$B,0),COLUMN()-15))</f>
        <v>26.1</v>
      </c>
      <c r="AS39" s="38">
        <f>IFERROR(INDEX(AdvancedStats!$A:$AD,MATCH($A39,AdvancedStats!$B:$B,0),COLUMN()-15),INDEX(AdvancedStats!$A:$AD,MATCH($A39&amp;" NCAA",AdvancedStats!$B:$B,0),COLUMN()-15))</f>
        <v>0.17100000000000001</v>
      </c>
      <c r="AT39" s="39">
        <f>IFERROR(INDEX(AdvancedOpponentStats!$A:$AD,MATCH($A39,AdvancedOpponentStats!$B:$B,0),COLUMN()-27),INDEX(AdvancedOpponentStats!$A:$AD,MATCH($A39&amp;" NCAA",AdvancedOpponentStats!$B:$B,0),COLUMN()-27))</f>
        <v>110.3</v>
      </c>
      <c r="AU39" s="39">
        <f>IFERROR(INDEX(AdvancedOpponentStats!$A:$AD,MATCH($A39,AdvancedOpponentStats!$B:$B,0),COLUMN()-27),INDEX(AdvancedOpponentStats!$A:$AD,MATCH($A39&amp;" NCAA",AdvancedOpponentStats!$B:$B,0),COLUMN()-27))</f>
        <v>0.374</v>
      </c>
      <c r="AV39" s="39">
        <f>IFERROR(INDEX(AdvancedOpponentStats!$A:$AD,MATCH($A39,AdvancedOpponentStats!$B:$B,0),COLUMN()-27),INDEX(AdvancedOpponentStats!$A:$AD,MATCH($A39&amp;" NCAA",AdvancedOpponentStats!$B:$B,0),COLUMN()-27))</f>
        <v>0.33200000000000002</v>
      </c>
      <c r="AW39" s="39">
        <f>IFERROR(INDEX(AdvancedOpponentStats!$A:$AD,MATCH($A39,AdvancedOpponentStats!$B:$B,0),COLUMN()-27),INDEX(AdvancedOpponentStats!$A:$AD,MATCH($A39&amp;" NCAA",AdvancedOpponentStats!$B:$B,0),COLUMN()-27))</f>
        <v>0.55500000000000005</v>
      </c>
      <c r="AX39" s="39">
        <f>IFERROR(INDEX(AdvancedOpponentStats!$A:$AD,MATCH($A39,AdvancedOpponentStats!$B:$B,0),COLUMN()-27),INDEX(AdvancedOpponentStats!$A:$AD,MATCH($A39&amp;" NCAA",AdvancedOpponentStats!$B:$B,0),COLUMN()-27))</f>
        <v>53.2</v>
      </c>
      <c r="AY39" s="39">
        <f>IFERROR(INDEX(AdvancedOpponentStats!$A:$AD,MATCH($A39,AdvancedOpponentStats!$B:$B,0),COLUMN()-27),INDEX(AdvancedOpponentStats!$A:$AD,MATCH($A39&amp;" NCAA",AdvancedOpponentStats!$B:$B,0),COLUMN()-27))</f>
        <v>54.2</v>
      </c>
      <c r="AZ39" s="39">
        <f>IFERROR(INDEX(AdvancedOpponentStats!$A:$AD,MATCH($A39,AdvancedOpponentStats!$B:$B,0),COLUMN()-27),INDEX(AdvancedOpponentStats!$A:$AD,MATCH($A39&amp;" NCAA",AdvancedOpponentStats!$B:$B,0),COLUMN()-27))</f>
        <v>7.8</v>
      </c>
      <c r="BA39" s="39">
        <f>IFERROR(INDEX(AdvancedOpponentStats!$A:$AD,MATCH($A39,AdvancedOpponentStats!$B:$B,0),COLUMN()-27),INDEX(AdvancedOpponentStats!$A:$AD,MATCH($A39&amp;" NCAA",AdvancedOpponentStats!$B:$B,0),COLUMN()-27))</f>
        <v>9.9</v>
      </c>
      <c r="BB39" s="39">
        <f>IFERROR(INDEX(AdvancedOpponentStats!$A:$AD,MATCH($A39,AdvancedOpponentStats!$B:$B,0),COLUMN()-27),INDEX(AdvancedOpponentStats!$A:$AD,MATCH($A39&amp;" NCAA",AdvancedOpponentStats!$B:$B,0),COLUMN()-27))</f>
        <v>0.52200000000000002</v>
      </c>
      <c r="BC39" s="39">
        <f>IFERROR(INDEX(AdvancedOpponentStats!$A:$AD,MATCH($A39,AdvancedOpponentStats!$B:$B,0),COLUMN()-27),INDEX(AdvancedOpponentStats!$A:$AD,MATCH($A39&amp;" NCAA",AdvancedOpponentStats!$B:$B,0),COLUMN()-27))</f>
        <v>13.8</v>
      </c>
      <c r="BD39" s="39">
        <f>IFERROR(INDEX(AdvancedOpponentStats!$A:$AD,MATCH($A39,AdvancedOpponentStats!$B:$B,0),COLUMN()-27),INDEX(AdvancedOpponentStats!$A:$AD,MATCH($A39&amp;" NCAA",AdvancedOpponentStats!$B:$B,0),COLUMN()-27))</f>
        <v>30.6</v>
      </c>
      <c r="BE39" s="39">
        <f>IFERROR(INDEX(AdvancedOpponentStats!$A:$AD,MATCH($A39,AdvancedOpponentStats!$B:$B,0),COLUMN()-27),INDEX(AdvancedOpponentStats!$A:$AD,MATCH($A39&amp;" NCAA",AdvancedOpponentStats!$B:$B,0),COLUMN()-27))</f>
        <v>0.26300000000000001</v>
      </c>
      <c r="BF39" s="41">
        <f>IFERROR(INDEX(TeamRankings!$A:$R,MATCH($A39,TeamRankings!$B:$B,0),COLUMN()-49),INDEX(TeamRankings!$A:$R,MATCH($A39&amp;" NCAA",TeamRankings!$B:$B,0),COLUMN()-49))</f>
        <v>-8.7200000000000006</v>
      </c>
      <c r="BG39" s="41">
        <f>IFERROR(INDEX(TeamRankings!$A:$R,MATCH($A39,TeamRankings!$B:$B,0),COLUMN()-48),INDEX(TeamRankings!$A:$R,MATCH($A39&amp;" NCAA",TeamRankings!$B:$B,0),COLUMN()-48))</f>
        <v>-3.52</v>
      </c>
      <c r="BH39" s="41">
        <f>IFERROR(INDEX(TeamRankings!$A:$R,MATCH($A39,TeamRankings!$B:$B,0),COLUMN()-47),INDEX(TeamRankings!$A:$R,MATCH($A39&amp;" NCAA",TeamRankings!$B:$B,0),COLUMN()-47))</f>
        <v>-6.64</v>
      </c>
      <c r="BI39" s="41">
        <f>IFERROR(INDEX(TeamRankings!$A:$R,MATCH($A39,TeamRankings!$B:$B,0),COLUMN()-47),INDEX(TeamRankings!$A:$R,MATCH($A39&amp;" NCAA",TeamRankings!$B:$B,0),COLUMN()-47))</f>
        <v>-7.29</v>
      </c>
      <c r="BJ39" s="41">
        <f>IFERROR(INDEX(TeamRankings!$A:$R,MATCH($A39,TeamRankings!$B:$B,0),COLUMN()-47),INDEX(TeamRankings!$A:$R,MATCH($A39&amp;" NCAA",TeamRankings!$B:$B,0),COLUMN()-47))</f>
        <v>-13.93</v>
      </c>
      <c r="BK39" s="41">
        <f>IFERROR(INDEX(TeamRankings!$A:$R,MATCH($A39,TeamRankings!$B:$B,0),COLUMN()-47),INDEX(TeamRankings!$A:$R,MATCH($A39&amp;" NCAA",TeamRankings!$B:$B,0),COLUMN()-47))</f>
        <v>94.42</v>
      </c>
      <c r="BL39" s="41">
        <f>IFERROR(INDEX(TeamRankings!$A:$R,MATCH($A39,TeamRankings!$B:$B,0),COLUMN()-47),INDEX(TeamRankings!$A:$R,MATCH($A39&amp;" NCAA",TeamRankings!$B:$B,0),COLUMN()-47))</f>
        <v>113.8</v>
      </c>
      <c r="BM39" s="41">
        <f>IFERROR(INDEX(TeamRankings!$A:$R,MATCH($A39,TeamRankings!$B:$B,0),COLUMN()-47),INDEX(TeamRankings!$A:$R,MATCH($A39&amp;" NCAA",TeamRankings!$B:$B,0),COLUMN()-47))</f>
        <v>-19.38</v>
      </c>
      <c r="BN39">
        <f t="shared" si="18"/>
        <v>302</v>
      </c>
      <c r="BO39">
        <f t="shared" si="19"/>
        <v>332</v>
      </c>
      <c r="BP39">
        <f t="shared" si="4"/>
        <v>66.551724137931032</v>
      </c>
      <c r="BQ39" s="41" t="str">
        <f>INDEX(TeamRankings!$A:$R,MATCH($A39,TeamRankings!$B:$B,0),3)</f>
        <v>Big West</v>
      </c>
      <c r="BR39" s="40">
        <f t="shared" si="6"/>
        <v>-12.799999999999997</v>
      </c>
      <c r="BS39" s="40">
        <f t="shared" si="7"/>
        <v>-0.10999999999999999</v>
      </c>
      <c r="BT39" s="40">
        <f t="shared" si="8"/>
        <v>6.9000000000000006E-2</v>
      </c>
      <c r="BU39" s="40">
        <f t="shared" si="9"/>
        <v>-5.5000000000000049E-2</v>
      </c>
      <c r="BV39" s="40">
        <f t="shared" si="10"/>
        <v>-6.4000000000000057</v>
      </c>
      <c r="BW39" s="40">
        <f t="shared" si="11"/>
        <v>-11.600000000000001</v>
      </c>
      <c r="BX39" s="40">
        <f t="shared" si="12"/>
        <v>-0.39999999999999947</v>
      </c>
      <c r="BY39" s="40">
        <f t="shared" si="13"/>
        <v>-1</v>
      </c>
      <c r="BZ39" s="40">
        <f t="shared" si="14"/>
        <v>-4.500000000000004E-2</v>
      </c>
      <c r="CA39" s="40">
        <f t="shared" si="15"/>
        <v>1</v>
      </c>
      <c r="CB39" s="40">
        <f t="shared" si="16"/>
        <v>-4.5</v>
      </c>
      <c r="CC39" s="40">
        <f t="shared" si="17"/>
        <v>-9.1999999999999998E-2</v>
      </c>
    </row>
    <row r="40" spans="1:83" x14ac:dyDescent="0.25">
      <c r="A40" t="s">
        <v>170</v>
      </c>
      <c r="B40">
        <f>IFERROR(INDEX(BasicStats!$A:$AH,MATCH($A40,BasicStats!$B:$B,0),COLUMN()+1),INDEX(BasicStats!$A:$AH,MATCH($A40&amp;" NCAA",BasicStats!$B:$B,0),COLUMN()+1))</f>
        <v>34</v>
      </c>
      <c r="C40">
        <f>IFERROR(INDEX(BasicStats!$A:$AH,MATCH($A40,BasicStats!$B:$B,0),COLUMN()+1),INDEX(BasicStats!$A:$AH,MATCH($A40&amp;" NCAA",BasicStats!$B:$B,0),COLUMN()+1))</f>
        <v>18</v>
      </c>
      <c r="D40">
        <f>IFERROR(INDEX(BasicStats!$A:$AH,MATCH($A40,BasicStats!$B:$B,0),COLUMN()+1),INDEX(BasicStats!$A:$AH,MATCH($A40&amp;" NCAA",BasicStats!$B:$B,0),COLUMN()+1))</f>
        <v>16</v>
      </c>
      <c r="E40">
        <f>IFERROR(INDEX(BasicStats!$A:$AH,MATCH($A40,BasicStats!$B:$B,0),COLUMN()+1),INDEX(BasicStats!$A:$AH,MATCH($A40&amp;" NCAA",BasicStats!$B:$B,0),COLUMN()+1))</f>
        <v>0.52900000000000003</v>
      </c>
      <c r="F40">
        <f>IFERROR(INDEX(BasicStats!$A:$AH,MATCH($A40,BasicStats!$B:$B,0),COLUMN()+1),INDEX(BasicStats!$A:$AH,MATCH($A40&amp;" NCAA",BasicStats!$B:$B,0),COLUMN()+1))</f>
        <v>-5.07</v>
      </c>
      <c r="G40">
        <f>IFERROR(INDEX(BasicStats!$A:$AH,MATCH($A40,BasicStats!$B:$B,0),COLUMN()+1),INDEX(BasicStats!$A:$AH,MATCH($A40&amp;" NCAA",BasicStats!$B:$B,0),COLUMN()+1))</f>
        <v>-2.58</v>
      </c>
      <c r="H40">
        <f>IFERROR(INDEX(BasicStats!$A:$AH,MATCH($A40,BasicStats!$B:$B,0),COLUMN()+1),INDEX(BasicStats!$A:$AH,MATCH($A40&amp;" NCAA",BasicStats!$B:$B,0),COLUMN()+1))</f>
        <v>7</v>
      </c>
      <c r="I40">
        <f>IFERROR(INDEX(BasicStats!$A:$AH,MATCH($A40,BasicStats!$B:$B,0),COLUMN()+1),INDEX(BasicStats!$A:$AH,MATCH($A40&amp;" NCAA",BasicStats!$B:$B,0),COLUMN()+1))</f>
        <v>9</v>
      </c>
      <c r="J40">
        <f>IFERROR(INDEX(BasicStats!$A:$AH,MATCH($A40,BasicStats!$B:$B,0),COLUMN()+1),INDEX(BasicStats!$A:$AH,MATCH($A40&amp;" NCAA",BasicStats!$B:$B,0),COLUMN()+1))</f>
        <v>9</v>
      </c>
      <c r="K40">
        <f>IFERROR(INDEX(BasicStats!$A:$AH,MATCH($A40,BasicStats!$B:$B,0),COLUMN()+1),INDEX(BasicStats!$A:$AH,MATCH($A40&amp;" NCAA",BasicStats!$B:$B,0),COLUMN()+1))</f>
        <v>4</v>
      </c>
      <c r="L40">
        <f>IFERROR(INDEX(BasicStats!$A:$AH,MATCH($A40,BasicStats!$B:$B,0),COLUMN()+1),INDEX(BasicStats!$A:$AH,MATCH($A40&amp;" NCAA",BasicStats!$B:$B,0),COLUMN()+1))</f>
        <v>7</v>
      </c>
      <c r="M40">
        <f>IFERROR(INDEX(BasicStats!$A:$AH,MATCH($A40,BasicStats!$B:$B,0),COLUMN()+1),INDEX(BasicStats!$A:$AH,MATCH($A40&amp;" NCAA",BasicStats!$B:$B,0),COLUMN()+1))</f>
        <v>10</v>
      </c>
      <c r="N40">
        <f>IFERROR(INDEX(BasicStats!$A:$AH,MATCH($A40,BasicStats!$B:$B,0),COLUMN()+1),INDEX(BasicStats!$A:$AH,MATCH($A40&amp;" NCAA",BasicStats!$B:$B,0),COLUMN()+1))</f>
        <v>2412</v>
      </c>
      <c r="O40">
        <f>IFERROR(INDEX(BasicStats!$A:$AH,MATCH($A40,BasicStats!$B:$B,0),COLUMN()+1),INDEX(BasicStats!$A:$AH,MATCH($A40&amp;" NCAA",BasicStats!$B:$B,0),COLUMN()+1))</f>
        <v>2412</v>
      </c>
      <c r="P40">
        <f>IFERROR(INDEX(BasicStats!$A:$AH,MATCH($A40,BasicStats!$B:$B,0),COLUMN()+1),INDEX(BasicStats!$A:$AH,MATCH($A40&amp;" NCAA",BasicStats!$B:$B,0),COLUMN()+1))</f>
        <v>0</v>
      </c>
      <c r="Q40">
        <f>IFERROR(INDEX(BasicStats!$A:$AH,MATCH($A40,BasicStats!$B:$B,0),COLUMN()+1),INDEX(BasicStats!$A:$AH,MATCH($A40&amp;" NCAA",BasicStats!$B:$B,0),COLUMN()+1))</f>
        <v>1375</v>
      </c>
      <c r="R40">
        <f>IFERROR(INDEX(BasicStats!$A:$AH,MATCH($A40,BasicStats!$B:$B,0),COLUMN()+1),INDEX(BasicStats!$A:$AH,MATCH($A40&amp;" NCAA",BasicStats!$B:$B,0),COLUMN()+1))</f>
        <v>887</v>
      </c>
      <c r="S40">
        <f>IFERROR(INDEX(BasicStats!$A:$AH,MATCH($A40,BasicStats!$B:$B,0),COLUMN()+1),INDEX(BasicStats!$A:$AH,MATCH($A40&amp;" NCAA",BasicStats!$B:$B,0),COLUMN()+1))</f>
        <v>2092</v>
      </c>
      <c r="T40">
        <f>IFERROR(INDEX(BasicStats!$A:$AH,MATCH($A40,BasicStats!$B:$B,0),COLUMN()+1),INDEX(BasicStats!$A:$AH,MATCH($A40&amp;" NCAA",BasicStats!$B:$B,0),COLUMN()+1))</f>
        <v>0.42399999999999999</v>
      </c>
      <c r="U40">
        <f>IFERROR(INDEX(BasicStats!$A:$AH,MATCH($A40,BasicStats!$B:$B,0),COLUMN()+1),INDEX(BasicStats!$A:$AH,MATCH($A40&amp;" NCAA",BasicStats!$B:$B,0),COLUMN()+1))</f>
        <v>221</v>
      </c>
      <c r="V40">
        <f>IFERROR(INDEX(BasicStats!$A:$AH,MATCH($A40,BasicStats!$B:$B,0),COLUMN()+1),INDEX(BasicStats!$A:$AH,MATCH($A40&amp;" NCAA",BasicStats!$B:$B,0),COLUMN()+1))</f>
        <v>683</v>
      </c>
      <c r="W40">
        <f>IFERROR(INDEX(BasicStats!$A:$AH,MATCH($A40,BasicStats!$B:$B,0),COLUMN()+1),INDEX(BasicStats!$A:$AH,MATCH($A40&amp;" NCAA",BasicStats!$B:$B,0),COLUMN()+1))</f>
        <v>0.32400000000000001</v>
      </c>
      <c r="X40">
        <f>IFERROR(INDEX(BasicStats!$A:$AH,MATCH($A40,BasicStats!$B:$B,0),COLUMN()+1),INDEX(BasicStats!$A:$AH,MATCH($A40&amp;" NCAA",BasicStats!$B:$B,0),COLUMN()+1))</f>
        <v>417</v>
      </c>
      <c r="Y40">
        <f>IFERROR(INDEX(BasicStats!$A:$AH,MATCH($A40,BasicStats!$B:$B,0),COLUMN()+1),INDEX(BasicStats!$A:$AH,MATCH($A40&amp;" NCAA",BasicStats!$B:$B,0),COLUMN()+1))</f>
        <v>620</v>
      </c>
      <c r="Z40">
        <f>IFERROR(INDEX(BasicStats!$A:$AH,MATCH($A40,BasicStats!$B:$B,0),COLUMN()+1),INDEX(BasicStats!$A:$AH,MATCH($A40&amp;" NCAA",BasicStats!$B:$B,0),COLUMN()+1))</f>
        <v>0.67300000000000004</v>
      </c>
      <c r="AA40">
        <f>IFERROR(INDEX(BasicStats!$A:$AH,MATCH($A40,BasicStats!$B:$B,0),COLUMN()+1),INDEX(BasicStats!$A:$AH,MATCH($A40&amp;" NCAA",BasicStats!$B:$B,0),COLUMN()+1))</f>
        <v>486</v>
      </c>
      <c r="AB40">
        <f>IFERROR(INDEX(BasicStats!$A:$AH,MATCH($A40,BasicStats!$B:$B,0),COLUMN()+1),INDEX(BasicStats!$A:$AH,MATCH($A40&amp;" NCAA",BasicStats!$B:$B,0),COLUMN()+1))</f>
        <v>1272</v>
      </c>
      <c r="AC40">
        <f>IFERROR(INDEX(BasicStats!$A:$AH,MATCH($A40,BasicStats!$B:$B,0),COLUMN()+1),INDEX(BasicStats!$A:$AH,MATCH($A40&amp;" NCAA",BasicStats!$B:$B,0),COLUMN()+1))</f>
        <v>379</v>
      </c>
      <c r="AD40">
        <f>IFERROR(INDEX(BasicStats!$A:$AH,MATCH($A40,BasicStats!$B:$B,0),COLUMN()+1),INDEX(BasicStats!$A:$AH,MATCH($A40&amp;" NCAA",BasicStats!$B:$B,0),COLUMN()+1))</f>
        <v>218</v>
      </c>
      <c r="AE40">
        <f>IFERROR(INDEX(BasicStats!$A:$AH,MATCH($A40,BasicStats!$B:$B,0),COLUMN()+1),INDEX(BasicStats!$A:$AH,MATCH($A40&amp;" NCAA",BasicStats!$B:$B,0),COLUMN()+1))</f>
        <v>105</v>
      </c>
      <c r="AF40">
        <f>IFERROR(INDEX(BasicStats!$A:$AH,MATCH($A40,BasicStats!$B:$B,0),COLUMN()+1),INDEX(BasicStats!$A:$AH,MATCH($A40&amp;" NCAA",BasicStats!$B:$B,0),COLUMN()+1))</f>
        <v>439</v>
      </c>
      <c r="AG40" s="38">
        <f>IFERROR(INDEX(AdvancedStats!$A:$AD,MATCH($A40,AdvancedStats!$B:$B,0),COLUMN()-15),INDEX(AdvancedStats!$A:$AD,MATCH($A40&amp;" NCAA",AdvancedStats!$B:$B,0),COLUMN()-15))</f>
        <v>67.599999999999994</v>
      </c>
      <c r="AH40" s="38">
        <f>IFERROR(INDEX(AdvancedStats!$A:$AD,MATCH($A40,AdvancedStats!$B:$B,0),COLUMN()-15),INDEX(AdvancedStats!$A:$AD,MATCH($A40&amp;" NCAA",AdvancedStats!$B:$B,0),COLUMN()-15))</f>
        <v>103.7</v>
      </c>
      <c r="AI40" s="38">
        <f>IFERROR(INDEX(AdvancedStats!$A:$AD,MATCH($A40,AdvancedStats!$B:$B,0),COLUMN()-15),INDEX(AdvancedStats!$A:$AD,MATCH($A40&amp;" NCAA",AdvancedStats!$B:$B,0),COLUMN()-15))</f>
        <v>0.29599999999999999</v>
      </c>
      <c r="AJ40" s="38">
        <f>IFERROR(INDEX(AdvancedStats!$A:$AD,MATCH($A40,AdvancedStats!$B:$B,0),COLUMN()-15),INDEX(AdvancedStats!$A:$AD,MATCH($A40&amp;" NCAA",AdvancedStats!$B:$B,0),COLUMN()-15))</f>
        <v>0.32600000000000001</v>
      </c>
      <c r="AK40" s="38">
        <f>IFERROR(INDEX(AdvancedStats!$A:$AD,MATCH($A40,AdvancedStats!$B:$B,0),COLUMN()-15),INDEX(AdvancedStats!$A:$AD,MATCH($A40&amp;" NCAA",AdvancedStats!$B:$B,0),COLUMN()-15))</f>
        <v>0.505</v>
      </c>
      <c r="AL40" s="38">
        <f>IFERROR(INDEX(AdvancedStats!$A:$AD,MATCH($A40,AdvancedStats!$B:$B,0),COLUMN()-15),INDEX(AdvancedStats!$A:$AD,MATCH($A40&amp;" NCAA",AdvancedStats!$B:$B,0),COLUMN()-15))</f>
        <v>53.3</v>
      </c>
      <c r="AM40" s="38">
        <f>IFERROR(INDEX(AdvancedStats!$A:$AD,MATCH($A40,AdvancedStats!$B:$B,0),COLUMN()-15),INDEX(AdvancedStats!$A:$AD,MATCH($A40&amp;" NCAA",AdvancedStats!$B:$B,0),COLUMN()-15))</f>
        <v>42.7</v>
      </c>
      <c r="AN40" s="38">
        <f>IFERROR(INDEX(AdvancedStats!$A:$AD,MATCH($A40,AdvancedStats!$B:$B,0),COLUMN()-15),INDEX(AdvancedStats!$A:$AD,MATCH($A40&amp;" NCAA",AdvancedStats!$B:$B,0),COLUMN()-15))</f>
        <v>9.4</v>
      </c>
      <c r="AO40" s="38">
        <f>IFERROR(INDEX(AdvancedStats!$A:$AD,MATCH($A40,AdvancedStats!$B:$B,0),COLUMN()-15),INDEX(AdvancedStats!$A:$AD,MATCH($A40&amp;" NCAA",AdvancedStats!$B:$B,0),COLUMN()-15))</f>
        <v>10.4</v>
      </c>
      <c r="AP40" s="38">
        <f>IFERROR(INDEX(AdvancedStats!$A:$AD,MATCH($A40,AdvancedStats!$B:$B,0),COLUMN()-15),INDEX(AdvancedStats!$A:$AD,MATCH($A40&amp;" NCAA",AdvancedStats!$B:$B,0),COLUMN()-15))</f>
        <v>0.47699999999999998</v>
      </c>
      <c r="AQ40" s="38">
        <f>IFERROR(INDEX(AdvancedStats!$A:$AD,MATCH($A40,AdvancedStats!$B:$B,0),COLUMN()-15),INDEX(AdvancedStats!$A:$AD,MATCH($A40&amp;" NCAA",AdvancedStats!$B:$B,0),COLUMN()-15))</f>
        <v>15.5</v>
      </c>
      <c r="AR40" s="38">
        <f>IFERROR(INDEX(AdvancedStats!$A:$AD,MATCH($A40,AdvancedStats!$B:$B,0),COLUMN()-15),INDEX(AdvancedStats!$A:$AD,MATCH($A40&amp;" NCAA",AdvancedStats!$B:$B,0),COLUMN()-15))</f>
        <v>37.4</v>
      </c>
      <c r="AS40" s="38">
        <f>IFERROR(INDEX(AdvancedStats!$A:$AD,MATCH($A40,AdvancedStats!$B:$B,0),COLUMN()-15),INDEX(AdvancedStats!$A:$AD,MATCH($A40&amp;" NCAA",AdvancedStats!$B:$B,0),COLUMN()-15))</f>
        <v>0.19900000000000001</v>
      </c>
      <c r="AT40" s="39">
        <f>IFERROR(INDEX(AdvancedOpponentStats!$A:$AD,MATCH($A40,AdvancedOpponentStats!$B:$B,0),COLUMN()-27),INDEX(AdvancedOpponentStats!$A:$AD,MATCH($A40&amp;" NCAA",AdvancedOpponentStats!$B:$B,0),COLUMN()-27))</f>
        <v>103.7</v>
      </c>
      <c r="AU40" s="39">
        <f>IFERROR(INDEX(AdvancedOpponentStats!$A:$AD,MATCH($A40,AdvancedOpponentStats!$B:$B,0),COLUMN()-27),INDEX(AdvancedOpponentStats!$A:$AD,MATCH($A40&amp;" NCAA",AdvancedOpponentStats!$B:$B,0),COLUMN()-27))</f>
        <v>0.51700000000000002</v>
      </c>
      <c r="AV40" s="39">
        <f>IFERROR(INDEX(AdvancedOpponentStats!$A:$AD,MATCH($A40,AdvancedOpponentStats!$B:$B,0),COLUMN()-27),INDEX(AdvancedOpponentStats!$A:$AD,MATCH($A40&amp;" NCAA",AdvancedOpponentStats!$B:$B,0),COLUMN()-27))</f>
        <v>0.41499999999999998</v>
      </c>
      <c r="AW40" s="39">
        <f>IFERROR(INDEX(AdvancedOpponentStats!$A:$AD,MATCH($A40,AdvancedOpponentStats!$B:$B,0),COLUMN()-27),INDEX(AdvancedOpponentStats!$A:$AD,MATCH($A40&amp;" NCAA",AdvancedOpponentStats!$B:$B,0),COLUMN()-27))</f>
        <v>0.56299999999999994</v>
      </c>
      <c r="AX40" s="39">
        <f>IFERROR(INDEX(AdvancedOpponentStats!$A:$AD,MATCH($A40,AdvancedOpponentStats!$B:$B,0),COLUMN()-27),INDEX(AdvancedOpponentStats!$A:$AD,MATCH($A40&amp;" NCAA",AdvancedOpponentStats!$B:$B,0),COLUMN()-27))</f>
        <v>46.7</v>
      </c>
      <c r="AY40" s="39">
        <f>IFERROR(INDEX(AdvancedOpponentStats!$A:$AD,MATCH($A40,AdvancedOpponentStats!$B:$B,0),COLUMN()-27),INDEX(AdvancedOpponentStats!$A:$AD,MATCH($A40&amp;" NCAA",AdvancedOpponentStats!$B:$B,0),COLUMN()-27))</f>
        <v>56.2</v>
      </c>
      <c r="AZ40" s="39">
        <f>IFERROR(INDEX(AdvancedOpponentStats!$A:$AD,MATCH($A40,AdvancedOpponentStats!$B:$B,0),COLUMN()-27),INDEX(AdvancedOpponentStats!$A:$AD,MATCH($A40&amp;" NCAA",AdvancedOpponentStats!$B:$B,0),COLUMN()-27))</f>
        <v>7.5</v>
      </c>
      <c r="BA40" s="39">
        <f>IFERROR(INDEX(AdvancedOpponentStats!$A:$AD,MATCH($A40,AdvancedOpponentStats!$B:$B,0),COLUMN()-27),INDEX(AdvancedOpponentStats!$A:$AD,MATCH($A40&amp;" NCAA",AdvancedOpponentStats!$B:$B,0),COLUMN()-27))</f>
        <v>6.8</v>
      </c>
      <c r="BB40" s="39">
        <f>IFERROR(INDEX(AdvancedOpponentStats!$A:$AD,MATCH($A40,AdvancedOpponentStats!$B:$B,0),COLUMN()-27),INDEX(AdvancedOpponentStats!$A:$AD,MATCH($A40&amp;" NCAA",AdvancedOpponentStats!$B:$B,0),COLUMN()-27))</f>
        <v>0.51200000000000001</v>
      </c>
      <c r="BC40" s="39">
        <f>IFERROR(INDEX(AdvancedOpponentStats!$A:$AD,MATCH($A40,AdvancedOpponentStats!$B:$B,0),COLUMN()-27),INDEX(AdvancedOpponentStats!$A:$AD,MATCH($A40&amp;" NCAA",AdvancedOpponentStats!$B:$B,0),COLUMN()-27))</f>
        <v>18.100000000000001</v>
      </c>
      <c r="BD40" s="39">
        <f>IFERROR(INDEX(AdvancedOpponentStats!$A:$AD,MATCH($A40,AdvancedOpponentStats!$B:$B,0),COLUMN()-27),INDEX(AdvancedOpponentStats!$A:$AD,MATCH($A40&amp;" NCAA",AdvancedOpponentStats!$B:$B,0),COLUMN()-27))</f>
        <v>27.8</v>
      </c>
      <c r="BE40" s="39">
        <f>IFERROR(INDEX(AdvancedOpponentStats!$A:$AD,MATCH($A40,AdvancedOpponentStats!$B:$B,0),COLUMN()-27),INDEX(AdvancedOpponentStats!$A:$AD,MATCH($A40&amp;" NCAA",AdvancedOpponentStats!$B:$B,0),COLUMN()-27))</f>
        <v>0.38</v>
      </c>
      <c r="BF40" s="41">
        <f>IFERROR(INDEX(TeamRankings!$A:$R,MATCH($A40,TeamRankings!$B:$B,0),COLUMN()-49),INDEX(TeamRankings!$A:$R,MATCH($A40&amp;" NCAA",TeamRankings!$B:$B,0),COLUMN()-49))</f>
        <v>0</v>
      </c>
      <c r="BG40" s="41">
        <f>IFERROR(INDEX(TeamRankings!$A:$R,MATCH($A40,TeamRankings!$B:$B,0),COLUMN()-48),INDEX(TeamRankings!$A:$R,MATCH($A40&amp;" NCAA",TeamRankings!$B:$B,0),COLUMN()-48))</f>
        <v>-2.58</v>
      </c>
      <c r="BH40" s="41">
        <f>IFERROR(INDEX(TeamRankings!$A:$R,MATCH($A40,TeamRankings!$B:$B,0),COLUMN()-47),INDEX(TeamRankings!$A:$R,MATCH($A40&amp;" NCAA",TeamRankings!$B:$B,0),COLUMN()-47))</f>
        <v>-4.83</v>
      </c>
      <c r="BI40" s="41">
        <f>IFERROR(INDEX(TeamRankings!$A:$R,MATCH($A40,TeamRankings!$B:$B,0),COLUMN()-47),INDEX(TeamRankings!$A:$R,MATCH($A40&amp;" NCAA",TeamRankings!$B:$B,0),COLUMN()-47))</f>
        <v>-0.24</v>
      </c>
      <c r="BJ40" s="41">
        <f>IFERROR(INDEX(TeamRankings!$A:$R,MATCH($A40,TeamRankings!$B:$B,0),COLUMN()-47),INDEX(TeamRankings!$A:$R,MATCH($A40&amp;" NCAA",TeamRankings!$B:$B,0),COLUMN()-47))</f>
        <v>-5.07</v>
      </c>
      <c r="BK40" s="41">
        <f>IFERROR(INDEX(TeamRankings!$A:$R,MATCH($A40,TeamRankings!$B:$B,0),COLUMN()-47),INDEX(TeamRankings!$A:$R,MATCH($A40&amp;" NCAA",TeamRankings!$B:$B,0),COLUMN()-47))</f>
        <v>99.77</v>
      </c>
      <c r="BL40" s="41">
        <f>IFERROR(INDEX(TeamRankings!$A:$R,MATCH($A40,TeamRankings!$B:$B,0),COLUMN()-47),INDEX(TeamRankings!$A:$R,MATCH($A40&amp;" NCAA",TeamRankings!$B:$B,0),COLUMN()-47))</f>
        <v>106.57</v>
      </c>
      <c r="BM40" s="41">
        <f>IFERROR(INDEX(TeamRankings!$A:$R,MATCH($A40,TeamRankings!$B:$B,0),COLUMN()-47),INDEX(TeamRankings!$A:$R,MATCH($A40&amp;" NCAA",TeamRankings!$B:$B,0),COLUMN()-47))</f>
        <v>-6.81</v>
      </c>
      <c r="BN40">
        <f t="shared" si="18"/>
        <v>228</v>
      </c>
      <c r="BO40">
        <f t="shared" si="19"/>
        <v>234</v>
      </c>
      <c r="BP40">
        <f t="shared" si="4"/>
        <v>70.941176470588232</v>
      </c>
      <c r="BQ40" s="41" t="str">
        <f>INDEX(TeamRankings!$A:$R,MATCH($A40,TeamRankings!$B:$B,0),3)</f>
        <v>WAC</v>
      </c>
      <c r="BR40" s="40">
        <f t="shared" si="6"/>
        <v>0</v>
      </c>
      <c r="BS40" s="40">
        <f t="shared" si="7"/>
        <v>-0.22100000000000003</v>
      </c>
      <c r="BT40" s="40">
        <f t="shared" si="8"/>
        <v>-8.8999999999999968E-2</v>
      </c>
      <c r="BU40" s="40">
        <f t="shared" si="9"/>
        <v>-5.799999999999994E-2</v>
      </c>
      <c r="BV40" s="40">
        <f t="shared" si="10"/>
        <v>6.5999999999999943</v>
      </c>
      <c r="BW40" s="40">
        <f t="shared" si="11"/>
        <v>-13.5</v>
      </c>
      <c r="BX40" s="40">
        <f t="shared" si="12"/>
        <v>1.9000000000000004</v>
      </c>
      <c r="BY40" s="40">
        <f t="shared" si="13"/>
        <v>3.6000000000000005</v>
      </c>
      <c r="BZ40" s="40">
        <f t="shared" si="14"/>
        <v>-3.5000000000000031E-2</v>
      </c>
      <c r="CA40" s="40">
        <f t="shared" si="15"/>
        <v>-2.6000000000000014</v>
      </c>
      <c r="CB40" s="40">
        <f t="shared" si="16"/>
        <v>9.5999999999999979</v>
      </c>
      <c r="CC40" s="40">
        <f t="shared" si="17"/>
        <v>-0.18099999999999999</v>
      </c>
    </row>
    <row r="41" spans="1:83" x14ac:dyDescent="0.25">
      <c r="A41" t="s">
        <v>171</v>
      </c>
      <c r="B41">
        <f>IFERROR(INDEX(BasicStats!$A:$AH,MATCH($A41,BasicStats!$B:$B,0),COLUMN()+1),INDEX(BasicStats!$A:$AH,MATCH($A41&amp;" NCAA",BasicStats!$B:$B,0),COLUMN()+1))</f>
        <v>34</v>
      </c>
      <c r="C41">
        <f>IFERROR(INDEX(BasicStats!$A:$AH,MATCH($A41,BasicStats!$B:$B,0),COLUMN()+1),INDEX(BasicStats!$A:$AH,MATCH($A41&amp;" NCAA",BasicStats!$B:$B,0),COLUMN()+1))</f>
        <v>16</v>
      </c>
      <c r="D41">
        <f>IFERROR(INDEX(BasicStats!$A:$AH,MATCH($A41,BasicStats!$B:$B,0),COLUMN()+1),INDEX(BasicStats!$A:$AH,MATCH($A41&amp;" NCAA",BasicStats!$B:$B,0),COLUMN()+1))</f>
        <v>18</v>
      </c>
      <c r="E41">
        <f>IFERROR(INDEX(BasicStats!$A:$AH,MATCH($A41,BasicStats!$B:$B,0),COLUMN()+1),INDEX(BasicStats!$A:$AH,MATCH($A41&amp;" NCAA",BasicStats!$B:$B,0),COLUMN()+1))</f>
        <v>0.47099999999999997</v>
      </c>
      <c r="F41">
        <f>IFERROR(INDEX(BasicStats!$A:$AH,MATCH($A41,BasicStats!$B:$B,0),COLUMN()+1),INDEX(BasicStats!$A:$AH,MATCH($A41&amp;" NCAA",BasicStats!$B:$B,0),COLUMN()+1))</f>
        <v>-3.28</v>
      </c>
      <c r="G41">
        <f>IFERROR(INDEX(BasicStats!$A:$AH,MATCH($A41,BasicStats!$B:$B,0),COLUMN()+1),INDEX(BasicStats!$A:$AH,MATCH($A41&amp;" NCAA",BasicStats!$B:$B,0),COLUMN()+1))</f>
        <v>-1.1200000000000001</v>
      </c>
      <c r="H41">
        <f>IFERROR(INDEX(BasicStats!$A:$AH,MATCH($A41,BasicStats!$B:$B,0),COLUMN()+1),INDEX(BasicStats!$A:$AH,MATCH($A41&amp;" NCAA",BasicStats!$B:$B,0),COLUMN()+1))</f>
        <v>10</v>
      </c>
      <c r="I41">
        <f>IFERROR(INDEX(BasicStats!$A:$AH,MATCH($A41,BasicStats!$B:$B,0),COLUMN()+1),INDEX(BasicStats!$A:$AH,MATCH($A41&amp;" NCAA",BasicStats!$B:$B,0),COLUMN()+1))</f>
        <v>6</v>
      </c>
      <c r="J41">
        <f>IFERROR(INDEX(BasicStats!$A:$AH,MATCH($A41,BasicStats!$B:$B,0),COLUMN()+1),INDEX(BasicStats!$A:$AH,MATCH($A41&amp;" NCAA",BasicStats!$B:$B,0),COLUMN()+1))</f>
        <v>9</v>
      </c>
      <c r="K41">
        <f>IFERROR(INDEX(BasicStats!$A:$AH,MATCH($A41,BasicStats!$B:$B,0),COLUMN()+1),INDEX(BasicStats!$A:$AH,MATCH($A41&amp;" NCAA",BasicStats!$B:$B,0),COLUMN()+1))</f>
        <v>4</v>
      </c>
      <c r="L41">
        <f>IFERROR(INDEX(BasicStats!$A:$AH,MATCH($A41,BasicStats!$B:$B,0),COLUMN()+1),INDEX(BasicStats!$A:$AH,MATCH($A41&amp;" NCAA",BasicStats!$B:$B,0),COLUMN()+1))</f>
        <v>4</v>
      </c>
      <c r="M41">
        <f>IFERROR(INDEX(BasicStats!$A:$AH,MATCH($A41,BasicStats!$B:$B,0),COLUMN()+1),INDEX(BasicStats!$A:$AH,MATCH($A41&amp;" NCAA",BasicStats!$B:$B,0),COLUMN()+1))</f>
        <v>11</v>
      </c>
      <c r="N41">
        <f>IFERROR(INDEX(BasicStats!$A:$AH,MATCH($A41,BasicStats!$B:$B,0),COLUMN()+1),INDEX(BasicStats!$A:$AH,MATCH($A41&amp;" NCAA",BasicStats!$B:$B,0),COLUMN()+1))</f>
        <v>2437</v>
      </c>
      <c r="O41">
        <f>IFERROR(INDEX(BasicStats!$A:$AH,MATCH($A41,BasicStats!$B:$B,0),COLUMN()+1),INDEX(BasicStats!$A:$AH,MATCH($A41&amp;" NCAA",BasicStats!$B:$B,0),COLUMN()+1))</f>
        <v>2414</v>
      </c>
      <c r="P41">
        <f>IFERROR(INDEX(BasicStats!$A:$AH,MATCH($A41,BasicStats!$B:$B,0),COLUMN()+1),INDEX(BasicStats!$A:$AH,MATCH($A41&amp;" NCAA",BasicStats!$B:$B,0),COLUMN()+1))</f>
        <v>0</v>
      </c>
      <c r="Q41">
        <f>IFERROR(INDEX(BasicStats!$A:$AH,MATCH($A41,BasicStats!$B:$B,0),COLUMN()+1),INDEX(BasicStats!$A:$AH,MATCH($A41&amp;" NCAA",BasicStats!$B:$B,0),COLUMN()+1))</f>
        <v>1385</v>
      </c>
      <c r="R41">
        <f>IFERROR(INDEX(BasicStats!$A:$AH,MATCH($A41,BasicStats!$B:$B,0),COLUMN()+1),INDEX(BasicStats!$A:$AH,MATCH($A41&amp;" NCAA",BasicStats!$B:$B,0),COLUMN()+1))</f>
        <v>868</v>
      </c>
      <c r="S41">
        <f>IFERROR(INDEX(BasicStats!$A:$AH,MATCH($A41,BasicStats!$B:$B,0),COLUMN()+1),INDEX(BasicStats!$A:$AH,MATCH($A41&amp;" NCAA",BasicStats!$B:$B,0),COLUMN()+1))</f>
        <v>1911</v>
      </c>
      <c r="T41">
        <f>IFERROR(INDEX(BasicStats!$A:$AH,MATCH($A41,BasicStats!$B:$B,0),COLUMN()+1),INDEX(BasicStats!$A:$AH,MATCH($A41&amp;" NCAA",BasicStats!$B:$B,0),COLUMN()+1))</f>
        <v>0.45400000000000001</v>
      </c>
      <c r="U41">
        <f>IFERROR(INDEX(BasicStats!$A:$AH,MATCH($A41,BasicStats!$B:$B,0),COLUMN()+1),INDEX(BasicStats!$A:$AH,MATCH($A41&amp;" NCAA",BasicStats!$B:$B,0),COLUMN()+1))</f>
        <v>187</v>
      </c>
      <c r="V41">
        <f>IFERROR(INDEX(BasicStats!$A:$AH,MATCH($A41,BasicStats!$B:$B,0),COLUMN()+1),INDEX(BasicStats!$A:$AH,MATCH($A41&amp;" NCAA",BasicStats!$B:$B,0),COLUMN()+1))</f>
        <v>589</v>
      </c>
      <c r="W41">
        <f>IFERROR(INDEX(BasicStats!$A:$AH,MATCH($A41,BasicStats!$B:$B,0),COLUMN()+1),INDEX(BasicStats!$A:$AH,MATCH($A41&amp;" NCAA",BasicStats!$B:$B,0),COLUMN()+1))</f>
        <v>0.317</v>
      </c>
      <c r="X41">
        <f>IFERROR(INDEX(BasicStats!$A:$AH,MATCH($A41,BasicStats!$B:$B,0),COLUMN()+1),INDEX(BasicStats!$A:$AH,MATCH($A41&amp;" NCAA",BasicStats!$B:$B,0),COLUMN()+1))</f>
        <v>514</v>
      </c>
      <c r="Y41">
        <f>IFERROR(INDEX(BasicStats!$A:$AH,MATCH($A41,BasicStats!$B:$B,0),COLUMN()+1),INDEX(BasicStats!$A:$AH,MATCH($A41&amp;" NCAA",BasicStats!$B:$B,0),COLUMN()+1))</f>
        <v>726</v>
      </c>
      <c r="Z41">
        <f>IFERROR(INDEX(BasicStats!$A:$AH,MATCH($A41,BasicStats!$B:$B,0),COLUMN()+1),INDEX(BasicStats!$A:$AH,MATCH($A41&amp;" NCAA",BasicStats!$B:$B,0),COLUMN()+1))</f>
        <v>0.70799999999999996</v>
      </c>
      <c r="AA41">
        <f>IFERROR(INDEX(BasicStats!$A:$AH,MATCH($A41,BasicStats!$B:$B,0),COLUMN()+1),INDEX(BasicStats!$A:$AH,MATCH($A41&amp;" NCAA",BasicStats!$B:$B,0),COLUMN()+1))</f>
        <v>277</v>
      </c>
      <c r="AB41">
        <f>IFERROR(INDEX(BasicStats!$A:$AH,MATCH($A41,BasicStats!$B:$B,0),COLUMN()+1),INDEX(BasicStats!$A:$AH,MATCH($A41&amp;" NCAA",BasicStats!$B:$B,0),COLUMN()+1))</f>
        <v>1224</v>
      </c>
      <c r="AC41">
        <f>IFERROR(INDEX(BasicStats!$A:$AH,MATCH($A41,BasicStats!$B:$B,0),COLUMN()+1),INDEX(BasicStats!$A:$AH,MATCH($A41&amp;" NCAA",BasicStats!$B:$B,0),COLUMN()+1))</f>
        <v>407</v>
      </c>
      <c r="AD41">
        <f>IFERROR(INDEX(BasicStats!$A:$AH,MATCH($A41,BasicStats!$B:$B,0),COLUMN()+1),INDEX(BasicStats!$A:$AH,MATCH($A41&amp;" NCAA",BasicStats!$B:$B,0),COLUMN()+1))</f>
        <v>200</v>
      </c>
      <c r="AE41">
        <f>IFERROR(INDEX(BasicStats!$A:$AH,MATCH($A41,BasicStats!$B:$B,0),COLUMN()+1),INDEX(BasicStats!$A:$AH,MATCH($A41&amp;" NCAA",BasicStats!$B:$B,0),COLUMN()+1))</f>
        <v>118</v>
      </c>
      <c r="AF41">
        <f>IFERROR(INDEX(BasicStats!$A:$AH,MATCH($A41,BasicStats!$B:$B,0),COLUMN()+1),INDEX(BasicStats!$A:$AH,MATCH($A41&amp;" NCAA",BasicStats!$B:$B,0),COLUMN()+1))</f>
        <v>450</v>
      </c>
      <c r="AG41" s="38">
        <f>IFERROR(INDEX(AdvancedStats!$A:$AD,MATCH($A41,AdvancedStats!$B:$B,0),COLUMN()-15),INDEX(AdvancedStats!$A:$AD,MATCH($A41&amp;" NCAA",AdvancedStats!$B:$B,0),COLUMN()-15))</f>
        <v>70.3</v>
      </c>
      <c r="AH41" s="38">
        <f>IFERROR(INDEX(AdvancedStats!$A:$AD,MATCH($A41,AdvancedStats!$B:$B,0),COLUMN()-15),INDEX(AdvancedStats!$A:$AD,MATCH($A41&amp;" NCAA",AdvancedStats!$B:$B,0),COLUMN()-15))</f>
        <v>100.1</v>
      </c>
      <c r="AI41" s="38">
        <f>IFERROR(INDEX(AdvancedStats!$A:$AD,MATCH($A41,AdvancedStats!$B:$B,0),COLUMN()-15),INDEX(AdvancedStats!$A:$AD,MATCH($A41&amp;" NCAA",AdvancedStats!$B:$B,0),COLUMN()-15))</f>
        <v>0.38</v>
      </c>
      <c r="AJ41" s="38">
        <f>IFERROR(INDEX(AdvancedStats!$A:$AD,MATCH($A41,AdvancedStats!$B:$B,0),COLUMN()-15),INDEX(AdvancedStats!$A:$AD,MATCH($A41&amp;" NCAA",AdvancedStats!$B:$B,0),COLUMN()-15))</f>
        <v>0.308</v>
      </c>
      <c r="AK41" s="38">
        <f>IFERROR(INDEX(AdvancedStats!$A:$AD,MATCH($A41,AdvancedStats!$B:$B,0),COLUMN()-15),INDEX(AdvancedStats!$A:$AD,MATCH($A41&amp;" NCAA",AdvancedStats!$B:$B,0),COLUMN()-15))</f>
        <v>0.54</v>
      </c>
      <c r="AL41" s="38">
        <f>IFERROR(INDEX(AdvancedStats!$A:$AD,MATCH($A41,AdvancedStats!$B:$B,0),COLUMN()-15),INDEX(AdvancedStats!$A:$AD,MATCH($A41&amp;" NCAA",AdvancedStats!$B:$B,0),COLUMN()-15))</f>
        <v>50.3</v>
      </c>
      <c r="AM41" s="38">
        <f>IFERROR(INDEX(AdvancedStats!$A:$AD,MATCH($A41,AdvancedStats!$B:$B,0),COLUMN()-15),INDEX(AdvancedStats!$A:$AD,MATCH($A41&amp;" NCAA",AdvancedStats!$B:$B,0),COLUMN()-15))</f>
        <v>46.9</v>
      </c>
      <c r="AN41" s="38">
        <f>IFERROR(INDEX(AdvancedStats!$A:$AD,MATCH($A41,AdvancedStats!$B:$B,0),COLUMN()-15),INDEX(AdvancedStats!$A:$AD,MATCH($A41&amp;" NCAA",AdvancedStats!$B:$B,0),COLUMN()-15))</f>
        <v>8.1999999999999993</v>
      </c>
      <c r="AO41" s="38">
        <f>IFERROR(INDEX(AdvancedStats!$A:$AD,MATCH($A41,AdvancedStats!$B:$B,0),COLUMN()-15),INDEX(AdvancedStats!$A:$AD,MATCH($A41&amp;" NCAA",AdvancedStats!$B:$B,0),COLUMN()-15))</f>
        <v>8.6999999999999993</v>
      </c>
      <c r="AP41" s="38">
        <f>IFERROR(INDEX(AdvancedStats!$A:$AD,MATCH($A41,AdvancedStats!$B:$B,0),COLUMN()-15),INDEX(AdvancedStats!$A:$AD,MATCH($A41&amp;" NCAA",AdvancedStats!$B:$B,0),COLUMN()-15))</f>
        <v>0.503</v>
      </c>
      <c r="AQ41" s="38">
        <f>IFERROR(INDEX(AdvancedStats!$A:$AD,MATCH($A41,AdvancedStats!$B:$B,0),COLUMN()-15),INDEX(AdvancedStats!$A:$AD,MATCH($A41&amp;" NCAA",AdvancedStats!$B:$B,0),COLUMN()-15))</f>
        <v>16.600000000000001</v>
      </c>
      <c r="AR41" s="38">
        <f>IFERROR(INDEX(AdvancedStats!$A:$AD,MATCH($A41,AdvancedStats!$B:$B,0),COLUMN()-15),INDEX(AdvancedStats!$A:$AD,MATCH($A41&amp;" NCAA",AdvancedStats!$B:$B,0),COLUMN()-15))</f>
        <v>23.9</v>
      </c>
      <c r="AS41" s="38">
        <f>IFERROR(INDEX(AdvancedStats!$A:$AD,MATCH($A41,AdvancedStats!$B:$B,0),COLUMN()-15),INDEX(AdvancedStats!$A:$AD,MATCH($A41&amp;" NCAA",AdvancedStats!$B:$B,0),COLUMN()-15))</f>
        <v>0.26900000000000002</v>
      </c>
      <c r="AT41" s="39">
        <f>IFERROR(INDEX(AdvancedOpponentStats!$A:$AD,MATCH($A41,AdvancedOpponentStats!$B:$B,0),COLUMN()-27),INDEX(AdvancedOpponentStats!$A:$AD,MATCH($A41&amp;" NCAA",AdvancedOpponentStats!$B:$B,0),COLUMN()-27))</f>
        <v>99.1</v>
      </c>
      <c r="AU41" s="39">
        <f>IFERROR(INDEX(AdvancedOpponentStats!$A:$AD,MATCH($A41,AdvancedOpponentStats!$B:$B,0),COLUMN()-27),INDEX(AdvancedOpponentStats!$A:$AD,MATCH($A41&amp;" NCAA",AdvancedOpponentStats!$B:$B,0),COLUMN()-27))</f>
        <v>0.34100000000000003</v>
      </c>
      <c r="AV41" s="39">
        <f>IFERROR(INDEX(AdvancedOpponentStats!$A:$AD,MATCH($A41,AdvancedOpponentStats!$B:$B,0),COLUMN()-27),INDEX(AdvancedOpponentStats!$A:$AD,MATCH($A41&amp;" NCAA",AdvancedOpponentStats!$B:$B,0),COLUMN()-27))</f>
        <v>0.33300000000000002</v>
      </c>
      <c r="AW41" s="39">
        <f>IFERROR(INDEX(AdvancedOpponentStats!$A:$AD,MATCH($A41,AdvancedOpponentStats!$B:$B,0),COLUMN()-27),INDEX(AdvancedOpponentStats!$A:$AD,MATCH($A41&amp;" NCAA",AdvancedOpponentStats!$B:$B,0),COLUMN()-27))</f>
        <v>0.51200000000000001</v>
      </c>
      <c r="AX41" s="39">
        <f>IFERROR(INDEX(AdvancedOpponentStats!$A:$AD,MATCH($A41,AdvancedOpponentStats!$B:$B,0),COLUMN()-27),INDEX(AdvancedOpponentStats!$A:$AD,MATCH($A41&amp;" NCAA",AdvancedOpponentStats!$B:$B,0),COLUMN()-27))</f>
        <v>49.7</v>
      </c>
      <c r="AY41" s="39">
        <f>IFERROR(INDEX(AdvancedOpponentStats!$A:$AD,MATCH($A41,AdvancedOpponentStats!$B:$B,0),COLUMN()-27),INDEX(AdvancedOpponentStats!$A:$AD,MATCH($A41&amp;" NCAA",AdvancedOpponentStats!$B:$B,0),COLUMN()-27))</f>
        <v>48.5</v>
      </c>
      <c r="AZ41" s="39">
        <f>IFERROR(INDEX(AdvancedOpponentStats!$A:$AD,MATCH($A41,AdvancedOpponentStats!$B:$B,0),COLUMN()-27),INDEX(AdvancedOpponentStats!$A:$AD,MATCH($A41&amp;" NCAA",AdvancedOpponentStats!$B:$B,0),COLUMN()-27))</f>
        <v>7.6</v>
      </c>
      <c r="BA41" s="39">
        <f>IFERROR(INDEX(AdvancedOpponentStats!$A:$AD,MATCH($A41,AdvancedOpponentStats!$B:$B,0),COLUMN()-27),INDEX(AdvancedOpponentStats!$A:$AD,MATCH($A41&amp;" NCAA",AdvancedOpponentStats!$B:$B,0),COLUMN()-27))</f>
        <v>6.6</v>
      </c>
      <c r="BB41" s="39">
        <f>IFERROR(INDEX(AdvancedOpponentStats!$A:$AD,MATCH($A41,AdvancedOpponentStats!$B:$B,0),COLUMN()-27),INDEX(AdvancedOpponentStats!$A:$AD,MATCH($A41&amp;" NCAA",AdvancedOpponentStats!$B:$B,0),COLUMN()-27))</f>
        <v>0.47799999999999998</v>
      </c>
      <c r="BC41" s="39">
        <f>IFERROR(INDEX(AdvancedOpponentStats!$A:$AD,MATCH($A41,AdvancedOpponentStats!$B:$B,0),COLUMN()-27),INDEX(AdvancedOpponentStats!$A:$AD,MATCH($A41&amp;" NCAA",AdvancedOpponentStats!$B:$B,0),COLUMN()-27))</f>
        <v>14.9</v>
      </c>
      <c r="BD41" s="39">
        <f>IFERROR(INDEX(AdvancedOpponentStats!$A:$AD,MATCH($A41,AdvancedOpponentStats!$B:$B,0),COLUMN()-27),INDEX(AdvancedOpponentStats!$A:$AD,MATCH($A41&amp;" NCAA",AdvancedOpponentStats!$B:$B,0),COLUMN()-27))</f>
        <v>25.7</v>
      </c>
      <c r="BE41" s="39">
        <f>IFERROR(INDEX(AdvancedOpponentStats!$A:$AD,MATCH($A41,AdvancedOpponentStats!$B:$B,0),COLUMN()-27),INDEX(AdvancedOpponentStats!$A:$AD,MATCH($A41&amp;" NCAA",AdvancedOpponentStats!$B:$B,0),COLUMN()-27))</f>
        <v>0.23300000000000001</v>
      </c>
      <c r="BF41" s="41">
        <f>IFERROR(INDEX(TeamRankings!$A:$R,MATCH($A41,TeamRankings!$B:$B,0),COLUMN()-49),INDEX(TeamRankings!$A:$R,MATCH($A41&amp;" NCAA",TeamRankings!$B:$B,0),COLUMN()-49))</f>
        <v>0.68</v>
      </c>
      <c r="BG41" s="41">
        <f>IFERROR(INDEX(TeamRankings!$A:$R,MATCH($A41,TeamRankings!$B:$B,0),COLUMN()-48),INDEX(TeamRankings!$A:$R,MATCH($A41&amp;" NCAA",TeamRankings!$B:$B,0),COLUMN()-48))</f>
        <v>-1.1200000000000001</v>
      </c>
      <c r="BH41" s="41">
        <f>IFERROR(INDEX(TeamRankings!$A:$R,MATCH($A41,TeamRankings!$B:$B,0),COLUMN()-47),INDEX(TeamRankings!$A:$R,MATCH($A41&amp;" NCAA",TeamRankings!$B:$B,0),COLUMN()-47))</f>
        <v>-1.32</v>
      </c>
      <c r="BI41" s="41">
        <f>IFERROR(INDEX(TeamRankings!$A:$R,MATCH($A41,TeamRankings!$B:$B,0),COLUMN()-47),INDEX(TeamRankings!$A:$R,MATCH($A41&amp;" NCAA",TeamRankings!$B:$B,0),COLUMN()-47))</f>
        <v>-1.96</v>
      </c>
      <c r="BJ41" s="41">
        <f>IFERROR(INDEX(TeamRankings!$A:$R,MATCH($A41,TeamRankings!$B:$B,0),COLUMN()-47),INDEX(TeamRankings!$A:$R,MATCH($A41&amp;" NCAA",TeamRankings!$B:$B,0),COLUMN()-47))</f>
        <v>-3.28</v>
      </c>
      <c r="BK41" s="41">
        <f>IFERROR(INDEX(TeamRankings!$A:$R,MATCH($A41,TeamRankings!$B:$B,0),COLUMN()-47),INDEX(TeamRankings!$A:$R,MATCH($A41&amp;" NCAA",TeamRankings!$B:$B,0),COLUMN()-47))</f>
        <v>97.25</v>
      </c>
      <c r="BL41" s="41">
        <f>IFERROR(INDEX(TeamRankings!$A:$R,MATCH($A41,TeamRankings!$B:$B,0),COLUMN()-47),INDEX(TeamRankings!$A:$R,MATCH($A41&amp;" NCAA",TeamRankings!$B:$B,0),COLUMN()-47))</f>
        <v>101.35</v>
      </c>
      <c r="BM41" s="41">
        <f>IFERROR(INDEX(TeamRankings!$A:$R,MATCH($A41,TeamRankings!$B:$B,0),COLUMN()-47),INDEX(TeamRankings!$A:$R,MATCH($A41&amp;" NCAA",TeamRankings!$B:$B,0),COLUMN()-47))</f>
        <v>-4.1100000000000003</v>
      </c>
      <c r="BN41">
        <f t="shared" si="18"/>
        <v>274</v>
      </c>
      <c r="BO41">
        <f t="shared" si="19"/>
        <v>134</v>
      </c>
      <c r="BP41">
        <f t="shared" si="4"/>
        <v>71.67647058823529</v>
      </c>
      <c r="BQ41" s="41" t="str">
        <f>INDEX(TeamRankings!$A:$R,MATCH($A41,TeamRankings!$B:$B,0),3)</f>
        <v>Big West</v>
      </c>
      <c r="BR41" s="40">
        <f t="shared" si="6"/>
        <v>1</v>
      </c>
      <c r="BS41" s="40">
        <f t="shared" si="7"/>
        <v>3.8999999999999979E-2</v>
      </c>
      <c r="BT41" s="40">
        <f t="shared" si="8"/>
        <v>-2.5000000000000022E-2</v>
      </c>
      <c r="BU41" s="40">
        <f t="shared" si="9"/>
        <v>2.8000000000000025E-2</v>
      </c>
      <c r="BV41" s="40">
        <f t="shared" si="10"/>
        <v>0.59999999999999432</v>
      </c>
      <c r="BW41" s="40">
        <f t="shared" si="11"/>
        <v>-1.6000000000000014</v>
      </c>
      <c r="BX41" s="40">
        <f t="shared" si="12"/>
        <v>0.59999999999999964</v>
      </c>
      <c r="BY41" s="40">
        <f t="shared" si="13"/>
        <v>2.0999999999999996</v>
      </c>
      <c r="BZ41" s="40">
        <f t="shared" si="14"/>
        <v>2.5000000000000022E-2</v>
      </c>
      <c r="CA41" s="40">
        <f t="shared" si="15"/>
        <v>1.7000000000000011</v>
      </c>
      <c r="CB41" s="40">
        <f t="shared" si="16"/>
        <v>-1.8000000000000007</v>
      </c>
      <c r="CC41" s="40">
        <f t="shared" si="17"/>
        <v>3.6000000000000004E-2</v>
      </c>
    </row>
    <row r="42" spans="1:83" x14ac:dyDescent="0.25">
      <c r="A42" t="s">
        <v>172</v>
      </c>
      <c r="B42">
        <f>IFERROR(INDEX(BasicStats!$A:$AH,MATCH($A42,BasicStats!$B:$B,0),COLUMN()+1),INDEX(BasicStats!$A:$AH,MATCH($A42&amp;" NCAA",BasicStats!$B:$B,0),COLUMN()+1))</f>
        <v>34</v>
      </c>
      <c r="C42">
        <f>IFERROR(INDEX(BasicStats!$A:$AH,MATCH($A42,BasicStats!$B:$B,0),COLUMN()+1),INDEX(BasicStats!$A:$AH,MATCH($A42&amp;" NCAA",BasicStats!$B:$B,0),COLUMN()+1))</f>
        <v>13</v>
      </c>
      <c r="D42">
        <f>IFERROR(INDEX(BasicStats!$A:$AH,MATCH($A42,BasicStats!$B:$B,0),COLUMN()+1),INDEX(BasicStats!$A:$AH,MATCH($A42&amp;" NCAA",BasicStats!$B:$B,0),COLUMN()+1))</f>
        <v>21</v>
      </c>
      <c r="E42">
        <f>IFERROR(INDEX(BasicStats!$A:$AH,MATCH($A42,BasicStats!$B:$B,0),COLUMN()+1),INDEX(BasicStats!$A:$AH,MATCH($A42&amp;" NCAA",BasicStats!$B:$B,0),COLUMN()+1))</f>
        <v>0.38200000000000001</v>
      </c>
      <c r="F42">
        <f>IFERROR(INDEX(BasicStats!$A:$AH,MATCH($A42,BasicStats!$B:$B,0),COLUMN()+1),INDEX(BasicStats!$A:$AH,MATCH($A42&amp;" NCAA",BasicStats!$B:$B,0),COLUMN()+1))</f>
        <v>-6.53</v>
      </c>
      <c r="G42">
        <f>IFERROR(INDEX(BasicStats!$A:$AH,MATCH($A42,BasicStats!$B:$B,0),COLUMN()+1),INDEX(BasicStats!$A:$AH,MATCH($A42&amp;" NCAA",BasicStats!$B:$B,0),COLUMN()+1))</f>
        <v>-3.38</v>
      </c>
      <c r="H42">
        <f>IFERROR(INDEX(BasicStats!$A:$AH,MATCH($A42,BasicStats!$B:$B,0),COLUMN()+1),INDEX(BasicStats!$A:$AH,MATCH($A42&amp;" NCAA",BasicStats!$B:$B,0),COLUMN()+1))</f>
        <v>7</v>
      </c>
      <c r="I42">
        <f>IFERROR(INDEX(BasicStats!$A:$AH,MATCH($A42,BasicStats!$B:$B,0),COLUMN()+1),INDEX(BasicStats!$A:$AH,MATCH($A42&amp;" NCAA",BasicStats!$B:$B,0),COLUMN()+1))</f>
        <v>9</v>
      </c>
      <c r="J42">
        <f>IFERROR(INDEX(BasicStats!$A:$AH,MATCH($A42,BasicStats!$B:$B,0),COLUMN()+1),INDEX(BasicStats!$A:$AH,MATCH($A42&amp;" NCAA",BasicStats!$B:$B,0),COLUMN()+1))</f>
        <v>7</v>
      </c>
      <c r="K42">
        <f>IFERROR(INDEX(BasicStats!$A:$AH,MATCH($A42,BasicStats!$B:$B,0),COLUMN()+1),INDEX(BasicStats!$A:$AH,MATCH($A42&amp;" NCAA",BasicStats!$B:$B,0),COLUMN()+1))</f>
        <v>9</v>
      </c>
      <c r="L42">
        <f>IFERROR(INDEX(BasicStats!$A:$AH,MATCH($A42,BasicStats!$B:$B,0),COLUMN()+1),INDEX(BasicStats!$A:$AH,MATCH($A42&amp;" NCAA",BasicStats!$B:$B,0),COLUMN()+1))</f>
        <v>4</v>
      </c>
      <c r="M42">
        <f>IFERROR(INDEX(BasicStats!$A:$AH,MATCH($A42,BasicStats!$B:$B,0),COLUMN()+1),INDEX(BasicStats!$A:$AH,MATCH($A42&amp;" NCAA",BasicStats!$B:$B,0),COLUMN()+1))</f>
        <v>11</v>
      </c>
      <c r="N42">
        <f>IFERROR(INDEX(BasicStats!$A:$AH,MATCH($A42,BasicStats!$B:$B,0),COLUMN()+1),INDEX(BasicStats!$A:$AH,MATCH($A42&amp;" NCAA",BasicStats!$B:$B,0),COLUMN()+1))</f>
        <v>2601</v>
      </c>
      <c r="O42">
        <f>IFERROR(INDEX(BasicStats!$A:$AH,MATCH($A42,BasicStats!$B:$B,0),COLUMN()+1),INDEX(BasicStats!$A:$AH,MATCH($A42&amp;" NCAA",BasicStats!$B:$B,0),COLUMN()+1))</f>
        <v>2701</v>
      </c>
      <c r="P42">
        <f>IFERROR(INDEX(BasicStats!$A:$AH,MATCH($A42,BasicStats!$B:$B,0),COLUMN()+1),INDEX(BasicStats!$A:$AH,MATCH($A42&amp;" NCAA",BasicStats!$B:$B,0),COLUMN()+1))</f>
        <v>0</v>
      </c>
      <c r="Q42">
        <f>IFERROR(INDEX(BasicStats!$A:$AH,MATCH($A42,BasicStats!$B:$B,0),COLUMN()+1),INDEX(BasicStats!$A:$AH,MATCH($A42&amp;" NCAA",BasicStats!$B:$B,0),COLUMN()+1))</f>
        <v>1375</v>
      </c>
      <c r="R42">
        <f>IFERROR(INDEX(BasicStats!$A:$AH,MATCH($A42,BasicStats!$B:$B,0),COLUMN()+1),INDEX(BasicStats!$A:$AH,MATCH($A42&amp;" NCAA",BasicStats!$B:$B,0),COLUMN()+1))</f>
        <v>968</v>
      </c>
      <c r="S42">
        <f>IFERROR(INDEX(BasicStats!$A:$AH,MATCH($A42,BasicStats!$B:$B,0),COLUMN()+1),INDEX(BasicStats!$A:$AH,MATCH($A42&amp;" NCAA",BasicStats!$B:$B,0),COLUMN()+1))</f>
        <v>2104</v>
      </c>
      <c r="T42">
        <f>IFERROR(INDEX(BasicStats!$A:$AH,MATCH($A42,BasicStats!$B:$B,0),COLUMN()+1),INDEX(BasicStats!$A:$AH,MATCH($A42&amp;" NCAA",BasicStats!$B:$B,0),COLUMN()+1))</f>
        <v>0.46</v>
      </c>
      <c r="U42">
        <f>IFERROR(INDEX(BasicStats!$A:$AH,MATCH($A42,BasicStats!$B:$B,0),COLUMN()+1),INDEX(BasicStats!$A:$AH,MATCH($A42&amp;" NCAA",BasicStats!$B:$B,0),COLUMN()+1))</f>
        <v>234</v>
      </c>
      <c r="V42">
        <f>IFERROR(INDEX(BasicStats!$A:$AH,MATCH($A42,BasicStats!$B:$B,0),COLUMN()+1),INDEX(BasicStats!$A:$AH,MATCH($A42&amp;" NCAA",BasicStats!$B:$B,0),COLUMN()+1))</f>
        <v>649</v>
      </c>
      <c r="W42">
        <f>IFERROR(INDEX(BasicStats!$A:$AH,MATCH($A42,BasicStats!$B:$B,0),COLUMN()+1),INDEX(BasicStats!$A:$AH,MATCH($A42&amp;" NCAA",BasicStats!$B:$B,0),COLUMN()+1))</f>
        <v>0.36099999999999999</v>
      </c>
      <c r="X42">
        <f>IFERROR(INDEX(BasicStats!$A:$AH,MATCH($A42,BasicStats!$B:$B,0),COLUMN()+1),INDEX(BasicStats!$A:$AH,MATCH($A42&amp;" NCAA",BasicStats!$B:$B,0),COLUMN()+1))</f>
        <v>431</v>
      </c>
      <c r="Y42">
        <f>IFERROR(INDEX(BasicStats!$A:$AH,MATCH($A42,BasicStats!$B:$B,0),COLUMN()+1),INDEX(BasicStats!$A:$AH,MATCH($A42&amp;" NCAA",BasicStats!$B:$B,0),COLUMN()+1))</f>
        <v>676</v>
      </c>
      <c r="Z42">
        <f>IFERROR(INDEX(BasicStats!$A:$AH,MATCH($A42,BasicStats!$B:$B,0),COLUMN()+1),INDEX(BasicStats!$A:$AH,MATCH($A42&amp;" NCAA",BasicStats!$B:$B,0),COLUMN()+1))</f>
        <v>0.63800000000000001</v>
      </c>
      <c r="AA42">
        <f>IFERROR(INDEX(BasicStats!$A:$AH,MATCH($A42,BasicStats!$B:$B,0),COLUMN()+1),INDEX(BasicStats!$A:$AH,MATCH($A42&amp;" NCAA",BasicStats!$B:$B,0),COLUMN()+1))</f>
        <v>352</v>
      </c>
      <c r="AB42">
        <f>IFERROR(INDEX(BasicStats!$A:$AH,MATCH($A42,BasicStats!$B:$B,0),COLUMN()+1),INDEX(BasicStats!$A:$AH,MATCH($A42&amp;" NCAA",BasicStats!$B:$B,0),COLUMN()+1))</f>
        <v>1214</v>
      </c>
      <c r="AC42">
        <f>IFERROR(INDEX(BasicStats!$A:$AH,MATCH($A42,BasicStats!$B:$B,0),COLUMN()+1),INDEX(BasicStats!$A:$AH,MATCH($A42&amp;" NCAA",BasicStats!$B:$B,0),COLUMN()+1))</f>
        <v>512</v>
      </c>
      <c r="AD42">
        <f>IFERROR(INDEX(BasicStats!$A:$AH,MATCH($A42,BasicStats!$B:$B,0),COLUMN()+1),INDEX(BasicStats!$A:$AH,MATCH($A42&amp;" NCAA",BasicStats!$B:$B,0),COLUMN()+1))</f>
        <v>225</v>
      </c>
      <c r="AE42">
        <f>IFERROR(INDEX(BasicStats!$A:$AH,MATCH($A42,BasicStats!$B:$B,0),COLUMN()+1),INDEX(BasicStats!$A:$AH,MATCH($A42&amp;" NCAA",BasicStats!$B:$B,0),COLUMN()+1))</f>
        <v>154</v>
      </c>
      <c r="AF42">
        <f>IFERROR(INDEX(BasicStats!$A:$AH,MATCH($A42,BasicStats!$B:$B,0),COLUMN()+1),INDEX(BasicStats!$A:$AH,MATCH($A42&amp;" NCAA",BasicStats!$B:$B,0),COLUMN()+1))</f>
        <v>410</v>
      </c>
      <c r="AG42" s="38">
        <f>IFERROR(INDEX(AdvancedStats!$A:$AD,MATCH($A42,AdvancedStats!$B:$B,0),COLUMN()-15),INDEX(AdvancedStats!$A:$AD,MATCH($A42&amp;" NCAA",AdvancedStats!$B:$B,0),COLUMN()-15))</f>
        <v>72.099999999999994</v>
      </c>
      <c r="AH42" s="38">
        <f>IFERROR(INDEX(AdvancedStats!$A:$AD,MATCH($A42,AdvancedStats!$B:$B,0),COLUMN()-15),INDEX(AdvancedStats!$A:$AD,MATCH($A42&amp;" NCAA",AdvancedStats!$B:$B,0),COLUMN()-15))</f>
        <v>105</v>
      </c>
      <c r="AI42" s="38">
        <f>IFERROR(INDEX(AdvancedStats!$A:$AD,MATCH($A42,AdvancedStats!$B:$B,0),COLUMN()-15),INDEX(AdvancedStats!$A:$AD,MATCH($A42&amp;" NCAA",AdvancedStats!$B:$B,0),COLUMN()-15))</f>
        <v>0.32100000000000001</v>
      </c>
      <c r="AJ42" s="38">
        <f>IFERROR(INDEX(AdvancedStats!$A:$AD,MATCH($A42,AdvancedStats!$B:$B,0),COLUMN()-15),INDEX(AdvancedStats!$A:$AD,MATCH($A42&amp;" NCAA",AdvancedStats!$B:$B,0),COLUMN()-15))</f>
        <v>0.308</v>
      </c>
      <c r="AK42" s="38">
        <f>IFERROR(INDEX(AdvancedStats!$A:$AD,MATCH($A42,AdvancedStats!$B:$B,0),COLUMN()-15),INDEX(AdvancedStats!$A:$AD,MATCH($A42&amp;" NCAA",AdvancedStats!$B:$B,0),COLUMN()-15))</f>
        <v>0.53600000000000003</v>
      </c>
      <c r="AL42" s="38">
        <f>IFERROR(INDEX(AdvancedStats!$A:$AD,MATCH($A42,AdvancedStats!$B:$B,0),COLUMN()-15),INDEX(AdvancedStats!$A:$AD,MATCH($A42&amp;" NCAA",AdvancedStats!$B:$B,0),COLUMN()-15))</f>
        <v>47.9</v>
      </c>
      <c r="AM42" s="38">
        <f>IFERROR(INDEX(AdvancedStats!$A:$AD,MATCH($A42,AdvancedStats!$B:$B,0),COLUMN()-15),INDEX(AdvancedStats!$A:$AD,MATCH($A42&amp;" NCAA",AdvancedStats!$B:$B,0),COLUMN()-15))</f>
        <v>52.9</v>
      </c>
      <c r="AN42" s="38">
        <f>IFERROR(INDEX(AdvancedStats!$A:$AD,MATCH($A42,AdvancedStats!$B:$B,0),COLUMN()-15),INDEX(AdvancedStats!$A:$AD,MATCH($A42&amp;" NCAA",AdvancedStats!$B:$B,0),COLUMN()-15))</f>
        <v>9.1</v>
      </c>
      <c r="AO42" s="38">
        <f>IFERROR(INDEX(AdvancedStats!$A:$AD,MATCH($A42,AdvancedStats!$B:$B,0),COLUMN()-15),INDEX(AdvancedStats!$A:$AD,MATCH($A42&amp;" NCAA",AdvancedStats!$B:$B,0),COLUMN()-15))</f>
        <v>11.3</v>
      </c>
      <c r="AP42" s="38">
        <f>IFERROR(INDEX(AdvancedStats!$A:$AD,MATCH($A42,AdvancedStats!$B:$B,0),COLUMN()-15),INDEX(AdvancedStats!$A:$AD,MATCH($A42&amp;" NCAA",AdvancedStats!$B:$B,0),COLUMN()-15))</f>
        <v>0.51600000000000001</v>
      </c>
      <c r="AQ42" s="38">
        <f>IFERROR(INDEX(AdvancedStats!$A:$AD,MATCH($A42,AdvancedStats!$B:$B,0),COLUMN()-15),INDEX(AdvancedStats!$A:$AD,MATCH($A42&amp;" NCAA",AdvancedStats!$B:$B,0),COLUMN()-15))</f>
        <v>14.5</v>
      </c>
      <c r="AR42" s="38">
        <f>IFERROR(INDEX(AdvancedStats!$A:$AD,MATCH($A42,AdvancedStats!$B:$B,0),COLUMN()-15),INDEX(AdvancedStats!$A:$AD,MATCH($A42&amp;" NCAA",AdvancedStats!$B:$B,0),COLUMN()-15))</f>
        <v>27.7</v>
      </c>
      <c r="AS42" s="38">
        <f>IFERROR(INDEX(AdvancedStats!$A:$AD,MATCH($A42,AdvancedStats!$B:$B,0),COLUMN()-15),INDEX(AdvancedStats!$A:$AD,MATCH($A42&amp;" NCAA",AdvancedStats!$B:$B,0),COLUMN()-15))</f>
        <v>0.20499999999999999</v>
      </c>
      <c r="AT42" s="39">
        <f>IFERROR(INDEX(AdvancedOpponentStats!$A:$AD,MATCH($A42,AdvancedOpponentStats!$B:$B,0),COLUMN()-27),INDEX(AdvancedOpponentStats!$A:$AD,MATCH($A42&amp;" NCAA",AdvancedOpponentStats!$B:$B,0),COLUMN()-27))</f>
        <v>109</v>
      </c>
      <c r="AU42" s="39">
        <f>IFERROR(INDEX(AdvancedOpponentStats!$A:$AD,MATCH($A42,AdvancedOpponentStats!$B:$B,0),COLUMN()-27),INDEX(AdvancedOpponentStats!$A:$AD,MATCH($A42&amp;" NCAA",AdvancedOpponentStats!$B:$B,0),COLUMN()-27))</f>
        <v>0.32200000000000001</v>
      </c>
      <c r="AV42" s="39">
        <f>IFERROR(INDEX(AdvancedOpponentStats!$A:$AD,MATCH($A42,AdvancedOpponentStats!$B:$B,0),COLUMN()-27),INDEX(AdvancedOpponentStats!$A:$AD,MATCH($A42&amp;" NCAA",AdvancedOpponentStats!$B:$B,0),COLUMN()-27))</f>
        <v>0.35799999999999998</v>
      </c>
      <c r="AW42" s="39">
        <f>IFERROR(INDEX(AdvancedOpponentStats!$A:$AD,MATCH($A42,AdvancedOpponentStats!$B:$B,0),COLUMN()-27),INDEX(AdvancedOpponentStats!$A:$AD,MATCH($A42&amp;" NCAA",AdvancedOpponentStats!$B:$B,0),COLUMN()-27))</f>
        <v>0.55000000000000004</v>
      </c>
      <c r="AX42" s="39">
        <f>IFERROR(INDEX(AdvancedOpponentStats!$A:$AD,MATCH($A42,AdvancedOpponentStats!$B:$B,0),COLUMN()-27),INDEX(AdvancedOpponentStats!$A:$AD,MATCH($A42&amp;" NCAA",AdvancedOpponentStats!$B:$B,0),COLUMN()-27))</f>
        <v>52.1</v>
      </c>
      <c r="AY42" s="39">
        <f>IFERROR(INDEX(AdvancedOpponentStats!$A:$AD,MATCH($A42,AdvancedOpponentStats!$B:$B,0),COLUMN()-27),INDEX(AdvancedOpponentStats!$A:$AD,MATCH($A42&amp;" NCAA",AdvancedOpponentStats!$B:$B,0),COLUMN()-27))</f>
        <v>52.2</v>
      </c>
      <c r="AZ42" s="39">
        <f>IFERROR(INDEX(AdvancedOpponentStats!$A:$AD,MATCH($A42,AdvancedOpponentStats!$B:$B,0),COLUMN()-27),INDEX(AdvancedOpponentStats!$A:$AD,MATCH($A42&amp;" NCAA",AdvancedOpponentStats!$B:$B,0),COLUMN()-27))</f>
        <v>8.1999999999999993</v>
      </c>
      <c r="BA42" s="39">
        <f>IFERROR(INDEX(AdvancedOpponentStats!$A:$AD,MATCH($A42,AdvancedOpponentStats!$B:$B,0),COLUMN()-27),INDEX(AdvancedOpponentStats!$A:$AD,MATCH($A42&amp;" NCAA",AdvancedOpponentStats!$B:$B,0),COLUMN()-27))</f>
        <v>7.3</v>
      </c>
      <c r="BB42" s="39">
        <f>IFERROR(INDEX(AdvancedOpponentStats!$A:$AD,MATCH($A42,AdvancedOpponentStats!$B:$B,0),COLUMN()-27),INDEX(AdvancedOpponentStats!$A:$AD,MATCH($A42&amp;" NCAA",AdvancedOpponentStats!$B:$B,0),COLUMN()-27))</f>
        <v>0.51600000000000001</v>
      </c>
      <c r="BC42" s="39">
        <f>IFERROR(INDEX(AdvancedOpponentStats!$A:$AD,MATCH($A42,AdvancedOpponentStats!$B:$B,0),COLUMN()-27),INDEX(AdvancedOpponentStats!$A:$AD,MATCH($A42&amp;" NCAA",AdvancedOpponentStats!$B:$B,0),COLUMN()-27))</f>
        <v>14.7</v>
      </c>
      <c r="BD42" s="39">
        <f>IFERROR(INDEX(AdvancedOpponentStats!$A:$AD,MATCH($A42,AdvancedOpponentStats!$B:$B,0),COLUMN()-27),INDEX(AdvancedOpponentStats!$A:$AD,MATCH($A42&amp;" NCAA",AdvancedOpponentStats!$B:$B,0),COLUMN()-27))</f>
        <v>31.9</v>
      </c>
      <c r="BE42" s="39">
        <f>IFERROR(INDEX(AdvancedOpponentStats!$A:$AD,MATCH($A42,AdvancedOpponentStats!$B:$B,0),COLUMN()-27),INDEX(AdvancedOpponentStats!$A:$AD,MATCH($A42&amp;" NCAA",AdvancedOpponentStats!$B:$B,0),COLUMN()-27))</f>
        <v>0.23799999999999999</v>
      </c>
      <c r="BF42" s="41">
        <f>IFERROR(INDEX(TeamRankings!$A:$R,MATCH($A42,TeamRankings!$B:$B,0),COLUMN()-49),INDEX(TeamRankings!$A:$R,MATCH($A42&amp;" NCAA",TeamRankings!$B:$B,0),COLUMN()-49))</f>
        <v>-2.94</v>
      </c>
      <c r="BG42" s="41">
        <f>IFERROR(INDEX(TeamRankings!$A:$R,MATCH($A42,TeamRankings!$B:$B,0),COLUMN()-48),INDEX(TeamRankings!$A:$R,MATCH($A42&amp;" NCAA",TeamRankings!$B:$B,0),COLUMN()-48))</f>
        <v>-3.38</v>
      </c>
      <c r="BH42" s="41">
        <f>IFERROR(INDEX(TeamRankings!$A:$R,MATCH($A42,TeamRankings!$B:$B,0),COLUMN()-47),INDEX(TeamRankings!$A:$R,MATCH($A42&amp;" NCAA",TeamRankings!$B:$B,0),COLUMN()-47))</f>
        <v>3.41</v>
      </c>
      <c r="BI42" s="41">
        <f>IFERROR(INDEX(TeamRankings!$A:$R,MATCH($A42,TeamRankings!$B:$B,0),COLUMN()-47),INDEX(TeamRankings!$A:$R,MATCH($A42&amp;" NCAA",TeamRankings!$B:$B,0),COLUMN()-47))</f>
        <v>-9.94</v>
      </c>
      <c r="BJ42" s="41">
        <f>IFERROR(INDEX(TeamRankings!$A:$R,MATCH($A42,TeamRankings!$B:$B,0),COLUMN()-47),INDEX(TeamRankings!$A:$R,MATCH($A42&amp;" NCAA",TeamRankings!$B:$B,0),COLUMN()-47))</f>
        <v>-6.53</v>
      </c>
      <c r="BK42" s="41">
        <f>IFERROR(INDEX(TeamRankings!$A:$R,MATCH($A42,TeamRankings!$B:$B,0),COLUMN()-47),INDEX(TeamRankings!$A:$R,MATCH($A42&amp;" NCAA",TeamRankings!$B:$B,0),COLUMN()-47))</f>
        <v>103.16</v>
      </c>
      <c r="BL42" s="41">
        <f>IFERROR(INDEX(TeamRankings!$A:$R,MATCH($A42,TeamRankings!$B:$B,0),COLUMN()-47),INDEX(TeamRankings!$A:$R,MATCH($A42&amp;" NCAA",TeamRankings!$B:$B,0),COLUMN()-47))</f>
        <v>111.72</v>
      </c>
      <c r="BM42" s="41">
        <f>IFERROR(INDEX(TeamRankings!$A:$R,MATCH($A42,TeamRankings!$B:$B,0),COLUMN()-47),INDEX(TeamRankings!$A:$R,MATCH($A42&amp;" NCAA",TeamRankings!$B:$B,0),COLUMN()-47))</f>
        <v>-8.56</v>
      </c>
      <c r="BN42">
        <f t="shared" si="18"/>
        <v>176</v>
      </c>
      <c r="BO42">
        <f t="shared" si="19"/>
        <v>313</v>
      </c>
      <c r="BP42">
        <f t="shared" si="4"/>
        <v>76.5</v>
      </c>
      <c r="BQ42" s="41" t="str">
        <f>INDEX(TeamRankings!$A:$R,MATCH($A42,TeamRankings!$B:$B,0),3)</f>
        <v>Big West</v>
      </c>
      <c r="BR42" s="40">
        <f t="shared" si="6"/>
        <v>-4</v>
      </c>
      <c r="BS42" s="40">
        <f t="shared" si="7"/>
        <v>-1.0000000000000009E-3</v>
      </c>
      <c r="BT42" s="40">
        <f t="shared" si="8"/>
        <v>-4.9999999999999989E-2</v>
      </c>
      <c r="BU42" s="40">
        <f t="shared" si="9"/>
        <v>-1.4000000000000012E-2</v>
      </c>
      <c r="BV42" s="40">
        <f t="shared" si="10"/>
        <v>-4.2000000000000028</v>
      </c>
      <c r="BW42" s="40">
        <f t="shared" si="11"/>
        <v>0.69999999999999574</v>
      </c>
      <c r="BX42" s="40">
        <f t="shared" si="12"/>
        <v>0.90000000000000036</v>
      </c>
      <c r="BY42" s="40">
        <f t="shared" si="13"/>
        <v>4.0000000000000009</v>
      </c>
      <c r="BZ42" s="40">
        <f t="shared" si="14"/>
        <v>0</v>
      </c>
      <c r="CA42" s="40">
        <f t="shared" si="15"/>
        <v>-0.19999999999999929</v>
      </c>
      <c r="CB42" s="40">
        <f t="shared" si="16"/>
        <v>-4.1999999999999993</v>
      </c>
      <c r="CC42" s="40">
        <f t="shared" si="17"/>
        <v>-3.3000000000000002E-2</v>
      </c>
    </row>
    <row r="43" spans="1:83" x14ac:dyDescent="0.25">
      <c r="A43" t="s">
        <v>173</v>
      </c>
      <c r="B43">
        <f>IFERROR(INDEX(BasicStats!$A:$AH,MATCH($A43,BasicStats!$B:$B,0),COLUMN()+1),INDEX(BasicStats!$A:$AH,MATCH($A43&amp;" NCAA",BasicStats!$B:$B,0),COLUMN()+1))</f>
        <v>31</v>
      </c>
      <c r="C43">
        <f>IFERROR(INDEX(BasicStats!$A:$AH,MATCH($A43,BasicStats!$B:$B,0),COLUMN()+1),INDEX(BasicStats!$A:$AH,MATCH($A43&amp;" NCAA",BasicStats!$B:$B,0),COLUMN()+1))</f>
        <v>16</v>
      </c>
      <c r="D43">
        <f>IFERROR(INDEX(BasicStats!$A:$AH,MATCH($A43,BasicStats!$B:$B,0),COLUMN()+1),INDEX(BasicStats!$A:$AH,MATCH($A43&amp;" NCAA",BasicStats!$B:$B,0),COLUMN()+1))</f>
        <v>15</v>
      </c>
      <c r="E43">
        <f>IFERROR(INDEX(BasicStats!$A:$AH,MATCH($A43,BasicStats!$B:$B,0),COLUMN()+1),INDEX(BasicStats!$A:$AH,MATCH($A43&amp;" NCAA",BasicStats!$B:$B,0),COLUMN()+1))</f>
        <v>0.51600000000000001</v>
      </c>
      <c r="F43">
        <f>IFERROR(INDEX(BasicStats!$A:$AH,MATCH($A43,BasicStats!$B:$B,0),COLUMN()+1),INDEX(BasicStats!$A:$AH,MATCH($A43&amp;" NCAA",BasicStats!$B:$B,0),COLUMN()+1))</f>
        <v>-3.88</v>
      </c>
      <c r="G43">
        <f>IFERROR(INDEX(BasicStats!$A:$AH,MATCH($A43,BasicStats!$B:$B,0),COLUMN()+1),INDEX(BasicStats!$A:$AH,MATCH($A43&amp;" NCAA",BasicStats!$B:$B,0),COLUMN()+1))</f>
        <v>-4.0999999999999996</v>
      </c>
      <c r="H43">
        <f>IFERROR(INDEX(BasicStats!$A:$AH,MATCH($A43,BasicStats!$B:$B,0),COLUMN()+1),INDEX(BasicStats!$A:$AH,MATCH($A43&amp;" NCAA",BasicStats!$B:$B,0),COLUMN()+1))</f>
        <v>7</v>
      </c>
      <c r="I43">
        <f>IFERROR(INDEX(BasicStats!$A:$AH,MATCH($A43,BasicStats!$B:$B,0),COLUMN()+1),INDEX(BasicStats!$A:$AH,MATCH($A43&amp;" NCAA",BasicStats!$B:$B,0),COLUMN()+1))</f>
        <v>9</v>
      </c>
      <c r="J43">
        <f>IFERROR(INDEX(BasicStats!$A:$AH,MATCH($A43,BasicStats!$B:$B,0),COLUMN()+1),INDEX(BasicStats!$A:$AH,MATCH($A43&amp;" NCAA",BasicStats!$B:$B,0),COLUMN()+1))</f>
        <v>8</v>
      </c>
      <c r="K43">
        <f>IFERROR(INDEX(BasicStats!$A:$AH,MATCH($A43,BasicStats!$B:$B,0),COLUMN()+1),INDEX(BasicStats!$A:$AH,MATCH($A43&amp;" NCAA",BasicStats!$B:$B,0),COLUMN()+1))</f>
        <v>7</v>
      </c>
      <c r="L43">
        <f>IFERROR(INDEX(BasicStats!$A:$AH,MATCH($A43,BasicStats!$B:$B,0),COLUMN()+1),INDEX(BasicStats!$A:$AH,MATCH($A43&amp;" NCAA",BasicStats!$B:$B,0),COLUMN()+1))</f>
        <v>8</v>
      </c>
      <c r="M43">
        <f>IFERROR(INDEX(BasicStats!$A:$AH,MATCH($A43,BasicStats!$B:$B,0),COLUMN()+1),INDEX(BasicStats!$A:$AH,MATCH($A43&amp;" NCAA",BasicStats!$B:$B,0),COLUMN()+1))</f>
        <v>6</v>
      </c>
      <c r="N43">
        <f>IFERROR(INDEX(BasicStats!$A:$AH,MATCH($A43,BasicStats!$B:$B,0),COLUMN()+1),INDEX(BasicStats!$A:$AH,MATCH($A43&amp;" NCAA",BasicStats!$B:$B,0),COLUMN()+1))</f>
        <v>2403</v>
      </c>
      <c r="O43">
        <f>IFERROR(INDEX(BasicStats!$A:$AH,MATCH($A43,BasicStats!$B:$B,0),COLUMN()+1),INDEX(BasicStats!$A:$AH,MATCH($A43&amp;" NCAA",BasicStats!$B:$B,0),COLUMN()+1))</f>
        <v>2241</v>
      </c>
      <c r="P43">
        <f>IFERROR(INDEX(BasicStats!$A:$AH,MATCH($A43,BasicStats!$B:$B,0),COLUMN()+1),INDEX(BasicStats!$A:$AH,MATCH($A43&amp;" NCAA",BasicStats!$B:$B,0),COLUMN()+1))</f>
        <v>0</v>
      </c>
      <c r="Q43">
        <f>IFERROR(INDEX(BasicStats!$A:$AH,MATCH($A43,BasicStats!$B:$B,0),COLUMN()+1),INDEX(BasicStats!$A:$AH,MATCH($A43&amp;" NCAA",BasicStats!$B:$B,0),COLUMN()+1))</f>
        <v>1260</v>
      </c>
      <c r="R43">
        <f>IFERROR(INDEX(BasicStats!$A:$AH,MATCH($A43,BasicStats!$B:$B,0),COLUMN()+1),INDEX(BasicStats!$A:$AH,MATCH($A43&amp;" NCAA",BasicStats!$B:$B,0),COLUMN()+1))</f>
        <v>831</v>
      </c>
      <c r="S43">
        <f>IFERROR(INDEX(BasicStats!$A:$AH,MATCH($A43,BasicStats!$B:$B,0),COLUMN()+1),INDEX(BasicStats!$A:$AH,MATCH($A43&amp;" NCAA",BasicStats!$B:$B,0),COLUMN()+1))</f>
        <v>1860</v>
      </c>
      <c r="T43">
        <f>IFERROR(INDEX(BasicStats!$A:$AH,MATCH($A43,BasicStats!$B:$B,0),COLUMN()+1),INDEX(BasicStats!$A:$AH,MATCH($A43&amp;" NCAA",BasicStats!$B:$B,0),COLUMN()+1))</f>
        <v>0.44700000000000001</v>
      </c>
      <c r="U43">
        <f>IFERROR(INDEX(BasicStats!$A:$AH,MATCH($A43,BasicStats!$B:$B,0),COLUMN()+1),INDEX(BasicStats!$A:$AH,MATCH($A43&amp;" NCAA",BasicStats!$B:$B,0),COLUMN()+1))</f>
        <v>287</v>
      </c>
      <c r="V43">
        <f>IFERROR(INDEX(BasicStats!$A:$AH,MATCH($A43,BasicStats!$B:$B,0),COLUMN()+1),INDEX(BasicStats!$A:$AH,MATCH($A43&amp;" NCAA",BasicStats!$B:$B,0),COLUMN()+1))</f>
        <v>801</v>
      </c>
      <c r="W43">
        <f>IFERROR(INDEX(BasicStats!$A:$AH,MATCH($A43,BasicStats!$B:$B,0),COLUMN()+1),INDEX(BasicStats!$A:$AH,MATCH($A43&amp;" NCAA",BasicStats!$B:$B,0),COLUMN()+1))</f>
        <v>0.35799999999999998</v>
      </c>
      <c r="X43">
        <f>IFERROR(INDEX(BasicStats!$A:$AH,MATCH($A43,BasicStats!$B:$B,0),COLUMN()+1),INDEX(BasicStats!$A:$AH,MATCH($A43&amp;" NCAA",BasicStats!$B:$B,0),COLUMN()+1))</f>
        <v>454</v>
      </c>
      <c r="Y43">
        <f>IFERROR(INDEX(BasicStats!$A:$AH,MATCH($A43,BasicStats!$B:$B,0),COLUMN()+1),INDEX(BasicStats!$A:$AH,MATCH($A43&amp;" NCAA",BasicStats!$B:$B,0),COLUMN()+1))</f>
        <v>576</v>
      </c>
      <c r="Z43">
        <f>IFERROR(INDEX(BasicStats!$A:$AH,MATCH($A43,BasicStats!$B:$B,0),COLUMN()+1),INDEX(BasicStats!$A:$AH,MATCH($A43&amp;" NCAA",BasicStats!$B:$B,0),COLUMN()+1))</f>
        <v>0.78800000000000003</v>
      </c>
      <c r="AA43">
        <f>IFERROR(INDEX(BasicStats!$A:$AH,MATCH($A43,BasicStats!$B:$B,0),COLUMN()+1),INDEX(BasicStats!$A:$AH,MATCH($A43&amp;" NCAA",BasicStats!$B:$B,0),COLUMN()+1))</f>
        <v>306</v>
      </c>
      <c r="AB43">
        <f>IFERROR(INDEX(BasicStats!$A:$AH,MATCH($A43,BasicStats!$B:$B,0),COLUMN()+1),INDEX(BasicStats!$A:$AH,MATCH($A43&amp;" NCAA",BasicStats!$B:$B,0),COLUMN()+1))</f>
        <v>1170</v>
      </c>
      <c r="AC43">
        <f>IFERROR(INDEX(BasicStats!$A:$AH,MATCH($A43,BasicStats!$B:$B,0),COLUMN()+1),INDEX(BasicStats!$A:$AH,MATCH($A43&amp;" NCAA",BasicStats!$B:$B,0),COLUMN()+1))</f>
        <v>345</v>
      </c>
      <c r="AD43">
        <f>IFERROR(INDEX(BasicStats!$A:$AH,MATCH($A43,BasicStats!$B:$B,0),COLUMN()+1),INDEX(BasicStats!$A:$AH,MATCH($A43&amp;" NCAA",BasicStats!$B:$B,0),COLUMN()+1))</f>
        <v>148</v>
      </c>
      <c r="AE43">
        <f>IFERROR(INDEX(BasicStats!$A:$AH,MATCH($A43,BasicStats!$B:$B,0),COLUMN()+1),INDEX(BasicStats!$A:$AH,MATCH($A43&amp;" NCAA",BasicStats!$B:$B,0),COLUMN()+1))</f>
        <v>85</v>
      </c>
      <c r="AF43">
        <f>IFERROR(INDEX(BasicStats!$A:$AH,MATCH($A43,BasicStats!$B:$B,0),COLUMN()+1),INDEX(BasicStats!$A:$AH,MATCH($A43&amp;" NCAA",BasicStats!$B:$B,0),COLUMN()+1))</f>
        <v>379</v>
      </c>
      <c r="AG43" s="38">
        <f>IFERROR(INDEX(AdvancedStats!$A:$AD,MATCH($A43,AdvancedStats!$B:$B,0),COLUMN()-15),INDEX(AdvancedStats!$A:$AD,MATCH($A43&amp;" NCAA",AdvancedStats!$B:$B,0),COLUMN()-15))</f>
        <v>70.099999999999994</v>
      </c>
      <c r="AH43" s="38">
        <f>IFERROR(INDEX(AdvancedStats!$A:$AD,MATCH($A43,AdvancedStats!$B:$B,0),COLUMN()-15),INDEX(AdvancedStats!$A:$AD,MATCH($A43&amp;" NCAA",AdvancedStats!$B:$B,0),COLUMN()-15))</f>
        <v>108.9</v>
      </c>
      <c r="AI43" s="38">
        <f>IFERROR(INDEX(AdvancedStats!$A:$AD,MATCH($A43,AdvancedStats!$B:$B,0),COLUMN()-15),INDEX(AdvancedStats!$A:$AD,MATCH($A43&amp;" NCAA",AdvancedStats!$B:$B,0),COLUMN()-15))</f>
        <v>0.31</v>
      </c>
      <c r="AJ43" s="38">
        <f>IFERROR(INDEX(AdvancedStats!$A:$AD,MATCH($A43,AdvancedStats!$B:$B,0),COLUMN()-15),INDEX(AdvancedStats!$A:$AD,MATCH($A43&amp;" NCAA",AdvancedStats!$B:$B,0),COLUMN()-15))</f>
        <v>0.43099999999999999</v>
      </c>
      <c r="AK43" s="38">
        <f>IFERROR(INDEX(AdvancedStats!$A:$AD,MATCH($A43,AdvancedStats!$B:$B,0),COLUMN()-15),INDEX(AdvancedStats!$A:$AD,MATCH($A43&amp;" NCAA",AdvancedStats!$B:$B,0),COLUMN()-15))</f>
        <v>0.56299999999999994</v>
      </c>
      <c r="AL43" s="38">
        <f>IFERROR(INDEX(AdvancedStats!$A:$AD,MATCH($A43,AdvancedStats!$B:$B,0),COLUMN()-15),INDEX(AdvancedStats!$A:$AD,MATCH($A43&amp;" NCAA",AdvancedStats!$B:$B,0),COLUMN()-15))</f>
        <v>52</v>
      </c>
      <c r="AM43" s="38">
        <f>IFERROR(INDEX(AdvancedStats!$A:$AD,MATCH($A43,AdvancedStats!$B:$B,0),COLUMN()-15),INDEX(AdvancedStats!$A:$AD,MATCH($A43&amp;" NCAA",AdvancedStats!$B:$B,0),COLUMN()-15))</f>
        <v>41.5</v>
      </c>
      <c r="AN43" s="38">
        <f>IFERROR(INDEX(AdvancedStats!$A:$AD,MATCH($A43,AdvancedStats!$B:$B,0),COLUMN()-15),INDEX(AdvancedStats!$A:$AD,MATCH($A43&amp;" NCAA",AdvancedStats!$B:$B,0),COLUMN()-15))</f>
        <v>6.7</v>
      </c>
      <c r="AO43" s="38">
        <f>IFERROR(INDEX(AdvancedStats!$A:$AD,MATCH($A43,AdvancedStats!$B:$B,0),COLUMN()-15),INDEX(AdvancedStats!$A:$AD,MATCH($A43&amp;" NCAA",AdvancedStats!$B:$B,0),COLUMN()-15))</f>
        <v>7</v>
      </c>
      <c r="AP43" s="38">
        <f>IFERROR(INDEX(AdvancedStats!$A:$AD,MATCH($A43,AdvancedStats!$B:$B,0),COLUMN()-15),INDEX(AdvancedStats!$A:$AD,MATCH($A43&amp;" NCAA",AdvancedStats!$B:$B,0),COLUMN()-15))</f>
        <v>0.52400000000000002</v>
      </c>
      <c r="AQ43" s="38">
        <f>IFERROR(INDEX(AdvancedStats!$A:$AD,MATCH($A43,AdvancedStats!$B:$B,0),COLUMN()-15),INDEX(AdvancedStats!$A:$AD,MATCH($A43&amp;" NCAA",AdvancedStats!$B:$B,0),COLUMN()-15))</f>
        <v>15.1</v>
      </c>
      <c r="AR43" s="38">
        <f>IFERROR(INDEX(AdvancedStats!$A:$AD,MATCH($A43,AdvancedStats!$B:$B,0),COLUMN()-15),INDEX(AdvancedStats!$A:$AD,MATCH($A43&amp;" NCAA",AdvancedStats!$B:$B,0),COLUMN()-15))</f>
        <v>28.2</v>
      </c>
      <c r="AS43" s="38">
        <f>IFERROR(INDEX(AdvancedStats!$A:$AD,MATCH($A43,AdvancedStats!$B:$B,0),COLUMN()-15),INDEX(AdvancedStats!$A:$AD,MATCH($A43&amp;" NCAA",AdvancedStats!$B:$B,0),COLUMN()-15))</f>
        <v>0.24399999999999999</v>
      </c>
      <c r="AT43" s="39">
        <f>IFERROR(INDEX(AdvancedOpponentStats!$A:$AD,MATCH($A43,AdvancedOpponentStats!$B:$B,0),COLUMN()-27),INDEX(AdvancedOpponentStats!$A:$AD,MATCH($A43&amp;" NCAA",AdvancedOpponentStats!$B:$B,0),COLUMN()-27))</f>
        <v>101.5</v>
      </c>
      <c r="AU43" s="39">
        <f>IFERROR(INDEX(AdvancedOpponentStats!$A:$AD,MATCH($A43,AdvancedOpponentStats!$B:$B,0),COLUMN()-27),INDEX(AdvancedOpponentStats!$A:$AD,MATCH($A43&amp;" NCAA",AdvancedOpponentStats!$B:$B,0),COLUMN()-27))</f>
        <v>0.37</v>
      </c>
      <c r="AV43" s="39">
        <f>IFERROR(INDEX(AdvancedOpponentStats!$A:$AD,MATCH($A43,AdvancedOpponentStats!$B:$B,0),COLUMN()-27),INDEX(AdvancedOpponentStats!$A:$AD,MATCH($A43&amp;" NCAA",AdvancedOpponentStats!$B:$B,0),COLUMN()-27))</f>
        <v>0.33700000000000002</v>
      </c>
      <c r="AW43" s="39">
        <f>IFERROR(INDEX(AdvancedOpponentStats!$A:$AD,MATCH($A43,AdvancedOpponentStats!$B:$B,0),COLUMN()-27),INDEX(AdvancedOpponentStats!$A:$AD,MATCH($A43&amp;" NCAA",AdvancedOpponentStats!$B:$B,0),COLUMN()-27))</f>
        <v>0.52100000000000002</v>
      </c>
      <c r="AX43" s="39">
        <f>IFERROR(INDEX(AdvancedOpponentStats!$A:$AD,MATCH($A43,AdvancedOpponentStats!$B:$B,0),COLUMN()-27),INDEX(AdvancedOpponentStats!$A:$AD,MATCH($A43&amp;" NCAA",AdvancedOpponentStats!$B:$B,0),COLUMN()-27))</f>
        <v>48</v>
      </c>
      <c r="AY43" s="39">
        <f>IFERROR(INDEX(AdvancedOpponentStats!$A:$AD,MATCH($A43,AdvancedOpponentStats!$B:$B,0),COLUMN()-27),INDEX(AdvancedOpponentStats!$A:$AD,MATCH($A43&amp;" NCAA",AdvancedOpponentStats!$B:$B,0),COLUMN()-27))</f>
        <v>44.7</v>
      </c>
      <c r="AZ43" s="39">
        <f>IFERROR(INDEX(AdvancedOpponentStats!$A:$AD,MATCH($A43,AdvancedOpponentStats!$B:$B,0),COLUMN()-27),INDEX(AdvancedOpponentStats!$A:$AD,MATCH($A43&amp;" NCAA",AdvancedOpponentStats!$B:$B,0),COLUMN()-27))</f>
        <v>7.9</v>
      </c>
      <c r="BA43" s="39">
        <f>IFERROR(INDEX(AdvancedOpponentStats!$A:$AD,MATCH($A43,AdvancedOpponentStats!$B:$B,0),COLUMN()-27),INDEX(AdvancedOpponentStats!$A:$AD,MATCH($A43&amp;" NCAA",AdvancedOpponentStats!$B:$B,0),COLUMN()-27))</f>
        <v>7</v>
      </c>
      <c r="BB43" s="39">
        <f>IFERROR(INDEX(AdvancedOpponentStats!$A:$AD,MATCH($A43,AdvancedOpponentStats!$B:$B,0),COLUMN()-27),INDEX(AdvancedOpponentStats!$A:$AD,MATCH($A43&amp;" NCAA",AdvancedOpponentStats!$B:$B,0),COLUMN()-27))</f>
        <v>0.48099999999999998</v>
      </c>
      <c r="BC43" s="39">
        <f>IFERROR(INDEX(AdvancedOpponentStats!$A:$AD,MATCH($A43,AdvancedOpponentStats!$B:$B,0),COLUMN()-27),INDEX(AdvancedOpponentStats!$A:$AD,MATCH($A43&amp;" NCAA",AdvancedOpponentStats!$B:$B,0),COLUMN()-27))</f>
        <v>14.1</v>
      </c>
      <c r="BD43" s="39">
        <f>IFERROR(INDEX(AdvancedOpponentStats!$A:$AD,MATCH($A43,AdvancedOpponentStats!$B:$B,0),COLUMN()-27),INDEX(AdvancedOpponentStats!$A:$AD,MATCH($A43&amp;" NCAA",AdvancedOpponentStats!$B:$B,0),COLUMN()-27))</f>
        <v>25.6</v>
      </c>
      <c r="BE43" s="39">
        <f>IFERROR(INDEX(AdvancedOpponentStats!$A:$AD,MATCH($A43,AdvancedOpponentStats!$B:$B,0),COLUMN()-27),INDEX(AdvancedOpponentStats!$A:$AD,MATCH($A43&amp;" NCAA",AdvancedOpponentStats!$B:$B,0),COLUMN()-27))</f>
        <v>0.26400000000000001</v>
      </c>
      <c r="BF43" s="41">
        <f>IFERROR(INDEX(TeamRankings!$A:$R,MATCH($A43,TeamRankings!$B:$B,0),COLUMN()-49),INDEX(TeamRankings!$A:$R,MATCH($A43&amp;" NCAA",TeamRankings!$B:$B,0),COLUMN()-49))</f>
        <v>5.23</v>
      </c>
      <c r="BG43" s="41">
        <f>IFERROR(INDEX(TeamRankings!$A:$R,MATCH($A43,TeamRankings!$B:$B,0),COLUMN()-48),INDEX(TeamRankings!$A:$R,MATCH($A43&amp;" NCAA",TeamRankings!$B:$B,0),COLUMN()-48))</f>
        <v>-4.0999999999999996</v>
      </c>
      <c r="BH43" s="41">
        <f>IFERROR(INDEX(TeamRankings!$A:$R,MATCH($A43,TeamRankings!$B:$B,0),COLUMN()-47),INDEX(TeamRankings!$A:$R,MATCH($A43&amp;" NCAA",TeamRankings!$B:$B,0),COLUMN()-47))</f>
        <v>1.71</v>
      </c>
      <c r="BI43" s="41">
        <f>IFERROR(INDEX(TeamRankings!$A:$R,MATCH($A43,TeamRankings!$B:$B,0),COLUMN()-47),INDEX(TeamRankings!$A:$R,MATCH($A43&amp;" NCAA",TeamRankings!$B:$B,0),COLUMN()-47))</f>
        <v>-5.59</v>
      </c>
      <c r="BJ43" s="41">
        <f>IFERROR(INDEX(TeamRankings!$A:$R,MATCH($A43,TeamRankings!$B:$B,0),COLUMN()-47),INDEX(TeamRankings!$A:$R,MATCH($A43&amp;" NCAA",TeamRankings!$B:$B,0),COLUMN()-47))</f>
        <v>-3.88</v>
      </c>
      <c r="BK43" s="41">
        <f>IFERROR(INDEX(TeamRankings!$A:$R,MATCH($A43,TeamRankings!$B:$B,0),COLUMN()-47),INDEX(TeamRankings!$A:$R,MATCH($A43&amp;" NCAA",TeamRankings!$B:$B,0),COLUMN()-47))</f>
        <v>103.56</v>
      </c>
      <c r="BL43" s="41">
        <f>IFERROR(INDEX(TeamRankings!$A:$R,MATCH($A43,TeamRankings!$B:$B,0),COLUMN()-47),INDEX(TeamRankings!$A:$R,MATCH($A43&amp;" NCAA",TeamRankings!$B:$B,0),COLUMN()-47))</f>
        <v>107.66</v>
      </c>
      <c r="BM43" s="41">
        <f>IFERROR(INDEX(TeamRankings!$A:$R,MATCH($A43,TeamRankings!$B:$B,0),COLUMN()-47),INDEX(TeamRankings!$A:$R,MATCH($A43&amp;" NCAA",TeamRankings!$B:$B,0),COLUMN()-47))</f>
        <v>-4.1100000000000003</v>
      </c>
      <c r="BN43">
        <f t="shared" si="18"/>
        <v>170</v>
      </c>
      <c r="BO43">
        <f t="shared" si="19"/>
        <v>246</v>
      </c>
      <c r="BP43">
        <f t="shared" si="4"/>
        <v>77.516129032258064</v>
      </c>
      <c r="BQ43" s="41" t="str">
        <f>INDEX(TeamRankings!$A:$R,MATCH($A43,TeamRankings!$B:$B,0),3)</f>
        <v>WAC</v>
      </c>
      <c r="BR43" s="40">
        <f t="shared" si="6"/>
        <v>7.4000000000000057</v>
      </c>
      <c r="BS43" s="40">
        <f t="shared" si="7"/>
        <v>-0.06</v>
      </c>
      <c r="BT43" s="40">
        <f t="shared" si="8"/>
        <v>9.3999999999999972E-2</v>
      </c>
      <c r="BU43" s="40">
        <f t="shared" si="9"/>
        <v>4.1999999999999926E-2</v>
      </c>
      <c r="BV43" s="40">
        <f t="shared" si="10"/>
        <v>4</v>
      </c>
      <c r="BW43" s="40">
        <f t="shared" si="11"/>
        <v>-3.2000000000000028</v>
      </c>
      <c r="BX43" s="40">
        <f t="shared" si="12"/>
        <v>-1.2000000000000002</v>
      </c>
      <c r="BY43" s="40">
        <f t="shared" si="13"/>
        <v>0</v>
      </c>
      <c r="BZ43" s="40">
        <f t="shared" si="14"/>
        <v>4.3000000000000038E-2</v>
      </c>
      <c r="CA43" s="40">
        <f t="shared" si="15"/>
        <v>1</v>
      </c>
      <c r="CB43" s="40">
        <f t="shared" si="16"/>
        <v>2.5999999999999979</v>
      </c>
      <c r="CC43" s="40">
        <f t="shared" si="17"/>
        <v>-2.0000000000000018E-2</v>
      </c>
    </row>
    <row r="44" spans="1:83" x14ac:dyDescent="0.25">
      <c r="A44" t="s">
        <v>174</v>
      </c>
      <c r="B44">
        <f>IFERROR(INDEX(BasicStats!$A:$AH,MATCH($A44,BasicStats!$B:$B,0),COLUMN()+1),INDEX(BasicStats!$A:$AH,MATCH($A44&amp;" NCAA",BasicStats!$B:$B,0),COLUMN()+1))</f>
        <v>31</v>
      </c>
      <c r="C44">
        <f>IFERROR(INDEX(BasicStats!$A:$AH,MATCH($A44,BasicStats!$B:$B,0),COLUMN()+1),INDEX(BasicStats!$A:$AH,MATCH($A44&amp;" NCAA",BasicStats!$B:$B,0),COLUMN()+1))</f>
        <v>11</v>
      </c>
      <c r="D44">
        <f>IFERROR(INDEX(BasicStats!$A:$AH,MATCH($A44,BasicStats!$B:$B,0),COLUMN()+1),INDEX(BasicStats!$A:$AH,MATCH($A44&amp;" NCAA",BasicStats!$B:$B,0),COLUMN()+1))</f>
        <v>20</v>
      </c>
      <c r="E44">
        <f>IFERROR(INDEX(BasicStats!$A:$AH,MATCH($A44,BasicStats!$B:$B,0),COLUMN()+1),INDEX(BasicStats!$A:$AH,MATCH($A44&amp;" NCAA",BasicStats!$B:$B,0),COLUMN()+1))</f>
        <v>0.35499999999999998</v>
      </c>
      <c r="F44">
        <f>IFERROR(INDEX(BasicStats!$A:$AH,MATCH($A44,BasicStats!$B:$B,0),COLUMN()+1),INDEX(BasicStats!$A:$AH,MATCH($A44&amp;" NCAA",BasicStats!$B:$B,0),COLUMN()+1))</f>
        <v>-6.24</v>
      </c>
      <c r="G44">
        <f>IFERROR(INDEX(BasicStats!$A:$AH,MATCH($A44,BasicStats!$B:$B,0),COLUMN()+1),INDEX(BasicStats!$A:$AH,MATCH($A44&amp;" NCAA",BasicStats!$B:$B,0),COLUMN()+1))</f>
        <v>-1.48</v>
      </c>
      <c r="H44">
        <f>IFERROR(INDEX(BasicStats!$A:$AH,MATCH($A44,BasicStats!$B:$B,0),COLUMN()+1),INDEX(BasicStats!$A:$AH,MATCH($A44&amp;" NCAA",BasicStats!$B:$B,0),COLUMN()+1))</f>
        <v>7</v>
      </c>
      <c r="I44">
        <f>IFERROR(INDEX(BasicStats!$A:$AH,MATCH($A44,BasicStats!$B:$B,0),COLUMN()+1),INDEX(BasicStats!$A:$AH,MATCH($A44&amp;" NCAA",BasicStats!$B:$B,0),COLUMN()+1))</f>
        <v>9</v>
      </c>
      <c r="J44">
        <f>IFERROR(INDEX(BasicStats!$A:$AH,MATCH($A44,BasicStats!$B:$B,0),COLUMN()+1),INDEX(BasicStats!$A:$AH,MATCH($A44&amp;" NCAA",BasicStats!$B:$B,0),COLUMN()+1))</f>
        <v>7</v>
      </c>
      <c r="K44">
        <f>IFERROR(INDEX(BasicStats!$A:$AH,MATCH($A44,BasicStats!$B:$B,0),COLUMN()+1),INDEX(BasicStats!$A:$AH,MATCH($A44&amp;" NCAA",BasicStats!$B:$B,0),COLUMN()+1))</f>
        <v>6</v>
      </c>
      <c r="L44">
        <f>IFERROR(INDEX(BasicStats!$A:$AH,MATCH($A44,BasicStats!$B:$B,0),COLUMN()+1),INDEX(BasicStats!$A:$AH,MATCH($A44&amp;" NCAA",BasicStats!$B:$B,0),COLUMN()+1))</f>
        <v>3</v>
      </c>
      <c r="M44">
        <f>IFERROR(INDEX(BasicStats!$A:$AH,MATCH($A44,BasicStats!$B:$B,0),COLUMN()+1),INDEX(BasicStats!$A:$AH,MATCH($A44&amp;" NCAA",BasicStats!$B:$B,0),COLUMN()+1))</f>
        <v>12</v>
      </c>
      <c r="N44">
        <f>IFERROR(INDEX(BasicStats!$A:$AH,MATCH($A44,BasicStats!$B:$B,0),COLUMN()+1),INDEX(BasicStats!$A:$AH,MATCH($A44&amp;" NCAA",BasicStats!$B:$B,0),COLUMN()+1))</f>
        <v>2038</v>
      </c>
      <c r="O44">
        <f>IFERROR(INDEX(BasicStats!$A:$AH,MATCH($A44,BasicStats!$B:$B,0),COLUMN()+1),INDEX(BasicStats!$A:$AH,MATCH($A44&amp;" NCAA",BasicStats!$B:$B,0),COLUMN()+1))</f>
        <v>2128</v>
      </c>
      <c r="P44">
        <f>IFERROR(INDEX(BasicStats!$A:$AH,MATCH($A44,BasicStats!$B:$B,0),COLUMN()+1),INDEX(BasicStats!$A:$AH,MATCH($A44&amp;" NCAA",BasicStats!$B:$B,0),COLUMN()+1))</f>
        <v>0</v>
      </c>
      <c r="Q44">
        <f>IFERROR(INDEX(BasicStats!$A:$AH,MATCH($A44,BasicStats!$B:$B,0),COLUMN()+1),INDEX(BasicStats!$A:$AH,MATCH($A44&amp;" NCAA",BasicStats!$B:$B,0),COLUMN()+1))</f>
        <v>1260</v>
      </c>
      <c r="R44">
        <f>IFERROR(INDEX(BasicStats!$A:$AH,MATCH($A44,BasicStats!$B:$B,0),COLUMN()+1),INDEX(BasicStats!$A:$AH,MATCH($A44&amp;" NCAA",BasicStats!$B:$B,0),COLUMN()+1))</f>
        <v>735</v>
      </c>
      <c r="S44">
        <f>IFERROR(INDEX(BasicStats!$A:$AH,MATCH($A44,BasicStats!$B:$B,0),COLUMN()+1),INDEX(BasicStats!$A:$AH,MATCH($A44&amp;" NCAA",BasicStats!$B:$B,0),COLUMN()+1))</f>
        <v>1673</v>
      </c>
      <c r="T44">
        <f>IFERROR(INDEX(BasicStats!$A:$AH,MATCH($A44,BasicStats!$B:$B,0),COLUMN()+1),INDEX(BasicStats!$A:$AH,MATCH($A44&amp;" NCAA",BasicStats!$B:$B,0),COLUMN()+1))</f>
        <v>0.439</v>
      </c>
      <c r="U44">
        <f>IFERROR(INDEX(BasicStats!$A:$AH,MATCH($A44,BasicStats!$B:$B,0),COLUMN()+1),INDEX(BasicStats!$A:$AH,MATCH($A44&amp;" NCAA",BasicStats!$B:$B,0),COLUMN()+1))</f>
        <v>203</v>
      </c>
      <c r="V44">
        <f>IFERROR(INDEX(BasicStats!$A:$AH,MATCH($A44,BasicStats!$B:$B,0),COLUMN()+1),INDEX(BasicStats!$A:$AH,MATCH($A44&amp;" NCAA",BasicStats!$B:$B,0),COLUMN()+1))</f>
        <v>619</v>
      </c>
      <c r="W44">
        <f>IFERROR(INDEX(BasicStats!$A:$AH,MATCH($A44,BasicStats!$B:$B,0),COLUMN()+1),INDEX(BasicStats!$A:$AH,MATCH($A44&amp;" NCAA",BasicStats!$B:$B,0),COLUMN()+1))</f>
        <v>0.32800000000000001</v>
      </c>
      <c r="X44">
        <f>IFERROR(INDEX(BasicStats!$A:$AH,MATCH($A44,BasicStats!$B:$B,0),COLUMN()+1),INDEX(BasicStats!$A:$AH,MATCH($A44&amp;" NCAA",BasicStats!$B:$B,0),COLUMN()+1))</f>
        <v>365</v>
      </c>
      <c r="Y44">
        <f>IFERROR(INDEX(BasicStats!$A:$AH,MATCH($A44,BasicStats!$B:$B,0),COLUMN()+1),INDEX(BasicStats!$A:$AH,MATCH($A44&amp;" NCAA",BasicStats!$B:$B,0),COLUMN()+1))</f>
        <v>515</v>
      </c>
      <c r="Z44">
        <f>IFERROR(INDEX(BasicStats!$A:$AH,MATCH($A44,BasicStats!$B:$B,0),COLUMN()+1),INDEX(BasicStats!$A:$AH,MATCH($A44&amp;" NCAA",BasicStats!$B:$B,0),COLUMN()+1))</f>
        <v>0.70899999999999996</v>
      </c>
      <c r="AA44">
        <f>IFERROR(INDEX(BasicStats!$A:$AH,MATCH($A44,BasicStats!$B:$B,0),COLUMN()+1),INDEX(BasicStats!$A:$AH,MATCH($A44&amp;" NCAA",BasicStats!$B:$B,0),COLUMN()+1))</f>
        <v>218</v>
      </c>
      <c r="AB44">
        <f>IFERROR(INDEX(BasicStats!$A:$AH,MATCH($A44,BasicStats!$B:$B,0),COLUMN()+1),INDEX(BasicStats!$A:$AH,MATCH($A44&amp;" NCAA",BasicStats!$B:$B,0),COLUMN()+1))</f>
        <v>928</v>
      </c>
      <c r="AC44">
        <f>IFERROR(INDEX(BasicStats!$A:$AH,MATCH($A44,BasicStats!$B:$B,0),COLUMN()+1),INDEX(BasicStats!$A:$AH,MATCH($A44&amp;" NCAA",BasicStats!$B:$B,0),COLUMN()+1))</f>
        <v>375</v>
      </c>
      <c r="AD44">
        <f>IFERROR(INDEX(BasicStats!$A:$AH,MATCH($A44,BasicStats!$B:$B,0),COLUMN()+1),INDEX(BasicStats!$A:$AH,MATCH($A44&amp;" NCAA",BasicStats!$B:$B,0),COLUMN()+1))</f>
        <v>196</v>
      </c>
      <c r="AE44">
        <f>IFERROR(INDEX(BasicStats!$A:$AH,MATCH($A44,BasicStats!$B:$B,0),COLUMN()+1),INDEX(BasicStats!$A:$AH,MATCH($A44&amp;" NCAA",BasicStats!$B:$B,0),COLUMN()+1))</f>
        <v>71</v>
      </c>
      <c r="AF44">
        <f>IFERROR(INDEX(BasicStats!$A:$AH,MATCH($A44,BasicStats!$B:$B,0),COLUMN()+1),INDEX(BasicStats!$A:$AH,MATCH($A44&amp;" NCAA",BasicStats!$B:$B,0),COLUMN()+1))</f>
        <v>412</v>
      </c>
      <c r="AG44" s="38">
        <f>IFERROR(INDEX(AdvancedStats!$A:$AD,MATCH($A44,AdvancedStats!$B:$B,0),COLUMN()-15),INDEX(AdvancedStats!$A:$AD,MATCH($A44&amp;" NCAA",AdvancedStats!$B:$B,0),COLUMN()-15))</f>
        <v>67</v>
      </c>
      <c r="AH44" s="38">
        <f>IFERROR(INDEX(AdvancedStats!$A:$AD,MATCH($A44,AdvancedStats!$B:$B,0),COLUMN()-15),INDEX(AdvancedStats!$A:$AD,MATCH($A44&amp;" NCAA",AdvancedStats!$B:$B,0),COLUMN()-15))</f>
        <v>96.5</v>
      </c>
      <c r="AI44" s="38">
        <f>IFERROR(INDEX(AdvancedStats!$A:$AD,MATCH($A44,AdvancedStats!$B:$B,0),COLUMN()-15),INDEX(AdvancedStats!$A:$AD,MATCH($A44&amp;" NCAA",AdvancedStats!$B:$B,0),COLUMN()-15))</f>
        <v>0.308</v>
      </c>
      <c r="AJ44" s="38">
        <f>IFERROR(INDEX(AdvancedStats!$A:$AD,MATCH($A44,AdvancedStats!$B:$B,0),COLUMN()-15),INDEX(AdvancedStats!$A:$AD,MATCH($A44&amp;" NCAA",AdvancedStats!$B:$B,0),COLUMN()-15))</f>
        <v>0.37</v>
      </c>
      <c r="AK44" s="38">
        <f>IFERROR(INDEX(AdvancedStats!$A:$AD,MATCH($A44,AdvancedStats!$B:$B,0),COLUMN()-15),INDEX(AdvancedStats!$A:$AD,MATCH($A44&amp;" NCAA",AdvancedStats!$B:$B,0),COLUMN()-15))</f>
        <v>0.53100000000000003</v>
      </c>
      <c r="AL44" s="38">
        <f>IFERROR(INDEX(AdvancedStats!$A:$AD,MATCH($A44,AdvancedStats!$B:$B,0),COLUMN()-15),INDEX(AdvancedStats!$A:$AD,MATCH($A44&amp;" NCAA",AdvancedStats!$B:$B,0),COLUMN()-15))</f>
        <v>46.5</v>
      </c>
      <c r="AM44" s="38">
        <f>IFERROR(INDEX(AdvancedStats!$A:$AD,MATCH($A44,AdvancedStats!$B:$B,0),COLUMN()-15),INDEX(AdvancedStats!$A:$AD,MATCH($A44&amp;" NCAA",AdvancedStats!$B:$B,0),COLUMN()-15))</f>
        <v>51</v>
      </c>
      <c r="AN44" s="38">
        <f>IFERROR(INDEX(AdvancedStats!$A:$AD,MATCH($A44,AdvancedStats!$B:$B,0),COLUMN()-15),INDEX(AdvancedStats!$A:$AD,MATCH($A44&amp;" NCAA",AdvancedStats!$B:$B,0),COLUMN()-15))</f>
        <v>9.3000000000000007</v>
      </c>
      <c r="AO44" s="38">
        <f>IFERROR(INDEX(AdvancedStats!$A:$AD,MATCH($A44,AdvancedStats!$B:$B,0),COLUMN()-15),INDEX(AdvancedStats!$A:$AD,MATCH($A44&amp;" NCAA",AdvancedStats!$B:$B,0),COLUMN()-15))</f>
        <v>7</v>
      </c>
      <c r="AP44" s="38">
        <f>IFERROR(INDEX(AdvancedStats!$A:$AD,MATCH($A44,AdvancedStats!$B:$B,0),COLUMN()-15),INDEX(AdvancedStats!$A:$AD,MATCH($A44&amp;" NCAA",AdvancedStats!$B:$B,0),COLUMN()-15))</f>
        <v>0.5</v>
      </c>
      <c r="AQ44" s="38">
        <f>IFERROR(INDEX(AdvancedStats!$A:$AD,MATCH($A44,AdvancedStats!$B:$B,0),COLUMN()-15),INDEX(AdvancedStats!$A:$AD,MATCH($A44&amp;" NCAA",AdvancedStats!$B:$B,0),COLUMN()-15))</f>
        <v>17.7</v>
      </c>
      <c r="AR44" s="38">
        <f>IFERROR(INDEX(AdvancedStats!$A:$AD,MATCH($A44,AdvancedStats!$B:$B,0),COLUMN()-15),INDEX(AdvancedStats!$A:$AD,MATCH($A44&amp;" NCAA",AdvancedStats!$B:$B,0),COLUMN()-15))</f>
        <v>21.5</v>
      </c>
      <c r="AS44" s="38">
        <f>IFERROR(INDEX(AdvancedStats!$A:$AD,MATCH($A44,AdvancedStats!$B:$B,0),COLUMN()-15),INDEX(AdvancedStats!$A:$AD,MATCH($A44&amp;" NCAA",AdvancedStats!$B:$B,0),COLUMN()-15))</f>
        <v>0.218</v>
      </c>
      <c r="AT44" s="39">
        <f>IFERROR(INDEX(AdvancedOpponentStats!$A:$AD,MATCH($A44,AdvancedOpponentStats!$B:$B,0),COLUMN()-27),INDEX(AdvancedOpponentStats!$A:$AD,MATCH($A44&amp;" NCAA",AdvancedOpponentStats!$B:$B,0),COLUMN()-27))</f>
        <v>100.8</v>
      </c>
      <c r="AU44" s="39">
        <f>IFERROR(INDEX(AdvancedOpponentStats!$A:$AD,MATCH($A44,AdvancedOpponentStats!$B:$B,0),COLUMN()-27),INDEX(AdvancedOpponentStats!$A:$AD,MATCH($A44&amp;" NCAA",AdvancedOpponentStats!$B:$B,0),COLUMN()-27))</f>
        <v>0.38</v>
      </c>
      <c r="AV44" s="39">
        <f>IFERROR(INDEX(AdvancedOpponentStats!$A:$AD,MATCH($A44,AdvancedOpponentStats!$B:$B,0),COLUMN()-27),INDEX(AdvancedOpponentStats!$A:$AD,MATCH($A44&amp;" NCAA",AdvancedOpponentStats!$B:$B,0),COLUMN()-27))</f>
        <v>0.377</v>
      </c>
      <c r="AW44" s="39">
        <f>IFERROR(INDEX(AdvancedOpponentStats!$A:$AD,MATCH($A44,AdvancedOpponentStats!$B:$B,0),COLUMN()-27),INDEX(AdvancedOpponentStats!$A:$AD,MATCH($A44&amp;" NCAA",AdvancedOpponentStats!$B:$B,0),COLUMN()-27))</f>
        <v>0.55100000000000005</v>
      </c>
      <c r="AX44" s="39">
        <f>IFERROR(INDEX(AdvancedOpponentStats!$A:$AD,MATCH($A44,AdvancedOpponentStats!$B:$B,0),COLUMN()-27),INDEX(AdvancedOpponentStats!$A:$AD,MATCH($A44&amp;" NCAA",AdvancedOpponentStats!$B:$B,0),COLUMN()-27))</f>
        <v>53.5</v>
      </c>
      <c r="AY44" s="39">
        <f>IFERROR(INDEX(AdvancedOpponentStats!$A:$AD,MATCH($A44,AdvancedOpponentStats!$B:$B,0),COLUMN()-27),INDEX(AdvancedOpponentStats!$A:$AD,MATCH($A44&amp;" NCAA",AdvancedOpponentStats!$B:$B,0),COLUMN()-27))</f>
        <v>52.1</v>
      </c>
      <c r="AZ44" s="39">
        <f>IFERROR(INDEX(AdvancedOpponentStats!$A:$AD,MATCH($A44,AdvancedOpponentStats!$B:$B,0),COLUMN()-27),INDEX(AdvancedOpponentStats!$A:$AD,MATCH($A44&amp;" NCAA",AdvancedOpponentStats!$B:$B,0),COLUMN()-27))</f>
        <v>9.4</v>
      </c>
      <c r="BA44" s="39">
        <f>IFERROR(INDEX(AdvancedOpponentStats!$A:$AD,MATCH($A44,AdvancedOpponentStats!$B:$B,0),COLUMN()-27),INDEX(AdvancedOpponentStats!$A:$AD,MATCH($A44&amp;" NCAA",AdvancedOpponentStats!$B:$B,0),COLUMN()-27))</f>
        <v>9.4</v>
      </c>
      <c r="BB44" s="39">
        <f>IFERROR(INDEX(AdvancedOpponentStats!$A:$AD,MATCH($A44,AdvancedOpponentStats!$B:$B,0),COLUMN()-27),INDEX(AdvancedOpponentStats!$A:$AD,MATCH($A44&amp;" NCAA",AdvancedOpponentStats!$B:$B,0),COLUMN()-27))</f>
        <v>0.52</v>
      </c>
      <c r="BC44" s="39">
        <f>IFERROR(INDEX(AdvancedOpponentStats!$A:$AD,MATCH($A44,AdvancedOpponentStats!$B:$B,0),COLUMN()-27),INDEX(AdvancedOpponentStats!$A:$AD,MATCH($A44&amp;" NCAA",AdvancedOpponentStats!$B:$B,0),COLUMN()-27))</f>
        <v>19</v>
      </c>
      <c r="BD44" s="39">
        <f>IFERROR(INDEX(AdvancedOpponentStats!$A:$AD,MATCH($A44,AdvancedOpponentStats!$B:$B,0),COLUMN()-27),INDEX(AdvancedOpponentStats!$A:$AD,MATCH($A44&amp;" NCAA",AdvancedOpponentStats!$B:$B,0),COLUMN()-27))</f>
        <v>27.7</v>
      </c>
      <c r="BE44" s="39">
        <f>IFERROR(INDEX(AdvancedOpponentStats!$A:$AD,MATCH($A44,AdvancedOpponentStats!$B:$B,0),COLUMN()-27),INDEX(AdvancedOpponentStats!$A:$AD,MATCH($A44&amp;" NCAA",AdvancedOpponentStats!$B:$B,0),COLUMN()-27))</f>
        <v>0.26100000000000001</v>
      </c>
      <c r="BF44" s="41">
        <f>IFERROR(INDEX(TeamRankings!$A:$R,MATCH($A44,TeamRankings!$B:$B,0),COLUMN()-49),INDEX(TeamRankings!$A:$R,MATCH($A44&amp;" NCAA",TeamRankings!$B:$B,0),COLUMN()-49))</f>
        <v>-2.9</v>
      </c>
      <c r="BG44" s="41">
        <f>IFERROR(INDEX(TeamRankings!$A:$R,MATCH($A44,TeamRankings!$B:$B,0),COLUMN()-48),INDEX(TeamRankings!$A:$R,MATCH($A44&amp;" NCAA",TeamRankings!$B:$B,0),COLUMN()-48))</f>
        <v>-1.48</v>
      </c>
      <c r="BH44" s="41">
        <f>IFERROR(INDEX(TeamRankings!$A:$R,MATCH($A44,TeamRankings!$B:$B,0),COLUMN()-47),INDEX(TeamRankings!$A:$R,MATCH($A44&amp;" NCAA",TeamRankings!$B:$B,0),COLUMN()-47))</f>
        <v>-7.65</v>
      </c>
      <c r="BI44" s="41">
        <f>IFERROR(INDEX(TeamRankings!$A:$R,MATCH($A44,TeamRankings!$B:$B,0),COLUMN()-47),INDEX(TeamRankings!$A:$R,MATCH($A44&amp;" NCAA",TeamRankings!$B:$B,0),COLUMN()-47))</f>
        <v>1.41</v>
      </c>
      <c r="BJ44" s="41">
        <f>IFERROR(INDEX(TeamRankings!$A:$R,MATCH($A44,TeamRankings!$B:$B,0),COLUMN()-47),INDEX(TeamRankings!$A:$R,MATCH($A44&amp;" NCAA",TeamRankings!$B:$B,0),COLUMN()-47))</f>
        <v>-6.24</v>
      </c>
      <c r="BK44" s="41">
        <f>IFERROR(INDEX(TeamRankings!$A:$R,MATCH($A44,TeamRankings!$B:$B,0),COLUMN()-47),INDEX(TeamRankings!$A:$R,MATCH($A44&amp;" NCAA",TeamRankings!$B:$B,0),COLUMN()-47))</f>
        <v>95.04</v>
      </c>
      <c r="BL44" s="41">
        <f>IFERROR(INDEX(TeamRankings!$A:$R,MATCH($A44,TeamRankings!$B:$B,0),COLUMN()-47),INDEX(TeamRankings!$A:$R,MATCH($A44&amp;" NCAA",TeamRankings!$B:$B,0),COLUMN()-47))</f>
        <v>103.45</v>
      </c>
      <c r="BM44" s="41">
        <f>IFERROR(INDEX(TeamRankings!$A:$R,MATCH($A44,TeamRankings!$B:$B,0),COLUMN()-47),INDEX(TeamRankings!$A:$R,MATCH($A44&amp;" NCAA",TeamRankings!$B:$B,0),COLUMN()-47))</f>
        <v>-8.41</v>
      </c>
      <c r="BN44">
        <f t="shared" si="18"/>
        <v>295</v>
      </c>
      <c r="BO44">
        <f t="shared" si="19"/>
        <v>168</v>
      </c>
      <c r="BP44">
        <f t="shared" si="4"/>
        <v>65.741935483870961</v>
      </c>
      <c r="BQ44" s="41" t="str">
        <f>INDEX(TeamRankings!$A:$R,MATCH($A44,TeamRankings!$B:$B,0),3)</f>
        <v>Big West</v>
      </c>
      <c r="BR44" s="40">
        <f t="shared" si="6"/>
        <v>-4.2999999999999972</v>
      </c>
      <c r="BS44" s="40">
        <f t="shared" si="7"/>
        <v>-7.2000000000000008E-2</v>
      </c>
      <c r="BT44" s="40">
        <f t="shared" si="8"/>
        <v>-7.0000000000000062E-3</v>
      </c>
      <c r="BU44" s="40">
        <f t="shared" si="9"/>
        <v>-2.0000000000000018E-2</v>
      </c>
      <c r="BV44" s="40">
        <f t="shared" si="10"/>
        <v>-7</v>
      </c>
      <c r="BW44" s="40">
        <f t="shared" si="11"/>
        <v>-1.1000000000000014</v>
      </c>
      <c r="BX44" s="40">
        <f t="shared" si="12"/>
        <v>-9.9999999999999645E-2</v>
      </c>
      <c r="BY44" s="40">
        <f t="shared" si="13"/>
        <v>-2.4000000000000004</v>
      </c>
      <c r="BZ44" s="40">
        <f t="shared" si="14"/>
        <v>-2.0000000000000018E-2</v>
      </c>
      <c r="CA44" s="40">
        <f t="shared" si="15"/>
        <v>-1.3000000000000007</v>
      </c>
      <c r="CB44" s="40">
        <f t="shared" si="16"/>
        <v>-6.1999999999999993</v>
      </c>
      <c r="CC44" s="40">
        <f t="shared" si="17"/>
        <v>-4.300000000000001E-2</v>
      </c>
    </row>
    <row r="45" spans="1:83" x14ac:dyDescent="0.25">
      <c r="A45" t="s">
        <v>175</v>
      </c>
      <c r="B45">
        <f>IFERROR(INDEX(BasicStats!$A:$AH,MATCH($A45,BasicStats!$B:$B,0),COLUMN()+1),INDEX(BasicStats!$A:$AH,MATCH($A45&amp;" NCAA",BasicStats!$B:$B,0),COLUMN()+1))</f>
        <v>37</v>
      </c>
      <c r="C45">
        <f>IFERROR(INDEX(BasicStats!$A:$AH,MATCH($A45,BasicStats!$B:$B,0),COLUMN()+1),INDEX(BasicStats!$A:$AH,MATCH($A45&amp;" NCAA",BasicStats!$B:$B,0),COLUMN()+1))</f>
        <v>31</v>
      </c>
      <c r="D45">
        <f>IFERROR(INDEX(BasicStats!$A:$AH,MATCH($A45,BasicStats!$B:$B,0),COLUMN()+1),INDEX(BasicStats!$A:$AH,MATCH($A45&amp;" NCAA",BasicStats!$B:$B,0),COLUMN()+1))</f>
        <v>6</v>
      </c>
      <c r="E45">
        <f>IFERROR(INDEX(BasicStats!$A:$AH,MATCH($A45,BasicStats!$B:$B,0),COLUMN()+1),INDEX(BasicStats!$A:$AH,MATCH($A45&amp;" NCAA",BasicStats!$B:$B,0),COLUMN()+1))</f>
        <v>0.83799999999999997</v>
      </c>
      <c r="F45">
        <f>IFERROR(INDEX(BasicStats!$A:$AH,MATCH($A45,BasicStats!$B:$B,0),COLUMN()+1),INDEX(BasicStats!$A:$AH,MATCH($A45&amp;" NCAA",BasicStats!$B:$B,0),COLUMN()+1))</f>
        <v>5.72</v>
      </c>
      <c r="G45">
        <f>IFERROR(INDEX(BasicStats!$A:$AH,MATCH($A45,BasicStats!$B:$B,0),COLUMN()+1),INDEX(BasicStats!$A:$AH,MATCH($A45&amp;" NCAA",BasicStats!$B:$B,0),COLUMN()+1))</f>
        <v>-2.2799999999999998</v>
      </c>
      <c r="H45">
        <f>IFERROR(INDEX(BasicStats!$A:$AH,MATCH($A45,BasicStats!$B:$B,0),COLUMN()+1),INDEX(BasicStats!$A:$AH,MATCH($A45&amp;" NCAA",BasicStats!$B:$B,0),COLUMN()+1))</f>
        <v>15</v>
      </c>
      <c r="I45">
        <f>IFERROR(INDEX(BasicStats!$A:$AH,MATCH($A45,BasicStats!$B:$B,0),COLUMN()+1),INDEX(BasicStats!$A:$AH,MATCH($A45&amp;" NCAA",BasicStats!$B:$B,0),COLUMN()+1))</f>
        <v>1</v>
      </c>
      <c r="J45">
        <f>IFERROR(INDEX(BasicStats!$A:$AH,MATCH($A45,BasicStats!$B:$B,0),COLUMN()+1),INDEX(BasicStats!$A:$AH,MATCH($A45&amp;" NCAA",BasicStats!$B:$B,0),COLUMN()+1))</f>
        <v>12</v>
      </c>
      <c r="K45">
        <f>IFERROR(INDEX(BasicStats!$A:$AH,MATCH($A45,BasicStats!$B:$B,0),COLUMN()+1),INDEX(BasicStats!$A:$AH,MATCH($A45&amp;" NCAA",BasicStats!$B:$B,0),COLUMN()+1))</f>
        <v>2</v>
      </c>
      <c r="L45">
        <f>IFERROR(INDEX(BasicStats!$A:$AH,MATCH($A45,BasicStats!$B:$B,0),COLUMN()+1),INDEX(BasicStats!$A:$AH,MATCH($A45&amp;" NCAA",BasicStats!$B:$B,0),COLUMN()+1))</f>
        <v>13</v>
      </c>
      <c r="M45">
        <f>IFERROR(INDEX(BasicStats!$A:$AH,MATCH($A45,BasicStats!$B:$B,0),COLUMN()+1),INDEX(BasicStats!$A:$AH,MATCH($A45&amp;" NCAA",BasicStats!$B:$B,0),COLUMN()+1))</f>
        <v>2</v>
      </c>
      <c r="N45">
        <f>IFERROR(INDEX(BasicStats!$A:$AH,MATCH($A45,BasicStats!$B:$B,0),COLUMN()+1),INDEX(BasicStats!$A:$AH,MATCH($A45&amp;" NCAA",BasicStats!$B:$B,0),COLUMN()+1))</f>
        <v>2675</v>
      </c>
      <c r="O45">
        <f>IFERROR(INDEX(BasicStats!$A:$AH,MATCH($A45,BasicStats!$B:$B,0),COLUMN()+1),INDEX(BasicStats!$A:$AH,MATCH($A45&amp;" NCAA",BasicStats!$B:$B,0),COLUMN()+1))</f>
        <v>2353</v>
      </c>
      <c r="P45">
        <f>IFERROR(INDEX(BasicStats!$A:$AH,MATCH($A45,BasicStats!$B:$B,0),COLUMN()+1),INDEX(BasicStats!$A:$AH,MATCH($A45&amp;" NCAA",BasicStats!$B:$B,0),COLUMN()+1))</f>
        <v>0</v>
      </c>
      <c r="Q45">
        <f>IFERROR(INDEX(BasicStats!$A:$AH,MATCH($A45,BasicStats!$B:$B,0),COLUMN()+1),INDEX(BasicStats!$A:$AH,MATCH($A45&amp;" NCAA",BasicStats!$B:$B,0),COLUMN()+1))</f>
        <v>1500</v>
      </c>
      <c r="R45">
        <f>IFERROR(INDEX(BasicStats!$A:$AH,MATCH($A45,BasicStats!$B:$B,0),COLUMN()+1),INDEX(BasicStats!$A:$AH,MATCH($A45&amp;" NCAA",BasicStats!$B:$B,0),COLUMN()+1))</f>
        <v>987</v>
      </c>
      <c r="S45">
        <f>IFERROR(INDEX(BasicStats!$A:$AH,MATCH($A45,BasicStats!$B:$B,0),COLUMN()+1),INDEX(BasicStats!$A:$AH,MATCH($A45&amp;" NCAA",BasicStats!$B:$B,0),COLUMN()+1))</f>
        <v>2159</v>
      </c>
      <c r="T45">
        <f>IFERROR(INDEX(BasicStats!$A:$AH,MATCH($A45,BasicStats!$B:$B,0),COLUMN()+1),INDEX(BasicStats!$A:$AH,MATCH($A45&amp;" NCAA",BasicStats!$B:$B,0),COLUMN()+1))</f>
        <v>0.45700000000000002</v>
      </c>
      <c r="U45">
        <f>IFERROR(INDEX(BasicStats!$A:$AH,MATCH($A45,BasicStats!$B:$B,0),COLUMN()+1),INDEX(BasicStats!$A:$AH,MATCH($A45&amp;" NCAA",BasicStats!$B:$B,0),COLUMN()+1))</f>
        <v>252</v>
      </c>
      <c r="V45">
        <f>IFERROR(INDEX(BasicStats!$A:$AH,MATCH($A45,BasicStats!$B:$B,0),COLUMN()+1),INDEX(BasicStats!$A:$AH,MATCH($A45&amp;" NCAA",BasicStats!$B:$B,0),COLUMN()+1))</f>
        <v>701</v>
      </c>
      <c r="W45">
        <f>IFERROR(INDEX(BasicStats!$A:$AH,MATCH($A45,BasicStats!$B:$B,0),COLUMN()+1),INDEX(BasicStats!$A:$AH,MATCH($A45&amp;" NCAA",BasicStats!$B:$B,0),COLUMN()+1))</f>
        <v>0.35899999999999999</v>
      </c>
      <c r="X45">
        <f>IFERROR(INDEX(BasicStats!$A:$AH,MATCH($A45,BasicStats!$B:$B,0),COLUMN()+1),INDEX(BasicStats!$A:$AH,MATCH($A45&amp;" NCAA",BasicStats!$B:$B,0),COLUMN()+1))</f>
        <v>449</v>
      </c>
      <c r="Y45">
        <f>IFERROR(INDEX(BasicStats!$A:$AH,MATCH($A45,BasicStats!$B:$B,0),COLUMN()+1),INDEX(BasicStats!$A:$AH,MATCH($A45&amp;" NCAA",BasicStats!$B:$B,0),COLUMN()+1))</f>
        <v>640</v>
      </c>
      <c r="Z45">
        <f>IFERROR(INDEX(BasicStats!$A:$AH,MATCH($A45,BasicStats!$B:$B,0),COLUMN()+1),INDEX(BasicStats!$A:$AH,MATCH($A45&amp;" NCAA",BasicStats!$B:$B,0),COLUMN()+1))</f>
        <v>0.70199999999999996</v>
      </c>
      <c r="AA45">
        <f>IFERROR(INDEX(BasicStats!$A:$AH,MATCH($A45,BasicStats!$B:$B,0),COLUMN()+1),INDEX(BasicStats!$A:$AH,MATCH($A45&amp;" NCAA",BasicStats!$B:$B,0),COLUMN()+1))</f>
        <v>429</v>
      </c>
      <c r="AB45">
        <f>IFERROR(INDEX(BasicStats!$A:$AH,MATCH($A45,BasicStats!$B:$B,0),COLUMN()+1),INDEX(BasicStats!$A:$AH,MATCH($A45&amp;" NCAA",BasicStats!$B:$B,0),COLUMN()+1))</f>
        <v>1471</v>
      </c>
      <c r="AC45">
        <f>IFERROR(INDEX(BasicStats!$A:$AH,MATCH($A45,BasicStats!$B:$B,0),COLUMN()+1),INDEX(BasicStats!$A:$AH,MATCH($A45&amp;" NCAA",BasicStats!$B:$B,0),COLUMN()+1))</f>
        <v>479</v>
      </c>
      <c r="AD45">
        <f>IFERROR(INDEX(BasicStats!$A:$AH,MATCH($A45,BasicStats!$B:$B,0),COLUMN()+1),INDEX(BasicStats!$A:$AH,MATCH($A45&amp;" NCAA",BasicStats!$B:$B,0),COLUMN()+1))</f>
        <v>210</v>
      </c>
      <c r="AE45">
        <f>IFERROR(INDEX(BasicStats!$A:$AH,MATCH($A45,BasicStats!$B:$B,0),COLUMN()+1),INDEX(BasicStats!$A:$AH,MATCH($A45&amp;" NCAA",BasicStats!$B:$B,0),COLUMN()+1))</f>
        <v>152</v>
      </c>
      <c r="AF45">
        <f>IFERROR(INDEX(BasicStats!$A:$AH,MATCH($A45,BasicStats!$B:$B,0),COLUMN()+1),INDEX(BasicStats!$A:$AH,MATCH($A45&amp;" NCAA",BasicStats!$B:$B,0),COLUMN()+1))</f>
        <v>441</v>
      </c>
      <c r="AG45" s="38">
        <f>IFERROR(INDEX(AdvancedStats!$A:$AD,MATCH($A45,AdvancedStats!$B:$B,0),COLUMN()-15),INDEX(AdvancedStats!$A:$AD,MATCH($A45&amp;" NCAA",AdvancedStats!$B:$B,0),COLUMN()-15))</f>
        <v>66.2</v>
      </c>
      <c r="AH45" s="38">
        <f>IFERROR(INDEX(AdvancedStats!$A:$AD,MATCH($A45,AdvancedStats!$B:$B,0),COLUMN()-15),INDEX(AdvancedStats!$A:$AD,MATCH($A45&amp;" NCAA",AdvancedStats!$B:$B,0),COLUMN()-15))</f>
        <v>107.8</v>
      </c>
      <c r="AI45" s="38">
        <f>IFERROR(INDEX(AdvancedStats!$A:$AD,MATCH($A45,AdvancedStats!$B:$B,0),COLUMN()-15),INDEX(AdvancedStats!$A:$AD,MATCH($A45&amp;" NCAA",AdvancedStats!$B:$B,0),COLUMN()-15))</f>
        <v>0.29599999999999999</v>
      </c>
      <c r="AJ45" s="38">
        <f>IFERROR(INDEX(AdvancedStats!$A:$AD,MATCH($A45,AdvancedStats!$B:$B,0),COLUMN()-15),INDEX(AdvancedStats!$A:$AD,MATCH($A45&amp;" NCAA",AdvancedStats!$B:$B,0),COLUMN()-15))</f>
        <v>0.32500000000000001</v>
      </c>
      <c r="AK45" s="38">
        <f>IFERROR(INDEX(AdvancedStats!$A:$AD,MATCH($A45,AdvancedStats!$B:$B,0),COLUMN()-15),INDEX(AdvancedStats!$A:$AD,MATCH($A45&amp;" NCAA",AdvancedStats!$B:$B,0),COLUMN()-15))</f>
        <v>0.54300000000000004</v>
      </c>
      <c r="AL45" s="38">
        <f>IFERROR(INDEX(AdvancedStats!$A:$AD,MATCH($A45,AdvancedStats!$B:$B,0),COLUMN()-15),INDEX(AdvancedStats!$A:$AD,MATCH($A45&amp;" NCAA",AdvancedStats!$B:$B,0),COLUMN()-15))</f>
        <v>54.8</v>
      </c>
      <c r="AM45" s="38">
        <f>IFERROR(INDEX(AdvancedStats!$A:$AD,MATCH($A45,AdvancedStats!$B:$B,0),COLUMN()-15),INDEX(AdvancedStats!$A:$AD,MATCH($A45&amp;" NCAA",AdvancedStats!$B:$B,0),COLUMN()-15))</f>
        <v>48.5</v>
      </c>
      <c r="AN45" s="38">
        <f>IFERROR(INDEX(AdvancedStats!$A:$AD,MATCH($A45,AdvancedStats!$B:$B,0),COLUMN()-15),INDEX(AdvancedStats!$A:$AD,MATCH($A45&amp;" NCAA",AdvancedStats!$B:$B,0),COLUMN()-15))</f>
        <v>8.5</v>
      </c>
      <c r="AO45" s="38">
        <f>IFERROR(INDEX(AdvancedStats!$A:$AD,MATCH($A45,AdvancedStats!$B:$B,0),COLUMN()-15),INDEX(AdvancedStats!$A:$AD,MATCH($A45&amp;" NCAA",AdvancedStats!$B:$B,0),COLUMN()-15))</f>
        <v>10.8</v>
      </c>
      <c r="AP45" s="38">
        <f>IFERROR(INDEX(AdvancedStats!$A:$AD,MATCH($A45,AdvancedStats!$B:$B,0),COLUMN()-15),INDEX(AdvancedStats!$A:$AD,MATCH($A45&amp;" NCAA",AdvancedStats!$B:$B,0),COLUMN()-15))</f>
        <v>0.51600000000000001</v>
      </c>
      <c r="AQ45" s="38">
        <f>IFERROR(INDEX(AdvancedStats!$A:$AD,MATCH($A45,AdvancedStats!$B:$B,0),COLUMN()-15),INDEX(AdvancedStats!$A:$AD,MATCH($A45&amp;" NCAA",AdvancedStats!$B:$B,0),COLUMN()-15))</f>
        <v>15.2</v>
      </c>
      <c r="AR45" s="38">
        <f>IFERROR(INDEX(AdvancedStats!$A:$AD,MATCH($A45,AdvancedStats!$B:$B,0),COLUMN()-15),INDEX(AdvancedStats!$A:$AD,MATCH($A45&amp;" NCAA",AdvancedStats!$B:$B,0),COLUMN()-15))</f>
        <v>34</v>
      </c>
      <c r="AS45" s="38">
        <f>IFERROR(INDEX(AdvancedStats!$A:$AD,MATCH($A45,AdvancedStats!$B:$B,0),COLUMN()-15),INDEX(AdvancedStats!$A:$AD,MATCH($A45&amp;" NCAA",AdvancedStats!$B:$B,0),COLUMN()-15))</f>
        <v>0.20799999999999999</v>
      </c>
      <c r="AT45" s="39">
        <f>IFERROR(INDEX(AdvancedOpponentStats!$A:$AD,MATCH($A45,AdvancedOpponentStats!$B:$B,0),COLUMN()-27),INDEX(AdvancedOpponentStats!$A:$AD,MATCH($A45&amp;" NCAA",AdvancedOpponentStats!$B:$B,0),COLUMN()-27))</f>
        <v>94.8</v>
      </c>
      <c r="AU45" s="39">
        <f>IFERROR(INDEX(AdvancedOpponentStats!$A:$AD,MATCH($A45,AdvancedOpponentStats!$B:$B,0),COLUMN()-27),INDEX(AdvancedOpponentStats!$A:$AD,MATCH($A45&amp;" NCAA",AdvancedOpponentStats!$B:$B,0),COLUMN()-27))</f>
        <v>0.33</v>
      </c>
      <c r="AV45" s="39">
        <f>IFERROR(INDEX(AdvancedOpponentStats!$A:$AD,MATCH($A45,AdvancedOpponentStats!$B:$B,0),COLUMN()-27),INDEX(AdvancedOpponentStats!$A:$AD,MATCH($A45&amp;" NCAA",AdvancedOpponentStats!$B:$B,0),COLUMN()-27))</f>
        <v>0.33800000000000002</v>
      </c>
      <c r="AW45" s="39">
        <f>IFERROR(INDEX(AdvancedOpponentStats!$A:$AD,MATCH($A45,AdvancedOpponentStats!$B:$B,0),COLUMN()-27),INDEX(AdvancedOpponentStats!$A:$AD,MATCH($A45&amp;" NCAA",AdvancedOpponentStats!$B:$B,0),COLUMN()-27))</f>
        <v>0.48099999999999998</v>
      </c>
      <c r="AX45" s="39">
        <f>IFERROR(INDEX(AdvancedOpponentStats!$A:$AD,MATCH($A45,AdvancedOpponentStats!$B:$B,0),COLUMN()-27),INDEX(AdvancedOpponentStats!$A:$AD,MATCH($A45&amp;" NCAA",AdvancedOpponentStats!$B:$B,0),COLUMN()-27))</f>
        <v>45.2</v>
      </c>
      <c r="AY45" s="39">
        <f>IFERROR(INDEX(AdvancedOpponentStats!$A:$AD,MATCH($A45,AdvancedOpponentStats!$B:$B,0),COLUMN()-27),INDEX(AdvancedOpponentStats!$A:$AD,MATCH($A45&amp;" NCAA",AdvancedOpponentStats!$B:$B,0),COLUMN()-27))</f>
        <v>43.9</v>
      </c>
      <c r="AZ45" s="39">
        <f>IFERROR(INDEX(AdvancedOpponentStats!$A:$AD,MATCH($A45,AdvancedOpponentStats!$B:$B,0),COLUMN()-27),INDEX(AdvancedOpponentStats!$A:$AD,MATCH($A45&amp;" NCAA",AdvancedOpponentStats!$B:$B,0),COLUMN()-27))</f>
        <v>7.8</v>
      </c>
      <c r="BA45" s="39">
        <f>IFERROR(INDEX(AdvancedOpponentStats!$A:$AD,MATCH($A45,AdvancedOpponentStats!$B:$B,0),COLUMN()-27),INDEX(AdvancedOpponentStats!$A:$AD,MATCH($A45&amp;" NCAA",AdvancedOpponentStats!$B:$B,0),COLUMN()-27))</f>
        <v>7.1</v>
      </c>
      <c r="BB45" s="39">
        <f>IFERROR(INDEX(AdvancedOpponentStats!$A:$AD,MATCH($A45,AdvancedOpponentStats!$B:$B,0),COLUMN()-27),INDEX(AdvancedOpponentStats!$A:$AD,MATCH($A45&amp;" NCAA",AdvancedOpponentStats!$B:$B,0),COLUMN()-27))</f>
        <v>0.439</v>
      </c>
      <c r="BC45" s="39">
        <f>IFERROR(INDEX(AdvancedOpponentStats!$A:$AD,MATCH($A45,AdvancedOpponentStats!$B:$B,0),COLUMN()-27),INDEX(AdvancedOpponentStats!$A:$AD,MATCH($A45&amp;" NCAA",AdvancedOpponentStats!$B:$B,0),COLUMN()-27))</f>
        <v>14.6</v>
      </c>
      <c r="BD45" s="39">
        <f>IFERROR(INDEX(AdvancedOpponentStats!$A:$AD,MATCH($A45,AdvancedOpponentStats!$B:$B,0),COLUMN()-27),INDEX(AdvancedOpponentStats!$A:$AD,MATCH($A45&amp;" NCAA",AdvancedOpponentStats!$B:$B,0),COLUMN()-27))</f>
        <v>26.7</v>
      </c>
      <c r="BE45" s="39">
        <f>IFERROR(INDEX(AdvancedOpponentStats!$A:$AD,MATCH($A45,AdvancedOpponentStats!$B:$B,0),COLUMN()-27),INDEX(AdvancedOpponentStats!$A:$AD,MATCH($A45&amp;" NCAA",AdvancedOpponentStats!$B:$B,0),COLUMN()-27))</f>
        <v>0.23300000000000001</v>
      </c>
      <c r="BF45" s="41">
        <f>IFERROR(INDEX(TeamRankings!$A:$R,MATCH($A45,TeamRankings!$B:$B,0),COLUMN()-49),INDEX(TeamRankings!$A:$R,MATCH($A45&amp;" NCAA",TeamRankings!$B:$B,0),COLUMN()-49))</f>
        <v>8.6999999999999993</v>
      </c>
      <c r="BG45" s="41">
        <f>IFERROR(INDEX(TeamRankings!$A:$R,MATCH($A45,TeamRankings!$B:$B,0),COLUMN()-48),INDEX(TeamRankings!$A:$R,MATCH($A45&amp;" NCAA",TeamRankings!$B:$B,0),COLUMN()-48))</f>
        <v>-2.2799999999999998</v>
      </c>
      <c r="BH45" s="41">
        <f>IFERROR(INDEX(TeamRankings!$A:$R,MATCH($A45,TeamRankings!$B:$B,0),COLUMN()-47),INDEX(TeamRankings!$A:$R,MATCH($A45&amp;" NCAA",TeamRankings!$B:$B,0),COLUMN()-47))</f>
        <v>-0.28999999999999998</v>
      </c>
      <c r="BI45" s="41">
        <f>IFERROR(INDEX(TeamRankings!$A:$R,MATCH($A45,TeamRankings!$B:$B,0),COLUMN()-47),INDEX(TeamRankings!$A:$R,MATCH($A45&amp;" NCAA",TeamRankings!$B:$B,0),COLUMN()-47))</f>
        <v>6.01</v>
      </c>
      <c r="BJ45" s="41">
        <f>IFERROR(INDEX(TeamRankings!$A:$R,MATCH($A45,TeamRankings!$B:$B,0),COLUMN()-47),INDEX(TeamRankings!$A:$R,MATCH($A45&amp;" NCAA",TeamRankings!$B:$B,0),COLUMN()-47))</f>
        <v>5.72</v>
      </c>
      <c r="BK45" s="41">
        <f>IFERROR(INDEX(TeamRankings!$A:$R,MATCH($A45,TeamRankings!$B:$B,0),COLUMN()-47),INDEX(TeamRankings!$A:$R,MATCH($A45&amp;" NCAA",TeamRankings!$B:$B,0),COLUMN()-47))</f>
        <v>105.67</v>
      </c>
      <c r="BL45" s="41">
        <f>IFERROR(INDEX(TeamRankings!$A:$R,MATCH($A45,TeamRankings!$B:$B,0),COLUMN()-47),INDEX(TeamRankings!$A:$R,MATCH($A45&amp;" NCAA",TeamRankings!$B:$B,0),COLUMN()-47))</f>
        <v>96.21</v>
      </c>
      <c r="BM45" s="41">
        <f>IFERROR(INDEX(TeamRankings!$A:$R,MATCH($A45,TeamRankings!$B:$B,0),COLUMN()-47),INDEX(TeamRankings!$A:$R,MATCH($A45&amp;" NCAA",TeamRankings!$B:$B,0),COLUMN()-47))</f>
        <v>9.4600000000000009</v>
      </c>
      <c r="BN45">
        <f t="shared" si="18"/>
        <v>128</v>
      </c>
      <c r="BO45">
        <f t="shared" si="19"/>
        <v>69.5</v>
      </c>
      <c r="BP45">
        <f t="shared" si="4"/>
        <v>72.297297297297291</v>
      </c>
      <c r="BQ45" s="41" t="str">
        <f>INDEX(TeamRankings!$A:$R,MATCH($A45,TeamRankings!$B:$B,0),3)</f>
        <v>Big West</v>
      </c>
      <c r="BR45" s="40">
        <f t="shared" si="6"/>
        <v>13</v>
      </c>
      <c r="BS45" s="40">
        <f t="shared" si="7"/>
        <v>-3.400000000000003E-2</v>
      </c>
      <c r="BT45" s="40">
        <f t="shared" si="8"/>
        <v>-1.3000000000000012E-2</v>
      </c>
      <c r="BU45" s="40">
        <f t="shared" si="9"/>
        <v>6.2000000000000055E-2</v>
      </c>
      <c r="BV45" s="40">
        <f t="shared" si="10"/>
        <v>9.5999999999999943</v>
      </c>
      <c r="BW45" s="40">
        <f t="shared" si="11"/>
        <v>4.6000000000000014</v>
      </c>
      <c r="BX45" s="40">
        <f t="shared" si="12"/>
        <v>0.70000000000000018</v>
      </c>
      <c r="BY45" s="40">
        <f t="shared" si="13"/>
        <v>3.7000000000000011</v>
      </c>
      <c r="BZ45" s="40">
        <f t="shared" si="14"/>
        <v>7.7000000000000013E-2</v>
      </c>
      <c r="CA45" s="40">
        <f t="shared" si="15"/>
        <v>0.59999999999999964</v>
      </c>
      <c r="CB45" s="40">
        <f t="shared" si="16"/>
        <v>7.3000000000000007</v>
      </c>
      <c r="CC45" s="40">
        <f t="shared" si="17"/>
        <v>-2.5000000000000022E-2</v>
      </c>
    </row>
    <row r="46" spans="1:83" x14ac:dyDescent="0.25">
      <c r="A46" t="s">
        <v>176</v>
      </c>
      <c r="B46">
        <f>IFERROR(INDEX(BasicStats!$A:$AH,MATCH($A46,BasicStats!$B:$B,0),COLUMN()+1),INDEX(BasicStats!$A:$AH,MATCH($A46&amp;" NCAA",BasicStats!$B:$B,0),COLUMN()+1))</f>
        <v>33</v>
      </c>
      <c r="C46">
        <f>IFERROR(INDEX(BasicStats!$A:$AH,MATCH($A46,BasicStats!$B:$B,0),COLUMN()+1),INDEX(BasicStats!$A:$AH,MATCH($A46&amp;" NCAA",BasicStats!$B:$B,0),COLUMN()+1))</f>
        <v>10</v>
      </c>
      <c r="D46">
        <f>IFERROR(INDEX(BasicStats!$A:$AH,MATCH($A46,BasicStats!$B:$B,0),COLUMN()+1),INDEX(BasicStats!$A:$AH,MATCH($A46&amp;" NCAA",BasicStats!$B:$B,0),COLUMN()+1))</f>
        <v>23</v>
      </c>
      <c r="E46">
        <f>IFERROR(INDEX(BasicStats!$A:$AH,MATCH($A46,BasicStats!$B:$B,0),COLUMN()+1),INDEX(BasicStats!$A:$AH,MATCH($A46&amp;" NCAA",BasicStats!$B:$B,0),COLUMN()+1))</f>
        <v>0.30299999999999999</v>
      </c>
      <c r="F46">
        <f>IFERROR(INDEX(BasicStats!$A:$AH,MATCH($A46,BasicStats!$B:$B,0),COLUMN()+1),INDEX(BasicStats!$A:$AH,MATCH($A46&amp;" NCAA",BasicStats!$B:$B,0),COLUMN()+1))</f>
        <v>-11.1</v>
      </c>
      <c r="G46">
        <f>IFERROR(INDEX(BasicStats!$A:$AH,MATCH($A46,BasicStats!$B:$B,0),COLUMN()+1),INDEX(BasicStats!$A:$AH,MATCH($A46&amp;" NCAA",BasicStats!$B:$B,0),COLUMN()+1))</f>
        <v>-3.17</v>
      </c>
      <c r="H46">
        <f>IFERROR(INDEX(BasicStats!$A:$AH,MATCH($A46,BasicStats!$B:$B,0),COLUMN()+1),INDEX(BasicStats!$A:$AH,MATCH($A46&amp;" NCAA",BasicStats!$B:$B,0),COLUMN()+1))</f>
        <v>4</v>
      </c>
      <c r="I46">
        <f>IFERROR(INDEX(BasicStats!$A:$AH,MATCH($A46,BasicStats!$B:$B,0),COLUMN()+1),INDEX(BasicStats!$A:$AH,MATCH($A46&amp;" NCAA",BasicStats!$B:$B,0),COLUMN()+1))</f>
        <v>12</v>
      </c>
      <c r="J46">
        <f>IFERROR(INDEX(BasicStats!$A:$AH,MATCH($A46,BasicStats!$B:$B,0),COLUMN()+1),INDEX(BasicStats!$A:$AH,MATCH($A46&amp;" NCAA",BasicStats!$B:$B,0),COLUMN()+1))</f>
        <v>7</v>
      </c>
      <c r="K46">
        <f>IFERROR(INDEX(BasicStats!$A:$AH,MATCH($A46,BasicStats!$B:$B,0),COLUMN()+1),INDEX(BasicStats!$A:$AH,MATCH($A46&amp;" NCAA",BasicStats!$B:$B,0),COLUMN()+1))</f>
        <v>7</v>
      </c>
      <c r="L46">
        <f>IFERROR(INDEX(BasicStats!$A:$AH,MATCH($A46,BasicStats!$B:$B,0),COLUMN()+1),INDEX(BasicStats!$A:$AH,MATCH($A46&amp;" NCAA",BasicStats!$B:$B,0),COLUMN()+1))</f>
        <v>2</v>
      </c>
      <c r="M46">
        <f>IFERROR(INDEX(BasicStats!$A:$AH,MATCH($A46,BasicStats!$B:$B,0),COLUMN()+1),INDEX(BasicStats!$A:$AH,MATCH($A46&amp;" NCAA",BasicStats!$B:$B,0),COLUMN()+1))</f>
        <v>14</v>
      </c>
      <c r="N46">
        <f>IFERROR(INDEX(BasicStats!$A:$AH,MATCH($A46,BasicStats!$B:$B,0),COLUMN()+1),INDEX(BasicStats!$A:$AH,MATCH($A46&amp;" NCAA",BasicStats!$B:$B,0),COLUMN()+1))</f>
        <v>2153</v>
      </c>
      <c r="O46">
        <f>IFERROR(INDEX(BasicStats!$A:$AH,MATCH($A46,BasicStats!$B:$B,0),COLUMN()+1),INDEX(BasicStats!$A:$AH,MATCH($A46&amp;" NCAA",BasicStats!$B:$B,0),COLUMN()+1))</f>
        <v>2279</v>
      </c>
      <c r="P46">
        <f>IFERROR(INDEX(BasicStats!$A:$AH,MATCH($A46,BasicStats!$B:$B,0),COLUMN()+1),INDEX(BasicStats!$A:$AH,MATCH($A46&amp;" NCAA",BasicStats!$B:$B,0),COLUMN()+1))</f>
        <v>0</v>
      </c>
      <c r="Q46">
        <f>IFERROR(INDEX(BasicStats!$A:$AH,MATCH($A46,BasicStats!$B:$B,0),COLUMN()+1),INDEX(BasicStats!$A:$AH,MATCH($A46&amp;" NCAA",BasicStats!$B:$B,0),COLUMN()+1))</f>
        <v>1325</v>
      </c>
      <c r="R46">
        <f>IFERROR(INDEX(BasicStats!$A:$AH,MATCH($A46,BasicStats!$B:$B,0),COLUMN()+1),INDEX(BasicStats!$A:$AH,MATCH($A46&amp;" NCAA",BasicStats!$B:$B,0),COLUMN()+1))</f>
        <v>793</v>
      </c>
      <c r="S46">
        <f>IFERROR(INDEX(BasicStats!$A:$AH,MATCH($A46,BasicStats!$B:$B,0),COLUMN()+1),INDEX(BasicStats!$A:$AH,MATCH($A46&amp;" NCAA",BasicStats!$B:$B,0),COLUMN()+1))</f>
        <v>1787</v>
      </c>
      <c r="T46">
        <f>IFERROR(INDEX(BasicStats!$A:$AH,MATCH($A46,BasicStats!$B:$B,0),COLUMN()+1),INDEX(BasicStats!$A:$AH,MATCH($A46&amp;" NCAA",BasicStats!$B:$B,0),COLUMN()+1))</f>
        <v>0.44400000000000001</v>
      </c>
      <c r="U46">
        <f>IFERROR(INDEX(BasicStats!$A:$AH,MATCH($A46,BasicStats!$B:$B,0),COLUMN()+1),INDEX(BasicStats!$A:$AH,MATCH($A46&amp;" NCAA",BasicStats!$B:$B,0),COLUMN()+1))</f>
        <v>279</v>
      </c>
      <c r="V46">
        <f>IFERROR(INDEX(BasicStats!$A:$AH,MATCH($A46,BasicStats!$B:$B,0),COLUMN()+1),INDEX(BasicStats!$A:$AH,MATCH($A46&amp;" NCAA",BasicStats!$B:$B,0),COLUMN()+1))</f>
        <v>741</v>
      </c>
      <c r="W46">
        <f>IFERROR(INDEX(BasicStats!$A:$AH,MATCH($A46,BasicStats!$B:$B,0),COLUMN()+1),INDEX(BasicStats!$A:$AH,MATCH($A46&amp;" NCAA",BasicStats!$B:$B,0),COLUMN()+1))</f>
        <v>0.377</v>
      </c>
      <c r="X46">
        <f>IFERROR(INDEX(BasicStats!$A:$AH,MATCH($A46,BasicStats!$B:$B,0),COLUMN()+1),INDEX(BasicStats!$A:$AH,MATCH($A46&amp;" NCAA",BasicStats!$B:$B,0),COLUMN()+1))</f>
        <v>288</v>
      </c>
      <c r="Y46">
        <f>IFERROR(INDEX(BasicStats!$A:$AH,MATCH($A46,BasicStats!$B:$B,0),COLUMN()+1),INDEX(BasicStats!$A:$AH,MATCH($A46&amp;" NCAA",BasicStats!$B:$B,0),COLUMN()+1))</f>
        <v>421</v>
      </c>
      <c r="Z46">
        <f>IFERROR(INDEX(BasicStats!$A:$AH,MATCH($A46,BasicStats!$B:$B,0),COLUMN()+1),INDEX(BasicStats!$A:$AH,MATCH($A46&amp;" NCAA",BasicStats!$B:$B,0),COLUMN()+1))</f>
        <v>0.68400000000000005</v>
      </c>
      <c r="AA46">
        <f>IFERROR(INDEX(BasicStats!$A:$AH,MATCH($A46,BasicStats!$B:$B,0),COLUMN()+1),INDEX(BasicStats!$A:$AH,MATCH($A46&amp;" NCAA",BasicStats!$B:$B,0),COLUMN()+1))</f>
        <v>281</v>
      </c>
      <c r="AB46">
        <f>IFERROR(INDEX(BasicStats!$A:$AH,MATCH($A46,BasicStats!$B:$B,0),COLUMN()+1),INDEX(BasicStats!$A:$AH,MATCH($A46&amp;" NCAA",BasicStats!$B:$B,0),COLUMN()+1))</f>
        <v>1051</v>
      </c>
      <c r="AC46">
        <f>IFERROR(INDEX(BasicStats!$A:$AH,MATCH($A46,BasicStats!$B:$B,0),COLUMN()+1),INDEX(BasicStats!$A:$AH,MATCH($A46&amp;" NCAA",BasicStats!$B:$B,0),COLUMN()+1))</f>
        <v>426</v>
      </c>
      <c r="AD46">
        <f>IFERROR(INDEX(BasicStats!$A:$AH,MATCH($A46,BasicStats!$B:$B,0),COLUMN()+1),INDEX(BasicStats!$A:$AH,MATCH($A46&amp;" NCAA",BasicStats!$B:$B,0),COLUMN()+1))</f>
        <v>164</v>
      </c>
      <c r="AE46">
        <f>IFERROR(INDEX(BasicStats!$A:$AH,MATCH($A46,BasicStats!$B:$B,0),COLUMN()+1),INDEX(BasicStats!$A:$AH,MATCH($A46&amp;" NCAA",BasicStats!$B:$B,0),COLUMN()+1))</f>
        <v>60</v>
      </c>
      <c r="AF46">
        <f>IFERROR(INDEX(BasicStats!$A:$AH,MATCH($A46,BasicStats!$B:$B,0),COLUMN()+1),INDEX(BasicStats!$A:$AH,MATCH($A46&amp;" NCAA",BasicStats!$B:$B,0),COLUMN()+1))</f>
        <v>425</v>
      </c>
      <c r="AG46" s="38">
        <f>IFERROR(INDEX(AdvancedStats!$A:$AD,MATCH($A46,AdvancedStats!$B:$B,0),COLUMN()-15),INDEX(AdvancedStats!$A:$AD,MATCH($A46&amp;" NCAA",AdvancedStats!$B:$B,0),COLUMN()-15))</f>
        <v>64.400000000000006</v>
      </c>
      <c r="AH46" s="38">
        <f>IFERROR(INDEX(AdvancedStats!$A:$AD,MATCH($A46,AdvancedStats!$B:$B,0),COLUMN()-15),INDEX(AdvancedStats!$A:$AD,MATCH($A46&amp;" NCAA",AdvancedStats!$B:$B,0),COLUMN()-15))</f>
        <v>100.9</v>
      </c>
      <c r="AI46" s="38">
        <f>IFERROR(INDEX(AdvancedStats!$A:$AD,MATCH($A46,AdvancedStats!$B:$B,0),COLUMN()-15),INDEX(AdvancedStats!$A:$AD,MATCH($A46&amp;" NCAA",AdvancedStats!$B:$B,0),COLUMN()-15))</f>
        <v>0.23599999999999999</v>
      </c>
      <c r="AJ46" s="38">
        <f>IFERROR(INDEX(AdvancedStats!$A:$AD,MATCH($A46,AdvancedStats!$B:$B,0),COLUMN()-15),INDEX(AdvancedStats!$A:$AD,MATCH($A46&amp;" NCAA",AdvancedStats!$B:$B,0),COLUMN()-15))</f>
        <v>0.41499999999999998</v>
      </c>
      <c r="AK46" s="38">
        <f>IFERROR(INDEX(AdvancedStats!$A:$AD,MATCH($A46,AdvancedStats!$B:$B,0),COLUMN()-15),INDEX(AdvancedStats!$A:$AD,MATCH($A46&amp;" NCAA",AdvancedStats!$B:$B,0),COLUMN()-15))</f>
        <v>0.54200000000000004</v>
      </c>
      <c r="AL46" s="38">
        <f>IFERROR(INDEX(AdvancedStats!$A:$AD,MATCH($A46,AdvancedStats!$B:$B,0),COLUMN()-15),INDEX(AdvancedStats!$A:$AD,MATCH($A46&amp;" NCAA",AdvancedStats!$B:$B,0),COLUMN()-15))</f>
        <v>50.5</v>
      </c>
      <c r="AM46" s="38">
        <f>IFERROR(INDEX(AdvancedStats!$A:$AD,MATCH($A46,AdvancedStats!$B:$B,0),COLUMN()-15),INDEX(AdvancedStats!$A:$AD,MATCH($A46&amp;" NCAA",AdvancedStats!$B:$B,0),COLUMN()-15))</f>
        <v>53.7</v>
      </c>
      <c r="AN46" s="38">
        <f>IFERROR(INDEX(AdvancedStats!$A:$AD,MATCH($A46,AdvancedStats!$B:$B,0),COLUMN()-15),INDEX(AdvancedStats!$A:$AD,MATCH($A46&amp;" NCAA",AdvancedStats!$B:$B,0),COLUMN()-15))</f>
        <v>7.7</v>
      </c>
      <c r="AO46" s="38">
        <f>IFERROR(INDEX(AdvancedStats!$A:$AD,MATCH($A46,AdvancedStats!$B:$B,0),COLUMN()-15),INDEX(AdvancedStats!$A:$AD,MATCH($A46&amp;" NCAA",AdvancedStats!$B:$B,0),COLUMN()-15))</f>
        <v>5.4</v>
      </c>
      <c r="AP46" s="38">
        <f>IFERROR(INDEX(AdvancedStats!$A:$AD,MATCH($A46,AdvancedStats!$B:$B,0),COLUMN()-15),INDEX(AdvancedStats!$A:$AD,MATCH($A46&amp;" NCAA",AdvancedStats!$B:$B,0),COLUMN()-15))</f>
        <v>0.52200000000000002</v>
      </c>
      <c r="AQ46" s="38">
        <f>IFERROR(INDEX(AdvancedStats!$A:$AD,MATCH($A46,AdvancedStats!$B:$B,0),COLUMN()-15),INDEX(AdvancedStats!$A:$AD,MATCH($A46&amp;" NCAA",AdvancedStats!$B:$B,0),COLUMN()-15))</f>
        <v>17.600000000000001</v>
      </c>
      <c r="AR46" s="38">
        <f>IFERROR(INDEX(AdvancedStats!$A:$AD,MATCH($A46,AdvancedStats!$B:$B,0),COLUMN()-15),INDEX(AdvancedStats!$A:$AD,MATCH($A46&amp;" NCAA",AdvancedStats!$B:$B,0),COLUMN()-15))</f>
        <v>26.6</v>
      </c>
      <c r="AS46" s="38">
        <f>IFERROR(INDEX(AdvancedStats!$A:$AD,MATCH($A46,AdvancedStats!$B:$B,0),COLUMN()-15),INDEX(AdvancedStats!$A:$AD,MATCH($A46&amp;" NCAA",AdvancedStats!$B:$B,0),COLUMN()-15))</f>
        <v>0.161</v>
      </c>
      <c r="AT46" s="39">
        <f>IFERROR(INDEX(AdvancedOpponentStats!$A:$AD,MATCH($A46,AdvancedOpponentStats!$B:$B,0),COLUMN()-27),INDEX(AdvancedOpponentStats!$A:$AD,MATCH($A46&amp;" NCAA",AdvancedOpponentStats!$B:$B,0),COLUMN()-27))</f>
        <v>106.8</v>
      </c>
      <c r="AU46" s="39">
        <f>IFERROR(INDEX(AdvancedOpponentStats!$A:$AD,MATCH($A46,AdvancedOpponentStats!$B:$B,0),COLUMN()-27),INDEX(AdvancedOpponentStats!$A:$AD,MATCH($A46&amp;" NCAA",AdvancedOpponentStats!$B:$B,0),COLUMN()-27))</f>
        <v>0.33400000000000002</v>
      </c>
      <c r="AV46" s="39">
        <f>IFERROR(INDEX(AdvancedOpponentStats!$A:$AD,MATCH($A46,AdvancedOpponentStats!$B:$B,0),COLUMN()-27),INDEX(AdvancedOpponentStats!$A:$AD,MATCH($A46&amp;" NCAA",AdvancedOpponentStats!$B:$B,0),COLUMN()-27))</f>
        <v>0.36499999999999999</v>
      </c>
      <c r="AW46" s="39">
        <f>IFERROR(INDEX(AdvancedOpponentStats!$A:$AD,MATCH($A46,AdvancedOpponentStats!$B:$B,0),COLUMN()-27),INDEX(AdvancedOpponentStats!$A:$AD,MATCH($A46&amp;" NCAA",AdvancedOpponentStats!$B:$B,0),COLUMN()-27))</f>
        <v>0.55900000000000005</v>
      </c>
      <c r="AX46" s="39">
        <f>IFERROR(INDEX(AdvancedOpponentStats!$A:$AD,MATCH($A46,AdvancedOpponentStats!$B:$B,0),COLUMN()-27),INDEX(AdvancedOpponentStats!$A:$AD,MATCH($A46&amp;" NCAA",AdvancedOpponentStats!$B:$B,0),COLUMN()-27))</f>
        <v>49.5</v>
      </c>
      <c r="AY46" s="39">
        <f>IFERROR(INDEX(AdvancedOpponentStats!$A:$AD,MATCH($A46,AdvancedOpponentStats!$B:$B,0),COLUMN()-27),INDEX(AdvancedOpponentStats!$A:$AD,MATCH($A46&amp;" NCAA",AdvancedOpponentStats!$B:$B,0),COLUMN()-27))</f>
        <v>54</v>
      </c>
      <c r="AZ46" s="39">
        <f>IFERROR(INDEX(AdvancedOpponentStats!$A:$AD,MATCH($A46,AdvancedOpponentStats!$B:$B,0),COLUMN()-27),INDEX(AdvancedOpponentStats!$A:$AD,MATCH($A46&amp;" NCAA",AdvancedOpponentStats!$B:$B,0),COLUMN()-27))</f>
        <v>8.5</v>
      </c>
      <c r="BA46" s="39">
        <f>IFERROR(INDEX(AdvancedOpponentStats!$A:$AD,MATCH($A46,AdvancedOpponentStats!$B:$B,0),COLUMN()-27),INDEX(AdvancedOpponentStats!$A:$AD,MATCH($A46&amp;" NCAA",AdvancedOpponentStats!$B:$B,0),COLUMN()-27))</f>
        <v>6.7</v>
      </c>
      <c r="BB46" s="39">
        <f>IFERROR(INDEX(AdvancedOpponentStats!$A:$AD,MATCH($A46,AdvancedOpponentStats!$B:$B,0),COLUMN()-27),INDEX(AdvancedOpponentStats!$A:$AD,MATCH($A46&amp;" NCAA",AdvancedOpponentStats!$B:$B,0),COLUMN()-27))</f>
        <v>0.53100000000000003</v>
      </c>
      <c r="BC46" s="39">
        <f>IFERROR(INDEX(AdvancedOpponentStats!$A:$AD,MATCH($A46,AdvancedOpponentStats!$B:$B,0),COLUMN()-27),INDEX(AdvancedOpponentStats!$A:$AD,MATCH($A46&amp;" NCAA",AdvancedOpponentStats!$B:$B,0),COLUMN()-27))</f>
        <v>14.7</v>
      </c>
      <c r="BD46" s="39">
        <f>IFERROR(INDEX(AdvancedOpponentStats!$A:$AD,MATCH($A46,AdvancedOpponentStats!$B:$B,0),COLUMN()-27),INDEX(AdvancedOpponentStats!$A:$AD,MATCH($A46&amp;" NCAA",AdvancedOpponentStats!$B:$B,0),COLUMN()-27))</f>
        <v>24.8</v>
      </c>
      <c r="BE46" s="39">
        <f>IFERROR(INDEX(AdvancedOpponentStats!$A:$AD,MATCH($A46,AdvancedOpponentStats!$B:$B,0),COLUMN()-27),INDEX(AdvancedOpponentStats!$A:$AD,MATCH($A46&amp;" NCAA",AdvancedOpponentStats!$B:$B,0),COLUMN()-27))</f>
        <v>0.23300000000000001</v>
      </c>
      <c r="BF46" s="41">
        <f>IFERROR(INDEX(TeamRankings!$A:$R,MATCH($A46,TeamRankings!$B:$B,0),COLUMN()-49),INDEX(TeamRankings!$A:$R,MATCH($A46&amp;" NCAA",TeamRankings!$B:$B,0),COLUMN()-49))</f>
        <v>-3.82</v>
      </c>
      <c r="BG46" s="41">
        <f>IFERROR(INDEX(TeamRankings!$A:$R,MATCH($A46,TeamRankings!$B:$B,0),COLUMN()-48),INDEX(TeamRankings!$A:$R,MATCH($A46&amp;" NCAA",TeamRankings!$B:$B,0),COLUMN()-48))</f>
        <v>-3.17</v>
      </c>
      <c r="BH46" s="41">
        <f>IFERROR(INDEX(TeamRankings!$A:$R,MATCH($A46,TeamRankings!$B:$B,0),COLUMN()-47),INDEX(TeamRankings!$A:$R,MATCH($A46&amp;" NCAA",TeamRankings!$B:$B,0),COLUMN()-47))</f>
        <v>-9.86</v>
      </c>
      <c r="BI46" s="41">
        <f>IFERROR(INDEX(TeamRankings!$A:$R,MATCH($A46,TeamRankings!$B:$B,0),COLUMN()-47),INDEX(TeamRankings!$A:$R,MATCH($A46&amp;" NCAA",TeamRankings!$B:$B,0),COLUMN()-47))</f>
        <v>-1.24</v>
      </c>
      <c r="BJ46" s="41">
        <f>IFERROR(INDEX(TeamRankings!$A:$R,MATCH($A46,TeamRankings!$B:$B,0),COLUMN()-47),INDEX(TeamRankings!$A:$R,MATCH($A46&amp;" NCAA",TeamRankings!$B:$B,0),COLUMN()-47))</f>
        <v>-11.1</v>
      </c>
      <c r="BK46" s="41">
        <f>IFERROR(INDEX(TeamRankings!$A:$R,MATCH($A46,TeamRankings!$B:$B,0),COLUMN()-47),INDEX(TeamRankings!$A:$R,MATCH($A46&amp;" NCAA",TeamRankings!$B:$B,0),COLUMN()-47))</f>
        <v>96.73</v>
      </c>
      <c r="BL46" s="41">
        <f>IFERROR(INDEX(TeamRankings!$A:$R,MATCH($A46,TeamRankings!$B:$B,0),COLUMN()-47),INDEX(TeamRankings!$A:$R,MATCH($A46&amp;" NCAA",TeamRankings!$B:$B,0),COLUMN()-47))</f>
        <v>112.95</v>
      </c>
      <c r="BM46" s="41">
        <f>IFERROR(INDEX(TeamRankings!$A:$R,MATCH($A46,TeamRankings!$B:$B,0),COLUMN()-47),INDEX(TeamRankings!$A:$R,MATCH($A46&amp;" NCAA",TeamRankings!$B:$B,0),COLUMN()-47))</f>
        <v>-16.22</v>
      </c>
      <c r="BN46">
        <f t="shared" si="18"/>
        <v>277</v>
      </c>
      <c r="BO46">
        <f t="shared" si="19"/>
        <v>321</v>
      </c>
      <c r="BP46">
        <f t="shared" si="4"/>
        <v>65.242424242424249</v>
      </c>
      <c r="BQ46" s="41" t="str">
        <f>INDEX(TeamRankings!$A:$R,MATCH($A46,TeamRankings!$B:$B,0),3)</f>
        <v>Big West</v>
      </c>
      <c r="BR46" s="40">
        <f t="shared" si="6"/>
        <v>-5.8999999999999915</v>
      </c>
      <c r="BS46" s="40">
        <f t="shared" si="7"/>
        <v>-9.8000000000000032E-2</v>
      </c>
      <c r="BT46" s="40">
        <f t="shared" si="8"/>
        <v>4.9999999999999989E-2</v>
      </c>
      <c r="BU46" s="40">
        <f t="shared" si="9"/>
        <v>-1.7000000000000015E-2</v>
      </c>
      <c r="BV46" s="40">
        <f t="shared" si="10"/>
        <v>1</v>
      </c>
      <c r="BW46" s="40">
        <f t="shared" si="11"/>
        <v>-0.29999999999999716</v>
      </c>
      <c r="BX46" s="40">
        <f t="shared" si="12"/>
        <v>-0.79999999999999982</v>
      </c>
      <c r="BY46" s="40">
        <f t="shared" si="13"/>
        <v>-1.2999999999999998</v>
      </c>
      <c r="BZ46" s="40">
        <f t="shared" si="14"/>
        <v>-9.000000000000008E-3</v>
      </c>
      <c r="CA46" s="40">
        <f t="shared" si="15"/>
        <v>2.9000000000000021</v>
      </c>
      <c r="CB46" s="40">
        <f t="shared" si="16"/>
        <v>1.8000000000000007</v>
      </c>
      <c r="CC46" s="40">
        <f t="shared" si="17"/>
        <v>-7.2000000000000008E-2</v>
      </c>
    </row>
    <row r="47" spans="1:83" x14ac:dyDescent="0.25">
      <c r="A47" t="s">
        <v>177</v>
      </c>
      <c r="B47">
        <f>IFERROR(INDEX(BasicStats!$A:$AH,MATCH($A47,BasicStats!$B:$B,0),COLUMN()+1),INDEX(BasicStats!$A:$AH,MATCH($A47&amp;" NCAA",BasicStats!$B:$B,0),COLUMN()+1))</f>
        <v>32</v>
      </c>
      <c r="C47">
        <f>IFERROR(INDEX(BasicStats!$A:$AH,MATCH($A47,BasicStats!$B:$B,0),COLUMN()+1),INDEX(BasicStats!$A:$AH,MATCH($A47&amp;" NCAA",BasicStats!$B:$B,0),COLUMN()+1))</f>
        <v>22</v>
      </c>
      <c r="D47">
        <f>IFERROR(INDEX(BasicStats!$A:$AH,MATCH($A47,BasicStats!$B:$B,0),COLUMN()+1),INDEX(BasicStats!$A:$AH,MATCH($A47&amp;" NCAA",BasicStats!$B:$B,0),COLUMN()+1))</f>
        <v>10</v>
      </c>
      <c r="E47">
        <f>IFERROR(INDEX(BasicStats!$A:$AH,MATCH($A47,BasicStats!$B:$B,0),COLUMN()+1),INDEX(BasicStats!$A:$AH,MATCH($A47&amp;" NCAA",BasicStats!$B:$B,0),COLUMN()+1))</f>
        <v>0.68799999999999994</v>
      </c>
      <c r="F47">
        <f>IFERROR(INDEX(BasicStats!$A:$AH,MATCH($A47,BasicStats!$B:$B,0),COLUMN()+1),INDEX(BasicStats!$A:$AH,MATCH($A47&amp;" NCAA",BasicStats!$B:$B,0),COLUMN()+1))</f>
        <v>-1.6</v>
      </c>
      <c r="G47">
        <f>IFERROR(INDEX(BasicStats!$A:$AH,MATCH($A47,BasicStats!$B:$B,0),COLUMN()+1),INDEX(BasicStats!$A:$AH,MATCH($A47&amp;" NCAA",BasicStats!$B:$B,0),COLUMN()+1))</f>
        <v>-5.54</v>
      </c>
      <c r="H47">
        <f>IFERROR(INDEX(BasicStats!$A:$AH,MATCH($A47,BasicStats!$B:$B,0),COLUMN()+1),INDEX(BasicStats!$A:$AH,MATCH($A47&amp;" NCAA",BasicStats!$B:$B,0),COLUMN()+1))</f>
        <v>10</v>
      </c>
      <c r="I47">
        <f>IFERROR(INDEX(BasicStats!$A:$AH,MATCH($A47,BasicStats!$B:$B,0),COLUMN()+1),INDEX(BasicStats!$A:$AH,MATCH($A47&amp;" NCAA",BasicStats!$B:$B,0),COLUMN()+1))</f>
        <v>6</v>
      </c>
      <c r="J47">
        <f>IFERROR(INDEX(BasicStats!$A:$AH,MATCH($A47,BasicStats!$B:$B,0),COLUMN()+1),INDEX(BasicStats!$A:$AH,MATCH($A47&amp;" NCAA",BasicStats!$B:$B,0),COLUMN()+1))</f>
        <v>12</v>
      </c>
      <c r="K47">
        <f>IFERROR(INDEX(BasicStats!$A:$AH,MATCH($A47,BasicStats!$B:$B,0),COLUMN()+1),INDEX(BasicStats!$A:$AH,MATCH($A47&amp;" NCAA",BasicStats!$B:$B,0),COLUMN()+1))</f>
        <v>3</v>
      </c>
      <c r="L47">
        <f>IFERROR(INDEX(BasicStats!$A:$AH,MATCH($A47,BasicStats!$B:$B,0),COLUMN()+1),INDEX(BasicStats!$A:$AH,MATCH($A47&amp;" NCAA",BasicStats!$B:$B,0),COLUMN()+1))</f>
        <v>7</v>
      </c>
      <c r="M47">
        <f>IFERROR(INDEX(BasicStats!$A:$AH,MATCH($A47,BasicStats!$B:$B,0),COLUMN()+1),INDEX(BasicStats!$A:$AH,MATCH($A47&amp;" NCAA",BasicStats!$B:$B,0),COLUMN()+1))</f>
        <v>6</v>
      </c>
      <c r="N47">
        <f>IFERROR(INDEX(BasicStats!$A:$AH,MATCH($A47,BasicStats!$B:$B,0),COLUMN()+1),INDEX(BasicStats!$A:$AH,MATCH($A47&amp;" NCAA",BasicStats!$B:$B,0),COLUMN()+1))</f>
        <v>2350</v>
      </c>
      <c r="O47">
        <f>IFERROR(INDEX(BasicStats!$A:$AH,MATCH($A47,BasicStats!$B:$B,0),COLUMN()+1),INDEX(BasicStats!$A:$AH,MATCH($A47&amp;" NCAA",BasicStats!$B:$B,0),COLUMN()+1))</f>
        <v>2114</v>
      </c>
      <c r="P47">
        <f>IFERROR(INDEX(BasicStats!$A:$AH,MATCH($A47,BasicStats!$B:$B,0),COLUMN()+1),INDEX(BasicStats!$A:$AH,MATCH($A47&amp;" NCAA",BasicStats!$B:$B,0),COLUMN()+1))</f>
        <v>0</v>
      </c>
      <c r="Q47">
        <f>IFERROR(INDEX(BasicStats!$A:$AH,MATCH($A47,BasicStats!$B:$B,0),COLUMN()+1),INDEX(BasicStats!$A:$AH,MATCH($A47&amp;" NCAA",BasicStats!$B:$B,0),COLUMN()+1))</f>
        <v>1290</v>
      </c>
      <c r="R47">
        <f>IFERROR(INDEX(BasicStats!$A:$AH,MATCH($A47,BasicStats!$B:$B,0),COLUMN()+1),INDEX(BasicStats!$A:$AH,MATCH($A47&amp;" NCAA",BasicStats!$B:$B,0),COLUMN()+1))</f>
        <v>825</v>
      </c>
      <c r="S47">
        <f>IFERROR(INDEX(BasicStats!$A:$AH,MATCH($A47,BasicStats!$B:$B,0),COLUMN()+1),INDEX(BasicStats!$A:$AH,MATCH($A47&amp;" NCAA",BasicStats!$B:$B,0),COLUMN()+1))</f>
        <v>1818</v>
      </c>
      <c r="T47">
        <f>IFERROR(INDEX(BasicStats!$A:$AH,MATCH($A47,BasicStats!$B:$B,0),COLUMN()+1),INDEX(BasicStats!$A:$AH,MATCH($A47&amp;" NCAA",BasicStats!$B:$B,0),COLUMN()+1))</f>
        <v>0.45400000000000001</v>
      </c>
      <c r="U47">
        <f>IFERROR(INDEX(BasicStats!$A:$AH,MATCH($A47,BasicStats!$B:$B,0),COLUMN()+1),INDEX(BasicStats!$A:$AH,MATCH($A47&amp;" NCAA",BasicStats!$B:$B,0),COLUMN()+1))</f>
        <v>204</v>
      </c>
      <c r="V47">
        <f>IFERROR(INDEX(BasicStats!$A:$AH,MATCH($A47,BasicStats!$B:$B,0),COLUMN()+1),INDEX(BasicStats!$A:$AH,MATCH($A47&amp;" NCAA",BasicStats!$B:$B,0),COLUMN()+1))</f>
        <v>594</v>
      </c>
      <c r="W47">
        <f>IFERROR(INDEX(BasicStats!$A:$AH,MATCH($A47,BasicStats!$B:$B,0),COLUMN()+1),INDEX(BasicStats!$A:$AH,MATCH($A47&amp;" NCAA",BasicStats!$B:$B,0),COLUMN()+1))</f>
        <v>0.34300000000000003</v>
      </c>
      <c r="X47">
        <f>IFERROR(INDEX(BasicStats!$A:$AH,MATCH($A47,BasicStats!$B:$B,0),COLUMN()+1),INDEX(BasicStats!$A:$AH,MATCH($A47&amp;" NCAA",BasicStats!$B:$B,0),COLUMN()+1))</f>
        <v>496</v>
      </c>
      <c r="Y47">
        <f>IFERROR(INDEX(BasicStats!$A:$AH,MATCH($A47,BasicStats!$B:$B,0),COLUMN()+1),INDEX(BasicStats!$A:$AH,MATCH($A47&amp;" NCAA",BasicStats!$B:$B,0),COLUMN()+1))</f>
        <v>693</v>
      </c>
      <c r="Z47">
        <f>IFERROR(INDEX(BasicStats!$A:$AH,MATCH($A47,BasicStats!$B:$B,0),COLUMN()+1),INDEX(BasicStats!$A:$AH,MATCH($A47&amp;" NCAA",BasicStats!$B:$B,0),COLUMN()+1))</f>
        <v>0.71599999999999997</v>
      </c>
      <c r="AA47">
        <f>IFERROR(INDEX(BasicStats!$A:$AH,MATCH($A47,BasicStats!$B:$B,0),COLUMN()+1),INDEX(BasicStats!$A:$AH,MATCH($A47&amp;" NCAA",BasicStats!$B:$B,0),COLUMN()+1))</f>
        <v>379</v>
      </c>
      <c r="AB47">
        <f>IFERROR(INDEX(BasicStats!$A:$AH,MATCH($A47,BasicStats!$B:$B,0),COLUMN()+1),INDEX(BasicStats!$A:$AH,MATCH($A47&amp;" NCAA",BasicStats!$B:$B,0),COLUMN()+1))</f>
        <v>1204</v>
      </c>
      <c r="AC47">
        <f>IFERROR(INDEX(BasicStats!$A:$AH,MATCH($A47,BasicStats!$B:$B,0),COLUMN()+1),INDEX(BasicStats!$A:$AH,MATCH($A47&amp;" NCAA",BasicStats!$B:$B,0),COLUMN()+1))</f>
        <v>431</v>
      </c>
      <c r="AD47">
        <f>IFERROR(INDEX(BasicStats!$A:$AH,MATCH($A47,BasicStats!$B:$B,0),COLUMN()+1),INDEX(BasicStats!$A:$AH,MATCH($A47&amp;" NCAA",BasicStats!$B:$B,0),COLUMN()+1))</f>
        <v>159</v>
      </c>
      <c r="AE47">
        <f>IFERROR(INDEX(BasicStats!$A:$AH,MATCH($A47,BasicStats!$B:$B,0),COLUMN()+1),INDEX(BasicStats!$A:$AH,MATCH($A47&amp;" NCAA",BasicStats!$B:$B,0),COLUMN()+1))</f>
        <v>106</v>
      </c>
      <c r="AF47">
        <f>IFERROR(INDEX(BasicStats!$A:$AH,MATCH($A47,BasicStats!$B:$B,0),COLUMN()+1),INDEX(BasicStats!$A:$AH,MATCH($A47&amp;" NCAA",BasicStats!$B:$B,0),COLUMN()+1))</f>
        <v>355</v>
      </c>
      <c r="AG47" s="38">
        <f>IFERROR(INDEX(AdvancedStats!$A:$AD,MATCH($A47,AdvancedStats!$B:$B,0),COLUMN()-15),INDEX(AdvancedStats!$A:$AD,MATCH($A47&amp;" NCAA",AdvancedStats!$B:$B,0),COLUMN()-15))</f>
        <v>66</v>
      </c>
      <c r="AH47" s="38">
        <f>IFERROR(INDEX(AdvancedStats!$A:$AD,MATCH($A47,AdvancedStats!$B:$B,0),COLUMN()-15),INDEX(AdvancedStats!$A:$AD,MATCH($A47&amp;" NCAA",AdvancedStats!$B:$B,0),COLUMN()-15))</f>
        <v>110.4</v>
      </c>
      <c r="AI47" s="38">
        <f>IFERROR(INDEX(AdvancedStats!$A:$AD,MATCH($A47,AdvancedStats!$B:$B,0),COLUMN()-15),INDEX(AdvancedStats!$A:$AD,MATCH($A47&amp;" NCAA",AdvancedStats!$B:$B,0),COLUMN()-15))</f>
        <v>0.38100000000000001</v>
      </c>
      <c r="AJ47" s="38">
        <f>IFERROR(INDEX(AdvancedStats!$A:$AD,MATCH($A47,AdvancedStats!$B:$B,0),COLUMN()-15),INDEX(AdvancedStats!$A:$AD,MATCH($A47&amp;" NCAA",AdvancedStats!$B:$B,0),COLUMN()-15))</f>
        <v>0.32700000000000001</v>
      </c>
      <c r="AK47" s="38">
        <f>IFERROR(INDEX(AdvancedStats!$A:$AD,MATCH($A47,AdvancedStats!$B:$B,0),COLUMN()-15),INDEX(AdvancedStats!$A:$AD,MATCH($A47&amp;" NCAA",AdvancedStats!$B:$B,0),COLUMN()-15))</f>
        <v>0.54700000000000004</v>
      </c>
      <c r="AL47" s="38">
        <f>IFERROR(INDEX(AdvancedStats!$A:$AD,MATCH($A47,AdvancedStats!$B:$B,0),COLUMN()-15),INDEX(AdvancedStats!$A:$AD,MATCH($A47&amp;" NCAA",AdvancedStats!$B:$B,0),COLUMN()-15))</f>
        <v>54.8</v>
      </c>
      <c r="AM47" s="38">
        <f>IFERROR(INDEX(AdvancedStats!$A:$AD,MATCH($A47,AdvancedStats!$B:$B,0),COLUMN()-15),INDEX(AdvancedStats!$A:$AD,MATCH($A47&amp;" NCAA",AdvancedStats!$B:$B,0),COLUMN()-15))</f>
        <v>52.2</v>
      </c>
      <c r="AN47" s="38">
        <f>IFERROR(INDEX(AdvancedStats!$A:$AD,MATCH($A47,AdvancedStats!$B:$B,0),COLUMN()-15),INDEX(AdvancedStats!$A:$AD,MATCH($A47&amp;" NCAA",AdvancedStats!$B:$B,0),COLUMN()-15))</f>
        <v>7.5</v>
      </c>
      <c r="AO47" s="38">
        <f>IFERROR(INDEX(AdvancedStats!$A:$AD,MATCH($A47,AdvancedStats!$B:$B,0),COLUMN()-15),INDEX(AdvancedStats!$A:$AD,MATCH($A47&amp;" NCAA",AdvancedStats!$B:$B,0),COLUMN()-15))</f>
        <v>9.1999999999999993</v>
      </c>
      <c r="AP47" s="38">
        <f>IFERROR(INDEX(AdvancedStats!$A:$AD,MATCH($A47,AdvancedStats!$B:$B,0),COLUMN()-15),INDEX(AdvancedStats!$A:$AD,MATCH($A47&amp;" NCAA",AdvancedStats!$B:$B,0),COLUMN()-15))</f>
        <v>0.51</v>
      </c>
      <c r="AQ47" s="38">
        <f>IFERROR(INDEX(AdvancedStats!$A:$AD,MATCH($A47,AdvancedStats!$B:$B,0),COLUMN()-15),INDEX(AdvancedStats!$A:$AD,MATCH($A47&amp;" NCAA",AdvancedStats!$B:$B,0),COLUMN()-15))</f>
        <v>14.2</v>
      </c>
      <c r="AR47" s="38">
        <f>IFERROR(INDEX(AdvancedStats!$A:$AD,MATCH($A47,AdvancedStats!$B:$B,0),COLUMN()-15),INDEX(AdvancedStats!$A:$AD,MATCH($A47&amp;" NCAA",AdvancedStats!$B:$B,0),COLUMN()-15))</f>
        <v>34.799999999999997</v>
      </c>
      <c r="AS47" s="38">
        <f>IFERROR(INDEX(AdvancedStats!$A:$AD,MATCH($A47,AdvancedStats!$B:$B,0),COLUMN()-15),INDEX(AdvancedStats!$A:$AD,MATCH($A47&amp;" NCAA",AdvancedStats!$B:$B,0),COLUMN()-15))</f>
        <v>0.27300000000000002</v>
      </c>
      <c r="AT47" s="39">
        <f>IFERROR(INDEX(AdvancedOpponentStats!$A:$AD,MATCH($A47,AdvancedOpponentStats!$B:$B,0),COLUMN()-27),INDEX(AdvancedOpponentStats!$A:$AD,MATCH($A47&amp;" NCAA",AdvancedOpponentStats!$B:$B,0),COLUMN()-27))</f>
        <v>99.3</v>
      </c>
      <c r="AU47" s="39">
        <f>IFERROR(INDEX(AdvancedOpponentStats!$A:$AD,MATCH($A47,AdvancedOpponentStats!$B:$B,0),COLUMN()-27),INDEX(AdvancedOpponentStats!$A:$AD,MATCH($A47&amp;" NCAA",AdvancedOpponentStats!$B:$B,0),COLUMN()-27))</f>
        <v>0.313</v>
      </c>
      <c r="AV47" s="39">
        <f>IFERROR(INDEX(AdvancedOpponentStats!$A:$AD,MATCH($A47,AdvancedOpponentStats!$B:$B,0),COLUMN()-27),INDEX(AdvancedOpponentStats!$A:$AD,MATCH($A47&amp;" NCAA",AdvancedOpponentStats!$B:$B,0),COLUMN()-27))</f>
        <v>0.36</v>
      </c>
      <c r="AW47" s="39">
        <f>IFERROR(INDEX(AdvancedOpponentStats!$A:$AD,MATCH($A47,AdvancedOpponentStats!$B:$B,0),COLUMN()-27),INDEX(AdvancedOpponentStats!$A:$AD,MATCH($A47&amp;" NCAA",AdvancedOpponentStats!$B:$B,0),COLUMN()-27))</f>
        <v>0.51300000000000001</v>
      </c>
      <c r="AX47" s="39">
        <f>IFERROR(INDEX(AdvancedOpponentStats!$A:$AD,MATCH($A47,AdvancedOpponentStats!$B:$B,0),COLUMN()-27),INDEX(AdvancedOpponentStats!$A:$AD,MATCH($A47&amp;" NCAA",AdvancedOpponentStats!$B:$B,0),COLUMN()-27))</f>
        <v>45.2</v>
      </c>
      <c r="AY47" s="39">
        <f>IFERROR(INDEX(AdvancedOpponentStats!$A:$AD,MATCH($A47,AdvancedOpponentStats!$B:$B,0),COLUMN()-27),INDEX(AdvancedOpponentStats!$A:$AD,MATCH($A47&amp;" NCAA",AdvancedOpponentStats!$B:$B,0),COLUMN()-27))</f>
        <v>46.8</v>
      </c>
      <c r="AZ47" s="39">
        <f>IFERROR(INDEX(AdvancedOpponentStats!$A:$AD,MATCH($A47,AdvancedOpponentStats!$B:$B,0),COLUMN()-27),INDEX(AdvancedOpponentStats!$A:$AD,MATCH($A47&amp;" NCAA",AdvancedOpponentStats!$B:$B,0),COLUMN()-27))</f>
        <v>6.6</v>
      </c>
      <c r="BA47" s="39">
        <f>IFERROR(INDEX(AdvancedOpponentStats!$A:$AD,MATCH($A47,AdvancedOpponentStats!$B:$B,0),COLUMN()-27),INDEX(AdvancedOpponentStats!$A:$AD,MATCH($A47&amp;" NCAA",AdvancedOpponentStats!$B:$B,0),COLUMN()-27))</f>
        <v>7.8</v>
      </c>
      <c r="BB47" s="39">
        <f>IFERROR(INDEX(AdvancedOpponentStats!$A:$AD,MATCH($A47,AdvancedOpponentStats!$B:$B,0),COLUMN()-27),INDEX(AdvancedOpponentStats!$A:$AD,MATCH($A47&amp;" NCAA",AdvancedOpponentStats!$B:$B,0),COLUMN()-27))</f>
        <v>0.48199999999999998</v>
      </c>
      <c r="BC47" s="39">
        <f>IFERROR(INDEX(AdvancedOpponentStats!$A:$AD,MATCH($A47,AdvancedOpponentStats!$B:$B,0),COLUMN()-27),INDEX(AdvancedOpponentStats!$A:$AD,MATCH($A47&amp;" NCAA",AdvancedOpponentStats!$B:$B,0),COLUMN()-27))</f>
        <v>14.7</v>
      </c>
      <c r="BD47" s="39">
        <f>IFERROR(INDEX(AdvancedOpponentStats!$A:$AD,MATCH($A47,AdvancedOpponentStats!$B:$B,0),COLUMN()-27),INDEX(AdvancedOpponentStats!$A:$AD,MATCH($A47&amp;" NCAA",AdvancedOpponentStats!$B:$B,0),COLUMN()-27))</f>
        <v>25.5</v>
      </c>
      <c r="BE47" s="39">
        <f>IFERROR(INDEX(AdvancedOpponentStats!$A:$AD,MATCH($A47,AdvancedOpponentStats!$B:$B,0),COLUMN()-27),INDEX(AdvancedOpponentStats!$A:$AD,MATCH($A47&amp;" NCAA",AdvancedOpponentStats!$B:$B,0),COLUMN()-27))</f>
        <v>0.215</v>
      </c>
      <c r="BF47" s="41">
        <f>IFERROR(INDEX(TeamRankings!$A:$R,MATCH($A47,TeamRankings!$B:$B,0),COLUMN()-49),INDEX(TeamRankings!$A:$R,MATCH($A47&amp;" NCAA",TeamRankings!$B:$B,0),COLUMN()-49))</f>
        <v>7.38</v>
      </c>
      <c r="BG47" s="41">
        <f>IFERROR(INDEX(TeamRankings!$A:$R,MATCH($A47,TeamRankings!$B:$B,0),COLUMN()-48),INDEX(TeamRankings!$A:$R,MATCH($A47&amp;" NCAA",TeamRankings!$B:$B,0),COLUMN()-48))</f>
        <v>-5.54</v>
      </c>
      <c r="BH47" s="41">
        <f>IFERROR(INDEX(TeamRankings!$A:$R,MATCH($A47,TeamRankings!$B:$B,0),COLUMN()-47),INDEX(TeamRankings!$A:$R,MATCH($A47&amp;" NCAA",TeamRankings!$B:$B,0),COLUMN()-47))</f>
        <v>-3.31</v>
      </c>
      <c r="BI47" s="41">
        <f>IFERROR(INDEX(TeamRankings!$A:$R,MATCH($A47,TeamRankings!$B:$B,0),COLUMN()-47),INDEX(TeamRankings!$A:$R,MATCH($A47&amp;" NCAA",TeamRankings!$B:$B,0),COLUMN()-47))</f>
        <v>1.7</v>
      </c>
      <c r="BJ47" s="41">
        <f>IFERROR(INDEX(TeamRankings!$A:$R,MATCH($A47,TeamRankings!$B:$B,0),COLUMN()-47),INDEX(TeamRankings!$A:$R,MATCH($A47&amp;" NCAA",TeamRankings!$B:$B,0),COLUMN()-47))</f>
        <v>-1.6</v>
      </c>
      <c r="BK47" s="41">
        <f>IFERROR(INDEX(TeamRankings!$A:$R,MATCH($A47,TeamRankings!$B:$B,0),COLUMN()-47),INDEX(TeamRankings!$A:$R,MATCH($A47&amp;" NCAA",TeamRankings!$B:$B,0),COLUMN()-47))</f>
        <v>103.79</v>
      </c>
      <c r="BL47" s="41">
        <f>IFERROR(INDEX(TeamRankings!$A:$R,MATCH($A47,TeamRankings!$B:$B,0),COLUMN()-47),INDEX(TeamRankings!$A:$R,MATCH($A47&amp;" NCAA",TeamRankings!$B:$B,0),COLUMN()-47))</f>
        <v>105.11</v>
      </c>
      <c r="BM47" s="41">
        <f>IFERROR(INDEX(TeamRankings!$A:$R,MATCH($A47,TeamRankings!$B:$B,0),COLUMN()-47),INDEX(TeamRankings!$A:$R,MATCH($A47&amp;" NCAA",TeamRankings!$B:$B,0),COLUMN()-47))</f>
        <v>-1.32</v>
      </c>
      <c r="BN47">
        <f t="shared" si="18"/>
        <v>160</v>
      </c>
      <c r="BO47">
        <f t="shared" si="19"/>
        <v>197</v>
      </c>
      <c r="BP47">
        <f t="shared" si="4"/>
        <v>73.4375</v>
      </c>
      <c r="BQ47" s="41" t="str">
        <f>INDEX(TeamRankings!$A:$R,MATCH($A47,TeamRankings!$B:$B,0),3)</f>
        <v>Big West</v>
      </c>
      <c r="BR47" s="40">
        <f t="shared" si="6"/>
        <v>11.100000000000009</v>
      </c>
      <c r="BS47" s="40">
        <f t="shared" si="7"/>
        <v>6.8000000000000005E-2</v>
      </c>
      <c r="BT47" s="40">
        <f t="shared" si="8"/>
        <v>-3.2999999999999974E-2</v>
      </c>
      <c r="BU47" s="40">
        <f t="shared" si="9"/>
        <v>3.400000000000003E-2</v>
      </c>
      <c r="BV47" s="40">
        <f t="shared" si="10"/>
        <v>9.5999999999999943</v>
      </c>
      <c r="BW47" s="40">
        <f t="shared" si="11"/>
        <v>5.4000000000000057</v>
      </c>
      <c r="BX47" s="40">
        <f t="shared" si="12"/>
        <v>0.90000000000000036</v>
      </c>
      <c r="BY47" s="40">
        <f t="shared" si="13"/>
        <v>1.3999999999999995</v>
      </c>
      <c r="BZ47" s="40">
        <f t="shared" si="14"/>
        <v>2.8000000000000025E-2</v>
      </c>
      <c r="CA47" s="40">
        <f t="shared" si="15"/>
        <v>-0.5</v>
      </c>
      <c r="CB47" s="40">
        <f t="shared" si="16"/>
        <v>9.2999999999999972</v>
      </c>
      <c r="CC47" s="40">
        <f t="shared" si="17"/>
        <v>5.8000000000000024E-2</v>
      </c>
    </row>
    <row r="48" spans="1:83" x14ac:dyDescent="0.25">
      <c r="A48" t="s">
        <v>178</v>
      </c>
      <c r="B48">
        <f>IFERROR(INDEX(BasicStats!$A:$AH,MATCH($A48,BasicStats!$B:$B,0),COLUMN()+1),INDEX(BasicStats!$A:$AH,MATCH($A48&amp;" NCAA",BasicStats!$B:$B,0),COLUMN()+1))</f>
        <v>31</v>
      </c>
      <c r="C48">
        <f>IFERROR(INDEX(BasicStats!$A:$AH,MATCH($A48,BasicStats!$B:$B,0),COLUMN()+1),INDEX(BasicStats!$A:$AH,MATCH($A48&amp;" NCAA",BasicStats!$B:$B,0),COLUMN()+1))</f>
        <v>8</v>
      </c>
      <c r="D48">
        <f>IFERROR(INDEX(BasicStats!$A:$AH,MATCH($A48,BasicStats!$B:$B,0),COLUMN()+1),INDEX(BasicStats!$A:$AH,MATCH($A48&amp;" NCAA",BasicStats!$B:$B,0),COLUMN()+1))</f>
        <v>23</v>
      </c>
      <c r="E48">
        <f>IFERROR(INDEX(BasicStats!$A:$AH,MATCH($A48,BasicStats!$B:$B,0),COLUMN()+1),INDEX(BasicStats!$A:$AH,MATCH($A48&amp;" NCAA",BasicStats!$B:$B,0),COLUMN()+1))</f>
        <v>0.25800000000000001</v>
      </c>
      <c r="F48">
        <f>IFERROR(INDEX(BasicStats!$A:$AH,MATCH($A48,BasicStats!$B:$B,0),COLUMN()+1),INDEX(BasicStats!$A:$AH,MATCH($A48&amp;" NCAA",BasicStats!$B:$B,0),COLUMN()+1))</f>
        <v>-3.14</v>
      </c>
      <c r="G48">
        <f>IFERROR(INDEX(BasicStats!$A:$AH,MATCH($A48,BasicStats!$B:$B,0),COLUMN()+1),INDEX(BasicStats!$A:$AH,MATCH($A48&amp;" NCAA",BasicStats!$B:$B,0),COLUMN()+1))</f>
        <v>5.44</v>
      </c>
      <c r="H48">
        <f>IFERROR(INDEX(BasicStats!$A:$AH,MATCH($A48,BasicStats!$B:$B,0),COLUMN()+1),INDEX(BasicStats!$A:$AH,MATCH($A48&amp;" NCAA",BasicStats!$B:$B,0),COLUMN()+1))</f>
        <v>3</v>
      </c>
      <c r="I48">
        <f>IFERROR(INDEX(BasicStats!$A:$AH,MATCH($A48,BasicStats!$B:$B,0),COLUMN()+1),INDEX(BasicStats!$A:$AH,MATCH($A48&amp;" NCAA",BasicStats!$B:$B,0),COLUMN()+1))</f>
        <v>15</v>
      </c>
      <c r="J48">
        <f>IFERROR(INDEX(BasicStats!$A:$AH,MATCH($A48,BasicStats!$B:$B,0),COLUMN()+1),INDEX(BasicStats!$A:$AH,MATCH($A48&amp;" NCAA",BasicStats!$B:$B,0),COLUMN()+1))</f>
        <v>7</v>
      </c>
      <c r="K48">
        <f>IFERROR(INDEX(BasicStats!$A:$AH,MATCH($A48,BasicStats!$B:$B,0),COLUMN()+1),INDEX(BasicStats!$A:$AH,MATCH($A48&amp;" NCAA",BasicStats!$B:$B,0),COLUMN()+1))</f>
        <v>9</v>
      </c>
      <c r="L48">
        <f>IFERROR(INDEX(BasicStats!$A:$AH,MATCH($A48,BasicStats!$B:$B,0),COLUMN()+1),INDEX(BasicStats!$A:$AH,MATCH($A48&amp;" NCAA",BasicStats!$B:$B,0),COLUMN()+1))</f>
        <v>1</v>
      </c>
      <c r="M48">
        <f>IFERROR(INDEX(BasicStats!$A:$AH,MATCH($A48,BasicStats!$B:$B,0),COLUMN()+1),INDEX(BasicStats!$A:$AH,MATCH($A48&amp;" NCAA",BasicStats!$B:$B,0),COLUMN()+1))</f>
        <v>10</v>
      </c>
      <c r="N48">
        <f>IFERROR(INDEX(BasicStats!$A:$AH,MATCH($A48,BasicStats!$B:$B,0),COLUMN()+1),INDEX(BasicStats!$A:$AH,MATCH($A48&amp;" NCAA",BasicStats!$B:$B,0),COLUMN()+1))</f>
        <v>2121</v>
      </c>
      <c r="O48">
        <f>IFERROR(INDEX(BasicStats!$A:$AH,MATCH($A48,BasicStats!$B:$B,0),COLUMN()+1),INDEX(BasicStats!$A:$AH,MATCH($A48&amp;" NCAA",BasicStats!$B:$B,0),COLUMN()+1))</f>
        <v>2387</v>
      </c>
      <c r="P48">
        <f>IFERROR(INDEX(BasicStats!$A:$AH,MATCH($A48,BasicStats!$B:$B,0),COLUMN()+1),INDEX(BasicStats!$A:$AH,MATCH($A48&amp;" NCAA",BasicStats!$B:$B,0),COLUMN()+1))</f>
        <v>0</v>
      </c>
      <c r="Q48">
        <f>IFERROR(INDEX(BasicStats!$A:$AH,MATCH($A48,BasicStats!$B:$B,0),COLUMN()+1),INDEX(BasicStats!$A:$AH,MATCH($A48&amp;" NCAA",BasicStats!$B:$B,0),COLUMN()+1))</f>
        <v>1245</v>
      </c>
      <c r="R48">
        <f>IFERROR(INDEX(BasicStats!$A:$AH,MATCH($A48,BasicStats!$B:$B,0),COLUMN()+1),INDEX(BasicStats!$A:$AH,MATCH($A48&amp;" NCAA",BasicStats!$B:$B,0),COLUMN()+1))</f>
        <v>739</v>
      </c>
      <c r="S48">
        <f>IFERROR(INDEX(BasicStats!$A:$AH,MATCH($A48,BasicStats!$B:$B,0),COLUMN()+1),INDEX(BasicStats!$A:$AH,MATCH($A48&amp;" NCAA",BasicStats!$B:$B,0),COLUMN()+1))</f>
        <v>1735</v>
      </c>
      <c r="T48">
        <f>IFERROR(INDEX(BasicStats!$A:$AH,MATCH($A48,BasicStats!$B:$B,0),COLUMN()+1),INDEX(BasicStats!$A:$AH,MATCH($A48&amp;" NCAA",BasicStats!$B:$B,0),COLUMN()+1))</f>
        <v>0.42599999999999999</v>
      </c>
      <c r="U48">
        <f>IFERROR(INDEX(BasicStats!$A:$AH,MATCH($A48,BasicStats!$B:$B,0),COLUMN()+1),INDEX(BasicStats!$A:$AH,MATCH($A48&amp;" NCAA",BasicStats!$B:$B,0),COLUMN()+1))</f>
        <v>207</v>
      </c>
      <c r="V48">
        <f>IFERROR(INDEX(BasicStats!$A:$AH,MATCH($A48,BasicStats!$B:$B,0),COLUMN()+1),INDEX(BasicStats!$A:$AH,MATCH($A48&amp;" NCAA",BasicStats!$B:$B,0),COLUMN()+1))</f>
        <v>592</v>
      </c>
      <c r="W48">
        <f>IFERROR(INDEX(BasicStats!$A:$AH,MATCH($A48,BasicStats!$B:$B,0),COLUMN()+1),INDEX(BasicStats!$A:$AH,MATCH($A48&amp;" NCAA",BasicStats!$B:$B,0),COLUMN()+1))</f>
        <v>0.35</v>
      </c>
      <c r="X48">
        <f>IFERROR(INDEX(BasicStats!$A:$AH,MATCH($A48,BasicStats!$B:$B,0),COLUMN()+1),INDEX(BasicStats!$A:$AH,MATCH($A48&amp;" NCAA",BasicStats!$B:$B,0),COLUMN()+1))</f>
        <v>436</v>
      </c>
      <c r="Y48">
        <f>IFERROR(INDEX(BasicStats!$A:$AH,MATCH($A48,BasicStats!$B:$B,0),COLUMN()+1),INDEX(BasicStats!$A:$AH,MATCH($A48&amp;" NCAA",BasicStats!$B:$B,0),COLUMN()+1))</f>
        <v>603</v>
      </c>
      <c r="Z48">
        <f>IFERROR(INDEX(BasicStats!$A:$AH,MATCH($A48,BasicStats!$B:$B,0),COLUMN()+1),INDEX(BasicStats!$A:$AH,MATCH($A48&amp;" NCAA",BasicStats!$B:$B,0),COLUMN()+1))</f>
        <v>0.72299999999999998</v>
      </c>
      <c r="AA48">
        <f>IFERROR(INDEX(BasicStats!$A:$AH,MATCH($A48,BasicStats!$B:$B,0),COLUMN()+1),INDEX(BasicStats!$A:$AH,MATCH($A48&amp;" NCAA",BasicStats!$B:$B,0),COLUMN()+1))</f>
        <v>249</v>
      </c>
      <c r="AB48">
        <f>IFERROR(INDEX(BasicStats!$A:$AH,MATCH($A48,BasicStats!$B:$B,0),COLUMN()+1),INDEX(BasicStats!$A:$AH,MATCH($A48&amp;" NCAA",BasicStats!$B:$B,0),COLUMN()+1))</f>
        <v>899</v>
      </c>
      <c r="AC48">
        <f>IFERROR(INDEX(BasicStats!$A:$AH,MATCH($A48,BasicStats!$B:$B,0),COLUMN()+1),INDEX(BasicStats!$A:$AH,MATCH($A48&amp;" NCAA",BasicStats!$B:$B,0),COLUMN()+1))</f>
        <v>335</v>
      </c>
      <c r="AD48">
        <f>IFERROR(INDEX(BasicStats!$A:$AH,MATCH($A48,BasicStats!$B:$B,0),COLUMN()+1),INDEX(BasicStats!$A:$AH,MATCH($A48&amp;" NCAA",BasicStats!$B:$B,0),COLUMN()+1))</f>
        <v>227</v>
      </c>
      <c r="AE48">
        <f>IFERROR(INDEX(BasicStats!$A:$AH,MATCH($A48,BasicStats!$B:$B,0),COLUMN()+1),INDEX(BasicStats!$A:$AH,MATCH($A48&amp;" NCAA",BasicStats!$B:$B,0),COLUMN()+1))</f>
        <v>98</v>
      </c>
      <c r="AF48">
        <f>IFERROR(INDEX(BasicStats!$A:$AH,MATCH($A48,BasicStats!$B:$B,0),COLUMN()+1),INDEX(BasicStats!$A:$AH,MATCH($A48&amp;" NCAA",BasicStats!$B:$B,0),COLUMN()+1))</f>
        <v>352</v>
      </c>
      <c r="AG48" s="38">
        <f>IFERROR(INDEX(AdvancedStats!$A:$AD,MATCH($A48,AdvancedStats!$B:$B,0),COLUMN()-15),INDEX(AdvancedStats!$A:$AD,MATCH($A48&amp;" NCAA",AdvancedStats!$B:$B,0),COLUMN()-15))</f>
        <v>68.5</v>
      </c>
      <c r="AH48" s="38">
        <f>IFERROR(INDEX(AdvancedStats!$A:$AD,MATCH($A48,AdvancedStats!$B:$B,0),COLUMN()-15),INDEX(AdvancedStats!$A:$AD,MATCH($A48&amp;" NCAA",AdvancedStats!$B:$B,0),COLUMN()-15))</f>
        <v>99.5</v>
      </c>
      <c r="AI48" s="38">
        <f>IFERROR(INDEX(AdvancedStats!$A:$AD,MATCH($A48,AdvancedStats!$B:$B,0),COLUMN()-15),INDEX(AdvancedStats!$A:$AD,MATCH($A48&amp;" NCAA",AdvancedStats!$B:$B,0),COLUMN()-15))</f>
        <v>0.34799999999999998</v>
      </c>
      <c r="AJ48" s="38">
        <f>IFERROR(INDEX(AdvancedStats!$A:$AD,MATCH($A48,AdvancedStats!$B:$B,0),COLUMN()-15),INDEX(AdvancedStats!$A:$AD,MATCH($A48&amp;" NCAA",AdvancedStats!$B:$B,0),COLUMN()-15))</f>
        <v>0.34100000000000003</v>
      </c>
      <c r="AK48" s="38">
        <f>IFERROR(INDEX(AdvancedStats!$A:$AD,MATCH($A48,AdvancedStats!$B:$B,0),COLUMN()-15),INDEX(AdvancedStats!$A:$AD,MATCH($A48&amp;" NCAA",AdvancedStats!$B:$B,0),COLUMN()-15))</f>
        <v>0.52500000000000002</v>
      </c>
      <c r="AL48" s="38">
        <f>IFERROR(INDEX(AdvancedStats!$A:$AD,MATCH($A48,AdvancedStats!$B:$B,0),COLUMN()-15),INDEX(AdvancedStats!$A:$AD,MATCH($A48&amp;" NCAA",AdvancedStats!$B:$B,0),COLUMN()-15))</f>
        <v>44.6</v>
      </c>
      <c r="AM48" s="38">
        <f>IFERROR(INDEX(AdvancedStats!$A:$AD,MATCH($A48,AdvancedStats!$B:$B,0),COLUMN()-15),INDEX(AdvancedStats!$A:$AD,MATCH($A48&amp;" NCAA",AdvancedStats!$B:$B,0),COLUMN()-15))</f>
        <v>45.3</v>
      </c>
      <c r="AN48" s="38">
        <f>IFERROR(INDEX(AdvancedStats!$A:$AD,MATCH($A48,AdvancedStats!$B:$B,0),COLUMN()-15),INDEX(AdvancedStats!$A:$AD,MATCH($A48&amp;" NCAA",AdvancedStats!$B:$B,0),COLUMN()-15))</f>
        <v>10.7</v>
      </c>
      <c r="AO48" s="38">
        <f>IFERROR(INDEX(AdvancedStats!$A:$AD,MATCH($A48,AdvancedStats!$B:$B,0),COLUMN()-15),INDEX(AdvancedStats!$A:$AD,MATCH($A48&amp;" NCAA",AdvancedStats!$B:$B,0),COLUMN()-15))</f>
        <v>9.9</v>
      </c>
      <c r="AP48" s="38">
        <f>IFERROR(INDEX(AdvancedStats!$A:$AD,MATCH($A48,AdvancedStats!$B:$B,0),COLUMN()-15),INDEX(AdvancedStats!$A:$AD,MATCH($A48&amp;" NCAA",AdvancedStats!$B:$B,0),COLUMN()-15))</f>
        <v>0.48599999999999999</v>
      </c>
      <c r="AQ48" s="38">
        <f>IFERROR(INDEX(AdvancedStats!$A:$AD,MATCH($A48,AdvancedStats!$B:$B,0),COLUMN()-15),INDEX(AdvancedStats!$A:$AD,MATCH($A48&amp;" NCAA",AdvancedStats!$B:$B,0),COLUMN()-15))</f>
        <v>14.8</v>
      </c>
      <c r="AR48" s="38">
        <f>IFERROR(INDEX(AdvancedStats!$A:$AD,MATCH($A48,AdvancedStats!$B:$B,0),COLUMN()-15),INDEX(AdvancedStats!$A:$AD,MATCH($A48&amp;" NCAA",AdvancedStats!$B:$B,0),COLUMN()-15))</f>
        <v>23.3</v>
      </c>
      <c r="AS48" s="38">
        <f>IFERROR(INDEX(AdvancedStats!$A:$AD,MATCH($A48,AdvancedStats!$B:$B,0),COLUMN()-15),INDEX(AdvancedStats!$A:$AD,MATCH($A48&amp;" NCAA",AdvancedStats!$B:$B,0),COLUMN()-15))</f>
        <v>0.251</v>
      </c>
      <c r="AT48" s="39">
        <f>IFERROR(INDEX(AdvancedOpponentStats!$A:$AD,MATCH($A48,AdvancedOpponentStats!$B:$B,0),COLUMN()-27),INDEX(AdvancedOpponentStats!$A:$AD,MATCH($A48&amp;" NCAA",AdvancedOpponentStats!$B:$B,0),COLUMN()-27))</f>
        <v>112</v>
      </c>
      <c r="AU48" s="39">
        <f>IFERROR(INDEX(AdvancedOpponentStats!$A:$AD,MATCH($A48,AdvancedOpponentStats!$B:$B,0),COLUMN()-27),INDEX(AdvancedOpponentStats!$A:$AD,MATCH($A48&amp;" NCAA",AdvancedOpponentStats!$B:$B,0),COLUMN()-27))</f>
        <v>0.36099999999999999</v>
      </c>
      <c r="AV48" s="39">
        <f>IFERROR(INDEX(AdvancedOpponentStats!$A:$AD,MATCH($A48,AdvancedOpponentStats!$B:$B,0),COLUMN()-27),INDEX(AdvancedOpponentStats!$A:$AD,MATCH($A48&amp;" NCAA",AdvancedOpponentStats!$B:$B,0),COLUMN()-27))</f>
        <v>0.41799999999999998</v>
      </c>
      <c r="AW48" s="39">
        <f>IFERROR(INDEX(AdvancedOpponentStats!$A:$AD,MATCH($A48,AdvancedOpponentStats!$B:$B,0),COLUMN()-27),INDEX(AdvancedOpponentStats!$A:$AD,MATCH($A48&amp;" NCAA",AdvancedOpponentStats!$B:$B,0),COLUMN()-27))</f>
        <v>0.59599999999999997</v>
      </c>
      <c r="AX48" s="39">
        <f>IFERROR(INDEX(AdvancedOpponentStats!$A:$AD,MATCH($A48,AdvancedOpponentStats!$B:$B,0),COLUMN()-27),INDEX(AdvancedOpponentStats!$A:$AD,MATCH($A48&amp;" NCAA",AdvancedOpponentStats!$B:$B,0),COLUMN()-27))</f>
        <v>55.4</v>
      </c>
      <c r="AY48" s="39">
        <f>IFERROR(INDEX(AdvancedOpponentStats!$A:$AD,MATCH($A48,AdvancedOpponentStats!$B:$B,0),COLUMN()-27),INDEX(AdvancedOpponentStats!$A:$AD,MATCH($A48&amp;" NCAA",AdvancedOpponentStats!$B:$B,0),COLUMN()-27))</f>
        <v>55.3</v>
      </c>
      <c r="AZ48" s="39">
        <f>IFERROR(INDEX(AdvancedOpponentStats!$A:$AD,MATCH($A48,AdvancedOpponentStats!$B:$B,0),COLUMN()-27),INDEX(AdvancedOpponentStats!$A:$AD,MATCH($A48&amp;" NCAA",AdvancedOpponentStats!$B:$B,0),COLUMN()-27))</f>
        <v>7.2</v>
      </c>
      <c r="BA48" s="39">
        <f>IFERROR(INDEX(AdvancedOpponentStats!$A:$AD,MATCH($A48,AdvancedOpponentStats!$B:$B,0),COLUMN()-27),INDEX(AdvancedOpponentStats!$A:$AD,MATCH($A48&amp;" NCAA",AdvancedOpponentStats!$B:$B,0),COLUMN()-27))</f>
        <v>8.6999999999999993</v>
      </c>
      <c r="BB48" s="39">
        <f>IFERROR(INDEX(AdvancedOpponentStats!$A:$AD,MATCH($A48,AdvancedOpponentStats!$B:$B,0),COLUMN()-27),INDEX(AdvancedOpponentStats!$A:$AD,MATCH($A48&amp;" NCAA",AdvancedOpponentStats!$B:$B,0),COLUMN()-27))</f>
        <v>0.56899999999999995</v>
      </c>
      <c r="BC48" s="39">
        <f>IFERROR(INDEX(AdvancedOpponentStats!$A:$AD,MATCH($A48,AdvancedOpponentStats!$B:$B,0),COLUMN()-27),INDEX(AdvancedOpponentStats!$A:$AD,MATCH($A48&amp;" NCAA",AdvancedOpponentStats!$B:$B,0),COLUMN()-27))</f>
        <v>17.899999999999999</v>
      </c>
      <c r="BD48" s="39">
        <f>IFERROR(INDEX(AdvancedOpponentStats!$A:$AD,MATCH($A48,AdvancedOpponentStats!$B:$B,0),COLUMN()-27),INDEX(AdvancedOpponentStats!$A:$AD,MATCH($A48&amp;" NCAA",AdvancedOpponentStats!$B:$B,0),COLUMN()-27))</f>
        <v>31.5</v>
      </c>
      <c r="BE48" s="39">
        <f>IFERROR(INDEX(AdvancedOpponentStats!$A:$AD,MATCH($A48,AdvancedOpponentStats!$B:$B,0),COLUMN()-27),INDEX(AdvancedOpponentStats!$A:$AD,MATCH($A48&amp;" NCAA",AdvancedOpponentStats!$B:$B,0),COLUMN()-27))</f>
        <v>0.25900000000000001</v>
      </c>
      <c r="BF48" s="41">
        <f>IFERROR(INDEX(TeamRankings!$A:$R,MATCH($A48,TeamRankings!$B:$B,0),COLUMN()-49),INDEX(TeamRankings!$A:$R,MATCH($A48&amp;" NCAA",TeamRankings!$B:$B,0),COLUMN()-49))</f>
        <v>-8.58</v>
      </c>
      <c r="BG48" s="41">
        <f>IFERROR(INDEX(TeamRankings!$A:$R,MATCH($A48,TeamRankings!$B:$B,0),COLUMN()-48),INDEX(TeamRankings!$A:$R,MATCH($A48&amp;" NCAA",TeamRankings!$B:$B,0),COLUMN()-48))</f>
        <v>5.44</v>
      </c>
      <c r="BH48" s="41">
        <f>IFERROR(INDEX(TeamRankings!$A:$R,MATCH($A48,TeamRankings!$B:$B,0),COLUMN()-47),INDEX(TeamRankings!$A:$R,MATCH($A48&amp;" NCAA",TeamRankings!$B:$B,0),COLUMN()-47))</f>
        <v>-1.37</v>
      </c>
      <c r="BI48" s="41">
        <f>IFERROR(INDEX(TeamRankings!$A:$R,MATCH($A48,TeamRankings!$B:$B,0),COLUMN()-47),INDEX(TeamRankings!$A:$R,MATCH($A48&amp;" NCAA",TeamRankings!$B:$B,0),COLUMN()-47))</f>
        <v>-1.78</v>
      </c>
      <c r="BJ48" s="41">
        <f>IFERROR(INDEX(TeamRankings!$A:$R,MATCH($A48,TeamRankings!$B:$B,0),COLUMN()-47),INDEX(TeamRankings!$A:$R,MATCH($A48&amp;" NCAA",TeamRankings!$B:$B,0),COLUMN()-47))</f>
        <v>-3.14</v>
      </c>
      <c r="BK48" s="41">
        <f>IFERROR(INDEX(TeamRankings!$A:$R,MATCH($A48,TeamRankings!$B:$B,0),COLUMN()-47),INDEX(TeamRankings!$A:$R,MATCH($A48&amp;" NCAA",TeamRankings!$B:$B,0),COLUMN()-47))</f>
        <v>103.62</v>
      </c>
      <c r="BL48" s="41">
        <f>IFERROR(INDEX(TeamRankings!$A:$R,MATCH($A48,TeamRankings!$B:$B,0),COLUMN()-47),INDEX(TeamRankings!$A:$R,MATCH($A48&amp;" NCAA",TeamRankings!$B:$B,0),COLUMN()-47))</f>
        <v>107.63</v>
      </c>
      <c r="BM48" s="41">
        <f>IFERROR(INDEX(TeamRankings!$A:$R,MATCH($A48,TeamRankings!$B:$B,0),COLUMN()-47),INDEX(TeamRankings!$A:$R,MATCH($A48&amp;" NCAA",TeamRankings!$B:$B,0),COLUMN()-47))</f>
        <v>-4</v>
      </c>
      <c r="BN48">
        <f t="shared" si="18"/>
        <v>168.5</v>
      </c>
      <c r="BO48">
        <f t="shared" si="19"/>
        <v>245</v>
      </c>
      <c r="BP48">
        <f t="shared" si="4"/>
        <v>68.41935483870968</v>
      </c>
      <c r="BQ48" s="41" t="str">
        <f>INDEX(TeamRankings!$A:$R,MATCH($A48,TeamRankings!$B:$B,0),3)</f>
        <v>Pac-12</v>
      </c>
      <c r="BR48" s="40">
        <f t="shared" si="6"/>
        <v>-12.5</v>
      </c>
      <c r="BS48" s="40">
        <f t="shared" si="7"/>
        <v>-1.3000000000000012E-2</v>
      </c>
      <c r="BT48" s="40">
        <f t="shared" si="8"/>
        <v>-7.6999999999999957E-2</v>
      </c>
      <c r="BU48" s="40">
        <f t="shared" si="9"/>
        <v>-7.0999999999999952E-2</v>
      </c>
      <c r="BV48" s="40">
        <f t="shared" si="10"/>
        <v>-10.799999999999997</v>
      </c>
      <c r="BW48" s="40">
        <f t="shared" si="11"/>
        <v>-10</v>
      </c>
      <c r="BX48" s="40">
        <f t="shared" si="12"/>
        <v>3.4999999999999991</v>
      </c>
      <c r="BY48" s="40">
        <f t="shared" si="13"/>
        <v>1.2000000000000011</v>
      </c>
      <c r="BZ48" s="40">
        <f t="shared" si="14"/>
        <v>-8.2999999999999963E-2</v>
      </c>
      <c r="CA48" s="40">
        <f t="shared" si="15"/>
        <v>-3.0999999999999979</v>
      </c>
      <c r="CB48" s="40">
        <f t="shared" si="16"/>
        <v>-8.1999999999999993</v>
      </c>
      <c r="CC48" s="40">
        <f t="shared" si="17"/>
        <v>-8.0000000000000071E-3</v>
      </c>
    </row>
    <row r="49" spans="1:81" x14ac:dyDescent="0.25">
      <c r="A49" t="s">
        <v>179</v>
      </c>
      <c r="B49">
        <f>IFERROR(INDEX(BasicStats!$A:$AH,MATCH($A49,BasicStats!$B:$B,0),COLUMN()+1),INDEX(BasicStats!$A:$AH,MATCH($A49&amp;" NCAA",BasicStats!$B:$B,0),COLUMN()+1))</f>
        <v>33</v>
      </c>
      <c r="C49">
        <f>IFERROR(INDEX(BasicStats!$A:$AH,MATCH($A49,BasicStats!$B:$B,0),COLUMN()+1),INDEX(BasicStats!$A:$AH,MATCH($A49&amp;" NCAA",BasicStats!$B:$B,0),COLUMN()+1))</f>
        <v>20</v>
      </c>
      <c r="D49">
        <f>IFERROR(INDEX(BasicStats!$A:$AH,MATCH($A49,BasicStats!$B:$B,0),COLUMN()+1),INDEX(BasicStats!$A:$AH,MATCH($A49&amp;" NCAA",BasicStats!$B:$B,0),COLUMN()+1))</f>
        <v>13</v>
      </c>
      <c r="E49">
        <f>IFERROR(INDEX(BasicStats!$A:$AH,MATCH($A49,BasicStats!$B:$B,0),COLUMN()+1),INDEX(BasicStats!$A:$AH,MATCH($A49&amp;" NCAA",BasicStats!$B:$B,0),COLUMN()+1))</f>
        <v>0.60599999999999998</v>
      </c>
      <c r="F49">
        <f>IFERROR(INDEX(BasicStats!$A:$AH,MATCH($A49,BasicStats!$B:$B,0),COLUMN()+1),INDEX(BasicStats!$A:$AH,MATCH($A49&amp;" NCAA",BasicStats!$B:$B,0),COLUMN()+1))</f>
        <v>-3.61</v>
      </c>
      <c r="G49">
        <f>IFERROR(INDEX(BasicStats!$A:$AH,MATCH($A49,BasicStats!$B:$B,0),COLUMN()+1),INDEX(BasicStats!$A:$AH,MATCH($A49&amp;" NCAA",BasicStats!$B:$B,0),COLUMN()+1))</f>
        <v>-4.38</v>
      </c>
      <c r="H49">
        <f>IFERROR(INDEX(BasicStats!$A:$AH,MATCH($A49,BasicStats!$B:$B,0),COLUMN()+1),INDEX(BasicStats!$A:$AH,MATCH($A49&amp;" NCAA",BasicStats!$B:$B,0),COLUMN()+1))</f>
        <v>12</v>
      </c>
      <c r="I49">
        <f>IFERROR(INDEX(BasicStats!$A:$AH,MATCH($A49,BasicStats!$B:$B,0),COLUMN()+1),INDEX(BasicStats!$A:$AH,MATCH($A49&amp;" NCAA",BasicStats!$B:$B,0),COLUMN()+1))</f>
        <v>4</v>
      </c>
      <c r="J49">
        <f>IFERROR(INDEX(BasicStats!$A:$AH,MATCH($A49,BasicStats!$B:$B,0),COLUMN()+1),INDEX(BasicStats!$A:$AH,MATCH($A49&amp;" NCAA",BasicStats!$B:$B,0),COLUMN()+1))</f>
        <v>12</v>
      </c>
      <c r="K49">
        <f>IFERROR(INDEX(BasicStats!$A:$AH,MATCH($A49,BasicStats!$B:$B,0),COLUMN()+1),INDEX(BasicStats!$A:$AH,MATCH($A49&amp;" NCAA",BasicStats!$B:$B,0),COLUMN()+1))</f>
        <v>4</v>
      </c>
      <c r="L49">
        <f>IFERROR(INDEX(BasicStats!$A:$AH,MATCH($A49,BasicStats!$B:$B,0),COLUMN()+1),INDEX(BasicStats!$A:$AH,MATCH($A49&amp;" NCAA",BasicStats!$B:$B,0),COLUMN()+1))</f>
        <v>5</v>
      </c>
      <c r="M49">
        <f>IFERROR(INDEX(BasicStats!$A:$AH,MATCH($A49,BasicStats!$B:$B,0),COLUMN()+1),INDEX(BasicStats!$A:$AH,MATCH($A49&amp;" NCAA",BasicStats!$B:$B,0),COLUMN()+1))</f>
        <v>8</v>
      </c>
      <c r="N49">
        <f>IFERROR(INDEX(BasicStats!$A:$AH,MATCH($A49,BasicStats!$B:$B,0),COLUMN()+1),INDEX(BasicStats!$A:$AH,MATCH($A49&amp;" NCAA",BasicStats!$B:$B,0),COLUMN()+1))</f>
        <v>2495</v>
      </c>
      <c r="O49">
        <f>IFERROR(INDEX(BasicStats!$A:$AH,MATCH($A49,BasicStats!$B:$B,0),COLUMN()+1),INDEX(BasicStats!$A:$AH,MATCH($A49&amp;" NCAA",BasicStats!$B:$B,0),COLUMN()+1))</f>
        <v>2328</v>
      </c>
      <c r="P49">
        <f>IFERROR(INDEX(BasicStats!$A:$AH,MATCH($A49,BasicStats!$B:$B,0),COLUMN()+1),INDEX(BasicStats!$A:$AH,MATCH($A49&amp;" NCAA",BasicStats!$B:$B,0),COLUMN()+1))</f>
        <v>0</v>
      </c>
      <c r="Q49">
        <f>IFERROR(INDEX(BasicStats!$A:$AH,MATCH($A49,BasicStats!$B:$B,0),COLUMN()+1),INDEX(BasicStats!$A:$AH,MATCH($A49&amp;" NCAA",BasicStats!$B:$B,0),COLUMN()+1))</f>
        <v>1325</v>
      </c>
      <c r="R49">
        <f>IFERROR(INDEX(BasicStats!$A:$AH,MATCH($A49,BasicStats!$B:$B,0),COLUMN()+1),INDEX(BasicStats!$A:$AH,MATCH($A49&amp;" NCAA",BasicStats!$B:$B,0),COLUMN()+1))</f>
        <v>867</v>
      </c>
      <c r="S49">
        <f>IFERROR(INDEX(BasicStats!$A:$AH,MATCH($A49,BasicStats!$B:$B,0),COLUMN()+1),INDEX(BasicStats!$A:$AH,MATCH($A49&amp;" NCAA",BasicStats!$B:$B,0),COLUMN()+1))</f>
        <v>1906</v>
      </c>
      <c r="T49">
        <f>IFERROR(INDEX(BasicStats!$A:$AH,MATCH($A49,BasicStats!$B:$B,0),COLUMN()+1),INDEX(BasicStats!$A:$AH,MATCH($A49&amp;" NCAA",BasicStats!$B:$B,0),COLUMN()+1))</f>
        <v>0.45500000000000002</v>
      </c>
      <c r="U49">
        <f>IFERROR(INDEX(BasicStats!$A:$AH,MATCH($A49,BasicStats!$B:$B,0),COLUMN()+1),INDEX(BasicStats!$A:$AH,MATCH($A49&amp;" NCAA",BasicStats!$B:$B,0),COLUMN()+1))</f>
        <v>313</v>
      </c>
      <c r="V49">
        <f>IFERROR(INDEX(BasicStats!$A:$AH,MATCH($A49,BasicStats!$B:$B,0),COLUMN()+1),INDEX(BasicStats!$A:$AH,MATCH($A49&amp;" NCAA",BasicStats!$B:$B,0),COLUMN()+1))</f>
        <v>912</v>
      </c>
      <c r="W49">
        <f>IFERROR(INDEX(BasicStats!$A:$AH,MATCH($A49,BasicStats!$B:$B,0),COLUMN()+1),INDEX(BasicStats!$A:$AH,MATCH($A49&amp;" NCAA",BasicStats!$B:$B,0),COLUMN()+1))</f>
        <v>0.34300000000000003</v>
      </c>
      <c r="X49">
        <f>IFERROR(INDEX(BasicStats!$A:$AH,MATCH($A49,BasicStats!$B:$B,0),COLUMN()+1),INDEX(BasicStats!$A:$AH,MATCH($A49&amp;" NCAA",BasicStats!$B:$B,0),COLUMN()+1))</f>
        <v>448</v>
      </c>
      <c r="Y49">
        <f>IFERROR(INDEX(BasicStats!$A:$AH,MATCH($A49,BasicStats!$B:$B,0),COLUMN()+1),INDEX(BasicStats!$A:$AH,MATCH($A49&amp;" NCAA",BasicStats!$B:$B,0),COLUMN()+1))</f>
        <v>591</v>
      </c>
      <c r="Z49">
        <f>IFERROR(INDEX(BasicStats!$A:$AH,MATCH($A49,BasicStats!$B:$B,0),COLUMN()+1),INDEX(BasicStats!$A:$AH,MATCH($A49&amp;" NCAA",BasicStats!$B:$B,0),COLUMN()+1))</f>
        <v>0.75800000000000001</v>
      </c>
      <c r="AA49">
        <f>IFERROR(INDEX(BasicStats!$A:$AH,MATCH($A49,BasicStats!$B:$B,0),COLUMN()+1),INDEX(BasicStats!$A:$AH,MATCH($A49&amp;" NCAA",BasicStats!$B:$B,0),COLUMN()+1))</f>
        <v>267</v>
      </c>
      <c r="AB49">
        <f>IFERROR(INDEX(BasicStats!$A:$AH,MATCH($A49,BasicStats!$B:$B,0),COLUMN()+1),INDEX(BasicStats!$A:$AH,MATCH($A49&amp;" NCAA",BasicStats!$B:$B,0),COLUMN()+1))</f>
        <v>1051</v>
      </c>
      <c r="AC49">
        <f>IFERROR(INDEX(BasicStats!$A:$AH,MATCH($A49,BasicStats!$B:$B,0),COLUMN()+1),INDEX(BasicStats!$A:$AH,MATCH($A49&amp;" NCAA",BasicStats!$B:$B,0),COLUMN()+1))</f>
        <v>482</v>
      </c>
      <c r="AD49">
        <f>IFERROR(INDEX(BasicStats!$A:$AH,MATCH($A49,BasicStats!$B:$B,0),COLUMN()+1),INDEX(BasicStats!$A:$AH,MATCH($A49&amp;" NCAA",BasicStats!$B:$B,0),COLUMN()+1))</f>
        <v>218</v>
      </c>
      <c r="AE49">
        <f>IFERROR(INDEX(BasicStats!$A:$AH,MATCH($A49,BasicStats!$B:$B,0),COLUMN()+1),INDEX(BasicStats!$A:$AH,MATCH($A49&amp;" NCAA",BasicStats!$B:$B,0),COLUMN()+1))</f>
        <v>104</v>
      </c>
      <c r="AF49">
        <f>IFERROR(INDEX(BasicStats!$A:$AH,MATCH($A49,BasicStats!$B:$B,0),COLUMN()+1),INDEX(BasicStats!$A:$AH,MATCH($A49&amp;" NCAA",BasicStats!$B:$B,0),COLUMN()+1))</f>
        <v>337</v>
      </c>
      <c r="AG49" s="38">
        <f>IFERROR(INDEX(AdvancedStats!$A:$AD,MATCH($A49,AdvancedStats!$B:$B,0),COLUMN()-15),INDEX(AdvancedStats!$A:$AD,MATCH($A49&amp;" NCAA",AdvancedStats!$B:$B,0),COLUMN()-15))</f>
        <v>68</v>
      </c>
      <c r="AH49" s="38">
        <f>IFERROR(INDEX(AdvancedStats!$A:$AD,MATCH($A49,AdvancedStats!$B:$B,0),COLUMN()-15),INDEX(AdvancedStats!$A:$AD,MATCH($A49&amp;" NCAA",AdvancedStats!$B:$B,0),COLUMN()-15))</f>
        <v>110.7</v>
      </c>
      <c r="AI49" s="38">
        <f>IFERROR(INDEX(AdvancedStats!$A:$AD,MATCH($A49,AdvancedStats!$B:$B,0),COLUMN()-15),INDEX(AdvancedStats!$A:$AD,MATCH($A49&amp;" NCAA",AdvancedStats!$B:$B,0),COLUMN()-15))</f>
        <v>0.31</v>
      </c>
      <c r="AJ49" s="38">
        <f>IFERROR(INDEX(AdvancedStats!$A:$AD,MATCH($A49,AdvancedStats!$B:$B,0),COLUMN()-15),INDEX(AdvancedStats!$A:$AD,MATCH($A49&amp;" NCAA",AdvancedStats!$B:$B,0),COLUMN()-15))</f>
        <v>0.47799999999999998</v>
      </c>
      <c r="AK49" s="38">
        <f>IFERROR(INDEX(AdvancedStats!$A:$AD,MATCH($A49,AdvancedStats!$B:$B,0),COLUMN()-15),INDEX(AdvancedStats!$A:$AD,MATCH($A49&amp;" NCAA",AdvancedStats!$B:$B,0),COLUMN()-15))</f>
        <v>0.56999999999999995</v>
      </c>
      <c r="AL49" s="38">
        <f>IFERROR(INDEX(AdvancedStats!$A:$AD,MATCH($A49,AdvancedStats!$B:$B,0),COLUMN()-15),INDEX(AdvancedStats!$A:$AD,MATCH($A49&amp;" NCAA",AdvancedStats!$B:$B,0),COLUMN()-15))</f>
        <v>47.8</v>
      </c>
      <c r="AM49" s="38">
        <f>IFERROR(INDEX(AdvancedStats!$A:$AD,MATCH($A49,AdvancedStats!$B:$B,0),COLUMN()-15),INDEX(AdvancedStats!$A:$AD,MATCH($A49&amp;" NCAA",AdvancedStats!$B:$B,0),COLUMN()-15))</f>
        <v>55.6</v>
      </c>
      <c r="AN49" s="38">
        <f>IFERROR(INDEX(AdvancedStats!$A:$AD,MATCH($A49,AdvancedStats!$B:$B,0),COLUMN()-15),INDEX(AdvancedStats!$A:$AD,MATCH($A49&amp;" NCAA",AdvancedStats!$B:$B,0),COLUMN()-15))</f>
        <v>9.6999999999999993</v>
      </c>
      <c r="AO49" s="38">
        <f>IFERROR(INDEX(AdvancedStats!$A:$AD,MATCH($A49,AdvancedStats!$B:$B,0),COLUMN()-15),INDEX(AdvancedStats!$A:$AD,MATCH($A49&amp;" NCAA",AdvancedStats!$B:$B,0),COLUMN()-15))</f>
        <v>9.9</v>
      </c>
      <c r="AP49" s="38">
        <f>IFERROR(INDEX(AdvancedStats!$A:$AD,MATCH($A49,AdvancedStats!$B:$B,0),COLUMN()-15),INDEX(AdvancedStats!$A:$AD,MATCH($A49&amp;" NCAA",AdvancedStats!$B:$B,0),COLUMN()-15))</f>
        <v>0.53700000000000003</v>
      </c>
      <c r="AQ49" s="38">
        <f>IFERROR(INDEX(AdvancedStats!$A:$AD,MATCH($A49,AdvancedStats!$B:$B,0),COLUMN()-15),INDEX(AdvancedStats!$A:$AD,MATCH($A49&amp;" NCAA",AdvancedStats!$B:$B,0),COLUMN()-15))</f>
        <v>13.4</v>
      </c>
      <c r="AR49" s="38">
        <f>IFERROR(INDEX(AdvancedStats!$A:$AD,MATCH($A49,AdvancedStats!$B:$B,0),COLUMN()-15),INDEX(AdvancedStats!$A:$AD,MATCH($A49&amp;" NCAA",AdvancedStats!$B:$B,0),COLUMN()-15))</f>
        <v>23.8</v>
      </c>
      <c r="AS49" s="38">
        <f>IFERROR(INDEX(AdvancedStats!$A:$AD,MATCH($A49,AdvancedStats!$B:$B,0),COLUMN()-15),INDEX(AdvancedStats!$A:$AD,MATCH($A49&amp;" NCAA",AdvancedStats!$B:$B,0),COLUMN()-15))</f>
        <v>0.23499999999999999</v>
      </c>
      <c r="AT49" s="39">
        <f>IFERROR(INDEX(AdvancedOpponentStats!$A:$AD,MATCH($A49,AdvancedOpponentStats!$B:$B,0),COLUMN()-27),INDEX(AdvancedOpponentStats!$A:$AD,MATCH($A49&amp;" NCAA",AdvancedOpponentStats!$B:$B,0),COLUMN()-27))</f>
        <v>103.3</v>
      </c>
      <c r="AU49" s="39">
        <f>IFERROR(INDEX(AdvancedOpponentStats!$A:$AD,MATCH($A49,AdvancedOpponentStats!$B:$B,0),COLUMN()-27),INDEX(AdvancedOpponentStats!$A:$AD,MATCH($A49&amp;" NCAA",AdvancedOpponentStats!$B:$B,0),COLUMN()-27))</f>
        <v>0.34100000000000003</v>
      </c>
      <c r="AV49" s="39">
        <f>IFERROR(INDEX(AdvancedOpponentStats!$A:$AD,MATCH($A49,AdvancedOpponentStats!$B:$B,0),COLUMN()-27),INDEX(AdvancedOpponentStats!$A:$AD,MATCH($A49&amp;" NCAA",AdvancedOpponentStats!$B:$B,0),COLUMN()-27))</f>
        <v>0.41399999999999998</v>
      </c>
      <c r="AW49" s="39">
        <f>IFERROR(INDEX(AdvancedOpponentStats!$A:$AD,MATCH($A49,AdvancedOpponentStats!$B:$B,0),COLUMN()-27),INDEX(AdvancedOpponentStats!$A:$AD,MATCH($A49&amp;" NCAA",AdvancedOpponentStats!$B:$B,0),COLUMN()-27))</f>
        <v>0.55600000000000005</v>
      </c>
      <c r="AX49" s="39">
        <f>IFERROR(INDEX(AdvancedOpponentStats!$A:$AD,MATCH($A49,AdvancedOpponentStats!$B:$B,0),COLUMN()-27),INDEX(AdvancedOpponentStats!$A:$AD,MATCH($A49&amp;" NCAA",AdvancedOpponentStats!$B:$B,0),COLUMN()-27))</f>
        <v>52.2</v>
      </c>
      <c r="AY49" s="39">
        <f>IFERROR(INDEX(AdvancedOpponentStats!$A:$AD,MATCH($A49,AdvancedOpponentStats!$B:$B,0),COLUMN()-27),INDEX(AdvancedOpponentStats!$A:$AD,MATCH($A49&amp;" NCAA",AdvancedOpponentStats!$B:$B,0),COLUMN()-27))</f>
        <v>50.9</v>
      </c>
      <c r="AZ49" s="39">
        <f>IFERROR(INDEX(AdvancedOpponentStats!$A:$AD,MATCH($A49,AdvancedOpponentStats!$B:$B,0),COLUMN()-27),INDEX(AdvancedOpponentStats!$A:$AD,MATCH($A49&amp;" NCAA",AdvancedOpponentStats!$B:$B,0),COLUMN()-27))</f>
        <v>8.3000000000000007</v>
      </c>
      <c r="BA49" s="39">
        <f>IFERROR(INDEX(AdvancedOpponentStats!$A:$AD,MATCH($A49,AdvancedOpponentStats!$B:$B,0),COLUMN()-27),INDEX(AdvancedOpponentStats!$A:$AD,MATCH($A49&amp;" NCAA",AdvancedOpponentStats!$B:$B,0),COLUMN()-27))</f>
        <v>6.9</v>
      </c>
      <c r="BB49" s="39">
        <f>IFERROR(INDEX(AdvancedOpponentStats!$A:$AD,MATCH($A49,AdvancedOpponentStats!$B:$B,0),COLUMN()-27),INDEX(AdvancedOpponentStats!$A:$AD,MATCH($A49&amp;" NCAA",AdvancedOpponentStats!$B:$B,0),COLUMN()-27))</f>
        <v>0.52200000000000002</v>
      </c>
      <c r="BC49" s="39">
        <f>IFERROR(INDEX(AdvancedOpponentStats!$A:$AD,MATCH($A49,AdvancedOpponentStats!$B:$B,0),COLUMN()-27),INDEX(AdvancedOpponentStats!$A:$AD,MATCH($A49&amp;" NCAA",AdvancedOpponentStats!$B:$B,0),COLUMN()-27))</f>
        <v>17.600000000000001</v>
      </c>
      <c r="BD49" s="39">
        <f>IFERROR(INDEX(AdvancedOpponentStats!$A:$AD,MATCH($A49,AdvancedOpponentStats!$B:$B,0),COLUMN()-27),INDEX(AdvancedOpponentStats!$A:$AD,MATCH($A49&amp;" NCAA",AdvancedOpponentStats!$B:$B,0),COLUMN()-27))</f>
        <v>27.1</v>
      </c>
      <c r="BE49" s="39">
        <f>IFERROR(INDEX(AdvancedOpponentStats!$A:$AD,MATCH($A49,AdvancedOpponentStats!$B:$B,0),COLUMN()-27),INDEX(AdvancedOpponentStats!$A:$AD,MATCH($A49&amp;" NCAA",AdvancedOpponentStats!$B:$B,0),COLUMN()-27))</f>
        <v>0.25</v>
      </c>
      <c r="BF49" s="41">
        <f>IFERROR(INDEX(TeamRankings!$A:$R,MATCH($A49,TeamRankings!$B:$B,0),COLUMN()-49),INDEX(TeamRankings!$A:$R,MATCH($A49&amp;" NCAA",TeamRankings!$B:$B,0),COLUMN()-49))</f>
        <v>5.0599999999999996</v>
      </c>
      <c r="BG49" s="41">
        <f>IFERROR(INDEX(TeamRankings!$A:$R,MATCH($A49,TeamRankings!$B:$B,0),COLUMN()-48),INDEX(TeamRankings!$A:$R,MATCH($A49&amp;" NCAA",TeamRankings!$B:$B,0),COLUMN()-48))</f>
        <v>-4.38</v>
      </c>
      <c r="BH49" s="41">
        <f>IFERROR(INDEX(TeamRankings!$A:$R,MATCH($A49,TeamRankings!$B:$B,0),COLUMN()-47),INDEX(TeamRankings!$A:$R,MATCH($A49&amp;" NCAA",TeamRankings!$B:$B,0),COLUMN()-47))</f>
        <v>-1.08</v>
      </c>
      <c r="BI49" s="41">
        <f>IFERROR(INDEX(TeamRankings!$A:$R,MATCH($A49,TeamRankings!$B:$B,0),COLUMN()-47),INDEX(TeamRankings!$A:$R,MATCH($A49&amp;" NCAA",TeamRankings!$B:$B,0),COLUMN()-47))</f>
        <v>-2.5299999999999998</v>
      </c>
      <c r="BJ49" s="41">
        <f>IFERROR(INDEX(TeamRankings!$A:$R,MATCH($A49,TeamRankings!$B:$B,0),COLUMN()-47),INDEX(TeamRankings!$A:$R,MATCH($A49&amp;" NCAA",TeamRankings!$B:$B,0),COLUMN()-47))</f>
        <v>-3.61</v>
      </c>
      <c r="BK49" s="41">
        <f>IFERROR(INDEX(TeamRankings!$A:$R,MATCH($A49,TeamRankings!$B:$B,0),COLUMN()-47),INDEX(TeamRankings!$A:$R,MATCH($A49&amp;" NCAA",TeamRankings!$B:$B,0),COLUMN()-47))</f>
        <v>106.66</v>
      </c>
      <c r="BL49" s="41">
        <f>IFERROR(INDEX(TeamRankings!$A:$R,MATCH($A49,TeamRankings!$B:$B,0),COLUMN()-47),INDEX(TeamRankings!$A:$R,MATCH($A49&amp;" NCAA",TeamRankings!$B:$B,0),COLUMN()-47))</f>
        <v>110.51</v>
      </c>
      <c r="BM49" s="41">
        <f>IFERROR(INDEX(TeamRankings!$A:$R,MATCH($A49,TeamRankings!$B:$B,0),COLUMN()-47),INDEX(TeamRankings!$A:$R,MATCH($A49&amp;" NCAA",TeamRankings!$B:$B,0),COLUMN()-47))</f>
        <v>-3.85</v>
      </c>
      <c r="BN49">
        <f t="shared" si="18"/>
        <v>113</v>
      </c>
      <c r="BO49">
        <f t="shared" si="19"/>
        <v>292.5</v>
      </c>
      <c r="BP49">
        <f t="shared" si="4"/>
        <v>75.606060606060609</v>
      </c>
      <c r="BQ49" s="41" t="str">
        <f>INDEX(TeamRankings!$A:$R,MATCH($A49,TeamRankings!$B:$B,0),3)</f>
        <v>Big South</v>
      </c>
      <c r="BR49" s="40">
        <f t="shared" si="6"/>
        <v>7.4000000000000057</v>
      </c>
      <c r="BS49" s="40">
        <f t="shared" si="7"/>
        <v>-3.1000000000000028E-2</v>
      </c>
      <c r="BT49" s="40">
        <f t="shared" si="8"/>
        <v>6.4000000000000001E-2</v>
      </c>
      <c r="BU49" s="40">
        <f t="shared" si="9"/>
        <v>1.3999999999999901E-2</v>
      </c>
      <c r="BV49" s="40">
        <f t="shared" si="10"/>
        <v>-4.4000000000000057</v>
      </c>
      <c r="BW49" s="40">
        <f t="shared" si="11"/>
        <v>4.7000000000000028</v>
      </c>
      <c r="BX49" s="40">
        <f t="shared" si="12"/>
        <v>1.3999999999999986</v>
      </c>
      <c r="BY49" s="40">
        <f t="shared" si="13"/>
        <v>3</v>
      </c>
      <c r="BZ49" s="40">
        <f t="shared" si="14"/>
        <v>1.5000000000000013E-2</v>
      </c>
      <c r="CA49" s="40">
        <f t="shared" si="15"/>
        <v>-4.2000000000000011</v>
      </c>
      <c r="CB49" s="40">
        <f t="shared" si="16"/>
        <v>-3.3000000000000007</v>
      </c>
      <c r="CC49" s="40">
        <f t="shared" si="17"/>
        <v>-1.5000000000000013E-2</v>
      </c>
    </row>
    <row r="50" spans="1:81" x14ac:dyDescent="0.25">
      <c r="A50" t="s">
        <v>180</v>
      </c>
      <c r="B50">
        <f>IFERROR(INDEX(BasicStats!$A:$AH,MATCH($A50,BasicStats!$B:$B,0),COLUMN()+1),INDEX(BasicStats!$A:$AH,MATCH($A50&amp;" NCAA",BasicStats!$B:$B,0),COLUMN()+1))</f>
        <v>32</v>
      </c>
      <c r="C50">
        <f>IFERROR(INDEX(BasicStats!$A:$AH,MATCH($A50,BasicStats!$B:$B,0),COLUMN()+1),INDEX(BasicStats!$A:$AH,MATCH($A50&amp;" NCAA",BasicStats!$B:$B,0),COLUMN()+1))</f>
        <v>15</v>
      </c>
      <c r="D50">
        <f>IFERROR(INDEX(BasicStats!$A:$AH,MATCH($A50,BasicStats!$B:$B,0),COLUMN()+1),INDEX(BasicStats!$A:$AH,MATCH($A50&amp;" NCAA",BasicStats!$B:$B,0),COLUMN()+1))</f>
        <v>17</v>
      </c>
      <c r="E50">
        <f>IFERROR(INDEX(BasicStats!$A:$AH,MATCH($A50,BasicStats!$B:$B,0),COLUMN()+1),INDEX(BasicStats!$A:$AH,MATCH($A50&amp;" NCAA",BasicStats!$B:$B,0),COLUMN()+1))</f>
        <v>0.46899999999999997</v>
      </c>
      <c r="F50">
        <f>IFERROR(INDEX(BasicStats!$A:$AH,MATCH($A50,BasicStats!$B:$B,0),COLUMN()+1),INDEX(BasicStats!$A:$AH,MATCH($A50&amp;" NCAA",BasicStats!$B:$B,0),COLUMN()+1))</f>
        <v>-8.77</v>
      </c>
      <c r="G50">
        <f>IFERROR(INDEX(BasicStats!$A:$AH,MATCH($A50,BasicStats!$B:$B,0),COLUMN()+1),INDEX(BasicStats!$A:$AH,MATCH($A50&amp;" NCAA",BasicStats!$B:$B,0),COLUMN()+1))</f>
        <v>-4.83</v>
      </c>
      <c r="H50">
        <f>IFERROR(INDEX(BasicStats!$A:$AH,MATCH($A50,BasicStats!$B:$B,0),COLUMN()+1),INDEX(BasicStats!$A:$AH,MATCH($A50&amp;" NCAA",BasicStats!$B:$B,0),COLUMN()+1))</f>
        <v>11</v>
      </c>
      <c r="I50">
        <f>IFERROR(INDEX(BasicStats!$A:$AH,MATCH($A50,BasicStats!$B:$B,0),COLUMN()+1),INDEX(BasicStats!$A:$AH,MATCH($A50&amp;" NCAA",BasicStats!$B:$B,0),COLUMN()+1))</f>
        <v>7</v>
      </c>
      <c r="J50">
        <f>IFERROR(INDEX(BasicStats!$A:$AH,MATCH($A50,BasicStats!$B:$B,0),COLUMN()+1),INDEX(BasicStats!$A:$AH,MATCH($A50&amp;" NCAA",BasicStats!$B:$B,0),COLUMN()+1))</f>
        <v>5</v>
      </c>
      <c r="K50">
        <f>IFERROR(INDEX(BasicStats!$A:$AH,MATCH($A50,BasicStats!$B:$B,0),COLUMN()+1),INDEX(BasicStats!$A:$AH,MATCH($A50&amp;" NCAA",BasicStats!$B:$B,0),COLUMN()+1))</f>
        <v>8</v>
      </c>
      <c r="L50">
        <f>IFERROR(INDEX(BasicStats!$A:$AH,MATCH($A50,BasicStats!$B:$B,0),COLUMN()+1),INDEX(BasicStats!$A:$AH,MATCH($A50&amp;" NCAA",BasicStats!$B:$B,0),COLUMN()+1))</f>
        <v>9</v>
      </c>
      <c r="M50">
        <f>IFERROR(INDEX(BasicStats!$A:$AH,MATCH($A50,BasicStats!$B:$B,0),COLUMN()+1),INDEX(BasicStats!$A:$AH,MATCH($A50&amp;" NCAA",BasicStats!$B:$B,0),COLUMN()+1))</f>
        <v>5</v>
      </c>
      <c r="N50">
        <f>IFERROR(INDEX(BasicStats!$A:$AH,MATCH($A50,BasicStats!$B:$B,0),COLUMN()+1),INDEX(BasicStats!$A:$AH,MATCH($A50&amp;" NCAA",BasicStats!$B:$B,0),COLUMN()+1))</f>
        <v>2250</v>
      </c>
      <c r="O50">
        <f>IFERROR(INDEX(BasicStats!$A:$AH,MATCH($A50,BasicStats!$B:$B,0),COLUMN()+1),INDEX(BasicStats!$A:$AH,MATCH($A50&amp;" NCAA",BasicStats!$B:$B,0),COLUMN()+1))</f>
        <v>2376</v>
      </c>
      <c r="P50">
        <f>IFERROR(INDEX(BasicStats!$A:$AH,MATCH($A50,BasicStats!$B:$B,0),COLUMN()+1),INDEX(BasicStats!$A:$AH,MATCH($A50&amp;" NCAA",BasicStats!$B:$B,0),COLUMN()+1))</f>
        <v>0</v>
      </c>
      <c r="Q50">
        <f>IFERROR(INDEX(BasicStats!$A:$AH,MATCH($A50,BasicStats!$B:$B,0),COLUMN()+1),INDEX(BasicStats!$A:$AH,MATCH($A50&amp;" NCAA",BasicStats!$B:$B,0),COLUMN()+1))</f>
        <v>1295</v>
      </c>
      <c r="R50">
        <f>IFERROR(INDEX(BasicStats!$A:$AH,MATCH($A50,BasicStats!$B:$B,0),COLUMN()+1),INDEX(BasicStats!$A:$AH,MATCH($A50&amp;" NCAA",BasicStats!$B:$B,0),COLUMN()+1))</f>
        <v>798</v>
      </c>
      <c r="S50">
        <f>IFERROR(INDEX(BasicStats!$A:$AH,MATCH($A50,BasicStats!$B:$B,0),COLUMN()+1),INDEX(BasicStats!$A:$AH,MATCH($A50&amp;" NCAA",BasicStats!$B:$B,0),COLUMN()+1))</f>
        <v>1834</v>
      </c>
      <c r="T50">
        <f>IFERROR(INDEX(BasicStats!$A:$AH,MATCH($A50,BasicStats!$B:$B,0),COLUMN()+1),INDEX(BasicStats!$A:$AH,MATCH($A50&amp;" NCAA",BasicStats!$B:$B,0),COLUMN()+1))</f>
        <v>0.435</v>
      </c>
      <c r="U50">
        <f>IFERROR(INDEX(BasicStats!$A:$AH,MATCH($A50,BasicStats!$B:$B,0),COLUMN()+1),INDEX(BasicStats!$A:$AH,MATCH($A50&amp;" NCAA",BasicStats!$B:$B,0),COLUMN()+1))</f>
        <v>256</v>
      </c>
      <c r="V50">
        <f>IFERROR(INDEX(BasicStats!$A:$AH,MATCH($A50,BasicStats!$B:$B,0),COLUMN()+1),INDEX(BasicStats!$A:$AH,MATCH($A50&amp;" NCAA",BasicStats!$B:$B,0),COLUMN()+1))</f>
        <v>791</v>
      </c>
      <c r="W50">
        <f>IFERROR(INDEX(BasicStats!$A:$AH,MATCH($A50,BasicStats!$B:$B,0),COLUMN()+1),INDEX(BasicStats!$A:$AH,MATCH($A50&amp;" NCAA",BasicStats!$B:$B,0),COLUMN()+1))</f>
        <v>0.32400000000000001</v>
      </c>
      <c r="X50">
        <f>IFERROR(INDEX(BasicStats!$A:$AH,MATCH($A50,BasicStats!$B:$B,0),COLUMN()+1),INDEX(BasicStats!$A:$AH,MATCH($A50&amp;" NCAA",BasicStats!$B:$B,0),COLUMN()+1))</f>
        <v>398</v>
      </c>
      <c r="Y50">
        <f>IFERROR(INDEX(BasicStats!$A:$AH,MATCH($A50,BasicStats!$B:$B,0),COLUMN()+1),INDEX(BasicStats!$A:$AH,MATCH($A50&amp;" NCAA",BasicStats!$B:$B,0),COLUMN()+1))</f>
        <v>575</v>
      </c>
      <c r="Z50">
        <f>IFERROR(INDEX(BasicStats!$A:$AH,MATCH($A50,BasicStats!$B:$B,0),COLUMN()+1),INDEX(BasicStats!$A:$AH,MATCH($A50&amp;" NCAA",BasicStats!$B:$B,0),COLUMN()+1))</f>
        <v>0.69199999999999995</v>
      </c>
      <c r="AA50">
        <f>IFERROR(INDEX(BasicStats!$A:$AH,MATCH($A50,BasicStats!$B:$B,0),COLUMN()+1),INDEX(BasicStats!$A:$AH,MATCH($A50&amp;" NCAA",BasicStats!$B:$B,0),COLUMN()+1))</f>
        <v>300</v>
      </c>
      <c r="AB50">
        <f>IFERROR(INDEX(BasicStats!$A:$AH,MATCH($A50,BasicStats!$B:$B,0),COLUMN()+1),INDEX(BasicStats!$A:$AH,MATCH($A50&amp;" NCAA",BasicStats!$B:$B,0),COLUMN()+1))</f>
        <v>1026</v>
      </c>
      <c r="AC50">
        <f>IFERROR(INDEX(BasicStats!$A:$AH,MATCH($A50,BasicStats!$B:$B,0),COLUMN()+1),INDEX(BasicStats!$A:$AH,MATCH($A50&amp;" NCAA",BasicStats!$B:$B,0),COLUMN()+1))</f>
        <v>466</v>
      </c>
      <c r="AD50">
        <f>IFERROR(INDEX(BasicStats!$A:$AH,MATCH($A50,BasicStats!$B:$B,0),COLUMN()+1),INDEX(BasicStats!$A:$AH,MATCH($A50&amp;" NCAA",BasicStats!$B:$B,0),COLUMN()+1))</f>
        <v>204</v>
      </c>
      <c r="AE50">
        <f>IFERROR(INDEX(BasicStats!$A:$AH,MATCH($A50,BasicStats!$B:$B,0),COLUMN()+1),INDEX(BasicStats!$A:$AH,MATCH($A50&amp;" NCAA",BasicStats!$B:$B,0),COLUMN()+1))</f>
        <v>108</v>
      </c>
      <c r="AF50">
        <f>IFERROR(INDEX(BasicStats!$A:$AH,MATCH($A50,BasicStats!$B:$B,0),COLUMN()+1),INDEX(BasicStats!$A:$AH,MATCH($A50&amp;" NCAA",BasicStats!$B:$B,0),COLUMN()+1))</f>
        <v>412</v>
      </c>
      <c r="AG50" s="38">
        <f>IFERROR(INDEX(AdvancedStats!$A:$AD,MATCH($A50,AdvancedStats!$B:$B,0),COLUMN()-15),INDEX(AdvancedStats!$A:$AD,MATCH($A50&amp;" NCAA",AdvancedStats!$B:$B,0),COLUMN()-15))</f>
        <v>68.5</v>
      </c>
      <c r="AH50" s="38">
        <f>IFERROR(INDEX(AdvancedStats!$A:$AD,MATCH($A50,AdvancedStats!$B:$B,0),COLUMN()-15),INDEX(AdvancedStats!$A:$AD,MATCH($A50&amp;" NCAA",AdvancedStats!$B:$B,0),COLUMN()-15))</f>
        <v>101.4</v>
      </c>
      <c r="AI50" s="38">
        <f>IFERROR(INDEX(AdvancedStats!$A:$AD,MATCH($A50,AdvancedStats!$B:$B,0),COLUMN()-15),INDEX(AdvancedStats!$A:$AD,MATCH($A50&amp;" NCAA",AdvancedStats!$B:$B,0),COLUMN()-15))</f>
        <v>0.314</v>
      </c>
      <c r="AJ50" s="38">
        <f>IFERROR(INDEX(AdvancedStats!$A:$AD,MATCH($A50,AdvancedStats!$B:$B,0),COLUMN()-15),INDEX(AdvancedStats!$A:$AD,MATCH($A50&amp;" NCAA",AdvancedStats!$B:$B,0),COLUMN()-15))</f>
        <v>0.43099999999999999</v>
      </c>
      <c r="AK50" s="38">
        <f>IFERROR(INDEX(AdvancedStats!$A:$AD,MATCH($A50,AdvancedStats!$B:$B,0),COLUMN()-15),INDEX(AdvancedStats!$A:$AD,MATCH($A50&amp;" NCAA",AdvancedStats!$B:$B,0),COLUMN()-15))</f>
        <v>0.53400000000000003</v>
      </c>
      <c r="AL50" s="38">
        <f>IFERROR(INDEX(AdvancedStats!$A:$AD,MATCH($A50,AdvancedStats!$B:$B,0),COLUMN()-15),INDEX(AdvancedStats!$A:$AD,MATCH($A50&amp;" NCAA",AdvancedStats!$B:$B,0),COLUMN()-15))</f>
        <v>47.3</v>
      </c>
      <c r="AM50" s="38">
        <f>IFERROR(INDEX(AdvancedStats!$A:$AD,MATCH($A50,AdvancedStats!$B:$B,0),COLUMN()-15),INDEX(AdvancedStats!$A:$AD,MATCH($A50&amp;" NCAA",AdvancedStats!$B:$B,0),COLUMN()-15))</f>
        <v>58.4</v>
      </c>
      <c r="AN50" s="38">
        <f>IFERROR(INDEX(AdvancedStats!$A:$AD,MATCH($A50,AdvancedStats!$B:$B,0),COLUMN()-15),INDEX(AdvancedStats!$A:$AD,MATCH($A50&amp;" NCAA",AdvancedStats!$B:$B,0),COLUMN()-15))</f>
        <v>9.1999999999999993</v>
      </c>
      <c r="AO50" s="38">
        <f>IFERROR(INDEX(AdvancedStats!$A:$AD,MATCH($A50,AdvancedStats!$B:$B,0),COLUMN()-15),INDEX(AdvancedStats!$A:$AD,MATCH($A50&amp;" NCAA",AdvancedStats!$B:$B,0),COLUMN()-15))</f>
        <v>9.6999999999999993</v>
      </c>
      <c r="AP50" s="38">
        <f>IFERROR(INDEX(AdvancedStats!$A:$AD,MATCH($A50,AdvancedStats!$B:$B,0),COLUMN()-15),INDEX(AdvancedStats!$A:$AD,MATCH($A50&amp;" NCAA",AdvancedStats!$B:$B,0),COLUMN()-15))</f>
        <v>0.505</v>
      </c>
      <c r="AQ50" s="38">
        <f>IFERROR(INDEX(AdvancedStats!$A:$AD,MATCH($A50,AdvancedStats!$B:$B,0),COLUMN()-15),INDEX(AdvancedStats!$A:$AD,MATCH($A50&amp;" NCAA",AdvancedStats!$B:$B,0),COLUMN()-15))</f>
        <v>16.399999999999999</v>
      </c>
      <c r="AR50" s="38">
        <f>IFERROR(INDEX(AdvancedStats!$A:$AD,MATCH($A50,AdvancedStats!$B:$B,0),COLUMN()-15),INDEX(AdvancedStats!$A:$AD,MATCH($A50&amp;" NCAA",AdvancedStats!$B:$B,0),COLUMN()-15))</f>
        <v>27.1</v>
      </c>
      <c r="AS50" s="38">
        <f>IFERROR(INDEX(AdvancedStats!$A:$AD,MATCH($A50,AdvancedStats!$B:$B,0),COLUMN()-15),INDEX(AdvancedStats!$A:$AD,MATCH($A50&amp;" NCAA",AdvancedStats!$B:$B,0),COLUMN()-15))</f>
        <v>0.217</v>
      </c>
      <c r="AT50" s="39">
        <f>IFERROR(INDEX(AdvancedOpponentStats!$A:$AD,MATCH($A50,AdvancedOpponentStats!$B:$B,0),COLUMN()-27),INDEX(AdvancedOpponentStats!$A:$AD,MATCH($A50&amp;" NCAA",AdvancedOpponentStats!$B:$B,0),COLUMN()-27))</f>
        <v>107.1</v>
      </c>
      <c r="AU50" s="39">
        <f>IFERROR(INDEX(AdvancedOpponentStats!$A:$AD,MATCH($A50,AdvancedOpponentStats!$B:$B,0),COLUMN()-27),INDEX(AdvancedOpponentStats!$A:$AD,MATCH($A50&amp;" NCAA",AdvancedOpponentStats!$B:$B,0),COLUMN()-27))</f>
        <v>0.36899999999999999</v>
      </c>
      <c r="AV50" s="39">
        <f>IFERROR(INDEX(AdvancedOpponentStats!$A:$AD,MATCH($A50,AdvancedOpponentStats!$B:$B,0),COLUMN()-27),INDEX(AdvancedOpponentStats!$A:$AD,MATCH($A50&amp;" NCAA",AdvancedOpponentStats!$B:$B,0),COLUMN()-27))</f>
        <v>0.373</v>
      </c>
      <c r="AW50" s="39">
        <f>IFERROR(INDEX(AdvancedOpponentStats!$A:$AD,MATCH($A50,AdvancedOpponentStats!$B:$B,0),COLUMN()-27),INDEX(AdvancedOpponentStats!$A:$AD,MATCH($A50&amp;" NCAA",AdvancedOpponentStats!$B:$B,0),COLUMN()-27))</f>
        <v>0.56699999999999995</v>
      </c>
      <c r="AX50" s="39">
        <f>IFERROR(INDEX(AdvancedOpponentStats!$A:$AD,MATCH($A50,AdvancedOpponentStats!$B:$B,0),COLUMN()-27),INDEX(AdvancedOpponentStats!$A:$AD,MATCH($A50&amp;" NCAA",AdvancedOpponentStats!$B:$B,0),COLUMN()-27))</f>
        <v>52.7</v>
      </c>
      <c r="AY50" s="39">
        <f>IFERROR(INDEX(AdvancedOpponentStats!$A:$AD,MATCH($A50,AdvancedOpponentStats!$B:$B,0),COLUMN()-27),INDEX(AdvancedOpponentStats!$A:$AD,MATCH($A50&amp;" NCAA",AdvancedOpponentStats!$B:$B,0),COLUMN()-27))</f>
        <v>48.6</v>
      </c>
      <c r="AZ50" s="39">
        <f>IFERROR(INDEX(AdvancedOpponentStats!$A:$AD,MATCH($A50,AdvancedOpponentStats!$B:$B,0),COLUMN()-27),INDEX(AdvancedOpponentStats!$A:$AD,MATCH($A50&amp;" NCAA",AdvancedOpponentStats!$B:$B,0),COLUMN()-27))</f>
        <v>7.8</v>
      </c>
      <c r="BA50" s="39">
        <f>IFERROR(INDEX(AdvancedOpponentStats!$A:$AD,MATCH($A50,AdvancedOpponentStats!$B:$B,0),COLUMN()-27),INDEX(AdvancedOpponentStats!$A:$AD,MATCH($A50&amp;" NCAA",AdvancedOpponentStats!$B:$B,0),COLUMN()-27))</f>
        <v>9.3000000000000007</v>
      </c>
      <c r="BB50" s="39">
        <f>IFERROR(INDEX(AdvancedOpponentStats!$A:$AD,MATCH($A50,AdvancedOpponentStats!$B:$B,0),COLUMN()-27),INDEX(AdvancedOpponentStats!$A:$AD,MATCH($A50&amp;" NCAA",AdvancedOpponentStats!$B:$B,0),COLUMN()-27))</f>
        <v>0.53600000000000003</v>
      </c>
      <c r="BC50" s="39">
        <f>IFERROR(INDEX(AdvancedOpponentStats!$A:$AD,MATCH($A50,AdvancedOpponentStats!$B:$B,0),COLUMN()-27),INDEX(AdvancedOpponentStats!$A:$AD,MATCH($A50&amp;" NCAA",AdvancedOpponentStats!$B:$B,0),COLUMN()-27))</f>
        <v>17.899999999999999</v>
      </c>
      <c r="BD50" s="39">
        <f>IFERROR(INDEX(AdvancedOpponentStats!$A:$AD,MATCH($A50,AdvancedOpponentStats!$B:$B,0),COLUMN()-27),INDEX(AdvancedOpponentStats!$A:$AD,MATCH($A50&amp;" NCAA",AdvancedOpponentStats!$B:$B,0),COLUMN()-27))</f>
        <v>31.5</v>
      </c>
      <c r="BE50" s="39">
        <f>IFERROR(INDEX(AdvancedOpponentStats!$A:$AD,MATCH($A50,AdvancedOpponentStats!$B:$B,0),COLUMN()-27),INDEX(AdvancedOpponentStats!$A:$AD,MATCH($A50&amp;" NCAA",AdvancedOpponentStats!$B:$B,0),COLUMN()-27))</f>
        <v>0.26200000000000001</v>
      </c>
      <c r="BF50" s="41">
        <f>IFERROR(INDEX(TeamRankings!$A:$R,MATCH($A50,TeamRankings!$B:$B,0),COLUMN()-49),INDEX(TeamRankings!$A:$R,MATCH($A50&amp;" NCAA",TeamRankings!$B:$B,0),COLUMN()-49))</f>
        <v>-3.94</v>
      </c>
      <c r="BG50" s="41">
        <f>IFERROR(INDEX(TeamRankings!$A:$R,MATCH($A50,TeamRankings!$B:$B,0),COLUMN()-48),INDEX(TeamRankings!$A:$R,MATCH($A50&amp;" NCAA",TeamRankings!$B:$B,0),COLUMN()-48))</f>
        <v>-4.83</v>
      </c>
      <c r="BH50" s="41">
        <f>IFERROR(INDEX(TeamRankings!$A:$R,MATCH($A50,TeamRankings!$B:$B,0),COLUMN()-47),INDEX(TeamRankings!$A:$R,MATCH($A50&amp;" NCAA",TeamRankings!$B:$B,0),COLUMN()-47))</f>
        <v>-3</v>
      </c>
      <c r="BI50" s="41">
        <f>IFERROR(INDEX(TeamRankings!$A:$R,MATCH($A50,TeamRankings!$B:$B,0),COLUMN()-47),INDEX(TeamRankings!$A:$R,MATCH($A50&amp;" NCAA",TeamRankings!$B:$B,0),COLUMN()-47))</f>
        <v>-5.77</v>
      </c>
      <c r="BJ50" s="41">
        <f>IFERROR(INDEX(TeamRankings!$A:$R,MATCH($A50,TeamRankings!$B:$B,0),COLUMN()-47),INDEX(TeamRankings!$A:$R,MATCH($A50&amp;" NCAA",TeamRankings!$B:$B,0),COLUMN()-47))</f>
        <v>-8.77</v>
      </c>
      <c r="BK50" s="41">
        <f>IFERROR(INDEX(TeamRankings!$A:$R,MATCH($A50,TeamRankings!$B:$B,0),COLUMN()-47),INDEX(TeamRankings!$A:$R,MATCH($A50&amp;" NCAA",TeamRankings!$B:$B,0),COLUMN()-47))</f>
        <v>98.62</v>
      </c>
      <c r="BL50" s="41">
        <f>IFERROR(INDEX(TeamRankings!$A:$R,MATCH($A50,TeamRankings!$B:$B,0),COLUMN()-47),INDEX(TeamRankings!$A:$R,MATCH($A50&amp;" NCAA",TeamRankings!$B:$B,0),COLUMN()-47))</f>
        <v>110.55</v>
      </c>
      <c r="BM50" s="41">
        <f>IFERROR(INDEX(TeamRankings!$A:$R,MATCH($A50,TeamRankings!$B:$B,0),COLUMN()-47),INDEX(TeamRankings!$A:$R,MATCH($A50&amp;" NCAA",TeamRankings!$B:$B,0),COLUMN()-47))</f>
        <v>-11.93</v>
      </c>
      <c r="BN50">
        <f t="shared" si="18"/>
        <v>250</v>
      </c>
      <c r="BO50">
        <f t="shared" si="19"/>
        <v>296</v>
      </c>
      <c r="BP50">
        <f t="shared" si="4"/>
        <v>70.3125</v>
      </c>
      <c r="BQ50" s="41" t="str">
        <f>INDEX(TeamRankings!$A:$R,MATCH($A50,TeamRankings!$B:$B,0),3)</f>
        <v>MAAC</v>
      </c>
      <c r="BR50" s="40">
        <f t="shared" si="6"/>
        <v>-5.6999999999999886</v>
      </c>
      <c r="BS50" s="40">
        <f t="shared" si="7"/>
        <v>-5.4999999999999993E-2</v>
      </c>
      <c r="BT50" s="40">
        <f t="shared" si="8"/>
        <v>5.7999999999999996E-2</v>
      </c>
      <c r="BU50" s="40">
        <f t="shared" si="9"/>
        <v>-3.2999999999999918E-2</v>
      </c>
      <c r="BV50" s="40">
        <f t="shared" si="10"/>
        <v>-5.4000000000000057</v>
      </c>
      <c r="BW50" s="40">
        <f t="shared" si="11"/>
        <v>9.7999999999999972</v>
      </c>
      <c r="BX50" s="40">
        <f t="shared" si="12"/>
        <v>1.3999999999999995</v>
      </c>
      <c r="BY50" s="40">
        <f t="shared" si="13"/>
        <v>0.39999999999999858</v>
      </c>
      <c r="BZ50" s="40">
        <f t="shared" si="14"/>
        <v>-3.1000000000000028E-2</v>
      </c>
      <c r="CA50" s="40">
        <f t="shared" si="15"/>
        <v>-1.5</v>
      </c>
      <c r="CB50" s="40">
        <f t="shared" si="16"/>
        <v>-4.3999999999999986</v>
      </c>
      <c r="CC50" s="40">
        <f t="shared" si="17"/>
        <v>-4.5000000000000012E-2</v>
      </c>
    </row>
    <row r="51" spans="1:81" x14ac:dyDescent="0.25">
      <c r="A51" t="s">
        <v>181</v>
      </c>
      <c r="B51">
        <f>IFERROR(INDEX(BasicStats!$A:$AH,MATCH($A51,BasicStats!$B:$B,0),COLUMN()+1),INDEX(BasicStats!$A:$AH,MATCH($A51&amp;" NCAA",BasicStats!$B:$B,0),COLUMN()+1))</f>
        <v>33</v>
      </c>
      <c r="C51">
        <f>IFERROR(INDEX(BasicStats!$A:$AH,MATCH($A51,BasicStats!$B:$B,0),COLUMN()+1),INDEX(BasicStats!$A:$AH,MATCH($A51&amp;" NCAA",BasicStats!$B:$B,0),COLUMN()+1))</f>
        <v>14</v>
      </c>
      <c r="D51">
        <f>IFERROR(INDEX(BasicStats!$A:$AH,MATCH($A51,BasicStats!$B:$B,0),COLUMN()+1),INDEX(BasicStats!$A:$AH,MATCH($A51&amp;" NCAA",BasicStats!$B:$B,0),COLUMN()+1))</f>
        <v>19</v>
      </c>
      <c r="E51">
        <f>IFERROR(INDEX(BasicStats!$A:$AH,MATCH($A51,BasicStats!$B:$B,0),COLUMN()+1),INDEX(BasicStats!$A:$AH,MATCH($A51&amp;" NCAA",BasicStats!$B:$B,0),COLUMN()+1))</f>
        <v>0.42399999999999999</v>
      </c>
      <c r="F51">
        <f>IFERROR(INDEX(BasicStats!$A:$AH,MATCH($A51,BasicStats!$B:$B,0),COLUMN()+1),INDEX(BasicStats!$A:$AH,MATCH($A51&amp;" NCAA",BasicStats!$B:$B,0),COLUMN()+1))</f>
        <v>-11.37</v>
      </c>
      <c r="G51">
        <f>IFERROR(INDEX(BasicStats!$A:$AH,MATCH($A51,BasicStats!$B:$B,0),COLUMN()+1),INDEX(BasicStats!$A:$AH,MATCH($A51&amp;" NCAA",BasicStats!$B:$B,0),COLUMN()+1))</f>
        <v>-4.8</v>
      </c>
      <c r="H51">
        <f>IFERROR(INDEX(BasicStats!$A:$AH,MATCH($A51,BasicStats!$B:$B,0),COLUMN()+1),INDEX(BasicStats!$A:$AH,MATCH($A51&amp;" NCAA",BasicStats!$B:$B,0),COLUMN()+1))</f>
        <v>8</v>
      </c>
      <c r="I51">
        <f>IFERROR(INDEX(BasicStats!$A:$AH,MATCH($A51,BasicStats!$B:$B,0),COLUMN()+1),INDEX(BasicStats!$A:$AH,MATCH($A51&amp;" NCAA",BasicStats!$B:$B,0),COLUMN()+1))</f>
        <v>10</v>
      </c>
      <c r="J51">
        <f>IFERROR(INDEX(BasicStats!$A:$AH,MATCH($A51,BasicStats!$B:$B,0),COLUMN()+1),INDEX(BasicStats!$A:$AH,MATCH($A51&amp;" NCAA",BasicStats!$B:$B,0),COLUMN()+1))</f>
        <v>8</v>
      </c>
      <c r="K51">
        <f>IFERROR(INDEX(BasicStats!$A:$AH,MATCH($A51,BasicStats!$B:$B,0),COLUMN()+1),INDEX(BasicStats!$A:$AH,MATCH($A51&amp;" NCAA",BasicStats!$B:$B,0),COLUMN()+1))</f>
        <v>5</v>
      </c>
      <c r="L51">
        <f>IFERROR(INDEX(BasicStats!$A:$AH,MATCH($A51,BasicStats!$B:$B,0),COLUMN()+1),INDEX(BasicStats!$A:$AH,MATCH($A51&amp;" NCAA",BasicStats!$B:$B,0),COLUMN()+1))</f>
        <v>5</v>
      </c>
      <c r="M51">
        <f>IFERROR(INDEX(BasicStats!$A:$AH,MATCH($A51,BasicStats!$B:$B,0),COLUMN()+1),INDEX(BasicStats!$A:$AH,MATCH($A51&amp;" NCAA",BasicStats!$B:$B,0),COLUMN()+1))</f>
        <v>13</v>
      </c>
      <c r="N51">
        <f>IFERROR(INDEX(BasicStats!$A:$AH,MATCH($A51,BasicStats!$B:$B,0),COLUMN()+1),INDEX(BasicStats!$A:$AH,MATCH($A51&amp;" NCAA",BasicStats!$B:$B,0),COLUMN()+1))</f>
        <v>2383</v>
      </c>
      <c r="O51">
        <f>IFERROR(INDEX(BasicStats!$A:$AH,MATCH($A51,BasicStats!$B:$B,0),COLUMN()+1),INDEX(BasicStats!$A:$AH,MATCH($A51&amp;" NCAA",BasicStats!$B:$B,0),COLUMN()+1))</f>
        <v>2498</v>
      </c>
      <c r="P51">
        <f>IFERROR(INDEX(BasicStats!$A:$AH,MATCH($A51,BasicStats!$B:$B,0),COLUMN()+1),INDEX(BasicStats!$A:$AH,MATCH($A51&amp;" NCAA",BasicStats!$B:$B,0),COLUMN()+1))</f>
        <v>0</v>
      </c>
      <c r="Q51">
        <f>IFERROR(INDEX(BasicStats!$A:$AH,MATCH($A51,BasicStats!$B:$B,0),COLUMN()+1),INDEX(BasicStats!$A:$AH,MATCH($A51&amp;" NCAA",BasicStats!$B:$B,0),COLUMN()+1))</f>
        <v>1330</v>
      </c>
      <c r="R51">
        <f>IFERROR(INDEX(BasicStats!$A:$AH,MATCH($A51,BasicStats!$B:$B,0),COLUMN()+1),INDEX(BasicStats!$A:$AH,MATCH($A51&amp;" NCAA",BasicStats!$B:$B,0),COLUMN()+1))</f>
        <v>810</v>
      </c>
      <c r="S51">
        <f>IFERROR(INDEX(BasicStats!$A:$AH,MATCH($A51,BasicStats!$B:$B,0),COLUMN()+1),INDEX(BasicStats!$A:$AH,MATCH($A51&amp;" NCAA",BasicStats!$B:$B,0),COLUMN()+1))</f>
        <v>1903</v>
      </c>
      <c r="T51">
        <f>IFERROR(INDEX(BasicStats!$A:$AH,MATCH($A51,BasicStats!$B:$B,0),COLUMN()+1),INDEX(BasicStats!$A:$AH,MATCH($A51&amp;" NCAA",BasicStats!$B:$B,0),COLUMN()+1))</f>
        <v>0.42599999999999999</v>
      </c>
      <c r="U51">
        <f>IFERROR(INDEX(BasicStats!$A:$AH,MATCH($A51,BasicStats!$B:$B,0),COLUMN()+1),INDEX(BasicStats!$A:$AH,MATCH($A51&amp;" NCAA",BasicStats!$B:$B,0),COLUMN()+1))</f>
        <v>276</v>
      </c>
      <c r="V51">
        <f>IFERROR(INDEX(BasicStats!$A:$AH,MATCH($A51,BasicStats!$B:$B,0),COLUMN()+1),INDEX(BasicStats!$A:$AH,MATCH($A51&amp;" NCAA",BasicStats!$B:$B,0),COLUMN()+1))</f>
        <v>784</v>
      </c>
      <c r="W51">
        <f>IFERROR(INDEX(BasicStats!$A:$AH,MATCH($A51,BasicStats!$B:$B,0),COLUMN()+1),INDEX(BasicStats!$A:$AH,MATCH($A51&amp;" NCAA",BasicStats!$B:$B,0),COLUMN()+1))</f>
        <v>0.35199999999999998</v>
      </c>
      <c r="X51">
        <f>IFERROR(INDEX(BasicStats!$A:$AH,MATCH($A51,BasicStats!$B:$B,0),COLUMN()+1),INDEX(BasicStats!$A:$AH,MATCH($A51&amp;" NCAA",BasicStats!$B:$B,0),COLUMN()+1))</f>
        <v>487</v>
      </c>
      <c r="Y51">
        <f>IFERROR(INDEX(BasicStats!$A:$AH,MATCH($A51,BasicStats!$B:$B,0),COLUMN()+1),INDEX(BasicStats!$A:$AH,MATCH($A51&amp;" NCAA",BasicStats!$B:$B,0),COLUMN()+1))</f>
        <v>667</v>
      </c>
      <c r="Z51">
        <f>IFERROR(INDEX(BasicStats!$A:$AH,MATCH($A51,BasicStats!$B:$B,0),COLUMN()+1),INDEX(BasicStats!$A:$AH,MATCH($A51&amp;" NCAA",BasicStats!$B:$B,0),COLUMN()+1))</f>
        <v>0.73</v>
      </c>
      <c r="AA51">
        <f>IFERROR(INDEX(BasicStats!$A:$AH,MATCH($A51,BasicStats!$B:$B,0),COLUMN()+1),INDEX(BasicStats!$A:$AH,MATCH($A51&amp;" NCAA",BasicStats!$B:$B,0),COLUMN()+1))</f>
        <v>299</v>
      </c>
      <c r="AB51">
        <f>IFERROR(INDEX(BasicStats!$A:$AH,MATCH($A51,BasicStats!$B:$B,0),COLUMN()+1),INDEX(BasicStats!$A:$AH,MATCH($A51&amp;" NCAA",BasicStats!$B:$B,0),COLUMN()+1))</f>
        <v>1164</v>
      </c>
      <c r="AC51">
        <f>IFERROR(INDEX(BasicStats!$A:$AH,MATCH($A51,BasicStats!$B:$B,0),COLUMN()+1),INDEX(BasicStats!$A:$AH,MATCH($A51&amp;" NCAA",BasicStats!$B:$B,0),COLUMN()+1))</f>
        <v>463</v>
      </c>
      <c r="AD51">
        <f>IFERROR(INDEX(BasicStats!$A:$AH,MATCH($A51,BasicStats!$B:$B,0),COLUMN()+1),INDEX(BasicStats!$A:$AH,MATCH($A51&amp;" NCAA",BasicStats!$B:$B,0),COLUMN()+1))</f>
        <v>202</v>
      </c>
      <c r="AE51">
        <f>IFERROR(INDEX(BasicStats!$A:$AH,MATCH($A51,BasicStats!$B:$B,0),COLUMN()+1),INDEX(BasicStats!$A:$AH,MATCH($A51&amp;" NCAA",BasicStats!$B:$B,0),COLUMN()+1))</f>
        <v>120</v>
      </c>
      <c r="AF51">
        <f>IFERROR(INDEX(BasicStats!$A:$AH,MATCH($A51,BasicStats!$B:$B,0),COLUMN()+1),INDEX(BasicStats!$A:$AH,MATCH($A51&amp;" NCAA",BasicStats!$B:$B,0),COLUMN()+1))</f>
        <v>478</v>
      </c>
      <c r="AG51" s="38">
        <f>IFERROR(INDEX(AdvancedStats!$A:$AD,MATCH($A51,AdvancedStats!$B:$B,0),COLUMN()-15),INDEX(AdvancedStats!$A:$AD,MATCH($A51&amp;" NCAA",AdvancedStats!$B:$B,0),COLUMN()-15))</f>
        <v>72</v>
      </c>
      <c r="AH51" s="38">
        <f>IFERROR(INDEX(AdvancedStats!$A:$AD,MATCH($A51,AdvancedStats!$B:$B,0),COLUMN()-15),INDEX(AdvancedStats!$A:$AD,MATCH($A51&amp;" NCAA",AdvancedStats!$B:$B,0),COLUMN()-15))</f>
        <v>99.5</v>
      </c>
      <c r="AI51" s="38">
        <f>IFERROR(INDEX(AdvancedStats!$A:$AD,MATCH($A51,AdvancedStats!$B:$B,0),COLUMN()-15),INDEX(AdvancedStats!$A:$AD,MATCH($A51&amp;" NCAA",AdvancedStats!$B:$B,0),COLUMN()-15))</f>
        <v>0.35</v>
      </c>
      <c r="AJ51" s="38">
        <f>IFERROR(INDEX(AdvancedStats!$A:$AD,MATCH($A51,AdvancedStats!$B:$B,0),COLUMN()-15),INDEX(AdvancedStats!$A:$AD,MATCH($A51&amp;" NCAA",AdvancedStats!$B:$B,0),COLUMN()-15))</f>
        <v>0.41199999999999998</v>
      </c>
      <c r="AK51" s="38">
        <f>IFERROR(INDEX(AdvancedStats!$A:$AD,MATCH($A51,AdvancedStats!$B:$B,0),COLUMN()-15),INDEX(AdvancedStats!$A:$AD,MATCH($A51&amp;" NCAA",AdvancedStats!$B:$B,0),COLUMN()-15))</f>
        <v>0.53700000000000003</v>
      </c>
      <c r="AL51" s="38">
        <f>IFERROR(INDEX(AdvancedStats!$A:$AD,MATCH($A51,AdvancedStats!$B:$B,0),COLUMN()-15),INDEX(AdvancedStats!$A:$AD,MATCH($A51&amp;" NCAA",AdvancedStats!$B:$B,0),COLUMN()-15))</f>
        <v>48.2</v>
      </c>
      <c r="AM51" s="38">
        <f>IFERROR(INDEX(AdvancedStats!$A:$AD,MATCH($A51,AdvancedStats!$B:$B,0),COLUMN()-15),INDEX(AdvancedStats!$A:$AD,MATCH($A51&amp;" NCAA",AdvancedStats!$B:$B,0),COLUMN()-15))</f>
        <v>57.2</v>
      </c>
      <c r="AN51" s="38">
        <f>IFERROR(INDEX(AdvancedStats!$A:$AD,MATCH($A51,AdvancedStats!$B:$B,0),COLUMN()-15),INDEX(AdvancedStats!$A:$AD,MATCH($A51&amp;" NCAA",AdvancedStats!$B:$B,0),COLUMN()-15))</f>
        <v>8.4</v>
      </c>
      <c r="AO51" s="38">
        <f>IFERROR(INDEX(AdvancedStats!$A:$AD,MATCH($A51,AdvancedStats!$B:$B,0),COLUMN()-15),INDEX(AdvancedStats!$A:$AD,MATCH($A51&amp;" NCAA",AdvancedStats!$B:$B,0),COLUMN()-15))</f>
        <v>10.1</v>
      </c>
      <c r="AP51" s="38">
        <f>IFERROR(INDEX(AdvancedStats!$A:$AD,MATCH($A51,AdvancedStats!$B:$B,0),COLUMN()-15),INDEX(AdvancedStats!$A:$AD,MATCH($A51&amp;" NCAA",AdvancedStats!$B:$B,0),COLUMN()-15))</f>
        <v>0.498</v>
      </c>
      <c r="AQ51" s="38">
        <f>IFERROR(INDEX(AdvancedStats!$A:$AD,MATCH($A51,AdvancedStats!$B:$B,0),COLUMN()-15),INDEX(AdvancedStats!$A:$AD,MATCH($A51&amp;" NCAA",AdvancedStats!$B:$B,0),COLUMN()-15))</f>
        <v>17.7</v>
      </c>
      <c r="AR51" s="38">
        <f>IFERROR(INDEX(AdvancedStats!$A:$AD,MATCH($A51,AdvancedStats!$B:$B,0),COLUMN()-15),INDEX(AdvancedStats!$A:$AD,MATCH($A51&amp;" NCAA",AdvancedStats!$B:$B,0),COLUMN()-15))</f>
        <v>25.1</v>
      </c>
      <c r="AS51" s="38">
        <f>IFERROR(INDEX(AdvancedStats!$A:$AD,MATCH($A51,AdvancedStats!$B:$B,0),COLUMN()-15),INDEX(AdvancedStats!$A:$AD,MATCH($A51&amp;" NCAA",AdvancedStats!$B:$B,0),COLUMN()-15))</f>
        <v>0.25600000000000001</v>
      </c>
      <c r="AT51" s="39">
        <f>IFERROR(INDEX(AdvancedOpponentStats!$A:$AD,MATCH($A51,AdvancedOpponentStats!$B:$B,0),COLUMN()-27),INDEX(AdvancedOpponentStats!$A:$AD,MATCH($A51&amp;" NCAA",AdvancedOpponentStats!$B:$B,0),COLUMN()-27))</f>
        <v>104.3</v>
      </c>
      <c r="AU51" s="39">
        <f>IFERROR(INDEX(AdvancedOpponentStats!$A:$AD,MATCH($A51,AdvancedOpponentStats!$B:$B,0),COLUMN()-27),INDEX(AdvancedOpponentStats!$A:$AD,MATCH($A51&amp;" NCAA",AdvancedOpponentStats!$B:$B,0),COLUMN()-27))</f>
        <v>0.33900000000000002</v>
      </c>
      <c r="AV51" s="39">
        <f>IFERROR(INDEX(AdvancedOpponentStats!$A:$AD,MATCH($A51,AdvancedOpponentStats!$B:$B,0),COLUMN()-27),INDEX(AdvancedOpponentStats!$A:$AD,MATCH($A51&amp;" NCAA",AdvancedOpponentStats!$B:$B,0),COLUMN()-27))</f>
        <v>0.40300000000000002</v>
      </c>
      <c r="AW51" s="39">
        <f>IFERROR(INDEX(AdvancedOpponentStats!$A:$AD,MATCH($A51,AdvancedOpponentStats!$B:$B,0),COLUMN()-27),INDEX(AdvancedOpponentStats!$A:$AD,MATCH($A51&amp;" NCAA",AdvancedOpponentStats!$B:$B,0),COLUMN()-27))</f>
        <v>0.54</v>
      </c>
      <c r="AX51" s="39">
        <f>IFERROR(INDEX(AdvancedOpponentStats!$A:$AD,MATCH($A51,AdvancedOpponentStats!$B:$B,0),COLUMN()-27),INDEX(AdvancedOpponentStats!$A:$AD,MATCH($A51&amp;" NCAA",AdvancedOpponentStats!$B:$B,0),COLUMN()-27))</f>
        <v>51.8</v>
      </c>
      <c r="AY51" s="39">
        <f>IFERROR(INDEX(AdvancedOpponentStats!$A:$AD,MATCH($A51,AdvancedOpponentStats!$B:$B,0),COLUMN()-27),INDEX(AdvancedOpponentStats!$A:$AD,MATCH($A51&amp;" NCAA",AdvancedOpponentStats!$B:$B,0),COLUMN()-27))</f>
        <v>56.6</v>
      </c>
      <c r="AZ51" s="39">
        <f>IFERROR(INDEX(AdvancedOpponentStats!$A:$AD,MATCH($A51,AdvancedOpponentStats!$B:$B,0),COLUMN()-27),INDEX(AdvancedOpponentStats!$A:$AD,MATCH($A51&amp;" NCAA",AdvancedOpponentStats!$B:$B,0),COLUMN()-27))</f>
        <v>8.6</v>
      </c>
      <c r="BA51" s="39">
        <f>IFERROR(INDEX(AdvancedOpponentStats!$A:$AD,MATCH($A51,AdvancedOpponentStats!$B:$B,0),COLUMN()-27),INDEX(AdvancedOpponentStats!$A:$AD,MATCH($A51&amp;" NCAA",AdvancedOpponentStats!$B:$B,0),COLUMN()-27))</f>
        <v>7.5</v>
      </c>
      <c r="BB51" s="39">
        <f>IFERROR(INDEX(AdvancedOpponentStats!$A:$AD,MATCH($A51,AdvancedOpponentStats!$B:$B,0),COLUMN()-27),INDEX(AdvancedOpponentStats!$A:$AD,MATCH($A51&amp;" NCAA",AdvancedOpponentStats!$B:$B,0),COLUMN()-27))</f>
        <v>0.50800000000000001</v>
      </c>
      <c r="BC51" s="39">
        <f>IFERROR(INDEX(AdvancedOpponentStats!$A:$AD,MATCH($A51,AdvancedOpponentStats!$B:$B,0),COLUMN()-27),INDEX(AdvancedOpponentStats!$A:$AD,MATCH($A51&amp;" NCAA",AdvancedOpponentStats!$B:$B,0),COLUMN()-27))</f>
        <v>15.9</v>
      </c>
      <c r="BD51" s="39">
        <f>IFERROR(INDEX(AdvancedOpponentStats!$A:$AD,MATCH($A51,AdvancedOpponentStats!$B:$B,0),COLUMN()-27),INDEX(AdvancedOpponentStats!$A:$AD,MATCH($A51&amp;" NCAA",AdvancedOpponentStats!$B:$B,0),COLUMN()-27))</f>
        <v>29.3</v>
      </c>
      <c r="BE51" s="39">
        <f>IFERROR(INDEX(AdvancedOpponentStats!$A:$AD,MATCH($A51,AdvancedOpponentStats!$B:$B,0),COLUMN()-27),INDEX(AdvancedOpponentStats!$A:$AD,MATCH($A51&amp;" NCAA",AdvancedOpponentStats!$B:$B,0),COLUMN()-27))</f>
        <v>0.23699999999999999</v>
      </c>
      <c r="BF51" s="41">
        <f>IFERROR(INDEX(TeamRankings!$A:$R,MATCH($A51,TeamRankings!$B:$B,0),COLUMN()-49),INDEX(TeamRankings!$A:$R,MATCH($A51&amp;" NCAA",TeamRankings!$B:$B,0),COLUMN()-49))</f>
        <v>-3.48</v>
      </c>
      <c r="BG51" s="41">
        <f>IFERROR(INDEX(TeamRankings!$A:$R,MATCH($A51,TeamRankings!$B:$B,0),COLUMN()-48),INDEX(TeamRankings!$A:$R,MATCH($A51&amp;" NCAA",TeamRankings!$B:$B,0),COLUMN()-48))</f>
        <v>-4.8</v>
      </c>
      <c r="BH51" s="41">
        <f>IFERROR(INDEX(TeamRankings!$A:$R,MATCH($A51,TeamRankings!$B:$B,0),COLUMN()-47),INDEX(TeamRankings!$A:$R,MATCH($A51&amp;" NCAA",TeamRankings!$B:$B,0),COLUMN()-47))</f>
        <v>-2.19</v>
      </c>
      <c r="BI51" s="41">
        <f>IFERROR(INDEX(TeamRankings!$A:$R,MATCH($A51,TeamRankings!$B:$B,0),COLUMN()-47),INDEX(TeamRankings!$A:$R,MATCH($A51&amp;" NCAA",TeamRankings!$B:$B,0),COLUMN()-47))</f>
        <v>-9.18</v>
      </c>
      <c r="BJ51" s="41">
        <f>IFERROR(INDEX(TeamRankings!$A:$R,MATCH($A51,TeamRankings!$B:$B,0),COLUMN()-47),INDEX(TeamRankings!$A:$R,MATCH($A51&amp;" NCAA",TeamRankings!$B:$B,0),COLUMN()-47))</f>
        <v>-11.37</v>
      </c>
      <c r="BK51" s="41">
        <f>IFERROR(INDEX(TeamRankings!$A:$R,MATCH($A51,TeamRankings!$B:$B,0),COLUMN()-47),INDEX(TeamRankings!$A:$R,MATCH($A51&amp;" NCAA",TeamRankings!$B:$B,0),COLUMN()-47))</f>
        <v>96.6</v>
      </c>
      <c r="BL51" s="41">
        <f>IFERROR(INDEX(TeamRankings!$A:$R,MATCH($A51,TeamRankings!$B:$B,0),COLUMN()-47),INDEX(TeamRankings!$A:$R,MATCH($A51&amp;" NCAA",TeamRankings!$B:$B,0),COLUMN()-47))</f>
        <v>111.3</v>
      </c>
      <c r="BM51" s="41">
        <f>IFERROR(INDEX(TeamRankings!$A:$R,MATCH($A51,TeamRankings!$B:$B,0),COLUMN()-47),INDEX(TeamRankings!$A:$R,MATCH($A51&amp;" NCAA",TeamRankings!$B:$B,0),COLUMN()-47))</f>
        <v>-14.69</v>
      </c>
      <c r="BN51">
        <f t="shared" si="18"/>
        <v>279.5</v>
      </c>
      <c r="BO51">
        <f t="shared" si="19"/>
        <v>306</v>
      </c>
      <c r="BP51">
        <f t="shared" si="4"/>
        <v>72.212121212121218</v>
      </c>
      <c r="BQ51" s="41" t="str">
        <f>INDEX(TeamRankings!$A:$R,MATCH($A51,TeamRankings!$B:$B,0),3)</f>
        <v>Southland</v>
      </c>
      <c r="BR51" s="40">
        <f t="shared" si="6"/>
        <v>-4.7999999999999972</v>
      </c>
      <c r="BS51" s="40">
        <f t="shared" si="7"/>
        <v>1.0999999999999954E-2</v>
      </c>
      <c r="BT51" s="40">
        <f t="shared" si="8"/>
        <v>8.9999999999999525E-3</v>
      </c>
      <c r="BU51" s="40">
        <f t="shared" si="9"/>
        <v>-3.0000000000000027E-3</v>
      </c>
      <c r="BV51" s="40">
        <f t="shared" si="10"/>
        <v>-3.5999999999999943</v>
      </c>
      <c r="BW51" s="40">
        <f t="shared" si="11"/>
        <v>0.60000000000000142</v>
      </c>
      <c r="BX51" s="40">
        <f t="shared" si="12"/>
        <v>-0.19999999999999929</v>
      </c>
      <c r="BY51" s="40">
        <f t="shared" si="13"/>
        <v>2.5999999999999996</v>
      </c>
      <c r="BZ51" s="40">
        <f t="shared" si="14"/>
        <v>-1.0000000000000009E-2</v>
      </c>
      <c r="CA51" s="40">
        <f t="shared" si="15"/>
        <v>1.7999999999999989</v>
      </c>
      <c r="CB51" s="40">
        <f t="shared" si="16"/>
        <v>-4.1999999999999993</v>
      </c>
      <c r="CC51" s="40">
        <f t="shared" si="17"/>
        <v>1.9000000000000017E-2</v>
      </c>
    </row>
    <row r="52" spans="1:81" x14ac:dyDescent="0.25">
      <c r="A52" t="s">
        <v>182</v>
      </c>
      <c r="B52">
        <f>IFERROR(INDEX(BasicStats!$A:$AH,MATCH($A52,BasicStats!$B:$B,0),COLUMN()+1),INDEX(BasicStats!$A:$AH,MATCH($A52&amp;" NCAA",BasicStats!$B:$B,0),COLUMN()+1))</f>
        <v>31</v>
      </c>
      <c r="C52">
        <f>IFERROR(INDEX(BasicStats!$A:$AH,MATCH($A52,BasicStats!$B:$B,0),COLUMN()+1),INDEX(BasicStats!$A:$AH,MATCH($A52&amp;" NCAA",BasicStats!$B:$B,0),COLUMN()+1))</f>
        <v>11</v>
      </c>
      <c r="D52">
        <f>IFERROR(INDEX(BasicStats!$A:$AH,MATCH($A52,BasicStats!$B:$B,0),COLUMN()+1),INDEX(BasicStats!$A:$AH,MATCH($A52&amp;" NCAA",BasicStats!$B:$B,0),COLUMN()+1))</f>
        <v>20</v>
      </c>
      <c r="E52">
        <f>IFERROR(INDEX(BasicStats!$A:$AH,MATCH($A52,BasicStats!$B:$B,0),COLUMN()+1),INDEX(BasicStats!$A:$AH,MATCH($A52&amp;" NCAA",BasicStats!$B:$B,0),COLUMN()+1))</f>
        <v>0.35499999999999998</v>
      </c>
      <c r="F52">
        <f>IFERROR(INDEX(BasicStats!$A:$AH,MATCH($A52,BasicStats!$B:$B,0),COLUMN()+1),INDEX(BasicStats!$A:$AH,MATCH($A52&amp;" NCAA",BasicStats!$B:$B,0),COLUMN()+1))</f>
        <v>-13.98</v>
      </c>
      <c r="G52">
        <f>IFERROR(INDEX(BasicStats!$A:$AH,MATCH($A52,BasicStats!$B:$B,0),COLUMN()+1),INDEX(BasicStats!$A:$AH,MATCH($A52&amp;" NCAA",BasicStats!$B:$B,0),COLUMN()+1))</f>
        <v>-6.67</v>
      </c>
      <c r="H52">
        <f>IFERROR(INDEX(BasicStats!$A:$AH,MATCH($A52,BasicStats!$B:$B,0),COLUMN()+1),INDEX(BasicStats!$A:$AH,MATCH($A52&amp;" NCAA",BasicStats!$B:$B,0),COLUMN()+1))</f>
        <v>5</v>
      </c>
      <c r="I52">
        <f>IFERROR(INDEX(BasicStats!$A:$AH,MATCH($A52,BasicStats!$B:$B,0),COLUMN()+1),INDEX(BasicStats!$A:$AH,MATCH($A52&amp;" NCAA",BasicStats!$B:$B,0),COLUMN()+1))</f>
        <v>13</v>
      </c>
      <c r="J52">
        <f>IFERROR(INDEX(BasicStats!$A:$AH,MATCH($A52,BasicStats!$B:$B,0),COLUMN()+1),INDEX(BasicStats!$A:$AH,MATCH($A52&amp;" NCAA",BasicStats!$B:$B,0),COLUMN()+1))</f>
        <v>5</v>
      </c>
      <c r="K52">
        <f>IFERROR(INDEX(BasicStats!$A:$AH,MATCH($A52,BasicStats!$B:$B,0),COLUMN()+1),INDEX(BasicStats!$A:$AH,MATCH($A52&amp;" NCAA",BasicStats!$B:$B,0),COLUMN()+1))</f>
        <v>7</v>
      </c>
      <c r="L52">
        <f>IFERROR(INDEX(BasicStats!$A:$AH,MATCH($A52,BasicStats!$B:$B,0),COLUMN()+1),INDEX(BasicStats!$A:$AH,MATCH($A52&amp;" NCAA",BasicStats!$B:$B,0),COLUMN()+1))</f>
        <v>5</v>
      </c>
      <c r="M52">
        <f>IFERROR(INDEX(BasicStats!$A:$AH,MATCH($A52,BasicStats!$B:$B,0),COLUMN()+1),INDEX(BasicStats!$A:$AH,MATCH($A52&amp;" NCAA",BasicStats!$B:$B,0),COLUMN()+1))</f>
        <v>12</v>
      </c>
      <c r="N52">
        <f>IFERROR(INDEX(BasicStats!$A:$AH,MATCH($A52,BasicStats!$B:$B,0),COLUMN()+1),INDEX(BasicStats!$A:$AH,MATCH($A52&amp;" NCAA",BasicStats!$B:$B,0),COLUMN()+1))</f>
        <v>2205</v>
      </c>
      <c r="O52">
        <f>IFERROR(INDEX(BasicStats!$A:$AH,MATCH($A52,BasicStats!$B:$B,0),COLUMN()+1),INDEX(BasicStats!$A:$AH,MATCH($A52&amp;" NCAA",BasicStats!$B:$B,0),COLUMN()+1))</f>
        <v>2367</v>
      </c>
      <c r="P52">
        <f>IFERROR(INDEX(BasicStats!$A:$AH,MATCH($A52,BasicStats!$B:$B,0),COLUMN()+1),INDEX(BasicStats!$A:$AH,MATCH($A52&amp;" NCAA",BasicStats!$B:$B,0),COLUMN()+1))</f>
        <v>0</v>
      </c>
      <c r="Q52">
        <f>IFERROR(INDEX(BasicStats!$A:$AH,MATCH($A52,BasicStats!$B:$B,0),COLUMN()+1),INDEX(BasicStats!$A:$AH,MATCH($A52&amp;" NCAA",BasicStats!$B:$B,0),COLUMN()+1))</f>
        <v>1260</v>
      </c>
      <c r="R52">
        <f>IFERROR(INDEX(BasicStats!$A:$AH,MATCH($A52,BasicStats!$B:$B,0),COLUMN()+1),INDEX(BasicStats!$A:$AH,MATCH($A52&amp;" NCAA",BasicStats!$B:$B,0),COLUMN()+1))</f>
        <v>754</v>
      </c>
      <c r="S52">
        <f>IFERROR(INDEX(BasicStats!$A:$AH,MATCH($A52,BasicStats!$B:$B,0),COLUMN()+1),INDEX(BasicStats!$A:$AH,MATCH($A52&amp;" NCAA",BasicStats!$B:$B,0),COLUMN()+1))</f>
        <v>1821</v>
      </c>
      <c r="T52">
        <f>IFERROR(INDEX(BasicStats!$A:$AH,MATCH($A52,BasicStats!$B:$B,0),COLUMN()+1),INDEX(BasicStats!$A:$AH,MATCH($A52&amp;" NCAA",BasicStats!$B:$B,0),COLUMN()+1))</f>
        <v>0.41399999999999998</v>
      </c>
      <c r="U52">
        <f>IFERROR(INDEX(BasicStats!$A:$AH,MATCH($A52,BasicStats!$B:$B,0),COLUMN()+1),INDEX(BasicStats!$A:$AH,MATCH($A52&amp;" NCAA",BasicStats!$B:$B,0),COLUMN()+1))</f>
        <v>201</v>
      </c>
      <c r="V52">
        <f>IFERROR(INDEX(BasicStats!$A:$AH,MATCH($A52,BasicStats!$B:$B,0),COLUMN()+1),INDEX(BasicStats!$A:$AH,MATCH($A52&amp;" NCAA",BasicStats!$B:$B,0),COLUMN()+1))</f>
        <v>612</v>
      </c>
      <c r="W52">
        <f>IFERROR(INDEX(BasicStats!$A:$AH,MATCH($A52,BasicStats!$B:$B,0),COLUMN()+1),INDEX(BasicStats!$A:$AH,MATCH($A52&amp;" NCAA",BasicStats!$B:$B,0),COLUMN()+1))</f>
        <v>0.32800000000000001</v>
      </c>
      <c r="X52">
        <f>IFERROR(INDEX(BasicStats!$A:$AH,MATCH($A52,BasicStats!$B:$B,0),COLUMN()+1),INDEX(BasicStats!$A:$AH,MATCH($A52&amp;" NCAA",BasicStats!$B:$B,0),COLUMN()+1))</f>
        <v>496</v>
      </c>
      <c r="Y52">
        <f>IFERROR(INDEX(BasicStats!$A:$AH,MATCH($A52,BasicStats!$B:$B,0),COLUMN()+1),INDEX(BasicStats!$A:$AH,MATCH($A52&amp;" NCAA",BasicStats!$B:$B,0),COLUMN()+1))</f>
        <v>634</v>
      </c>
      <c r="Z52">
        <f>IFERROR(INDEX(BasicStats!$A:$AH,MATCH($A52,BasicStats!$B:$B,0),COLUMN()+1),INDEX(BasicStats!$A:$AH,MATCH($A52&amp;" NCAA",BasicStats!$B:$B,0),COLUMN()+1))</f>
        <v>0.78200000000000003</v>
      </c>
      <c r="AA52">
        <f>IFERROR(INDEX(BasicStats!$A:$AH,MATCH($A52,BasicStats!$B:$B,0),COLUMN()+1),INDEX(BasicStats!$A:$AH,MATCH($A52&amp;" NCAA",BasicStats!$B:$B,0),COLUMN()+1))</f>
        <v>332</v>
      </c>
      <c r="AB52">
        <f>IFERROR(INDEX(BasicStats!$A:$AH,MATCH($A52,BasicStats!$B:$B,0),COLUMN()+1),INDEX(BasicStats!$A:$AH,MATCH($A52&amp;" NCAA",BasicStats!$B:$B,0),COLUMN()+1))</f>
        <v>1107</v>
      </c>
      <c r="AC52">
        <f>IFERROR(INDEX(BasicStats!$A:$AH,MATCH($A52,BasicStats!$B:$B,0),COLUMN()+1),INDEX(BasicStats!$A:$AH,MATCH($A52&amp;" NCAA",BasicStats!$B:$B,0),COLUMN()+1))</f>
        <v>353</v>
      </c>
      <c r="AD52">
        <f>IFERROR(INDEX(BasicStats!$A:$AH,MATCH($A52,BasicStats!$B:$B,0),COLUMN()+1),INDEX(BasicStats!$A:$AH,MATCH($A52&amp;" NCAA",BasicStats!$B:$B,0),COLUMN()+1))</f>
        <v>172</v>
      </c>
      <c r="AE52">
        <f>IFERROR(INDEX(BasicStats!$A:$AH,MATCH($A52,BasicStats!$B:$B,0),COLUMN()+1),INDEX(BasicStats!$A:$AH,MATCH($A52&amp;" NCAA",BasicStats!$B:$B,0),COLUMN()+1))</f>
        <v>110</v>
      </c>
      <c r="AF52">
        <f>IFERROR(INDEX(BasicStats!$A:$AH,MATCH($A52,BasicStats!$B:$B,0),COLUMN()+1),INDEX(BasicStats!$A:$AH,MATCH($A52&amp;" NCAA",BasicStats!$B:$B,0),COLUMN()+1))</f>
        <v>427</v>
      </c>
      <c r="AG52" s="38">
        <f>IFERROR(INDEX(AdvancedStats!$A:$AD,MATCH($A52,AdvancedStats!$B:$B,0),COLUMN()-15),INDEX(AdvancedStats!$A:$AD,MATCH($A52&amp;" NCAA",AdvancedStats!$B:$B,0),COLUMN()-15))</f>
        <v>70.400000000000006</v>
      </c>
      <c r="AH52" s="38">
        <f>IFERROR(INDEX(AdvancedStats!$A:$AD,MATCH($A52,AdvancedStats!$B:$B,0),COLUMN()-15),INDEX(AdvancedStats!$A:$AD,MATCH($A52&amp;" NCAA",AdvancedStats!$B:$B,0),COLUMN()-15))</f>
        <v>99.4</v>
      </c>
      <c r="AI52" s="38">
        <f>IFERROR(INDEX(AdvancedStats!$A:$AD,MATCH($A52,AdvancedStats!$B:$B,0),COLUMN()-15),INDEX(AdvancedStats!$A:$AD,MATCH($A52&amp;" NCAA",AdvancedStats!$B:$B,0),COLUMN()-15))</f>
        <v>0.34799999999999998</v>
      </c>
      <c r="AJ52" s="38">
        <f>IFERROR(INDEX(AdvancedStats!$A:$AD,MATCH($A52,AdvancedStats!$B:$B,0),COLUMN()-15),INDEX(AdvancedStats!$A:$AD,MATCH($A52&amp;" NCAA",AdvancedStats!$B:$B,0),COLUMN()-15))</f>
        <v>0.33600000000000002</v>
      </c>
      <c r="AK52" s="38">
        <f>IFERROR(INDEX(AdvancedStats!$A:$AD,MATCH($A52,AdvancedStats!$B:$B,0),COLUMN()-15),INDEX(AdvancedStats!$A:$AD,MATCH($A52&amp;" NCAA",AdvancedStats!$B:$B,0),COLUMN()-15))</f>
        <v>0.52</v>
      </c>
      <c r="AL52" s="38">
        <f>IFERROR(INDEX(AdvancedStats!$A:$AD,MATCH($A52,AdvancedStats!$B:$B,0),COLUMN()-15),INDEX(AdvancedStats!$A:$AD,MATCH($A52&amp;" NCAA",AdvancedStats!$B:$B,0),COLUMN()-15))</f>
        <v>50.1</v>
      </c>
      <c r="AM52" s="38">
        <f>IFERROR(INDEX(AdvancedStats!$A:$AD,MATCH($A52,AdvancedStats!$B:$B,0),COLUMN()-15),INDEX(AdvancedStats!$A:$AD,MATCH($A52&amp;" NCAA",AdvancedStats!$B:$B,0),COLUMN()-15))</f>
        <v>46.8</v>
      </c>
      <c r="AN52" s="38">
        <f>IFERROR(INDEX(AdvancedStats!$A:$AD,MATCH($A52,AdvancedStats!$B:$B,0),COLUMN()-15),INDEX(AdvancedStats!$A:$AD,MATCH($A52&amp;" NCAA",AdvancedStats!$B:$B,0),COLUMN()-15))</f>
        <v>7.8</v>
      </c>
      <c r="AO52" s="38">
        <f>IFERROR(INDEX(AdvancedStats!$A:$AD,MATCH($A52,AdvancedStats!$B:$B,0),COLUMN()-15),INDEX(AdvancedStats!$A:$AD,MATCH($A52&amp;" NCAA",AdvancedStats!$B:$B,0),COLUMN()-15))</f>
        <v>10.9</v>
      </c>
      <c r="AP52" s="38">
        <f>IFERROR(INDEX(AdvancedStats!$A:$AD,MATCH($A52,AdvancedStats!$B:$B,0),COLUMN()-15),INDEX(AdvancedStats!$A:$AD,MATCH($A52&amp;" NCAA",AdvancedStats!$B:$B,0),COLUMN()-15))</f>
        <v>0.46899999999999997</v>
      </c>
      <c r="AQ52" s="38">
        <f>IFERROR(INDEX(AdvancedStats!$A:$AD,MATCH($A52,AdvancedStats!$B:$B,0),COLUMN()-15),INDEX(AdvancedStats!$A:$AD,MATCH($A52&amp;" NCAA",AdvancedStats!$B:$B,0),COLUMN()-15))</f>
        <v>16.8</v>
      </c>
      <c r="AR52" s="38">
        <f>IFERROR(INDEX(AdvancedStats!$A:$AD,MATCH($A52,AdvancedStats!$B:$B,0),COLUMN()-15),INDEX(AdvancedStats!$A:$AD,MATCH($A52&amp;" NCAA",AdvancedStats!$B:$B,0),COLUMN()-15))</f>
        <v>29.9</v>
      </c>
      <c r="AS52" s="38">
        <f>IFERROR(INDEX(AdvancedStats!$A:$AD,MATCH($A52,AdvancedStats!$B:$B,0),COLUMN()-15),INDEX(AdvancedStats!$A:$AD,MATCH($A52&amp;" NCAA",AdvancedStats!$B:$B,0),COLUMN()-15))</f>
        <v>0.27200000000000002</v>
      </c>
      <c r="AT52" s="39">
        <f>IFERROR(INDEX(AdvancedOpponentStats!$A:$AD,MATCH($A52,AdvancedOpponentStats!$B:$B,0),COLUMN()-27),INDEX(AdvancedOpponentStats!$A:$AD,MATCH($A52&amp;" NCAA",AdvancedOpponentStats!$B:$B,0),COLUMN()-27))</f>
        <v>106.7</v>
      </c>
      <c r="AU52" s="39">
        <f>IFERROR(INDEX(AdvancedOpponentStats!$A:$AD,MATCH($A52,AdvancedOpponentStats!$B:$B,0),COLUMN()-27),INDEX(AdvancedOpponentStats!$A:$AD,MATCH($A52&amp;" NCAA",AdvancedOpponentStats!$B:$B,0),COLUMN()-27))</f>
        <v>0.36699999999999999</v>
      </c>
      <c r="AV52" s="39">
        <f>IFERROR(INDEX(AdvancedOpponentStats!$A:$AD,MATCH($A52,AdvancedOpponentStats!$B:$B,0),COLUMN()-27),INDEX(AdvancedOpponentStats!$A:$AD,MATCH($A52&amp;" NCAA",AdvancedOpponentStats!$B:$B,0),COLUMN()-27))</f>
        <v>0.44500000000000001</v>
      </c>
      <c r="AW52" s="39">
        <f>IFERROR(INDEX(AdvancedOpponentStats!$A:$AD,MATCH($A52,AdvancedOpponentStats!$B:$B,0),COLUMN()-27),INDEX(AdvancedOpponentStats!$A:$AD,MATCH($A52&amp;" NCAA",AdvancedOpponentStats!$B:$B,0),COLUMN()-27))</f>
        <v>0.55500000000000005</v>
      </c>
      <c r="AX52" s="39">
        <f>IFERROR(INDEX(AdvancedOpponentStats!$A:$AD,MATCH($A52,AdvancedOpponentStats!$B:$B,0),COLUMN()-27),INDEX(AdvancedOpponentStats!$A:$AD,MATCH($A52&amp;" NCAA",AdvancedOpponentStats!$B:$B,0),COLUMN()-27))</f>
        <v>49.9</v>
      </c>
      <c r="AY52" s="39">
        <f>IFERROR(INDEX(AdvancedOpponentStats!$A:$AD,MATCH($A52,AdvancedOpponentStats!$B:$B,0),COLUMN()-27),INDEX(AdvancedOpponentStats!$A:$AD,MATCH($A52&amp;" NCAA",AdvancedOpponentStats!$B:$B,0),COLUMN()-27))</f>
        <v>58.5</v>
      </c>
      <c r="AZ52" s="39">
        <f>IFERROR(INDEX(AdvancedOpponentStats!$A:$AD,MATCH($A52,AdvancedOpponentStats!$B:$B,0),COLUMN()-27),INDEX(AdvancedOpponentStats!$A:$AD,MATCH($A52&amp;" NCAA",AdvancedOpponentStats!$B:$B,0),COLUMN()-27))</f>
        <v>9.5</v>
      </c>
      <c r="BA52" s="39">
        <f>IFERROR(INDEX(AdvancedOpponentStats!$A:$AD,MATCH($A52,AdvancedOpponentStats!$B:$B,0),COLUMN()-27),INDEX(AdvancedOpponentStats!$A:$AD,MATCH($A52&amp;" NCAA",AdvancedOpponentStats!$B:$B,0),COLUMN()-27))</f>
        <v>10</v>
      </c>
      <c r="BB52" s="39">
        <f>IFERROR(INDEX(AdvancedOpponentStats!$A:$AD,MATCH($A52,AdvancedOpponentStats!$B:$B,0),COLUMN()-27),INDEX(AdvancedOpponentStats!$A:$AD,MATCH($A52&amp;" NCAA",AdvancedOpponentStats!$B:$B,0),COLUMN()-27))</f>
        <v>0.52100000000000002</v>
      </c>
      <c r="BC52" s="39">
        <f>IFERROR(INDEX(AdvancedOpponentStats!$A:$AD,MATCH($A52,AdvancedOpponentStats!$B:$B,0),COLUMN()-27),INDEX(AdvancedOpponentStats!$A:$AD,MATCH($A52&amp;" NCAA",AdvancedOpponentStats!$B:$B,0),COLUMN()-27))</f>
        <v>16.100000000000001</v>
      </c>
      <c r="BD52" s="39">
        <f>IFERROR(INDEX(AdvancedOpponentStats!$A:$AD,MATCH($A52,AdvancedOpponentStats!$B:$B,0),COLUMN()-27),INDEX(AdvancedOpponentStats!$A:$AD,MATCH($A52&amp;" NCAA",AdvancedOpponentStats!$B:$B,0),COLUMN()-27))</f>
        <v>29.5</v>
      </c>
      <c r="BE52" s="39">
        <f>IFERROR(INDEX(AdvancedOpponentStats!$A:$AD,MATCH($A52,AdvancedOpponentStats!$B:$B,0),COLUMN()-27),INDEX(AdvancedOpponentStats!$A:$AD,MATCH($A52&amp;" NCAA",AdvancedOpponentStats!$B:$B,0),COLUMN()-27))</f>
        <v>0.26</v>
      </c>
      <c r="BF52" s="41">
        <f>IFERROR(INDEX(TeamRankings!$A:$R,MATCH($A52,TeamRankings!$B:$B,0),COLUMN()-49),INDEX(TeamRankings!$A:$R,MATCH($A52&amp;" NCAA",TeamRankings!$B:$B,0),COLUMN()-49))</f>
        <v>-5.23</v>
      </c>
      <c r="BG52" s="41">
        <f>IFERROR(INDEX(TeamRankings!$A:$R,MATCH($A52,TeamRankings!$B:$B,0),COLUMN()-48),INDEX(TeamRankings!$A:$R,MATCH($A52&amp;" NCAA",TeamRankings!$B:$B,0),COLUMN()-48))</f>
        <v>-6.67</v>
      </c>
      <c r="BH52" s="41">
        <f>IFERROR(INDEX(TeamRankings!$A:$R,MATCH($A52,TeamRankings!$B:$B,0),COLUMN()-47),INDEX(TeamRankings!$A:$R,MATCH($A52&amp;" NCAA",TeamRankings!$B:$B,0),COLUMN()-47))</f>
        <v>-4.6100000000000003</v>
      </c>
      <c r="BI52" s="41">
        <f>IFERROR(INDEX(TeamRankings!$A:$R,MATCH($A52,TeamRankings!$B:$B,0),COLUMN()-47),INDEX(TeamRankings!$A:$R,MATCH($A52&amp;" NCAA",TeamRankings!$B:$B,0),COLUMN()-47))</f>
        <v>-9.3699999999999992</v>
      </c>
      <c r="BJ52" s="41">
        <f>IFERROR(INDEX(TeamRankings!$A:$R,MATCH($A52,TeamRankings!$B:$B,0),COLUMN()-47),INDEX(TeamRankings!$A:$R,MATCH($A52&amp;" NCAA",TeamRankings!$B:$B,0),COLUMN()-47))</f>
        <v>-13.98</v>
      </c>
      <c r="BK52" s="41">
        <f>IFERROR(INDEX(TeamRankings!$A:$R,MATCH($A52,TeamRankings!$B:$B,0),COLUMN()-47),INDEX(TeamRankings!$A:$R,MATCH($A52&amp;" NCAA",TeamRankings!$B:$B,0),COLUMN()-47))</f>
        <v>94.05</v>
      </c>
      <c r="BL52" s="41">
        <f>IFERROR(INDEX(TeamRankings!$A:$R,MATCH($A52,TeamRankings!$B:$B,0),COLUMN()-47),INDEX(TeamRankings!$A:$R,MATCH($A52&amp;" NCAA",TeamRankings!$B:$B,0),COLUMN()-47))</f>
        <v>113.3</v>
      </c>
      <c r="BM52" s="41">
        <f>IFERROR(INDEX(TeamRankings!$A:$R,MATCH($A52,TeamRankings!$B:$B,0),COLUMN()-47),INDEX(TeamRankings!$A:$R,MATCH($A52&amp;" NCAA",TeamRankings!$B:$B,0),COLUMN()-47))</f>
        <v>-19.25</v>
      </c>
      <c r="BN52">
        <f t="shared" si="18"/>
        <v>310</v>
      </c>
      <c r="BO52">
        <f t="shared" si="19"/>
        <v>325.5</v>
      </c>
      <c r="BP52">
        <f t="shared" si="4"/>
        <v>71.129032258064512</v>
      </c>
      <c r="BQ52" s="41" t="str">
        <f>INDEX(TeamRankings!$A:$R,MATCH($A52,TeamRankings!$B:$B,0),3)</f>
        <v>NEC</v>
      </c>
      <c r="BR52" s="40">
        <f t="shared" si="6"/>
        <v>-7.2999999999999972</v>
      </c>
      <c r="BS52" s="40">
        <f t="shared" si="7"/>
        <v>-1.9000000000000017E-2</v>
      </c>
      <c r="BT52" s="40">
        <f t="shared" si="8"/>
        <v>-0.10899999999999999</v>
      </c>
      <c r="BU52" s="40">
        <f t="shared" si="9"/>
        <v>-3.5000000000000031E-2</v>
      </c>
      <c r="BV52" s="40">
        <f t="shared" si="10"/>
        <v>0.20000000000000284</v>
      </c>
      <c r="BW52" s="40">
        <f t="shared" si="11"/>
        <v>-11.700000000000003</v>
      </c>
      <c r="BX52" s="40">
        <f t="shared" si="12"/>
        <v>-1.7000000000000002</v>
      </c>
      <c r="BY52" s="40">
        <f t="shared" si="13"/>
        <v>0.90000000000000036</v>
      </c>
      <c r="BZ52" s="40">
        <f t="shared" si="14"/>
        <v>-5.2000000000000046E-2</v>
      </c>
      <c r="CA52" s="40">
        <f t="shared" si="15"/>
        <v>0.69999999999999929</v>
      </c>
      <c r="CB52" s="40">
        <f t="shared" si="16"/>
        <v>0.39999999999999858</v>
      </c>
      <c r="CC52" s="40">
        <f t="shared" si="17"/>
        <v>1.2000000000000011E-2</v>
      </c>
    </row>
    <row r="53" spans="1:81" x14ac:dyDescent="0.25">
      <c r="A53" t="s">
        <v>183</v>
      </c>
      <c r="B53">
        <f>IFERROR(INDEX(BasicStats!$A:$AH,MATCH($A53,BasicStats!$B:$B,0),COLUMN()+1),INDEX(BasicStats!$A:$AH,MATCH($A53&amp;" NCAA",BasicStats!$B:$B,0),COLUMN()+1))</f>
        <v>33</v>
      </c>
      <c r="C53">
        <f>IFERROR(INDEX(BasicStats!$A:$AH,MATCH($A53,BasicStats!$B:$B,0),COLUMN()+1),INDEX(BasicStats!$A:$AH,MATCH($A53&amp;" NCAA",BasicStats!$B:$B,0),COLUMN()+1))</f>
        <v>24</v>
      </c>
      <c r="D53">
        <f>IFERROR(INDEX(BasicStats!$A:$AH,MATCH($A53,BasicStats!$B:$B,0),COLUMN()+1),INDEX(BasicStats!$A:$AH,MATCH($A53&amp;" NCAA",BasicStats!$B:$B,0),COLUMN()+1))</f>
        <v>9</v>
      </c>
      <c r="E53">
        <f>IFERROR(INDEX(BasicStats!$A:$AH,MATCH($A53,BasicStats!$B:$B,0),COLUMN()+1),INDEX(BasicStats!$A:$AH,MATCH($A53&amp;" NCAA",BasicStats!$B:$B,0),COLUMN()+1))</f>
        <v>0.72699999999999998</v>
      </c>
      <c r="F53">
        <f>IFERROR(INDEX(BasicStats!$A:$AH,MATCH($A53,BasicStats!$B:$B,0),COLUMN()+1),INDEX(BasicStats!$A:$AH,MATCH($A53&amp;" NCAA",BasicStats!$B:$B,0),COLUMN()+1))</f>
        <v>13.36</v>
      </c>
      <c r="G53">
        <f>IFERROR(INDEX(BasicStats!$A:$AH,MATCH($A53,BasicStats!$B:$B,0),COLUMN()+1),INDEX(BasicStats!$A:$AH,MATCH($A53&amp;" NCAA",BasicStats!$B:$B,0),COLUMN()+1))</f>
        <v>5.57</v>
      </c>
      <c r="H53">
        <f>IFERROR(INDEX(BasicStats!$A:$AH,MATCH($A53,BasicStats!$B:$B,0),COLUMN()+1),INDEX(BasicStats!$A:$AH,MATCH($A53&amp;" NCAA",BasicStats!$B:$B,0),COLUMN()+1))</f>
        <v>13</v>
      </c>
      <c r="I53">
        <f>IFERROR(INDEX(BasicStats!$A:$AH,MATCH($A53,BasicStats!$B:$B,0),COLUMN()+1),INDEX(BasicStats!$A:$AH,MATCH($A53&amp;" NCAA",BasicStats!$B:$B,0),COLUMN()+1))</f>
        <v>5</v>
      </c>
      <c r="J53">
        <f>IFERROR(INDEX(BasicStats!$A:$AH,MATCH($A53,BasicStats!$B:$B,0),COLUMN()+1),INDEX(BasicStats!$A:$AH,MATCH($A53&amp;" NCAA",BasicStats!$B:$B,0),COLUMN()+1))</f>
        <v>15</v>
      </c>
      <c r="K53">
        <f>IFERROR(INDEX(BasicStats!$A:$AH,MATCH($A53,BasicStats!$B:$B,0),COLUMN()+1),INDEX(BasicStats!$A:$AH,MATCH($A53&amp;" NCAA",BasicStats!$B:$B,0),COLUMN()+1))</f>
        <v>2</v>
      </c>
      <c r="L53">
        <f>IFERROR(INDEX(BasicStats!$A:$AH,MATCH($A53,BasicStats!$B:$B,0),COLUMN()+1),INDEX(BasicStats!$A:$AH,MATCH($A53&amp;" NCAA",BasicStats!$B:$B,0),COLUMN()+1))</f>
        <v>5</v>
      </c>
      <c r="M53">
        <f>IFERROR(INDEX(BasicStats!$A:$AH,MATCH($A53,BasicStats!$B:$B,0),COLUMN()+1),INDEX(BasicStats!$A:$AH,MATCH($A53&amp;" NCAA",BasicStats!$B:$B,0),COLUMN()+1))</f>
        <v>5</v>
      </c>
      <c r="N53">
        <f>IFERROR(INDEX(BasicStats!$A:$AH,MATCH($A53,BasicStats!$B:$B,0),COLUMN()+1),INDEX(BasicStats!$A:$AH,MATCH($A53&amp;" NCAA",BasicStats!$B:$B,0),COLUMN()+1))</f>
        <v>2385</v>
      </c>
      <c r="O53">
        <f>IFERROR(INDEX(BasicStats!$A:$AH,MATCH($A53,BasicStats!$B:$B,0),COLUMN()+1),INDEX(BasicStats!$A:$AH,MATCH($A53&amp;" NCAA",BasicStats!$B:$B,0),COLUMN()+1))</f>
        <v>2128</v>
      </c>
      <c r="P53">
        <f>IFERROR(INDEX(BasicStats!$A:$AH,MATCH($A53,BasicStats!$B:$B,0),COLUMN()+1),INDEX(BasicStats!$A:$AH,MATCH($A53&amp;" NCAA",BasicStats!$B:$B,0),COLUMN()+1))</f>
        <v>0</v>
      </c>
      <c r="Q53">
        <f>IFERROR(INDEX(BasicStats!$A:$AH,MATCH($A53,BasicStats!$B:$B,0),COLUMN()+1),INDEX(BasicStats!$A:$AH,MATCH($A53&amp;" NCAA",BasicStats!$B:$B,0),COLUMN()+1))</f>
        <v>1325</v>
      </c>
      <c r="R53">
        <f>IFERROR(INDEX(BasicStats!$A:$AH,MATCH($A53,BasicStats!$B:$B,0),COLUMN()+1),INDEX(BasicStats!$A:$AH,MATCH($A53&amp;" NCAA",BasicStats!$B:$B,0),COLUMN()+1))</f>
        <v>819</v>
      </c>
      <c r="S53">
        <f>IFERROR(INDEX(BasicStats!$A:$AH,MATCH($A53,BasicStats!$B:$B,0),COLUMN()+1),INDEX(BasicStats!$A:$AH,MATCH($A53&amp;" NCAA",BasicStats!$B:$B,0),COLUMN()+1))</f>
        <v>1763</v>
      </c>
      <c r="T53">
        <f>IFERROR(INDEX(BasicStats!$A:$AH,MATCH($A53,BasicStats!$B:$B,0),COLUMN()+1),INDEX(BasicStats!$A:$AH,MATCH($A53&amp;" NCAA",BasicStats!$B:$B,0),COLUMN()+1))</f>
        <v>0.46500000000000002</v>
      </c>
      <c r="U53">
        <f>IFERROR(INDEX(BasicStats!$A:$AH,MATCH($A53,BasicStats!$B:$B,0),COLUMN()+1),INDEX(BasicStats!$A:$AH,MATCH($A53&amp;" NCAA",BasicStats!$B:$B,0),COLUMN()+1))</f>
        <v>229</v>
      </c>
      <c r="V53">
        <f>IFERROR(INDEX(BasicStats!$A:$AH,MATCH($A53,BasicStats!$B:$B,0),COLUMN()+1),INDEX(BasicStats!$A:$AH,MATCH($A53&amp;" NCAA",BasicStats!$B:$B,0),COLUMN()+1))</f>
        <v>628</v>
      </c>
      <c r="W53">
        <f>IFERROR(INDEX(BasicStats!$A:$AH,MATCH($A53,BasicStats!$B:$B,0),COLUMN()+1),INDEX(BasicStats!$A:$AH,MATCH($A53&amp;" NCAA",BasicStats!$B:$B,0),COLUMN()+1))</f>
        <v>0.36499999999999999</v>
      </c>
      <c r="X53">
        <f>IFERROR(INDEX(BasicStats!$A:$AH,MATCH($A53,BasicStats!$B:$B,0),COLUMN()+1),INDEX(BasicStats!$A:$AH,MATCH($A53&amp;" NCAA",BasicStats!$B:$B,0),COLUMN()+1))</f>
        <v>518</v>
      </c>
      <c r="Y53">
        <f>IFERROR(INDEX(BasicStats!$A:$AH,MATCH($A53,BasicStats!$B:$B,0),COLUMN()+1),INDEX(BasicStats!$A:$AH,MATCH($A53&amp;" NCAA",BasicStats!$B:$B,0),COLUMN()+1))</f>
        <v>798</v>
      </c>
      <c r="Z53">
        <f>IFERROR(INDEX(BasicStats!$A:$AH,MATCH($A53,BasicStats!$B:$B,0),COLUMN()+1),INDEX(BasicStats!$A:$AH,MATCH($A53&amp;" NCAA",BasicStats!$B:$B,0),COLUMN()+1))</f>
        <v>0.64900000000000002</v>
      </c>
      <c r="AA53">
        <f>IFERROR(INDEX(BasicStats!$A:$AH,MATCH($A53,BasicStats!$B:$B,0),COLUMN()+1),INDEX(BasicStats!$A:$AH,MATCH($A53&amp;" NCAA",BasicStats!$B:$B,0),COLUMN()+1))</f>
        <v>315</v>
      </c>
      <c r="AB53">
        <f>IFERROR(INDEX(BasicStats!$A:$AH,MATCH($A53,BasicStats!$B:$B,0),COLUMN()+1),INDEX(BasicStats!$A:$AH,MATCH($A53&amp;" NCAA",BasicStats!$B:$B,0),COLUMN()+1))</f>
        <v>1215</v>
      </c>
      <c r="AC53">
        <f>IFERROR(INDEX(BasicStats!$A:$AH,MATCH($A53,BasicStats!$B:$B,0),COLUMN()+1),INDEX(BasicStats!$A:$AH,MATCH($A53&amp;" NCAA",BasicStats!$B:$B,0),COLUMN()+1))</f>
        <v>439</v>
      </c>
      <c r="AD53">
        <f>IFERROR(INDEX(BasicStats!$A:$AH,MATCH($A53,BasicStats!$B:$B,0),COLUMN()+1),INDEX(BasicStats!$A:$AH,MATCH($A53&amp;" NCAA",BasicStats!$B:$B,0),COLUMN()+1))</f>
        <v>189</v>
      </c>
      <c r="AE53">
        <f>IFERROR(INDEX(BasicStats!$A:$AH,MATCH($A53,BasicStats!$B:$B,0),COLUMN()+1),INDEX(BasicStats!$A:$AH,MATCH($A53&amp;" NCAA",BasicStats!$B:$B,0),COLUMN()+1))</f>
        <v>150</v>
      </c>
      <c r="AF53">
        <f>IFERROR(INDEX(BasicStats!$A:$AH,MATCH($A53,BasicStats!$B:$B,0),COLUMN()+1),INDEX(BasicStats!$A:$AH,MATCH($A53&amp;" NCAA",BasicStats!$B:$B,0),COLUMN()+1))</f>
        <v>393</v>
      </c>
      <c r="AG53" s="38">
        <f>IFERROR(INDEX(AdvancedStats!$A:$AD,MATCH($A53,AdvancedStats!$B:$B,0),COLUMN()-15),INDEX(AdvancedStats!$A:$AD,MATCH($A53&amp;" NCAA",AdvancedStats!$B:$B,0),COLUMN()-15))</f>
        <v>67.3</v>
      </c>
      <c r="AH53" s="38">
        <f>IFERROR(INDEX(AdvancedStats!$A:$AD,MATCH($A53,AdvancedStats!$B:$B,0),COLUMN()-15),INDEX(AdvancedStats!$A:$AD,MATCH($A53&amp;" NCAA",AdvancedStats!$B:$B,0),COLUMN()-15))</f>
        <v>107</v>
      </c>
      <c r="AI53" s="38">
        <f>IFERROR(INDEX(AdvancedStats!$A:$AD,MATCH($A53,AdvancedStats!$B:$B,0),COLUMN()-15),INDEX(AdvancedStats!$A:$AD,MATCH($A53&amp;" NCAA",AdvancedStats!$B:$B,0),COLUMN()-15))</f>
        <v>0.45300000000000001</v>
      </c>
      <c r="AJ53" s="38">
        <f>IFERROR(INDEX(AdvancedStats!$A:$AD,MATCH($A53,AdvancedStats!$B:$B,0),COLUMN()-15),INDEX(AdvancedStats!$A:$AD,MATCH($A53&amp;" NCAA",AdvancedStats!$B:$B,0),COLUMN()-15))</f>
        <v>0.35599999999999998</v>
      </c>
      <c r="AK53" s="38">
        <f>IFERROR(INDEX(AdvancedStats!$A:$AD,MATCH($A53,AdvancedStats!$B:$B,0),COLUMN()-15),INDEX(AdvancedStats!$A:$AD,MATCH($A53&amp;" NCAA",AdvancedStats!$B:$B,0),COLUMN()-15))</f>
        <v>0.55700000000000005</v>
      </c>
      <c r="AL53" s="38">
        <f>IFERROR(INDEX(AdvancedStats!$A:$AD,MATCH($A53,AdvancedStats!$B:$B,0),COLUMN()-15),INDEX(AdvancedStats!$A:$AD,MATCH($A53&amp;" NCAA",AdvancedStats!$B:$B,0),COLUMN()-15))</f>
        <v>51.5</v>
      </c>
      <c r="AM53" s="38">
        <f>IFERROR(INDEX(AdvancedStats!$A:$AD,MATCH($A53,AdvancedStats!$B:$B,0),COLUMN()-15),INDEX(AdvancedStats!$A:$AD,MATCH($A53&amp;" NCAA",AdvancedStats!$B:$B,0),COLUMN()-15))</f>
        <v>53.6</v>
      </c>
      <c r="AN53" s="38">
        <f>IFERROR(INDEX(AdvancedStats!$A:$AD,MATCH($A53,AdvancedStats!$B:$B,0),COLUMN()-15),INDEX(AdvancedStats!$A:$AD,MATCH($A53&amp;" NCAA",AdvancedStats!$B:$B,0),COLUMN()-15))</f>
        <v>8.5</v>
      </c>
      <c r="AO53" s="38">
        <f>IFERROR(INDEX(AdvancedStats!$A:$AD,MATCH($A53,AdvancedStats!$B:$B,0),COLUMN()-15),INDEX(AdvancedStats!$A:$AD,MATCH($A53&amp;" NCAA",AdvancedStats!$B:$B,0),COLUMN()-15))</f>
        <v>12.6</v>
      </c>
      <c r="AP53" s="38">
        <f>IFERROR(INDEX(AdvancedStats!$A:$AD,MATCH($A53,AdvancedStats!$B:$B,0),COLUMN()-15),INDEX(AdvancedStats!$A:$AD,MATCH($A53&amp;" NCAA",AdvancedStats!$B:$B,0),COLUMN()-15))</f>
        <v>0.52900000000000003</v>
      </c>
      <c r="AQ53" s="38">
        <f>IFERROR(INDEX(AdvancedStats!$A:$AD,MATCH($A53,AdvancedStats!$B:$B,0),COLUMN()-15),INDEX(AdvancedStats!$A:$AD,MATCH($A53&amp;" NCAA",AdvancedStats!$B:$B,0),COLUMN()-15))</f>
        <v>15.5</v>
      </c>
      <c r="AR53" s="38">
        <f>IFERROR(INDEX(AdvancedStats!$A:$AD,MATCH($A53,AdvancedStats!$B:$B,0),COLUMN()-15),INDEX(AdvancedStats!$A:$AD,MATCH($A53&amp;" NCAA",AdvancedStats!$B:$B,0),COLUMN()-15))</f>
        <v>29</v>
      </c>
      <c r="AS53" s="38">
        <f>IFERROR(INDEX(AdvancedStats!$A:$AD,MATCH($A53,AdvancedStats!$B:$B,0),COLUMN()-15),INDEX(AdvancedStats!$A:$AD,MATCH($A53&amp;" NCAA",AdvancedStats!$B:$B,0),COLUMN()-15))</f>
        <v>0.29399999999999998</v>
      </c>
      <c r="AT53" s="39">
        <f>IFERROR(INDEX(AdvancedOpponentStats!$A:$AD,MATCH($A53,AdvancedOpponentStats!$B:$B,0),COLUMN()-27),INDEX(AdvancedOpponentStats!$A:$AD,MATCH($A53&amp;" NCAA",AdvancedOpponentStats!$B:$B,0),COLUMN()-27))</f>
        <v>95.5</v>
      </c>
      <c r="AU53" s="39">
        <f>IFERROR(INDEX(AdvancedOpponentStats!$A:$AD,MATCH($A53,AdvancedOpponentStats!$B:$B,0),COLUMN()-27),INDEX(AdvancedOpponentStats!$A:$AD,MATCH($A53&amp;" NCAA",AdvancedOpponentStats!$B:$B,0),COLUMN()-27))</f>
        <v>0.29199999999999998</v>
      </c>
      <c r="AV53" s="39">
        <f>IFERROR(INDEX(AdvancedOpponentStats!$A:$AD,MATCH($A53,AdvancedOpponentStats!$B:$B,0),COLUMN()-27),INDEX(AdvancedOpponentStats!$A:$AD,MATCH($A53&amp;" NCAA",AdvancedOpponentStats!$B:$B,0),COLUMN()-27))</f>
        <v>0.38400000000000001</v>
      </c>
      <c r="AW53" s="39">
        <f>IFERROR(INDEX(AdvancedOpponentStats!$A:$AD,MATCH($A53,AdvancedOpponentStats!$B:$B,0),COLUMN()-27),INDEX(AdvancedOpponentStats!$A:$AD,MATCH($A53&amp;" NCAA",AdvancedOpponentStats!$B:$B,0),COLUMN()-27))</f>
        <v>0.48199999999999998</v>
      </c>
      <c r="AX53" s="39">
        <f>IFERROR(INDEX(AdvancedOpponentStats!$A:$AD,MATCH($A53,AdvancedOpponentStats!$B:$B,0),COLUMN()-27),INDEX(AdvancedOpponentStats!$A:$AD,MATCH($A53&amp;" NCAA",AdvancedOpponentStats!$B:$B,0),COLUMN()-27))</f>
        <v>48.5</v>
      </c>
      <c r="AY53" s="39">
        <f>IFERROR(INDEX(AdvancedOpponentStats!$A:$AD,MATCH($A53,AdvancedOpponentStats!$B:$B,0),COLUMN()-27),INDEX(AdvancedOpponentStats!$A:$AD,MATCH($A53&amp;" NCAA",AdvancedOpponentStats!$B:$B,0),COLUMN()-27))</f>
        <v>53.5</v>
      </c>
      <c r="AZ53" s="39">
        <f>IFERROR(INDEX(AdvancedOpponentStats!$A:$AD,MATCH($A53,AdvancedOpponentStats!$B:$B,0),COLUMN()-27),INDEX(AdvancedOpponentStats!$A:$AD,MATCH($A53&amp;" NCAA",AdvancedOpponentStats!$B:$B,0),COLUMN()-27))</f>
        <v>8.5</v>
      </c>
      <c r="BA53" s="39">
        <f>IFERROR(INDEX(AdvancedOpponentStats!$A:$AD,MATCH($A53,AdvancedOpponentStats!$B:$B,0),COLUMN()-27),INDEX(AdvancedOpponentStats!$A:$AD,MATCH($A53&amp;" NCAA",AdvancedOpponentStats!$B:$B,0),COLUMN()-27))</f>
        <v>8.1</v>
      </c>
      <c r="BB53" s="39">
        <f>IFERROR(INDEX(AdvancedOpponentStats!$A:$AD,MATCH($A53,AdvancedOpponentStats!$B:$B,0),COLUMN()-27),INDEX(AdvancedOpponentStats!$A:$AD,MATCH($A53&amp;" NCAA",AdvancedOpponentStats!$B:$B,0),COLUMN()-27))</f>
        <v>0.45400000000000001</v>
      </c>
      <c r="BC53" s="39">
        <f>IFERROR(INDEX(AdvancedOpponentStats!$A:$AD,MATCH($A53,AdvancedOpponentStats!$B:$B,0),COLUMN()-27),INDEX(AdvancedOpponentStats!$A:$AD,MATCH($A53&amp;" NCAA",AdvancedOpponentStats!$B:$B,0),COLUMN()-27))</f>
        <v>15.3</v>
      </c>
      <c r="BD53" s="39">
        <f>IFERROR(INDEX(AdvancedOpponentStats!$A:$AD,MATCH($A53,AdvancedOpponentStats!$B:$B,0),COLUMN()-27),INDEX(AdvancedOpponentStats!$A:$AD,MATCH($A53&amp;" NCAA",AdvancedOpponentStats!$B:$B,0),COLUMN()-27))</f>
        <v>29.2</v>
      </c>
      <c r="BE53" s="39">
        <f>IFERROR(INDEX(AdvancedOpponentStats!$A:$AD,MATCH($A53,AdvancedOpponentStats!$B:$B,0),COLUMN()-27),INDEX(AdvancedOpponentStats!$A:$AD,MATCH($A53&amp;" NCAA",AdvancedOpponentStats!$B:$B,0),COLUMN()-27))</f>
        <v>0.189</v>
      </c>
      <c r="BF53" s="41">
        <f>IFERROR(INDEX(TeamRankings!$A:$R,MATCH($A53,TeamRankings!$B:$B,0),COLUMN()-49),INDEX(TeamRankings!$A:$R,MATCH($A53&amp;" NCAA",TeamRankings!$B:$B,0),COLUMN()-49))</f>
        <v>7.79</v>
      </c>
      <c r="BG53" s="41">
        <f>IFERROR(INDEX(TeamRankings!$A:$R,MATCH($A53,TeamRankings!$B:$B,0),COLUMN()-48),INDEX(TeamRankings!$A:$R,MATCH($A53&amp;" NCAA",TeamRankings!$B:$B,0),COLUMN()-48))</f>
        <v>5.57</v>
      </c>
      <c r="BH53" s="41">
        <f>IFERROR(INDEX(TeamRankings!$A:$R,MATCH($A53,TeamRankings!$B:$B,0),COLUMN()-47),INDEX(TeamRankings!$A:$R,MATCH($A53&amp;" NCAA",TeamRankings!$B:$B,0),COLUMN()-47))</f>
        <v>3.02</v>
      </c>
      <c r="BI53" s="41">
        <f>IFERROR(INDEX(TeamRankings!$A:$R,MATCH($A53,TeamRankings!$B:$B,0),COLUMN()-47),INDEX(TeamRankings!$A:$R,MATCH($A53&amp;" NCAA",TeamRankings!$B:$B,0),COLUMN()-47))</f>
        <v>10.35</v>
      </c>
      <c r="BJ53" s="41">
        <f>IFERROR(INDEX(TeamRankings!$A:$R,MATCH($A53,TeamRankings!$B:$B,0),COLUMN()-47),INDEX(TeamRankings!$A:$R,MATCH($A53&amp;" NCAA",TeamRankings!$B:$B,0),COLUMN()-47))</f>
        <v>13.36</v>
      </c>
      <c r="BK53" s="41">
        <f>IFERROR(INDEX(TeamRankings!$A:$R,MATCH($A53,TeamRankings!$B:$B,0),COLUMN()-47),INDEX(TeamRankings!$A:$R,MATCH($A53&amp;" NCAA",TeamRankings!$B:$B,0),COLUMN()-47))</f>
        <v>111.76</v>
      </c>
      <c r="BL53" s="41">
        <f>IFERROR(INDEX(TeamRankings!$A:$R,MATCH($A53,TeamRankings!$B:$B,0),COLUMN()-47),INDEX(TeamRankings!$A:$R,MATCH($A53&amp;" NCAA",TeamRankings!$B:$B,0),COLUMN()-47))</f>
        <v>92.03</v>
      </c>
      <c r="BM53" s="41">
        <f>IFERROR(INDEX(TeamRankings!$A:$R,MATCH($A53,TeamRankings!$B:$B,0),COLUMN()-47),INDEX(TeamRankings!$A:$R,MATCH($A53&amp;" NCAA",TeamRankings!$B:$B,0),COLUMN()-47))</f>
        <v>19.739999999999998</v>
      </c>
      <c r="BN53">
        <f t="shared" si="18"/>
        <v>50</v>
      </c>
      <c r="BO53">
        <f t="shared" si="19"/>
        <v>34</v>
      </c>
      <c r="BP53">
        <f t="shared" si="4"/>
        <v>72.272727272727266</v>
      </c>
      <c r="BQ53" s="41" t="str">
        <f>INDEX(TeamRankings!$A:$R,MATCH($A53,TeamRankings!$B:$B,0),3)</f>
        <v>AAC</v>
      </c>
      <c r="BR53" s="40">
        <f t="shared" si="6"/>
        <v>11.5</v>
      </c>
      <c r="BS53" s="40">
        <f t="shared" si="7"/>
        <v>0.16100000000000003</v>
      </c>
      <c r="BT53" s="40">
        <f t="shared" si="8"/>
        <v>-2.8000000000000025E-2</v>
      </c>
      <c r="BU53" s="40">
        <f t="shared" si="9"/>
        <v>7.5000000000000067E-2</v>
      </c>
      <c r="BV53" s="40">
        <f t="shared" si="10"/>
        <v>3</v>
      </c>
      <c r="BW53" s="40">
        <f t="shared" si="11"/>
        <v>0.10000000000000142</v>
      </c>
      <c r="BX53" s="40">
        <f t="shared" si="12"/>
        <v>0</v>
      </c>
      <c r="BY53" s="40">
        <f t="shared" si="13"/>
        <v>4.5</v>
      </c>
      <c r="BZ53" s="40">
        <f t="shared" si="14"/>
        <v>7.5000000000000011E-2</v>
      </c>
      <c r="CA53" s="40">
        <f t="shared" si="15"/>
        <v>0.19999999999999929</v>
      </c>
      <c r="CB53" s="40">
        <f t="shared" si="16"/>
        <v>-0.19999999999999929</v>
      </c>
      <c r="CC53" s="40">
        <f t="shared" si="17"/>
        <v>0.10499999999999998</v>
      </c>
    </row>
    <row r="54" spans="1:81" x14ac:dyDescent="0.25">
      <c r="A54" t="s">
        <v>184</v>
      </c>
      <c r="B54">
        <f>IFERROR(INDEX(BasicStats!$A:$AH,MATCH($A54,BasicStats!$B:$B,0),COLUMN()+1),INDEX(BasicStats!$A:$AH,MATCH($A54&amp;" NCAA",BasicStats!$B:$B,0),COLUMN()+1))</f>
        <v>35</v>
      </c>
      <c r="C54">
        <f>IFERROR(INDEX(BasicStats!$A:$AH,MATCH($A54,BasicStats!$B:$B,0),COLUMN()+1),INDEX(BasicStats!$A:$AH,MATCH($A54&amp;" NCAA",BasicStats!$B:$B,0),COLUMN()+1))</f>
        <v>23</v>
      </c>
      <c r="D54">
        <f>IFERROR(INDEX(BasicStats!$A:$AH,MATCH($A54,BasicStats!$B:$B,0),COLUMN()+1),INDEX(BasicStats!$A:$AH,MATCH($A54&amp;" NCAA",BasicStats!$B:$B,0),COLUMN()+1))</f>
        <v>12</v>
      </c>
      <c r="E54">
        <f>IFERROR(INDEX(BasicStats!$A:$AH,MATCH($A54,BasicStats!$B:$B,0),COLUMN()+1),INDEX(BasicStats!$A:$AH,MATCH($A54&amp;" NCAA",BasicStats!$B:$B,0),COLUMN()+1))</f>
        <v>0.65700000000000003</v>
      </c>
      <c r="F54">
        <f>IFERROR(INDEX(BasicStats!$A:$AH,MATCH($A54,BasicStats!$B:$B,0),COLUMN()+1),INDEX(BasicStats!$A:$AH,MATCH($A54&amp;" NCAA",BasicStats!$B:$B,0),COLUMN()+1))</f>
        <v>2.85</v>
      </c>
      <c r="G54">
        <f>IFERROR(INDEX(BasicStats!$A:$AH,MATCH($A54,BasicStats!$B:$B,0),COLUMN()+1),INDEX(BasicStats!$A:$AH,MATCH($A54&amp;" NCAA",BasicStats!$B:$B,0),COLUMN()+1))</f>
        <v>-0.27</v>
      </c>
      <c r="H54">
        <f>IFERROR(INDEX(BasicStats!$A:$AH,MATCH($A54,BasicStats!$B:$B,0),COLUMN()+1),INDEX(BasicStats!$A:$AH,MATCH($A54&amp;" NCAA",BasicStats!$B:$B,0),COLUMN()+1))</f>
        <v>10</v>
      </c>
      <c r="I54">
        <f>IFERROR(INDEX(BasicStats!$A:$AH,MATCH($A54,BasicStats!$B:$B,0),COLUMN()+1),INDEX(BasicStats!$A:$AH,MATCH($A54&amp;" NCAA",BasicStats!$B:$B,0),COLUMN()+1))</f>
        <v>8</v>
      </c>
      <c r="J54">
        <f>IFERROR(INDEX(BasicStats!$A:$AH,MATCH($A54,BasicStats!$B:$B,0),COLUMN()+1),INDEX(BasicStats!$A:$AH,MATCH($A54&amp;" NCAA",BasicStats!$B:$B,0),COLUMN()+1))</f>
        <v>13</v>
      </c>
      <c r="K54">
        <f>IFERROR(INDEX(BasicStats!$A:$AH,MATCH($A54,BasicStats!$B:$B,0),COLUMN()+1),INDEX(BasicStats!$A:$AH,MATCH($A54&amp;" NCAA",BasicStats!$B:$B,0),COLUMN()+1))</f>
        <v>4</v>
      </c>
      <c r="L54">
        <f>IFERROR(INDEX(BasicStats!$A:$AH,MATCH($A54,BasicStats!$B:$B,0),COLUMN()+1),INDEX(BasicStats!$A:$AH,MATCH($A54&amp;" NCAA",BasicStats!$B:$B,0),COLUMN()+1))</f>
        <v>7</v>
      </c>
      <c r="M54">
        <f>IFERROR(INDEX(BasicStats!$A:$AH,MATCH($A54,BasicStats!$B:$B,0),COLUMN()+1),INDEX(BasicStats!$A:$AH,MATCH($A54&amp;" NCAA",BasicStats!$B:$B,0),COLUMN()+1))</f>
        <v>6</v>
      </c>
      <c r="N54">
        <f>IFERROR(INDEX(BasicStats!$A:$AH,MATCH($A54,BasicStats!$B:$B,0),COLUMN()+1),INDEX(BasicStats!$A:$AH,MATCH($A54&amp;" NCAA",BasicStats!$B:$B,0),COLUMN()+1))</f>
        <v>2896</v>
      </c>
      <c r="O54">
        <f>IFERROR(INDEX(BasicStats!$A:$AH,MATCH($A54,BasicStats!$B:$B,0),COLUMN()+1),INDEX(BasicStats!$A:$AH,MATCH($A54&amp;" NCAA",BasicStats!$B:$B,0),COLUMN()+1))</f>
        <v>2690</v>
      </c>
      <c r="P54">
        <f>IFERROR(INDEX(BasicStats!$A:$AH,MATCH($A54,BasicStats!$B:$B,0),COLUMN()+1),INDEX(BasicStats!$A:$AH,MATCH($A54&amp;" NCAA",BasicStats!$B:$B,0),COLUMN()+1))</f>
        <v>0</v>
      </c>
      <c r="Q54">
        <f>IFERROR(INDEX(BasicStats!$A:$AH,MATCH($A54,BasicStats!$B:$B,0),COLUMN()+1),INDEX(BasicStats!$A:$AH,MATCH($A54&amp;" NCAA",BasicStats!$B:$B,0),COLUMN()+1))</f>
        <v>1425</v>
      </c>
      <c r="R54">
        <f>IFERROR(INDEX(BasicStats!$A:$AH,MATCH($A54,BasicStats!$B:$B,0),COLUMN()+1),INDEX(BasicStats!$A:$AH,MATCH($A54&amp;" NCAA",BasicStats!$B:$B,0),COLUMN()+1))</f>
        <v>991</v>
      </c>
      <c r="S54">
        <f>IFERROR(INDEX(BasicStats!$A:$AH,MATCH($A54,BasicStats!$B:$B,0),COLUMN()+1),INDEX(BasicStats!$A:$AH,MATCH($A54&amp;" NCAA",BasicStats!$B:$B,0),COLUMN()+1))</f>
        <v>2177</v>
      </c>
      <c r="T54">
        <f>IFERROR(INDEX(BasicStats!$A:$AH,MATCH($A54,BasicStats!$B:$B,0),COLUMN()+1),INDEX(BasicStats!$A:$AH,MATCH($A54&amp;" NCAA",BasicStats!$B:$B,0),COLUMN()+1))</f>
        <v>0.45500000000000002</v>
      </c>
      <c r="U54">
        <f>IFERROR(INDEX(BasicStats!$A:$AH,MATCH($A54,BasicStats!$B:$B,0),COLUMN()+1),INDEX(BasicStats!$A:$AH,MATCH($A54&amp;" NCAA",BasicStats!$B:$B,0),COLUMN()+1))</f>
        <v>305</v>
      </c>
      <c r="V54">
        <f>IFERROR(INDEX(BasicStats!$A:$AH,MATCH($A54,BasicStats!$B:$B,0),COLUMN()+1),INDEX(BasicStats!$A:$AH,MATCH($A54&amp;" NCAA",BasicStats!$B:$B,0),COLUMN()+1))</f>
        <v>822</v>
      </c>
      <c r="W54">
        <f>IFERROR(INDEX(BasicStats!$A:$AH,MATCH($A54,BasicStats!$B:$B,0),COLUMN()+1),INDEX(BasicStats!$A:$AH,MATCH($A54&amp;" NCAA",BasicStats!$B:$B,0),COLUMN()+1))</f>
        <v>0.371</v>
      </c>
      <c r="X54">
        <f>IFERROR(INDEX(BasicStats!$A:$AH,MATCH($A54,BasicStats!$B:$B,0),COLUMN()+1),INDEX(BasicStats!$A:$AH,MATCH($A54&amp;" NCAA",BasicStats!$B:$B,0),COLUMN()+1))</f>
        <v>609</v>
      </c>
      <c r="Y54">
        <f>IFERROR(INDEX(BasicStats!$A:$AH,MATCH($A54,BasicStats!$B:$B,0),COLUMN()+1),INDEX(BasicStats!$A:$AH,MATCH($A54&amp;" NCAA",BasicStats!$B:$B,0),COLUMN()+1))</f>
        <v>908</v>
      </c>
      <c r="Z54">
        <f>IFERROR(INDEX(BasicStats!$A:$AH,MATCH($A54,BasicStats!$B:$B,0),COLUMN()+1),INDEX(BasicStats!$A:$AH,MATCH($A54&amp;" NCAA",BasicStats!$B:$B,0),COLUMN()+1))</f>
        <v>0.67100000000000004</v>
      </c>
      <c r="AA54">
        <f>IFERROR(INDEX(BasicStats!$A:$AH,MATCH($A54,BasicStats!$B:$B,0),COLUMN()+1),INDEX(BasicStats!$A:$AH,MATCH($A54&amp;" NCAA",BasicStats!$B:$B,0),COLUMN()+1))</f>
        <v>419</v>
      </c>
      <c r="AB54">
        <f>IFERROR(INDEX(BasicStats!$A:$AH,MATCH($A54,BasicStats!$B:$B,0),COLUMN()+1),INDEX(BasicStats!$A:$AH,MATCH($A54&amp;" NCAA",BasicStats!$B:$B,0),COLUMN()+1))</f>
        <v>1321</v>
      </c>
      <c r="AC54">
        <f>IFERROR(INDEX(BasicStats!$A:$AH,MATCH($A54,BasicStats!$B:$B,0),COLUMN()+1),INDEX(BasicStats!$A:$AH,MATCH($A54&amp;" NCAA",BasicStats!$B:$B,0),COLUMN()+1))</f>
        <v>467</v>
      </c>
      <c r="AD54">
        <f>IFERROR(INDEX(BasicStats!$A:$AH,MATCH($A54,BasicStats!$B:$B,0),COLUMN()+1),INDEX(BasicStats!$A:$AH,MATCH($A54&amp;" NCAA",BasicStats!$B:$B,0),COLUMN()+1))</f>
        <v>267</v>
      </c>
      <c r="AE54">
        <f>IFERROR(INDEX(BasicStats!$A:$AH,MATCH($A54,BasicStats!$B:$B,0),COLUMN()+1),INDEX(BasicStats!$A:$AH,MATCH($A54&amp;" NCAA",BasicStats!$B:$B,0),COLUMN()+1))</f>
        <v>107</v>
      </c>
      <c r="AF54">
        <f>IFERROR(INDEX(BasicStats!$A:$AH,MATCH($A54,BasicStats!$B:$B,0),COLUMN()+1),INDEX(BasicStats!$A:$AH,MATCH($A54&amp;" NCAA",BasicStats!$B:$B,0),COLUMN()+1))</f>
        <v>425</v>
      </c>
      <c r="AG54" s="38">
        <f>IFERROR(INDEX(AdvancedStats!$A:$AD,MATCH($A54,AdvancedStats!$B:$B,0),COLUMN()-15),INDEX(AdvancedStats!$A:$AD,MATCH($A54&amp;" NCAA",AdvancedStats!$B:$B,0),COLUMN()-15))</f>
        <v>73.599999999999994</v>
      </c>
      <c r="AH54" s="38">
        <f>IFERROR(INDEX(AdvancedStats!$A:$AD,MATCH($A54,AdvancedStats!$B:$B,0),COLUMN()-15),INDEX(AdvancedStats!$A:$AD,MATCH($A54&amp;" NCAA",AdvancedStats!$B:$B,0),COLUMN()-15))</f>
        <v>110.5</v>
      </c>
      <c r="AI54" s="38">
        <f>IFERROR(INDEX(AdvancedStats!$A:$AD,MATCH($A54,AdvancedStats!$B:$B,0),COLUMN()-15),INDEX(AdvancedStats!$A:$AD,MATCH($A54&amp;" NCAA",AdvancedStats!$B:$B,0),COLUMN()-15))</f>
        <v>0.41699999999999998</v>
      </c>
      <c r="AJ54" s="38">
        <f>IFERROR(INDEX(AdvancedStats!$A:$AD,MATCH($A54,AdvancedStats!$B:$B,0),COLUMN()-15),INDEX(AdvancedStats!$A:$AD,MATCH($A54&amp;" NCAA",AdvancedStats!$B:$B,0),COLUMN()-15))</f>
        <v>0.378</v>
      </c>
      <c r="AK54" s="38">
        <f>IFERROR(INDEX(AdvancedStats!$A:$AD,MATCH($A54,AdvancedStats!$B:$B,0),COLUMN()-15),INDEX(AdvancedStats!$A:$AD,MATCH($A54&amp;" NCAA",AdvancedStats!$B:$B,0),COLUMN()-15))</f>
        <v>0.55500000000000005</v>
      </c>
      <c r="AL54" s="38">
        <f>IFERROR(INDEX(AdvancedStats!$A:$AD,MATCH($A54,AdvancedStats!$B:$B,0),COLUMN()-15),INDEX(AdvancedStats!$A:$AD,MATCH($A54&amp;" NCAA",AdvancedStats!$B:$B,0),COLUMN()-15))</f>
        <v>49.5</v>
      </c>
      <c r="AM54" s="38">
        <f>IFERROR(INDEX(AdvancedStats!$A:$AD,MATCH($A54,AdvancedStats!$B:$B,0),COLUMN()-15),INDEX(AdvancedStats!$A:$AD,MATCH($A54&amp;" NCAA",AdvancedStats!$B:$B,0),COLUMN()-15))</f>
        <v>47.1</v>
      </c>
      <c r="AN54" s="38">
        <f>IFERROR(INDEX(AdvancedStats!$A:$AD,MATCH($A54,AdvancedStats!$B:$B,0),COLUMN()-15),INDEX(AdvancedStats!$A:$AD,MATCH($A54&amp;" NCAA",AdvancedStats!$B:$B,0),COLUMN()-15))</f>
        <v>10.199999999999999</v>
      </c>
      <c r="AO54" s="38">
        <f>IFERROR(INDEX(AdvancedStats!$A:$AD,MATCH($A54,AdvancedStats!$B:$B,0),COLUMN()-15),INDEX(AdvancedStats!$A:$AD,MATCH($A54&amp;" NCAA",AdvancedStats!$B:$B,0),COLUMN()-15))</f>
        <v>7.4</v>
      </c>
      <c r="AP54" s="38">
        <f>IFERROR(INDEX(AdvancedStats!$A:$AD,MATCH($A54,AdvancedStats!$B:$B,0),COLUMN()-15),INDEX(AdvancedStats!$A:$AD,MATCH($A54&amp;" NCAA",AdvancedStats!$B:$B,0),COLUMN()-15))</f>
        <v>0.52500000000000002</v>
      </c>
      <c r="AQ54" s="38">
        <f>IFERROR(INDEX(AdvancedStats!$A:$AD,MATCH($A54,AdvancedStats!$B:$B,0),COLUMN()-15),INDEX(AdvancedStats!$A:$AD,MATCH($A54&amp;" NCAA",AdvancedStats!$B:$B,0),COLUMN()-15))</f>
        <v>14</v>
      </c>
      <c r="AR54" s="38">
        <f>IFERROR(INDEX(AdvancedStats!$A:$AD,MATCH($A54,AdvancedStats!$B:$B,0),COLUMN()-15),INDEX(AdvancedStats!$A:$AD,MATCH($A54&amp;" NCAA",AdvancedStats!$B:$B,0),COLUMN()-15))</f>
        <v>31.4</v>
      </c>
      <c r="AS54" s="38">
        <f>IFERROR(INDEX(AdvancedStats!$A:$AD,MATCH($A54,AdvancedStats!$B:$B,0),COLUMN()-15),INDEX(AdvancedStats!$A:$AD,MATCH($A54&amp;" NCAA",AdvancedStats!$B:$B,0),COLUMN()-15))</f>
        <v>0.28000000000000003</v>
      </c>
      <c r="AT54" s="39">
        <f>IFERROR(INDEX(AdvancedOpponentStats!$A:$AD,MATCH($A54,AdvancedOpponentStats!$B:$B,0),COLUMN()-27),INDEX(AdvancedOpponentStats!$A:$AD,MATCH($A54&amp;" NCAA",AdvancedOpponentStats!$B:$B,0),COLUMN()-27))</f>
        <v>102.6</v>
      </c>
      <c r="AU54" s="39">
        <f>IFERROR(INDEX(AdvancedOpponentStats!$A:$AD,MATCH($A54,AdvancedOpponentStats!$B:$B,0),COLUMN()-27),INDEX(AdvancedOpponentStats!$A:$AD,MATCH($A54&amp;" NCAA",AdvancedOpponentStats!$B:$B,0),COLUMN()-27))</f>
        <v>0.28100000000000003</v>
      </c>
      <c r="AV54" s="39">
        <f>IFERROR(INDEX(AdvancedOpponentStats!$A:$AD,MATCH($A54,AdvancedOpponentStats!$B:$B,0),COLUMN()-27),INDEX(AdvancedOpponentStats!$A:$AD,MATCH($A54&amp;" NCAA",AdvancedOpponentStats!$B:$B,0),COLUMN()-27))</f>
        <v>0.35799999999999998</v>
      </c>
      <c r="AW54" s="39">
        <f>IFERROR(INDEX(AdvancedOpponentStats!$A:$AD,MATCH($A54,AdvancedOpponentStats!$B:$B,0),COLUMN()-27),INDEX(AdvancedOpponentStats!$A:$AD,MATCH($A54&amp;" NCAA",AdvancedOpponentStats!$B:$B,0),COLUMN()-27))</f>
        <v>0.52700000000000002</v>
      </c>
      <c r="AX54" s="39">
        <f>IFERROR(INDEX(AdvancedOpponentStats!$A:$AD,MATCH($A54,AdvancedOpponentStats!$B:$B,0),COLUMN()-27),INDEX(AdvancedOpponentStats!$A:$AD,MATCH($A54&amp;" NCAA",AdvancedOpponentStats!$B:$B,0),COLUMN()-27))</f>
        <v>50.5</v>
      </c>
      <c r="AY54" s="39">
        <f>IFERROR(INDEX(AdvancedOpponentStats!$A:$AD,MATCH($A54,AdvancedOpponentStats!$B:$B,0),COLUMN()-27),INDEX(AdvancedOpponentStats!$A:$AD,MATCH($A54&amp;" NCAA",AdvancedOpponentStats!$B:$B,0),COLUMN()-27))</f>
        <v>41.9</v>
      </c>
      <c r="AZ54" s="39">
        <f>IFERROR(INDEX(AdvancedOpponentStats!$A:$AD,MATCH($A54,AdvancedOpponentStats!$B:$B,0),COLUMN()-27),INDEX(AdvancedOpponentStats!$A:$AD,MATCH($A54&amp;" NCAA",AdvancedOpponentStats!$B:$B,0),COLUMN()-27))</f>
        <v>6.9</v>
      </c>
      <c r="BA54" s="39">
        <f>IFERROR(INDEX(AdvancedOpponentStats!$A:$AD,MATCH($A54,AdvancedOpponentStats!$B:$B,0),COLUMN()-27),INDEX(AdvancedOpponentStats!$A:$AD,MATCH($A54&amp;" NCAA",AdvancedOpponentStats!$B:$B,0),COLUMN()-27))</f>
        <v>12.4</v>
      </c>
      <c r="BB54" s="39">
        <f>IFERROR(INDEX(AdvancedOpponentStats!$A:$AD,MATCH($A54,AdvancedOpponentStats!$B:$B,0),COLUMN()-27),INDEX(AdvancedOpponentStats!$A:$AD,MATCH($A54&amp;" NCAA",AdvancedOpponentStats!$B:$B,0),COLUMN()-27))</f>
        <v>0.501</v>
      </c>
      <c r="BC54" s="39">
        <f>IFERROR(INDEX(AdvancedOpponentStats!$A:$AD,MATCH($A54,AdvancedOpponentStats!$B:$B,0),COLUMN()-27),INDEX(AdvancedOpponentStats!$A:$AD,MATCH($A54&amp;" NCAA",AdvancedOpponentStats!$B:$B,0),COLUMN()-27))</f>
        <v>16.600000000000001</v>
      </c>
      <c r="BD54" s="39">
        <f>IFERROR(INDEX(AdvancedOpponentStats!$A:$AD,MATCH($A54,AdvancedOpponentStats!$B:$B,0),COLUMN()-27),INDEX(AdvancedOpponentStats!$A:$AD,MATCH($A54&amp;" NCAA",AdvancedOpponentStats!$B:$B,0),COLUMN()-27))</f>
        <v>32.299999999999997</v>
      </c>
      <c r="BE54" s="39">
        <f>IFERROR(INDEX(AdvancedOpponentStats!$A:$AD,MATCH($A54,AdvancedOpponentStats!$B:$B,0),COLUMN()-27),INDEX(AdvancedOpponentStats!$A:$AD,MATCH($A54&amp;" NCAA",AdvancedOpponentStats!$B:$B,0),COLUMN()-27))</f>
        <v>0.193</v>
      </c>
      <c r="BF54" s="41">
        <f>IFERROR(INDEX(TeamRankings!$A:$R,MATCH($A54,TeamRankings!$B:$B,0),COLUMN()-49),INDEX(TeamRankings!$A:$R,MATCH($A54&amp;" NCAA",TeamRankings!$B:$B,0),COLUMN()-49))</f>
        <v>5.89</v>
      </c>
      <c r="BG54" s="41">
        <f>IFERROR(INDEX(TeamRankings!$A:$R,MATCH($A54,TeamRankings!$B:$B,0),COLUMN()-48),INDEX(TeamRankings!$A:$R,MATCH($A54&amp;" NCAA",TeamRankings!$B:$B,0),COLUMN()-48))</f>
        <v>-0.27</v>
      </c>
      <c r="BH54" s="41">
        <f>IFERROR(INDEX(TeamRankings!$A:$R,MATCH($A54,TeamRankings!$B:$B,0),COLUMN()-47),INDEX(TeamRankings!$A:$R,MATCH($A54&amp;" NCAA",TeamRankings!$B:$B,0),COLUMN()-47))</f>
        <v>8.15</v>
      </c>
      <c r="BI54" s="41">
        <f>IFERROR(INDEX(TeamRankings!$A:$R,MATCH($A54,TeamRankings!$B:$B,0),COLUMN()-47),INDEX(TeamRankings!$A:$R,MATCH($A54&amp;" NCAA",TeamRankings!$B:$B,0),COLUMN()-47))</f>
        <v>-5.3</v>
      </c>
      <c r="BJ54" s="41">
        <f>IFERROR(INDEX(TeamRankings!$A:$R,MATCH($A54,TeamRankings!$B:$B,0),COLUMN()-47),INDEX(TeamRankings!$A:$R,MATCH($A54&amp;" NCAA",TeamRankings!$B:$B,0),COLUMN()-47))</f>
        <v>2.85</v>
      </c>
      <c r="BK54" s="41">
        <f>IFERROR(INDEX(TeamRankings!$A:$R,MATCH($A54,TeamRankings!$B:$B,0),COLUMN()-47),INDEX(TeamRankings!$A:$R,MATCH($A54&amp;" NCAA",TeamRankings!$B:$B,0),COLUMN()-47))</f>
        <v>108.86</v>
      </c>
      <c r="BL54" s="41">
        <f>IFERROR(INDEX(TeamRankings!$A:$R,MATCH($A54,TeamRankings!$B:$B,0),COLUMN()-47),INDEX(TeamRankings!$A:$R,MATCH($A54&amp;" NCAA",TeamRankings!$B:$B,0),COLUMN()-47))</f>
        <v>104.46</v>
      </c>
      <c r="BM54" s="41">
        <f>IFERROR(INDEX(TeamRankings!$A:$R,MATCH($A54,TeamRankings!$B:$B,0),COLUMN()-47),INDEX(TeamRankings!$A:$R,MATCH($A54&amp;" NCAA",TeamRankings!$B:$B,0),COLUMN()-47))</f>
        <v>4.4000000000000004</v>
      </c>
      <c r="BN54">
        <f t="shared" si="18"/>
        <v>82</v>
      </c>
      <c r="BO54">
        <f t="shared" si="19"/>
        <v>185</v>
      </c>
      <c r="BP54">
        <f t="shared" si="4"/>
        <v>82.742857142857147</v>
      </c>
      <c r="BQ54" s="41" t="str">
        <f>INDEX(TeamRankings!$A:$R,MATCH($A54,TeamRankings!$B:$B,0),3)</f>
        <v>MAC (West)</v>
      </c>
      <c r="BR54" s="40">
        <f t="shared" si="6"/>
        <v>7.9000000000000057</v>
      </c>
      <c r="BS54" s="40">
        <f t="shared" si="7"/>
        <v>0.13599999999999995</v>
      </c>
      <c r="BT54" s="40">
        <f t="shared" si="8"/>
        <v>2.0000000000000018E-2</v>
      </c>
      <c r="BU54" s="40">
        <f t="shared" si="9"/>
        <v>2.8000000000000025E-2</v>
      </c>
      <c r="BV54" s="40">
        <f t="shared" si="10"/>
        <v>-1</v>
      </c>
      <c r="BW54" s="40">
        <f t="shared" si="11"/>
        <v>5.2000000000000028</v>
      </c>
      <c r="BX54" s="40">
        <f t="shared" si="12"/>
        <v>3.2999999999999989</v>
      </c>
      <c r="BY54" s="40">
        <f t="shared" si="13"/>
        <v>-5</v>
      </c>
      <c r="BZ54" s="40">
        <f t="shared" si="14"/>
        <v>2.4000000000000021E-2</v>
      </c>
      <c r="CA54" s="40">
        <f t="shared" si="15"/>
        <v>-2.6000000000000014</v>
      </c>
      <c r="CB54" s="40">
        <f t="shared" si="16"/>
        <v>-0.89999999999999858</v>
      </c>
      <c r="CC54" s="40">
        <f t="shared" si="17"/>
        <v>8.7000000000000022E-2</v>
      </c>
    </row>
    <row r="55" spans="1:81" x14ac:dyDescent="0.25">
      <c r="A55" t="s">
        <v>185</v>
      </c>
      <c r="B55">
        <f>IFERROR(INDEX(BasicStats!$A:$AH,MATCH($A55,BasicStats!$B:$B,0),COLUMN()+1),INDEX(BasicStats!$A:$AH,MATCH($A55&amp;" NCAA",BasicStats!$B:$B,0),COLUMN()+1))</f>
        <v>34</v>
      </c>
      <c r="C55">
        <f>IFERROR(INDEX(BasicStats!$A:$AH,MATCH($A55,BasicStats!$B:$B,0),COLUMN()+1),INDEX(BasicStats!$A:$AH,MATCH($A55&amp;" NCAA",BasicStats!$B:$B,0),COLUMN()+1))</f>
        <v>18</v>
      </c>
      <c r="D55">
        <f>IFERROR(INDEX(BasicStats!$A:$AH,MATCH($A55,BasicStats!$B:$B,0),COLUMN()+1),INDEX(BasicStats!$A:$AH,MATCH($A55&amp;" NCAA",BasicStats!$B:$B,0),COLUMN()+1))</f>
        <v>16</v>
      </c>
      <c r="E55">
        <f>IFERROR(INDEX(BasicStats!$A:$AH,MATCH($A55,BasicStats!$B:$B,0),COLUMN()+1),INDEX(BasicStats!$A:$AH,MATCH($A55&amp;" NCAA",BasicStats!$B:$B,0),COLUMN()+1))</f>
        <v>0.52900000000000003</v>
      </c>
      <c r="F55">
        <f>IFERROR(INDEX(BasicStats!$A:$AH,MATCH($A55,BasicStats!$B:$B,0),COLUMN()+1),INDEX(BasicStats!$A:$AH,MATCH($A55&amp;" NCAA",BasicStats!$B:$B,0),COLUMN()+1))</f>
        <v>-2.42</v>
      </c>
      <c r="G55">
        <f>IFERROR(INDEX(BasicStats!$A:$AH,MATCH($A55,BasicStats!$B:$B,0),COLUMN()+1),INDEX(BasicStats!$A:$AH,MATCH($A55&amp;" NCAA",BasicStats!$B:$B,0),COLUMN()+1))</f>
        <v>-4.1900000000000004</v>
      </c>
      <c r="H55">
        <f>IFERROR(INDEX(BasicStats!$A:$AH,MATCH($A55,BasicStats!$B:$B,0),COLUMN()+1),INDEX(BasicStats!$A:$AH,MATCH($A55&amp;" NCAA",BasicStats!$B:$B,0),COLUMN()+1))</f>
        <v>9</v>
      </c>
      <c r="I55">
        <f>IFERROR(INDEX(BasicStats!$A:$AH,MATCH($A55,BasicStats!$B:$B,0),COLUMN()+1),INDEX(BasicStats!$A:$AH,MATCH($A55&amp;" NCAA",BasicStats!$B:$B,0),COLUMN()+1))</f>
        <v>7</v>
      </c>
      <c r="J55">
        <f>IFERROR(INDEX(BasicStats!$A:$AH,MATCH($A55,BasicStats!$B:$B,0),COLUMN()+1),INDEX(BasicStats!$A:$AH,MATCH($A55&amp;" NCAA",BasicStats!$B:$B,0),COLUMN()+1))</f>
        <v>12</v>
      </c>
      <c r="K55">
        <f>IFERROR(INDEX(BasicStats!$A:$AH,MATCH($A55,BasicStats!$B:$B,0),COLUMN()+1),INDEX(BasicStats!$A:$AH,MATCH($A55&amp;" NCAA",BasicStats!$B:$B,0),COLUMN()+1))</f>
        <v>4</v>
      </c>
      <c r="L55">
        <f>IFERROR(INDEX(BasicStats!$A:$AH,MATCH($A55,BasicStats!$B:$B,0),COLUMN()+1),INDEX(BasicStats!$A:$AH,MATCH($A55&amp;" NCAA",BasicStats!$B:$B,0),COLUMN()+1))</f>
        <v>4</v>
      </c>
      <c r="M55">
        <f>IFERROR(INDEX(BasicStats!$A:$AH,MATCH($A55,BasicStats!$B:$B,0),COLUMN()+1),INDEX(BasicStats!$A:$AH,MATCH($A55&amp;" NCAA",BasicStats!$B:$B,0),COLUMN()+1))</f>
        <v>11</v>
      </c>
      <c r="N55">
        <f>IFERROR(INDEX(BasicStats!$A:$AH,MATCH($A55,BasicStats!$B:$B,0),COLUMN()+1),INDEX(BasicStats!$A:$AH,MATCH($A55&amp;" NCAA",BasicStats!$B:$B,0),COLUMN()+1))</f>
        <v>2574</v>
      </c>
      <c r="O55">
        <f>IFERROR(INDEX(BasicStats!$A:$AH,MATCH($A55,BasicStats!$B:$B,0),COLUMN()+1),INDEX(BasicStats!$A:$AH,MATCH($A55&amp;" NCAA",BasicStats!$B:$B,0),COLUMN()+1))</f>
        <v>2369</v>
      </c>
      <c r="P55">
        <f>IFERROR(INDEX(BasicStats!$A:$AH,MATCH($A55,BasicStats!$B:$B,0),COLUMN()+1),INDEX(BasicStats!$A:$AH,MATCH($A55&amp;" NCAA",BasicStats!$B:$B,0),COLUMN()+1))</f>
        <v>0</v>
      </c>
      <c r="Q55">
        <f>IFERROR(INDEX(BasicStats!$A:$AH,MATCH($A55,BasicStats!$B:$B,0),COLUMN()+1),INDEX(BasicStats!$A:$AH,MATCH($A55&amp;" NCAA",BasicStats!$B:$B,0),COLUMN()+1))</f>
        <v>1370</v>
      </c>
      <c r="R55">
        <f>IFERROR(INDEX(BasicStats!$A:$AH,MATCH($A55,BasicStats!$B:$B,0),COLUMN()+1),INDEX(BasicStats!$A:$AH,MATCH($A55&amp;" NCAA",BasicStats!$B:$B,0),COLUMN()+1))</f>
        <v>926</v>
      </c>
      <c r="S55">
        <f>IFERROR(INDEX(BasicStats!$A:$AH,MATCH($A55,BasicStats!$B:$B,0),COLUMN()+1),INDEX(BasicStats!$A:$AH,MATCH($A55&amp;" NCAA",BasicStats!$B:$B,0),COLUMN()+1))</f>
        <v>2156</v>
      </c>
      <c r="T55">
        <f>IFERROR(INDEX(BasicStats!$A:$AH,MATCH($A55,BasicStats!$B:$B,0),COLUMN()+1),INDEX(BasicStats!$A:$AH,MATCH($A55&amp;" NCAA",BasicStats!$B:$B,0),COLUMN()+1))</f>
        <v>0.42899999999999999</v>
      </c>
      <c r="U55">
        <f>IFERROR(INDEX(BasicStats!$A:$AH,MATCH($A55,BasicStats!$B:$B,0),COLUMN()+1),INDEX(BasicStats!$A:$AH,MATCH($A55&amp;" NCAA",BasicStats!$B:$B,0),COLUMN()+1))</f>
        <v>324</v>
      </c>
      <c r="V55">
        <f>IFERROR(INDEX(BasicStats!$A:$AH,MATCH($A55,BasicStats!$B:$B,0),COLUMN()+1),INDEX(BasicStats!$A:$AH,MATCH($A55&amp;" NCAA",BasicStats!$B:$B,0),COLUMN()+1))</f>
        <v>945</v>
      </c>
      <c r="W55">
        <f>IFERROR(INDEX(BasicStats!$A:$AH,MATCH($A55,BasicStats!$B:$B,0),COLUMN()+1),INDEX(BasicStats!$A:$AH,MATCH($A55&amp;" NCAA",BasicStats!$B:$B,0),COLUMN()+1))</f>
        <v>0.34300000000000003</v>
      </c>
      <c r="X55">
        <f>IFERROR(INDEX(BasicStats!$A:$AH,MATCH($A55,BasicStats!$B:$B,0),COLUMN()+1),INDEX(BasicStats!$A:$AH,MATCH($A55&amp;" NCAA",BasicStats!$B:$B,0),COLUMN()+1))</f>
        <v>398</v>
      </c>
      <c r="Y55">
        <f>IFERROR(INDEX(BasicStats!$A:$AH,MATCH($A55,BasicStats!$B:$B,0),COLUMN()+1),INDEX(BasicStats!$A:$AH,MATCH($A55&amp;" NCAA",BasicStats!$B:$B,0),COLUMN()+1))</f>
        <v>588</v>
      </c>
      <c r="Z55">
        <f>IFERROR(INDEX(BasicStats!$A:$AH,MATCH($A55,BasicStats!$B:$B,0),COLUMN()+1),INDEX(BasicStats!$A:$AH,MATCH($A55&amp;" NCAA",BasicStats!$B:$B,0),COLUMN()+1))</f>
        <v>0.67700000000000005</v>
      </c>
      <c r="AA55">
        <f>IFERROR(INDEX(BasicStats!$A:$AH,MATCH($A55,BasicStats!$B:$B,0),COLUMN()+1),INDEX(BasicStats!$A:$AH,MATCH($A55&amp;" NCAA",BasicStats!$B:$B,0),COLUMN()+1))</f>
        <v>407</v>
      </c>
      <c r="AB55">
        <f>IFERROR(INDEX(BasicStats!$A:$AH,MATCH($A55,BasicStats!$B:$B,0),COLUMN()+1),INDEX(BasicStats!$A:$AH,MATCH($A55&amp;" NCAA",BasicStats!$B:$B,0),COLUMN()+1))</f>
        <v>1277</v>
      </c>
      <c r="AC55">
        <f>IFERROR(INDEX(BasicStats!$A:$AH,MATCH($A55,BasicStats!$B:$B,0),COLUMN()+1),INDEX(BasicStats!$A:$AH,MATCH($A55&amp;" NCAA",BasicStats!$B:$B,0),COLUMN()+1))</f>
        <v>487</v>
      </c>
      <c r="AD55">
        <f>IFERROR(INDEX(BasicStats!$A:$AH,MATCH($A55,BasicStats!$B:$B,0),COLUMN()+1),INDEX(BasicStats!$A:$AH,MATCH($A55&amp;" NCAA",BasicStats!$B:$B,0),COLUMN()+1))</f>
        <v>263</v>
      </c>
      <c r="AE55">
        <f>IFERROR(INDEX(BasicStats!$A:$AH,MATCH($A55,BasicStats!$B:$B,0),COLUMN()+1),INDEX(BasicStats!$A:$AH,MATCH($A55&amp;" NCAA",BasicStats!$B:$B,0),COLUMN()+1))</f>
        <v>110</v>
      </c>
      <c r="AF55">
        <f>IFERROR(INDEX(BasicStats!$A:$AH,MATCH($A55,BasicStats!$B:$B,0),COLUMN()+1),INDEX(BasicStats!$A:$AH,MATCH($A55&amp;" NCAA",BasicStats!$B:$B,0),COLUMN()+1))</f>
        <v>441</v>
      </c>
      <c r="AG55" s="38">
        <f>IFERROR(INDEX(AdvancedStats!$A:$AD,MATCH($A55,AdvancedStats!$B:$B,0),COLUMN()-15),INDEX(AdvancedStats!$A:$AD,MATCH($A55&amp;" NCAA",AdvancedStats!$B:$B,0),COLUMN()-15))</f>
        <v>71.900000000000006</v>
      </c>
      <c r="AH55" s="38">
        <f>IFERROR(INDEX(AdvancedStats!$A:$AD,MATCH($A55,AdvancedStats!$B:$B,0),COLUMN()-15),INDEX(AdvancedStats!$A:$AD,MATCH($A55&amp;" NCAA",AdvancedStats!$B:$B,0),COLUMN()-15))</f>
        <v>104.5</v>
      </c>
      <c r="AI55" s="38">
        <f>IFERROR(INDEX(AdvancedStats!$A:$AD,MATCH($A55,AdvancedStats!$B:$B,0),COLUMN()-15),INDEX(AdvancedStats!$A:$AD,MATCH($A55&amp;" NCAA",AdvancedStats!$B:$B,0),COLUMN()-15))</f>
        <v>0.27300000000000002</v>
      </c>
      <c r="AJ55" s="38">
        <f>IFERROR(INDEX(AdvancedStats!$A:$AD,MATCH($A55,AdvancedStats!$B:$B,0),COLUMN()-15),INDEX(AdvancedStats!$A:$AD,MATCH($A55&amp;" NCAA",AdvancedStats!$B:$B,0),COLUMN()-15))</f>
        <v>0.438</v>
      </c>
      <c r="AK55" s="38">
        <f>IFERROR(INDEX(AdvancedStats!$A:$AD,MATCH($A55,AdvancedStats!$B:$B,0),COLUMN()-15),INDEX(AdvancedStats!$A:$AD,MATCH($A55&amp;" NCAA",AdvancedStats!$B:$B,0),COLUMN()-15))</f>
        <v>0.52800000000000002</v>
      </c>
      <c r="AL55" s="38">
        <f>IFERROR(INDEX(AdvancedStats!$A:$AD,MATCH($A55,AdvancedStats!$B:$B,0),COLUMN()-15),INDEX(AdvancedStats!$A:$AD,MATCH($A55&amp;" NCAA",AdvancedStats!$B:$B,0),COLUMN()-15))</f>
        <v>51</v>
      </c>
      <c r="AM55" s="38">
        <f>IFERROR(INDEX(AdvancedStats!$A:$AD,MATCH($A55,AdvancedStats!$B:$B,0),COLUMN()-15),INDEX(AdvancedStats!$A:$AD,MATCH($A55&amp;" NCAA",AdvancedStats!$B:$B,0),COLUMN()-15))</f>
        <v>52.6</v>
      </c>
      <c r="AN55" s="38">
        <f>IFERROR(INDEX(AdvancedStats!$A:$AD,MATCH($A55,AdvancedStats!$B:$B,0),COLUMN()-15),INDEX(AdvancedStats!$A:$AD,MATCH($A55&amp;" NCAA",AdvancedStats!$B:$B,0),COLUMN()-15))</f>
        <v>10.7</v>
      </c>
      <c r="AO55" s="38">
        <f>IFERROR(INDEX(AdvancedStats!$A:$AD,MATCH($A55,AdvancedStats!$B:$B,0),COLUMN()-15),INDEX(AdvancedStats!$A:$AD,MATCH($A55&amp;" NCAA",AdvancedStats!$B:$B,0),COLUMN()-15))</f>
        <v>9.9</v>
      </c>
      <c r="AP55" s="38">
        <f>IFERROR(INDEX(AdvancedStats!$A:$AD,MATCH($A55,AdvancedStats!$B:$B,0),COLUMN()-15),INDEX(AdvancedStats!$A:$AD,MATCH($A55&amp;" NCAA",AdvancedStats!$B:$B,0),COLUMN()-15))</f>
        <v>0.505</v>
      </c>
      <c r="AQ55" s="38">
        <f>IFERROR(INDEX(AdvancedStats!$A:$AD,MATCH($A55,AdvancedStats!$B:$B,0),COLUMN()-15),INDEX(AdvancedStats!$A:$AD,MATCH($A55&amp;" NCAA",AdvancedStats!$B:$B,0),COLUMN()-15))</f>
        <v>15.3</v>
      </c>
      <c r="AR55" s="38">
        <f>IFERROR(INDEX(AdvancedStats!$A:$AD,MATCH($A55,AdvancedStats!$B:$B,0),COLUMN()-15),INDEX(AdvancedStats!$A:$AD,MATCH($A55&amp;" NCAA",AdvancedStats!$B:$B,0),COLUMN()-15))</f>
        <v>30.9</v>
      </c>
      <c r="AS55" s="38">
        <f>IFERROR(INDEX(AdvancedStats!$A:$AD,MATCH($A55,AdvancedStats!$B:$B,0),COLUMN()-15),INDEX(AdvancedStats!$A:$AD,MATCH($A55&amp;" NCAA",AdvancedStats!$B:$B,0),COLUMN()-15))</f>
        <v>0.185</v>
      </c>
      <c r="AT55" s="39">
        <f>IFERROR(INDEX(AdvancedOpponentStats!$A:$AD,MATCH($A55,AdvancedOpponentStats!$B:$B,0),COLUMN()-27),INDEX(AdvancedOpponentStats!$A:$AD,MATCH($A55&amp;" NCAA",AdvancedOpponentStats!$B:$B,0),COLUMN()-27))</f>
        <v>96.1</v>
      </c>
      <c r="AU55" s="39">
        <f>IFERROR(INDEX(AdvancedOpponentStats!$A:$AD,MATCH($A55,AdvancedOpponentStats!$B:$B,0),COLUMN()-27),INDEX(AdvancedOpponentStats!$A:$AD,MATCH($A55&amp;" NCAA",AdvancedOpponentStats!$B:$B,0),COLUMN()-27))</f>
        <v>0.31</v>
      </c>
      <c r="AV55" s="39">
        <f>IFERROR(INDEX(AdvancedOpponentStats!$A:$AD,MATCH($A55,AdvancedOpponentStats!$B:$B,0),COLUMN()-27),INDEX(AdvancedOpponentStats!$A:$AD,MATCH($A55&amp;" NCAA",AdvancedOpponentStats!$B:$B,0),COLUMN()-27))</f>
        <v>0.42199999999999999</v>
      </c>
      <c r="AW55" s="39">
        <f>IFERROR(INDEX(AdvancedOpponentStats!$A:$AD,MATCH($A55,AdvancedOpponentStats!$B:$B,0),COLUMN()-27),INDEX(AdvancedOpponentStats!$A:$AD,MATCH($A55&amp;" NCAA",AdvancedOpponentStats!$B:$B,0),COLUMN()-27))</f>
        <v>0.53500000000000003</v>
      </c>
      <c r="AX55" s="39">
        <f>IFERROR(INDEX(AdvancedOpponentStats!$A:$AD,MATCH($A55,AdvancedOpponentStats!$B:$B,0),COLUMN()-27),INDEX(AdvancedOpponentStats!$A:$AD,MATCH($A55&amp;" NCAA",AdvancedOpponentStats!$B:$B,0),COLUMN()-27))</f>
        <v>49</v>
      </c>
      <c r="AY55" s="39">
        <f>IFERROR(INDEX(AdvancedOpponentStats!$A:$AD,MATCH($A55,AdvancedOpponentStats!$B:$B,0),COLUMN()-27),INDEX(AdvancedOpponentStats!$A:$AD,MATCH($A55&amp;" NCAA",AdvancedOpponentStats!$B:$B,0),COLUMN()-27))</f>
        <v>55.2</v>
      </c>
      <c r="AZ55" s="39">
        <f>IFERROR(INDEX(AdvancedOpponentStats!$A:$AD,MATCH($A55,AdvancedOpponentStats!$B:$B,0),COLUMN()-27),INDEX(AdvancedOpponentStats!$A:$AD,MATCH($A55&amp;" NCAA",AdvancedOpponentStats!$B:$B,0),COLUMN()-27))</f>
        <v>9.4</v>
      </c>
      <c r="BA55" s="39">
        <f>IFERROR(INDEX(AdvancedOpponentStats!$A:$AD,MATCH($A55,AdvancedOpponentStats!$B:$B,0),COLUMN()-27),INDEX(AdvancedOpponentStats!$A:$AD,MATCH($A55&amp;" NCAA",AdvancedOpponentStats!$B:$B,0),COLUMN()-27))</f>
        <v>8.8000000000000007</v>
      </c>
      <c r="BB55" s="39">
        <f>IFERROR(INDEX(AdvancedOpponentStats!$A:$AD,MATCH($A55,AdvancedOpponentStats!$B:$B,0),COLUMN()-27),INDEX(AdvancedOpponentStats!$A:$AD,MATCH($A55&amp;" NCAA",AdvancedOpponentStats!$B:$B,0),COLUMN()-27))</f>
        <v>0.504</v>
      </c>
      <c r="BC55" s="39">
        <f>IFERROR(INDEX(AdvancedOpponentStats!$A:$AD,MATCH($A55,AdvancedOpponentStats!$B:$B,0),COLUMN()-27),INDEX(AdvancedOpponentStats!$A:$AD,MATCH($A55&amp;" NCAA",AdvancedOpponentStats!$B:$B,0),COLUMN()-27))</f>
        <v>20.100000000000001</v>
      </c>
      <c r="BD55" s="39">
        <f>IFERROR(INDEX(AdvancedOpponentStats!$A:$AD,MATCH($A55,AdvancedOpponentStats!$B:$B,0),COLUMN()-27),INDEX(AdvancedOpponentStats!$A:$AD,MATCH($A55&amp;" NCAA",AdvancedOpponentStats!$B:$B,0),COLUMN()-27))</f>
        <v>26.5</v>
      </c>
      <c r="BE55" s="39">
        <f>IFERROR(INDEX(AdvancedOpponentStats!$A:$AD,MATCH($A55,AdvancedOpponentStats!$B:$B,0),COLUMN()-27),INDEX(AdvancedOpponentStats!$A:$AD,MATCH($A55&amp;" NCAA",AdvancedOpponentStats!$B:$B,0),COLUMN()-27))</f>
        <v>0.22</v>
      </c>
      <c r="BF55" s="41">
        <f>IFERROR(INDEX(TeamRankings!$A:$R,MATCH($A55,TeamRankings!$B:$B,0),COLUMN()-49),INDEX(TeamRankings!$A:$R,MATCH($A55&amp;" NCAA",TeamRankings!$B:$B,0),COLUMN()-49))</f>
        <v>6.03</v>
      </c>
      <c r="BG55" s="41">
        <f>IFERROR(INDEX(TeamRankings!$A:$R,MATCH($A55,TeamRankings!$B:$B,0),COLUMN()-48),INDEX(TeamRankings!$A:$R,MATCH($A55&amp;" NCAA",TeamRankings!$B:$B,0),COLUMN()-48))</f>
        <v>-4.1900000000000004</v>
      </c>
      <c r="BH55" s="41">
        <f>IFERROR(INDEX(TeamRankings!$A:$R,MATCH($A55,TeamRankings!$B:$B,0),COLUMN()-47),INDEX(TeamRankings!$A:$R,MATCH($A55&amp;" NCAA",TeamRankings!$B:$B,0),COLUMN()-47))</f>
        <v>-1.69</v>
      </c>
      <c r="BI55" s="41">
        <f>IFERROR(INDEX(TeamRankings!$A:$R,MATCH($A55,TeamRankings!$B:$B,0),COLUMN()-47),INDEX(TeamRankings!$A:$R,MATCH($A55&amp;" NCAA",TeamRankings!$B:$B,0),COLUMN()-47))</f>
        <v>-0.73</v>
      </c>
      <c r="BJ55" s="41">
        <f>IFERROR(INDEX(TeamRankings!$A:$R,MATCH($A55,TeamRankings!$B:$B,0),COLUMN()-47),INDEX(TeamRankings!$A:$R,MATCH($A55&amp;" NCAA",TeamRankings!$B:$B,0),COLUMN()-47))</f>
        <v>-2.42</v>
      </c>
      <c r="BK55" s="41">
        <f>IFERROR(INDEX(TeamRankings!$A:$R,MATCH($A55,TeamRankings!$B:$B,0),COLUMN()-47),INDEX(TeamRankings!$A:$R,MATCH($A55&amp;" NCAA",TeamRankings!$B:$B,0),COLUMN()-47))</f>
        <v>99.65</v>
      </c>
      <c r="BL55" s="41">
        <f>IFERROR(INDEX(TeamRankings!$A:$R,MATCH($A55,TeamRankings!$B:$B,0),COLUMN()-47),INDEX(TeamRankings!$A:$R,MATCH($A55&amp;" NCAA",TeamRankings!$B:$B,0),COLUMN()-47))</f>
        <v>101.95</v>
      </c>
      <c r="BM55" s="41">
        <f>IFERROR(INDEX(TeamRankings!$A:$R,MATCH($A55,TeamRankings!$B:$B,0),COLUMN()-47),INDEX(TeamRankings!$A:$R,MATCH($A55&amp;" NCAA",TeamRankings!$B:$B,0),COLUMN()-47))</f>
        <v>-2.2999999999999998</v>
      </c>
      <c r="BN55">
        <f t="shared" si="18"/>
        <v>232</v>
      </c>
      <c r="BO55">
        <f t="shared" si="19"/>
        <v>145</v>
      </c>
      <c r="BP55">
        <f t="shared" si="4"/>
        <v>75.705882352941174</v>
      </c>
      <c r="BQ55" s="41" t="str">
        <f>INDEX(TeamRankings!$A:$R,MATCH($A55,TeamRankings!$B:$B,0),3)</f>
        <v>Big South</v>
      </c>
      <c r="BR55" s="40">
        <f t="shared" si="6"/>
        <v>8.4000000000000057</v>
      </c>
      <c r="BS55" s="40">
        <f t="shared" si="7"/>
        <v>-3.6999999999999977E-2</v>
      </c>
      <c r="BT55" s="40">
        <f t="shared" si="8"/>
        <v>1.6000000000000014E-2</v>
      </c>
      <c r="BU55" s="40">
        <f t="shared" si="9"/>
        <v>-7.0000000000000062E-3</v>
      </c>
      <c r="BV55" s="40">
        <f t="shared" si="10"/>
        <v>2</v>
      </c>
      <c r="BW55" s="40">
        <f t="shared" si="11"/>
        <v>-2.6000000000000014</v>
      </c>
      <c r="BX55" s="40">
        <f t="shared" si="12"/>
        <v>1.2999999999999989</v>
      </c>
      <c r="BY55" s="40">
        <f t="shared" si="13"/>
        <v>1.0999999999999996</v>
      </c>
      <c r="BZ55" s="40">
        <f t="shared" si="14"/>
        <v>1.0000000000000009E-3</v>
      </c>
      <c r="CA55" s="40">
        <f t="shared" si="15"/>
        <v>-4.8000000000000007</v>
      </c>
      <c r="CB55" s="40">
        <f t="shared" si="16"/>
        <v>4.3999999999999986</v>
      </c>
      <c r="CC55" s="40">
        <f t="shared" si="17"/>
        <v>-3.5000000000000003E-2</v>
      </c>
    </row>
    <row r="56" spans="1:81" x14ac:dyDescent="0.25">
      <c r="A56" t="s">
        <v>75</v>
      </c>
      <c r="B56">
        <f>IFERROR(INDEX(BasicStats!$A:$AH,MATCH($A56,BasicStats!$B:$B,0),COLUMN()+1),INDEX(BasicStats!$A:$AH,MATCH($A56&amp;" NCAA",BasicStats!$B:$B,0),COLUMN()+1))</f>
        <v>29</v>
      </c>
      <c r="C56">
        <f>IFERROR(INDEX(BasicStats!$A:$AH,MATCH($A56,BasicStats!$B:$B,0),COLUMN()+1),INDEX(BasicStats!$A:$AH,MATCH($A56&amp;" NCAA",BasicStats!$B:$B,0),COLUMN()+1))</f>
        <v>8</v>
      </c>
      <c r="D56">
        <f>IFERROR(INDEX(BasicStats!$A:$AH,MATCH($A56,BasicStats!$B:$B,0),COLUMN()+1),INDEX(BasicStats!$A:$AH,MATCH($A56&amp;" NCAA",BasicStats!$B:$B,0),COLUMN()+1))</f>
        <v>21</v>
      </c>
      <c r="E56">
        <f>IFERROR(INDEX(BasicStats!$A:$AH,MATCH($A56,BasicStats!$B:$B,0),COLUMN()+1),INDEX(BasicStats!$A:$AH,MATCH($A56&amp;" NCAA",BasicStats!$B:$B,0),COLUMN()+1))</f>
        <v>0.27600000000000002</v>
      </c>
      <c r="F56">
        <f>IFERROR(INDEX(BasicStats!$A:$AH,MATCH($A56,BasicStats!$B:$B,0),COLUMN()+1),INDEX(BasicStats!$A:$AH,MATCH($A56&amp;" NCAA",BasicStats!$B:$B,0),COLUMN()+1))</f>
        <v>-8.3800000000000008</v>
      </c>
      <c r="G56">
        <f>IFERROR(INDEX(BasicStats!$A:$AH,MATCH($A56,BasicStats!$B:$B,0),COLUMN()+1),INDEX(BasicStats!$A:$AH,MATCH($A56&amp;" NCAA",BasicStats!$B:$B,0),COLUMN()+1))</f>
        <v>-0.93</v>
      </c>
      <c r="H56">
        <f>IFERROR(INDEX(BasicStats!$A:$AH,MATCH($A56,BasicStats!$B:$B,0),COLUMN()+1),INDEX(BasicStats!$A:$AH,MATCH($A56&amp;" NCAA",BasicStats!$B:$B,0),COLUMN()+1))</f>
        <v>5</v>
      </c>
      <c r="I56">
        <f>IFERROR(INDEX(BasicStats!$A:$AH,MATCH($A56,BasicStats!$B:$B,0),COLUMN()+1),INDEX(BasicStats!$A:$AH,MATCH($A56&amp;" NCAA",BasicStats!$B:$B,0),COLUMN()+1))</f>
        <v>13</v>
      </c>
      <c r="J56">
        <f>IFERROR(INDEX(BasicStats!$A:$AH,MATCH($A56,BasicStats!$B:$B,0),COLUMN()+1),INDEX(BasicStats!$A:$AH,MATCH($A56&amp;" NCAA",BasicStats!$B:$B,0),COLUMN()+1))</f>
        <v>5</v>
      </c>
      <c r="K56">
        <f>IFERROR(INDEX(BasicStats!$A:$AH,MATCH($A56,BasicStats!$B:$B,0),COLUMN()+1),INDEX(BasicStats!$A:$AH,MATCH($A56&amp;" NCAA",BasicStats!$B:$B,0),COLUMN()+1))</f>
        <v>9</v>
      </c>
      <c r="L56">
        <f>IFERROR(INDEX(BasicStats!$A:$AH,MATCH($A56,BasicStats!$B:$B,0),COLUMN()+1),INDEX(BasicStats!$A:$AH,MATCH($A56&amp;" NCAA",BasicStats!$B:$B,0),COLUMN()+1))</f>
        <v>3</v>
      </c>
      <c r="M56">
        <f>IFERROR(INDEX(BasicStats!$A:$AH,MATCH($A56,BasicStats!$B:$B,0),COLUMN()+1),INDEX(BasicStats!$A:$AH,MATCH($A56&amp;" NCAA",BasicStats!$B:$B,0),COLUMN()+1))</f>
        <v>9</v>
      </c>
      <c r="N56">
        <f>IFERROR(INDEX(BasicStats!$A:$AH,MATCH($A56,BasicStats!$B:$B,0),COLUMN()+1),INDEX(BasicStats!$A:$AH,MATCH($A56&amp;" NCAA",BasicStats!$B:$B,0),COLUMN()+1))</f>
        <v>1776</v>
      </c>
      <c r="O56">
        <f>IFERROR(INDEX(BasicStats!$A:$AH,MATCH($A56,BasicStats!$B:$B,0),COLUMN()+1),INDEX(BasicStats!$A:$AH,MATCH($A56&amp;" NCAA",BasicStats!$B:$B,0),COLUMN()+1))</f>
        <v>1992</v>
      </c>
      <c r="P56">
        <f>IFERROR(INDEX(BasicStats!$A:$AH,MATCH($A56,BasicStats!$B:$B,0),COLUMN()+1),INDEX(BasicStats!$A:$AH,MATCH($A56&amp;" NCAA",BasicStats!$B:$B,0),COLUMN()+1))</f>
        <v>0</v>
      </c>
      <c r="Q56">
        <f>IFERROR(INDEX(BasicStats!$A:$AH,MATCH($A56,BasicStats!$B:$B,0),COLUMN()+1),INDEX(BasicStats!$A:$AH,MATCH($A56&amp;" NCAA",BasicStats!$B:$B,0),COLUMN()+1))</f>
        <v>1160</v>
      </c>
      <c r="R56">
        <f>IFERROR(INDEX(BasicStats!$A:$AH,MATCH($A56,BasicStats!$B:$B,0),COLUMN()+1),INDEX(BasicStats!$A:$AH,MATCH($A56&amp;" NCAA",BasicStats!$B:$B,0),COLUMN()+1))</f>
        <v>598</v>
      </c>
      <c r="S56">
        <f>IFERROR(INDEX(BasicStats!$A:$AH,MATCH($A56,BasicStats!$B:$B,0),COLUMN()+1),INDEX(BasicStats!$A:$AH,MATCH($A56&amp;" NCAA",BasicStats!$B:$B,0),COLUMN()+1))</f>
        <v>1441</v>
      </c>
      <c r="T56">
        <f>IFERROR(INDEX(BasicStats!$A:$AH,MATCH($A56,BasicStats!$B:$B,0),COLUMN()+1),INDEX(BasicStats!$A:$AH,MATCH($A56&amp;" NCAA",BasicStats!$B:$B,0),COLUMN()+1))</f>
        <v>0.41499999999999998</v>
      </c>
      <c r="U56">
        <f>IFERROR(INDEX(BasicStats!$A:$AH,MATCH($A56,BasicStats!$B:$B,0),COLUMN()+1),INDEX(BasicStats!$A:$AH,MATCH($A56&amp;" NCAA",BasicStats!$B:$B,0),COLUMN()+1))</f>
        <v>191</v>
      </c>
      <c r="V56">
        <f>IFERROR(INDEX(BasicStats!$A:$AH,MATCH($A56,BasicStats!$B:$B,0),COLUMN()+1),INDEX(BasicStats!$A:$AH,MATCH($A56&amp;" NCAA",BasicStats!$B:$B,0),COLUMN()+1))</f>
        <v>615</v>
      </c>
      <c r="W56">
        <f>IFERROR(INDEX(BasicStats!$A:$AH,MATCH($A56,BasicStats!$B:$B,0),COLUMN()+1),INDEX(BasicStats!$A:$AH,MATCH($A56&amp;" NCAA",BasicStats!$B:$B,0),COLUMN()+1))</f>
        <v>0.311</v>
      </c>
      <c r="X56">
        <f>IFERROR(INDEX(BasicStats!$A:$AH,MATCH($A56,BasicStats!$B:$B,0),COLUMN()+1),INDEX(BasicStats!$A:$AH,MATCH($A56&amp;" NCAA",BasicStats!$B:$B,0),COLUMN()+1))</f>
        <v>389</v>
      </c>
      <c r="Y56">
        <f>IFERROR(INDEX(BasicStats!$A:$AH,MATCH($A56,BasicStats!$B:$B,0),COLUMN()+1),INDEX(BasicStats!$A:$AH,MATCH($A56&amp;" NCAA",BasicStats!$B:$B,0),COLUMN()+1))</f>
        <v>524</v>
      </c>
      <c r="Z56">
        <f>IFERROR(INDEX(BasicStats!$A:$AH,MATCH($A56,BasicStats!$B:$B,0),COLUMN()+1),INDEX(BasicStats!$A:$AH,MATCH($A56&amp;" NCAA",BasicStats!$B:$B,0),COLUMN()+1))</f>
        <v>0.74199999999999999</v>
      </c>
      <c r="AA56">
        <f>IFERROR(INDEX(BasicStats!$A:$AH,MATCH($A56,BasicStats!$B:$B,0),COLUMN()+1),INDEX(BasicStats!$A:$AH,MATCH($A56&amp;" NCAA",BasicStats!$B:$B,0),COLUMN()+1))</f>
        <v>199</v>
      </c>
      <c r="AB56">
        <f>IFERROR(INDEX(BasicStats!$A:$AH,MATCH($A56,BasicStats!$B:$B,0),COLUMN()+1),INDEX(BasicStats!$A:$AH,MATCH($A56&amp;" NCAA",BasicStats!$B:$B,0),COLUMN()+1))</f>
        <v>892</v>
      </c>
      <c r="AC56">
        <f>IFERROR(INDEX(BasicStats!$A:$AH,MATCH($A56,BasicStats!$B:$B,0),COLUMN()+1),INDEX(BasicStats!$A:$AH,MATCH($A56&amp;" NCAA",BasicStats!$B:$B,0),COLUMN()+1))</f>
        <v>288</v>
      </c>
      <c r="AD56">
        <f>IFERROR(INDEX(BasicStats!$A:$AH,MATCH($A56,BasicStats!$B:$B,0),COLUMN()+1),INDEX(BasicStats!$A:$AH,MATCH($A56&amp;" NCAA",BasicStats!$B:$B,0),COLUMN()+1))</f>
        <v>138</v>
      </c>
      <c r="AE56">
        <f>IFERROR(INDEX(BasicStats!$A:$AH,MATCH($A56,BasicStats!$B:$B,0),COLUMN()+1),INDEX(BasicStats!$A:$AH,MATCH($A56&amp;" NCAA",BasicStats!$B:$B,0),COLUMN()+1))</f>
        <v>101</v>
      </c>
      <c r="AF56">
        <f>IFERROR(INDEX(BasicStats!$A:$AH,MATCH($A56,BasicStats!$B:$B,0),COLUMN()+1),INDEX(BasicStats!$A:$AH,MATCH($A56&amp;" NCAA",BasicStats!$B:$B,0),COLUMN()+1))</f>
        <v>418</v>
      </c>
      <c r="AG56" s="38">
        <f>IFERROR(INDEX(AdvancedStats!$A:$AD,MATCH($A56,AdvancedStats!$B:$B,0),COLUMN()-15),INDEX(AdvancedStats!$A:$AD,MATCH($A56&amp;" NCAA",AdvancedStats!$B:$B,0),COLUMN()-15))</f>
        <v>65.8</v>
      </c>
      <c r="AH56" s="38">
        <f>IFERROR(INDEX(AdvancedStats!$A:$AD,MATCH($A56,AdvancedStats!$B:$B,0),COLUMN()-15),INDEX(AdvancedStats!$A:$AD,MATCH($A56&amp;" NCAA",AdvancedStats!$B:$B,0),COLUMN()-15))</f>
        <v>93</v>
      </c>
      <c r="AI56" s="38">
        <f>IFERROR(INDEX(AdvancedStats!$A:$AD,MATCH($A56,AdvancedStats!$B:$B,0),COLUMN()-15),INDEX(AdvancedStats!$A:$AD,MATCH($A56&amp;" NCAA",AdvancedStats!$B:$B,0),COLUMN()-15))</f>
        <v>0.36399999999999999</v>
      </c>
      <c r="AJ56" s="38">
        <f>IFERROR(INDEX(AdvancedStats!$A:$AD,MATCH($A56,AdvancedStats!$B:$B,0),COLUMN()-15),INDEX(AdvancedStats!$A:$AD,MATCH($A56&amp;" NCAA",AdvancedStats!$B:$B,0),COLUMN()-15))</f>
        <v>0.42699999999999999</v>
      </c>
      <c r="AK56" s="38">
        <f>IFERROR(INDEX(AdvancedStats!$A:$AD,MATCH($A56,AdvancedStats!$B:$B,0),COLUMN()-15),INDEX(AdvancedStats!$A:$AD,MATCH($A56&amp;" NCAA",AdvancedStats!$B:$B,0),COLUMN()-15))</f>
        <v>0.52500000000000002</v>
      </c>
      <c r="AL56" s="38">
        <f>IFERROR(INDEX(AdvancedStats!$A:$AD,MATCH($A56,AdvancedStats!$B:$B,0),COLUMN()-15),INDEX(AdvancedStats!$A:$AD,MATCH($A56&amp;" NCAA",AdvancedStats!$B:$B,0),COLUMN()-15))</f>
        <v>48.3</v>
      </c>
      <c r="AM56" s="38">
        <f>IFERROR(INDEX(AdvancedStats!$A:$AD,MATCH($A56,AdvancedStats!$B:$B,0),COLUMN()-15),INDEX(AdvancedStats!$A:$AD,MATCH($A56&amp;" NCAA",AdvancedStats!$B:$B,0),COLUMN()-15))</f>
        <v>48.2</v>
      </c>
      <c r="AN56" s="38">
        <f>IFERROR(INDEX(AdvancedStats!$A:$AD,MATCH($A56,AdvancedStats!$B:$B,0),COLUMN()-15),INDEX(AdvancedStats!$A:$AD,MATCH($A56&amp;" NCAA",AdvancedStats!$B:$B,0),COLUMN()-15))</f>
        <v>7.2</v>
      </c>
      <c r="AO56" s="38">
        <f>IFERROR(INDEX(AdvancedStats!$A:$AD,MATCH($A56,AdvancedStats!$B:$B,0),COLUMN()-15),INDEX(AdvancedStats!$A:$AD,MATCH($A56&amp;" NCAA",AdvancedStats!$B:$B,0),COLUMN()-15))</f>
        <v>11.1</v>
      </c>
      <c r="AP56" s="38">
        <f>IFERROR(INDEX(AdvancedStats!$A:$AD,MATCH($A56,AdvancedStats!$B:$B,0),COLUMN()-15),INDEX(AdvancedStats!$A:$AD,MATCH($A56&amp;" NCAA",AdvancedStats!$B:$B,0),COLUMN()-15))</f>
        <v>0.48099999999999998</v>
      </c>
      <c r="AQ56" s="38">
        <f>IFERROR(INDEX(AdvancedStats!$A:$AD,MATCH($A56,AdvancedStats!$B:$B,0),COLUMN()-15),INDEX(AdvancedStats!$A:$AD,MATCH($A56&amp;" NCAA",AdvancedStats!$B:$B,0),COLUMN()-15))</f>
        <v>19.8</v>
      </c>
      <c r="AR56" s="38">
        <f>IFERROR(INDEX(AdvancedStats!$A:$AD,MATCH($A56,AdvancedStats!$B:$B,0),COLUMN()-15),INDEX(AdvancedStats!$A:$AD,MATCH($A56&amp;" NCAA",AdvancedStats!$B:$B,0),COLUMN()-15))</f>
        <v>21.9</v>
      </c>
      <c r="AS56" s="38">
        <f>IFERROR(INDEX(AdvancedStats!$A:$AD,MATCH($A56,AdvancedStats!$B:$B,0),COLUMN()-15),INDEX(AdvancedStats!$A:$AD,MATCH($A56&amp;" NCAA",AdvancedStats!$B:$B,0),COLUMN()-15))</f>
        <v>0.27</v>
      </c>
      <c r="AT56" s="39">
        <f>IFERROR(INDEX(AdvancedOpponentStats!$A:$AD,MATCH($A56,AdvancedOpponentStats!$B:$B,0),COLUMN()-27),INDEX(AdvancedOpponentStats!$A:$AD,MATCH($A56&amp;" NCAA",AdvancedOpponentStats!$B:$B,0),COLUMN()-27))</f>
        <v>104.3</v>
      </c>
      <c r="AU56" s="39">
        <f>IFERROR(INDEX(AdvancedOpponentStats!$A:$AD,MATCH($A56,AdvancedOpponentStats!$B:$B,0),COLUMN()-27),INDEX(AdvancedOpponentStats!$A:$AD,MATCH($A56&amp;" NCAA",AdvancedOpponentStats!$B:$B,0),COLUMN()-27))</f>
        <v>0.32600000000000001</v>
      </c>
      <c r="AV56" s="39">
        <f>IFERROR(INDEX(AdvancedOpponentStats!$A:$AD,MATCH($A56,AdvancedOpponentStats!$B:$B,0),COLUMN()-27),INDEX(AdvancedOpponentStats!$A:$AD,MATCH($A56&amp;" NCAA",AdvancedOpponentStats!$B:$B,0),COLUMN()-27))</f>
        <v>0.42299999999999999</v>
      </c>
      <c r="AW56" s="39">
        <f>IFERROR(INDEX(AdvancedOpponentStats!$A:$AD,MATCH($A56,AdvancedOpponentStats!$B:$B,0),COLUMN()-27),INDEX(AdvancedOpponentStats!$A:$AD,MATCH($A56&amp;" NCAA",AdvancedOpponentStats!$B:$B,0),COLUMN()-27))</f>
        <v>0.54900000000000004</v>
      </c>
      <c r="AX56" s="39">
        <f>IFERROR(INDEX(AdvancedOpponentStats!$A:$AD,MATCH($A56,AdvancedOpponentStats!$B:$B,0),COLUMN()-27),INDEX(AdvancedOpponentStats!$A:$AD,MATCH($A56&amp;" NCAA",AdvancedOpponentStats!$B:$B,0),COLUMN()-27))</f>
        <v>51.7</v>
      </c>
      <c r="AY56" s="39">
        <f>IFERROR(INDEX(AdvancedOpponentStats!$A:$AD,MATCH($A56,AdvancedOpponentStats!$B:$B,0),COLUMN()-27),INDEX(AdvancedOpponentStats!$A:$AD,MATCH($A56&amp;" NCAA",AdvancedOpponentStats!$B:$B,0),COLUMN()-27))</f>
        <v>52.6</v>
      </c>
      <c r="AZ56" s="39">
        <f>IFERROR(INDEX(AdvancedOpponentStats!$A:$AD,MATCH($A56,AdvancedOpponentStats!$B:$B,0),COLUMN()-27),INDEX(AdvancedOpponentStats!$A:$AD,MATCH($A56&amp;" NCAA",AdvancedOpponentStats!$B:$B,0),COLUMN()-27))</f>
        <v>10.5</v>
      </c>
      <c r="BA56" s="39">
        <f>IFERROR(INDEX(AdvancedOpponentStats!$A:$AD,MATCH($A56,AdvancedOpponentStats!$B:$B,0),COLUMN()-27),INDEX(AdvancedOpponentStats!$A:$AD,MATCH($A56&amp;" NCAA",AdvancedOpponentStats!$B:$B,0),COLUMN()-27))</f>
        <v>12.8</v>
      </c>
      <c r="BB56" s="39">
        <f>IFERROR(INDEX(AdvancedOpponentStats!$A:$AD,MATCH($A56,AdvancedOpponentStats!$B:$B,0),COLUMN()-27),INDEX(AdvancedOpponentStats!$A:$AD,MATCH($A56&amp;" NCAA",AdvancedOpponentStats!$B:$B,0),COLUMN()-27))</f>
        <v>0.51300000000000001</v>
      </c>
      <c r="BC56" s="39">
        <f>IFERROR(INDEX(AdvancedOpponentStats!$A:$AD,MATCH($A56,AdvancedOpponentStats!$B:$B,0),COLUMN()-27),INDEX(AdvancedOpponentStats!$A:$AD,MATCH($A56&amp;" NCAA",AdvancedOpponentStats!$B:$B,0),COLUMN()-27))</f>
        <v>15.8</v>
      </c>
      <c r="BD56" s="39">
        <f>IFERROR(INDEX(AdvancedOpponentStats!$A:$AD,MATCH($A56,AdvancedOpponentStats!$B:$B,0),COLUMN()-27),INDEX(AdvancedOpponentStats!$A:$AD,MATCH($A56&amp;" NCAA",AdvancedOpponentStats!$B:$B,0),COLUMN()-27))</f>
        <v>26.1</v>
      </c>
      <c r="BE56" s="39">
        <f>IFERROR(INDEX(AdvancedOpponentStats!$A:$AD,MATCH($A56,AdvancedOpponentStats!$B:$B,0),COLUMN()-27),INDEX(AdvancedOpponentStats!$A:$AD,MATCH($A56&amp;" NCAA",AdvancedOpponentStats!$B:$B,0),COLUMN()-27))</f>
        <v>0.24199999999999999</v>
      </c>
      <c r="BF56" s="41">
        <f>IFERROR(INDEX(TeamRankings!$A:$R,MATCH($A56,TeamRankings!$B:$B,0),COLUMN()-49),INDEX(TeamRankings!$A:$R,MATCH($A56&amp;" NCAA",TeamRankings!$B:$B,0),COLUMN()-49))</f>
        <v>-7.45</v>
      </c>
      <c r="BG56" s="41">
        <f>IFERROR(INDEX(TeamRankings!$A:$R,MATCH($A56,TeamRankings!$B:$B,0),COLUMN()-48),INDEX(TeamRankings!$A:$R,MATCH($A56&amp;" NCAA",TeamRankings!$B:$B,0),COLUMN()-48))</f>
        <v>-0.93</v>
      </c>
      <c r="BH56" s="41">
        <f>IFERROR(INDEX(TeamRankings!$A:$R,MATCH($A56,TeamRankings!$B:$B,0),COLUMN()-47),INDEX(TeamRankings!$A:$R,MATCH($A56&amp;" NCAA",TeamRankings!$B:$B,0),COLUMN()-47))</f>
        <v>-10.4</v>
      </c>
      <c r="BI56" s="41">
        <f>IFERROR(INDEX(TeamRankings!$A:$R,MATCH($A56,TeamRankings!$B:$B,0),COLUMN()-47),INDEX(TeamRankings!$A:$R,MATCH($A56&amp;" NCAA",TeamRankings!$B:$B,0),COLUMN()-47))</f>
        <v>2.0299999999999998</v>
      </c>
      <c r="BJ56" s="41">
        <f>IFERROR(INDEX(TeamRankings!$A:$R,MATCH($A56,TeamRankings!$B:$B,0),COLUMN()-47),INDEX(TeamRankings!$A:$R,MATCH($A56&amp;" NCAA",TeamRankings!$B:$B,0),COLUMN()-47))</f>
        <v>-8.3800000000000008</v>
      </c>
      <c r="BK56" s="41">
        <f>IFERROR(INDEX(TeamRankings!$A:$R,MATCH($A56,TeamRankings!$B:$B,0),COLUMN()-47),INDEX(TeamRankings!$A:$R,MATCH($A56&amp;" NCAA",TeamRankings!$B:$B,0),COLUMN()-47))</f>
        <v>94.5</v>
      </c>
      <c r="BL56" s="41">
        <f>IFERROR(INDEX(TeamRankings!$A:$R,MATCH($A56,TeamRankings!$B:$B,0),COLUMN()-47),INDEX(TeamRankings!$A:$R,MATCH($A56&amp;" NCAA",TeamRankings!$B:$B,0),COLUMN()-47))</f>
        <v>106.18</v>
      </c>
      <c r="BM56" s="41">
        <f>IFERROR(INDEX(TeamRankings!$A:$R,MATCH($A56,TeamRankings!$B:$B,0),COLUMN()-47),INDEX(TeamRankings!$A:$R,MATCH($A56&amp;" NCAA",TeamRankings!$B:$B,0),COLUMN()-47))</f>
        <v>-11.68</v>
      </c>
      <c r="BN56">
        <f t="shared" si="18"/>
        <v>301</v>
      </c>
      <c r="BO56">
        <f t="shared" si="19"/>
        <v>221</v>
      </c>
      <c r="BP56">
        <f t="shared" si="4"/>
        <v>61.241379310344826</v>
      </c>
      <c r="BQ56" s="41" t="str">
        <f>INDEX(TeamRankings!$A:$R,MATCH($A56,TeamRankings!$B:$B,0),3)</f>
        <v>CUSA</v>
      </c>
      <c r="BR56" s="40">
        <f t="shared" si="6"/>
        <v>-11.299999999999997</v>
      </c>
      <c r="BS56" s="40">
        <f t="shared" si="7"/>
        <v>3.7999999999999978E-2</v>
      </c>
      <c r="BT56" s="40">
        <f t="shared" si="8"/>
        <v>4.0000000000000036E-3</v>
      </c>
      <c r="BU56" s="40">
        <f t="shared" si="9"/>
        <v>-2.4000000000000021E-2</v>
      </c>
      <c r="BV56" s="40">
        <f t="shared" si="10"/>
        <v>-3.4000000000000057</v>
      </c>
      <c r="BW56" s="40">
        <f t="shared" si="11"/>
        <v>-4.3999999999999986</v>
      </c>
      <c r="BX56" s="40">
        <f t="shared" si="12"/>
        <v>-3.3</v>
      </c>
      <c r="BY56" s="40">
        <f t="shared" si="13"/>
        <v>-1.7000000000000011</v>
      </c>
      <c r="BZ56" s="40">
        <f t="shared" si="14"/>
        <v>-3.2000000000000028E-2</v>
      </c>
      <c r="CA56" s="40">
        <f t="shared" si="15"/>
        <v>4</v>
      </c>
      <c r="CB56" s="40">
        <f t="shared" si="16"/>
        <v>-4.2000000000000028</v>
      </c>
      <c r="CC56" s="40">
        <f t="shared" si="17"/>
        <v>2.8000000000000025E-2</v>
      </c>
    </row>
    <row r="57" spans="1:81" x14ac:dyDescent="0.25">
      <c r="A57" t="s">
        <v>186</v>
      </c>
      <c r="B57">
        <f>IFERROR(INDEX(BasicStats!$A:$AH,MATCH($A57,BasicStats!$B:$B,0),COLUMN()+1),INDEX(BasicStats!$A:$AH,MATCH($A57&amp;" NCAA",BasicStats!$B:$B,0),COLUMN()+1))</f>
        <v>32</v>
      </c>
      <c r="C57">
        <f>IFERROR(INDEX(BasicStats!$A:$AH,MATCH($A57,BasicStats!$B:$B,0),COLUMN()+1),INDEX(BasicStats!$A:$AH,MATCH($A57&amp;" NCAA",BasicStats!$B:$B,0),COLUMN()+1))</f>
        <v>12</v>
      </c>
      <c r="D57">
        <f>IFERROR(INDEX(BasicStats!$A:$AH,MATCH($A57,BasicStats!$B:$B,0),COLUMN()+1),INDEX(BasicStats!$A:$AH,MATCH($A57&amp;" NCAA",BasicStats!$B:$B,0),COLUMN()+1))</f>
        <v>20</v>
      </c>
      <c r="E57">
        <f>IFERROR(INDEX(BasicStats!$A:$AH,MATCH($A57,BasicStats!$B:$B,0),COLUMN()+1),INDEX(BasicStats!$A:$AH,MATCH($A57&amp;" NCAA",BasicStats!$B:$B,0),COLUMN()+1))</f>
        <v>0.375</v>
      </c>
      <c r="F57">
        <f>IFERROR(INDEX(BasicStats!$A:$AH,MATCH($A57,BasicStats!$B:$B,0),COLUMN()+1),INDEX(BasicStats!$A:$AH,MATCH($A57&amp;" NCAA",BasicStats!$B:$B,0),COLUMN()+1))</f>
        <v>-7.85</v>
      </c>
      <c r="G57">
        <f>IFERROR(INDEX(BasicStats!$A:$AH,MATCH($A57,BasicStats!$B:$B,0),COLUMN()+1),INDEX(BasicStats!$A:$AH,MATCH($A57&amp;" NCAA",BasicStats!$B:$B,0),COLUMN()+1))</f>
        <v>-0.75</v>
      </c>
      <c r="H57">
        <f>IFERROR(INDEX(BasicStats!$A:$AH,MATCH($A57,BasicStats!$B:$B,0),COLUMN()+1),INDEX(BasicStats!$A:$AH,MATCH($A57&amp;" NCAA",BasicStats!$B:$B,0),COLUMN()+1))</f>
        <v>7</v>
      </c>
      <c r="I57">
        <f>IFERROR(INDEX(BasicStats!$A:$AH,MATCH($A57,BasicStats!$B:$B,0),COLUMN()+1),INDEX(BasicStats!$A:$AH,MATCH($A57&amp;" NCAA",BasicStats!$B:$B,0),COLUMN()+1))</f>
        <v>11</v>
      </c>
      <c r="J57">
        <f>IFERROR(INDEX(BasicStats!$A:$AH,MATCH($A57,BasicStats!$B:$B,0),COLUMN()+1),INDEX(BasicStats!$A:$AH,MATCH($A57&amp;" NCAA",BasicStats!$B:$B,0),COLUMN()+1))</f>
        <v>8</v>
      </c>
      <c r="K57">
        <f>IFERROR(INDEX(BasicStats!$A:$AH,MATCH($A57,BasicStats!$B:$B,0),COLUMN()+1),INDEX(BasicStats!$A:$AH,MATCH($A57&amp;" NCAA",BasicStats!$B:$B,0),COLUMN()+1))</f>
        <v>6</v>
      </c>
      <c r="L57">
        <f>IFERROR(INDEX(BasicStats!$A:$AH,MATCH($A57,BasicStats!$B:$B,0),COLUMN()+1),INDEX(BasicStats!$A:$AH,MATCH($A57&amp;" NCAA",BasicStats!$B:$B,0),COLUMN()+1))</f>
        <v>4</v>
      </c>
      <c r="M57">
        <f>IFERROR(INDEX(BasicStats!$A:$AH,MATCH($A57,BasicStats!$B:$B,0),COLUMN()+1),INDEX(BasicStats!$A:$AH,MATCH($A57&amp;" NCAA",BasicStats!$B:$B,0),COLUMN()+1))</f>
        <v>11</v>
      </c>
      <c r="N57">
        <f>IFERROR(INDEX(BasicStats!$A:$AH,MATCH($A57,BasicStats!$B:$B,0),COLUMN()+1),INDEX(BasicStats!$A:$AH,MATCH($A57&amp;" NCAA",BasicStats!$B:$B,0),COLUMN()+1))</f>
        <v>2268</v>
      </c>
      <c r="O57">
        <f>IFERROR(INDEX(BasicStats!$A:$AH,MATCH($A57,BasicStats!$B:$B,0),COLUMN()+1),INDEX(BasicStats!$A:$AH,MATCH($A57&amp;" NCAA",BasicStats!$B:$B,0),COLUMN()+1))</f>
        <v>2376</v>
      </c>
      <c r="P57">
        <f>IFERROR(INDEX(BasicStats!$A:$AH,MATCH($A57,BasicStats!$B:$B,0),COLUMN()+1),INDEX(BasicStats!$A:$AH,MATCH($A57&amp;" NCAA",BasicStats!$B:$B,0),COLUMN()+1))</f>
        <v>0</v>
      </c>
      <c r="Q57">
        <f>IFERROR(INDEX(BasicStats!$A:$AH,MATCH($A57,BasicStats!$B:$B,0),COLUMN()+1),INDEX(BasicStats!$A:$AH,MATCH($A57&amp;" NCAA",BasicStats!$B:$B,0),COLUMN()+1))</f>
        <v>1285</v>
      </c>
      <c r="R57">
        <f>IFERROR(INDEX(BasicStats!$A:$AH,MATCH($A57,BasicStats!$B:$B,0),COLUMN()+1),INDEX(BasicStats!$A:$AH,MATCH($A57&amp;" NCAA",BasicStats!$B:$B,0),COLUMN()+1))</f>
        <v>833</v>
      </c>
      <c r="S57">
        <f>IFERROR(INDEX(BasicStats!$A:$AH,MATCH($A57,BasicStats!$B:$B,0),COLUMN()+1),INDEX(BasicStats!$A:$AH,MATCH($A57&amp;" NCAA",BasicStats!$B:$B,0),COLUMN()+1))</f>
        <v>1881</v>
      </c>
      <c r="T57">
        <f>IFERROR(INDEX(BasicStats!$A:$AH,MATCH($A57,BasicStats!$B:$B,0),COLUMN()+1),INDEX(BasicStats!$A:$AH,MATCH($A57&amp;" NCAA",BasicStats!$B:$B,0),COLUMN()+1))</f>
        <v>0.443</v>
      </c>
      <c r="U57">
        <f>IFERROR(INDEX(BasicStats!$A:$AH,MATCH($A57,BasicStats!$B:$B,0),COLUMN()+1),INDEX(BasicStats!$A:$AH,MATCH($A57&amp;" NCAA",BasicStats!$B:$B,0),COLUMN()+1))</f>
        <v>290</v>
      </c>
      <c r="V57">
        <f>IFERROR(INDEX(BasicStats!$A:$AH,MATCH($A57,BasicStats!$B:$B,0),COLUMN()+1),INDEX(BasicStats!$A:$AH,MATCH($A57&amp;" NCAA",BasicStats!$B:$B,0),COLUMN()+1))</f>
        <v>795</v>
      </c>
      <c r="W57">
        <f>IFERROR(INDEX(BasicStats!$A:$AH,MATCH($A57,BasicStats!$B:$B,0),COLUMN()+1),INDEX(BasicStats!$A:$AH,MATCH($A57&amp;" NCAA",BasicStats!$B:$B,0),COLUMN()+1))</f>
        <v>0.36499999999999999</v>
      </c>
      <c r="X57">
        <f>IFERROR(INDEX(BasicStats!$A:$AH,MATCH($A57,BasicStats!$B:$B,0),COLUMN()+1),INDEX(BasicStats!$A:$AH,MATCH($A57&amp;" NCAA",BasicStats!$B:$B,0),COLUMN()+1))</f>
        <v>312</v>
      </c>
      <c r="Y57">
        <f>IFERROR(INDEX(BasicStats!$A:$AH,MATCH($A57,BasicStats!$B:$B,0),COLUMN()+1),INDEX(BasicStats!$A:$AH,MATCH($A57&amp;" NCAA",BasicStats!$B:$B,0),COLUMN()+1))</f>
        <v>457</v>
      </c>
      <c r="Z57">
        <f>IFERROR(INDEX(BasicStats!$A:$AH,MATCH($A57,BasicStats!$B:$B,0),COLUMN()+1),INDEX(BasicStats!$A:$AH,MATCH($A57&amp;" NCAA",BasicStats!$B:$B,0),COLUMN()+1))</f>
        <v>0.68300000000000005</v>
      </c>
      <c r="AA57">
        <f>IFERROR(INDEX(BasicStats!$A:$AH,MATCH($A57,BasicStats!$B:$B,0),COLUMN()+1),INDEX(BasicStats!$A:$AH,MATCH($A57&amp;" NCAA",BasicStats!$B:$B,0),COLUMN()+1))</f>
        <v>278</v>
      </c>
      <c r="AB57">
        <f>IFERROR(INDEX(BasicStats!$A:$AH,MATCH($A57,BasicStats!$B:$B,0),COLUMN()+1),INDEX(BasicStats!$A:$AH,MATCH($A57&amp;" NCAA",BasicStats!$B:$B,0),COLUMN()+1))</f>
        <v>1096</v>
      </c>
      <c r="AC57">
        <f>IFERROR(INDEX(BasicStats!$A:$AH,MATCH($A57,BasicStats!$B:$B,0),COLUMN()+1),INDEX(BasicStats!$A:$AH,MATCH($A57&amp;" NCAA",BasicStats!$B:$B,0),COLUMN()+1))</f>
        <v>419</v>
      </c>
      <c r="AD57">
        <f>IFERROR(INDEX(BasicStats!$A:$AH,MATCH($A57,BasicStats!$B:$B,0),COLUMN()+1),INDEX(BasicStats!$A:$AH,MATCH($A57&amp;" NCAA",BasicStats!$B:$B,0),COLUMN()+1))</f>
        <v>139</v>
      </c>
      <c r="AE57">
        <f>IFERROR(INDEX(BasicStats!$A:$AH,MATCH($A57,BasicStats!$B:$B,0),COLUMN()+1),INDEX(BasicStats!$A:$AH,MATCH($A57&amp;" NCAA",BasicStats!$B:$B,0),COLUMN()+1))</f>
        <v>79</v>
      </c>
      <c r="AF57">
        <f>IFERROR(INDEX(BasicStats!$A:$AH,MATCH($A57,BasicStats!$B:$B,0),COLUMN()+1),INDEX(BasicStats!$A:$AH,MATCH($A57&amp;" NCAA",BasicStats!$B:$B,0),COLUMN()+1))</f>
        <v>409</v>
      </c>
      <c r="AG57" s="38">
        <f>IFERROR(INDEX(AdvancedStats!$A:$AD,MATCH($A57,AdvancedStats!$B:$B,0),COLUMN()-15),INDEX(AdvancedStats!$A:$AD,MATCH($A57&amp;" NCAA",AdvancedStats!$B:$B,0),COLUMN()-15))</f>
        <v>69.5</v>
      </c>
      <c r="AH57" s="38">
        <f>IFERROR(INDEX(AdvancedStats!$A:$AD,MATCH($A57,AdvancedStats!$B:$B,0),COLUMN()-15),INDEX(AdvancedStats!$A:$AD,MATCH($A57&amp;" NCAA",AdvancedStats!$B:$B,0),COLUMN()-15))</f>
        <v>101.6</v>
      </c>
      <c r="AI57" s="38">
        <f>IFERROR(INDEX(AdvancedStats!$A:$AD,MATCH($A57,AdvancedStats!$B:$B,0),COLUMN()-15),INDEX(AdvancedStats!$A:$AD,MATCH($A57&amp;" NCAA",AdvancedStats!$B:$B,0),COLUMN()-15))</f>
        <v>0.24299999999999999</v>
      </c>
      <c r="AJ57" s="38">
        <f>IFERROR(INDEX(AdvancedStats!$A:$AD,MATCH($A57,AdvancedStats!$B:$B,0),COLUMN()-15),INDEX(AdvancedStats!$A:$AD,MATCH($A57&amp;" NCAA",AdvancedStats!$B:$B,0),COLUMN()-15))</f>
        <v>0.42299999999999999</v>
      </c>
      <c r="AK57" s="38">
        <f>IFERROR(INDEX(AdvancedStats!$A:$AD,MATCH($A57,AdvancedStats!$B:$B,0),COLUMN()-15),INDEX(AdvancedStats!$A:$AD,MATCH($A57&amp;" NCAA",AdvancedStats!$B:$B,0),COLUMN()-15))</f>
        <v>0.54</v>
      </c>
      <c r="AL57" s="38">
        <f>IFERROR(INDEX(AdvancedStats!$A:$AD,MATCH($A57,AdvancedStats!$B:$B,0),COLUMN()-15),INDEX(AdvancedStats!$A:$AD,MATCH($A57&amp;" NCAA",AdvancedStats!$B:$B,0),COLUMN()-15))</f>
        <v>48.6</v>
      </c>
      <c r="AM57" s="38">
        <f>IFERROR(INDEX(AdvancedStats!$A:$AD,MATCH($A57,AdvancedStats!$B:$B,0),COLUMN()-15),INDEX(AdvancedStats!$A:$AD,MATCH($A57&amp;" NCAA",AdvancedStats!$B:$B,0),COLUMN()-15))</f>
        <v>50.3</v>
      </c>
      <c r="AN57" s="38">
        <f>IFERROR(INDEX(AdvancedStats!$A:$AD,MATCH($A57,AdvancedStats!$B:$B,0),COLUMN()-15),INDEX(AdvancedStats!$A:$AD,MATCH($A57&amp;" NCAA",AdvancedStats!$B:$B,0),COLUMN()-15))</f>
        <v>6.2</v>
      </c>
      <c r="AO57" s="38">
        <f>IFERROR(INDEX(AdvancedStats!$A:$AD,MATCH($A57,AdvancedStats!$B:$B,0),COLUMN()-15),INDEX(AdvancedStats!$A:$AD,MATCH($A57&amp;" NCAA",AdvancedStats!$B:$B,0),COLUMN()-15))</f>
        <v>6.4</v>
      </c>
      <c r="AP57" s="38">
        <f>IFERROR(INDEX(AdvancedStats!$A:$AD,MATCH($A57,AdvancedStats!$B:$B,0),COLUMN()-15),INDEX(AdvancedStats!$A:$AD,MATCH($A57&amp;" NCAA",AdvancedStats!$B:$B,0),COLUMN()-15))</f>
        <v>0.52</v>
      </c>
      <c r="AQ57" s="38">
        <f>IFERROR(INDEX(AdvancedStats!$A:$AD,MATCH($A57,AdvancedStats!$B:$B,0),COLUMN()-15),INDEX(AdvancedStats!$A:$AD,MATCH($A57&amp;" NCAA",AdvancedStats!$B:$B,0),COLUMN()-15))</f>
        <v>16.3</v>
      </c>
      <c r="AR57" s="38">
        <f>IFERROR(INDEX(AdvancedStats!$A:$AD,MATCH($A57,AdvancedStats!$B:$B,0),COLUMN()-15),INDEX(AdvancedStats!$A:$AD,MATCH($A57&amp;" NCAA",AdvancedStats!$B:$B,0),COLUMN()-15))</f>
        <v>24.4</v>
      </c>
      <c r="AS57" s="38">
        <f>IFERROR(INDEX(AdvancedStats!$A:$AD,MATCH($A57,AdvancedStats!$B:$B,0),COLUMN()-15),INDEX(AdvancedStats!$A:$AD,MATCH($A57&amp;" NCAA",AdvancedStats!$B:$B,0),COLUMN()-15))</f>
        <v>0.16600000000000001</v>
      </c>
      <c r="AT57" s="39">
        <f>IFERROR(INDEX(AdvancedOpponentStats!$A:$AD,MATCH($A57,AdvancedOpponentStats!$B:$B,0),COLUMN()-27),INDEX(AdvancedOpponentStats!$A:$AD,MATCH($A57&amp;" NCAA",AdvancedOpponentStats!$B:$B,0),COLUMN()-27))</f>
        <v>106.5</v>
      </c>
      <c r="AU57" s="39">
        <f>IFERROR(INDEX(AdvancedOpponentStats!$A:$AD,MATCH($A57,AdvancedOpponentStats!$B:$B,0),COLUMN()-27),INDEX(AdvancedOpponentStats!$A:$AD,MATCH($A57&amp;" NCAA",AdvancedOpponentStats!$B:$B,0),COLUMN()-27))</f>
        <v>0.30599999999999999</v>
      </c>
      <c r="AV57" s="39">
        <f>IFERROR(INDEX(AdvancedOpponentStats!$A:$AD,MATCH($A57,AdvancedOpponentStats!$B:$B,0),COLUMN()-27),INDEX(AdvancedOpponentStats!$A:$AD,MATCH($A57&amp;" NCAA",AdvancedOpponentStats!$B:$B,0),COLUMN()-27))</f>
        <v>0.35399999999999998</v>
      </c>
      <c r="AW57" s="39">
        <f>IFERROR(INDEX(AdvancedOpponentStats!$A:$AD,MATCH($A57,AdvancedOpponentStats!$B:$B,0),COLUMN()-27),INDEX(AdvancedOpponentStats!$A:$AD,MATCH($A57&amp;" NCAA",AdvancedOpponentStats!$B:$B,0),COLUMN()-27))</f>
        <v>0.54600000000000004</v>
      </c>
      <c r="AX57" s="39">
        <f>IFERROR(INDEX(AdvancedOpponentStats!$A:$AD,MATCH($A57,AdvancedOpponentStats!$B:$B,0),COLUMN()-27),INDEX(AdvancedOpponentStats!$A:$AD,MATCH($A57&amp;" NCAA",AdvancedOpponentStats!$B:$B,0),COLUMN()-27))</f>
        <v>51.4</v>
      </c>
      <c r="AY57" s="39">
        <f>IFERROR(INDEX(AdvancedOpponentStats!$A:$AD,MATCH($A57,AdvancedOpponentStats!$B:$B,0),COLUMN()-27),INDEX(AdvancedOpponentStats!$A:$AD,MATCH($A57&amp;" NCAA",AdvancedOpponentStats!$B:$B,0),COLUMN()-27))</f>
        <v>46.2</v>
      </c>
      <c r="AZ57" s="39">
        <f>IFERROR(INDEX(AdvancedOpponentStats!$A:$AD,MATCH($A57,AdvancedOpponentStats!$B:$B,0),COLUMN()-27),INDEX(AdvancedOpponentStats!$A:$AD,MATCH($A57&amp;" NCAA",AdvancedOpponentStats!$B:$B,0),COLUMN()-27))</f>
        <v>9.5</v>
      </c>
      <c r="BA57" s="39">
        <f>IFERROR(INDEX(AdvancedOpponentStats!$A:$AD,MATCH($A57,AdvancedOpponentStats!$B:$B,0),COLUMN()-27),INDEX(AdvancedOpponentStats!$A:$AD,MATCH($A57&amp;" NCAA",AdvancedOpponentStats!$B:$B,0),COLUMN()-27))</f>
        <v>8.5</v>
      </c>
      <c r="BB57" s="39">
        <f>IFERROR(INDEX(AdvancedOpponentStats!$A:$AD,MATCH($A57,AdvancedOpponentStats!$B:$B,0),COLUMN()-27),INDEX(AdvancedOpponentStats!$A:$AD,MATCH($A57&amp;" NCAA",AdvancedOpponentStats!$B:$B,0),COLUMN()-27))</f>
        <v>0.51800000000000002</v>
      </c>
      <c r="BC57" s="39">
        <f>IFERROR(INDEX(AdvancedOpponentStats!$A:$AD,MATCH($A57,AdvancedOpponentStats!$B:$B,0),COLUMN()-27),INDEX(AdvancedOpponentStats!$A:$AD,MATCH($A57&amp;" NCAA",AdvancedOpponentStats!$B:$B,0),COLUMN()-27))</f>
        <v>14.1</v>
      </c>
      <c r="BD57" s="39">
        <f>IFERROR(INDEX(AdvancedOpponentStats!$A:$AD,MATCH($A57,AdvancedOpponentStats!$B:$B,0),COLUMN()-27),INDEX(AdvancedOpponentStats!$A:$AD,MATCH($A57&amp;" NCAA",AdvancedOpponentStats!$B:$B,0),COLUMN()-27))</f>
        <v>26.8</v>
      </c>
      <c r="BE57" s="39">
        <f>IFERROR(INDEX(AdvancedOpponentStats!$A:$AD,MATCH($A57,AdvancedOpponentStats!$B:$B,0),COLUMN()-27),INDEX(AdvancedOpponentStats!$A:$AD,MATCH($A57&amp;" NCAA",AdvancedOpponentStats!$B:$B,0),COLUMN()-27))</f>
        <v>0.215</v>
      </c>
      <c r="BF57" s="41">
        <f>IFERROR(INDEX(TeamRankings!$A:$R,MATCH($A57,TeamRankings!$B:$B,0),COLUMN()-49),INDEX(TeamRankings!$A:$R,MATCH($A57&amp;" NCAA",TeamRankings!$B:$B,0),COLUMN()-49))</f>
        <v>-3.38</v>
      </c>
      <c r="BG57" s="41">
        <f>IFERROR(INDEX(TeamRankings!$A:$R,MATCH($A57,TeamRankings!$B:$B,0),COLUMN()-48),INDEX(TeamRankings!$A:$R,MATCH($A57&amp;" NCAA",TeamRankings!$B:$B,0),COLUMN()-48))</f>
        <v>-0.75</v>
      </c>
      <c r="BH57" s="41">
        <f>IFERROR(INDEX(TeamRankings!$A:$R,MATCH($A57,TeamRankings!$B:$B,0),COLUMN()-47),INDEX(TeamRankings!$A:$R,MATCH($A57&amp;" NCAA",TeamRankings!$B:$B,0),COLUMN()-47))</f>
        <v>-4.74</v>
      </c>
      <c r="BI57" s="41">
        <f>IFERROR(INDEX(TeamRankings!$A:$R,MATCH($A57,TeamRankings!$B:$B,0),COLUMN()-47),INDEX(TeamRankings!$A:$R,MATCH($A57&amp;" NCAA",TeamRankings!$B:$B,0),COLUMN()-47))</f>
        <v>-3.11</v>
      </c>
      <c r="BJ57" s="41">
        <f>IFERROR(INDEX(TeamRankings!$A:$R,MATCH($A57,TeamRankings!$B:$B,0),COLUMN()-47),INDEX(TeamRankings!$A:$R,MATCH($A57&amp;" NCAA",TeamRankings!$B:$B,0),COLUMN()-47))</f>
        <v>-7.85</v>
      </c>
      <c r="BK57" s="41">
        <f>IFERROR(INDEX(TeamRankings!$A:$R,MATCH($A57,TeamRankings!$B:$B,0),COLUMN()-47),INDEX(TeamRankings!$A:$R,MATCH($A57&amp;" NCAA",TeamRankings!$B:$B,0),COLUMN()-47))</f>
        <v>99.21</v>
      </c>
      <c r="BL57" s="41">
        <f>IFERROR(INDEX(TeamRankings!$A:$R,MATCH($A57,TeamRankings!$B:$B,0),COLUMN()-47),INDEX(TeamRankings!$A:$R,MATCH($A57&amp;" NCAA",TeamRankings!$B:$B,0),COLUMN()-47))</f>
        <v>109.14</v>
      </c>
      <c r="BM57" s="41">
        <f>IFERROR(INDEX(TeamRankings!$A:$R,MATCH($A57,TeamRankings!$B:$B,0),COLUMN()-47),INDEX(TeamRankings!$A:$R,MATCH($A57&amp;" NCAA",TeamRankings!$B:$B,0),COLUMN()-47))</f>
        <v>-9.93</v>
      </c>
      <c r="BN57">
        <f t="shared" si="18"/>
        <v>241</v>
      </c>
      <c r="BO57">
        <f t="shared" si="19"/>
        <v>272</v>
      </c>
      <c r="BP57">
        <f t="shared" si="4"/>
        <v>70.875</v>
      </c>
      <c r="BQ57" s="41" t="str">
        <f>INDEX(TeamRankings!$A:$R,MATCH($A57,TeamRankings!$B:$B,0),3)</f>
        <v>Southern</v>
      </c>
      <c r="BR57" s="40">
        <f t="shared" si="6"/>
        <v>-4.9000000000000057</v>
      </c>
      <c r="BS57" s="40">
        <f t="shared" si="7"/>
        <v>-6.3E-2</v>
      </c>
      <c r="BT57" s="40">
        <f t="shared" si="8"/>
        <v>6.9000000000000006E-2</v>
      </c>
      <c r="BU57" s="40">
        <f t="shared" si="9"/>
        <v>-6.0000000000000053E-3</v>
      </c>
      <c r="BV57" s="40">
        <f t="shared" si="10"/>
        <v>-2.7999999999999972</v>
      </c>
      <c r="BW57" s="40">
        <f t="shared" si="11"/>
        <v>4.0999999999999943</v>
      </c>
      <c r="BX57" s="40">
        <f t="shared" si="12"/>
        <v>-3.3</v>
      </c>
      <c r="BY57" s="40">
        <f t="shared" si="13"/>
        <v>-2.0999999999999996</v>
      </c>
      <c r="BZ57" s="40">
        <f t="shared" si="14"/>
        <v>2.0000000000000018E-3</v>
      </c>
      <c r="CA57" s="40">
        <f t="shared" si="15"/>
        <v>2.2000000000000011</v>
      </c>
      <c r="CB57" s="40">
        <f t="shared" si="16"/>
        <v>-2.4000000000000021</v>
      </c>
      <c r="CC57" s="40">
        <f t="shared" si="17"/>
        <v>-4.8999999999999988E-2</v>
      </c>
    </row>
    <row r="58" spans="1:81" x14ac:dyDescent="0.25">
      <c r="A58" t="s">
        <v>187</v>
      </c>
      <c r="B58">
        <f>IFERROR(INDEX(BasicStats!$A:$AH,MATCH($A58,BasicStats!$B:$B,0),COLUMN()+1),INDEX(BasicStats!$A:$AH,MATCH($A58&amp;" NCAA",BasicStats!$B:$B,0),COLUMN()+1))</f>
        <v>32</v>
      </c>
      <c r="C58">
        <f>IFERROR(INDEX(BasicStats!$A:$AH,MATCH($A58,BasicStats!$B:$B,0),COLUMN()+1),INDEX(BasicStats!$A:$AH,MATCH($A58&amp;" NCAA",BasicStats!$B:$B,0),COLUMN()+1))</f>
        <v>3</v>
      </c>
      <c r="D58">
        <f>IFERROR(INDEX(BasicStats!$A:$AH,MATCH($A58,BasicStats!$B:$B,0),COLUMN()+1),INDEX(BasicStats!$A:$AH,MATCH($A58&amp;" NCAA",BasicStats!$B:$B,0),COLUMN()+1))</f>
        <v>29</v>
      </c>
      <c r="E58">
        <f>IFERROR(INDEX(BasicStats!$A:$AH,MATCH($A58,BasicStats!$B:$B,0),COLUMN()+1),INDEX(BasicStats!$A:$AH,MATCH($A58&amp;" NCAA",BasicStats!$B:$B,0),COLUMN()+1))</f>
        <v>9.4E-2</v>
      </c>
      <c r="F58">
        <f>IFERROR(INDEX(BasicStats!$A:$AH,MATCH($A58,BasicStats!$B:$B,0),COLUMN()+1),INDEX(BasicStats!$A:$AH,MATCH($A58&amp;" NCAA",BasicStats!$B:$B,0),COLUMN()+1))</f>
        <v>-24.79</v>
      </c>
      <c r="G58">
        <f>IFERROR(INDEX(BasicStats!$A:$AH,MATCH($A58,BasicStats!$B:$B,0),COLUMN()+1),INDEX(BasicStats!$A:$AH,MATCH($A58&amp;" NCAA",BasicStats!$B:$B,0),COLUMN()+1))</f>
        <v>0.71</v>
      </c>
      <c r="H58">
        <f>IFERROR(INDEX(BasicStats!$A:$AH,MATCH($A58,BasicStats!$B:$B,0),COLUMN()+1),INDEX(BasicStats!$A:$AH,MATCH($A58&amp;" NCAA",BasicStats!$B:$B,0),COLUMN()+1))</f>
        <v>0</v>
      </c>
      <c r="I58">
        <f>IFERROR(INDEX(BasicStats!$A:$AH,MATCH($A58,BasicStats!$B:$B,0),COLUMN()+1),INDEX(BasicStats!$A:$AH,MATCH($A58&amp;" NCAA",BasicStats!$B:$B,0),COLUMN()+1))</f>
        <v>16</v>
      </c>
      <c r="J58">
        <f>IFERROR(INDEX(BasicStats!$A:$AH,MATCH($A58,BasicStats!$B:$B,0),COLUMN()+1),INDEX(BasicStats!$A:$AH,MATCH($A58&amp;" NCAA",BasicStats!$B:$B,0),COLUMN()+1))</f>
        <v>3</v>
      </c>
      <c r="K58">
        <f>IFERROR(INDEX(BasicStats!$A:$AH,MATCH($A58,BasicStats!$B:$B,0),COLUMN()+1),INDEX(BasicStats!$A:$AH,MATCH($A58&amp;" NCAA",BasicStats!$B:$B,0),COLUMN()+1))</f>
        <v>8</v>
      </c>
      <c r="L58">
        <f>IFERROR(INDEX(BasicStats!$A:$AH,MATCH($A58,BasicStats!$B:$B,0),COLUMN()+1),INDEX(BasicStats!$A:$AH,MATCH($A58&amp;" NCAA",BasicStats!$B:$B,0),COLUMN()+1))</f>
        <v>0</v>
      </c>
      <c r="M58">
        <f>IFERROR(INDEX(BasicStats!$A:$AH,MATCH($A58,BasicStats!$B:$B,0),COLUMN()+1),INDEX(BasicStats!$A:$AH,MATCH($A58&amp;" NCAA",BasicStats!$B:$B,0),COLUMN()+1))</f>
        <v>19</v>
      </c>
      <c r="N58">
        <f>IFERROR(INDEX(BasicStats!$A:$AH,MATCH($A58,BasicStats!$B:$B,0),COLUMN()+1),INDEX(BasicStats!$A:$AH,MATCH($A58&amp;" NCAA",BasicStats!$B:$B,0),COLUMN()+1))</f>
        <v>1970</v>
      </c>
      <c r="O58">
        <f>IFERROR(INDEX(BasicStats!$A:$AH,MATCH($A58,BasicStats!$B:$B,0),COLUMN()+1),INDEX(BasicStats!$A:$AH,MATCH($A58&amp;" NCAA",BasicStats!$B:$B,0),COLUMN()+1))</f>
        <v>2710</v>
      </c>
      <c r="P58">
        <f>IFERROR(INDEX(BasicStats!$A:$AH,MATCH($A58,BasicStats!$B:$B,0),COLUMN()+1),INDEX(BasicStats!$A:$AH,MATCH($A58&amp;" NCAA",BasicStats!$B:$B,0),COLUMN()+1))</f>
        <v>0</v>
      </c>
      <c r="Q58">
        <f>IFERROR(INDEX(BasicStats!$A:$AH,MATCH($A58,BasicStats!$B:$B,0),COLUMN()+1),INDEX(BasicStats!$A:$AH,MATCH($A58&amp;" NCAA",BasicStats!$B:$B,0),COLUMN()+1))</f>
        <v>1280</v>
      </c>
      <c r="R58">
        <f>IFERROR(INDEX(BasicStats!$A:$AH,MATCH($A58,BasicStats!$B:$B,0),COLUMN()+1),INDEX(BasicStats!$A:$AH,MATCH($A58&amp;" NCAA",BasicStats!$B:$B,0),COLUMN()+1))</f>
        <v>718</v>
      </c>
      <c r="S58">
        <f>IFERROR(INDEX(BasicStats!$A:$AH,MATCH($A58,BasicStats!$B:$B,0),COLUMN()+1),INDEX(BasicStats!$A:$AH,MATCH($A58&amp;" NCAA",BasicStats!$B:$B,0),COLUMN()+1))</f>
        <v>1749</v>
      </c>
      <c r="T58">
        <f>IFERROR(INDEX(BasicStats!$A:$AH,MATCH($A58,BasicStats!$B:$B,0),COLUMN()+1),INDEX(BasicStats!$A:$AH,MATCH($A58&amp;" NCAA",BasicStats!$B:$B,0),COLUMN()+1))</f>
        <v>0.41099999999999998</v>
      </c>
      <c r="U58">
        <f>IFERROR(INDEX(BasicStats!$A:$AH,MATCH($A58,BasicStats!$B:$B,0),COLUMN()+1),INDEX(BasicStats!$A:$AH,MATCH($A58&amp;" NCAA",BasicStats!$B:$B,0),COLUMN()+1))</f>
        <v>141</v>
      </c>
      <c r="V58">
        <f>IFERROR(INDEX(BasicStats!$A:$AH,MATCH($A58,BasicStats!$B:$B,0),COLUMN()+1),INDEX(BasicStats!$A:$AH,MATCH($A58&amp;" NCAA",BasicStats!$B:$B,0),COLUMN()+1))</f>
        <v>468</v>
      </c>
      <c r="W58">
        <f>IFERROR(INDEX(BasicStats!$A:$AH,MATCH($A58,BasicStats!$B:$B,0),COLUMN()+1),INDEX(BasicStats!$A:$AH,MATCH($A58&amp;" NCAA",BasicStats!$B:$B,0),COLUMN()+1))</f>
        <v>0.30099999999999999</v>
      </c>
      <c r="X58">
        <f>IFERROR(INDEX(BasicStats!$A:$AH,MATCH($A58,BasicStats!$B:$B,0),COLUMN()+1),INDEX(BasicStats!$A:$AH,MATCH($A58&amp;" NCAA",BasicStats!$B:$B,0),COLUMN()+1))</f>
        <v>393</v>
      </c>
      <c r="Y58">
        <f>IFERROR(INDEX(BasicStats!$A:$AH,MATCH($A58,BasicStats!$B:$B,0),COLUMN()+1),INDEX(BasicStats!$A:$AH,MATCH($A58&amp;" NCAA",BasicStats!$B:$B,0),COLUMN()+1))</f>
        <v>582</v>
      </c>
      <c r="Z58">
        <f>IFERROR(INDEX(BasicStats!$A:$AH,MATCH($A58,BasicStats!$B:$B,0),COLUMN()+1),INDEX(BasicStats!$A:$AH,MATCH($A58&amp;" NCAA",BasicStats!$B:$B,0),COLUMN()+1))</f>
        <v>0.67500000000000004</v>
      </c>
      <c r="AA58">
        <f>IFERROR(INDEX(BasicStats!$A:$AH,MATCH($A58,BasicStats!$B:$B,0),COLUMN()+1),INDEX(BasicStats!$A:$AH,MATCH($A58&amp;" NCAA",BasicStats!$B:$B,0),COLUMN()+1))</f>
        <v>249</v>
      </c>
      <c r="AB58">
        <f>IFERROR(INDEX(BasicStats!$A:$AH,MATCH($A58,BasicStats!$B:$B,0),COLUMN()+1),INDEX(BasicStats!$A:$AH,MATCH($A58&amp;" NCAA",BasicStats!$B:$B,0),COLUMN()+1))</f>
        <v>993</v>
      </c>
      <c r="AC58">
        <f>IFERROR(INDEX(BasicStats!$A:$AH,MATCH($A58,BasicStats!$B:$B,0),COLUMN()+1),INDEX(BasicStats!$A:$AH,MATCH($A58&amp;" NCAA",BasicStats!$B:$B,0),COLUMN()+1))</f>
        <v>373</v>
      </c>
      <c r="AD58">
        <f>IFERROR(INDEX(BasicStats!$A:$AH,MATCH($A58,BasicStats!$B:$B,0),COLUMN()+1),INDEX(BasicStats!$A:$AH,MATCH($A58&amp;" NCAA",BasicStats!$B:$B,0),COLUMN()+1))</f>
        <v>193</v>
      </c>
      <c r="AE58">
        <f>IFERROR(INDEX(BasicStats!$A:$AH,MATCH($A58,BasicStats!$B:$B,0),COLUMN()+1),INDEX(BasicStats!$A:$AH,MATCH($A58&amp;" NCAA",BasicStats!$B:$B,0),COLUMN()+1))</f>
        <v>72</v>
      </c>
      <c r="AF58">
        <f>IFERROR(INDEX(BasicStats!$A:$AH,MATCH($A58,BasicStats!$B:$B,0),COLUMN()+1),INDEX(BasicStats!$A:$AH,MATCH($A58&amp;" NCAA",BasicStats!$B:$B,0),COLUMN()+1))</f>
        <v>512</v>
      </c>
      <c r="AG58" s="38">
        <f>IFERROR(INDEX(AdvancedStats!$A:$AD,MATCH($A58,AdvancedStats!$B:$B,0),COLUMN()-15),INDEX(AdvancedStats!$A:$AD,MATCH($A58&amp;" NCAA",AdvancedStats!$B:$B,0),COLUMN()-15))</f>
        <v>72</v>
      </c>
      <c r="AH58" s="38">
        <f>IFERROR(INDEX(AdvancedStats!$A:$AD,MATCH($A58,AdvancedStats!$B:$B,0),COLUMN()-15),INDEX(AdvancedStats!$A:$AD,MATCH($A58&amp;" NCAA",AdvancedStats!$B:$B,0),COLUMN()-15))</f>
        <v>85.5</v>
      </c>
      <c r="AI58" s="38">
        <f>IFERROR(INDEX(AdvancedStats!$A:$AD,MATCH($A58,AdvancedStats!$B:$B,0),COLUMN()-15),INDEX(AdvancedStats!$A:$AD,MATCH($A58&amp;" NCAA",AdvancedStats!$B:$B,0),COLUMN()-15))</f>
        <v>0.33300000000000002</v>
      </c>
      <c r="AJ58" s="38">
        <f>IFERROR(INDEX(AdvancedStats!$A:$AD,MATCH($A58,AdvancedStats!$B:$B,0),COLUMN()-15),INDEX(AdvancedStats!$A:$AD,MATCH($A58&amp;" NCAA",AdvancedStats!$B:$B,0),COLUMN()-15))</f>
        <v>0.26800000000000002</v>
      </c>
      <c r="AK58" s="38">
        <f>IFERROR(INDEX(AdvancedStats!$A:$AD,MATCH($A58,AdvancedStats!$B:$B,0),COLUMN()-15),INDEX(AdvancedStats!$A:$AD,MATCH($A58&amp;" NCAA",AdvancedStats!$B:$B,0),COLUMN()-15))</f>
        <v>0.48599999999999999</v>
      </c>
      <c r="AL58" s="38">
        <f>IFERROR(INDEX(AdvancedStats!$A:$AD,MATCH($A58,AdvancedStats!$B:$B,0),COLUMN()-15),INDEX(AdvancedStats!$A:$AD,MATCH($A58&amp;" NCAA",AdvancedStats!$B:$B,0),COLUMN()-15))</f>
        <v>44.5</v>
      </c>
      <c r="AM58" s="38">
        <f>IFERROR(INDEX(AdvancedStats!$A:$AD,MATCH($A58,AdvancedStats!$B:$B,0),COLUMN()-15),INDEX(AdvancedStats!$A:$AD,MATCH($A58&amp;" NCAA",AdvancedStats!$B:$B,0),COLUMN()-15))</f>
        <v>51.9</v>
      </c>
      <c r="AN58" s="38">
        <f>IFERROR(INDEX(AdvancedStats!$A:$AD,MATCH($A58,AdvancedStats!$B:$B,0),COLUMN()-15),INDEX(AdvancedStats!$A:$AD,MATCH($A58&amp;" NCAA",AdvancedStats!$B:$B,0),COLUMN()-15))</f>
        <v>8.4</v>
      </c>
      <c r="AO58" s="38">
        <f>IFERROR(INDEX(AdvancedStats!$A:$AD,MATCH($A58,AdvancedStats!$B:$B,0),COLUMN()-15),INDEX(AdvancedStats!$A:$AD,MATCH($A58&amp;" NCAA",AdvancedStats!$B:$B,0),COLUMN()-15))</f>
        <v>6.4</v>
      </c>
      <c r="AP58" s="38">
        <f>IFERROR(INDEX(AdvancedStats!$A:$AD,MATCH($A58,AdvancedStats!$B:$B,0),COLUMN()-15),INDEX(AdvancedStats!$A:$AD,MATCH($A58&amp;" NCAA",AdvancedStats!$B:$B,0),COLUMN()-15))</f>
        <v>0.45100000000000001</v>
      </c>
      <c r="AQ58" s="38">
        <f>IFERROR(INDEX(AdvancedStats!$A:$AD,MATCH($A58,AdvancedStats!$B:$B,0),COLUMN()-15),INDEX(AdvancedStats!$A:$AD,MATCH($A58&amp;" NCAA",AdvancedStats!$B:$B,0),COLUMN()-15))</f>
        <v>20.2</v>
      </c>
      <c r="AR58" s="38">
        <f>IFERROR(INDEX(AdvancedStats!$A:$AD,MATCH($A58,AdvancedStats!$B:$B,0),COLUMN()-15),INDEX(AdvancedStats!$A:$AD,MATCH($A58&amp;" NCAA",AdvancedStats!$B:$B,0),COLUMN()-15))</f>
        <v>22.2</v>
      </c>
      <c r="AS58" s="38">
        <f>IFERROR(INDEX(AdvancedStats!$A:$AD,MATCH($A58,AdvancedStats!$B:$B,0),COLUMN()-15),INDEX(AdvancedStats!$A:$AD,MATCH($A58&amp;" NCAA",AdvancedStats!$B:$B,0),COLUMN()-15))</f>
        <v>0.22500000000000001</v>
      </c>
      <c r="AT58" s="39">
        <f>IFERROR(INDEX(AdvancedOpponentStats!$A:$AD,MATCH($A58,AdvancedOpponentStats!$B:$B,0),COLUMN()-27),INDEX(AdvancedOpponentStats!$A:$AD,MATCH($A58&amp;" NCAA",AdvancedOpponentStats!$B:$B,0),COLUMN()-27))</f>
        <v>117.7</v>
      </c>
      <c r="AU58" s="39">
        <f>IFERROR(INDEX(AdvancedOpponentStats!$A:$AD,MATCH($A58,AdvancedOpponentStats!$B:$B,0),COLUMN()-27),INDEX(AdvancedOpponentStats!$A:$AD,MATCH($A58&amp;" NCAA",AdvancedOpponentStats!$B:$B,0),COLUMN()-27))</f>
        <v>0.32800000000000001</v>
      </c>
      <c r="AV58" s="39">
        <f>IFERROR(INDEX(AdvancedOpponentStats!$A:$AD,MATCH($A58,AdvancedOpponentStats!$B:$B,0),COLUMN()-27),INDEX(AdvancedOpponentStats!$A:$AD,MATCH($A58&amp;" NCAA",AdvancedOpponentStats!$B:$B,0),COLUMN()-27))</f>
        <v>0.437</v>
      </c>
      <c r="AW58" s="39">
        <f>IFERROR(INDEX(AdvancedOpponentStats!$A:$AD,MATCH($A58,AdvancedOpponentStats!$B:$B,0),COLUMN()-27),INDEX(AdvancedOpponentStats!$A:$AD,MATCH($A58&amp;" NCAA",AdvancedOpponentStats!$B:$B,0),COLUMN()-27))</f>
        <v>0.59099999999999997</v>
      </c>
      <c r="AX58" s="39">
        <f>IFERROR(INDEX(AdvancedOpponentStats!$A:$AD,MATCH($A58,AdvancedOpponentStats!$B:$B,0),COLUMN()-27),INDEX(AdvancedOpponentStats!$A:$AD,MATCH($A58&amp;" NCAA",AdvancedOpponentStats!$B:$B,0),COLUMN()-27))</f>
        <v>55.5</v>
      </c>
      <c r="AY58" s="39">
        <f>IFERROR(INDEX(AdvancedOpponentStats!$A:$AD,MATCH($A58,AdvancedOpponentStats!$B:$B,0),COLUMN()-27),INDEX(AdvancedOpponentStats!$A:$AD,MATCH($A58&amp;" NCAA",AdvancedOpponentStats!$B:$B,0),COLUMN()-27))</f>
        <v>55.8</v>
      </c>
      <c r="AZ58" s="39">
        <f>IFERROR(INDEX(AdvancedOpponentStats!$A:$AD,MATCH($A58,AdvancedOpponentStats!$B:$B,0),COLUMN()-27),INDEX(AdvancedOpponentStats!$A:$AD,MATCH($A58&amp;" NCAA",AdvancedOpponentStats!$B:$B,0),COLUMN()-27))</f>
        <v>10.5</v>
      </c>
      <c r="BA58" s="39">
        <f>IFERROR(INDEX(AdvancedOpponentStats!$A:$AD,MATCH($A58,AdvancedOpponentStats!$B:$B,0),COLUMN()-27),INDEX(AdvancedOpponentStats!$A:$AD,MATCH($A58&amp;" NCAA",AdvancedOpponentStats!$B:$B,0),COLUMN()-27))</f>
        <v>7.7</v>
      </c>
      <c r="BB58" s="39">
        <f>IFERROR(INDEX(AdvancedOpponentStats!$A:$AD,MATCH($A58,AdvancedOpponentStats!$B:$B,0),COLUMN()-27),INDEX(AdvancedOpponentStats!$A:$AD,MATCH($A58&amp;" NCAA",AdvancedOpponentStats!$B:$B,0),COLUMN()-27))</f>
        <v>0.56899999999999995</v>
      </c>
      <c r="BC58" s="39">
        <f>IFERROR(INDEX(AdvancedOpponentStats!$A:$AD,MATCH($A58,AdvancedOpponentStats!$B:$B,0),COLUMN()-27),INDEX(AdvancedOpponentStats!$A:$AD,MATCH($A58&amp;" NCAA",AdvancedOpponentStats!$B:$B,0),COLUMN()-27))</f>
        <v>14.6</v>
      </c>
      <c r="BD58" s="39">
        <f>IFERROR(INDEX(AdvancedOpponentStats!$A:$AD,MATCH($A58,AdvancedOpponentStats!$B:$B,0),COLUMN()-27),INDEX(AdvancedOpponentStats!$A:$AD,MATCH($A58&amp;" NCAA",AdvancedOpponentStats!$B:$B,0),COLUMN()-27))</f>
        <v>33.1</v>
      </c>
      <c r="BE58" s="39">
        <f>IFERROR(INDEX(AdvancedOpponentStats!$A:$AD,MATCH($A58,AdvancedOpponentStats!$B:$B,0),COLUMN()-27),INDEX(AdvancedOpponentStats!$A:$AD,MATCH($A58&amp;" NCAA",AdvancedOpponentStats!$B:$B,0),COLUMN()-27))</f>
        <v>0.22700000000000001</v>
      </c>
      <c r="BF58" s="41">
        <f>IFERROR(INDEX(TeamRankings!$A:$R,MATCH($A58,TeamRankings!$B:$B,0),COLUMN()-49),INDEX(TeamRankings!$A:$R,MATCH($A58&amp;" NCAA",TeamRankings!$B:$B,0),COLUMN()-49))</f>
        <v>-23.13</v>
      </c>
      <c r="BG58" s="41">
        <f>IFERROR(INDEX(TeamRankings!$A:$R,MATCH($A58,TeamRankings!$B:$B,0),COLUMN()-48),INDEX(TeamRankings!$A:$R,MATCH($A58&amp;" NCAA",TeamRankings!$B:$B,0),COLUMN()-48))</f>
        <v>0.71</v>
      </c>
      <c r="BH58" s="41">
        <f>IFERROR(INDEX(TeamRankings!$A:$R,MATCH($A58,TeamRankings!$B:$B,0),COLUMN()-47),INDEX(TeamRankings!$A:$R,MATCH($A58&amp;" NCAA",TeamRankings!$B:$B,0),COLUMN()-47))</f>
        <v>-10.8</v>
      </c>
      <c r="BI58" s="41">
        <f>IFERROR(INDEX(TeamRankings!$A:$R,MATCH($A58,TeamRankings!$B:$B,0),COLUMN()-47),INDEX(TeamRankings!$A:$R,MATCH($A58&amp;" NCAA",TeamRankings!$B:$B,0),COLUMN()-47))</f>
        <v>-13.99</v>
      </c>
      <c r="BJ58" s="41">
        <f>IFERROR(INDEX(TeamRankings!$A:$R,MATCH($A58,TeamRankings!$B:$B,0),COLUMN()-47),INDEX(TeamRankings!$A:$R,MATCH($A58&amp;" NCAA",TeamRankings!$B:$B,0),COLUMN()-47))</f>
        <v>-24.79</v>
      </c>
      <c r="BK58" s="41">
        <f>IFERROR(INDEX(TeamRankings!$A:$R,MATCH($A58,TeamRankings!$B:$B,0),COLUMN()-47),INDEX(TeamRankings!$A:$R,MATCH($A58&amp;" NCAA",TeamRankings!$B:$B,0),COLUMN()-47))</f>
        <v>85.25</v>
      </c>
      <c r="BL58" s="41">
        <f>IFERROR(INDEX(TeamRankings!$A:$R,MATCH($A58,TeamRankings!$B:$B,0),COLUMN()-47),INDEX(TeamRankings!$A:$R,MATCH($A58&amp;" NCAA",TeamRankings!$B:$B,0),COLUMN()-47))</f>
        <v>118.58</v>
      </c>
      <c r="BM58" s="41">
        <f>IFERROR(INDEX(TeamRankings!$A:$R,MATCH($A58,TeamRankings!$B:$B,0),COLUMN()-47),INDEX(TeamRankings!$A:$R,MATCH($A58&amp;" NCAA",TeamRankings!$B:$B,0),COLUMN()-47))</f>
        <v>-33.33</v>
      </c>
      <c r="BN58">
        <f t="shared" si="18"/>
        <v>347</v>
      </c>
      <c r="BO58">
        <f t="shared" si="19"/>
        <v>351</v>
      </c>
      <c r="BP58">
        <f t="shared" si="4"/>
        <v>61.5625</v>
      </c>
      <c r="BQ58" s="41" t="str">
        <f>INDEX(TeamRankings!$A:$R,MATCH($A58,TeamRankings!$B:$B,0),3)</f>
        <v>WAC</v>
      </c>
      <c r="BR58" s="40">
        <f t="shared" si="6"/>
        <v>-32.200000000000003</v>
      </c>
      <c r="BS58" s="40">
        <f t="shared" si="7"/>
        <v>5.0000000000000044E-3</v>
      </c>
      <c r="BT58" s="40">
        <f t="shared" si="8"/>
        <v>-0.16899999999999998</v>
      </c>
      <c r="BU58" s="40">
        <f t="shared" si="9"/>
        <v>-0.10499999999999998</v>
      </c>
      <c r="BV58" s="40">
        <f t="shared" si="10"/>
        <v>-11</v>
      </c>
      <c r="BW58" s="40">
        <f t="shared" si="11"/>
        <v>-3.8999999999999986</v>
      </c>
      <c r="BX58" s="40">
        <f t="shared" si="12"/>
        <v>-2.0999999999999996</v>
      </c>
      <c r="BY58" s="40">
        <f t="shared" si="13"/>
        <v>-1.2999999999999998</v>
      </c>
      <c r="BZ58" s="40">
        <f t="shared" si="14"/>
        <v>-0.11799999999999994</v>
      </c>
      <c r="CA58" s="40">
        <f t="shared" si="15"/>
        <v>5.6</v>
      </c>
      <c r="CB58" s="40">
        <f t="shared" si="16"/>
        <v>-10.900000000000002</v>
      </c>
      <c r="CC58" s="40">
        <f t="shared" si="17"/>
        <v>-2.0000000000000018E-3</v>
      </c>
    </row>
    <row r="59" spans="1:81" x14ac:dyDescent="0.25">
      <c r="A59" t="s">
        <v>188</v>
      </c>
      <c r="B59">
        <f>IFERROR(INDEX(BasicStats!$A:$AH,MATCH($A59,BasicStats!$B:$B,0),COLUMN()+1),INDEX(BasicStats!$A:$AH,MATCH($A59&amp;" NCAA",BasicStats!$B:$B,0),COLUMN()+1))</f>
        <v>35</v>
      </c>
      <c r="C59">
        <f>IFERROR(INDEX(BasicStats!$A:$AH,MATCH($A59,BasicStats!$B:$B,0),COLUMN()+1),INDEX(BasicStats!$A:$AH,MATCH($A59&amp;" NCAA",BasicStats!$B:$B,0),COLUMN()+1))</f>
        <v>28</v>
      </c>
      <c r="D59">
        <f>IFERROR(INDEX(BasicStats!$A:$AH,MATCH($A59,BasicStats!$B:$B,0),COLUMN()+1),INDEX(BasicStats!$A:$AH,MATCH($A59&amp;" NCAA",BasicStats!$B:$B,0),COLUMN()+1))</f>
        <v>7</v>
      </c>
      <c r="E59">
        <f>IFERROR(INDEX(BasicStats!$A:$AH,MATCH($A59,BasicStats!$B:$B,0),COLUMN()+1),INDEX(BasicStats!$A:$AH,MATCH($A59&amp;" NCAA",BasicStats!$B:$B,0),COLUMN()+1))</f>
        <v>0.8</v>
      </c>
      <c r="F59">
        <f>IFERROR(INDEX(BasicStats!$A:$AH,MATCH($A59,BasicStats!$B:$B,0),COLUMN()+1),INDEX(BasicStats!$A:$AH,MATCH($A59&amp;" NCAA",BasicStats!$B:$B,0),COLUMN()+1))</f>
        <v>14.55</v>
      </c>
      <c r="G59">
        <f>IFERROR(INDEX(BasicStats!$A:$AH,MATCH($A59,BasicStats!$B:$B,0),COLUMN()+1),INDEX(BasicStats!$A:$AH,MATCH($A59&amp;" NCAA",BasicStats!$B:$B,0),COLUMN()+1))</f>
        <v>5.53</v>
      </c>
      <c r="H59">
        <f>IFERROR(INDEX(BasicStats!$A:$AH,MATCH($A59,BasicStats!$B:$B,0),COLUMN()+1),INDEX(BasicStats!$A:$AH,MATCH($A59&amp;" NCAA",BasicStats!$B:$B,0),COLUMN()+1))</f>
        <v>14</v>
      </c>
      <c r="I59">
        <f>IFERROR(INDEX(BasicStats!$A:$AH,MATCH($A59,BasicStats!$B:$B,0),COLUMN()+1),INDEX(BasicStats!$A:$AH,MATCH($A59&amp;" NCAA",BasicStats!$B:$B,0),COLUMN()+1))</f>
        <v>4</v>
      </c>
      <c r="J59">
        <f>IFERROR(INDEX(BasicStats!$A:$AH,MATCH($A59,BasicStats!$B:$B,0),COLUMN()+1),INDEX(BasicStats!$A:$AH,MATCH($A59&amp;" NCAA",BasicStats!$B:$B,0),COLUMN()+1))</f>
        <v>16</v>
      </c>
      <c r="K59">
        <f>IFERROR(INDEX(BasicStats!$A:$AH,MATCH($A59,BasicStats!$B:$B,0),COLUMN()+1),INDEX(BasicStats!$A:$AH,MATCH($A59&amp;" NCAA",BasicStats!$B:$B,0),COLUMN()+1))</f>
        <v>2</v>
      </c>
      <c r="L59">
        <f>IFERROR(INDEX(BasicStats!$A:$AH,MATCH($A59,BasicStats!$B:$B,0),COLUMN()+1),INDEX(BasicStats!$A:$AH,MATCH($A59&amp;" NCAA",BasicStats!$B:$B,0),COLUMN()+1))</f>
        <v>7</v>
      </c>
      <c r="M59">
        <f>IFERROR(INDEX(BasicStats!$A:$AH,MATCH($A59,BasicStats!$B:$B,0),COLUMN()+1),INDEX(BasicStats!$A:$AH,MATCH($A59&amp;" NCAA",BasicStats!$B:$B,0),COLUMN()+1))</f>
        <v>4</v>
      </c>
      <c r="N59">
        <f>IFERROR(INDEX(BasicStats!$A:$AH,MATCH($A59,BasicStats!$B:$B,0),COLUMN()+1),INDEX(BasicStats!$A:$AH,MATCH($A59&amp;" NCAA",BasicStats!$B:$B,0),COLUMN()+1))</f>
        <v>2510</v>
      </c>
      <c r="O59">
        <f>IFERROR(INDEX(BasicStats!$A:$AH,MATCH($A59,BasicStats!$B:$B,0),COLUMN()+1),INDEX(BasicStats!$A:$AH,MATCH($A59&amp;" NCAA",BasicStats!$B:$B,0),COLUMN()+1))</f>
        <v>2194</v>
      </c>
      <c r="P59">
        <f>IFERROR(INDEX(BasicStats!$A:$AH,MATCH($A59,BasicStats!$B:$B,0),COLUMN()+1),INDEX(BasicStats!$A:$AH,MATCH($A59&amp;" NCAA",BasicStats!$B:$B,0),COLUMN()+1))</f>
        <v>0</v>
      </c>
      <c r="Q59">
        <f>IFERROR(INDEX(BasicStats!$A:$AH,MATCH($A59,BasicStats!$B:$B,0),COLUMN()+1),INDEX(BasicStats!$A:$AH,MATCH($A59&amp;" NCAA",BasicStats!$B:$B,0),COLUMN()+1))</f>
        <v>1410</v>
      </c>
      <c r="R59">
        <f>IFERROR(INDEX(BasicStats!$A:$AH,MATCH($A59,BasicStats!$B:$B,0),COLUMN()+1),INDEX(BasicStats!$A:$AH,MATCH($A59&amp;" NCAA",BasicStats!$B:$B,0),COLUMN()+1))</f>
        <v>872</v>
      </c>
      <c r="S59">
        <f>IFERROR(INDEX(BasicStats!$A:$AH,MATCH($A59,BasicStats!$B:$B,0),COLUMN()+1),INDEX(BasicStats!$A:$AH,MATCH($A59&amp;" NCAA",BasicStats!$B:$B,0),COLUMN()+1))</f>
        <v>2018</v>
      </c>
      <c r="T59">
        <f>IFERROR(INDEX(BasicStats!$A:$AH,MATCH($A59,BasicStats!$B:$B,0),COLUMN()+1),INDEX(BasicStats!$A:$AH,MATCH($A59&amp;" NCAA",BasicStats!$B:$B,0),COLUMN()+1))</f>
        <v>0.432</v>
      </c>
      <c r="U59">
        <f>IFERROR(INDEX(BasicStats!$A:$AH,MATCH($A59,BasicStats!$B:$B,0),COLUMN()+1),INDEX(BasicStats!$A:$AH,MATCH($A59&amp;" NCAA",BasicStats!$B:$B,0),COLUMN()+1))</f>
        <v>232</v>
      </c>
      <c r="V59">
        <f>IFERROR(INDEX(BasicStats!$A:$AH,MATCH($A59,BasicStats!$B:$B,0),COLUMN()+1),INDEX(BasicStats!$A:$AH,MATCH($A59&amp;" NCAA",BasicStats!$B:$B,0),COLUMN()+1))</f>
        <v>673</v>
      </c>
      <c r="W59">
        <f>IFERROR(INDEX(BasicStats!$A:$AH,MATCH($A59,BasicStats!$B:$B,0),COLUMN()+1),INDEX(BasicStats!$A:$AH,MATCH($A59&amp;" NCAA",BasicStats!$B:$B,0),COLUMN()+1))</f>
        <v>0.34499999999999997</v>
      </c>
      <c r="X59">
        <f>IFERROR(INDEX(BasicStats!$A:$AH,MATCH($A59,BasicStats!$B:$B,0),COLUMN()+1),INDEX(BasicStats!$A:$AH,MATCH($A59&amp;" NCAA",BasicStats!$B:$B,0),COLUMN()+1))</f>
        <v>534</v>
      </c>
      <c r="Y59">
        <f>IFERROR(INDEX(BasicStats!$A:$AH,MATCH($A59,BasicStats!$B:$B,0),COLUMN()+1),INDEX(BasicStats!$A:$AH,MATCH($A59&amp;" NCAA",BasicStats!$B:$B,0),COLUMN()+1))</f>
        <v>758</v>
      </c>
      <c r="Z59">
        <f>IFERROR(INDEX(BasicStats!$A:$AH,MATCH($A59,BasicStats!$B:$B,0),COLUMN()+1),INDEX(BasicStats!$A:$AH,MATCH($A59&amp;" NCAA",BasicStats!$B:$B,0),COLUMN()+1))</f>
        <v>0.70399999999999996</v>
      </c>
      <c r="AA59">
        <f>IFERROR(INDEX(BasicStats!$A:$AH,MATCH($A59,BasicStats!$B:$B,0),COLUMN()+1),INDEX(BasicStats!$A:$AH,MATCH($A59&amp;" NCAA",BasicStats!$B:$B,0),COLUMN()+1))</f>
        <v>442</v>
      </c>
      <c r="AB59">
        <f>IFERROR(INDEX(BasicStats!$A:$AH,MATCH($A59,BasicStats!$B:$B,0),COLUMN()+1),INDEX(BasicStats!$A:$AH,MATCH($A59&amp;" NCAA",BasicStats!$B:$B,0),COLUMN()+1))</f>
        <v>1264</v>
      </c>
      <c r="AC59">
        <f>IFERROR(INDEX(BasicStats!$A:$AH,MATCH($A59,BasicStats!$B:$B,0),COLUMN()+1),INDEX(BasicStats!$A:$AH,MATCH($A59&amp;" NCAA",BasicStats!$B:$B,0),COLUMN()+1))</f>
        <v>466</v>
      </c>
      <c r="AD59">
        <f>IFERROR(INDEX(BasicStats!$A:$AH,MATCH($A59,BasicStats!$B:$B,0),COLUMN()+1),INDEX(BasicStats!$A:$AH,MATCH($A59&amp;" NCAA",BasicStats!$B:$B,0),COLUMN()+1))</f>
        <v>214</v>
      </c>
      <c r="AE59">
        <f>IFERROR(INDEX(BasicStats!$A:$AH,MATCH($A59,BasicStats!$B:$B,0),COLUMN()+1),INDEX(BasicStats!$A:$AH,MATCH($A59&amp;" NCAA",BasicStats!$B:$B,0),COLUMN()+1))</f>
        <v>155</v>
      </c>
      <c r="AF59">
        <f>IFERROR(INDEX(BasicStats!$A:$AH,MATCH($A59,BasicStats!$B:$B,0),COLUMN()+1),INDEX(BasicStats!$A:$AH,MATCH($A59&amp;" NCAA",BasicStats!$B:$B,0),COLUMN()+1))</f>
        <v>365</v>
      </c>
      <c r="AG59" s="38">
        <f>IFERROR(INDEX(AdvancedStats!$A:$AD,MATCH($A59,AdvancedStats!$B:$B,0),COLUMN()-15),INDEX(AdvancedStats!$A:$AD,MATCH($A59&amp;" NCAA",AdvancedStats!$B:$B,0),COLUMN()-15))</f>
        <v>65</v>
      </c>
      <c r="AH59" s="38">
        <f>IFERROR(INDEX(AdvancedStats!$A:$AD,MATCH($A59,AdvancedStats!$B:$B,0),COLUMN()-15),INDEX(AdvancedStats!$A:$AD,MATCH($A59&amp;" NCAA",AdvancedStats!$B:$B,0),COLUMN()-15))</f>
        <v>109.5</v>
      </c>
      <c r="AI59" s="38">
        <f>IFERROR(INDEX(AdvancedStats!$A:$AD,MATCH($A59,AdvancedStats!$B:$B,0),COLUMN()-15),INDEX(AdvancedStats!$A:$AD,MATCH($A59&amp;" NCAA",AdvancedStats!$B:$B,0),COLUMN()-15))</f>
        <v>0.376</v>
      </c>
      <c r="AJ59" s="38">
        <f>IFERROR(INDEX(AdvancedStats!$A:$AD,MATCH($A59,AdvancedStats!$B:$B,0),COLUMN()-15),INDEX(AdvancedStats!$A:$AD,MATCH($A59&amp;" NCAA",AdvancedStats!$B:$B,0),COLUMN()-15))</f>
        <v>0.33300000000000002</v>
      </c>
      <c r="AK59" s="38">
        <f>IFERROR(INDEX(AdvancedStats!$A:$AD,MATCH($A59,AdvancedStats!$B:$B,0),COLUMN()-15),INDEX(AdvancedStats!$A:$AD,MATCH($A59&amp;" NCAA",AdvancedStats!$B:$B,0),COLUMN()-15))</f>
        <v>0.52800000000000002</v>
      </c>
      <c r="AL59" s="38">
        <f>IFERROR(INDEX(AdvancedStats!$A:$AD,MATCH($A59,AdvancedStats!$B:$B,0),COLUMN()-15),INDEX(AdvancedStats!$A:$AD,MATCH($A59&amp;" NCAA",AdvancedStats!$B:$B,0),COLUMN()-15))</f>
        <v>53.7</v>
      </c>
      <c r="AM59" s="38">
        <f>IFERROR(INDEX(AdvancedStats!$A:$AD,MATCH($A59,AdvancedStats!$B:$B,0),COLUMN()-15),INDEX(AdvancedStats!$A:$AD,MATCH($A59&amp;" NCAA",AdvancedStats!$B:$B,0),COLUMN()-15))</f>
        <v>53.4</v>
      </c>
      <c r="AN59" s="38">
        <f>IFERROR(INDEX(AdvancedStats!$A:$AD,MATCH($A59,AdvancedStats!$B:$B,0),COLUMN()-15),INDEX(AdvancedStats!$A:$AD,MATCH($A59&amp;" NCAA",AdvancedStats!$B:$B,0),COLUMN()-15))</f>
        <v>9.3000000000000007</v>
      </c>
      <c r="AO59" s="38">
        <f>IFERROR(INDEX(AdvancedStats!$A:$AD,MATCH($A59,AdvancedStats!$B:$B,0),COLUMN()-15),INDEX(AdvancedStats!$A:$AD,MATCH($A59&amp;" NCAA",AdvancedStats!$B:$B,0),COLUMN()-15))</f>
        <v>14.5</v>
      </c>
      <c r="AP59" s="38">
        <f>IFERROR(INDEX(AdvancedStats!$A:$AD,MATCH($A59,AdvancedStats!$B:$B,0),COLUMN()-15),INDEX(AdvancedStats!$A:$AD,MATCH($A59&amp;" NCAA",AdvancedStats!$B:$B,0),COLUMN()-15))</f>
        <v>0.49</v>
      </c>
      <c r="AQ59" s="38">
        <f>IFERROR(INDEX(AdvancedStats!$A:$AD,MATCH($A59,AdvancedStats!$B:$B,0),COLUMN()-15),INDEX(AdvancedStats!$A:$AD,MATCH($A59&amp;" NCAA",AdvancedStats!$B:$B,0),COLUMN()-15))</f>
        <v>13.3</v>
      </c>
      <c r="AR59" s="38">
        <f>IFERROR(INDEX(AdvancedStats!$A:$AD,MATCH($A59,AdvancedStats!$B:$B,0),COLUMN()-15),INDEX(AdvancedStats!$A:$AD,MATCH($A59&amp;" NCAA",AdvancedStats!$B:$B,0),COLUMN()-15))</f>
        <v>36.9</v>
      </c>
      <c r="AS59" s="38">
        <f>IFERROR(INDEX(AdvancedStats!$A:$AD,MATCH($A59,AdvancedStats!$B:$B,0),COLUMN()-15),INDEX(AdvancedStats!$A:$AD,MATCH($A59&amp;" NCAA",AdvancedStats!$B:$B,0),COLUMN()-15))</f>
        <v>0.26500000000000001</v>
      </c>
      <c r="AT59" s="39">
        <f>IFERROR(INDEX(AdvancedOpponentStats!$A:$AD,MATCH($A59,AdvancedOpponentStats!$B:$B,0),COLUMN()-27),INDEX(AdvancedOpponentStats!$A:$AD,MATCH($A59&amp;" NCAA",AdvancedOpponentStats!$B:$B,0),COLUMN()-27))</f>
        <v>95.7</v>
      </c>
      <c r="AU59" s="39">
        <f>IFERROR(INDEX(AdvancedOpponentStats!$A:$AD,MATCH($A59,AdvancedOpponentStats!$B:$B,0),COLUMN()-27),INDEX(AdvancedOpponentStats!$A:$AD,MATCH($A59&amp;" NCAA",AdvancedOpponentStats!$B:$B,0),COLUMN()-27))</f>
        <v>0.30499999999999999</v>
      </c>
      <c r="AV59" s="39">
        <f>IFERROR(INDEX(AdvancedOpponentStats!$A:$AD,MATCH($A59,AdvancedOpponentStats!$B:$B,0),COLUMN()-27),INDEX(AdvancedOpponentStats!$A:$AD,MATCH($A59&amp;" NCAA",AdvancedOpponentStats!$B:$B,0),COLUMN()-27))</f>
        <v>0.42799999999999999</v>
      </c>
      <c r="AW59" s="39">
        <f>IFERROR(INDEX(AdvancedOpponentStats!$A:$AD,MATCH($A59,AdvancedOpponentStats!$B:$B,0),COLUMN()-27),INDEX(AdvancedOpponentStats!$A:$AD,MATCH($A59&amp;" NCAA",AdvancedOpponentStats!$B:$B,0),COLUMN()-27))</f>
        <v>0.51300000000000001</v>
      </c>
      <c r="AX59" s="39">
        <f>IFERROR(INDEX(AdvancedOpponentStats!$A:$AD,MATCH($A59,AdvancedOpponentStats!$B:$B,0),COLUMN()-27),INDEX(AdvancedOpponentStats!$A:$AD,MATCH($A59&amp;" NCAA",AdvancedOpponentStats!$B:$B,0),COLUMN()-27))</f>
        <v>46.3</v>
      </c>
      <c r="AY59" s="39">
        <f>IFERROR(INDEX(AdvancedOpponentStats!$A:$AD,MATCH($A59,AdvancedOpponentStats!$B:$B,0),COLUMN()-27),INDEX(AdvancedOpponentStats!$A:$AD,MATCH($A59&amp;" NCAA",AdvancedOpponentStats!$B:$B,0),COLUMN()-27))</f>
        <v>50.7</v>
      </c>
      <c r="AZ59" s="39">
        <f>IFERROR(INDEX(AdvancedOpponentStats!$A:$AD,MATCH($A59,AdvancedOpponentStats!$B:$B,0),COLUMN()-27),INDEX(AdvancedOpponentStats!$A:$AD,MATCH($A59&amp;" NCAA",AdvancedOpponentStats!$B:$B,0),COLUMN()-27))</f>
        <v>5.8</v>
      </c>
      <c r="BA59" s="39">
        <f>IFERROR(INDEX(AdvancedOpponentStats!$A:$AD,MATCH($A59,AdvancedOpponentStats!$B:$B,0),COLUMN()-27),INDEX(AdvancedOpponentStats!$A:$AD,MATCH($A59&amp;" NCAA",AdvancedOpponentStats!$B:$B,0),COLUMN()-27))</f>
        <v>9.4</v>
      </c>
      <c r="BB59" s="39">
        <f>IFERROR(INDEX(AdvancedOpponentStats!$A:$AD,MATCH($A59,AdvancedOpponentStats!$B:$B,0),COLUMN()-27),INDEX(AdvancedOpponentStats!$A:$AD,MATCH($A59&amp;" NCAA",AdvancedOpponentStats!$B:$B,0),COLUMN()-27))</f>
        <v>0.48599999999999999</v>
      </c>
      <c r="BC59" s="39">
        <f>IFERROR(INDEX(AdvancedOpponentStats!$A:$AD,MATCH($A59,AdvancedOpponentStats!$B:$B,0),COLUMN()-27),INDEX(AdvancedOpponentStats!$A:$AD,MATCH($A59&amp;" NCAA",AdvancedOpponentStats!$B:$B,0),COLUMN()-27))</f>
        <v>18.2</v>
      </c>
      <c r="BD59" s="39">
        <f>IFERROR(INDEX(AdvancedOpponentStats!$A:$AD,MATCH($A59,AdvancedOpponentStats!$B:$B,0),COLUMN()-27),INDEX(AdvancedOpponentStats!$A:$AD,MATCH($A59&amp;" NCAA",AdvancedOpponentStats!$B:$B,0),COLUMN()-27))</f>
        <v>28.8</v>
      </c>
      <c r="BE59" s="39">
        <f>IFERROR(INDEX(AdvancedOpponentStats!$A:$AD,MATCH($A59,AdvancedOpponentStats!$B:$B,0),COLUMN()-27),INDEX(AdvancedOpponentStats!$A:$AD,MATCH($A59&amp;" NCAA",AdvancedOpponentStats!$B:$B,0),COLUMN()-27))</f>
        <v>0.20200000000000001</v>
      </c>
      <c r="BF59" s="41">
        <f>IFERROR(INDEX(TeamRankings!$A:$R,MATCH($A59,TeamRankings!$B:$B,0),COLUMN()-49),INDEX(TeamRankings!$A:$R,MATCH($A59&amp;" NCAA",TeamRankings!$B:$B,0),COLUMN()-49))</f>
        <v>9.0299999999999994</v>
      </c>
      <c r="BG59" s="41">
        <f>IFERROR(INDEX(TeamRankings!$A:$R,MATCH($A59,TeamRankings!$B:$B,0),COLUMN()-48),INDEX(TeamRankings!$A:$R,MATCH($A59&amp;" NCAA",TeamRankings!$B:$B,0),COLUMN()-48))</f>
        <v>5.53</v>
      </c>
      <c r="BH59" s="41">
        <f>IFERROR(INDEX(TeamRankings!$A:$R,MATCH($A59,TeamRankings!$B:$B,0),COLUMN()-47),INDEX(TeamRankings!$A:$R,MATCH($A59&amp;" NCAA",TeamRankings!$B:$B,0),COLUMN()-47))</f>
        <v>2.64</v>
      </c>
      <c r="BI59" s="41">
        <f>IFERROR(INDEX(TeamRankings!$A:$R,MATCH($A59,TeamRankings!$B:$B,0),COLUMN()-47),INDEX(TeamRankings!$A:$R,MATCH($A59&amp;" NCAA",TeamRankings!$B:$B,0),COLUMN()-47))</f>
        <v>11.92</v>
      </c>
      <c r="BJ59" s="41">
        <f>IFERROR(INDEX(TeamRankings!$A:$R,MATCH($A59,TeamRankings!$B:$B,0),COLUMN()-47),INDEX(TeamRankings!$A:$R,MATCH($A59&amp;" NCAA",TeamRankings!$B:$B,0),COLUMN()-47))</f>
        <v>14.55</v>
      </c>
      <c r="BK59" s="41">
        <f>IFERROR(INDEX(TeamRankings!$A:$R,MATCH($A59,TeamRankings!$B:$B,0),COLUMN()-47),INDEX(TeamRankings!$A:$R,MATCH($A59&amp;" NCAA",TeamRankings!$B:$B,0),COLUMN()-47))</f>
        <v>113.44</v>
      </c>
      <c r="BL59" s="41">
        <f>IFERROR(INDEX(TeamRankings!$A:$R,MATCH($A59,TeamRankings!$B:$B,0),COLUMN()-47),INDEX(TeamRankings!$A:$R,MATCH($A59&amp;" NCAA",TeamRankings!$B:$B,0),COLUMN()-47))</f>
        <v>91.66</v>
      </c>
      <c r="BM59" s="41">
        <f>IFERROR(INDEX(TeamRankings!$A:$R,MATCH($A59,TeamRankings!$B:$B,0),COLUMN()-47),INDEX(TeamRankings!$A:$R,MATCH($A59&amp;" NCAA",TeamRankings!$B:$B,0),COLUMN()-47))</f>
        <v>21.78</v>
      </c>
      <c r="BN59">
        <f t="shared" si="18"/>
        <v>35</v>
      </c>
      <c r="BO59">
        <f t="shared" si="19"/>
        <v>28</v>
      </c>
      <c r="BP59">
        <f t="shared" si="4"/>
        <v>71.714285714285708</v>
      </c>
      <c r="BQ59" s="41" t="str">
        <f>INDEX(TeamRankings!$A:$R,MATCH($A59,TeamRankings!$B:$B,0),3)</f>
        <v>AAC</v>
      </c>
      <c r="BR59" s="40">
        <f t="shared" si="6"/>
        <v>13.799999999999997</v>
      </c>
      <c r="BS59" s="40">
        <f t="shared" si="7"/>
        <v>7.1000000000000008E-2</v>
      </c>
      <c r="BT59" s="40">
        <f t="shared" si="8"/>
        <v>-9.4999999999999973E-2</v>
      </c>
      <c r="BU59" s="40">
        <f t="shared" si="9"/>
        <v>1.5000000000000013E-2</v>
      </c>
      <c r="BV59" s="40">
        <f t="shared" si="10"/>
        <v>7.4000000000000057</v>
      </c>
      <c r="BW59" s="40">
        <f t="shared" si="11"/>
        <v>2.6999999999999957</v>
      </c>
      <c r="BX59" s="40">
        <f t="shared" si="12"/>
        <v>3.5000000000000009</v>
      </c>
      <c r="BY59" s="40">
        <f t="shared" si="13"/>
        <v>5.0999999999999996</v>
      </c>
      <c r="BZ59" s="40">
        <f t="shared" si="14"/>
        <v>4.0000000000000036E-3</v>
      </c>
      <c r="CA59" s="40">
        <f t="shared" si="15"/>
        <v>-4.8999999999999986</v>
      </c>
      <c r="CB59" s="40">
        <f t="shared" si="16"/>
        <v>8.0999999999999979</v>
      </c>
      <c r="CC59" s="40">
        <f t="shared" si="17"/>
        <v>6.3E-2</v>
      </c>
    </row>
    <row r="60" spans="1:81" x14ac:dyDescent="0.25">
      <c r="A60" t="s">
        <v>189</v>
      </c>
      <c r="B60">
        <f>IFERROR(INDEX(BasicStats!$A:$AH,MATCH($A60,BasicStats!$B:$B,0),COLUMN()+1),INDEX(BasicStats!$A:$AH,MATCH($A60&amp;" NCAA",BasicStats!$B:$B,0),COLUMN()+1))</f>
        <v>30</v>
      </c>
      <c r="C60">
        <f>IFERROR(INDEX(BasicStats!$A:$AH,MATCH($A60,BasicStats!$B:$B,0),COLUMN()+1),INDEX(BasicStats!$A:$AH,MATCH($A60&amp;" NCAA",BasicStats!$B:$B,0),COLUMN()+1))</f>
        <v>12</v>
      </c>
      <c r="D60">
        <f>IFERROR(INDEX(BasicStats!$A:$AH,MATCH($A60,BasicStats!$B:$B,0),COLUMN()+1),INDEX(BasicStats!$A:$AH,MATCH($A60&amp;" NCAA",BasicStats!$B:$B,0),COLUMN()+1))</f>
        <v>18</v>
      </c>
      <c r="E60">
        <f>IFERROR(INDEX(BasicStats!$A:$AH,MATCH($A60,BasicStats!$B:$B,0),COLUMN()+1),INDEX(BasicStats!$A:$AH,MATCH($A60&amp;" NCAA",BasicStats!$B:$B,0),COLUMN()+1))</f>
        <v>0.4</v>
      </c>
      <c r="F60">
        <f>IFERROR(INDEX(BasicStats!$A:$AH,MATCH($A60,BasicStats!$B:$B,0),COLUMN()+1),INDEX(BasicStats!$A:$AH,MATCH($A60&amp;" NCAA",BasicStats!$B:$B,0),COLUMN()+1))</f>
        <v>-7.95</v>
      </c>
      <c r="G60">
        <f>IFERROR(INDEX(BasicStats!$A:$AH,MATCH($A60,BasicStats!$B:$B,0),COLUMN()+1),INDEX(BasicStats!$A:$AH,MATCH($A60&amp;" NCAA",BasicStats!$B:$B,0),COLUMN()+1))</f>
        <v>0.01</v>
      </c>
      <c r="H60">
        <f>IFERROR(INDEX(BasicStats!$A:$AH,MATCH($A60,BasicStats!$B:$B,0),COLUMN()+1),INDEX(BasicStats!$A:$AH,MATCH($A60&amp;" NCAA",BasicStats!$B:$B,0),COLUMN()+1))</f>
        <v>4</v>
      </c>
      <c r="I60">
        <f>IFERROR(INDEX(BasicStats!$A:$AH,MATCH($A60,BasicStats!$B:$B,0),COLUMN()+1),INDEX(BasicStats!$A:$AH,MATCH($A60&amp;" NCAA",BasicStats!$B:$B,0),COLUMN()+1))</f>
        <v>14</v>
      </c>
      <c r="J60">
        <f>IFERROR(INDEX(BasicStats!$A:$AH,MATCH($A60,BasicStats!$B:$B,0),COLUMN()+1),INDEX(BasicStats!$A:$AH,MATCH($A60&amp;" NCAA",BasicStats!$B:$B,0),COLUMN()+1))</f>
        <v>8</v>
      </c>
      <c r="K60">
        <f>IFERROR(INDEX(BasicStats!$A:$AH,MATCH($A60,BasicStats!$B:$B,0),COLUMN()+1),INDEX(BasicStats!$A:$AH,MATCH($A60&amp;" NCAA",BasicStats!$B:$B,0),COLUMN()+1))</f>
        <v>7</v>
      </c>
      <c r="L60">
        <f>IFERROR(INDEX(BasicStats!$A:$AH,MATCH($A60,BasicStats!$B:$B,0),COLUMN()+1),INDEX(BasicStats!$A:$AH,MATCH($A60&amp;" NCAA",BasicStats!$B:$B,0),COLUMN()+1))</f>
        <v>4</v>
      </c>
      <c r="M60">
        <f>IFERROR(INDEX(BasicStats!$A:$AH,MATCH($A60,BasicStats!$B:$B,0),COLUMN()+1),INDEX(BasicStats!$A:$AH,MATCH($A60&amp;" NCAA",BasicStats!$B:$B,0),COLUMN()+1))</f>
        <v>10</v>
      </c>
      <c r="N60">
        <f>IFERROR(INDEX(BasicStats!$A:$AH,MATCH($A60,BasicStats!$B:$B,0),COLUMN()+1),INDEX(BasicStats!$A:$AH,MATCH($A60&amp;" NCAA",BasicStats!$B:$B,0),COLUMN()+1))</f>
        <v>2553</v>
      </c>
      <c r="O60">
        <f>IFERROR(INDEX(BasicStats!$A:$AH,MATCH($A60,BasicStats!$B:$B,0),COLUMN()+1),INDEX(BasicStats!$A:$AH,MATCH($A60&amp;" NCAA",BasicStats!$B:$B,0),COLUMN()+1))</f>
        <v>2584</v>
      </c>
      <c r="P60">
        <f>IFERROR(INDEX(BasicStats!$A:$AH,MATCH($A60,BasicStats!$B:$B,0),COLUMN()+1),INDEX(BasicStats!$A:$AH,MATCH($A60&amp;" NCAA",BasicStats!$B:$B,0),COLUMN()+1))</f>
        <v>0</v>
      </c>
      <c r="Q60">
        <f>IFERROR(INDEX(BasicStats!$A:$AH,MATCH($A60,BasicStats!$B:$B,0),COLUMN()+1),INDEX(BasicStats!$A:$AH,MATCH($A60&amp;" NCAA",BasicStats!$B:$B,0),COLUMN()+1))</f>
        <v>1210</v>
      </c>
      <c r="R60">
        <f>IFERROR(INDEX(BasicStats!$A:$AH,MATCH($A60,BasicStats!$B:$B,0),COLUMN()+1),INDEX(BasicStats!$A:$AH,MATCH($A60&amp;" NCAA",BasicStats!$B:$B,0),COLUMN()+1))</f>
        <v>899</v>
      </c>
      <c r="S60">
        <f>IFERROR(INDEX(BasicStats!$A:$AH,MATCH($A60,BasicStats!$B:$B,0),COLUMN()+1),INDEX(BasicStats!$A:$AH,MATCH($A60&amp;" NCAA",BasicStats!$B:$B,0),COLUMN()+1))</f>
        <v>2010</v>
      </c>
      <c r="T60">
        <f>IFERROR(INDEX(BasicStats!$A:$AH,MATCH($A60,BasicStats!$B:$B,0),COLUMN()+1),INDEX(BasicStats!$A:$AH,MATCH($A60&amp;" NCAA",BasicStats!$B:$B,0),COLUMN()+1))</f>
        <v>0.44700000000000001</v>
      </c>
      <c r="U60">
        <f>IFERROR(INDEX(BasicStats!$A:$AH,MATCH($A60,BasicStats!$B:$B,0),COLUMN()+1),INDEX(BasicStats!$A:$AH,MATCH($A60&amp;" NCAA",BasicStats!$B:$B,0),COLUMN()+1))</f>
        <v>370</v>
      </c>
      <c r="V60">
        <f>IFERROR(INDEX(BasicStats!$A:$AH,MATCH($A60,BasicStats!$B:$B,0),COLUMN()+1),INDEX(BasicStats!$A:$AH,MATCH($A60&amp;" NCAA",BasicStats!$B:$B,0),COLUMN()+1))</f>
        <v>1076</v>
      </c>
      <c r="W60">
        <f>IFERROR(INDEX(BasicStats!$A:$AH,MATCH($A60,BasicStats!$B:$B,0),COLUMN()+1),INDEX(BasicStats!$A:$AH,MATCH($A60&amp;" NCAA",BasicStats!$B:$B,0),COLUMN()+1))</f>
        <v>0.34399999999999997</v>
      </c>
      <c r="X60">
        <f>IFERROR(INDEX(BasicStats!$A:$AH,MATCH($A60,BasicStats!$B:$B,0),COLUMN()+1),INDEX(BasicStats!$A:$AH,MATCH($A60&amp;" NCAA",BasicStats!$B:$B,0),COLUMN()+1))</f>
        <v>385</v>
      </c>
      <c r="Y60">
        <f>IFERROR(INDEX(BasicStats!$A:$AH,MATCH($A60,BasicStats!$B:$B,0),COLUMN()+1),INDEX(BasicStats!$A:$AH,MATCH($A60&amp;" NCAA",BasicStats!$B:$B,0),COLUMN()+1))</f>
        <v>523</v>
      </c>
      <c r="Z60">
        <f>IFERROR(INDEX(BasicStats!$A:$AH,MATCH($A60,BasicStats!$B:$B,0),COLUMN()+1),INDEX(BasicStats!$A:$AH,MATCH($A60&amp;" NCAA",BasicStats!$B:$B,0),COLUMN()+1))</f>
        <v>0.73599999999999999</v>
      </c>
      <c r="AA60">
        <f>IFERROR(INDEX(BasicStats!$A:$AH,MATCH($A60,BasicStats!$B:$B,0),COLUMN()+1),INDEX(BasicStats!$A:$AH,MATCH($A60&amp;" NCAA",BasicStats!$B:$B,0),COLUMN()+1))</f>
        <v>322</v>
      </c>
      <c r="AB60">
        <f>IFERROR(INDEX(BasicStats!$A:$AH,MATCH($A60,BasicStats!$B:$B,0),COLUMN()+1),INDEX(BasicStats!$A:$AH,MATCH($A60&amp;" NCAA",BasicStats!$B:$B,0),COLUMN()+1))</f>
        <v>1107</v>
      </c>
      <c r="AC60">
        <f>IFERROR(INDEX(BasicStats!$A:$AH,MATCH($A60,BasicStats!$B:$B,0),COLUMN()+1),INDEX(BasicStats!$A:$AH,MATCH($A60&amp;" NCAA",BasicStats!$B:$B,0),COLUMN()+1))</f>
        <v>463</v>
      </c>
      <c r="AD60">
        <f>IFERROR(INDEX(BasicStats!$A:$AH,MATCH($A60,BasicStats!$B:$B,0),COLUMN()+1),INDEX(BasicStats!$A:$AH,MATCH($A60&amp;" NCAA",BasicStats!$B:$B,0),COLUMN()+1))</f>
        <v>201</v>
      </c>
      <c r="AE60">
        <f>IFERROR(INDEX(BasicStats!$A:$AH,MATCH($A60,BasicStats!$B:$B,0),COLUMN()+1),INDEX(BasicStats!$A:$AH,MATCH($A60&amp;" NCAA",BasicStats!$B:$B,0),COLUMN()+1))</f>
        <v>110</v>
      </c>
      <c r="AF60">
        <f>IFERROR(INDEX(BasicStats!$A:$AH,MATCH($A60,BasicStats!$B:$B,0),COLUMN()+1),INDEX(BasicStats!$A:$AH,MATCH($A60&amp;" NCAA",BasicStats!$B:$B,0),COLUMN()+1))</f>
        <v>386</v>
      </c>
      <c r="AG60" s="38">
        <f>IFERROR(INDEX(AdvancedStats!$A:$AD,MATCH($A60,AdvancedStats!$B:$B,0),COLUMN()-15),INDEX(AdvancedStats!$A:$AD,MATCH($A60&amp;" NCAA",AdvancedStats!$B:$B,0),COLUMN()-15))</f>
        <v>76.7</v>
      </c>
      <c r="AH60" s="38">
        <f>IFERROR(INDEX(AdvancedStats!$A:$AD,MATCH($A60,AdvancedStats!$B:$B,0),COLUMN()-15),INDEX(AdvancedStats!$A:$AD,MATCH($A60&amp;" NCAA",AdvancedStats!$B:$B,0),COLUMN()-15))</f>
        <v>110</v>
      </c>
      <c r="AI60" s="38">
        <f>IFERROR(INDEX(AdvancedStats!$A:$AD,MATCH($A60,AdvancedStats!$B:$B,0),COLUMN()-15),INDEX(AdvancedStats!$A:$AD,MATCH($A60&amp;" NCAA",AdvancedStats!$B:$B,0),COLUMN()-15))</f>
        <v>0.26</v>
      </c>
      <c r="AJ60" s="38">
        <f>IFERROR(INDEX(AdvancedStats!$A:$AD,MATCH($A60,AdvancedStats!$B:$B,0),COLUMN()-15),INDEX(AdvancedStats!$A:$AD,MATCH($A60&amp;" NCAA",AdvancedStats!$B:$B,0),COLUMN()-15))</f>
        <v>0.53500000000000003</v>
      </c>
      <c r="AK60" s="38">
        <f>IFERROR(INDEX(AdvancedStats!$A:$AD,MATCH($A60,AdvancedStats!$B:$B,0),COLUMN()-15),INDEX(AdvancedStats!$A:$AD,MATCH($A60&amp;" NCAA",AdvancedStats!$B:$B,0),COLUMN()-15))</f>
        <v>0.56499999999999995</v>
      </c>
      <c r="AL60" s="38">
        <f>IFERROR(INDEX(AdvancedStats!$A:$AD,MATCH($A60,AdvancedStats!$B:$B,0),COLUMN()-15),INDEX(AdvancedStats!$A:$AD,MATCH($A60&amp;" NCAA",AdvancedStats!$B:$B,0),COLUMN()-15))</f>
        <v>47.7</v>
      </c>
      <c r="AM60" s="38">
        <f>IFERROR(INDEX(AdvancedStats!$A:$AD,MATCH($A60,AdvancedStats!$B:$B,0),COLUMN()-15),INDEX(AdvancedStats!$A:$AD,MATCH($A60&amp;" NCAA",AdvancedStats!$B:$B,0),COLUMN()-15))</f>
        <v>51.5</v>
      </c>
      <c r="AN60" s="38">
        <f>IFERROR(INDEX(AdvancedStats!$A:$AD,MATCH($A60,AdvancedStats!$B:$B,0),COLUMN()-15),INDEX(AdvancedStats!$A:$AD,MATCH($A60&amp;" NCAA",AdvancedStats!$B:$B,0),COLUMN()-15))</f>
        <v>8.6999999999999993</v>
      </c>
      <c r="AO60" s="38">
        <f>IFERROR(INDEX(AdvancedStats!$A:$AD,MATCH($A60,AdvancedStats!$B:$B,0),COLUMN()-15),INDEX(AdvancedStats!$A:$AD,MATCH($A60&amp;" NCAA",AdvancedStats!$B:$B,0),COLUMN()-15))</f>
        <v>10.6</v>
      </c>
      <c r="AP60" s="38">
        <f>IFERROR(INDEX(AdvancedStats!$A:$AD,MATCH($A60,AdvancedStats!$B:$B,0),COLUMN()-15),INDEX(AdvancedStats!$A:$AD,MATCH($A60&amp;" NCAA",AdvancedStats!$B:$B,0),COLUMN()-15))</f>
        <v>0.53900000000000003</v>
      </c>
      <c r="AQ60" s="38">
        <f>IFERROR(INDEX(AdvancedStats!$A:$AD,MATCH($A60,AdvancedStats!$B:$B,0),COLUMN()-15),INDEX(AdvancedStats!$A:$AD,MATCH($A60&amp;" NCAA",AdvancedStats!$B:$B,0),COLUMN()-15))</f>
        <v>14.6</v>
      </c>
      <c r="AR60" s="38">
        <f>IFERROR(INDEX(AdvancedStats!$A:$AD,MATCH($A60,AdvancedStats!$B:$B,0),COLUMN()-15),INDEX(AdvancedStats!$A:$AD,MATCH($A60&amp;" NCAA",AdvancedStats!$B:$B,0),COLUMN()-15))</f>
        <v>27</v>
      </c>
      <c r="AS60" s="38">
        <f>IFERROR(INDEX(AdvancedStats!$A:$AD,MATCH($A60,AdvancedStats!$B:$B,0),COLUMN()-15),INDEX(AdvancedStats!$A:$AD,MATCH($A60&amp;" NCAA",AdvancedStats!$B:$B,0),COLUMN()-15))</f>
        <v>0.192</v>
      </c>
      <c r="AT60" s="39">
        <f>IFERROR(INDEX(AdvancedOpponentStats!$A:$AD,MATCH($A60,AdvancedOpponentStats!$B:$B,0),COLUMN()-27),INDEX(AdvancedOpponentStats!$A:$AD,MATCH($A60&amp;" NCAA",AdvancedOpponentStats!$B:$B,0),COLUMN()-27))</f>
        <v>111.4</v>
      </c>
      <c r="AU60" s="39">
        <f>IFERROR(INDEX(AdvancedOpponentStats!$A:$AD,MATCH($A60,AdvancedOpponentStats!$B:$B,0),COLUMN()-27),INDEX(AdvancedOpponentStats!$A:$AD,MATCH($A60&amp;" NCAA",AdvancedOpponentStats!$B:$B,0),COLUMN()-27))</f>
        <v>0.30399999999999999</v>
      </c>
      <c r="AV60" s="39">
        <f>IFERROR(INDEX(AdvancedOpponentStats!$A:$AD,MATCH($A60,AdvancedOpponentStats!$B:$B,0),COLUMN()-27),INDEX(AdvancedOpponentStats!$A:$AD,MATCH($A60&amp;" NCAA",AdvancedOpponentStats!$B:$B,0),COLUMN()-27))</f>
        <v>0.47399999999999998</v>
      </c>
      <c r="AW60" s="39">
        <f>IFERROR(INDEX(AdvancedOpponentStats!$A:$AD,MATCH($A60,AdvancedOpponentStats!$B:$B,0),COLUMN()-27),INDEX(AdvancedOpponentStats!$A:$AD,MATCH($A60&amp;" NCAA",AdvancedOpponentStats!$B:$B,0),COLUMN()-27))</f>
        <v>0.57299999999999995</v>
      </c>
      <c r="AX60" s="39">
        <f>IFERROR(INDEX(AdvancedOpponentStats!$A:$AD,MATCH($A60,AdvancedOpponentStats!$B:$B,0),COLUMN()-27),INDEX(AdvancedOpponentStats!$A:$AD,MATCH($A60&amp;" NCAA",AdvancedOpponentStats!$B:$B,0),COLUMN()-27))</f>
        <v>52.3</v>
      </c>
      <c r="AY60" s="39">
        <f>IFERROR(INDEX(AdvancedOpponentStats!$A:$AD,MATCH($A60,AdvancedOpponentStats!$B:$B,0),COLUMN()-27),INDEX(AdvancedOpponentStats!$A:$AD,MATCH($A60&amp;" NCAA",AdvancedOpponentStats!$B:$B,0),COLUMN()-27))</f>
        <v>60.5</v>
      </c>
      <c r="AZ60" s="39">
        <f>IFERROR(INDEX(AdvancedOpponentStats!$A:$AD,MATCH($A60,AdvancedOpponentStats!$B:$B,0),COLUMN()-27),INDEX(AdvancedOpponentStats!$A:$AD,MATCH($A60&amp;" NCAA",AdvancedOpponentStats!$B:$B,0),COLUMN()-27))</f>
        <v>8.8000000000000007</v>
      </c>
      <c r="BA60" s="39">
        <f>IFERROR(INDEX(AdvancedOpponentStats!$A:$AD,MATCH($A60,AdvancedOpponentStats!$B:$B,0),COLUMN()-27),INDEX(AdvancedOpponentStats!$A:$AD,MATCH($A60&amp;" NCAA",AdvancedOpponentStats!$B:$B,0),COLUMN()-27))</f>
        <v>11.3</v>
      </c>
      <c r="BB60" s="39">
        <f>IFERROR(INDEX(AdvancedOpponentStats!$A:$AD,MATCH($A60,AdvancedOpponentStats!$B:$B,0),COLUMN()-27),INDEX(AdvancedOpponentStats!$A:$AD,MATCH($A60&amp;" NCAA",AdvancedOpponentStats!$B:$B,0),COLUMN()-27))</f>
        <v>0.55000000000000004</v>
      </c>
      <c r="BC60" s="39">
        <f>IFERROR(INDEX(AdvancedOpponentStats!$A:$AD,MATCH($A60,AdvancedOpponentStats!$B:$B,0),COLUMN()-27),INDEX(AdvancedOpponentStats!$A:$AD,MATCH($A60&amp;" NCAA",AdvancedOpponentStats!$B:$B,0),COLUMN()-27))</f>
        <v>15.3</v>
      </c>
      <c r="BD60" s="39">
        <f>IFERROR(INDEX(AdvancedOpponentStats!$A:$AD,MATCH($A60,AdvancedOpponentStats!$B:$B,0),COLUMN()-27),INDEX(AdvancedOpponentStats!$A:$AD,MATCH($A60&amp;" NCAA",AdvancedOpponentStats!$B:$B,0),COLUMN()-27))</f>
        <v>30.5</v>
      </c>
      <c r="BE60" s="39">
        <f>IFERROR(INDEX(AdvancedOpponentStats!$A:$AD,MATCH($A60,AdvancedOpponentStats!$B:$B,0),COLUMN()-27),INDEX(AdvancedOpponentStats!$A:$AD,MATCH($A60&amp;" NCAA",AdvancedOpponentStats!$B:$B,0),COLUMN()-27))</f>
        <v>0.21299999999999999</v>
      </c>
      <c r="BF60" s="41">
        <f>IFERROR(INDEX(TeamRankings!$A:$R,MATCH($A60,TeamRankings!$B:$B,0),COLUMN()-49),INDEX(TeamRankings!$A:$R,MATCH($A60&amp;" NCAA",TeamRankings!$B:$B,0),COLUMN()-49))</f>
        <v>-1.03</v>
      </c>
      <c r="BG60" s="41">
        <f>IFERROR(INDEX(TeamRankings!$A:$R,MATCH($A60,TeamRankings!$B:$B,0),COLUMN()-48),INDEX(TeamRankings!$A:$R,MATCH($A60&amp;" NCAA",TeamRankings!$B:$B,0),COLUMN()-48))</f>
        <v>0.01</v>
      </c>
      <c r="BH60" s="41">
        <f>IFERROR(INDEX(TeamRankings!$A:$R,MATCH($A60,TeamRankings!$B:$B,0),COLUMN()-47),INDEX(TeamRankings!$A:$R,MATCH($A60&amp;" NCAA",TeamRankings!$B:$B,0),COLUMN()-47))</f>
        <v>7.33</v>
      </c>
      <c r="BI60" s="41">
        <f>IFERROR(INDEX(TeamRankings!$A:$R,MATCH($A60,TeamRankings!$B:$B,0),COLUMN()-47),INDEX(TeamRankings!$A:$R,MATCH($A60&amp;" NCAA",TeamRankings!$B:$B,0),COLUMN()-47))</f>
        <v>-15.28</v>
      </c>
      <c r="BJ60" s="41">
        <f>IFERROR(INDEX(TeamRankings!$A:$R,MATCH($A60,TeamRankings!$B:$B,0),COLUMN()-47),INDEX(TeamRankings!$A:$R,MATCH($A60&amp;" NCAA",TeamRankings!$B:$B,0),COLUMN()-47))</f>
        <v>-7.95</v>
      </c>
      <c r="BK60" s="41">
        <f>IFERROR(INDEX(TeamRankings!$A:$R,MATCH($A60,TeamRankings!$B:$B,0),COLUMN()-47),INDEX(TeamRankings!$A:$R,MATCH($A60&amp;" NCAA",TeamRankings!$B:$B,0),COLUMN()-47))</f>
        <v>105.44</v>
      </c>
      <c r="BL60" s="41">
        <f>IFERROR(INDEX(TeamRankings!$A:$R,MATCH($A60,TeamRankings!$B:$B,0),COLUMN()-47),INDEX(TeamRankings!$A:$R,MATCH($A60&amp;" NCAA",TeamRankings!$B:$B,0),COLUMN()-47))</f>
        <v>114.84</v>
      </c>
      <c r="BM60" s="41">
        <f>IFERROR(INDEX(TeamRankings!$A:$R,MATCH($A60,TeamRankings!$B:$B,0),COLUMN()-47),INDEX(TeamRankings!$A:$R,MATCH($A60&amp;" NCAA",TeamRankings!$B:$B,0),COLUMN()-47))</f>
        <v>-9.4</v>
      </c>
      <c r="BN60">
        <f t="shared" si="18"/>
        <v>133</v>
      </c>
      <c r="BO60">
        <f t="shared" si="19"/>
        <v>338.5</v>
      </c>
      <c r="BP60">
        <f t="shared" si="4"/>
        <v>85.1</v>
      </c>
      <c r="BQ60" s="41" t="str">
        <f>INDEX(TeamRankings!$A:$R,MATCH($A60,TeamRankings!$B:$B,0),3)</f>
        <v>Southern</v>
      </c>
      <c r="BR60" s="40">
        <f t="shared" si="6"/>
        <v>-1.4000000000000057</v>
      </c>
      <c r="BS60" s="40">
        <f t="shared" si="7"/>
        <v>-4.3999999999999984E-2</v>
      </c>
      <c r="BT60" s="40">
        <f t="shared" si="8"/>
        <v>6.1000000000000054E-2</v>
      </c>
      <c r="BU60" s="40">
        <f t="shared" si="9"/>
        <v>-8.0000000000000071E-3</v>
      </c>
      <c r="BV60" s="40">
        <f t="shared" si="10"/>
        <v>-4.5999999999999943</v>
      </c>
      <c r="BW60" s="40">
        <f t="shared" si="11"/>
        <v>-9</v>
      </c>
      <c r="BX60" s="40">
        <f t="shared" si="12"/>
        <v>-0.10000000000000142</v>
      </c>
      <c r="BY60" s="40">
        <f t="shared" si="13"/>
        <v>-0.70000000000000107</v>
      </c>
      <c r="BZ60" s="40">
        <f t="shared" si="14"/>
        <v>-1.100000000000001E-2</v>
      </c>
      <c r="CA60" s="40">
        <f t="shared" si="15"/>
        <v>-0.70000000000000107</v>
      </c>
      <c r="CB60" s="40">
        <f t="shared" si="16"/>
        <v>-3.5</v>
      </c>
      <c r="CC60" s="40">
        <f t="shared" si="17"/>
        <v>-2.0999999999999991E-2</v>
      </c>
    </row>
    <row r="61" spans="1:81" x14ac:dyDescent="0.25">
      <c r="A61" t="s">
        <v>190</v>
      </c>
      <c r="B61">
        <f>IFERROR(INDEX(BasicStats!$A:$AH,MATCH($A61,BasicStats!$B:$B,0),COLUMN()+1),INDEX(BasicStats!$A:$AH,MATCH($A61&amp;" NCAA",BasicStats!$B:$B,0),COLUMN()+1))</f>
        <v>34</v>
      </c>
      <c r="C61">
        <f>IFERROR(INDEX(BasicStats!$A:$AH,MATCH($A61,BasicStats!$B:$B,0),COLUMN()+1),INDEX(BasicStats!$A:$AH,MATCH($A61&amp;" NCAA",BasicStats!$B:$B,0),COLUMN()+1))</f>
        <v>20</v>
      </c>
      <c r="D61">
        <f>IFERROR(INDEX(BasicStats!$A:$AH,MATCH($A61,BasicStats!$B:$B,0),COLUMN()+1),INDEX(BasicStats!$A:$AH,MATCH($A61&amp;" NCAA",BasicStats!$B:$B,0),COLUMN()+1))</f>
        <v>14</v>
      </c>
      <c r="E61">
        <f>IFERROR(INDEX(BasicStats!$A:$AH,MATCH($A61,BasicStats!$B:$B,0),COLUMN()+1),INDEX(BasicStats!$A:$AH,MATCH($A61&amp;" NCAA",BasicStats!$B:$B,0),COLUMN()+1))</f>
        <v>0.58799999999999997</v>
      </c>
      <c r="F61">
        <f>IFERROR(INDEX(BasicStats!$A:$AH,MATCH($A61,BasicStats!$B:$B,0),COLUMN()+1),INDEX(BasicStats!$A:$AH,MATCH($A61&amp;" NCAA",BasicStats!$B:$B,0),COLUMN()+1))</f>
        <v>13.88</v>
      </c>
      <c r="G61">
        <f>IFERROR(INDEX(BasicStats!$A:$AH,MATCH($A61,BasicStats!$B:$B,0),COLUMN()+1),INDEX(BasicStats!$A:$AH,MATCH($A61&amp;" NCAA",BasicStats!$B:$B,0),COLUMN()+1))</f>
        <v>9.02</v>
      </c>
      <c r="H61">
        <f>IFERROR(INDEX(BasicStats!$A:$AH,MATCH($A61,BasicStats!$B:$B,0),COLUMN()+1),INDEX(BasicStats!$A:$AH,MATCH($A61&amp;" NCAA",BasicStats!$B:$B,0),COLUMN()+1))</f>
        <v>9</v>
      </c>
      <c r="I61">
        <f>IFERROR(INDEX(BasicStats!$A:$AH,MATCH($A61,BasicStats!$B:$B,0),COLUMN()+1),INDEX(BasicStats!$A:$AH,MATCH($A61&amp;" NCAA",BasicStats!$B:$B,0),COLUMN()+1))</f>
        <v>9</v>
      </c>
      <c r="J61">
        <f>IFERROR(INDEX(BasicStats!$A:$AH,MATCH($A61,BasicStats!$B:$B,0),COLUMN()+1),INDEX(BasicStats!$A:$AH,MATCH($A61&amp;" NCAA",BasicStats!$B:$B,0),COLUMN()+1))</f>
        <v>14</v>
      </c>
      <c r="K61">
        <f>IFERROR(INDEX(BasicStats!$A:$AH,MATCH($A61,BasicStats!$B:$B,0),COLUMN()+1),INDEX(BasicStats!$A:$AH,MATCH($A61&amp;" NCAA",BasicStats!$B:$B,0),COLUMN()+1))</f>
        <v>5</v>
      </c>
      <c r="L61">
        <f>IFERROR(INDEX(BasicStats!$A:$AH,MATCH($A61,BasicStats!$B:$B,0),COLUMN()+1),INDEX(BasicStats!$A:$AH,MATCH($A61&amp;" NCAA",BasicStats!$B:$B,0),COLUMN()+1))</f>
        <v>4</v>
      </c>
      <c r="M61">
        <f>IFERROR(INDEX(BasicStats!$A:$AH,MATCH($A61,BasicStats!$B:$B,0),COLUMN()+1),INDEX(BasicStats!$A:$AH,MATCH($A61&amp;" NCAA",BasicStats!$B:$B,0),COLUMN()+1))</f>
        <v>6</v>
      </c>
      <c r="N61">
        <f>IFERROR(INDEX(BasicStats!$A:$AH,MATCH($A61,BasicStats!$B:$B,0),COLUMN()+1),INDEX(BasicStats!$A:$AH,MATCH($A61&amp;" NCAA",BasicStats!$B:$B,0),COLUMN()+1))</f>
        <v>2339</v>
      </c>
      <c r="O61">
        <f>IFERROR(INDEX(BasicStats!$A:$AH,MATCH($A61,BasicStats!$B:$B,0),COLUMN()+1),INDEX(BasicStats!$A:$AH,MATCH($A61&amp;" NCAA",BasicStats!$B:$B,0),COLUMN()+1))</f>
        <v>2174</v>
      </c>
      <c r="P61">
        <f>IFERROR(INDEX(BasicStats!$A:$AH,MATCH($A61,BasicStats!$B:$B,0),COLUMN()+1),INDEX(BasicStats!$A:$AH,MATCH($A61&amp;" NCAA",BasicStats!$B:$B,0),COLUMN()+1))</f>
        <v>0</v>
      </c>
      <c r="Q61">
        <f>IFERROR(INDEX(BasicStats!$A:$AH,MATCH($A61,BasicStats!$B:$B,0),COLUMN()+1),INDEX(BasicStats!$A:$AH,MATCH($A61&amp;" NCAA",BasicStats!$B:$B,0),COLUMN()+1))</f>
        <v>1360</v>
      </c>
      <c r="R61">
        <f>IFERROR(INDEX(BasicStats!$A:$AH,MATCH($A61,BasicStats!$B:$B,0),COLUMN()+1),INDEX(BasicStats!$A:$AH,MATCH($A61&amp;" NCAA",BasicStats!$B:$B,0),COLUMN()+1))</f>
        <v>833</v>
      </c>
      <c r="S61">
        <f>IFERROR(INDEX(BasicStats!$A:$AH,MATCH($A61,BasicStats!$B:$B,0),COLUMN()+1),INDEX(BasicStats!$A:$AH,MATCH($A61&amp;" NCAA",BasicStats!$B:$B,0),COLUMN()+1))</f>
        <v>1856</v>
      </c>
      <c r="T61">
        <f>IFERROR(INDEX(BasicStats!$A:$AH,MATCH($A61,BasicStats!$B:$B,0),COLUMN()+1),INDEX(BasicStats!$A:$AH,MATCH($A61&amp;" NCAA",BasicStats!$B:$B,0),COLUMN()+1))</f>
        <v>0.44900000000000001</v>
      </c>
      <c r="U61">
        <f>IFERROR(INDEX(BasicStats!$A:$AH,MATCH($A61,BasicStats!$B:$B,0),COLUMN()+1),INDEX(BasicStats!$A:$AH,MATCH($A61&amp;" NCAA",BasicStats!$B:$B,0),COLUMN()+1))</f>
        <v>217</v>
      </c>
      <c r="V61">
        <f>IFERROR(INDEX(BasicStats!$A:$AH,MATCH($A61,BasicStats!$B:$B,0),COLUMN()+1),INDEX(BasicStats!$A:$AH,MATCH($A61&amp;" NCAA",BasicStats!$B:$B,0),COLUMN()+1))</f>
        <v>661</v>
      </c>
      <c r="W61">
        <f>IFERROR(INDEX(BasicStats!$A:$AH,MATCH($A61,BasicStats!$B:$B,0),COLUMN()+1),INDEX(BasicStats!$A:$AH,MATCH($A61&amp;" NCAA",BasicStats!$B:$B,0),COLUMN()+1))</f>
        <v>0.32800000000000001</v>
      </c>
      <c r="X61">
        <f>IFERROR(INDEX(BasicStats!$A:$AH,MATCH($A61,BasicStats!$B:$B,0),COLUMN()+1),INDEX(BasicStats!$A:$AH,MATCH($A61&amp;" NCAA",BasicStats!$B:$B,0),COLUMN()+1))</f>
        <v>456</v>
      </c>
      <c r="Y61">
        <f>IFERROR(INDEX(BasicStats!$A:$AH,MATCH($A61,BasicStats!$B:$B,0),COLUMN()+1),INDEX(BasicStats!$A:$AH,MATCH($A61&amp;" NCAA",BasicStats!$B:$B,0),COLUMN()+1))</f>
        <v>623</v>
      </c>
      <c r="Z61">
        <f>IFERROR(INDEX(BasicStats!$A:$AH,MATCH($A61,BasicStats!$B:$B,0),COLUMN()+1),INDEX(BasicStats!$A:$AH,MATCH($A61&amp;" NCAA",BasicStats!$B:$B,0),COLUMN()+1))</f>
        <v>0.73199999999999998</v>
      </c>
      <c r="AA61">
        <f>IFERROR(INDEX(BasicStats!$A:$AH,MATCH($A61,BasicStats!$B:$B,0),COLUMN()+1),INDEX(BasicStats!$A:$AH,MATCH($A61&amp;" NCAA",BasicStats!$B:$B,0),COLUMN()+1))</f>
        <v>309</v>
      </c>
      <c r="AB61">
        <f>IFERROR(INDEX(BasicStats!$A:$AH,MATCH($A61,BasicStats!$B:$B,0),COLUMN()+1),INDEX(BasicStats!$A:$AH,MATCH($A61&amp;" NCAA",BasicStats!$B:$B,0),COLUMN()+1))</f>
        <v>1203</v>
      </c>
      <c r="AC61">
        <f>IFERROR(INDEX(BasicStats!$A:$AH,MATCH($A61,BasicStats!$B:$B,0),COLUMN()+1),INDEX(BasicStats!$A:$AH,MATCH($A61&amp;" NCAA",BasicStats!$B:$B,0),COLUMN()+1))</f>
        <v>410</v>
      </c>
      <c r="AD61">
        <f>IFERROR(INDEX(BasicStats!$A:$AH,MATCH($A61,BasicStats!$B:$B,0),COLUMN()+1),INDEX(BasicStats!$A:$AH,MATCH($A61&amp;" NCAA",BasicStats!$B:$B,0),COLUMN()+1))</f>
        <v>224</v>
      </c>
      <c r="AE61">
        <f>IFERROR(INDEX(BasicStats!$A:$AH,MATCH($A61,BasicStats!$B:$B,0),COLUMN()+1),INDEX(BasicStats!$A:$AH,MATCH($A61&amp;" NCAA",BasicStats!$B:$B,0),COLUMN()+1))</f>
        <v>154</v>
      </c>
      <c r="AF61">
        <f>IFERROR(INDEX(BasicStats!$A:$AH,MATCH($A61,BasicStats!$B:$B,0),COLUMN()+1),INDEX(BasicStats!$A:$AH,MATCH($A61&amp;" NCAA",BasicStats!$B:$B,0),COLUMN()+1))</f>
        <v>450</v>
      </c>
      <c r="AG61" s="38">
        <f>IFERROR(INDEX(AdvancedStats!$A:$AD,MATCH($A61,AdvancedStats!$B:$B,0),COLUMN()-15),INDEX(AdvancedStats!$A:$AD,MATCH($A61&amp;" NCAA",AdvancedStats!$B:$B,0),COLUMN()-15))</f>
        <v>67.3</v>
      </c>
      <c r="AH61" s="38">
        <f>IFERROR(INDEX(AdvancedStats!$A:$AD,MATCH($A61,AdvancedStats!$B:$B,0),COLUMN()-15),INDEX(AdvancedStats!$A:$AD,MATCH($A61&amp;" NCAA",AdvancedStats!$B:$B,0),COLUMN()-15))</f>
        <v>102.2</v>
      </c>
      <c r="AI61" s="38">
        <f>IFERROR(INDEX(AdvancedStats!$A:$AD,MATCH($A61,AdvancedStats!$B:$B,0),COLUMN()-15),INDEX(AdvancedStats!$A:$AD,MATCH($A61&amp;" NCAA",AdvancedStats!$B:$B,0),COLUMN()-15))</f>
        <v>0.33600000000000002</v>
      </c>
      <c r="AJ61" s="38">
        <f>IFERROR(INDEX(AdvancedStats!$A:$AD,MATCH($A61,AdvancedStats!$B:$B,0),COLUMN()-15),INDEX(AdvancedStats!$A:$AD,MATCH($A61&amp;" NCAA",AdvancedStats!$B:$B,0),COLUMN()-15))</f>
        <v>0.35599999999999998</v>
      </c>
      <c r="AK61" s="38">
        <f>IFERROR(INDEX(AdvancedStats!$A:$AD,MATCH($A61,AdvancedStats!$B:$B,0),COLUMN()-15),INDEX(AdvancedStats!$A:$AD,MATCH($A61&amp;" NCAA",AdvancedStats!$B:$B,0),COLUMN()-15))</f>
        <v>0.54300000000000004</v>
      </c>
      <c r="AL61" s="38">
        <f>IFERROR(INDEX(AdvancedStats!$A:$AD,MATCH($A61,AdvancedStats!$B:$B,0),COLUMN()-15),INDEX(AdvancedStats!$A:$AD,MATCH($A61&amp;" NCAA",AdvancedStats!$B:$B,0),COLUMN()-15))</f>
        <v>52.5</v>
      </c>
      <c r="AM61" s="38">
        <f>IFERROR(INDEX(AdvancedStats!$A:$AD,MATCH($A61,AdvancedStats!$B:$B,0),COLUMN()-15),INDEX(AdvancedStats!$A:$AD,MATCH($A61&amp;" NCAA",AdvancedStats!$B:$B,0),COLUMN()-15))</f>
        <v>49.2</v>
      </c>
      <c r="AN61" s="38">
        <f>IFERROR(INDEX(AdvancedStats!$A:$AD,MATCH($A61,AdvancedStats!$B:$B,0),COLUMN()-15),INDEX(AdvancedStats!$A:$AD,MATCH($A61&amp;" NCAA",AdvancedStats!$B:$B,0),COLUMN()-15))</f>
        <v>9.8000000000000007</v>
      </c>
      <c r="AO61" s="38">
        <f>IFERROR(INDEX(AdvancedStats!$A:$AD,MATCH($A61,AdvancedStats!$B:$B,0),COLUMN()-15),INDEX(AdvancedStats!$A:$AD,MATCH($A61&amp;" NCAA",AdvancedStats!$B:$B,0),COLUMN()-15))</f>
        <v>13.7</v>
      </c>
      <c r="AP61" s="38">
        <f>IFERROR(INDEX(AdvancedStats!$A:$AD,MATCH($A61,AdvancedStats!$B:$B,0),COLUMN()-15),INDEX(AdvancedStats!$A:$AD,MATCH($A61&amp;" NCAA",AdvancedStats!$B:$B,0),COLUMN()-15))</f>
        <v>0.50700000000000001</v>
      </c>
      <c r="AQ61" s="38">
        <f>IFERROR(INDEX(AdvancedStats!$A:$AD,MATCH($A61,AdvancedStats!$B:$B,0),COLUMN()-15),INDEX(AdvancedStats!$A:$AD,MATCH($A61&amp;" NCAA",AdvancedStats!$B:$B,0),COLUMN()-15))</f>
        <v>17.3</v>
      </c>
      <c r="AR61" s="38">
        <f>IFERROR(INDEX(AdvancedStats!$A:$AD,MATCH($A61,AdvancedStats!$B:$B,0),COLUMN()-15),INDEX(AdvancedStats!$A:$AD,MATCH($A61&amp;" NCAA",AdvancedStats!$B:$B,0),COLUMN()-15))</f>
        <v>27.9</v>
      </c>
      <c r="AS61" s="38">
        <f>IFERROR(INDEX(AdvancedStats!$A:$AD,MATCH($A61,AdvancedStats!$B:$B,0),COLUMN()-15),INDEX(AdvancedStats!$A:$AD,MATCH($A61&amp;" NCAA",AdvancedStats!$B:$B,0),COLUMN()-15))</f>
        <v>0.246</v>
      </c>
      <c r="AT61" s="39">
        <f>IFERROR(INDEX(AdvancedOpponentStats!$A:$AD,MATCH($A61,AdvancedOpponentStats!$B:$B,0),COLUMN()-27),INDEX(AdvancedOpponentStats!$A:$AD,MATCH($A61&amp;" NCAA",AdvancedOpponentStats!$B:$B,0),COLUMN()-27))</f>
        <v>95</v>
      </c>
      <c r="AU61" s="39">
        <f>IFERROR(INDEX(AdvancedOpponentStats!$A:$AD,MATCH($A61,AdvancedOpponentStats!$B:$B,0),COLUMN()-27),INDEX(AdvancedOpponentStats!$A:$AD,MATCH($A61&amp;" NCAA",AdvancedOpponentStats!$B:$B,0),COLUMN()-27))</f>
        <v>0.3</v>
      </c>
      <c r="AV61" s="39">
        <f>IFERROR(INDEX(AdvancedOpponentStats!$A:$AD,MATCH($A61,AdvancedOpponentStats!$B:$B,0),COLUMN()-27),INDEX(AdvancedOpponentStats!$A:$AD,MATCH($A61&amp;" NCAA",AdvancedOpponentStats!$B:$B,0),COLUMN()-27))</f>
        <v>0.39600000000000002</v>
      </c>
      <c r="AW61" s="39">
        <f>IFERROR(INDEX(AdvancedOpponentStats!$A:$AD,MATCH($A61,AdvancedOpponentStats!$B:$B,0),COLUMN()-27),INDEX(AdvancedOpponentStats!$A:$AD,MATCH($A61&amp;" NCAA",AdvancedOpponentStats!$B:$B,0),COLUMN()-27))</f>
        <v>0.51300000000000001</v>
      </c>
      <c r="AX61" s="39">
        <f>IFERROR(INDEX(AdvancedOpponentStats!$A:$AD,MATCH($A61,AdvancedOpponentStats!$B:$B,0),COLUMN()-27),INDEX(AdvancedOpponentStats!$A:$AD,MATCH($A61&amp;" NCAA",AdvancedOpponentStats!$B:$B,0),COLUMN()-27))</f>
        <v>47.5</v>
      </c>
      <c r="AY61" s="39">
        <f>IFERROR(INDEX(AdvancedOpponentStats!$A:$AD,MATCH($A61,AdvancedOpponentStats!$B:$B,0),COLUMN()-27),INDEX(AdvancedOpponentStats!$A:$AD,MATCH($A61&amp;" NCAA",AdvancedOpponentStats!$B:$B,0),COLUMN()-27))</f>
        <v>44.5</v>
      </c>
      <c r="AZ61" s="39">
        <f>IFERROR(INDEX(AdvancedOpponentStats!$A:$AD,MATCH($A61,AdvancedOpponentStats!$B:$B,0),COLUMN()-27),INDEX(AdvancedOpponentStats!$A:$AD,MATCH($A61&amp;" NCAA",AdvancedOpponentStats!$B:$B,0),COLUMN()-27))</f>
        <v>8.3000000000000007</v>
      </c>
      <c r="BA61" s="39">
        <f>IFERROR(INDEX(AdvancedOpponentStats!$A:$AD,MATCH($A61,AdvancedOpponentStats!$B:$B,0),COLUMN()-27),INDEX(AdvancedOpponentStats!$A:$AD,MATCH($A61&amp;" NCAA",AdvancedOpponentStats!$B:$B,0),COLUMN()-27))</f>
        <v>8.3000000000000007</v>
      </c>
      <c r="BB61" s="39">
        <f>IFERROR(INDEX(AdvancedOpponentStats!$A:$AD,MATCH($A61,AdvancedOpponentStats!$B:$B,0),COLUMN()-27),INDEX(AdvancedOpponentStats!$A:$AD,MATCH($A61&amp;" NCAA",AdvancedOpponentStats!$B:$B,0),COLUMN()-27))</f>
        <v>0.47599999999999998</v>
      </c>
      <c r="BC61" s="39">
        <f>IFERROR(INDEX(AdvancedOpponentStats!$A:$AD,MATCH($A61,AdvancedOpponentStats!$B:$B,0),COLUMN()-27),INDEX(AdvancedOpponentStats!$A:$AD,MATCH($A61&amp;" NCAA",AdvancedOpponentStats!$B:$B,0),COLUMN()-27))</f>
        <v>17.600000000000001</v>
      </c>
      <c r="BD61" s="39">
        <f>IFERROR(INDEX(AdvancedOpponentStats!$A:$AD,MATCH($A61,AdvancedOpponentStats!$B:$B,0),COLUMN()-27),INDEX(AdvancedOpponentStats!$A:$AD,MATCH($A61&amp;" NCAA",AdvancedOpponentStats!$B:$B,0),COLUMN()-27))</f>
        <v>24.6</v>
      </c>
      <c r="BE61" s="39">
        <f>IFERROR(INDEX(AdvancedOpponentStats!$A:$AD,MATCH($A61,AdvancedOpponentStats!$B:$B,0),COLUMN()-27),INDEX(AdvancedOpponentStats!$A:$AD,MATCH($A61&amp;" NCAA",AdvancedOpponentStats!$B:$B,0),COLUMN()-27))</f>
        <v>0.219</v>
      </c>
      <c r="BF61" s="41">
        <f>IFERROR(INDEX(TeamRankings!$A:$R,MATCH($A61,TeamRankings!$B:$B,0),COLUMN()-49),INDEX(TeamRankings!$A:$R,MATCH($A61&amp;" NCAA",TeamRankings!$B:$B,0),COLUMN()-49))</f>
        <v>4.8499999999999996</v>
      </c>
      <c r="BG61" s="41">
        <f>IFERROR(INDEX(TeamRankings!$A:$R,MATCH($A61,TeamRankings!$B:$B,0),COLUMN()-48),INDEX(TeamRankings!$A:$R,MATCH($A61&amp;" NCAA",TeamRankings!$B:$B,0),COLUMN()-48))</f>
        <v>9.02</v>
      </c>
      <c r="BH61" s="41">
        <f>IFERROR(INDEX(TeamRankings!$A:$R,MATCH($A61,TeamRankings!$B:$B,0),COLUMN()-47),INDEX(TeamRankings!$A:$R,MATCH($A61&amp;" NCAA",TeamRankings!$B:$B,0),COLUMN()-47))</f>
        <v>1.86</v>
      </c>
      <c r="BI61" s="41">
        <f>IFERROR(INDEX(TeamRankings!$A:$R,MATCH($A61,TeamRankings!$B:$B,0),COLUMN()-47),INDEX(TeamRankings!$A:$R,MATCH($A61&amp;" NCAA",TeamRankings!$B:$B,0),COLUMN()-47))</f>
        <v>12.01</v>
      </c>
      <c r="BJ61" s="41">
        <f>IFERROR(INDEX(TeamRankings!$A:$R,MATCH($A61,TeamRankings!$B:$B,0),COLUMN()-47),INDEX(TeamRankings!$A:$R,MATCH($A61&amp;" NCAA",TeamRankings!$B:$B,0),COLUMN()-47))</f>
        <v>13.88</v>
      </c>
      <c r="BK61" s="41">
        <f>IFERROR(INDEX(TeamRankings!$A:$R,MATCH($A61,TeamRankings!$B:$B,0),COLUMN()-47),INDEX(TeamRankings!$A:$R,MATCH($A61&amp;" NCAA",TeamRankings!$B:$B,0),COLUMN()-47))</f>
        <v>109.15</v>
      </c>
      <c r="BL61" s="41">
        <f>IFERROR(INDEX(TeamRankings!$A:$R,MATCH($A61,TeamRankings!$B:$B,0),COLUMN()-47),INDEX(TeamRankings!$A:$R,MATCH($A61&amp;" NCAA",TeamRankings!$B:$B,0),COLUMN()-47))</f>
        <v>88.49</v>
      </c>
      <c r="BM61" s="41">
        <f>IFERROR(INDEX(TeamRankings!$A:$R,MATCH($A61,TeamRankings!$B:$B,0),COLUMN()-47),INDEX(TeamRankings!$A:$R,MATCH($A61&amp;" NCAA",TeamRankings!$B:$B,0),COLUMN()-47))</f>
        <v>20.66</v>
      </c>
      <c r="BN61">
        <f t="shared" si="18"/>
        <v>79</v>
      </c>
      <c r="BO61">
        <f t="shared" si="19"/>
        <v>14</v>
      </c>
      <c r="BP61">
        <f t="shared" si="4"/>
        <v>68.794117647058826</v>
      </c>
      <c r="BQ61" s="41" t="str">
        <f>INDEX(TeamRankings!$A:$R,MATCH($A61,TeamRankings!$B:$B,0),3)</f>
        <v>ACC</v>
      </c>
      <c r="BR61" s="40">
        <f t="shared" si="6"/>
        <v>7.2000000000000028</v>
      </c>
      <c r="BS61" s="40">
        <f t="shared" si="7"/>
        <v>3.6000000000000032E-2</v>
      </c>
      <c r="BT61" s="40">
        <f t="shared" si="8"/>
        <v>-4.0000000000000036E-2</v>
      </c>
      <c r="BU61" s="40">
        <f t="shared" si="9"/>
        <v>3.0000000000000027E-2</v>
      </c>
      <c r="BV61" s="40">
        <f t="shared" si="10"/>
        <v>5</v>
      </c>
      <c r="BW61" s="40">
        <f t="shared" si="11"/>
        <v>4.7000000000000028</v>
      </c>
      <c r="BX61" s="40">
        <f t="shared" si="12"/>
        <v>1.5</v>
      </c>
      <c r="BY61" s="40">
        <f t="shared" si="13"/>
        <v>5.3999999999999986</v>
      </c>
      <c r="BZ61" s="40">
        <f t="shared" si="14"/>
        <v>3.1000000000000028E-2</v>
      </c>
      <c r="CA61" s="40">
        <f t="shared" si="15"/>
        <v>-0.30000000000000071</v>
      </c>
      <c r="CB61" s="40">
        <f t="shared" si="16"/>
        <v>3.2999999999999972</v>
      </c>
      <c r="CC61" s="40">
        <f t="shared" si="17"/>
        <v>2.6999999999999996E-2</v>
      </c>
    </row>
    <row r="62" spans="1:81" x14ac:dyDescent="0.25">
      <c r="A62" t="s">
        <v>191</v>
      </c>
      <c r="B62">
        <f>IFERROR(INDEX(BasicStats!$A:$AH,MATCH($A62,BasicStats!$B:$B,0),COLUMN()+1),INDEX(BasicStats!$A:$AH,MATCH($A62&amp;" NCAA",BasicStats!$B:$B,0),COLUMN()+1))</f>
        <v>31</v>
      </c>
      <c r="C62">
        <f>IFERROR(INDEX(BasicStats!$A:$AH,MATCH($A62,BasicStats!$B:$B,0),COLUMN()+1),INDEX(BasicStats!$A:$AH,MATCH($A62&amp;" NCAA",BasicStats!$B:$B,0),COLUMN()+1))</f>
        <v>10</v>
      </c>
      <c r="D62">
        <f>IFERROR(INDEX(BasicStats!$A:$AH,MATCH($A62,BasicStats!$B:$B,0),COLUMN()+1),INDEX(BasicStats!$A:$AH,MATCH($A62&amp;" NCAA",BasicStats!$B:$B,0),COLUMN()+1))</f>
        <v>21</v>
      </c>
      <c r="E62">
        <f>IFERROR(INDEX(BasicStats!$A:$AH,MATCH($A62,BasicStats!$B:$B,0),COLUMN()+1),INDEX(BasicStats!$A:$AH,MATCH($A62&amp;" NCAA",BasicStats!$B:$B,0),COLUMN()+1))</f>
        <v>0.32300000000000001</v>
      </c>
      <c r="F62">
        <f>IFERROR(INDEX(BasicStats!$A:$AH,MATCH($A62,BasicStats!$B:$B,0),COLUMN()+1),INDEX(BasicStats!$A:$AH,MATCH($A62&amp;" NCAA",BasicStats!$B:$B,0),COLUMN()+1))</f>
        <v>-7.81</v>
      </c>
      <c r="G62">
        <f>IFERROR(INDEX(BasicStats!$A:$AH,MATCH($A62,BasicStats!$B:$B,0),COLUMN()+1),INDEX(BasicStats!$A:$AH,MATCH($A62&amp;" NCAA",BasicStats!$B:$B,0),COLUMN()+1))</f>
        <v>-1.36</v>
      </c>
      <c r="H62">
        <f>IFERROR(INDEX(BasicStats!$A:$AH,MATCH($A62,BasicStats!$B:$B,0),COLUMN()+1),INDEX(BasicStats!$A:$AH,MATCH($A62&amp;" NCAA",BasicStats!$B:$B,0),COLUMN()+1))</f>
        <v>5</v>
      </c>
      <c r="I62">
        <f>IFERROR(INDEX(BasicStats!$A:$AH,MATCH($A62,BasicStats!$B:$B,0),COLUMN()+1),INDEX(BasicStats!$A:$AH,MATCH($A62&amp;" NCAA",BasicStats!$B:$B,0),COLUMN()+1))</f>
        <v>13</v>
      </c>
      <c r="J62">
        <f>IFERROR(INDEX(BasicStats!$A:$AH,MATCH($A62,BasicStats!$B:$B,0),COLUMN()+1),INDEX(BasicStats!$A:$AH,MATCH($A62&amp;" NCAA",BasicStats!$B:$B,0),COLUMN()+1))</f>
        <v>8</v>
      </c>
      <c r="K62">
        <f>IFERROR(INDEX(BasicStats!$A:$AH,MATCH($A62,BasicStats!$B:$B,0),COLUMN()+1),INDEX(BasicStats!$A:$AH,MATCH($A62&amp;" NCAA",BasicStats!$B:$B,0),COLUMN()+1))</f>
        <v>9</v>
      </c>
      <c r="L62">
        <f>IFERROR(INDEX(BasicStats!$A:$AH,MATCH($A62,BasicStats!$B:$B,0),COLUMN()+1),INDEX(BasicStats!$A:$AH,MATCH($A62&amp;" NCAA",BasicStats!$B:$B,0),COLUMN()+1))</f>
        <v>2</v>
      </c>
      <c r="M62">
        <f>IFERROR(INDEX(BasicStats!$A:$AH,MATCH($A62,BasicStats!$B:$B,0),COLUMN()+1),INDEX(BasicStats!$A:$AH,MATCH($A62&amp;" NCAA",BasicStats!$B:$B,0),COLUMN()+1))</f>
        <v>12</v>
      </c>
      <c r="N62">
        <f>IFERROR(INDEX(BasicStats!$A:$AH,MATCH($A62,BasicStats!$B:$B,0),COLUMN()+1),INDEX(BasicStats!$A:$AH,MATCH($A62&amp;" NCAA",BasicStats!$B:$B,0),COLUMN()+1))</f>
        <v>2300</v>
      </c>
      <c r="O62">
        <f>IFERROR(INDEX(BasicStats!$A:$AH,MATCH($A62,BasicStats!$B:$B,0),COLUMN()+1),INDEX(BasicStats!$A:$AH,MATCH($A62&amp;" NCAA",BasicStats!$B:$B,0),COLUMN()+1))</f>
        <v>2437</v>
      </c>
      <c r="P62">
        <f>IFERROR(INDEX(BasicStats!$A:$AH,MATCH($A62,BasicStats!$B:$B,0),COLUMN()+1),INDEX(BasicStats!$A:$AH,MATCH($A62&amp;" NCAA",BasicStats!$B:$B,0),COLUMN()+1))</f>
        <v>0</v>
      </c>
      <c r="Q62">
        <f>IFERROR(INDEX(BasicStats!$A:$AH,MATCH($A62,BasicStats!$B:$B,0),COLUMN()+1),INDEX(BasicStats!$A:$AH,MATCH($A62&amp;" NCAA",BasicStats!$B:$B,0),COLUMN()+1))</f>
        <v>1250</v>
      </c>
      <c r="R62">
        <f>IFERROR(INDEX(BasicStats!$A:$AH,MATCH($A62,BasicStats!$B:$B,0),COLUMN()+1),INDEX(BasicStats!$A:$AH,MATCH($A62&amp;" NCAA",BasicStats!$B:$B,0),COLUMN()+1))</f>
        <v>799</v>
      </c>
      <c r="S62">
        <f>IFERROR(INDEX(BasicStats!$A:$AH,MATCH($A62,BasicStats!$B:$B,0),COLUMN()+1),INDEX(BasicStats!$A:$AH,MATCH($A62&amp;" NCAA",BasicStats!$B:$B,0),COLUMN()+1))</f>
        <v>1834</v>
      </c>
      <c r="T62">
        <f>IFERROR(INDEX(BasicStats!$A:$AH,MATCH($A62,BasicStats!$B:$B,0),COLUMN()+1),INDEX(BasicStats!$A:$AH,MATCH($A62&amp;" NCAA",BasicStats!$B:$B,0),COLUMN()+1))</f>
        <v>0.436</v>
      </c>
      <c r="U62">
        <f>IFERROR(INDEX(BasicStats!$A:$AH,MATCH($A62,BasicStats!$B:$B,0),COLUMN()+1),INDEX(BasicStats!$A:$AH,MATCH($A62&amp;" NCAA",BasicStats!$B:$B,0),COLUMN()+1))</f>
        <v>303</v>
      </c>
      <c r="V62">
        <f>IFERROR(INDEX(BasicStats!$A:$AH,MATCH($A62,BasicStats!$B:$B,0),COLUMN()+1),INDEX(BasicStats!$A:$AH,MATCH($A62&amp;" NCAA",BasicStats!$B:$B,0),COLUMN()+1))</f>
        <v>820</v>
      </c>
      <c r="W62">
        <f>IFERROR(INDEX(BasicStats!$A:$AH,MATCH($A62,BasicStats!$B:$B,0),COLUMN()+1),INDEX(BasicStats!$A:$AH,MATCH($A62&amp;" NCAA",BasicStats!$B:$B,0),COLUMN()+1))</f>
        <v>0.37</v>
      </c>
      <c r="X62">
        <f>IFERROR(INDEX(BasicStats!$A:$AH,MATCH($A62,BasicStats!$B:$B,0),COLUMN()+1),INDEX(BasicStats!$A:$AH,MATCH($A62&amp;" NCAA",BasicStats!$B:$B,0),COLUMN()+1))</f>
        <v>399</v>
      </c>
      <c r="Y62">
        <f>IFERROR(INDEX(BasicStats!$A:$AH,MATCH($A62,BasicStats!$B:$B,0),COLUMN()+1),INDEX(BasicStats!$A:$AH,MATCH($A62&amp;" NCAA",BasicStats!$B:$B,0),COLUMN()+1))</f>
        <v>585</v>
      </c>
      <c r="Z62">
        <f>IFERROR(INDEX(BasicStats!$A:$AH,MATCH($A62,BasicStats!$B:$B,0),COLUMN()+1),INDEX(BasicStats!$A:$AH,MATCH($A62&amp;" NCAA",BasicStats!$B:$B,0),COLUMN()+1))</f>
        <v>0.68200000000000005</v>
      </c>
      <c r="AA62">
        <f>IFERROR(INDEX(BasicStats!$A:$AH,MATCH($A62,BasicStats!$B:$B,0),COLUMN()+1),INDEX(BasicStats!$A:$AH,MATCH($A62&amp;" NCAA",BasicStats!$B:$B,0),COLUMN()+1))</f>
        <v>303</v>
      </c>
      <c r="AB62">
        <f>IFERROR(INDEX(BasicStats!$A:$AH,MATCH($A62,BasicStats!$B:$B,0),COLUMN()+1),INDEX(BasicStats!$A:$AH,MATCH($A62&amp;" NCAA",BasicStats!$B:$B,0),COLUMN()+1))</f>
        <v>1094</v>
      </c>
      <c r="AC62">
        <f>IFERROR(INDEX(BasicStats!$A:$AH,MATCH($A62,BasicStats!$B:$B,0),COLUMN()+1),INDEX(BasicStats!$A:$AH,MATCH($A62&amp;" NCAA",BasicStats!$B:$B,0),COLUMN()+1))</f>
        <v>460</v>
      </c>
      <c r="AD62">
        <f>IFERROR(INDEX(BasicStats!$A:$AH,MATCH($A62,BasicStats!$B:$B,0),COLUMN()+1),INDEX(BasicStats!$A:$AH,MATCH($A62&amp;" NCAA",BasicStats!$B:$B,0),COLUMN()+1))</f>
        <v>174</v>
      </c>
      <c r="AE62">
        <f>IFERROR(INDEX(BasicStats!$A:$AH,MATCH($A62,BasicStats!$B:$B,0),COLUMN()+1),INDEX(BasicStats!$A:$AH,MATCH($A62&amp;" NCAA",BasicStats!$B:$B,0),COLUMN()+1))</f>
        <v>97</v>
      </c>
      <c r="AF62">
        <f>IFERROR(INDEX(BasicStats!$A:$AH,MATCH($A62,BasicStats!$B:$B,0),COLUMN()+1),INDEX(BasicStats!$A:$AH,MATCH($A62&amp;" NCAA",BasicStats!$B:$B,0),COLUMN()+1))</f>
        <v>412</v>
      </c>
      <c r="AG62" s="38">
        <f>IFERROR(INDEX(AdvancedStats!$A:$AD,MATCH($A62,AdvancedStats!$B:$B,0),COLUMN()-15),INDEX(AdvancedStats!$A:$AD,MATCH($A62&amp;" NCAA",AdvancedStats!$B:$B,0),COLUMN()-15))</f>
        <v>71.400000000000006</v>
      </c>
      <c r="AH62" s="38">
        <f>IFERROR(INDEX(AdvancedStats!$A:$AD,MATCH($A62,AdvancedStats!$B:$B,0),COLUMN()-15),INDEX(AdvancedStats!$A:$AD,MATCH($A62&amp;" NCAA",AdvancedStats!$B:$B,0),COLUMN()-15))</f>
        <v>103.1</v>
      </c>
      <c r="AI62" s="38">
        <f>IFERROR(INDEX(AdvancedStats!$A:$AD,MATCH($A62,AdvancedStats!$B:$B,0),COLUMN()-15),INDEX(AdvancedStats!$A:$AD,MATCH($A62&amp;" NCAA",AdvancedStats!$B:$B,0),COLUMN()-15))</f>
        <v>0.31900000000000001</v>
      </c>
      <c r="AJ62" s="38">
        <f>IFERROR(INDEX(AdvancedStats!$A:$AD,MATCH($A62,AdvancedStats!$B:$B,0),COLUMN()-15),INDEX(AdvancedStats!$A:$AD,MATCH($A62&amp;" NCAA",AdvancedStats!$B:$B,0),COLUMN()-15))</f>
        <v>0.44700000000000001</v>
      </c>
      <c r="AK62" s="38">
        <f>IFERROR(INDEX(AdvancedStats!$A:$AD,MATCH($A62,AdvancedStats!$B:$B,0),COLUMN()-15),INDEX(AdvancedStats!$A:$AD,MATCH($A62&amp;" NCAA",AdvancedStats!$B:$B,0),COLUMN()-15))</f>
        <v>0.54500000000000004</v>
      </c>
      <c r="AL62" s="38">
        <f>IFERROR(INDEX(AdvancedStats!$A:$AD,MATCH($A62,AdvancedStats!$B:$B,0),COLUMN()-15),INDEX(AdvancedStats!$A:$AD,MATCH($A62&amp;" NCAA",AdvancedStats!$B:$B,0),COLUMN()-15))</f>
        <v>47.5</v>
      </c>
      <c r="AM62" s="38">
        <f>IFERROR(INDEX(AdvancedStats!$A:$AD,MATCH($A62,AdvancedStats!$B:$B,0),COLUMN()-15),INDEX(AdvancedStats!$A:$AD,MATCH($A62&amp;" NCAA",AdvancedStats!$B:$B,0),COLUMN()-15))</f>
        <v>57.6</v>
      </c>
      <c r="AN62" s="38">
        <f>IFERROR(INDEX(AdvancedStats!$A:$AD,MATCH($A62,AdvancedStats!$B:$B,0),COLUMN()-15),INDEX(AdvancedStats!$A:$AD,MATCH($A62&amp;" NCAA",AdvancedStats!$B:$B,0),COLUMN()-15))</f>
        <v>7.8</v>
      </c>
      <c r="AO62" s="38">
        <f>IFERROR(INDEX(AdvancedStats!$A:$AD,MATCH($A62,AdvancedStats!$B:$B,0),COLUMN()-15),INDEX(AdvancedStats!$A:$AD,MATCH($A62&amp;" NCAA",AdvancedStats!$B:$B,0),COLUMN()-15))</f>
        <v>8.3000000000000007</v>
      </c>
      <c r="AP62" s="38">
        <f>IFERROR(INDEX(AdvancedStats!$A:$AD,MATCH($A62,AdvancedStats!$B:$B,0),COLUMN()-15),INDEX(AdvancedStats!$A:$AD,MATCH($A62&amp;" NCAA",AdvancedStats!$B:$B,0),COLUMN()-15))</f>
        <v>0.51800000000000002</v>
      </c>
      <c r="AQ62" s="38">
        <f>IFERROR(INDEX(AdvancedStats!$A:$AD,MATCH($A62,AdvancedStats!$B:$B,0),COLUMN()-15),INDEX(AdvancedStats!$A:$AD,MATCH($A62&amp;" NCAA",AdvancedStats!$B:$B,0),COLUMN()-15))</f>
        <v>16.3</v>
      </c>
      <c r="AR62" s="38">
        <f>IFERROR(INDEX(AdvancedStats!$A:$AD,MATCH($A62,AdvancedStats!$B:$B,0),COLUMN()-15),INDEX(AdvancedStats!$A:$AD,MATCH($A62&amp;" NCAA",AdvancedStats!$B:$B,0),COLUMN()-15))</f>
        <v>26.7</v>
      </c>
      <c r="AS62" s="38">
        <f>IFERROR(INDEX(AdvancedStats!$A:$AD,MATCH($A62,AdvancedStats!$B:$B,0),COLUMN()-15),INDEX(AdvancedStats!$A:$AD,MATCH($A62&amp;" NCAA",AdvancedStats!$B:$B,0),COLUMN()-15))</f>
        <v>0.218</v>
      </c>
      <c r="AT62" s="39">
        <f>IFERROR(INDEX(AdvancedOpponentStats!$A:$AD,MATCH($A62,AdvancedOpponentStats!$B:$B,0),COLUMN()-27),INDEX(AdvancedOpponentStats!$A:$AD,MATCH($A62&amp;" NCAA",AdvancedOpponentStats!$B:$B,0),COLUMN()-27))</f>
        <v>109.2</v>
      </c>
      <c r="AU62" s="39">
        <f>IFERROR(INDEX(AdvancedOpponentStats!$A:$AD,MATCH($A62,AdvancedOpponentStats!$B:$B,0),COLUMN()-27),INDEX(AdvancedOpponentStats!$A:$AD,MATCH($A62&amp;" NCAA",AdvancedOpponentStats!$B:$B,0),COLUMN()-27))</f>
        <v>0.32500000000000001</v>
      </c>
      <c r="AV62" s="39">
        <f>IFERROR(INDEX(AdvancedOpponentStats!$A:$AD,MATCH($A62,AdvancedOpponentStats!$B:$B,0),COLUMN()-27),INDEX(AdvancedOpponentStats!$A:$AD,MATCH($A62&amp;" NCAA",AdvancedOpponentStats!$B:$B,0),COLUMN()-27))</f>
        <v>0.39900000000000002</v>
      </c>
      <c r="AW62" s="39">
        <f>IFERROR(INDEX(AdvancedOpponentStats!$A:$AD,MATCH($A62,AdvancedOpponentStats!$B:$B,0),COLUMN()-27),INDEX(AdvancedOpponentStats!$A:$AD,MATCH($A62&amp;" NCAA",AdvancedOpponentStats!$B:$B,0),COLUMN()-27))</f>
        <v>0.54500000000000004</v>
      </c>
      <c r="AX62" s="39">
        <f>IFERROR(INDEX(AdvancedOpponentStats!$A:$AD,MATCH($A62,AdvancedOpponentStats!$B:$B,0),COLUMN()-27),INDEX(AdvancedOpponentStats!$A:$AD,MATCH($A62&amp;" NCAA",AdvancedOpponentStats!$B:$B,0),COLUMN()-27))</f>
        <v>52.5</v>
      </c>
      <c r="AY62" s="39">
        <f>IFERROR(INDEX(AdvancedOpponentStats!$A:$AD,MATCH($A62,AdvancedOpponentStats!$B:$B,0),COLUMN()-27),INDEX(AdvancedOpponentStats!$A:$AD,MATCH($A62&amp;" NCAA",AdvancedOpponentStats!$B:$B,0),COLUMN()-27))</f>
        <v>54.9</v>
      </c>
      <c r="AZ62" s="39">
        <f>IFERROR(INDEX(AdvancedOpponentStats!$A:$AD,MATCH($A62,AdvancedOpponentStats!$B:$B,0),COLUMN()-27),INDEX(AdvancedOpponentStats!$A:$AD,MATCH($A62&amp;" NCAA",AdvancedOpponentStats!$B:$B,0),COLUMN()-27))</f>
        <v>9.5</v>
      </c>
      <c r="BA62" s="39">
        <f>IFERROR(INDEX(AdvancedOpponentStats!$A:$AD,MATCH($A62,AdvancedOpponentStats!$B:$B,0),COLUMN()-27),INDEX(AdvancedOpponentStats!$A:$AD,MATCH($A62&amp;" NCAA",AdvancedOpponentStats!$B:$B,0),COLUMN()-27))</f>
        <v>10.199999999999999</v>
      </c>
      <c r="BB62" s="39">
        <f>IFERROR(INDEX(AdvancedOpponentStats!$A:$AD,MATCH($A62,AdvancedOpponentStats!$B:$B,0),COLUMN()-27),INDEX(AdvancedOpponentStats!$A:$AD,MATCH($A62&amp;" NCAA",AdvancedOpponentStats!$B:$B,0),COLUMN()-27))</f>
        <v>0.51100000000000001</v>
      </c>
      <c r="BC62" s="39">
        <f>IFERROR(INDEX(AdvancedOpponentStats!$A:$AD,MATCH($A62,AdvancedOpponentStats!$B:$B,0),COLUMN()-27),INDEX(AdvancedOpponentStats!$A:$AD,MATCH($A62&amp;" NCAA",AdvancedOpponentStats!$B:$B,0),COLUMN()-27))</f>
        <v>14.6</v>
      </c>
      <c r="BD62" s="39">
        <f>IFERROR(INDEX(AdvancedOpponentStats!$A:$AD,MATCH($A62,AdvancedOpponentStats!$B:$B,0),COLUMN()-27),INDEX(AdvancedOpponentStats!$A:$AD,MATCH($A62&amp;" NCAA",AdvancedOpponentStats!$B:$B,0),COLUMN()-27))</f>
        <v>32.299999999999997</v>
      </c>
      <c r="BE62" s="39">
        <f>IFERROR(INDEX(AdvancedOpponentStats!$A:$AD,MATCH($A62,AdvancedOpponentStats!$B:$B,0),COLUMN()-27),INDEX(AdvancedOpponentStats!$A:$AD,MATCH($A62&amp;" NCAA",AdvancedOpponentStats!$B:$B,0),COLUMN()-27))</f>
        <v>0.23599999999999999</v>
      </c>
      <c r="BF62" s="41">
        <f>IFERROR(INDEX(TeamRankings!$A:$R,MATCH($A62,TeamRankings!$B:$B,0),COLUMN()-49),INDEX(TeamRankings!$A:$R,MATCH($A62&amp;" NCAA",TeamRankings!$B:$B,0),COLUMN()-49))</f>
        <v>-4.42</v>
      </c>
      <c r="BG62" s="41">
        <f>IFERROR(INDEX(TeamRankings!$A:$R,MATCH($A62,TeamRankings!$B:$B,0),COLUMN()-48),INDEX(TeamRankings!$A:$R,MATCH($A62&amp;" NCAA",TeamRankings!$B:$B,0),COLUMN()-48))</f>
        <v>-1.36</v>
      </c>
      <c r="BH62" s="41">
        <f>IFERROR(INDEX(TeamRankings!$A:$R,MATCH($A62,TeamRankings!$B:$B,0),COLUMN()-47),INDEX(TeamRankings!$A:$R,MATCH($A62&amp;" NCAA",TeamRankings!$B:$B,0),COLUMN()-47))</f>
        <v>-0.89</v>
      </c>
      <c r="BI62" s="41">
        <f>IFERROR(INDEX(TeamRankings!$A:$R,MATCH($A62,TeamRankings!$B:$B,0),COLUMN()-47),INDEX(TeamRankings!$A:$R,MATCH($A62&amp;" NCAA",TeamRankings!$B:$B,0),COLUMN()-47))</f>
        <v>-6.91</v>
      </c>
      <c r="BJ62" s="41">
        <f>IFERROR(INDEX(TeamRankings!$A:$R,MATCH($A62,TeamRankings!$B:$B,0),COLUMN()-47),INDEX(TeamRankings!$A:$R,MATCH($A62&amp;" NCAA",TeamRankings!$B:$B,0),COLUMN()-47))</f>
        <v>-7.81</v>
      </c>
      <c r="BK62" s="41">
        <f>IFERROR(INDEX(TeamRankings!$A:$R,MATCH($A62,TeamRankings!$B:$B,0),COLUMN()-47),INDEX(TeamRankings!$A:$R,MATCH($A62&amp;" NCAA",TeamRankings!$B:$B,0),COLUMN()-47))</f>
        <v>99.86</v>
      </c>
      <c r="BL62" s="41">
        <f>IFERROR(INDEX(TeamRankings!$A:$R,MATCH($A62,TeamRankings!$B:$B,0),COLUMN()-47),INDEX(TeamRankings!$A:$R,MATCH($A62&amp;" NCAA",TeamRankings!$B:$B,0),COLUMN()-47))</f>
        <v>110.02</v>
      </c>
      <c r="BM62" s="41">
        <f>IFERROR(INDEX(TeamRankings!$A:$R,MATCH($A62,TeamRankings!$B:$B,0),COLUMN()-47),INDEX(TeamRankings!$A:$R,MATCH($A62&amp;" NCAA",TeamRankings!$B:$B,0),COLUMN()-47))</f>
        <v>-10.16</v>
      </c>
      <c r="BN62">
        <f t="shared" si="18"/>
        <v>226</v>
      </c>
      <c r="BO62">
        <f t="shared" si="19"/>
        <v>285.5</v>
      </c>
      <c r="BP62">
        <f t="shared" si="4"/>
        <v>74.193548387096769</v>
      </c>
      <c r="BQ62" s="41" t="str">
        <f>INDEX(TeamRankings!$A:$R,MATCH($A62,TeamRankings!$B:$B,0),3)</f>
        <v>Horizon</v>
      </c>
      <c r="BR62" s="40">
        <f t="shared" si="6"/>
        <v>-6.1000000000000085</v>
      </c>
      <c r="BS62" s="40">
        <f t="shared" si="7"/>
        <v>-6.0000000000000053E-3</v>
      </c>
      <c r="BT62" s="40">
        <f t="shared" si="8"/>
        <v>4.7999999999999987E-2</v>
      </c>
      <c r="BU62" s="40">
        <f t="shared" si="9"/>
        <v>0</v>
      </c>
      <c r="BV62" s="40">
        <f t="shared" si="10"/>
        <v>-5</v>
      </c>
      <c r="BW62" s="40">
        <f t="shared" si="11"/>
        <v>2.7000000000000028</v>
      </c>
      <c r="BX62" s="40">
        <f t="shared" si="12"/>
        <v>-1.7000000000000002</v>
      </c>
      <c r="BY62" s="40">
        <f t="shared" si="13"/>
        <v>-1.8999999999999986</v>
      </c>
      <c r="BZ62" s="40">
        <f t="shared" si="14"/>
        <v>7.0000000000000062E-3</v>
      </c>
      <c r="CA62" s="40">
        <f t="shared" si="15"/>
        <v>1.7000000000000011</v>
      </c>
      <c r="CB62" s="40">
        <f t="shared" si="16"/>
        <v>-5.5999999999999979</v>
      </c>
      <c r="CC62" s="40">
        <f t="shared" si="17"/>
        <v>-1.7999999999999988E-2</v>
      </c>
    </row>
    <row r="63" spans="1:81" x14ac:dyDescent="0.25">
      <c r="A63" t="s">
        <v>192</v>
      </c>
      <c r="B63">
        <f>IFERROR(INDEX(BasicStats!$A:$AH,MATCH($A63,BasicStats!$B:$B,0),COLUMN()+1),INDEX(BasicStats!$A:$AH,MATCH($A63&amp;" NCAA",BasicStats!$B:$B,0),COLUMN()+1))</f>
        <v>34</v>
      </c>
      <c r="C63">
        <f>IFERROR(INDEX(BasicStats!$A:$AH,MATCH($A63,BasicStats!$B:$B,0),COLUMN()+1),INDEX(BasicStats!$A:$AH,MATCH($A63&amp;" NCAA",BasicStats!$B:$B,0),COLUMN()+1))</f>
        <v>17</v>
      </c>
      <c r="D63">
        <f>IFERROR(INDEX(BasicStats!$A:$AH,MATCH($A63,BasicStats!$B:$B,0),COLUMN()+1),INDEX(BasicStats!$A:$AH,MATCH($A63&amp;" NCAA",BasicStats!$B:$B,0),COLUMN()+1))</f>
        <v>17</v>
      </c>
      <c r="E63">
        <f>IFERROR(INDEX(BasicStats!$A:$AH,MATCH($A63,BasicStats!$B:$B,0),COLUMN()+1),INDEX(BasicStats!$A:$AH,MATCH($A63&amp;" NCAA",BasicStats!$B:$B,0),COLUMN()+1))</f>
        <v>0.5</v>
      </c>
      <c r="F63">
        <f>IFERROR(INDEX(BasicStats!$A:$AH,MATCH($A63,BasicStats!$B:$B,0),COLUMN()+1),INDEX(BasicStats!$A:$AH,MATCH($A63&amp;" NCAA",BasicStats!$B:$B,0),COLUMN()+1))</f>
        <v>-0.49</v>
      </c>
      <c r="G63">
        <f>IFERROR(INDEX(BasicStats!$A:$AH,MATCH($A63,BasicStats!$B:$B,0),COLUMN()+1),INDEX(BasicStats!$A:$AH,MATCH($A63&amp;" NCAA",BasicStats!$B:$B,0),COLUMN()+1))</f>
        <v>-1.92</v>
      </c>
      <c r="H63">
        <f>IFERROR(INDEX(BasicStats!$A:$AH,MATCH($A63,BasicStats!$B:$B,0),COLUMN()+1),INDEX(BasicStats!$A:$AH,MATCH($A63&amp;" NCAA",BasicStats!$B:$B,0),COLUMN()+1))</f>
        <v>9</v>
      </c>
      <c r="I63">
        <f>IFERROR(INDEX(BasicStats!$A:$AH,MATCH($A63,BasicStats!$B:$B,0),COLUMN()+1),INDEX(BasicStats!$A:$AH,MATCH($A63&amp;" NCAA",BasicStats!$B:$B,0),COLUMN()+1))</f>
        <v>9</v>
      </c>
      <c r="J63">
        <f>IFERROR(INDEX(BasicStats!$A:$AH,MATCH($A63,BasicStats!$B:$B,0),COLUMN()+1),INDEX(BasicStats!$A:$AH,MATCH($A63&amp;" NCAA",BasicStats!$B:$B,0),COLUMN()+1))</f>
        <v>10</v>
      </c>
      <c r="K63">
        <f>IFERROR(INDEX(BasicStats!$A:$AH,MATCH($A63,BasicStats!$B:$B,0),COLUMN()+1),INDEX(BasicStats!$A:$AH,MATCH($A63&amp;" NCAA",BasicStats!$B:$B,0),COLUMN()+1))</f>
        <v>4</v>
      </c>
      <c r="L63">
        <f>IFERROR(INDEX(BasicStats!$A:$AH,MATCH($A63,BasicStats!$B:$B,0),COLUMN()+1),INDEX(BasicStats!$A:$AH,MATCH($A63&amp;" NCAA",BasicStats!$B:$B,0),COLUMN()+1))</f>
        <v>6</v>
      </c>
      <c r="M63">
        <f>IFERROR(INDEX(BasicStats!$A:$AH,MATCH($A63,BasicStats!$B:$B,0),COLUMN()+1),INDEX(BasicStats!$A:$AH,MATCH($A63&amp;" NCAA",BasicStats!$B:$B,0),COLUMN()+1))</f>
        <v>11</v>
      </c>
      <c r="N63">
        <f>IFERROR(INDEX(BasicStats!$A:$AH,MATCH($A63,BasicStats!$B:$B,0),COLUMN()+1),INDEX(BasicStats!$A:$AH,MATCH($A63&amp;" NCAA",BasicStats!$B:$B,0),COLUMN()+1))</f>
        <v>2641</v>
      </c>
      <c r="O63">
        <f>IFERROR(INDEX(BasicStats!$A:$AH,MATCH($A63,BasicStats!$B:$B,0),COLUMN()+1),INDEX(BasicStats!$A:$AH,MATCH($A63&amp;" NCAA",BasicStats!$B:$B,0),COLUMN()+1))</f>
        <v>2520</v>
      </c>
      <c r="P63">
        <f>IFERROR(INDEX(BasicStats!$A:$AH,MATCH($A63,BasicStats!$B:$B,0),COLUMN()+1),INDEX(BasicStats!$A:$AH,MATCH($A63&amp;" NCAA",BasicStats!$B:$B,0),COLUMN()+1))</f>
        <v>0</v>
      </c>
      <c r="Q63">
        <f>IFERROR(INDEX(BasicStats!$A:$AH,MATCH($A63,BasicStats!$B:$B,0),COLUMN()+1),INDEX(BasicStats!$A:$AH,MATCH($A63&amp;" NCAA",BasicStats!$B:$B,0),COLUMN()+1))</f>
        <v>1370</v>
      </c>
      <c r="R63">
        <f>IFERROR(INDEX(BasicStats!$A:$AH,MATCH($A63,BasicStats!$B:$B,0),COLUMN()+1),INDEX(BasicStats!$A:$AH,MATCH($A63&amp;" NCAA",BasicStats!$B:$B,0),COLUMN()+1))</f>
        <v>899</v>
      </c>
      <c r="S63">
        <f>IFERROR(INDEX(BasicStats!$A:$AH,MATCH($A63,BasicStats!$B:$B,0),COLUMN()+1),INDEX(BasicStats!$A:$AH,MATCH($A63&amp;" NCAA",BasicStats!$B:$B,0),COLUMN()+1))</f>
        <v>1986</v>
      </c>
      <c r="T63">
        <f>IFERROR(INDEX(BasicStats!$A:$AH,MATCH($A63,BasicStats!$B:$B,0),COLUMN()+1),INDEX(BasicStats!$A:$AH,MATCH($A63&amp;" NCAA",BasicStats!$B:$B,0),COLUMN()+1))</f>
        <v>0.45300000000000001</v>
      </c>
      <c r="U63">
        <f>IFERROR(INDEX(BasicStats!$A:$AH,MATCH($A63,BasicStats!$B:$B,0),COLUMN()+1),INDEX(BasicStats!$A:$AH,MATCH($A63&amp;" NCAA",BasicStats!$B:$B,0),COLUMN()+1))</f>
        <v>284</v>
      </c>
      <c r="V63">
        <f>IFERROR(INDEX(BasicStats!$A:$AH,MATCH($A63,BasicStats!$B:$B,0),COLUMN()+1),INDEX(BasicStats!$A:$AH,MATCH($A63&amp;" NCAA",BasicStats!$B:$B,0),COLUMN()+1))</f>
        <v>766</v>
      </c>
      <c r="W63">
        <f>IFERROR(INDEX(BasicStats!$A:$AH,MATCH($A63,BasicStats!$B:$B,0),COLUMN()+1),INDEX(BasicStats!$A:$AH,MATCH($A63&amp;" NCAA",BasicStats!$B:$B,0),COLUMN()+1))</f>
        <v>0.371</v>
      </c>
      <c r="X63">
        <f>IFERROR(INDEX(BasicStats!$A:$AH,MATCH($A63,BasicStats!$B:$B,0),COLUMN()+1),INDEX(BasicStats!$A:$AH,MATCH($A63&amp;" NCAA",BasicStats!$B:$B,0),COLUMN()+1))</f>
        <v>559</v>
      </c>
      <c r="Y63">
        <f>IFERROR(INDEX(BasicStats!$A:$AH,MATCH($A63,BasicStats!$B:$B,0),COLUMN()+1),INDEX(BasicStats!$A:$AH,MATCH($A63&amp;" NCAA",BasicStats!$B:$B,0),COLUMN()+1))</f>
        <v>778</v>
      </c>
      <c r="Z63">
        <f>IFERROR(INDEX(BasicStats!$A:$AH,MATCH($A63,BasicStats!$B:$B,0),COLUMN()+1),INDEX(BasicStats!$A:$AH,MATCH($A63&amp;" NCAA",BasicStats!$B:$B,0),COLUMN()+1))</f>
        <v>0.71899999999999997</v>
      </c>
      <c r="AA63">
        <f>IFERROR(INDEX(BasicStats!$A:$AH,MATCH($A63,BasicStats!$B:$B,0),COLUMN()+1),INDEX(BasicStats!$A:$AH,MATCH($A63&amp;" NCAA",BasicStats!$B:$B,0),COLUMN()+1))</f>
        <v>376</v>
      </c>
      <c r="AB63">
        <f>IFERROR(INDEX(BasicStats!$A:$AH,MATCH($A63,BasicStats!$B:$B,0),COLUMN()+1),INDEX(BasicStats!$A:$AH,MATCH($A63&amp;" NCAA",BasicStats!$B:$B,0),COLUMN()+1))</f>
        <v>1256</v>
      </c>
      <c r="AC63">
        <f>IFERROR(INDEX(BasicStats!$A:$AH,MATCH($A63,BasicStats!$B:$B,0),COLUMN()+1),INDEX(BasicStats!$A:$AH,MATCH($A63&amp;" NCAA",BasicStats!$B:$B,0),COLUMN()+1))</f>
        <v>451</v>
      </c>
      <c r="AD63">
        <f>IFERROR(INDEX(BasicStats!$A:$AH,MATCH($A63,BasicStats!$B:$B,0),COLUMN()+1),INDEX(BasicStats!$A:$AH,MATCH($A63&amp;" NCAA",BasicStats!$B:$B,0),COLUMN()+1))</f>
        <v>214</v>
      </c>
      <c r="AE63">
        <f>IFERROR(INDEX(BasicStats!$A:$AH,MATCH($A63,BasicStats!$B:$B,0),COLUMN()+1),INDEX(BasicStats!$A:$AH,MATCH($A63&amp;" NCAA",BasicStats!$B:$B,0),COLUMN()+1))</f>
        <v>78</v>
      </c>
      <c r="AF63">
        <f>IFERROR(INDEX(BasicStats!$A:$AH,MATCH($A63,BasicStats!$B:$B,0),COLUMN()+1),INDEX(BasicStats!$A:$AH,MATCH($A63&amp;" NCAA",BasicStats!$B:$B,0),COLUMN()+1))</f>
        <v>472</v>
      </c>
      <c r="AG63" s="38">
        <f>IFERROR(INDEX(AdvancedStats!$A:$AD,MATCH($A63,AdvancedStats!$B:$B,0),COLUMN()-15),INDEX(AdvancedStats!$A:$AD,MATCH($A63&amp;" NCAA",AdvancedStats!$B:$B,0),COLUMN()-15))</f>
        <v>71.2</v>
      </c>
      <c r="AH63" s="38">
        <f>IFERROR(INDEX(AdvancedStats!$A:$AD,MATCH($A63,AdvancedStats!$B:$B,0),COLUMN()-15),INDEX(AdvancedStats!$A:$AD,MATCH($A63&amp;" NCAA",AdvancedStats!$B:$B,0),COLUMN()-15))</f>
        <v>108.3</v>
      </c>
      <c r="AI63" s="38">
        <f>IFERROR(INDEX(AdvancedStats!$A:$AD,MATCH($A63,AdvancedStats!$B:$B,0),COLUMN()-15),INDEX(AdvancedStats!$A:$AD,MATCH($A63&amp;" NCAA",AdvancedStats!$B:$B,0),COLUMN()-15))</f>
        <v>0.39200000000000002</v>
      </c>
      <c r="AJ63" s="38">
        <f>IFERROR(INDEX(AdvancedStats!$A:$AD,MATCH($A63,AdvancedStats!$B:$B,0),COLUMN()-15),INDEX(AdvancedStats!$A:$AD,MATCH($A63&amp;" NCAA",AdvancedStats!$B:$B,0),COLUMN()-15))</f>
        <v>0.38600000000000001</v>
      </c>
      <c r="AK63" s="38">
        <f>IFERROR(INDEX(AdvancedStats!$A:$AD,MATCH($A63,AdvancedStats!$B:$B,0),COLUMN()-15),INDEX(AdvancedStats!$A:$AD,MATCH($A63&amp;" NCAA",AdvancedStats!$B:$B,0),COLUMN()-15))</f>
        <v>0.56100000000000005</v>
      </c>
      <c r="AL63" s="38">
        <f>IFERROR(INDEX(AdvancedStats!$A:$AD,MATCH($A63,AdvancedStats!$B:$B,0),COLUMN()-15),INDEX(AdvancedStats!$A:$AD,MATCH($A63&amp;" NCAA",AdvancedStats!$B:$B,0),COLUMN()-15))</f>
        <v>52.8</v>
      </c>
      <c r="AM63" s="38">
        <f>IFERROR(INDEX(AdvancedStats!$A:$AD,MATCH($A63,AdvancedStats!$B:$B,0),COLUMN()-15),INDEX(AdvancedStats!$A:$AD,MATCH($A63&amp;" NCAA",AdvancedStats!$B:$B,0),COLUMN()-15))</f>
        <v>50.2</v>
      </c>
      <c r="AN63" s="38">
        <f>IFERROR(INDEX(AdvancedStats!$A:$AD,MATCH($A63,AdvancedStats!$B:$B,0),COLUMN()-15),INDEX(AdvancedStats!$A:$AD,MATCH($A63&amp;" NCAA",AdvancedStats!$B:$B,0),COLUMN()-15))</f>
        <v>8.8000000000000007</v>
      </c>
      <c r="AO63" s="38">
        <f>IFERROR(INDEX(AdvancedStats!$A:$AD,MATCH($A63,AdvancedStats!$B:$B,0),COLUMN()-15),INDEX(AdvancedStats!$A:$AD,MATCH($A63&amp;" NCAA",AdvancedStats!$B:$B,0),COLUMN()-15))</f>
        <v>7.4</v>
      </c>
      <c r="AP63" s="38">
        <f>IFERROR(INDEX(AdvancedStats!$A:$AD,MATCH($A63,AdvancedStats!$B:$B,0),COLUMN()-15),INDEX(AdvancedStats!$A:$AD,MATCH($A63&amp;" NCAA",AdvancedStats!$B:$B,0),COLUMN()-15))</f>
        <v>0.52400000000000002</v>
      </c>
      <c r="AQ63" s="38">
        <f>IFERROR(INDEX(AdvancedStats!$A:$AD,MATCH($A63,AdvancedStats!$B:$B,0),COLUMN()-15),INDEX(AdvancedStats!$A:$AD,MATCH($A63&amp;" NCAA",AdvancedStats!$B:$B,0),COLUMN()-15))</f>
        <v>16.7</v>
      </c>
      <c r="AR63" s="38">
        <f>IFERROR(INDEX(AdvancedStats!$A:$AD,MATCH($A63,AdvancedStats!$B:$B,0),COLUMN()-15),INDEX(AdvancedStats!$A:$AD,MATCH($A63&amp;" NCAA",AdvancedStats!$B:$B,0),COLUMN()-15))</f>
        <v>32.1</v>
      </c>
      <c r="AS63" s="38">
        <f>IFERROR(INDEX(AdvancedStats!$A:$AD,MATCH($A63,AdvancedStats!$B:$B,0),COLUMN()-15),INDEX(AdvancedStats!$A:$AD,MATCH($A63&amp;" NCAA",AdvancedStats!$B:$B,0),COLUMN()-15))</f>
        <v>0.28100000000000003</v>
      </c>
      <c r="AT63" s="39">
        <f>IFERROR(INDEX(AdvancedOpponentStats!$A:$AD,MATCH($A63,AdvancedOpponentStats!$B:$B,0),COLUMN()-27),INDEX(AdvancedOpponentStats!$A:$AD,MATCH($A63&amp;" NCAA",AdvancedOpponentStats!$B:$B,0),COLUMN()-27))</f>
        <v>103.4</v>
      </c>
      <c r="AU63" s="39">
        <f>IFERROR(INDEX(AdvancedOpponentStats!$A:$AD,MATCH($A63,AdvancedOpponentStats!$B:$B,0),COLUMN()-27),INDEX(AdvancedOpponentStats!$A:$AD,MATCH($A63&amp;" NCAA",AdvancedOpponentStats!$B:$B,0),COLUMN()-27))</f>
        <v>0.40799999999999997</v>
      </c>
      <c r="AV63" s="39">
        <f>IFERROR(INDEX(AdvancedOpponentStats!$A:$AD,MATCH($A63,AdvancedOpponentStats!$B:$B,0),COLUMN()-27),INDEX(AdvancedOpponentStats!$A:$AD,MATCH($A63&amp;" NCAA",AdvancedOpponentStats!$B:$B,0),COLUMN()-27))</f>
        <v>0.45100000000000001</v>
      </c>
      <c r="AW63" s="39">
        <f>IFERROR(INDEX(AdvancedOpponentStats!$A:$AD,MATCH($A63,AdvancedOpponentStats!$B:$B,0),COLUMN()-27),INDEX(AdvancedOpponentStats!$A:$AD,MATCH($A63&amp;" NCAA",AdvancedOpponentStats!$B:$B,0),COLUMN()-27))</f>
        <v>0.54600000000000004</v>
      </c>
      <c r="AX63" s="39">
        <f>IFERROR(INDEX(AdvancedOpponentStats!$A:$AD,MATCH($A63,AdvancedOpponentStats!$B:$B,0),COLUMN()-27),INDEX(AdvancedOpponentStats!$A:$AD,MATCH($A63&amp;" NCAA",AdvancedOpponentStats!$B:$B,0),COLUMN()-27))</f>
        <v>47.2</v>
      </c>
      <c r="AY63" s="39">
        <f>IFERROR(INDEX(AdvancedOpponentStats!$A:$AD,MATCH($A63,AdvancedOpponentStats!$B:$B,0),COLUMN()-27),INDEX(AdvancedOpponentStats!$A:$AD,MATCH($A63&amp;" NCAA",AdvancedOpponentStats!$B:$B,0),COLUMN()-27))</f>
        <v>53.5</v>
      </c>
      <c r="AZ63" s="39">
        <f>IFERROR(INDEX(AdvancedOpponentStats!$A:$AD,MATCH($A63,AdvancedOpponentStats!$B:$B,0),COLUMN()-27),INDEX(AdvancedOpponentStats!$A:$AD,MATCH($A63&amp;" NCAA",AdvancedOpponentStats!$B:$B,0),COLUMN()-27))</f>
        <v>9</v>
      </c>
      <c r="BA63" s="39">
        <f>IFERROR(INDEX(AdvancedOpponentStats!$A:$AD,MATCH($A63,AdvancedOpponentStats!$B:$B,0),COLUMN()-27),INDEX(AdvancedOpponentStats!$A:$AD,MATCH($A63&amp;" NCAA",AdvancedOpponentStats!$B:$B,0),COLUMN()-27))</f>
        <v>9.1999999999999993</v>
      </c>
      <c r="BB63" s="39">
        <f>IFERROR(INDEX(AdvancedOpponentStats!$A:$AD,MATCH($A63,AdvancedOpponentStats!$B:$B,0),COLUMN()-27),INDEX(AdvancedOpponentStats!$A:$AD,MATCH($A63&amp;" NCAA",AdvancedOpponentStats!$B:$B,0),COLUMN()-27))</f>
        <v>0.50700000000000001</v>
      </c>
      <c r="BC63" s="39">
        <f>IFERROR(INDEX(AdvancedOpponentStats!$A:$AD,MATCH($A63,AdvancedOpponentStats!$B:$B,0),COLUMN()-27),INDEX(AdvancedOpponentStats!$A:$AD,MATCH($A63&amp;" NCAA",AdvancedOpponentStats!$B:$B,0),COLUMN()-27))</f>
        <v>16.3</v>
      </c>
      <c r="BD63" s="39">
        <f>IFERROR(INDEX(AdvancedOpponentStats!$A:$AD,MATCH($A63,AdvancedOpponentStats!$B:$B,0),COLUMN()-27),INDEX(AdvancedOpponentStats!$A:$AD,MATCH($A63&amp;" NCAA",AdvancedOpponentStats!$B:$B,0),COLUMN()-27))</f>
        <v>27.2</v>
      </c>
      <c r="BE63" s="39">
        <f>IFERROR(INDEX(AdvancedOpponentStats!$A:$AD,MATCH($A63,AdvancedOpponentStats!$B:$B,0),COLUMN()-27),INDEX(AdvancedOpponentStats!$A:$AD,MATCH($A63&amp;" NCAA",AdvancedOpponentStats!$B:$B,0),COLUMN()-27))</f>
        <v>0.28999999999999998</v>
      </c>
      <c r="BF63" s="41">
        <f>IFERROR(INDEX(TeamRankings!$A:$R,MATCH($A63,TeamRankings!$B:$B,0),COLUMN()-49),INDEX(TeamRankings!$A:$R,MATCH($A63&amp;" NCAA",TeamRankings!$B:$B,0),COLUMN()-49))</f>
        <v>3.56</v>
      </c>
      <c r="BG63" s="41">
        <f>IFERROR(INDEX(TeamRankings!$A:$R,MATCH($A63,TeamRankings!$B:$B,0),COLUMN()-48),INDEX(TeamRankings!$A:$R,MATCH($A63&amp;" NCAA",TeamRankings!$B:$B,0),COLUMN()-48))</f>
        <v>-1.92</v>
      </c>
      <c r="BH63" s="41">
        <f>IFERROR(INDEX(TeamRankings!$A:$R,MATCH($A63,TeamRankings!$B:$B,0),COLUMN()-47),INDEX(TeamRankings!$A:$R,MATCH($A63&amp;" NCAA",TeamRankings!$B:$B,0),COLUMN()-47))</f>
        <v>2.99</v>
      </c>
      <c r="BI63" s="41">
        <f>IFERROR(INDEX(TeamRankings!$A:$R,MATCH($A63,TeamRankings!$B:$B,0),COLUMN()-47),INDEX(TeamRankings!$A:$R,MATCH($A63&amp;" NCAA",TeamRankings!$B:$B,0),COLUMN()-47))</f>
        <v>-3.47</v>
      </c>
      <c r="BJ63" s="41">
        <f>IFERROR(INDEX(TeamRankings!$A:$R,MATCH($A63,TeamRankings!$B:$B,0),COLUMN()-47),INDEX(TeamRankings!$A:$R,MATCH($A63&amp;" NCAA",TeamRankings!$B:$B,0),COLUMN()-47))</f>
        <v>-0.49</v>
      </c>
      <c r="BK63" s="41">
        <f>IFERROR(INDEX(TeamRankings!$A:$R,MATCH($A63,TeamRankings!$B:$B,0),COLUMN()-47),INDEX(TeamRankings!$A:$R,MATCH($A63&amp;" NCAA",TeamRankings!$B:$B,0),COLUMN()-47))</f>
        <v>105.35</v>
      </c>
      <c r="BL63" s="41">
        <f>IFERROR(INDEX(TeamRankings!$A:$R,MATCH($A63,TeamRankings!$B:$B,0),COLUMN()-47),INDEX(TeamRankings!$A:$R,MATCH($A63&amp;" NCAA",TeamRankings!$B:$B,0),COLUMN()-47))</f>
        <v>105.58</v>
      </c>
      <c r="BM63" s="41">
        <f>IFERROR(INDEX(TeamRankings!$A:$R,MATCH($A63,TeamRankings!$B:$B,0),COLUMN()-47),INDEX(TeamRankings!$A:$R,MATCH($A63&amp;" NCAA",TeamRankings!$B:$B,0),COLUMN()-47))</f>
        <v>-0.22</v>
      </c>
      <c r="BN63">
        <f t="shared" si="18"/>
        <v>135</v>
      </c>
      <c r="BO63">
        <f t="shared" si="19"/>
        <v>208</v>
      </c>
      <c r="BP63">
        <f t="shared" si="4"/>
        <v>77.67647058823529</v>
      </c>
      <c r="BQ63" s="41" t="str">
        <f>INDEX(TeamRankings!$A:$R,MATCH($A63,TeamRankings!$B:$B,0),3)</f>
        <v>Sun Belt</v>
      </c>
      <c r="BR63" s="40">
        <f t="shared" si="6"/>
        <v>4.8999999999999915</v>
      </c>
      <c r="BS63" s="40">
        <f t="shared" si="7"/>
        <v>-1.5999999999999959E-2</v>
      </c>
      <c r="BT63" s="40">
        <f t="shared" si="8"/>
        <v>-6.5000000000000002E-2</v>
      </c>
      <c r="BU63" s="40">
        <f t="shared" si="9"/>
        <v>1.5000000000000013E-2</v>
      </c>
      <c r="BV63" s="40">
        <f t="shared" si="10"/>
        <v>5.5999999999999943</v>
      </c>
      <c r="BW63" s="40">
        <f t="shared" si="11"/>
        <v>-3.2999999999999972</v>
      </c>
      <c r="BX63" s="40">
        <f t="shared" si="12"/>
        <v>-0.19999999999999929</v>
      </c>
      <c r="BY63" s="40">
        <f t="shared" si="13"/>
        <v>-1.7999999999999989</v>
      </c>
      <c r="BZ63" s="40">
        <f t="shared" si="14"/>
        <v>1.7000000000000015E-2</v>
      </c>
      <c r="CA63" s="40">
        <f t="shared" si="15"/>
        <v>0.39999999999999858</v>
      </c>
      <c r="CB63" s="40">
        <f t="shared" si="16"/>
        <v>4.9000000000000021</v>
      </c>
      <c r="CC63" s="40">
        <f t="shared" si="17"/>
        <v>-8.9999999999999525E-3</v>
      </c>
    </row>
    <row r="64" spans="1:81" x14ac:dyDescent="0.25">
      <c r="A64" t="s">
        <v>193</v>
      </c>
      <c r="B64">
        <f>IFERROR(INDEX(BasicStats!$A:$AH,MATCH($A64,BasicStats!$B:$B,0),COLUMN()+1),INDEX(BasicStats!$A:$AH,MATCH($A64&amp;" NCAA",BasicStats!$B:$B,0),COLUMN()+1))</f>
        <v>35</v>
      </c>
      <c r="C64">
        <f>IFERROR(INDEX(BasicStats!$A:$AH,MATCH($A64,BasicStats!$B:$B,0),COLUMN()+1),INDEX(BasicStats!$A:$AH,MATCH($A64&amp;" NCAA",BasicStats!$B:$B,0),COLUMN()+1))</f>
        <v>24</v>
      </c>
      <c r="D64">
        <f>IFERROR(INDEX(BasicStats!$A:$AH,MATCH($A64,BasicStats!$B:$B,0),COLUMN()+1),INDEX(BasicStats!$A:$AH,MATCH($A64&amp;" NCAA",BasicStats!$B:$B,0),COLUMN()+1))</f>
        <v>11</v>
      </c>
      <c r="E64">
        <f>IFERROR(INDEX(BasicStats!$A:$AH,MATCH($A64,BasicStats!$B:$B,0),COLUMN()+1),INDEX(BasicStats!$A:$AH,MATCH($A64&amp;" NCAA",BasicStats!$B:$B,0),COLUMN()+1))</f>
        <v>0.68600000000000005</v>
      </c>
      <c r="F64">
        <f>IFERROR(INDEX(BasicStats!$A:$AH,MATCH($A64,BasicStats!$B:$B,0),COLUMN()+1),INDEX(BasicStats!$A:$AH,MATCH($A64&amp;" NCAA",BasicStats!$B:$B,0),COLUMN()+1))</f>
        <v>1.24</v>
      </c>
      <c r="G64">
        <f>IFERROR(INDEX(BasicStats!$A:$AH,MATCH($A64,BasicStats!$B:$B,0),COLUMN()+1),INDEX(BasicStats!$A:$AH,MATCH($A64&amp;" NCAA",BasicStats!$B:$B,0),COLUMN()+1))</f>
        <v>-3.82</v>
      </c>
      <c r="H64">
        <f>IFERROR(INDEX(BasicStats!$A:$AH,MATCH($A64,BasicStats!$B:$B,0),COLUMN()+1),INDEX(BasicStats!$A:$AH,MATCH($A64&amp;" NCAA",BasicStats!$B:$B,0),COLUMN()+1))</f>
        <v>13</v>
      </c>
      <c r="I64">
        <f>IFERROR(INDEX(BasicStats!$A:$AH,MATCH($A64,BasicStats!$B:$B,0),COLUMN()+1),INDEX(BasicStats!$A:$AH,MATCH($A64&amp;" NCAA",BasicStats!$B:$B,0),COLUMN()+1))</f>
        <v>5</v>
      </c>
      <c r="J64">
        <f>IFERROR(INDEX(BasicStats!$A:$AH,MATCH($A64,BasicStats!$B:$B,0),COLUMN()+1),INDEX(BasicStats!$A:$AH,MATCH($A64&amp;" NCAA",BasicStats!$B:$B,0),COLUMN()+1))</f>
        <v>15</v>
      </c>
      <c r="K64">
        <f>IFERROR(INDEX(BasicStats!$A:$AH,MATCH($A64,BasicStats!$B:$B,0),COLUMN()+1),INDEX(BasicStats!$A:$AH,MATCH($A64&amp;" NCAA",BasicStats!$B:$B,0),COLUMN()+1))</f>
        <v>1</v>
      </c>
      <c r="L64">
        <f>IFERROR(INDEX(BasicStats!$A:$AH,MATCH($A64,BasicStats!$B:$B,0),COLUMN()+1),INDEX(BasicStats!$A:$AH,MATCH($A64&amp;" NCAA",BasicStats!$B:$B,0),COLUMN()+1))</f>
        <v>9</v>
      </c>
      <c r="M64">
        <f>IFERROR(INDEX(BasicStats!$A:$AH,MATCH($A64,BasicStats!$B:$B,0),COLUMN()+1),INDEX(BasicStats!$A:$AH,MATCH($A64&amp;" NCAA",BasicStats!$B:$B,0),COLUMN()+1))</f>
        <v>9</v>
      </c>
      <c r="N64">
        <f>IFERROR(INDEX(BasicStats!$A:$AH,MATCH($A64,BasicStats!$B:$B,0),COLUMN()+1),INDEX(BasicStats!$A:$AH,MATCH($A64&amp;" NCAA",BasicStats!$B:$B,0),COLUMN()+1))</f>
        <v>2648</v>
      </c>
      <c r="O64">
        <f>IFERROR(INDEX(BasicStats!$A:$AH,MATCH($A64,BasicStats!$B:$B,0),COLUMN()+1),INDEX(BasicStats!$A:$AH,MATCH($A64&amp;" NCAA",BasicStats!$B:$B,0),COLUMN()+1))</f>
        <v>2458</v>
      </c>
      <c r="P64">
        <f>IFERROR(INDEX(BasicStats!$A:$AH,MATCH($A64,BasicStats!$B:$B,0),COLUMN()+1),INDEX(BasicStats!$A:$AH,MATCH($A64&amp;" NCAA",BasicStats!$B:$B,0),COLUMN()+1))</f>
        <v>0</v>
      </c>
      <c r="Q64">
        <f>IFERROR(INDEX(BasicStats!$A:$AH,MATCH($A64,BasicStats!$B:$B,0),COLUMN()+1),INDEX(BasicStats!$A:$AH,MATCH($A64&amp;" NCAA",BasicStats!$B:$B,0),COLUMN()+1))</f>
        <v>1415</v>
      </c>
      <c r="R64">
        <f>IFERROR(INDEX(BasicStats!$A:$AH,MATCH($A64,BasicStats!$B:$B,0),COLUMN()+1),INDEX(BasicStats!$A:$AH,MATCH($A64&amp;" NCAA",BasicStats!$B:$B,0),COLUMN()+1))</f>
        <v>955</v>
      </c>
      <c r="S64">
        <f>IFERROR(INDEX(BasicStats!$A:$AH,MATCH($A64,BasicStats!$B:$B,0),COLUMN()+1),INDEX(BasicStats!$A:$AH,MATCH($A64&amp;" NCAA",BasicStats!$B:$B,0),COLUMN()+1))</f>
        <v>1995</v>
      </c>
      <c r="T64">
        <f>IFERROR(INDEX(BasicStats!$A:$AH,MATCH($A64,BasicStats!$B:$B,0),COLUMN()+1),INDEX(BasicStats!$A:$AH,MATCH($A64&amp;" NCAA",BasicStats!$B:$B,0),COLUMN()+1))</f>
        <v>0.47899999999999998</v>
      </c>
      <c r="U64">
        <f>IFERROR(INDEX(BasicStats!$A:$AH,MATCH($A64,BasicStats!$B:$B,0),COLUMN()+1),INDEX(BasicStats!$A:$AH,MATCH($A64&amp;" NCAA",BasicStats!$B:$B,0),COLUMN()+1))</f>
        <v>320</v>
      </c>
      <c r="V64">
        <f>IFERROR(INDEX(BasicStats!$A:$AH,MATCH($A64,BasicStats!$B:$B,0),COLUMN()+1),INDEX(BasicStats!$A:$AH,MATCH($A64&amp;" NCAA",BasicStats!$B:$B,0),COLUMN()+1))</f>
        <v>815</v>
      </c>
      <c r="W64">
        <f>IFERROR(INDEX(BasicStats!$A:$AH,MATCH($A64,BasicStats!$B:$B,0),COLUMN()+1),INDEX(BasicStats!$A:$AH,MATCH($A64&amp;" NCAA",BasicStats!$B:$B,0),COLUMN()+1))</f>
        <v>0.39300000000000002</v>
      </c>
      <c r="X64">
        <f>IFERROR(INDEX(BasicStats!$A:$AH,MATCH($A64,BasicStats!$B:$B,0),COLUMN()+1),INDEX(BasicStats!$A:$AH,MATCH($A64&amp;" NCAA",BasicStats!$B:$B,0),COLUMN()+1))</f>
        <v>418</v>
      </c>
      <c r="Y64">
        <f>IFERROR(INDEX(BasicStats!$A:$AH,MATCH($A64,BasicStats!$B:$B,0),COLUMN()+1),INDEX(BasicStats!$A:$AH,MATCH($A64&amp;" NCAA",BasicStats!$B:$B,0),COLUMN()+1))</f>
        <v>563</v>
      </c>
      <c r="Z64">
        <f>IFERROR(INDEX(BasicStats!$A:$AH,MATCH($A64,BasicStats!$B:$B,0),COLUMN()+1),INDEX(BasicStats!$A:$AH,MATCH($A64&amp;" NCAA",BasicStats!$B:$B,0),COLUMN()+1))</f>
        <v>0.74199999999999999</v>
      </c>
      <c r="AA64">
        <f>IFERROR(INDEX(BasicStats!$A:$AH,MATCH($A64,BasicStats!$B:$B,0),COLUMN()+1),INDEX(BasicStats!$A:$AH,MATCH($A64&amp;" NCAA",BasicStats!$B:$B,0),COLUMN()+1))</f>
        <v>322</v>
      </c>
      <c r="AB64">
        <f>IFERROR(INDEX(BasicStats!$A:$AH,MATCH($A64,BasicStats!$B:$B,0),COLUMN()+1),INDEX(BasicStats!$A:$AH,MATCH($A64&amp;" NCAA",BasicStats!$B:$B,0),COLUMN()+1))</f>
        <v>1240</v>
      </c>
      <c r="AC64">
        <f>IFERROR(INDEX(BasicStats!$A:$AH,MATCH($A64,BasicStats!$B:$B,0),COLUMN()+1),INDEX(BasicStats!$A:$AH,MATCH($A64&amp;" NCAA",BasicStats!$B:$B,0),COLUMN()+1))</f>
        <v>541</v>
      </c>
      <c r="AD64">
        <f>IFERROR(INDEX(BasicStats!$A:$AH,MATCH($A64,BasicStats!$B:$B,0),COLUMN()+1),INDEX(BasicStats!$A:$AH,MATCH($A64&amp;" NCAA",BasicStats!$B:$B,0),COLUMN()+1))</f>
        <v>213</v>
      </c>
      <c r="AE64">
        <f>IFERROR(INDEX(BasicStats!$A:$AH,MATCH($A64,BasicStats!$B:$B,0),COLUMN()+1),INDEX(BasicStats!$A:$AH,MATCH($A64&amp;" NCAA",BasicStats!$B:$B,0),COLUMN()+1))</f>
        <v>121</v>
      </c>
      <c r="AF64">
        <f>IFERROR(INDEX(BasicStats!$A:$AH,MATCH($A64,BasicStats!$B:$B,0),COLUMN()+1),INDEX(BasicStats!$A:$AH,MATCH($A64&amp;" NCAA",BasicStats!$B:$B,0),COLUMN()+1))</f>
        <v>456</v>
      </c>
      <c r="AG64" s="38">
        <f>IFERROR(INDEX(AdvancedStats!$A:$AD,MATCH($A64,AdvancedStats!$B:$B,0),COLUMN()-15),INDEX(AdvancedStats!$A:$AD,MATCH($A64&amp;" NCAA",AdvancedStats!$B:$B,0),COLUMN()-15))</f>
        <v>67.8</v>
      </c>
      <c r="AH64" s="38">
        <f>IFERROR(INDEX(AdvancedStats!$A:$AD,MATCH($A64,AdvancedStats!$B:$B,0),COLUMN()-15),INDEX(AdvancedStats!$A:$AD,MATCH($A64&amp;" NCAA",AdvancedStats!$B:$B,0),COLUMN()-15))</f>
        <v>110.3</v>
      </c>
      <c r="AI64" s="38">
        <f>IFERROR(INDEX(AdvancedStats!$A:$AD,MATCH($A64,AdvancedStats!$B:$B,0),COLUMN()-15),INDEX(AdvancedStats!$A:$AD,MATCH($A64&amp;" NCAA",AdvancedStats!$B:$B,0),COLUMN()-15))</f>
        <v>0.28199999999999997</v>
      </c>
      <c r="AJ64" s="38">
        <f>IFERROR(INDEX(AdvancedStats!$A:$AD,MATCH($A64,AdvancedStats!$B:$B,0),COLUMN()-15),INDEX(AdvancedStats!$A:$AD,MATCH($A64&amp;" NCAA",AdvancedStats!$B:$B,0),COLUMN()-15))</f>
        <v>0.40899999999999997</v>
      </c>
      <c r="AK64" s="38">
        <f>IFERROR(INDEX(AdvancedStats!$A:$AD,MATCH($A64,AdvancedStats!$B:$B,0),COLUMN()-15),INDEX(AdvancedStats!$A:$AD,MATCH($A64&amp;" NCAA",AdvancedStats!$B:$B,0),COLUMN()-15))</f>
        <v>0.58499999999999996</v>
      </c>
      <c r="AL64" s="38">
        <f>IFERROR(INDEX(AdvancedStats!$A:$AD,MATCH($A64,AdvancedStats!$B:$B,0),COLUMN()-15),INDEX(AdvancedStats!$A:$AD,MATCH($A64&amp;" NCAA",AdvancedStats!$B:$B,0),COLUMN()-15))</f>
        <v>52.8</v>
      </c>
      <c r="AM64" s="38">
        <f>IFERROR(INDEX(AdvancedStats!$A:$AD,MATCH($A64,AdvancedStats!$B:$B,0),COLUMN()-15),INDEX(AdvancedStats!$A:$AD,MATCH($A64&amp;" NCAA",AdvancedStats!$B:$B,0),COLUMN()-15))</f>
        <v>56.6</v>
      </c>
      <c r="AN64" s="38">
        <f>IFERROR(INDEX(AdvancedStats!$A:$AD,MATCH($A64,AdvancedStats!$B:$B,0),COLUMN()-15),INDEX(AdvancedStats!$A:$AD,MATCH($A64&amp;" NCAA",AdvancedStats!$B:$B,0),COLUMN()-15))</f>
        <v>8.9</v>
      </c>
      <c r="AO64" s="38">
        <f>IFERROR(INDEX(AdvancedStats!$A:$AD,MATCH($A64,AdvancedStats!$B:$B,0),COLUMN()-15),INDEX(AdvancedStats!$A:$AD,MATCH($A64&amp;" NCAA",AdvancedStats!$B:$B,0),COLUMN()-15))</f>
        <v>10</v>
      </c>
      <c r="AP64" s="38">
        <f>IFERROR(INDEX(AdvancedStats!$A:$AD,MATCH($A64,AdvancedStats!$B:$B,0),COLUMN()-15),INDEX(AdvancedStats!$A:$AD,MATCH($A64&amp;" NCAA",AdvancedStats!$B:$B,0),COLUMN()-15))</f>
        <v>0.55900000000000005</v>
      </c>
      <c r="AQ64" s="38">
        <f>IFERROR(INDEX(AdvancedStats!$A:$AD,MATCH($A64,AdvancedStats!$B:$B,0),COLUMN()-15),INDEX(AdvancedStats!$A:$AD,MATCH($A64&amp;" NCAA",AdvancedStats!$B:$B,0),COLUMN()-15))</f>
        <v>16.8</v>
      </c>
      <c r="AR64" s="38">
        <f>IFERROR(INDEX(AdvancedStats!$A:$AD,MATCH($A64,AdvancedStats!$B:$B,0),COLUMN()-15),INDEX(AdvancedStats!$A:$AD,MATCH($A64&amp;" NCAA",AdvancedStats!$B:$B,0),COLUMN()-15))</f>
        <v>29.2</v>
      </c>
      <c r="AS64" s="38">
        <f>IFERROR(INDEX(AdvancedStats!$A:$AD,MATCH($A64,AdvancedStats!$B:$B,0),COLUMN()-15),INDEX(AdvancedStats!$A:$AD,MATCH($A64&amp;" NCAA",AdvancedStats!$B:$B,0),COLUMN()-15))</f>
        <v>0.21</v>
      </c>
      <c r="AT64" s="39">
        <f>IFERROR(INDEX(AdvancedOpponentStats!$A:$AD,MATCH($A64,AdvancedOpponentStats!$B:$B,0),COLUMN()-27),INDEX(AdvancedOpponentStats!$A:$AD,MATCH($A64&amp;" NCAA",AdvancedOpponentStats!$B:$B,0),COLUMN()-27))</f>
        <v>102.4</v>
      </c>
      <c r="AU64" s="39">
        <f>IFERROR(INDEX(AdvancedOpponentStats!$A:$AD,MATCH($A64,AdvancedOpponentStats!$B:$B,0),COLUMN()-27),INDEX(AdvancedOpponentStats!$A:$AD,MATCH($A64&amp;" NCAA",AdvancedOpponentStats!$B:$B,0),COLUMN()-27))</f>
        <v>0.28499999999999998</v>
      </c>
      <c r="AV64" s="39">
        <f>IFERROR(INDEX(AdvancedOpponentStats!$A:$AD,MATCH($A64,AdvancedOpponentStats!$B:$B,0),COLUMN()-27),INDEX(AdvancedOpponentStats!$A:$AD,MATCH($A64&amp;" NCAA",AdvancedOpponentStats!$B:$B,0),COLUMN()-27))</f>
        <v>0.40500000000000003</v>
      </c>
      <c r="AW64" s="39">
        <f>IFERROR(INDEX(AdvancedOpponentStats!$A:$AD,MATCH($A64,AdvancedOpponentStats!$B:$B,0),COLUMN()-27),INDEX(AdvancedOpponentStats!$A:$AD,MATCH($A64&amp;" NCAA",AdvancedOpponentStats!$B:$B,0),COLUMN()-27))</f>
        <v>0.53200000000000003</v>
      </c>
      <c r="AX64" s="39">
        <f>IFERROR(INDEX(AdvancedOpponentStats!$A:$AD,MATCH($A64,AdvancedOpponentStats!$B:$B,0),COLUMN()-27),INDEX(AdvancedOpponentStats!$A:$AD,MATCH($A64&amp;" NCAA",AdvancedOpponentStats!$B:$B,0),COLUMN()-27))</f>
        <v>47.2</v>
      </c>
      <c r="AY64" s="39">
        <f>IFERROR(INDEX(AdvancedOpponentStats!$A:$AD,MATCH($A64,AdvancedOpponentStats!$B:$B,0),COLUMN()-27),INDEX(AdvancedOpponentStats!$A:$AD,MATCH($A64&amp;" NCAA",AdvancedOpponentStats!$B:$B,0),COLUMN()-27))</f>
        <v>51.4</v>
      </c>
      <c r="AZ64" s="39">
        <f>IFERROR(INDEX(AdvancedOpponentStats!$A:$AD,MATCH($A64,AdvancedOpponentStats!$B:$B,0),COLUMN()-27),INDEX(AdvancedOpponentStats!$A:$AD,MATCH($A64&amp;" NCAA",AdvancedOpponentStats!$B:$B,0),COLUMN()-27))</f>
        <v>10.4</v>
      </c>
      <c r="BA64" s="39">
        <f>IFERROR(INDEX(AdvancedOpponentStats!$A:$AD,MATCH($A64,AdvancedOpponentStats!$B:$B,0),COLUMN()-27),INDEX(AdvancedOpponentStats!$A:$AD,MATCH($A64&amp;" NCAA",AdvancedOpponentStats!$B:$B,0),COLUMN()-27))</f>
        <v>9.5</v>
      </c>
      <c r="BB64" s="39">
        <f>IFERROR(INDEX(AdvancedOpponentStats!$A:$AD,MATCH($A64,AdvancedOpponentStats!$B:$B,0),COLUMN()-27),INDEX(AdvancedOpponentStats!$A:$AD,MATCH($A64&amp;" NCAA",AdvancedOpponentStats!$B:$B,0),COLUMN()-27))</f>
        <v>0.503</v>
      </c>
      <c r="BC64" s="39">
        <f>IFERROR(INDEX(AdvancedOpponentStats!$A:$AD,MATCH($A64,AdvancedOpponentStats!$B:$B,0),COLUMN()-27),INDEX(AdvancedOpponentStats!$A:$AD,MATCH($A64&amp;" NCAA",AdvancedOpponentStats!$B:$B,0),COLUMN()-27))</f>
        <v>15.5</v>
      </c>
      <c r="BD64" s="39">
        <f>IFERROR(INDEX(AdvancedOpponentStats!$A:$AD,MATCH($A64,AdvancedOpponentStats!$B:$B,0),COLUMN()-27),INDEX(AdvancedOpponentStats!$A:$AD,MATCH($A64&amp;" NCAA",AdvancedOpponentStats!$B:$B,0),COLUMN()-27))</f>
        <v>26.3</v>
      </c>
      <c r="BE64" s="39">
        <f>IFERROR(INDEX(AdvancedOpponentStats!$A:$AD,MATCH($A64,AdvancedOpponentStats!$B:$B,0),COLUMN()-27),INDEX(AdvancedOpponentStats!$A:$AD,MATCH($A64&amp;" NCAA",AdvancedOpponentStats!$B:$B,0),COLUMN()-27))</f>
        <v>0.20300000000000001</v>
      </c>
      <c r="BF64" s="41">
        <f>IFERROR(INDEX(TeamRankings!$A:$R,MATCH($A64,TeamRankings!$B:$B,0),COLUMN()-49),INDEX(TeamRankings!$A:$R,MATCH($A64&amp;" NCAA",TeamRankings!$B:$B,0),COLUMN()-49))</f>
        <v>5.43</v>
      </c>
      <c r="BG64" s="41">
        <f>IFERROR(INDEX(TeamRankings!$A:$R,MATCH($A64,TeamRankings!$B:$B,0),COLUMN()-48),INDEX(TeamRankings!$A:$R,MATCH($A64&amp;" NCAA",TeamRankings!$B:$B,0),COLUMN()-48))</f>
        <v>-3.82</v>
      </c>
      <c r="BH64" s="41">
        <f>IFERROR(INDEX(TeamRankings!$A:$R,MATCH($A64,TeamRankings!$B:$B,0),COLUMN()-47),INDEX(TeamRankings!$A:$R,MATCH($A64&amp;" NCAA",TeamRankings!$B:$B,0),COLUMN()-47))</f>
        <v>1.84</v>
      </c>
      <c r="BI64" s="41">
        <f>IFERROR(INDEX(TeamRankings!$A:$R,MATCH($A64,TeamRankings!$B:$B,0),COLUMN()-47),INDEX(TeamRankings!$A:$R,MATCH($A64&amp;" NCAA",TeamRankings!$B:$B,0),COLUMN()-47))</f>
        <v>-0.59</v>
      </c>
      <c r="BJ64" s="41">
        <f>IFERROR(INDEX(TeamRankings!$A:$R,MATCH($A64,TeamRankings!$B:$B,0),COLUMN()-47),INDEX(TeamRankings!$A:$R,MATCH($A64&amp;" NCAA",TeamRankings!$B:$B,0),COLUMN()-47))</f>
        <v>1.24</v>
      </c>
      <c r="BK64" s="41">
        <f>IFERROR(INDEX(TeamRankings!$A:$R,MATCH($A64,TeamRankings!$B:$B,0),COLUMN()-47),INDEX(TeamRankings!$A:$R,MATCH($A64&amp;" NCAA",TeamRankings!$B:$B,0),COLUMN()-47))</f>
        <v>107.57</v>
      </c>
      <c r="BL64" s="41">
        <f>IFERROR(INDEX(TeamRankings!$A:$R,MATCH($A64,TeamRankings!$B:$B,0),COLUMN()-47),INDEX(TeamRankings!$A:$R,MATCH($A64&amp;" NCAA",TeamRankings!$B:$B,0),COLUMN()-47))</f>
        <v>105.21</v>
      </c>
      <c r="BM64" s="41">
        <f>IFERROR(INDEX(TeamRankings!$A:$R,MATCH($A64,TeamRankings!$B:$B,0),COLUMN()-47),INDEX(TeamRankings!$A:$R,MATCH($A64&amp;" NCAA",TeamRankings!$B:$B,0),COLUMN()-47))</f>
        <v>2.35</v>
      </c>
      <c r="BN64">
        <f t="shared" si="18"/>
        <v>104</v>
      </c>
      <c r="BO64">
        <f t="shared" si="19"/>
        <v>202</v>
      </c>
      <c r="BP64">
        <f t="shared" si="4"/>
        <v>75.657142857142858</v>
      </c>
      <c r="BQ64" s="41" t="str">
        <f>INDEX(TeamRankings!$A:$R,MATCH($A64,TeamRankings!$B:$B,0),3)</f>
        <v>Patriot</v>
      </c>
      <c r="BR64" s="40">
        <f t="shared" si="6"/>
        <v>7.8999999999999915</v>
      </c>
      <c r="BS64" s="40">
        <f t="shared" si="7"/>
        <v>-3.0000000000000027E-3</v>
      </c>
      <c r="BT64" s="40">
        <f t="shared" si="8"/>
        <v>3.999999999999948E-3</v>
      </c>
      <c r="BU64" s="40">
        <f t="shared" si="9"/>
        <v>5.2999999999999936E-2</v>
      </c>
      <c r="BV64" s="40">
        <f t="shared" si="10"/>
        <v>5.5999999999999943</v>
      </c>
      <c r="BW64" s="40">
        <f t="shared" si="11"/>
        <v>5.2000000000000028</v>
      </c>
      <c r="BX64" s="40">
        <f t="shared" si="12"/>
        <v>-1.5</v>
      </c>
      <c r="BY64" s="40">
        <f t="shared" si="13"/>
        <v>0.5</v>
      </c>
      <c r="BZ64" s="40">
        <f t="shared" si="14"/>
        <v>5.600000000000005E-2</v>
      </c>
      <c r="CA64" s="40">
        <f t="shared" si="15"/>
        <v>1.3000000000000007</v>
      </c>
      <c r="CB64" s="40">
        <f t="shared" si="16"/>
        <v>2.8999999999999986</v>
      </c>
      <c r="CC64" s="40">
        <f t="shared" si="17"/>
        <v>6.9999999999999785E-3</v>
      </c>
    </row>
    <row r="65" spans="1:81" x14ac:dyDescent="0.25">
      <c r="A65" t="s">
        <v>194</v>
      </c>
      <c r="B65">
        <f>IFERROR(INDEX(BasicStats!$A:$AH,MATCH($A65,BasicStats!$B:$B,0),COLUMN()+1),INDEX(BasicStats!$A:$AH,MATCH($A65&amp;" NCAA",BasicStats!$B:$B,0),COLUMN()+1))</f>
        <v>33</v>
      </c>
      <c r="C65">
        <f>IFERROR(INDEX(BasicStats!$A:$AH,MATCH($A65,BasicStats!$B:$B,0),COLUMN()+1),INDEX(BasicStats!$A:$AH,MATCH($A65&amp;" NCAA",BasicStats!$B:$B,0),COLUMN()+1))</f>
        <v>24</v>
      </c>
      <c r="D65">
        <f>IFERROR(INDEX(BasicStats!$A:$AH,MATCH($A65,BasicStats!$B:$B,0),COLUMN()+1),INDEX(BasicStats!$A:$AH,MATCH($A65&amp;" NCAA",BasicStats!$B:$B,0),COLUMN()+1))</f>
        <v>9</v>
      </c>
      <c r="E65">
        <f>IFERROR(INDEX(BasicStats!$A:$AH,MATCH($A65,BasicStats!$B:$B,0),COLUMN()+1),INDEX(BasicStats!$A:$AH,MATCH($A65&amp;" NCAA",BasicStats!$B:$B,0),COLUMN()+1))</f>
        <v>0.72699999999999998</v>
      </c>
      <c r="F65">
        <f>IFERROR(INDEX(BasicStats!$A:$AH,MATCH($A65,BasicStats!$B:$B,0),COLUMN()+1),INDEX(BasicStats!$A:$AH,MATCH($A65&amp;" NCAA",BasicStats!$B:$B,0),COLUMN()+1))</f>
        <v>2.37</v>
      </c>
      <c r="G65">
        <f>IFERROR(INDEX(BasicStats!$A:$AH,MATCH($A65,BasicStats!$B:$B,0),COLUMN()+1),INDEX(BasicStats!$A:$AH,MATCH($A65&amp;" NCAA",BasicStats!$B:$B,0),COLUMN()+1))</f>
        <v>-2.95</v>
      </c>
      <c r="H65">
        <f>IFERROR(INDEX(BasicStats!$A:$AH,MATCH($A65,BasicStats!$B:$B,0),COLUMN()+1),INDEX(BasicStats!$A:$AH,MATCH($A65&amp;" NCAA",BasicStats!$B:$B,0),COLUMN()+1))</f>
        <v>12</v>
      </c>
      <c r="I65">
        <f>IFERROR(INDEX(BasicStats!$A:$AH,MATCH($A65,BasicStats!$B:$B,0),COLUMN()+1),INDEX(BasicStats!$A:$AH,MATCH($A65&amp;" NCAA",BasicStats!$B:$B,0),COLUMN()+1))</f>
        <v>6</v>
      </c>
      <c r="J65">
        <f>IFERROR(INDEX(BasicStats!$A:$AH,MATCH($A65,BasicStats!$B:$B,0),COLUMN()+1),INDEX(BasicStats!$A:$AH,MATCH($A65&amp;" NCAA",BasicStats!$B:$B,0),COLUMN()+1))</f>
        <v>13</v>
      </c>
      <c r="K65">
        <f>IFERROR(INDEX(BasicStats!$A:$AH,MATCH($A65,BasicStats!$B:$B,0),COLUMN()+1),INDEX(BasicStats!$A:$AH,MATCH($A65&amp;" NCAA",BasicStats!$B:$B,0),COLUMN()+1))</f>
        <v>2</v>
      </c>
      <c r="L65">
        <f>IFERROR(INDEX(BasicStats!$A:$AH,MATCH($A65,BasicStats!$B:$B,0),COLUMN()+1),INDEX(BasicStats!$A:$AH,MATCH($A65&amp;" NCAA",BasicStats!$B:$B,0),COLUMN()+1))</f>
        <v>8</v>
      </c>
      <c r="M65">
        <f>IFERROR(INDEX(BasicStats!$A:$AH,MATCH($A65,BasicStats!$B:$B,0),COLUMN()+1),INDEX(BasicStats!$A:$AH,MATCH($A65&amp;" NCAA",BasicStats!$B:$B,0),COLUMN()+1))</f>
        <v>5</v>
      </c>
      <c r="N65">
        <f>IFERROR(INDEX(BasicStats!$A:$AH,MATCH($A65,BasicStats!$B:$B,0),COLUMN()+1),INDEX(BasicStats!$A:$AH,MATCH($A65&amp;" NCAA",BasicStats!$B:$B,0),COLUMN()+1))</f>
        <v>2453</v>
      </c>
      <c r="O65">
        <f>IFERROR(INDEX(BasicStats!$A:$AH,MATCH($A65,BasicStats!$B:$B,0),COLUMN()+1),INDEX(BasicStats!$A:$AH,MATCH($A65&amp;" NCAA",BasicStats!$B:$B,0),COLUMN()+1))</f>
        <v>2265</v>
      </c>
      <c r="P65">
        <f>IFERROR(INDEX(BasicStats!$A:$AH,MATCH($A65,BasicStats!$B:$B,0),COLUMN()+1),INDEX(BasicStats!$A:$AH,MATCH($A65&amp;" NCAA",BasicStats!$B:$B,0),COLUMN()+1))</f>
        <v>0</v>
      </c>
      <c r="Q65">
        <f>IFERROR(INDEX(BasicStats!$A:$AH,MATCH($A65,BasicStats!$B:$B,0),COLUMN()+1),INDEX(BasicStats!$A:$AH,MATCH($A65&amp;" NCAA",BasicStats!$B:$B,0),COLUMN()+1))</f>
        <v>1330</v>
      </c>
      <c r="R65">
        <f>IFERROR(INDEX(BasicStats!$A:$AH,MATCH($A65,BasicStats!$B:$B,0),COLUMN()+1),INDEX(BasicStats!$A:$AH,MATCH($A65&amp;" NCAA",BasicStats!$B:$B,0),COLUMN()+1))</f>
        <v>878</v>
      </c>
      <c r="S65">
        <f>IFERROR(INDEX(BasicStats!$A:$AH,MATCH($A65,BasicStats!$B:$B,0),COLUMN()+1),INDEX(BasicStats!$A:$AH,MATCH($A65&amp;" NCAA",BasicStats!$B:$B,0),COLUMN()+1))</f>
        <v>1818</v>
      </c>
      <c r="T65">
        <f>IFERROR(INDEX(BasicStats!$A:$AH,MATCH($A65,BasicStats!$B:$B,0),COLUMN()+1),INDEX(BasicStats!$A:$AH,MATCH($A65&amp;" NCAA",BasicStats!$B:$B,0),COLUMN()+1))</f>
        <v>0.48299999999999998</v>
      </c>
      <c r="U65">
        <f>IFERROR(INDEX(BasicStats!$A:$AH,MATCH($A65,BasicStats!$B:$B,0),COLUMN()+1),INDEX(BasicStats!$A:$AH,MATCH($A65&amp;" NCAA",BasicStats!$B:$B,0),COLUMN()+1))</f>
        <v>227</v>
      </c>
      <c r="V65">
        <f>IFERROR(INDEX(BasicStats!$A:$AH,MATCH($A65,BasicStats!$B:$B,0),COLUMN()+1),INDEX(BasicStats!$A:$AH,MATCH($A65&amp;" NCAA",BasicStats!$B:$B,0),COLUMN()+1))</f>
        <v>667</v>
      </c>
      <c r="W65">
        <f>IFERROR(INDEX(BasicStats!$A:$AH,MATCH($A65,BasicStats!$B:$B,0),COLUMN()+1),INDEX(BasicStats!$A:$AH,MATCH($A65&amp;" NCAA",BasicStats!$B:$B,0),COLUMN()+1))</f>
        <v>0.34</v>
      </c>
      <c r="X65">
        <f>IFERROR(INDEX(BasicStats!$A:$AH,MATCH($A65,BasicStats!$B:$B,0),COLUMN()+1),INDEX(BasicStats!$A:$AH,MATCH($A65&amp;" NCAA",BasicStats!$B:$B,0),COLUMN()+1))</f>
        <v>470</v>
      </c>
      <c r="Y65">
        <f>IFERROR(INDEX(BasicStats!$A:$AH,MATCH($A65,BasicStats!$B:$B,0),COLUMN()+1),INDEX(BasicStats!$A:$AH,MATCH($A65&amp;" NCAA",BasicStats!$B:$B,0),COLUMN()+1))</f>
        <v>615</v>
      </c>
      <c r="Z65">
        <f>IFERROR(INDEX(BasicStats!$A:$AH,MATCH($A65,BasicStats!$B:$B,0),COLUMN()+1),INDEX(BasicStats!$A:$AH,MATCH($A65&amp;" NCAA",BasicStats!$B:$B,0),COLUMN()+1))</f>
        <v>0.76400000000000001</v>
      </c>
      <c r="AA65">
        <f>IFERROR(INDEX(BasicStats!$A:$AH,MATCH($A65,BasicStats!$B:$B,0),COLUMN()+1),INDEX(BasicStats!$A:$AH,MATCH($A65&amp;" NCAA",BasicStats!$B:$B,0),COLUMN()+1))</f>
        <v>260</v>
      </c>
      <c r="AB65">
        <f>IFERROR(INDEX(BasicStats!$A:$AH,MATCH($A65,BasicStats!$B:$B,0),COLUMN()+1),INDEX(BasicStats!$A:$AH,MATCH($A65&amp;" NCAA",BasicStats!$B:$B,0),COLUMN()+1))</f>
        <v>1060</v>
      </c>
      <c r="AC65">
        <f>IFERROR(INDEX(BasicStats!$A:$AH,MATCH($A65,BasicStats!$B:$B,0),COLUMN()+1),INDEX(BasicStats!$A:$AH,MATCH($A65&amp;" NCAA",BasicStats!$B:$B,0),COLUMN()+1))</f>
        <v>387</v>
      </c>
      <c r="AD65">
        <f>IFERROR(INDEX(BasicStats!$A:$AH,MATCH($A65,BasicStats!$B:$B,0),COLUMN()+1),INDEX(BasicStats!$A:$AH,MATCH($A65&amp;" NCAA",BasicStats!$B:$B,0),COLUMN()+1))</f>
        <v>216</v>
      </c>
      <c r="AE65">
        <f>IFERROR(INDEX(BasicStats!$A:$AH,MATCH($A65,BasicStats!$B:$B,0),COLUMN()+1),INDEX(BasicStats!$A:$AH,MATCH($A65&amp;" NCAA",BasicStats!$B:$B,0),COLUMN()+1))</f>
        <v>76</v>
      </c>
      <c r="AF65">
        <f>IFERROR(INDEX(BasicStats!$A:$AH,MATCH($A65,BasicStats!$B:$B,0),COLUMN()+1),INDEX(BasicStats!$A:$AH,MATCH($A65&amp;" NCAA",BasicStats!$B:$B,0),COLUMN()+1))</f>
        <v>347</v>
      </c>
      <c r="AG65" s="38">
        <f>IFERROR(INDEX(AdvancedStats!$A:$AD,MATCH($A65,AdvancedStats!$B:$B,0),COLUMN()-15),INDEX(AdvancedStats!$A:$AD,MATCH($A65&amp;" NCAA",AdvancedStats!$B:$B,0),COLUMN()-15))</f>
        <v>66.3</v>
      </c>
      <c r="AH65" s="38">
        <f>IFERROR(INDEX(AdvancedStats!$A:$AD,MATCH($A65,AdvancedStats!$B:$B,0),COLUMN()-15),INDEX(AdvancedStats!$A:$AD,MATCH($A65&amp;" NCAA",AdvancedStats!$B:$B,0),COLUMN()-15))</f>
        <v>111.3</v>
      </c>
      <c r="AI65" s="38">
        <f>IFERROR(INDEX(AdvancedStats!$A:$AD,MATCH($A65,AdvancedStats!$B:$B,0),COLUMN()-15),INDEX(AdvancedStats!$A:$AD,MATCH($A65&amp;" NCAA",AdvancedStats!$B:$B,0),COLUMN()-15))</f>
        <v>0.33800000000000002</v>
      </c>
      <c r="AJ65" s="38">
        <f>IFERROR(INDEX(AdvancedStats!$A:$AD,MATCH($A65,AdvancedStats!$B:$B,0),COLUMN()-15),INDEX(AdvancedStats!$A:$AD,MATCH($A65&amp;" NCAA",AdvancedStats!$B:$B,0),COLUMN()-15))</f>
        <v>0.36699999999999999</v>
      </c>
      <c r="AK65" s="38">
        <f>IFERROR(INDEX(AdvancedStats!$A:$AD,MATCH($A65,AdvancedStats!$B:$B,0),COLUMN()-15),INDEX(AdvancedStats!$A:$AD,MATCH($A65&amp;" NCAA",AdvancedStats!$B:$B,0),COLUMN()-15))</f>
        <v>0.58099999999999996</v>
      </c>
      <c r="AL65" s="38">
        <f>IFERROR(INDEX(AdvancedStats!$A:$AD,MATCH($A65,AdvancedStats!$B:$B,0),COLUMN()-15),INDEX(AdvancedStats!$A:$AD,MATCH($A65&amp;" NCAA",AdvancedStats!$B:$B,0),COLUMN()-15))</f>
        <v>50.4</v>
      </c>
      <c r="AM65" s="38">
        <f>IFERROR(INDEX(AdvancedStats!$A:$AD,MATCH($A65,AdvancedStats!$B:$B,0),COLUMN()-15),INDEX(AdvancedStats!$A:$AD,MATCH($A65&amp;" NCAA",AdvancedStats!$B:$B,0),COLUMN()-15))</f>
        <v>44.1</v>
      </c>
      <c r="AN65" s="38">
        <f>IFERROR(INDEX(AdvancedStats!$A:$AD,MATCH($A65,AdvancedStats!$B:$B,0),COLUMN()-15),INDEX(AdvancedStats!$A:$AD,MATCH($A65&amp;" NCAA",AdvancedStats!$B:$B,0),COLUMN()-15))</f>
        <v>9.8000000000000007</v>
      </c>
      <c r="AO65" s="38">
        <f>IFERROR(INDEX(AdvancedStats!$A:$AD,MATCH($A65,AdvancedStats!$B:$B,0),COLUMN()-15),INDEX(AdvancedStats!$A:$AD,MATCH($A65&amp;" NCAA",AdvancedStats!$B:$B,0),COLUMN()-15))</f>
        <v>7.3</v>
      </c>
      <c r="AP65" s="38">
        <f>IFERROR(INDEX(AdvancedStats!$A:$AD,MATCH($A65,AdvancedStats!$B:$B,0),COLUMN()-15),INDEX(AdvancedStats!$A:$AD,MATCH($A65&amp;" NCAA",AdvancedStats!$B:$B,0),COLUMN()-15))</f>
        <v>0.54500000000000004</v>
      </c>
      <c r="AQ65" s="38">
        <f>IFERROR(INDEX(AdvancedStats!$A:$AD,MATCH($A65,AdvancedStats!$B:$B,0),COLUMN()-15),INDEX(AdvancedStats!$A:$AD,MATCH($A65&amp;" NCAA",AdvancedStats!$B:$B,0),COLUMN()-15))</f>
        <v>14.1</v>
      </c>
      <c r="AR65" s="38">
        <f>IFERROR(INDEX(AdvancedStats!$A:$AD,MATCH($A65,AdvancedStats!$B:$B,0),COLUMN()-15),INDEX(AdvancedStats!$A:$AD,MATCH($A65&amp;" NCAA",AdvancedStats!$B:$B,0),COLUMN()-15))</f>
        <v>25.4</v>
      </c>
      <c r="AS65" s="38">
        <f>IFERROR(INDEX(AdvancedStats!$A:$AD,MATCH($A65,AdvancedStats!$B:$B,0),COLUMN()-15),INDEX(AdvancedStats!$A:$AD,MATCH($A65&amp;" NCAA",AdvancedStats!$B:$B,0),COLUMN()-15))</f>
        <v>0.25900000000000001</v>
      </c>
      <c r="AT65" s="39">
        <f>IFERROR(INDEX(AdvancedOpponentStats!$A:$AD,MATCH($A65,AdvancedOpponentStats!$B:$B,0),COLUMN()-27),INDEX(AdvancedOpponentStats!$A:$AD,MATCH($A65&amp;" NCAA",AdvancedOpponentStats!$B:$B,0),COLUMN()-27))</f>
        <v>102.8</v>
      </c>
      <c r="AU65" s="39">
        <f>IFERROR(INDEX(AdvancedOpponentStats!$A:$AD,MATCH($A65,AdvancedOpponentStats!$B:$B,0),COLUMN()-27),INDEX(AdvancedOpponentStats!$A:$AD,MATCH($A65&amp;" NCAA",AdvancedOpponentStats!$B:$B,0),COLUMN()-27))</f>
        <v>0.26500000000000001</v>
      </c>
      <c r="AV65" s="39">
        <f>IFERROR(INDEX(AdvancedOpponentStats!$A:$AD,MATCH($A65,AdvancedOpponentStats!$B:$B,0),COLUMN()-27),INDEX(AdvancedOpponentStats!$A:$AD,MATCH($A65&amp;" NCAA",AdvancedOpponentStats!$B:$B,0),COLUMN()-27))</f>
        <v>0.43099999999999999</v>
      </c>
      <c r="AW65" s="39">
        <f>IFERROR(INDEX(AdvancedOpponentStats!$A:$AD,MATCH($A65,AdvancedOpponentStats!$B:$B,0),COLUMN()-27),INDEX(AdvancedOpponentStats!$A:$AD,MATCH($A65&amp;" NCAA",AdvancedOpponentStats!$B:$B,0),COLUMN()-27))</f>
        <v>0.54800000000000004</v>
      </c>
      <c r="AX65" s="39">
        <f>IFERROR(INDEX(AdvancedOpponentStats!$A:$AD,MATCH($A65,AdvancedOpponentStats!$B:$B,0),COLUMN()-27),INDEX(AdvancedOpponentStats!$A:$AD,MATCH($A65&amp;" NCAA",AdvancedOpponentStats!$B:$B,0),COLUMN()-27))</f>
        <v>49.6</v>
      </c>
      <c r="AY65" s="39">
        <f>IFERROR(INDEX(AdvancedOpponentStats!$A:$AD,MATCH($A65,AdvancedOpponentStats!$B:$B,0),COLUMN()-27),INDEX(AdvancedOpponentStats!$A:$AD,MATCH($A65&amp;" NCAA",AdvancedOpponentStats!$B:$B,0),COLUMN()-27))</f>
        <v>51.6</v>
      </c>
      <c r="AZ65" s="39">
        <f>IFERROR(INDEX(AdvancedOpponentStats!$A:$AD,MATCH($A65,AdvancedOpponentStats!$B:$B,0),COLUMN()-27),INDEX(AdvancedOpponentStats!$A:$AD,MATCH($A65&amp;" NCAA",AdvancedOpponentStats!$B:$B,0),COLUMN()-27))</f>
        <v>7.8</v>
      </c>
      <c r="BA65" s="39">
        <f>IFERROR(INDEX(AdvancedOpponentStats!$A:$AD,MATCH($A65,AdvancedOpponentStats!$B:$B,0),COLUMN()-27),INDEX(AdvancedOpponentStats!$A:$AD,MATCH($A65&amp;" NCAA",AdvancedOpponentStats!$B:$B,0),COLUMN()-27))</f>
        <v>8.1999999999999993</v>
      </c>
      <c r="BB65" s="39">
        <f>IFERROR(INDEX(AdvancedOpponentStats!$A:$AD,MATCH($A65,AdvancedOpponentStats!$B:$B,0),COLUMN()-27),INDEX(AdvancedOpponentStats!$A:$AD,MATCH($A65&amp;" NCAA",AdvancedOpponentStats!$B:$B,0),COLUMN()-27))</f>
        <v>0.51900000000000002</v>
      </c>
      <c r="BC65" s="39">
        <f>IFERROR(INDEX(AdvancedOpponentStats!$A:$AD,MATCH($A65,AdvancedOpponentStats!$B:$B,0),COLUMN()-27),INDEX(AdvancedOpponentStats!$A:$AD,MATCH($A65&amp;" NCAA",AdvancedOpponentStats!$B:$B,0),COLUMN()-27))</f>
        <v>16.899999999999999</v>
      </c>
      <c r="BD65" s="39">
        <f>IFERROR(INDEX(AdvancedOpponentStats!$A:$AD,MATCH($A65,AdvancedOpponentStats!$B:$B,0),COLUMN()-27),INDEX(AdvancedOpponentStats!$A:$AD,MATCH($A65&amp;" NCAA",AdvancedOpponentStats!$B:$B,0),COLUMN()-27))</f>
        <v>25.8</v>
      </c>
      <c r="BE65" s="39">
        <f>IFERROR(INDEX(AdvancedOpponentStats!$A:$AD,MATCH($A65,AdvancedOpponentStats!$B:$B,0),COLUMN()-27),INDEX(AdvancedOpponentStats!$A:$AD,MATCH($A65&amp;" NCAA",AdvancedOpponentStats!$B:$B,0),COLUMN()-27))</f>
        <v>0.19500000000000001</v>
      </c>
      <c r="BF65" s="41">
        <f>IFERROR(INDEX(TeamRankings!$A:$R,MATCH($A65,TeamRankings!$B:$B,0),COLUMN()-49),INDEX(TeamRankings!$A:$R,MATCH($A65&amp;" NCAA",TeamRankings!$B:$B,0),COLUMN()-49))</f>
        <v>5.7</v>
      </c>
      <c r="BG65" s="41">
        <f>IFERROR(INDEX(TeamRankings!$A:$R,MATCH($A65,TeamRankings!$B:$B,0),COLUMN()-48),INDEX(TeamRankings!$A:$R,MATCH($A65&amp;" NCAA",TeamRankings!$B:$B,0),COLUMN()-48))</f>
        <v>-2.95</v>
      </c>
      <c r="BH65" s="41">
        <f>IFERROR(INDEX(TeamRankings!$A:$R,MATCH($A65,TeamRankings!$B:$B,0),COLUMN()-47),INDEX(TeamRankings!$A:$R,MATCH($A65&amp;" NCAA",TeamRankings!$B:$B,0),COLUMN()-47))</f>
        <v>-0.6</v>
      </c>
      <c r="BI65" s="41">
        <f>IFERROR(INDEX(TeamRankings!$A:$R,MATCH($A65,TeamRankings!$B:$B,0),COLUMN()-47),INDEX(TeamRankings!$A:$R,MATCH($A65&amp;" NCAA",TeamRankings!$B:$B,0),COLUMN()-47))</f>
        <v>2.97</v>
      </c>
      <c r="BJ65" s="41">
        <f>IFERROR(INDEX(TeamRankings!$A:$R,MATCH($A65,TeamRankings!$B:$B,0),COLUMN()-47),INDEX(TeamRankings!$A:$R,MATCH($A65&amp;" NCAA",TeamRankings!$B:$B,0),COLUMN()-47))</f>
        <v>2.37</v>
      </c>
      <c r="BK65" s="41">
        <f>IFERROR(INDEX(TeamRankings!$A:$R,MATCH($A65,TeamRankings!$B:$B,0),COLUMN()-47),INDEX(TeamRankings!$A:$R,MATCH($A65&amp;" NCAA",TeamRankings!$B:$B,0),COLUMN()-47))</f>
        <v>107.43</v>
      </c>
      <c r="BL65" s="41">
        <f>IFERROR(INDEX(TeamRankings!$A:$R,MATCH($A65,TeamRankings!$B:$B,0),COLUMN()-47),INDEX(TeamRankings!$A:$R,MATCH($A65&amp;" NCAA",TeamRankings!$B:$B,0),COLUMN()-47))</f>
        <v>102.78</v>
      </c>
      <c r="BM65" s="41">
        <f>IFERROR(INDEX(TeamRankings!$A:$R,MATCH($A65,TeamRankings!$B:$B,0),COLUMN()-47),INDEX(TeamRankings!$A:$R,MATCH($A65&amp;" NCAA",TeamRankings!$B:$B,0),COLUMN()-47))</f>
        <v>4.6500000000000004</v>
      </c>
      <c r="BN65">
        <f t="shared" si="18"/>
        <v>105</v>
      </c>
      <c r="BO65">
        <f t="shared" si="19"/>
        <v>158</v>
      </c>
      <c r="BP65">
        <f t="shared" si="4"/>
        <v>74.333333333333329</v>
      </c>
      <c r="BQ65" s="41" t="str">
        <f>INDEX(TeamRankings!$A:$R,MATCH($A65,TeamRankings!$B:$B,0),3)</f>
        <v>CAA</v>
      </c>
      <c r="BR65" s="40">
        <f t="shared" si="6"/>
        <v>8.5</v>
      </c>
      <c r="BS65" s="40">
        <f t="shared" si="7"/>
        <v>7.3000000000000009E-2</v>
      </c>
      <c r="BT65" s="40">
        <f t="shared" si="8"/>
        <v>-6.4000000000000001E-2</v>
      </c>
      <c r="BU65" s="40">
        <f t="shared" si="9"/>
        <v>3.2999999999999918E-2</v>
      </c>
      <c r="BV65" s="40">
        <f t="shared" si="10"/>
        <v>0.79999999999999716</v>
      </c>
      <c r="BW65" s="40">
        <f t="shared" si="11"/>
        <v>-7.5</v>
      </c>
      <c r="BX65" s="40">
        <f t="shared" si="12"/>
        <v>2.0000000000000009</v>
      </c>
      <c r="BY65" s="40">
        <f t="shared" si="13"/>
        <v>-0.89999999999999947</v>
      </c>
      <c r="BZ65" s="40">
        <f t="shared" si="14"/>
        <v>2.6000000000000023E-2</v>
      </c>
      <c r="CA65" s="40">
        <f t="shared" si="15"/>
        <v>-2.7999999999999989</v>
      </c>
      <c r="CB65" s="40">
        <f t="shared" si="16"/>
        <v>-0.40000000000000213</v>
      </c>
      <c r="CC65" s="40">
        <f t="shared" si="17"/>
        <v>6.4000000000000001E-2</v>
      </c>
    </row>
    <row r="66" spans="1:81" x14ac:dyDescent="0.25">
      <c r="A66" t="s">
        <v>195</v>
      </c>
      <c r="B66">
        <f>IFERROR(INDEX(BasicStats!$A:$AH,MATCH($A66,BasicStats!$B:$B,0),COLUMN()+1),INDEX(BasicStats!$A:$AH,MATCH($A66&amp;" NCAA",BasicStats!$B:$B,0),COLUMN()+1))</f>
        <v>32</v>
      </c>
      <c r="C66">
        <f>IFERROR(INDEX(BasicStats!$A:$AH,MATCH($A66,BasicStats!$B:$B,0),COLUMN()+1),INDEX(BasicStats!$A:$AH,MATCH($A66&amp;" NCAA",BasicStats!$B:$B,0),COLUMN()+1))</f>
        <v>12</v>
      </c>
      <c r="D66">
        <f>IFERROR(INDEX(BasicStats!$A:$AH,MATCH($A66,BasicStats!$B:$B,0),COLUMN()+1),INDEX(BasicStats!$A:$AH,MATCH($A66&amp;" NCAA",BasicStats!$B:$B,0),COLUMN()+1))</f>
        <v>20</v>
      </c>
      <c r="E66">
        <f>IFERROR(INDEX(BasicStats!$A:$AH,MATCH($A66,BasicStats!$B:$B,0),COLUMN()+1),INDEX(BasicStats!$A:$AH,MATCH($A66&amp;" NCAA",BasicStats!$B:$B,0),COLUMN()+1))</f>
        <v>0.375</v>
      </c>
      <c r="F66">
        <f>IFERROR(INDEX(BasicStats!$A:$AH,MATCH($A66,BasicStats!$B:$B,0),COLUMN()+1),INDEX(BasicStats!$A:$AH,MATCH($A66&amp;" NCAA",BasicStats!$B:$B,0),COLUMN()+1))</f>
        <v>-0.09</v>
      </c>
      <c r="G66">
        <f>IFERROR(INDEX(BasicStats!$A:$AH,MATCH($A66,BasicStats!$B:$B,0),COLUMN()+1),INDEX(BasicStats!$A:$AH,MATCH($A66&amp;" NCAA",BasicStats!$B:$B,0),COLUMN()+1))</f>
        <v>1.43</v>
      </c>
      <c r="H66">
        <f>IFERROR(INDEX(BasicStats!$A:$AH,MATCH($A66,BasicStats!$B:$B,0),COLUMN()+1),INDEX(BasicStats!$A:$AH,MATCH($A66&amp;" NCAA",BasicStats!$B:$B,0),COLUMN()+1))</f>
        <v>7</v>
      </c>
      <c r="I66">
        <f>IFERROR(INDEX(BasicStats!$A:$AH,MATCH($A66,BasicStats!$B:$B,0),COLUMN()+1),INDEX(BasicStats!$A:$AH,MATCH($A66&amp;" NCAA",BasicStats!$B:$B,0),COLUMN()+1))</f>
        <v>11</v>
      </c>
      <c r="J66">
        <f>IFERROR(INDEX(BasicStats!$A:$AH,MATCH($A66,BasicStats!$B:$B,0),COLUMN()+1),INDEX(BasicStats!$A:$AH,MATCH($A66&amp;" NCAA",BasicStats!$B:$B,0),COLUMN()+1))</f>
        <v>8</v>
      </c>
      <c r="K66">
        <f>IFERROR(INDEX(BasicStats!$A:$AH,MATCH($A66,BasicStats!$B:$B,0),COLUMN()+1),INDEX(BasicStats!$A:$AH,MATCH($A66&amp;" NCAA",BasicStats!$B:$B,0),COLUMN()+1))</f>
        <v>9</v>
      </c>
      <c r="L66">
        <f>IFERROR(INDEX(BasicStats!$A:$AH,MATCH($A66,BasicStats!$B:$B,0),COLUMN()+1),INDEX(BasicStats!$A:$AH,MATCH($A66&amp;" NCAA",BasicStats!$B:$B,0),COLUMN()+1))</f>
        <v>3</v>
      </c>
      <c r="M66">
        <f>IFERROR(INDEX(BasicStats!$A:$AH,MATCH($A66,BasicStats!$B:$B,0),COLUMN()+1),INDEX(BasicStats!$A:$AH,MATCH($A66&amp;" NCAA",BasicStats!$B:$B,0),COLUMN()+1))</f>
        <v>8</v>
      </c>
      <c r="N66">
        <f>IFERROR(INDEX(BasicStats!$A:$AH,MATCH($A66,BasicStats!$B:$B,0),COLUMN()+1),INDEX(BasicStats!$A:$AH,MATCH($A66&amp;" NCAA",BasicStats!$B:$B,0),COLUMN()+1))</f>
        <v>2393</v>
      </c>
      <c r="O66">
        <f>IFERROR(INDEX(BasicStats!$A:$AH,MATCH($A66,BasicStats!$B:$B,0),COLUMN()+1),INDEX(BasicStats!$A:$AH,MATCH($A66&amp;" NCAA",BasicStats!$B:$B,0),COLUMN()+1))</f>
        <v>2406</v>
      </c>
      <c r="P66">
        <f>IFERROR(INDEX(BasicStats!$A:$AH,MATCH($A66,BasicStats!$B:$B,0),COLUMN()+1),INDEX(BasicStats!$A:$AH,MATCH($A66&amp;" NCAA",BasicStats!$B:$B,0),COLUMN()+1))</f>
        <v>0</v>
      </c>
      <c r="Q66">
        <f>IFERROR(INDEX(BasicStats!$A:$AH,MATCH($A66,BasicStats!$B:$B,0),COLUMN()+1),INDEX(BasicStats!$A:$AH,MATCH($A66&amp;" NCAA",BasicStats!$B:$B,0),COLUMN()+1))</f>
        <v>1285</v>
      </c>
      <c r="R66">
        <f>IFERROR(INDEX(BasicStats!$A:$AH,MATCH($A66,BasicStats!$B:$B,0),COLUMN()+1),INDEX(BasicStats!$A:$AH,MATCH($A66&amp;" NCAA",BasicStats!$B:$B,0),COLUMN()+1))</f>
        <v>866</v>
      </c>
      <c r="S66">
        <f>IFERROR(INDEX(BasicStats!$A:$AH,MATCH($A66,BasicStats!$B:$B,0),COLUMN()+1),INDEX(BasicStats!$A:$AH,MATCH($A66&amp;" NCAA",BasicStats!$B:$B,0),COLUMN()+1))</f>
        <v>1818</v>
      </c>
      <c r="T66">
        <f>IFERROR(INDEX(BasicStats!$A:$AH,MATCH($A66,BasicStats!$B:$B,0),COLUMN()+1),INDEX(BasicStats!$A:$AH,MATCH($A66&amp;" NCAA",BasicStats!$B:$B,0),COLUMN()+1))</f>
        <v>0.47599999999999998</v>
      </c>
      <c r="U66">
        <f>IFERROR(INDEX(BasicStats!$A:$AH,MATCH($A66,BasicStats!$B:$B,0),COLUMN()+1),INDEX(BasicStats!$A:$AH,MATCH($A66&amp;" NCAA",BasicStats!$B:$B,0),COLUMN()+1))</f>
        <v>259</v>
      </c>
      <c r="V66">
        <f>IFERROR(INDEX(BasicStats!$A:$AH,MATCH($A66,BasicStats!$B:$B,0),COLUMN()+1),INDEX(BasicStats!$A:$AH,MATCH($A66&amp;" NCAA",BasicStats!$B:$B,0),COLUMN()+1))</f>
        <v>722</v>
      </c>
      <c r="W66">
        <f>IFERROR(INDEX(BasicStats!$A:$AH,MATCH($A66,BasicStats!$B:$B,0),COLUMN()+1),INDEX(BasicStats!$A:$AH,MATCH($A66&amp;" NCAA",BasicStats!$B:$B,0),COLUMN()+1))</f>
        <v>0.35899999999999999</v>
      </c>
      <c r="X66">
        <f>IFERROR(INDEX(BasicStats!$A:$AH,MATCH($A66,BasicStats!$B:$B,0),COLUMN()+1),INDEX(BasicStats!$A:$AH,MATCH($A66&amp;" NCAA",BasicStats!$B:$B,0),COLUMN()+1))</f>
        <v>402</v>
      </c>
      <c r="Y66">
        <f>IFERROR(INDEX(BasicStats!$A:$AH,MATCH($A66,BasicStats!$B:$B,0),COLUMN()+1),INDEX(BasicStats!$A:$AH,MATCH($A66&amp;" NCAA",BasicStats!$B:$B,0),COLUMN()+1))</f>
        <v>579</v>
      </c>
      <c r="Z66">
        <f>IFERROR(INDEX(BasicStats!$A:$AH,MATCH($A66,BasicStats!$B:$B,0),COLUMN()+1),INDEX(BasicStats!$A:$AH,MATCH($A66&amp;" NCAA",BasicStats!$B:$B,0),COLUMN()+1))</f>
        <v>0.69399999999999995</v>
      </c>
      <c r="AA66">
        <f>IFERROR(INDEX(BasicStats!$A:$AH,MATCH($A66,BasicStats!$B:$B,0),COLUMN()+1),INDEX(BasicStats!$A:$AH,MATCH($A66&amp;" NCAA",BasicStats!$B:$B,0),COLUMN()+1))</f>
        <v>256</v>
      </c>
      <c r="AB66">
        <f>IFERROR(INDEX(BasicStats!$A:$AH,MATCH($A66,BasicStats!$B:$B,0),COLUMN()+1),INDEX(BasicStats!$A:$AH,MATCH($A66&amp;" NCAA",BasicStats!$B:$B,0),COLUMN()+1))</f>
        <v>1080</v>
      </c>
      <c r="AC66">
        <f>IFERROR(INDEX(BasicStats!$A:$AH,MATCH($A66,BasicStats!$B:$B,0),COLUMN()+1),INDEX(BasicStats!$A:$AH,MATCH($A66&amp;" NCAA",BasicStats!$B:$B,0),COLUMN()+1))</f>
        <v>472</v>
      </c>
      <c r="AD66">
        <f>IFERROR(INDEX(BasicStats!$A:$AH,MATCH($A66,BasicStats!$B:$B,0),COLUMN()+1),INDEX(BasicStats!$A:$AH,MATCH($A66&amp;" NCAA",BasicStats!$B:$B,0),COLUMN()+1))</f>
        <v>200</v>
      </c>
      <c r="AE66">
        <f>IFERROR(INDEX(BasicStats!$A:$AH,MATCH($A66,BasicStats!$B:$B,0),COLUMN()+1),INDEX(BasicStats!$A:$AH,MATCH($A66&amp;" NCAA",BasicStats!$B:$B,0),COLUMN()+1))</f>
        <v>74</v>
      </c>
      <c r="AF66">
        <f>IFERROR(INDEX(BasicStats!$A:$AH,MATCH($A66,BasicStats!$B:$B,0),COLUMN()+1),INDEX(BasicStats!$A:$AH,MATCH($A66&amp;" NCAA",BasicStats!$B:$B,0),COLUMN()+1))</f>
        <v>372</v>
      </c>
      <c r="AG66" s="38">
        <f>IFERROR(INDEX(AdvancedStats!$A:$AD,MATCH($A66,AdvancedStats!$B:$B,0),COLUMN()-15),INDEX(AdvancedStats!$A:$AD,MATCH($A66&amp;" NCAA",AdvancedStats!$B:$B,0),COLUMN()-15))</f>
        <v>68.900000000000006</v>
      </c>
      <c r="AH66" s="38">
        <f>IFERROR(INDEX(AdvancedStats!$A:$AD,MATCH($A66,AdvancedStats!$B:$B,0),COLUMN()-15),INDEX(AdvancedStats!$A:$AD,MATCH($A66&amp;" NCAA",AdvancedStats!$B:$B,0),COLUMN()-15))</f>
        <v>108.1</v>
      </c>
      <c r="AI66" s="38">
        <f>IFERROR(INDEX(AdvancedStats!$A:$AD,MATCH($A66,AdvancedStats!$B:$B,0),COLUMN()-15),INDEX(AdvancedStats!$A:$AD,MATCH($A66&amp;" NCAA",AdvancedStats!$B:$B,0),COLUMN()-15))</f>
        <v>0.318</v>
      </c>
      <c r="AJ66" s="38">
        <f>IFERROR(INDEX(AdvancedStats!$A:$AD,MATCH($A66,AdvancedStats!$B:$B,0),COLUMN()-15),INDEX(AdvancedStats!$A:$AD,MATCH($A66&amp;" NCAA",AdvancedStats!$B:$B,0),COLUMN()-15))</f>
        <v>0.39700000000000002</v>
      </c>
      <c r="AK66" s="38">
        <f>IFERROR(INDEX(AdvancedStats!$A:$AD,MATCH($A66,AdvancedStats!$B:$B,0),COLUMN()-15),INDEX(AdvancedStats!$A:$AD,MATCH($A66&amp;" NCAA",AdvancedStats!$B:$B,0),COLUMN()-15))</f>
        <v>0.57199999999999995</v>
      </c>
      <c r="AL66" s="38">
        <f>IFERROR(INDEX(AdvancedStats!$A:$AD,MATCH($A66,AdvancedStats!$B:$B,0),COLUMN()-15),INDEX(AdvancedStats!$A:$AD,MATCH($A66&amp;" NCAA",AdvancedStats!$B:$B,0),COLUMN()-15))</f>
        <v>49.8</v>
      </c>
      <c r="AM66" s="38">
        <f>IFERROR(INDEX(AdvancedStats!$A:$AD,MATCH($A66,AdvancedStats!$B:$B,0),COLUMN()-15),INDEX(AdvancedStats!$A:$AD,MATCH($A66&amp;" NCAA",AdvancedStats!$B:$B,0),COLUMN()-15))</f>
        <v>54.5</v>
      </c>
      <c r="AN66" s="38">
        <f>IFERROR(INDEX(AdvancedStats!$A:$AD,MATCH($A66,AdvancedStats!$B:$B,0),COLUMN()-15),INDEX(AdvancedStats!$A:$AD,MATCH($A66&amp;" NCAA",AdvancedStats!$B:$B,0),COLUMN()-15))</f>
        <v>9</v>
      </c>
      <c r="AO66" s="38">
        <f>IFERROR(INDEX(AdvancedStats!$A:$AD,MATCH($A66,AdvancedStats!$B:$B,0),COLUMN()-15),INDEX(AdvancedStats!$A:$AD,MATCH($A66&amp;" NCAA",AdvancedStats!$B:$B,0),COLUMN()-15))</f>
        <v>6.6</v>
      </c>
      <c r="AP66" s="38">
        <f>IFERROR(INDEX(AdvancedStats!$A:$AD,MATCH($A66,AdvancedStats!$B:$B,0),COLUMN()-15),INDEX(AdvancedStats!$A:$AD,MATCH($A66&amp;" NCAA",AdvancedStats!$B:$B,0),COLUMN()-15))</f>
        <v>0.54800000000000004</v>
      </c>
      <c r="AQ66" s="38">
        <f>IFERROR(INDEX(AdvancedStats!$A:$AD,MATCH($A66,AdvancedStats!$B:$B,0),COLUMN()-15),INDEX(AdvancedStats!$A:$AD,MATCH($A66&amp;" NCAA",AdvancedStats!$B:$B,0),COLUMN()-15))</f>
        <v>15.1</v>
      </c>
      <c r="AR66" s="38">
        <f>IFERROR(INDEX(AdvancedStats!$A:$AD,MATCH($A66,AdvancedStats!$B:$B,0),COLUMN()-15),INDEX(AdvancedStats!$A:$AD,MATCH($A66&amp;" NCAA",AdvancedStats!$B:$B,0),COLUMN()-15))</f>
        <v>24.5</v>
      </c>
      <c r="AS66" s="38">
        <f>IFERROR(INDEX(AdvancedStats!$A:$AD,MATCH($A66,AdvancedStats!$B:$B,0),COLUMN()-15),INDEX(AdvancedStats!$A:$AD,MATCH($A66&amp;" NCAA",AdvancedStats!$B:$B,0),COLUMN()-15))</f>
        <v>0.221</v>
      </c>
      <c r="AT66" s="39">
        <f>IFERROR(INDEX(AdvancedOpponentStats!$A:$AD,MATCH($A66,AdvancedOpponentStats!$B:$B,0),COLUMN()-27),INDEX(AdvancedOpponentStats!$A:$AD,MATCH($A66&amp;" NCAA",AdvancedOpponentStats!$B:$B,0),COLUMN()-27))</f>
        <v>108.7</v>
      </c>
      <c r="AU66" s="39">
        <f>IFERROR(INDEX(AdvancedOpponentStats!$A:$AD,MATCH($A66,AdvancedOpponentStats!$B:$B,0),COLUMN()-27),INDEX(AdvancedOpponentStats!$A:$AD,MATCH($A66&amp;" NCAA",AdvancedOpponentStats!$B:$B,0),COLUMN()-27))</f>
        <v>0.29399999999999998</v>
      </c>
      <c r="AV66" s="39">
        <f>IFERROR(INDEX(AdvancedOpponentStats!$A:$AD,MATCH($A66,AdvancedOpponentStats!$B:$B,0),COLUMN()-27),INDEX(AdvancedOpponentStats!$A:$AD,MATCH($A66&amp;" NCAA",AdvancedOpponentStats!$B:$B,0),COLUMN()-27))</f>
        <v>0.41299999999999998</v>
      </c>
      <c r="AW66" s="39">
        <f>IFERROR(INDEX(AdvancedOpponentStats!$A:$AD,MATCH($A66,AdvancedOpponentStats!$B:$B,0),COLUMN()-27),INDEX(AdvancedOpponentStats!$A:$AD,MATCH($A66&amp;" NCAA",AdvancedOpponentStats!$B:$B,0),COLUMN()-27))</f>
        <v>0.55700000000000005</v>
      </c>
      <c r="AX66" s="39">
        <f>IFERROR(INDEX(AdvancedOpponentStats!$A:$AD,MATCH($A66,AdvancedOpponentStats!$B:$B,0),COLUMN()-27),INDEX(AdvancedOpponentStats!$A:$AD,MATCH($A66&amp;" NCAA",AdvancedOpponentStats!$B:$B,0),COLUMN()-27))</f>
        <v>50.2</v>
      </c>
      <c r="AY66" s="39">
        <f>IFERROR(INDEX(AdvancedOpponentStats!$A:$AD,MATCH($A66,AdvancedOpponentStats!$B:$B,0),COLUMN()-27),INDEX(AdvancedOpponentStats!$A:$AD,MATCH($A66&amp;" NCAA",AdvancedOpponentStats!$B:$B,0),COLUMN()-27))</f>
        <v>53.1</v>
      </c>
      <c r="AZ66" s="39">
        <f>IFERROR(INDEX(AdvancedOpponentStats!$A:$AD,MATCH($A66,AdvancedOpponentStats!$B:$B,0),COLUMN()-27),INDEX(AdvancedOpponentStats!$A:$AD,MATCH($A66&amp;" NCAA",AdvancedOpponentStats!$B:$B,0),COLUMN()-27))</f>
        <v>8.4</v>
      </c>
      <c r="BA66" s="39">
        <f>IFERROR(INDEX(AdvancedOpponentStats!$A:$AD,MATCH($A66,AdvancedOpponentStats!$B:$B,0),COLUMN()-27),INDEX(AdvancedOpponentStats!$A:$AD,MATCH($A66&amp;" NCAA",AdvancedOpponentStats!$B:$B,0),COLUMN()-27))</f>
        <v>6.3</v>
      </c>
      <c r="BB66" s="39">
        <f>IFERROR(INDEX(AdvancedOpponentStats!$A:$AD,MATCH($A66,AdvancedOpponentStats!$B:$B,0),COLUMN()-27),INDEX(AdvancedOpponentStats!$A:$AD,MATCH($A66&amp;" NCAA",AdvancedOpponentStats!$B:$B,0),COLUMN()-27))</f>
        <v>0.52900000000000003</v>
      </c>
      <c r="BC66" s="39">
        <f>IFERROR(INDEX(AdvancedOpponentStats!$A:$AD,MATCH($A66,AdvancedOpponentStats!$B:$B,0),COLUMN()-27),INDEX(AdvancedOpponentStats!$A:$AD,MATCH($A66&amp;" NCAA",AdvancedOpponentStats!$B:$B,0),COLUMN()-27))</f>
        <v>14.1</v>
      </c>
      <c r="BD66" s="39">
        <f>IFERROR(INDEX(AdvancedOpponentStats!$A:$AD,MATCH($A66,AdvancedOpponentStats!$B:$B,0),COLUMN()-27),INDEX(AdvancedOpponentStats!$A:$AD,MATCH($A66&amp;" NCAA",AdvancedOpponentStats!$B:$B,0),COLUMN()-27))</f>
        <v>26.6</v>
      </c>
      <c r="BE66" s="39">
        <f>IFERROR(INDEX(AdvancedOpponentStats!$A:$AD,MATCH($A66,AdvancedOpponentStats!$B:$B,0),COLUMN()-27),INDEX(AdvancedOpponentStats!$A:$AD,MATCH($A66&amp;" NCAA",AdvancedOpponentStats!$B:$B,0),COLUMN()-27))</f>
        <v>0.21099999999999999</v>
      </c>
      <c r="BF66" s="41">
        <f>IFERROR(INDEX(TeamRankings!$A:$R,MATCH($A66,TeamRankings!$B:$B,0),COLUMN()-49),INDEX(TeamRankings!$A:$R,MATCH($A66&amp;" NCAA",TeamRankings!$B:$B,0),COLUMN()-49))</f>
        <v>-0.41</v>
      </c>
      <c r="BG66" s="41">
        <f>IFERROR(INDEX(TeamRankings!$A:$R,MATCH($A66,TeamRankings!$B:$B,0),COLUMN()-48),INDEX(TeamRankings!$A:$R,MATCH($A66&amp;" NCAA",TeamRankings!$B:$B,0),COLUMN()-48))</f>
        <v>1.43</v>
      </c>
      <c r="BH66" s="41">
        <f>IFERROR(INDEX(TeamRankings!$A:$R,MATCH($A66,TeamRankings!$B:$B,0),COLUMN()-47),INDEX(TeamRankings!$A:$R,MATCH($A66&amp;" NCAA",TeamRankings!$B:$B,0),COLUMN()-47))</f>
        <v>2.13</v>
      </c>
      <c r="BI66" s="41">
        <f>IFERROR(INDEX(TeamRankings!$A:$R,MATCH($A66,TeamRankings!$B:$B,0),COLUMN()-47),INDEX(TeamRankings!$A:$R,MATCH($A66&amp;" NCAA",TeamRankings!$B:$B,0),COLUMN()-47))</f>
        <v>-2.2200000000000002</v>
      </c>
      <c r="BJ66" s="41">
        <f>IFERROR(INDEX(TeamRankings!$A:$R,MATCH($A66,TeamRankings!$B:$B,0),COLUMN()-47),INDEX(TeamRankings!$A:$R,MATCH($A66&amp;" NCAA",TeamRankings!$B:$B,0),COLUMN()-47))</f>
        <v>-0.09</v>
      </c>
      <c r="BK66" s="41">
        <f>IFERROR(INDEX(TeamRankings!$A:$R,MATCH($A66,TeamRankings!$B:$B,0),COLUMN()-47),INDEX(TeamRankings!$A:$R,MATCH($A66&amp;" NCAA",TeamRankings!$B:$B,0),COLUMN()-47))</f>
        <v>108.34</v>
      </c>
      <c r="BL66" s="41">
        <f>IFERROR(INDEX(TeamRankings!$A:$R,MATCH($A66,TeamRankings!$B:$B,0),COLUMN()-47),INDEX(TeamRankings!$A:$R,MATCH($A66&amp;" NCAA",TeamRankings!$B:$B,0),COLUMN()-47))</f>
        <v>107.68</v>
      </c>
      <c r="BM66" s="41">
        <f>IFERROR(INDEX(TeamRankings!$A:$R,MATCH($A66,TeamRankings!$B:$B,0),COLUMN()-47),INDEX(TeamRankings!$A:$R,MATCH($A66&amp;" NCAA",TeamRankings!$B:$B,0),COLUMN()-47))</f>
        <v>0.66</v>
      </c>
      <c r="BN66">
        <f t="shared" si="18"/>
        <v>90</v>
      </c>
      <c r="BO66">
        <f t="shared" si="19"/>
        <v>247</v>
      </c>
      <c r="BP66">
        <f t="shared" si="4"/>
        <v>74.78125</v>
      </c>
      <c r="BQ66" s="41" t="str">
        <f>INDEX(TeamRankings!$A:$R,MATCH($A66,TeamRankings!$B:$B,0),3)</f>
        <v>MWC</v>
      </c>
      <c r="BR66" s="40">
        <f t="shared" si="6"/>
        <v>-0.60000000000000853</v>
      </c>
      <c r="BS66" s="40">
        <f t="shared" si="7"/>
        <v>2.4000000000000021E-2</v>
      </c>
      <c r="BT66" s="40">
        <f t="shared" si="8"/>
        <v>-1.5999999999999959E-2</v>
      </c>
      <c r="BU66" s="40">
        <f t="shared" si="9"/>
        <v>1.4999999999999902E-2</v>
      </c>
      <c r="BV66" s="40">
        <f t="shared" si="10"/>
        <v>-0.40000000000000568</v>
      </c>
      <c r="BW66" s="40">
        <f t="shared" si="11"/>
        <v>1.3999999999999986</v>
      </c>
      <c r="BX66" s="40">
        <f t="shared" si="12"/>
        <v>0.59999999999999964</v>
      </c>
      <c r="BY66" s="40">
        <f t="shared" si="13"/>
        <v>0.29999999999999982</v>
      </c>
      <c r="BZ66" s="40">
        <f t="shared" si="14"/>
        <v>1.9000000000000017E-2</v>
      </c>
      <c r="CA66" s="40">
        <f t="shared" si="15"/>
        <v>1</v>
      </c>
      <c r="CB66" s="40">
        <f t="shared" si="16"/>
        <v>-2.1000000000000014</v>
      </c>
      <c r="CC66" s="40">
        <f t="shared" si="17"/>
        <v>1.0000000000000009E-2</v>
      </c>
    </row>
    <row r="67" spans="1:81" x14ac:dyDescent="0.25">
      <c r="A67" t="s">
        <v>196</v>
      </c>
      <c r="B67">
        <f>IFERROR(INDEX(BasicStats!$A:$AH,MATCH($A67,BasicStats!$B:$B,0),COLUMN()+1),INDEX(BasicStats!$A:$AH,MATCH($A67&amp;" NCAA",BasicStats!$B:$B,0),COLUMN()+1))</f>
        <v>36</v>
      </c>
      <c r="C67">
        <f>IFERROR(INDEX(BasicStats!$A:$AH,MATCH($A67,BasicStats!$B:$B,0),COLUMN()+1),INDEX(BasicStats!$A:$AH,MATCH($A67&amp;" NCAA",BasicStats!$B:$B,0),COLUMN()+1))</f>
        <v>23</v>
      </c>
      <c r="D67">
        <f>IFERROR(INDEX(BasicStats!$A:$AH,MATCH($A67,BasicStats!$B:$B,0),COLUMN()+1),INDEX(BasicStats!$A:$AH,MATCH($A67&amp;" NCAA",BasicStats!$B:$B,0),COLUMN()+1))</f>
        <v>13</v>
      </c>
      <c r="E67">
        <f>IFERROR(INDEX(BasicStats!$A:$AH,MATCH($A67,BasicStats!$B:$B,0),COLUMN()+1),INDEX(BasicStats!$A:$AH,MATCH($A67&amp;" NCAA",BasicStats!$B:$B,0),COLUMN()+1))</f>
        <v>0.63900000000000001</v>
      </c>
      <c r="F67">
        <f>IFERROR(INDEX(BasicStats!$A:$AH,MATCH($A67,BasicStats!$B:$B,0),COLUMN()+1),INDEX(BasicStats!$A:$AH,MATCH($A67&amp;" NCAA",BasicStats!$B:$B,0),COLUMN()+1))</f>
        <v>9.69</v>
      </c>
      <c r="G67">
        <f>IFERROR(INDEX(BasicStats!$A:$AH,MATCH($A67,BasicStats!$B:$B,0),COLUMN()+1),INDEX(BasicStats!$A:$AH,MATCH($A67&amp;" NCAA",BasicStats!$B:$B,0),COLUMN()+1))</f>
        <v>3.61</v>
      </c>
      <c r="H67">
        <f>IFERROR(INDEX(BasicStats!$A:$AH,MATCH($A67,BasicStats!$B:$B,0),COLUMN()+1),INDEX(BasicStats!$A:$AH,MATCH($A67&amp;" NCAA",BasicStats!$B:$B,0),COLUMN()+1))</f>
        <v>10</v>
      </c>
      <c r="I67">
        <f>IFERROR(INDEX(BasicStats!$A:$AH,MATCH($A67,BasicStats!$B:$B,0),COLUMN()+1),INDEX(BasicStats!$A:$AH,MATCH($A67&amp;" NCAA",BasicStats!$B:$B,0),COLUMN()+1))</f>
        <v>8</v>
      </c>
      <c r="J67">
        <f>IFERROR(INDEX(BasicStats!$A:$AH,MATCH($A67,BasicStats!$B:$B,0),COLUMN()+1),INDEX(BasicStats!$A:$AH,MATCH($A67&amp;" NCAA",BasicStats!$B:$B,0),COLUMN()+1))</f>
        <v>15</v>
      </c>
      <c r="K67">
        <f>IFERROR(INDEX(BasicStats!$A:$AH,MATCH($A67,BasicStats!$B:$B,0),COLUMN()+1),INDEX(BasicStats!$A:$AH,MATCH($A67&amp;" NCAA",BasicStats!$B:$B,0),COLUMN()+1))</f>
        <v>2</v>
      </c>
      <c r="L67">
        <f>IFERROR(INDEX(BasicStats!$A:$AH,MATCH($A67,BasicStats!$B:$B,0),COLUMN()+1),INDEX(BasicStats!$A:$AH,MATCH($A67&amp;" NCAA",BasicStats!$B:$B,0),COLUMN()+1))</f>
        <v>5</v>
      </c>
      <c r="M67">
        <f>IFERROR(INDEX(BasicStats!$A:$AH,MATCH($A67,BasicStats!$B:$B,0),COLUMN()+1),INDEX(BasicStats!$A:$AH,MATCH($A67&amp;" NCAA",BasicStats!$B:$B,0),COLUMN()+1))</f>
        <v>9</v>
      </c>
      <c r="N67">
        <f>IFERROR(INDEX(BasicStats!$A:$AH,MATCH($A67,BasicStats!$B:$B,0),COLUMN()+1),INDEX(BasicStats!$A:$AH,MATCH($A67&amp;" NCAA",BasicStats!$B:$B,0),COLUMN()+1))</f>
        <v>2648</v>
      </c>
      <c r="O67">
        <f>IFERROR(INDEX(BasicStats!$A:$AH,MATCH($A67,BasicStats!$B:$B,0),COLUMN()+1),INDEX(BasicStats!$A:$AH,MATCH($A67&amp;" NCAA",BasicStats!$B:$B,0),COLUMN()+1))</f>
        <v>2429</v>
      </c>
      <c r="P67">
        <f>IFERROR(INDEX(BasicStats!$A:$AH,MATCH($A67,BasicStats!$B:$B,0),COLUMN()+1),INDEX(BasicStats!$A:$AH,MATCH($A67&amp;" NCAA",BasicStats!$B:$B,0),COLUMN()+1))</f>
        <v>0</v>
      </c>
      <c r="Q67">
        <f>IFERROR(INDEX(BasicStats!$A:$AH,MATCH($A67,BasicStats!$B:$B,0),COLUMN()+1),INDEX(BasicStats!$A:$AH,MATCH($A67&amp;" NCAA",BasicStats!$B:$B,0),COLUMN()+1))</f>
        <v>1445</v>
      </c>
      <c r="R67">
        <f>IFERROR(INDEX(BasicStats!$A:$AH,MATCH($A67,BasicStats!$B:$B,0),COLUMN()+1),INDEX(BasicStats!$A:$AH,MATCH($A67&amp;" NCAA",BasicStats!$B:$B,0),COLUMN()+1))</f>
        <v>924</v>
      </c>
      <c r="S67">
        <f>IFERROR(INDEX(BasicStats!$A:$AH,MATCH($A67,BasicStats!$B:$B,0),COLUMN()+1),INDEX(BasicStats!$A:$AH,MATCH($A67&amp;" NCAA",BasicStats!$B:$B,0),COLUMN()+1))</f>
        <v>2037</v>
      </c>
      <c r="T67">
        <f>IFERROR(INDEX(BasicStats!$A:$AH,MATCH($A67,BasicStats!$B:$B,0),COLUMN()+1),INDEX(BasicStats!$A:$AH,MATCH($A67&amp;" NCAA",BasicStats!$B:$B,0),COLUMN()+1))</f>
        <v>0.45400000000000001</v>
      </c>
      <c r="U67">
        <f>IFERROR(INDEX(BasicStats!$A:$AH,MATCH($A67,BasicStats!$B:$B,0),COLUMN()+1),INDEX(BasicStats!$A:$AH,MATCH($A67&amp;" NCAA",BasicStats!$B:$B,0),COLUMN()+1))</f>
        <v>230</v>
      </c>
      <c r="V67">
        <f>IFERROR(INDEX(BasicStats!$A:$AH,MATCH($A67,BasicStats!$B:$B,0),COLUMN()+1),INDEX(BasicStats!$A:$AH,MATCH($A67&amp;" NCAA",BasicStats!$B:$B,0),COLUMN()+1))</f>
        <v>711</v>
      </c>
      <c r="W67">
        <f>IFERROR(INDEX(BasicStats!$A:$AH,MATCH($A67,BasicStats!$B:$B,0),COLUMN()+1),INDEX(BasicStats!$A:$AH,MATCH($A67&amp;" NCAA",BasicStats!$B:$B,0),COLUMN()+1))</f>
        <v>0.32300000000000001</v>
      </c>
      <c r="X67">
        <f>IFERROR(INDEX(BasicStats!$A:$AH,MATCH($A67,BasicStats!$B:$B,0),COLUMN()+1),INDEX(BasicStats!$A:$AH,MATCH($A67&amp;" NCAA",BasicStats!$B:$B,0),COLUMN()+1))</f>
        <v>570</v>
      </c>
      <c r="Y67">
        <f>IFERROR(INDEX(BasicStats!$A:$AH,MATCH($A67,BasicStats!$B:$B,0),COLUMN()+1),INDEX(BasicStats!$A:$AH,MATCH($A67&amp;" NCAA",BasicStats!$B:$B,0),COLUMN()+1))</f>
        <v>757</v>
      </c>
      <c r="Z67">
        <f>IFERROR(INDEX(BasicStats!$A:$AH,MATCH($A67,BasicStats!$B:$B,0),COLUMN()+1),INDEX(BasicStats!$A:$AH,MATCH($A67&amp;" NCAA",BasicStats!$B:$B,0),COLUMN()+1))</f>
        <v>0.753</v>
      </c>
      <c r="AA67">
        <f>IFERROR(INDEX(BasicStats!$A:$AH,MATCH($A67,BasicStats!$B:$B,0),COLUMN()+1),INDEX(BasicStats!$A:$AH,MATCH($A67&amp;" NCAA",BasicStats!$B:$B,0),COLUMN()+1))</f>
        <v>363</v>
      </c>
      <c r="AB67">
        <f>IFERROR(INDEX(BasicStats!$A:$AH,MATCH($A67,BasicStats!$B:$B,0),COLUMN()+1),INDEX(BasicStats!$A:$AH,MATCH($A67&amp;" NCAA",BasicStats!$B:$B,0),COLUMN()+1))</f>
        <v>1351</v>
      </c>
      <c r="AC67">
        <f>IFERROR(INDEX(BasicStats!$A:$AH,MATCH($A67,BasicStats!$B:$B,0),COLUMN()+1),INDEX(BasicStats!$A:$AH,MATCH($A67&amp;" NCAA",BasicStats!$B:$B,0),COLUMN()+1))</f>
        <v>476</v>
      </c>
      <c r="AD67">
        <f>IFERROR(INDEX(BasicStats!$A:$AH,MATCH($A67,BasicStats!$B:$B,0),COLUMN()+1),INDEX(BasicStats!$A:$AH,MATCH($A67&amp;" NCAA",BasicStats!$B:$B,0),COLUMN()+1))</f>
        <v>179</v>
      </c>
      <c r="AE67">
        <f>IFERROR(INDEX(BasicStats!$A:$AH,MATCH($A67,BasicStats!$B:$B,0),COLUMN()+1),INDEX(BasicStats!$A:$AH,MATCH($A67&amp;" NCAA",BasicStats!$B:$B,0),COLUMN()+1))</f>
        <v>107</v>
      </c>
      <c r="AF67">
        <f>IFERROR(INDEX(BasicStats!$A:$AH,MATCH($A67,BasicStats!$B:$B,0),COLUMN()+1),INDEX(BasicStats!$A:$AH,MATCH($A67&amp;" NCAA",BasicStats!$B:$B,0),COLUMN()+1))</f>
        <v>479</v>
      </c>
      <c r="AG67" s="38">
        <f>IFERROR(INDEX(AdvancedStats!$A:$AD,MATCH($A67,AdvancedStats!$B:$B,0),COLUMN()-15),INDEX(AdvancedStats!$A:$AD,MATCH($A67&amp;" NCAA",AdvancedStats!$B:$B,0),COLUMN()-15))</f>
        <v>69.400000000000006</v>
      </c>
      <c r="AH67" s="38">
        <f>IFERROR(INDEX(AdvancedStats!$A:$AD,MATCH($A67,AdvancedStats!$B:$B,0),COLUMN()-15),INDEX(AdvancedStats!$A:$AD,MATCH($A67&amp;" NCAA",AdvancedStats!$B:$B,0),COLUMN()-15))</f>
        <v>105.6</v>
      </c>
      <c r="AI67" s="38">
        <f>IFERROR(INDEX(AdvancedStats!$A:$AD,MATCH($A67,AdvancedStats!$B:$B,0),COLUMN()-15),INDEX(AdvancedStats!$A:$AD,MATCH($A67&amp;" NCAA",AdvancedStats!$B:$B,0),COLUMN()-15))</f>
        <v>0.372</v>
      </c>
      <c r="AJ67" s="38">
        <f>IFERROR(INDEX(AdvancedStats!$A:$AD,MATCH($A67,AdvancedStats!$B:$B,0),COLUMN()-15),INDEX(AdvancedStats!$A:$AD,MATCH($A67&amp;" NCAA",AdvancedStats!$B:$B,0),COLUMN()-15))</f>
        <v>0.34899999999999998</v>
      </c>
      <c r="AK67" s="38">
        <f>IFERROR(INDEX(AdvancedStats!$A:$AD,MATCH($A67,AdvancedStats!$B:$B,0),COLUMN()-15),INDEX(AdvancedStats!$A:$AD,MATCH($A67&amp;" NCAA",AdvancedStats!$B:$B,0),COLUMN()-15))</f>
        <v>0.55200000000000005</v>
      </c>
      <c r="AL67" s="38">
        <f>IFERROR(INDEX(AdvancedStats!$A:$AD,MATCH($A67,AdvancedStats!$B:$B,0),COLUMN()-15),INDEX(AdvancedStats!$A:$AD,MATCH($A67&amp;" NCAA",AdvancedStats!$B:$B,0),COLUMN()-15))</f>
        <v>54.5</v>
      </c>
      <c r="AM67" s="38">
        <f>IFERROR(INDEX(AdvancedStats!$A:$AD,MATCH($A67,AdvancedStats!$B:$B,0),COLUMN()-15),INDEX(AdvancedStats!$A:$AD,MATCH($A67&amp;" NCAA",AdvancedStats!$B:$B,0),COLUMN()-15))</f>
        <v>51.5</v>
      </c>
      <c r="AN67" s="38">
        <f>IFERROR(INDEX(AdvancedStats!$A:$AD,MATCH($A67,AdvancedStats!$B:$B,0),COLUMN()-15),INDEX(AdvancedStats!$A:$AD,MATCH($A67&amp;" NCAA",AdvancedStats!$B:$B,0),COLUMN()-15))</f>
        <v>7.1</v>
      </c>
      <c r="AO67" s="38">
        <f>IFERROR(INDEX(AdvancedStats!$A:$AD,MATCH($A67,AdvancedStats!$B:$B,0),COLUMN()-15),INDEX(AdvancedStats!$A:$AD,MATCH($A67&amp;" NCAA",AdvancedStats!$B:$B,0),COLUMN()-15))</f>
        <v>8.3000000000000007</v>
      </c>
      <c r="AP67" s="38">
        <f>IFERROR(INDEX(AdvancedStats!$A:$AD,MATCH($A67,AdvancedStats!$B:$B,0),COLUMN()-15),INDEX(AdvancedStats!$A:$AD,MATCH($A67&amp;" NCAA",AdvancedStats!$B:$B,0),COLUMN()-15))</f>
        <v>0.51</v>
      </c>
      <c r="AQ67" s="38">
        <f>IFERROR(INDEX(AdvancedStats!$A:$AD,MATCH($A67,AdvancedStats!$B:$B,0),COLUMN()-15),INDEX(AdvancedStats!$A:$AD,MATCH($A67&amp;" NCAA",AdvancedStats!$B:$B,0),COLUMN()-15))</f>
        <v>16.7</v>
      </c>
      <c r="AR67" s="38">
        <f>IFERROR(INDEX(AdvancedStats!$A:$AD,MATCH($A67,AdvancedStats!$B:$B,0),COLUMN()-15),INDEX(AdvancedStats!$A:$AD,MATCH($A67&amp;" NCAA",AdvancedStats!$B:$B,0),COLUMN()-15))</f>
        <v>30.7</v>
      </c>
      <c r="AS67" s="38">
        <f>IFERROR(INDEX(AdvancedStats!$A:$AD,MATCH($A67,AdvancedStats!$B:$B,0),COLUMN()-15),INDEX(AdvancedStats!$A:$AD,MATCH($A67&amp;" NCAA",AdvancedStats!$B:$B,0),COLUMN()-15))</f>
        <v>0.28000000000000003</v>
      </c>
      <c r="AT67" s="39">
        <f>IFERROR(INDEX(AdvancedOpponentStats!$A:$AD,MATCH($A67,AdvancedOpponentStats!$B:$B,0),COLUMN()-27),INDEX(AdvancedOpponentStats!$A:$AD,MATCH($A67&amp;" NCAA",AdvancedOpponentStats!$B:$B,0),COLUMN()-27))</f>
        <v>96.9</v>
      </c>
      <c r="AU67" s="39">
        <f>IFERROR(INDEX(AdvancedOpponentStats!$A:$AD,MATCH($A67,AdvancedOpponentStats!$B:$B,0),COLUMN()-27),INDEX(AdvancedOpponentStats!$A:$AD,MATCH($A67&amp;" NCAA",AdvancedOpponentStats!$B:$B,0),COLUMN()-27))</f>
        <v>0.311</v>
      </c>
      <c r="AV67" s="39">
        <f>IFERROR(INDEX(AdvancedOpponentStats!$A:$AD,MATCH($A67,AdvancedOpponentStats!$B:$B,0),COLUMN()-27),INDEX(AdvancedOpponentStats!$A:$AD,MATCH($A67&amp;" NCAA",AdvancedOpponentStats!$B:$B,0),COLUMN()-27))</f>
        <v>0.375</v>
      </c>
      <c r="AW67" s="39">
        <f>IFERROR(INDEX(AdvancedOpponentStats!$A:$AD,MATCH($A67,AdvancedOpponentStats!$B:$B,0),COLUMN()-27),INDEX(AdvancedOpponentStats!$A:$AD,MATCH($A67&amp;" NCAA",AdvancedOpponentStats!$B:$B,0),COLUMN()-27))</f>
        <v>0.51200000000000001</v>
      </c>
      <c r="AX67" s="39">
        <f>IFERROR(INDEX(AdvancedOpponentStats!$A:$AD,MATCH($A67,AdvancedOpponentStats!$B:$B,0),COLUMN()-27),INDEX(AdvancedOpponentStats!$A:$AD,MATCH($A67&amp;" NCAA",AdvancedOpponentStats!$B:$B,0),COLUMN()-27))</f>
        <v>45.5</v>
      </c>
      <c r="AY67" s="39">
        <f>IFERROR(INDEX(AdvancedOpponentStats!$A:$AD,MATCH($A67,AdvancedOpponentStats!$B:$B,0),COLUMN()-27),INDEX(AdvancedOpponentStats!$A:$AD,MATCH($A67&amp;" NCAA",AdvancedOpponentStats!$B:$B,0),COLUMN()-27))</f>
        <v>43.1</v>
      </c>
      <c r="AZ67" s="39">
        <f>IFERROR(INDEX(AdvancedOpponentStats!$A:$AD,MATCH($A67,AdvancedOpponentStats!$B:$B,0),COLUMN()-27),INDEX(AdvancedOpponentStats!$A:$AD,MATCH($A67&amp;" NCAA",AdvancedOpponentStats!$B:$B,0),COLUMN()-27))</f>
        <v>10.1</v>
      </c>
      <c r="BA67" s="39">
        <f>IFERROR(INDEX(AdvancedOpponentStats!$A:$AD,MATCH($A67,AdvancedOpponentStats!$B:$B,0),COLUMN()-27),INDEX(AdvancedOpponentStats!$A:$AD,MATCH($A67&amp;" NCAA",AdvancedOpponentStats!$B:$B,0),COLUMN()-27))</f>
        <v>9</v>
      </c>
      <c r="BB67" s="39">
        <f>IFERROR(INDEX(AdvancedOpponentStats!$A:$AD,MATCH($A67,AdvancedOpponentStats!$B:$B,0),COLUMN()-27),INDEX(AdvancedOpponentStats!$A:$AD,MATCH($A67&amp;" NCAA",AdvancedOpponentStats!$B:$B,0),COLUMN()-27))</f>
        <v>0.48399999999999999</v>
      </c>
      <c r="BC67" s="39">
        <f>IFERROR(INDEX(AdvancedOpponentStats!$A:$AD,MATCH($A67,AdvancedOpponentStats!$B:$B,0),COLUMN()-27),INDEX(AdvancedOpponentStats!$A:$AD,MATCH($A67&amp;" NCAA",AdvancedOpponentStats!$B:$B,0),COLUMN()-27))</f>
        <v>15.5</v>
      </c>
      <c r="BD67" s="39">
        <f>IFERROR(INDEX(AdvancedOpponentStats!$A:$AD,MATCH($A67,AdvancedOpponentStats!$B:$B,0),COLUMN()-27),INDEX(AdvancedOpponentStats!$A:$AD,MATCH($A67&amp;" NCAA",AdvancedOpponentStats!$B:$B,0),COLUMN()-27))</f>
        <v>23.6</v>
      </c>
      <c r="BE67" s="39">
        <f>IFERROR(INDEX(AdvancedOpponentStats!$A:$AD,MATCH($A67,AdvancedOpponentStats!$B:$B,0),COLUMN()-27),INDEX(AdvancedOpponentStats!$A:$AD,MATCH($A67&amp;" NCAA",AdvancedOpponentStats!$B:$B,0),COLUMN()-27))</f>
        <v>0.20599999999999999</v>
      </c>
      <c r="BF67" s="41">
        <f>IFERROR(INDEX(TeamRankings!$A:$R,MATCH($A67,TeamRankings!$B:$B,0),COLUMN()-49),INDEX(TeamRankings!$A:$R,MATCH($A67&amp;" NCAA",TeamRankings!$B:$B,0),COLUMN()-49))</f>
        <v>6.08</v>
      </c>
      <c r="BG67" s="41">
        <f>IFERROR(INDEX(TeamRankings!$A:$R,MATCH($A67,TeamRankings!$B:$B,0),COLUMN()-48),INDEX(TeamRankings!$A:$R,MATCH($A67&amp;" NCAA",TeamRankings!$B:$B,0),COLUMN()-48))</f>
        <v>3.61</v>
      </c>
      <c r="BH67" s="41">
        <f>IFERROR(INDEX(TeamRankings!$A:$R,MATCH($A67,TeamRankings!$B:$B,0),COLUMN()-47),INDEX(TeamRankings!$A:$R,MATCH($A67&amp;" NCAA",TeamRankings!$B:$B,0),COLUMN()-47))</f>
        <v>3.13</v>
      </c>
      <c r="BI67" s="41">
        <f>IFERROR(INDEX(TeamRankings!$A:$R,MATCH($A67,TeamRankings!$B:$B,0),COLUMN()-47),INDEX(TeamRankings!$A:$R,MATCH($A67&amp;" NCAA",TeamRankings!$B:$B,0),COLUMN()-47))</f>
        <v>6.56</v>
      </c>
      <c r="BJ67" s="41">
        <f>IFERROR(INDEX(TeamRankings!$A:$R,MATCH($A67,TeamRankings!$B:$B,0),COLUMN()-47),INDEX(TeamRankings!$A:$R,MATCH($A67&amp;" NCAA",TeamRankings!$B:$B,0),COLUMN()-47))</f>
        <v>9.69</v>
      </c>
      <c r="BK67" s="41">
        <f>IFERROR(INDEX(TeamRankings!$A:$R,MATCH($A67,TeamRankings!$B:$B,0),COLUMN()-47),INDEX(TeamRankings!$A:$R,MATCH($A67&amp;" NCAA",TeamRankings!$B:$B,0),COLUMN()-47))</f>
        <v>107.63</v>
      </c>
      <c r="BL67" s="41">
        <f>IFERROR(INDEX(TeamRankings!$A:$R,MATCH($A67,TeamRankings!$B:$B,0),COLUMN()-47),INDEX(TeamRankings!$A:$R,MATCH($A67&amp;" NCAA",TeamRankings!$B:$B,0),COLUMN()-47))</f>
        <v>93.68</v>
      </c>
      <c r="BM67" s="41">
        <f>IFERROR(INDEX(TeamRankings!$A:$R,MATCH($A67,TeamRankings!$B:$B,0),COLUMN()-47),INDEX(TeamRankings!$A:$R,MATCH($A67&amp;" NCAA",TeamRankings!$B:$B,0),COLUMN()-47))</f>
        <v>13.95</v>
      </c>
      <c r="BN67">
        <f t="shared" si="18"/>
        <v>102</v>
      </c>
      <c r="BO67">
        <f t="shared" si="19"/>
        <v>46</v>
      </c>
      <c r="BP67">
        <f t="shared" ref="BP67:BP130" si="20">N67/B67</f>
        <v>73.555555555555557</v>
      </c>
      <c r="BQ67" s="41" t="str">
        <f>INDEX(TeamRankings!$A:$R,MATCH($A67,TeamRankings!$B:$B,0),3)</f>
        <v>Pac-12</v>
      </c>
      <c r="BR67" s="40">
        <f t="shared" si="6"/>
        <v>8.6999999999999886</v>
      </c>
      <c r="BS67" s="40">
        <f t="shared" si="7"/>
        <v>6.0999999999999999E-2</v>
      </c>
      <c r="BT67" s="40">
        <f t="shared" si="8"/>
        <v>-2.6000000000000023E-2</v>
      </c>
      <c r="BU67" s="40">
        <f t="shared" si="9"/>
        <v>4.0000000000000036E-2</v>
      </c>
      <c r="BV67" s="40">
        <f t="shared" si="10"/>
        <v>9</v>
      </c>
      <c r="BW67" s="40">
        <f t="shared" si="11"/>
        <v>8.3999999999999986</v>
      </c>
      <c r="BX67" s="40">
        <f t="shared" si="12"/>
        <v>-3</v>
      </c>
      <c r="BY67" s="40">
        <f t="shared" si="13"/>
        <v>-0.69999999999999929</v>
      </c>
      <c r="BZ67" s="40">
        <f t="shared" si="14"/>
        <v>2.6000000000000023E-2</v>
      </c>
      <c r="CA67" s="40">
        <f t="shared" si="15"/>
        <v>1.1999999999999993</v>
      </c>
      <c r="CB67" s="40">
        <f t="shared" si="16"/>
        <v>7.0999999999999979</v>
      </c>
      <c r="CC67" s="40">
        <f t="shared" si="17"/>
        <v>7.4000000000000038E-2</v>
      </c>
    </row>
    <row r="68" spans="1:81" x14ac:dyDescent="0.25">
      <c r="A68" t="s">
        <v>197</v>
      </c>
      <c r="B68">
        <f>IFERROR(INDEX(BasicStats!$A:$AH,MATCH($A68,BasicStats!$B:$B,0),COLUMN()+1),INDEX(BasicStats!$A:$AH,MATCH($A68&amp;" NCAA",BasicStats!$B:$B,0),COLUMN()+1))</f>
        <v>28</v>
      </c>
      <c r="C68">
        <f>IFERROR(INDEX(BasicStats!$A:$AH,MATCH($A68,BasicStats!$B:$B,0),COLUMN()+1),INDEX(BasicStats!$A:$AH,MATCH($A68&amp;" NCAA",BasicStats!$B:$B,0),COLUMN()+1))</f>
        <v>10</v>
      </c>
      <c r="D68">
        <f>IFERROR(INDEX(BasicStats!$A:$AH,MATCH($A68,BasicStats!$B:$B,0),COLUMN()+1),INDEX(BasicStats!$A:$AH,MATCH($A68&amp;" NCAA",BasicStats!$B:$B,0),COLUMN()+1))</f>
        <v>18</v>
      </c>
      <c r="E68">
        <f>IFERROR(INDEX(BasicStats!$A:$AH,MATCH($A68,BasicStats!$B:$B,0),COLUMN()+1),INDEX(BasicStats!$A:$AH,MATCH($A68&amp;" NCAA",BasicStats!$B:$B,0),COLUMN()+1))</f>
        <v>0.35699999999999998</v>
      </c>
      <c r="F68">
        <f>IFERROR(INDEX(BasicStats!$A:$AH,MATCH($A68,BasicStats!$B:$B,0),COLUMN()+1),INDEX(BasicStats!$A:$AH,MATCH($A68&amp;" NCAA",BasicStats!$B:$B,0),COLUMN()+1))</f>
        <v>-5.15</v>
      </c>
      <c r="G68">
        <f>IFERROR(INDEX(BasicStats!$A:$AH,MATCH($A68,BasicStats!$B:$B,0),COLUMN()+1),INDEX(BasicStats!$A:$AH,MATCH($A68&amp;" NCAA",BasicStats!$B:$B,0),COLUMN()+1))</f>
        <v>-2.11</v>
      </c>
      <c r="H68">
        <f>IFERROR(INDEX(BasicStats!$A:$AH,MATCH($A68,BasicStats!$B:$B,0),COLUMN()+1),INDEX(BasicStats!$A:$AH,MATCH($A68&amp;" NCAA",BasicStats!$B:$B,0),COLUMN()+1))</f>
        <v>5</v>
      </c>
      <c r="I68">
        <f>IFERROR(INDEX(BasicStats!$A:$AH,MATCH($A68,BasicStats!$B:$B,0),COLUMN()+1),INDEX(BasicStats!$A:$AH,MATCH($A68&amp;" NCAA",BasicStats!$B:$B,0),COLUMN()+1))</f>
        <v>9</v>
      </c>
      <c r="J68">
        <f>IFERROR(INDEX(BasicStats!$A:$AH,MATCH($A68,BasicStats!$B:$B,0),COLUMN()+1),INDEX(BasicStats!$A:$AH,MATCH($A68&amp;" NCAA",BasicStats!$B:$B,0),COLUMN()+1))</f>
        <v>5</v>
      </c>
      <c r="K68">
        <f>IFERROR(INDEX(BasicStats!$A:$AH,MATCH($A68,BasicStats!$B:$B,0),COLUMN()+1),INDEX(BasicStats!$A:$AH,MATCH($A68&amp;" NCAA",BasicStats!$B:$B,0),COLUMN()+1))</f>
        <v>7</v>
      </c>
      <c r="L68">
        <f>IFERROR(INDEX(BasicStats!$A:$AH,MATCH($A68,BasicStats!$B:$B,0),COLUMN()+1),INDEX(BasicStats!$A:$AH,MATCH($A68&amp;" NCAA",BasicStats!$B:$B,0),COLUMN()+1))</f>
        <v>4</v>
      </c>
      <c r="M68">
        <f>IFERROR(INDEX(BasicStats!$A:$AH,MATCH($A68,BasicStats!$B:$B,0),COLUMN()+1),INDEX(BasicStats!$A:$AH,MATCH($A68&amp;" NCAA",BasicStats!$B:$B,0),COLUMN()+1))</f>
        <v>9</v>
      </c>
      <c r="N68">
        <f>IFERROR(INDEX(BasicStats!$A:$AH,MATCH($A68,BasicStats!$B:$B,0),COLUMN()+1),INDEX(BasicStats!$A:$AH,MATCH($A68&amp;" NCAA",BasicStats!$B:$B,0),COLUMN()+1))</f>
        <v>2059</v>
      </c>
      <c r="O68">
        <f>IFERROR(INDEX(BasicStats!$A:$AH,MATCH($A68,BasicStats!$B:$B,0),COLUMN()+1),INDEX(BasicStats!$A:$AH,MATCH($A68&amp;" NCAA",BasicStats!$B:$B,0),COLUMN()+1))</f>
        <v>2052</v>
      </c>
      <c r="P68">
        <f>IFERROR(INDEX(BasicStats!$A:$AH,MATCH($A68,BasicStats!$B:$B,0),COLUMN()+1),INDEX(BasicStats!$A:$AH,MATCH($A68&amp;" NCAA",BasicStats!$B:$B,0),COLUMN()+1))</f>
        <v>0</v>
      </c>
      <c r="Q68">
        <f>IFERROR(INDEX(BasicStats!$A:$AH,MATCH($A68,BasicStats!$B:$B,0),COLUMN()+1),INDEX(BasicStats!$A:$AH,MATCH($A68&amp;" NCAA",BasicStats!$B:$B,0),COLUMN()+1))</f>
        <v>1160</v>
      </c>
      <c r="R68">
        <f>IFERROR(INDEX(BasicStats!$A:$AH,MATCH($A68,BasicStats!$B:$B,0),COLUMN()+1),INDEX(BasicStats!$A:$AH,MATCH($A68&amp;" NCAA",BasicStats!$B:$B,0),COLUMN()+1))</f>
        <v>778</v>
      </c>
      <c r="S68">
        <f>IFERROR(INDEX(BasicStats!$A:$AH,MATCH($A68,BasicStats!$B:$B,0),COLUMN()+1),INDEX(BasicStats!$A:$AH,MATCH($A68&amp;" NCAA",BasicStats!$B:$B,0),COLUMN()+1))</f>
        <v>1721</v>
      </c>
      <c r="T68">
        <f>IFERROR(INDEX(BasicStats!$A:$AH,MATCH($A68,BasicStats!$B:$B,0),COLUMN()+1),INDEX(BasicStats!$A:$AH,MATCH($A68&amp;" NCAA",BasicStats!$B:$B,0),COLUMN()+1))</f>
        <v>0.45200000000000001</v>
      </c>
      <c r="U68">
        <f>IFERROR(INDEX(BasicStats!$A:$AH,MATCH($A68,BasicStats!$B:$B,0),COLUMN()+1),INDEX(BasicStats!$A:$AH,MATCH($A68&amp;" NCAA",BasicStats!$B:$B,0),COLUMN()+1))</f>
        <v>237</v>
      </c>
      <c r="V68">
        <f>IFERROR(INDEX(BasicStats!$A:$AH,MATCH($A68,BasicStats!$B:$B,0),COLUMN()+1),INDEX(BasicStats!$A:$AH,MATCH($A68&amp;" NCAA",BasicStats!$B:$B,0),COLUMN()+1))</f>
        <v>655</v>
      </c>
      <c r="W68">
        <f>IFERROR(INDEX(BasicStats!$A:$AH,MATCH($A68,BasicStats!$B:$B,0),COLUMN()+1),INDEX(BasicStats!$A:$AH,MATCH($A68&amp;" NCAA",BasicStats!$B:$B,0),COLUMN()+1))</f>
        <v>0.36199999999999999</v>
      </c>
      <c r="X68">
        <f>IFERROR(INDEX(BasicStats!$A:$AH,MATCH($A68,BasicStats!$B:$B,0),COLUMN()+1),INDEX(BasicStats!$A:$AH,MATCH($A68&amp;" NCAA",BasicStats!$B:$B,0),COLUMN()+1))</f>
        <v>266</v>
      </c>
      <c r="Y68">
        <f>IFERROR(INDEX(BasicStats!$A:$AH,MATCH($A68,BasicStats!$B:$B,0),COLUMN()+1),INDEX(BasicStats!$A:$AH,MATCH($A68&amp;" NCAA",BasicStats!$B:$B,0),COLUMN()+1))</f>
        <v>378</v>
      </c>
      <c r="Z68">
        <f>IFERROR(INDEX(BasicStats!$A:$AH,MATCH($A68,BasicStats!$B:$B,0),COLUMN()+1),INDEX(BasicStats!$A:$AH,MATCH($A68&amp;" NCAA",BasicStats!$B:$B,0),COLUMN()+1))</f>
        <v>0.70399999999999996</v>
      </c>
      <c r="AA68">
        <f>IFERROR(INDEX(BasicStats!$A:$AH,MATCH($A68,BasicStats!$B:$B,0),COLUMN()+1),INDEX(BasicStats!$A:$AH,MATCH($A68&amp;" NCAA",BasicStats!$B:$B,0),COLUMN()+1))</f>
        <v>255</v>
      </c>
      <c r="AB68">
        <f>IFERROR(INDEX(BasicStats!$A:$AH,MATCH($A68,BasicStats!$B:$B,0),COLUMN()+1),INDEX(BasicStats!$A:$AH,MATCH($A68&amp;" NCAA",BasicStats!$B:$B,0),COLUMN()+1))</f>
        <v>986</v>
      </c>
      <c r="AC68">
        <f>IFERROR(INDEX(BasicStats!$A:$AH,MATCH($A68,BasicStats!$B:$B,0),COLUMN()+1),INDEX(BasicStats!$A:$AH,MATCH($A68&amp;" NCAA",BasicStats!$B:$B,0),COLUMN()+1))</f>
        <v>443</v>
      </c>
      <c r="AD68">
        <f>IFERROR(INDEX(BasicStats!$A:$AH,MATCH($A68,BasicStats!$B:$B,0),COLUMN()+1),INDEX(BasicStats!$A:$AH,MATCH($A68&amp;" NCAA",BasicStats!$B:$B,0),COLUMN()+1))</f>
        <v>218</v>
      </c>
      <c r="AE68">
        <f>IFERROR(INDEX(BasicStats!$A:$AH,MATCH($A68,BasicStats!$B:$B,0),COLUMN()+1),INDEX(BasicStats!$A:$AH,MATCH($A68&amp;" NCAA",BasicStats!$B:$B,0),COLUMN()+1))</f>
        <v>78</v>
      </c>
      <c r="AF68">
        <f>IFERROR(INDEX(BasicStats!$A:$AH,MATCH($A68,BasicStats!$B:$B,0),COLUMN()+1),INDEX(BasicStats!$A:$AH,MATCH($A68&amp;" NCAA",BasicStats!$B:$B,0),COLUMN()+1))</f>
        <v>366</v>
      </c>
      <c r="AG68" s="38">
        <f>IFERROR(INDEX(AdvancedStats!$A:$AD,MATCH($A68,AdvancedStats!$B:$B,0),COLUMN()-15),INDEX(AdvancedStats!$A:$AD,MATCH($A68&amp;" NCAA",AdvancedStats!$B:$B,0),COLUMN()-15))</f>
        <v>69.400000000000006</v>
      </c>
      <c r="AH68" s="38">
        <f>IFERROR(INDEX(AdvancedStats!$A:$AD,MATCH($A68,AdvancedStats!$B:$B,0),COLUMN()-15),INDEX(AdvancedStats!$A:$AD,MATCH($A68&amp;" NCAA",AdvancedStats!$B:$B,0),COLUMN()-15))</f>
        <v>102.3</v>
      </c>
      <c r="AI68" s="38">
        <f>IFERROR(INDEX(AdvancedStats!$A:$AD,MATCH($A68,AdvancedStats!$B:$B,0),COLUMN()-15),INDEX(AdvancedStats!$A:$AD,MATCH($A68&amp;" NCAA",AdvancedStats!$B:$B,0),COLUMN()-15))</f>
        <v>0.22</v>
      </c>
      <c r="AJ68" s="38">
        <f>IFERROR(INDEX(AdvancedStats!$A:$AD,MATCH($A68,AdvancedStats!$B:$B,0),COLUMN()-15),INDEX(AdvancedStats!$A:$AD,MATCH($A68&amp;" NCAA",AdvancedStats!$B:$B,0),COLUMN()-15))</f>
        <v>0.38100000000000001</v>
      </c>
      <c r="AK68" s="38">
        <f>IFERROR(INDEX(AdvancedStats!$A:$AD,MATCH($A68,AdvancedStats!$B:$B,0),COLUMN()-15),INDEX(AdvancedStats!$A:$AD,MATCH($A68&amp;" NCAA",AdvancedStats!$B:$B,0),COLUMN()-15))</f>
        <v>0.54200000000000004</v>
      </c>
      <c r="AL68" s="38">
        <f>IFERROR(INDEX(AdvancedStats!$A:$AD,MATCH($A68,AdvancedStats!$B:$B,0),COLUMN()-15),INDEX(AdvancedStats!$A:$AD,MATCH($A68&amp;" NCAA",AdvancedStats!$B:$B,0),COLUMN()-15))</f>
        <v>49.7</v>
      </c>
      <c r="AM68" s="38">
        <f>IFERROR(INDEX(AdvancedStats!$A:$AD,MATCH($A68,AdvancedStats!$B:$B,0),COLUMN()-15),INDEX(AdvancedStats!$A:$AD,MATCH($A68&amp;" NCAA",AdvancedStats!$B:$B,0),COLUMN()-15))</f>
        <v>56.9</v>
      </c>
      <c r="AN68" s="38">
        <f>IFERROR(INDEX(AdvancedStats!$A:$AD,MATCH($A68,AdvancedStats!$B:$B,0),COLUMN()-15),INDEX(AdvancedStats!$A:$AD,MATCH($A68&amp;" NCAA",AdvancedStats!$B:$B,0),COLUMN()-15))</f>
        <v>10.8</v>
      </c>
      <c r="AO68" s="38">
        <f>IFERROR(INDEX(AdvancedStats!$A:$AD,MATCH($A68,AdvancedStats!$B:$B,0),COLUMN()-15),INDEX(AdvancedStats!$A:$AD,MATCH($A68&amp;" NCAA",AdvancedStats!$B:$B,0),COLUMN()-15))</f>
        <v>8.3000000000000007</v>
      </c>
      <c r="AP68" s="38">
        <f>IFERROR(INDEX(AdvancedStats!$A:$AD,MATCH($A68,AdvancedStats!$B:$B,0),COLUMN()-15),INDEX(AdvancedStats!$A:$AD,MATCH($A68&amp;" NCAA",AdvancedStats!$B:$B,0),COLUMN()-15))</f>
        <v>0.52100000000000002</v>
      </c>
      <c r="AQ68" s="38">
        <f>IFERROR(INDEX(AdvancedStats!$A:$AD,MATCH($A68,AdvancedStats!$B:$B,0),COLUMN()-15),INDEX(AdvancedStats!$A:$AD,MATCH($A68&amp;" NCAA",AdvancedStats!$B:$B,0),COLUMN()-15))</f>
        <v>16.100000000000001</v>
      </c>
      <c r="AR68" s="38">
        <f>IFERROR(INDEX(AdvancedStats!$A:$AD,MATCH($A68,AdvancedStats!$B:$B,0),COLUMN()-15),INDEX(AdvancedStats!$A:$AD,MATCH($A68&amp;" NCAA",AdvancedStats!$B:$B,0),COLUMN()-15))</f>
        <v>25.6</v>
      </c>
      <c r="AS68" s="38">
        <f>IFERROR(INDEX(AdvancedStats!$A:$AD,MATCH($A68,AdvancedStats!$B:$B,0),COLUMN()-15),INDEX(AdvancedStats!$A:$AD,MATCH($A68&amp;" NCAA",AdvancedStats!$B:$B,0),COLUMN()-15))</f>
        <v>0.155</v>
      </c>
      <c r="AT68" s="39">
        <f>IFERROR(INDEX(AdvancedOpponentStats!$A:$AD,MATCH($A68,AdvancedOpponentStats!$B:$B,0),COLUMN()-27),INDEX(AdvancedOpponentStats!$A:$AD,MATCH($A68&amp;" NCAA",AdvancedOpponentStats!$B:$B,0),COLUMN()-27))</f>
        <v>102</v>
      </c>
      <c r="AU68" s="39">
        <f>IFERROR(INDEX(AdvancedOpponentStats!$A:$AD,MATCH($A68,AdvancedOpponentStats!$B:$B,0),COLUMN()-27),INDEX(AdvancedOpponentStats!$A:$AD,MATCH($A68&amp;" NCAA",AdvancedOpponentStats!$B:$B,0),COLUMN()-27))</f>
        <v>0.38200000000000001</v>
      </c>
      <c r="AV68" s="39">
        <f>IFERROR(INDEX(AdvancedOpponentStats!$A:$AD,MATCH($A68,AdvancedOpponentStats!$B:$B,0),COLUMN()-27),INDEX(AdvancedOpponentStats!$A:$AD,MATCH($A68&amp;" NCAA",AdvancedOpponentStats!$B:$B,0),COLUMN()-27))</f>
        <v>0.40899999999999997</v>
      </c>
      <c r="AW68" s="39">
        <f>IFERROR(INDEX(AdvancedOpponentStats!$A:$AD,MATCH($A68,AdvancedOpponentStats!$B:$B,0),COLUMN()-27),INDEX(AdvancedOpponentStats!$A:$AD,MATCH($A68&amp;" NCAA",AdvancedOpponentStats!$B:$B,0),COLUMN()-27))</f>
        <v>0.54800000000000004</v>
      </c>
      <c r="AX68" s="39">
        <f>IFERROR(INDEX(AdvancedOpponentStats!$A:$AD,MATCH($A68,AdvancedOpponentStats!$B:$B,0),COLUMN()-27),INDEX(AdvancedOpponentStats!$A:$AD,MATCH($A68&amp;" NCAA",AdvancedOpponentStats!$B:$B,0),COLUMN()-27))</f>
        <v>50.3</v>
      </c>
      <c r="AY68" s="39">
        <f>IFERROR(INDEX(AdvancedOpponentStats!$A:$AD,MATCH($A68,AdvancedOpponentStats!$B:$B,0),COLUMN()-27),INDEX(AdvancedOpponentStats!$A:$AD,MATCH($A68&amp;" NCAA",AdvancedOpponentStats!$B:$B,0),COLUMN()-27))</f>
        <v>48.1</v>
      </c>
      <c r="AZ68" s="39">
        <f>IFERROR(INDEX(AdvancedOpponentStats!$A:$AD,MATCH($A68,AdvancedOpponentStats!$B:$B,0),COLUMN()-27),INDEX(AdvancedOpponentStats!$A:$AD,MATCH($A68&amp;" NCAA",AdvancedOpponentStats!$B:$B,0),COLUMN()-27))</f>
        <v>8.6999999999999993</v>
      </c>
      <c r="BA68" s="39">
        <f>IFERROR(INDEX(AdvancedOpponentStats!$A:$AD,MATCH($A68,AdvancedOpponentStats!$B:$B,0),COLUMN()-27),INDEX(AdvancedOpponentStats!$A:$AD,MATCH($A68&amp;" NCAA",AdvancedOpponentStats!$B:$B,0),COLUMN()-27))</f>
        <v>8.3000000000000007</v>
      </c>
      <c r="BB68" s="39">
        <f>IFERROR(INDEX(AdvancedOpponentStats!$A:$AD,MATCH($A68,AdvancedOpponentStats!$B:$B,0),COLUMN()-27),INDEX(AdvancedOpponentStats!$A:$AD,MATCH($A68&amp;" NCAA",AdvancedOpponentStats!$B:$B,0),COLUMN()-27))</f>
        <v>0.51200000000000001</v>
      </c>
      <c r="BC68" s="39">
        <f>IFERROR(INDEX(AdvancedOpponentStats!$A:$AD,MATCH($A68,AdvancedOpponentStats!$B:$B,0),COLUMN()-27),INDEX(AdvancedOpponentStats!$A:$AD,MATCH($A68&amp;" NCAA",AdvancedOpponentStats!$B:$B,0),COLUMN()-27))</f>
        <v>17.399999999999999</v>
      </c>
      <c r="BD68" s="39">
        <f>IFERROR(INDEX(AdvancedOpponentStats!$A:$AD,MATCH($A68,AdvancedOpponentStats!$B:$B,0),COLUMN()-27),INDEX(AdvancedOpponentStats!$A:$AD,MATCH($A68&amp;" NCAA",AdvancedOpponentStats!$B:$B,0),COLUMN()-27))</f>
        <v>25.9</v>
      </c>
      <c r="BE68" s="39">
        <f>IFERROR(INDEX(AdvancedOpponentStats!$A:$AD,MATCH($A68,AdvancedOpponentStats!$B:$B,0),COLUMN()-27),INDEX(AdvancedOpponentStats!$A:$AD,MATCH($A68&amp;" NCAA",AdvancedOpponentStats!$B:$B,0),COLUMN()-27))</f>
        <v>0.27100000000000002</v>
      </c>
      <c r="BF68" s="41">
        <f>IFERROR(INDEX(TeamRankings!$A:$R,MATCH($A68,TeamRankings!$B:$B,0),COLUMN()-49),INDEX(TeamRankings!$A:$R,MATCH($A68&amp;" NCAA",TeamRankings!$B:$B,0),COLUMN()-49))</f>
        <v>0.25</v>
      </c>
      <c r="BG68" s="41">
        <f>IFERROR(INDEX(TeamRankings!$A:$R,MATCH($A68,TeamRankings!$B:$B,0),COLUMN()-48),INDEX(TeamRankings!$A:$R,MATCH($A68&amp;" NCAA",TeamRankings!$B:$B,0),COLUMN()-48))</f>
        <v>-2.11</v>
      </c>
      <c r="BH68" s="41">
        <f>IFERROR(INDEX(TeamRankings!$A:$R,MATCH($A68,TeamRankings!$B:$B,0),COLUMN()-47),INDEX(TeamRankings!$A:$R,MATCH($A68&amp;" NCAA",TeamRankings!$B:$B,0),COLUMN()-47))</f>
        <v>-0.7</v>
      </c>
      <c r="BI68" s="41">
        <f>IFERROR(INDEX(TeamRankings!$A:$R,MATCH($A68,TeamRankings!$B:$B,0),COLUMN()-47),INDEX(TeamRankings!$A:$R,MATCH($A68&amp;" NCAA",TeamRankings!$B:$B,0),COLUMN()-47))</f>
        <v>-4.46</v>
      </c>
      <c r="BJ68" s="41">
        <f>IFERROR(INDEX(TeamRankings!$A:$R,MATCH($A68,TeamRankings!$B:$B,0),COLUMN()-47),INDEX(TeamRankings!$A:$R,MATCH($A68&amp;" NCAA",TeamRankings!$B:$B,0),COLUMN()-47))</f>
        <v>-5.15</v>
      </c>
      <c r="BK68" s="41">
        <f>IFERROR(INDEX(TeamRankings!$A:$R,MATCH($A68,TeamRankings!$B:$B,0),COLUMN()-47),INDEX(TeamRankings!$A:$R,MATCH($A68&amp;" NCAA",TeamRankings!$B:$B,0),COLUMN()-47))</f>
        <v>99.48</v>
      </c>
      <c r="BL68" s="41">
        <f>IFERROR(INDEX(TeamRankings!$A:$R,MATCH($A68,TeamRankings!$B:$B,0),COLUMN()-47),INDEX(TeamRankings!$A:$R,MATCH($A68&amp;" NCAA",TeamRankings!$B:$B,0),COLUMN()-47))</f>
        <v>106.19</v>
      </c>
      <c r="BM68" s="41">
        <f>IFERROR(INDEX(TeamRankings!$A:$R,MATCH($A68,TeamRankings!$B:$B,0),COLUMN()-47),INDEX(TeamRankings!$A:$R,MATCH($A68&amp;" NCAA",TeamRankings!$B:$B,0),COLUMN()-47))</f>
        <v>-6.71</v>
      </c>
      <c r="BN68">
        <f t="shared" si="18"/>
        <v>233</v>
      </c>
      <c r="BO68">
        <f t="shared" si="19"/>
        <v>222</v>
      </c>
      <c r="BP68">
        <f t="shared" si="20"/>
        <v>73.535714285714292</v>
      </c>
      <c r="BQ68" s="41" t="str">
        <f>INDEX(TeamRankings!$A:$R,MATCH($A68,TeamRankings!$B:$B,0),3)</f>
        <v>Ivy</v>
      </c>
      <c r="BR68" s="40">
        <f t="shared" ref="BR68:BR131" si="21">AH68-AT68</f>
        <v>0.29999999999999716</v>
      </c>
      <c r="BS68" s="40">
        <f t="shared" ref="BS68:BS131" si="22">AI68-AU68</f>
        <v>-0.16200000000000001</v>
      </c>
      <c r="BT68" s="40">
        <f t="shared" ref="BT68:BT131" si="23">AJ68-AV68</f>
        <v>-2.7999999999999969E-2</v>
      </c>
      <c r="BU68" s="40">
        <f t="shared" ref="BU68:BU131" si="24">AK68-AW68</f>
        <v>-6.0000000000000053E-3</v>
      </c>
      <c r="BV68" s="40">
        <f t="shared" ref="BV68:BV131" si="25">AL68-AX68</f>
        <v>-0.59999999999999432</v>
      </c>
      <c r="BW68" s="40">
        <f t="shared" ref="BW68:BW131" si="26">AM68-AY68</f>
        <v>8.7999999999999972</v>
      </c>
      <c r="BX68" s="40">
        <f t="shared" ref="BX68:BX131" si="27">AN68-AZ68</f>
        <v>2.1000000000000014</v>
      </c>
      <c r="BY68" s="40">
        <f t="shared" ref="BY68:BY131" si="28">AO68-BA68</f>
        <v>0</v>
      </c>
      <c r="BZ68" s="40">
        <f t="shared" ref="BZ68:BZ131" si="29">AP68-BB68</f>
        <v>9.000000000000008E-3</v>
      </c>
      <c r="CA68" s="40">
        <f t="shared" ref="CA68:CA131" si="30">AQ68-BC68</f>
        <v>-1.2999999999999972</v>
      </c>
      <c r="CB68" s="40">
        <f t="shared" ref="CB68:CB131" si="31">AR68-BD68</f>
        <v>-0.29999999999999716</v>
      </c>
      <c r="CC68" s="40">
        <f t="shared" ref="CC68:CC131" si="32">AS68-BE68</f>
        <v>-0.11600000000000002</v>
      </c>
    </row>
    <row r="69" spans="1:81" x14ac:dyDescent="0.25">
      <c r="A69" t="s">
        <v>198</v>
      </c>
      <c r="B69">
        <f>IFERROR(INDEX(BasicStats!$A:$AH,MATCH($A69,BasicStats!$B:$B,0),COLUMN()+1),INDEX(BasicStats!$A:$AH,MATCH($A69&amp;" NCAA",BasicStats!$B:$B,0),COLUMN()+1))</f>
        <v>33</v>
      </c>
      <c r="C69">
        <f>IFERROR(INDEX(BasicStats!$A:$AH,MATCH($A69,BasicStats!$B:$B,0),COLUMN()+1),INDEX(BasicStats!$A:$AH,MATCH($A69&amp;" NCAA",BasicStats!$B:$B,0),COLUMN()+1))</f>
        <v>16</v>
      </c>
      <c r="D69">
        <f>IFERROR(INDEX(BasicStats!$A:$AH,MATCH($A69,BasicStats!$B:$B,0),COLUMN()+1),INDEX(BasicStats!$A:$AH,MATCH($A69&amp;" NCAA",BasicStats!$B:$B,0),COLUMN()+1))</f>
        <v>17</v>
      </c>
      <c r="E69">
        <f>IFERROR(INDEX(BasicStats!$A:$AH,MATCH($A69,BasicStats!$B:$B,0),COLUMN()+1),INDEX(BasicStats!$A:$AH,MATCH($A69&amp;" NCAA",BasicStats!$B:$B,0),COLUMN()+1))</f>
        <v>0.48499999999999999</v>
      </c>
      <c r="F69">
        <f>IFERROR(INDEX(BasicStats!$A:$AH,MATCH($A69,BasicStats!$B:$B,0),COLUMN()+1),INDEX(BasicStats!$A:$AH,MATCH($A69&amp;" NCAA",BasicStats!$B:$B,0),COLUMN()+1))</f>
        <v>6.81</v>
      </c>
      <c r="G69">
        <f>IFERROR(INDEX(BasicStats!$A:$AH,MATCH($A69,BasicStats!$B:$B,0),COLUMN()+1),INDEX(BasicStats!$A:$AH,MATCH($A69&amp;" NCAA",BasicStats!$B:$B,0),COLUMN()+1))</f>
        <v>4.32</v>
      </c>
      <c r="H69">
        <f>IFERROR(INDEX(BasicStats!$A:$AH,MATCH($A69,BasicStats!$B:$B,0),COLUMN()+1),INDEX(BasicStats!$A:$AH,MATCH($A69&amp;" NCAA",BasicStats!$B:$B,0),COLUMN()+1))</f>
        <v>6</v>
      </c>
      <c r="I69">
        <f>IFERROR(INDEX(BasicStats!$A:$AH,MATCH($A69,BasicStats!$B:$B,0),COLUMN()+1),INDEX(BasicStats!$A:$AH,MATCH($A69&amp;" NCAA",BasicStats!$B:$B,0),COLUMN()+1))</f>
        <v>12</v>
      </c>
      <c r="J69">
        <f>IFERROR(INDEX(BasicStats!$A:$AH,MATCH($A69,BasicStats!$B:$B,0),COLUMN()+1),INDEX(BasicStats!$A:$AH,MATCH($A69&amp;" NCAA",BasicStats!$B:$B,0),COLUMN()+1))</f>
        <v>13</v>
      </c>
      <c r="K69">
        <f>IFERROR(INDEX(BasicStats!$A:$AH,MATCH($A69,BasicStats!$B:$B,0),COLUMN()+1),INDEX(BasicStats!$A:$AH,MATCH($A69&amp;" NCAA",BasicStats!$B:$B,0),COLUMN()+1))</f>
        <v>5</v>
      </c>
      <c r="L69">
        <f>IFERROR(INDEX(BasicStats!$A:$AH,MATCH($A69,BasicStats!$B:$B,0),COLUMN()+1),INDEX(BasicStats!$A:$AH,MATCH($A69&amp;" NCAA",BasicStats!$B:$B,0),COLUMN()+1))</f>
        <v>1</v>
      </c>
      <c r="M69">
        <f>IFERROR(INDEX(BasicStats!$A:$AH,MATCH($A69,BasicStats!$B:$B,0),COLUMN()+1),INDEX(BasicStats!$A:$AH,MATCH($A69&amp;" NCAA",BasicStats!$B:$B,0),COLUMN()+1))</f>
        <v>8</v>
      </c>
      <c r="N69">
        <f>IFERROR(INDEX(BasicStats!$A:$AH,MATCH($A69,BasicStats!$B:$B,0),COLUMN()+1),INDEX(BasicStats!$A:$AH,MATCH($A69&amp;" NCAA",BasicStats!$B:$B,0),COLUMN()+1))</f>
        <v>2436</v>
      </c>
      <c r="O69">
        <f>IFERROR(INDEX(BasicStats!$A:$AH,MATCH($A69,BasicStats!$B:$B,0),COLUMN()+1),INDEX(BasicStats!$A:$AH,MATCH($A69&amp;" NCAA",BasicStats!$B:$B,0),COLUMN()+1))</f>
        <v>2354</v>
      </c>
      <c r="P69">
        <f>IFERROR(INDEX(BasicStats!$A:$AH,MATCH($A69,BasicStats!$B:$B,0),COLUMN()+1),INDEX(BasicStats!$A:$AH,MATCH($A69&amp;" NCAA",BasicStats!$B:$B,0),COLUMN()+1))</f>
        <v>0</v>
      </c>
      <c r="Q69">
        <f>IFERROR(INDEX(BasicStats!$A:$AH,MATCH($A69,BasicStats!$B:$B,0),COLUMN()+1),INDEX(BasicStats!$A:$AH,MATCH($A69&amp;" NCAA",BasicStats!$B:$B,0),COLUMN()+1))</f>
        <v>1325</v>
      </c>
      <c r="R69">
        <f>IFERROR(INDEX(BasicStats!$A:$AH,MATCH($A69,BasicStats!$B:$B,0),COLUMN()+1),INDEX(BasicStats!$A:$AH,MATCH($A69&amp;" NCAA",BasicStats!$B:$B,0),COLUMN()+1))</f>
        <v>874</v>
      </c>
      <c r="S69">
        <f>IFERROR(INDEX(BasicStats!$A:$AH,MATCH($A69,BasicStats!$B:$B,0),COLUMN()+1),INDEX(BasicStats!$A:$AH,MATCH($A69&amp;" NCAA",BasicStats!$B:$B,0),COLUMN()+1))</f>
        <v>1959</v>
      </c>
      <c r="T69">
        <f>IFERROR(INDEX(BasicStats!$A:$AH,MATCH($A69,BasicStats!$B:$B,0),COLUMN()+1),INDEX(BasicStats!$A:$AH,MATCH($A69&amp;" NCAA",BasicStats!$B:$B,0),COLUMN()+1))</f>
        <v>0.44600000000000001</v>
      </c>
      <c r="U69">
        <f>IFERROR(INDEX(BasicStats!$A:$AH,MATCH($A69,BasicStats!$B:$B,0),COLUMN()+1),INDEX(BasicStats!$A:$AH,MATCH($A69&amp;" NCAA",BasicStats!$B:$B,0),COLUMN()+1))</f>
        <v>252</v>
      </c>
      <c r="V69">
        <f>IFERROR(INDEX(BasicStats!$A:$AH,MATCH($A69,BasicStats!$B:$B,0),COLUMN()+1),INDEX(BasicStats!$A:$AH,MATCH($A69&amp;" NCAA",BasicStats!$B:$B,0),COLUMN()+1))</f>
        <v>732</v>
      </c>
      <c r="W69">
        <f>IFERROR(INDEX(BasicStats!$A:$AH,MATCH($A69,BasicStats!$B:$B,0),COLUMN()+1),INDEX(BasicStats!$A:$AH,MATCH($A69&amp;" NCAA",BasicStats!$B:$B,0),COLUMN()+1))</f>
        <v>0.34399999999999997</v>
      </c>
      <c r="X69">
        <f>IFERROR(INDEX(BasicStats!$A:$AH,MATCH($A69,BasicStats!$B:$B,0),COLUMN()+1),INDEX(BasicStats!$A:$AH,MATCH($A69&amp;" NCAA",BasicStats!$B:$B,0),COLUMN()+1))</f>
        <v>436</v>
      </c>
      <c r="Y69">
        <f>IFERROR(INDEX(BasicStats!$A:$AH,MATCH($A69,BasicStats!$B:$B,0),COLUMN()+1),INDEX(BasicStats!$A:$AH,MATCH($A69&amp;" NCAA",BasicStats!$B:$B,0),COLUMN()+1))</f>
        <v>641</v>
      </c>
      <c r="Z69">
        <f>IFERROR(INDEX(BasicStats!$A:$AH,MATCH($A69,BasicStats!$B:$B,0),COLUMN()+1),INDEX(BasicStats!$A:$AH,MATCH($A69&amp;" NCAA",BasicStats!$B:$B,0),COLUMN()+1))</f>
        <v>0.68</v>
      </c>
      <c r="AA69">
        <f>IFERROR(INDEX(BasicStats!$A:$AH,MATCH($A69,BasicStats!$B:$B,0),COLUMN()+1),INDEX(BasicStats!$A:$AH,MATCH($A69&amp;" NCAA",BasicStats!$B:$B,0),COLUMN()+1))</f>
        <v>380</v>
      </c>
      <c r="AB69">
        <f>IFERROR(INDEX(BasicStats!$A:$AH,MATCH($A69,BasicStats!$B:$B,0),COLUMN()+1),INDEX(BasicStats!$A:$AH,MATCH($A69&amp;" NCAA",BasicStats!$B:$B,0),COLUMN()+1))</f>
        <v>1167</v>
      </c>
      <c r="AC69">
        <f>IFERROR(INDEX(BasicStats!$A:$AH,MATCH($A69,BasicStats!$B:$B,0),COLUMN()+1),INDEX(BasicStats!$A:$AH,MATCH($A69&amp;" NCAA",BasicStats!$B:$B,0),COLUMN()+1))</f>
        <v>422</v>
      </c>
      <c r="AD69">
        <f>IFERROR(INDEX(BasicStats!$A:$AH,MATCH($A69,BasicStats!$B:$B,0),COLUMN()+1),INDEX(BasicStats!$A:$AH,MATCH($A69&amp;" NCAA",BasicStats!$B:$B,0),COLUMN()+1))</f>
        <v>200</v>
      </c>
      <c r="AE69">
        <f>IFERROR(INDEX(BasicStats!$A:$AH,MATCH($A69,BasicStats!$B:$B,0),COLUMN()+1),INDEX(BasicStats!$A:$AH,MATCH($A69&amp;" NCAA",BasicStats!$B:$B,0),COLUMN()+1))</f>
        <v>145</v>
      </c>
      <c r="AF69">
        <f>IFERROR(INDEX(BasicStats!$A:$AH,MATCH($A69,BasicStats!$B:$B,0),COLUMN()+1),INDEX(BasicStats!$A:$AH,MATCH($A69&amp;" NCAA",BasicStats!$B:$B,0),COLUMN()+1))</f>
        <v>427</v>
      </c>
      <c r="AG69" s="38">
        <f>IFERROR(INDEX(AdvancedStats!$A:$AD,MATCH($A69,AdvancedStats!$B:$B,0),COLUMN()-15),INDEX(AdvancedStats!$A:$AD,MATCH($A69&amp;" NCAA",AdvancedStats!$B:$B,0),COLUMN()-15))</f>
        <v>69.7</v>
      </c>
      <c r="AH69" s="38">
        <f>IFERROR(INDEX(AdvancedStats!$A:$AD,MATCH($A69,AdvancedStats!$B:$B,0),COLUMN()-15),INDEX(AdvancedStats!$A:$AD,MATCH($A69&amp;" NCAA",AdvancedStats!$B:$B,0),COLUMN()-15))</f>
        <v>105.5</v>
      </c>
      <c r="AI69" s="38">
        <f>IFERROR(INDEX(AdvancedStats!$A:$AD,MATCH($A69,AdvancedStats!$B:$B,0),COLUMN()-15),INDEX(AdvancedStats!$A:$AD,MATCH($A69&amp;" NCAA",AdvancedStats!$B:$B,0),COLUMN()-15))</f>
        <v>0.32700000000000001</v>
      </c>
      <c r="AJ69" s="38">
        <f>IFERROR(INDEX(AdvancedStats!$A:$AD,MATCH($A69,AdvancedStats!$B:$B,0),COLUMN()-15),INDEX(AdvancedStats!$A:$AD,MATCH($A69&amp;" NCAA",AdvancedStats!$B:$B,0),COLUMN()-15))</f>
        <v>0.374</v>
      </c>
      <c r="AK69" s="38">
        <f>IFERROR(INDEX(AdvancedStats!$A:$AD,MATCH($A69,AdvancedStats!$B:$B,0),COLUMN()-15),INDEX(AdvancedStats!$A:$AD,MATCH($A69&amp;" NCAA",AdvancedStats!$B:$B,0),COLUMN()-15))</f>
        <v>0.53800000000000003</v>
      </c>
      <c r="AL69" s="38">
        <f>IFERROR(INDEX(AdvancedStats!$A:$AD,MATCH($A69,AdvancedStats!$B:$B,0),COLUMN()-15),INDEX(AdvancedStats!$A:$AD,MATCH($A69&amp;" NCAA",AdvancedStats!$B:$B,0),COLUMN()-15))</f>
        <v>50.7</v>
      </c>
      <c r="AM69" s="38">
        <f>IFERROR(INDEX(AdvancedStats!$A:$AD,MATCH($A69,AdvancedStats!$B:$B,0),COLUMN()-15),INDEX(AdvancedStats!$A:$AD,MATCH($A69&amp;" NCAA",AdvancedStats!$B:$B,0),COLUMN()-15))</f>
        <v>48.3</v>
      </c>
      <c r="AN69" s="38">
        <f>IFERROR(INDEX(AdvancedStats!$A:$AD,MATCH($A69,AdvancedStats!$B:$B,0),COLUMN()-15),INDEX(AdvancedStats!$A:$AD,MATCH($A69&amp;" NCAA",AdvancedStats!$B:$B,0),COLUMN()-15))</f>
        <v>8.6999999999999993</v>
      </c>
      <c r="AO69" s="38">
        <f>IFERROR(INDEX(AdvancedStats!$A:$AD,MATCH($A69,AdvancedStats!$B:$B,0),COLUMN()-15),INDEX(AdvancedStats!$A:$AD,MATCH($A69&amp;" NCAA",AdvancedStats!$B:$B,0),COLUMN()-15))</f>
        <v>11.9</v>
      </c>
      <c r="AP69" s="38">
        <f>IFERROR(INDEX(AdvancedStats!$A:$AD,MATCH($A69,AdvancedStats!$B:$B,0),COLUMN()-15),INDEX(AdvancedStats!$A:$AD,MATCH($A69&amp;" NCAA",AdvancedStats!$B:$B,0),COLUMN()-15))</f>
        <v>0.51</v>
      </c>
      <c r="AQ69" s="38">
        <f>IFERROR(INDEX(AdvancedStats!$A:$AD,MATCH($A69,AdvancedStats!$B:$B,0),COLUMN()-15),INDEX(AdvancedStats!$A:$AD,MATCH($A69&amp;" NCAA",AdvancedStats!$B:$B,0),COLUMN()-15))</f>
        <v>15.9</v>
      </c>
      <c r="AR69" s="38">
        <f>IFERROR(INDEX(AdvancedStats!$A:$AD,MATCH($A69,AdvancedStats!$B:$B,0),COLUMN()-15),INDEX(AdvancedStats!$A:$AD,MATCH($A69&amp;" NCAA",AdvancedStats!$B:$B,0),COLUMN()-15))</f>
        <v>32.299999999999997</v>
      </c>
      <c r="AS69" s="38">
        <f>IFERROR(INDEX(AdvancedStats!$A:$AD,MATCH($A69,AdvancedStats!$B:$B,0),COLUMN()-15),INDEX(AdvancedStats!$A:$AD,MATCH($A69&amp;" NCAA",AdvancedStats!$B:$B,0),COLUMN()-15))</f>
        <v>0.223</v>
      </c>
      <c r="AT69" s="39">
        <f>IFERROR(INDEX(AdvancedOpponentStats!$A:$AD,MATCH($A69,AdvancedOpponentStats!$B:$B,0),COLUMN()-27),INDEX(AdvancedOpponentStats!$A:$AD,MATCH($A69&amp;" NCAA",AdvancedOpponentStats!$B:$B,0),COLUMN()-27))</f>
        <v>101.9</v>
      </c>
      <c r="AU69" s="39">
        <f>IFERROR(INDEX(AdvancedOpponentStats!$A:$AD,MATCH($A69,AdvancedOpponentStats!$B:$B,0),COLUMN()-27),INDEX(AdvancedOpponentStats!$A:$AD,MATCH($A69&amp;" NCAA",AdvancedOpponentStats!$B:$B,0),COLUMN()-27))</f>
        <v>0.39200000000000002</v>
      </c>
      <c r="AV69" s="39">
        <f>IFERROR(INDEX(AdvancedOpponentStats!$A:$AD,MATCH($A69,AdvancedOpponentStats!$B:$B,0),COLUMN()-27),INDEX(AdvancedOpponentStats!$A:$AD,MATCH($A69&amp;" NCAA",AdvancedOpponentStats!$B:$B,0),COLUMN()-27))</f>
        <v>0.33700000000000002</v>
      </c>
      <c r="AW69" s="39">
        <f>IFERROR(INDEX(AdvancedOpponentStats!$A:$AD,MATCH($A69,AdvancedOpponentStats!$B:$B,0),COLUMN()-27),INDEX(AdvancedOpponentStats!$A:$AD,MATCH($A69&amp;" NCAA",AdvancedOpponentStats!$B:$B,0),COLUMN()-27))</f>
        <v>0.53900000000000003</v>
      </c>
      <c r="AX69" s="39">
        <f>IFERROR(INDEX(AdvancedOpponentStats!$A:$AD,MATCH($A69,AdvancedOpponentStats!$B:$B,0),COLUMN()-27),INDEX(AdvancedOpponentStats!$A:$AD,MATCH($A69&amp;" NCAA",AdvancedOpponentStats!$B:$B,0),COLUMN()-27))</f>
        <v>49.3</v>
      </c>
      <c r="AY69" s="39">
        <f>IFERROR(INDEX(AdvancedOpponentStats!$A:$AD,MATCH($A69,AdvancedOpponentStats!$B:$B,0),COLUMN()-27),INDEX(AdvancedOpponentStats!$A:$AD,MATCH($A69&amp;" NCAA",AdvancedOpponentStats!$B:$B,0),COLUMN()-27))</f>
        <v>52.9</v>
      </c>
      <c r="AZ69" s="39">
        <f>IFERROR(INDEX(AdvancedOpponentStats!$A:$AD,MATCH($A69,AdvancedOpponentStats!$B:$B,0),COLUMN()-27),INDEX(AdvancedOpponentStats!$A:$AD,MATCH($A69&amp;" NCAA",AdvancedOpponentStats!$B:$B,0),COLUMN()-27))</f>
        <v>8.9</v>
      </c>
      <c r="BA69" s="39">
        <f>IFERROR(INDEX(AdvancedOpponentStats!$A:$AD,MATCH($A69,AdvancedOpponentStats!$B:$B,0),COLUMN()-27),INDEX(AdvancedOpponentStats!$A:$AD,MATCH($A69&amp;" NCAA",AdvancedOpponentStats!$B:$B,0),COLUMN()-27))</f>
        <v>8.6999999999999993</v>
      </c>
      <c r="BB69" s="39">
        <f>IFERROR(INDEX(AdvancedOpponentStats!$A:$AD,MATCH($A69,AdvancedOpponentStats!$B:$B,0),COLUMN()-27),INDEX(AdvancedOpponentStats!$A:$AD,MATCH($A69&amp;" NCAA",AdvancedOpponentStats!$B:$B,0),COLUMN()-27))</f>
        <v>0.496</v>
      </c>
      <c r="BC69" s="39">
        <f>IFERROR(INDEX(AdvancedOpponentStats!$A:$AD,MATCH($A69,AdvancedOpponentStats!$B:$B,0),COLUMN()-27),INDEX(AdvancedOpponentStats!$A:$AD,MATCH($A69&amp;" NCAA",AdvancedOpponentStats!$B:$B,0),COLUMN()-27))</f>
        <v>17.5</v>
      </c>
      <c r="BD69" s="39">
        <f>IFERROR(INDEX(AdvancedOpponentStats!$A:$AD,MATCH($A69,AdvancedOpponentStats!$B:$B,0),COLUMN()-27),INDEX(AdvancedOpponentStats!$A:$AD,MATCH($A69&amp;" NCAA",AdvancedOpponentStats!$B:$B,0),COLUMN()-27))</f>
        <v>30.1</v>
      </c>
      <c r="BE69" s="39">
        <f>IFERROR(INDEX(AdvancedOpponentStats!$A:$AD,MATCH($A69,AdvancedOpponentStats!$B:$B,0),COLUMN()-27),INDEX(AdvancedOpponentStats!$A:$AD,MATCH($A69&amp;" NCAA",AdvancedOpponentStats!$B:$B,0),COLUMN()-27))</f>
        <v>0.28699999999999998</v>
      </c>
      <c r="BF69" s="41">
        <f>IFERROR(INDEX(TeamRankings!$A:$R,MATCH($A69,TeamRankings!$B:$B,0),COLUMN()-49),INDEX(TeamRankings!$A:$R,MATCH($A69&amp;" NCAA",TeamRankings!$B:$B,0),COLUMN()-49))</f>
        <v>2.48</v>
      </c>
      <c r="BG69" s="41">
        <f>IFERROR(INDEX(TeamRankings!$A:$R,MATCH($A69,TeamRankings!$B:$B,0),COLUMN()-48),INDEX(TeamRankings!$A:$R,MATCH($A69&amp;" NCAA",TeamRankings!$B:$B,0),COLUMN()-48))</f>
        <v>4.32</v>
      </c>
      <c r="BH69" s="41">
        <f>IFERROR(INDEX(TeamRankings!$A:$R,MATCH($A69,TeamRankings!$B:$B,0),COLUMN()-47),INDEX(TeamRankings!$A:$R,MATCH($A69&amp;" NCAA",TeamRankings!$B:$B,0),COLUMN()-47))</f>
        <v>5.26</v>
      </c>
      <c r="BI69" s="41">
        <f>IFERROR(INDEX(TeamRankings!$A:$R,MATCH($A69,TeamRankings!$B:$B,0),COLUMN()-47),INDEX(TeamRankings!$A:$R,MATCH($A69&amp;" NCAA",TeamRankings!$B:$B,0),COLUMN()-47))</f>
        <v>1.55</v>
      </c>
      <c r="BJ69" s="41">
        <f>IFERROR(INDEX(TeamRankings!$A:$R,MATCH($A69,TeamRankings!$B:$B,0),COLUMN()-47),INDEX(TeamRankings!$A:$R,MATCH($A69&amp;" NCAA",TeamRankings!$B:$B,0),COLUMN()-47))</f>
        <v>6.81</v>
      </c>
      <c r="BK69" s="41">
        <f>IFERROR(INDEX(TeamRankings!$A:$R,MATCH($A69,TeamRankings!$B:$B,0),COLUMN()-47),INDEX(TeamRankings!$A:$R,MATCH($A69&amp;" NCAA",TeamRankings!$B:$B,0),COLUMN()-47))</f>
        <v>108.76</v>
      </c>
      <c r="BL69" s="41">
        <f>IFERROR(INDEX(TeamRankings!$A:$R,MATCH($A69,TeamRankings!$B:$B,0),COLUMN()-47),INDEX(TeamRankings!$A:$R,MATCH($A69&amp;" NCAA",TeamRankings!$B:$B,0),COLUMN()-47))</f>
        <v>98.77</v>
      </c>
      <c r="BM69" s="41">
        <f>IFERROR(INDEX(TeamRankings!$A:$R,MATCH($A69,TeamRankings!$B:$B,0),COLUMN()-47),INDEX(TeamRankings!$A:$R,MATCH($A69&amp;" NCAA",TeamRankings!$B:$B,0),COLUMN()-47))</f>
        <v>9.99</v>
      </c>
      <c r="BN69">
        <f t="shared" ref="BN69:BN132" si="33">_xlfn.RANK.AVG(BK69,$BK$3:$BK$355)</f>
        <v>85</v>
      </c>
      <c r="BO69">
        <f t="shared" ref="BO69:BO132" si="34">_xlfn.RANK.AVG(BL69,$BL$3:$BL$355,1)</f>
        <v>105</v>
      </c>
      <c r="BP69">
        <f t="shared" si="20"/>
        <v>73.818181818181813</v>
      </c>
      <c r="BQ69" s="41" t="str">
        <f>INDEX(TeamRankings!$A:$R,MATCH($A69,TeamRankings!$B:$B,0),3)</f>
        <v>AAC</v>
      </c>
      <c r="BR69" s="40">
        <f t="shared" si="21"/>
        <v>3.5999999999999943</v>
      </c>
      <c r="BS69" s="40">
        <f t="shared" si="22"/>
        <v>-6.5000000000000002E-2</v>
      </c>
      <c r="BT69" s="40">
        <f t="shared" si="23"/>
        <v>3.6999999999999977E-2</v>
      </c>
      <c r="BU69" s="40">
        <f t="shared" si="24"/>
        <v>-1.0000000000000009E-3</v>
      </c>
      <c r="BV69" s="40">
        <f t="shared" si="25"/>
        <v>1.4000000000000057</v>
      </c>
      <c r="BW69" s="40">
        <f t="shared" si="26"/>
        <v>-4.6000000000000014</v>
      </c>
      <c r="BX69" s="40">
        <f t="shared" si="27"/>
        <v>-0.20000000000000107</v>
      </c>
      <c r="BY69" s="40">
        <f t="shared" si="28"/>
        <v>3.2000000000000011</v>
      </c>
      <c r="BZ69" s="40">
        <f t="shared" si="29"/>
        <v>1.4000000000000012E-2</v>
      </c>
      <c r="CA69" s="40">
        <f t="shared" si="30"/>
        <v>-1.5999999999999996</v>
      </c>
      <c r="CB69" s="40">
        <f t="shared" si="31"/>
        <v>2.1999999999999957</v>
      </c>
      <c r="CC69" s="40">
        <f t="shared" si="32"/>
        <v>-6.3999999999999974E-2</v>
      </c>
    </row>
    <row r="70" spans="1:81" x14ac:dyDescent="0.25">
      <c r="A70" t="s">
        <v>199</v>
      </c>
      <c r="B70">
        <f>IFERROR(INDEX(BasicStats!$A:$AH,MATCH($A70,BasicStats!$B:$B,0),COLUMN()+1),INDEX(BasicStats!$A:$AH,MATCH($A70&amp;" NCAA",BasicStats!$B:$B,0),COLUMN()+1))</f>
        <v>33</v>
      </c>
      <c r="C70">
        <f>IFERROR(INDEX(BasicStats!$A:$AH,MATCH($A70,BasicStats!$B:$B,0),COLUMN()+1),INDEX(BasicStats!$A:$AH,MATCH($A70&amp;" NCAA",BasicStats!$B:$B,0),COLUMN()+1))</f>
        <v>8</v>
      </c>
      <c r="D70">
        <f>IFERROR(INDEX(BasicStats!$A:$AH,MATCH($A70,BasicStats!$B:$B,0),COLUMN()+1),INDEX(BasicStats!$A:$AH,MATCH($A70&amp;" NCAA",BasicStats!$B:$B,0),COLUMN()+1))</f>
        <v>25</v>
      </c>
      <c r="E70">
        <f>IFERROR(INDEX(BasicStats!$A:$AH,MATCH($A70,BasicStats!$B:$B,0),COLUMN()+1),INDEX(BasicStats!$A:$AH,MATCH($A70&amp;" NCAA",BasicStats!$B:$B,0),COLUMN()+1))</f>
        <v>0.24199999999999999</v>
      </c>
      <c r="F70">
        <f>IFERROR(INDEX(BasicStats!$A:$AH,MATCH($A70,BasicStats!$B:$B,0),COLUMN()+1),INDEX(BasicStats!$A:$AH,MATCH($A70&amp;" NCAA",BasicStats!$B:$B,0),COLUMN()+1))</f>
        <v>-18.89</v>
      </c>
      <c r="G70">
        <f>IFERROR(INDEX(BasicStats!$A:$AH,MATCH($A70,BasicStats!$B:$B,0),COLUMN()+1),INDEX(BasicStats!$A:$AH,MATCH($A70&amp;" NCAA",BasicStats!$B:$B,0),COLUMN()+1))</f>
        <v>-7.1</v>
      </c>
      <c r="H70">
        <f>IFERROR(INDEX(BasicStats!$A:$AH,MATCH($A70,BasicStats!$B:$B,0),COLUMN()+1),INDEX(BasicStats!$A:$AH,MATCH($A70&amp;" NCAA",BasicStats!$B:$B,0),COLUMN()+1))</f>
        <v>7</v>
      </c>
      <c r="I70">
        <f>IFERROR(INDEX(BasicStats!$A:$AH,MATCH($A70,BasicStats!$B:$B,0),COLUMN()+1),INDEX(BasicStats!$A:$AH,MATCH($A70&amp;" NCAA",BasicStats!$B:$B,0),COLUMN()+1))</f>
        <v>9</v>
      </c>
      <c r="J70">
        <f>IFERROR(INDEX(BasicStats!$A:$AH,MATCH($A70,BasicStats!$B:$B,0),COLUMN()+1),INDEX(BasicStats!$A:$AH,MATCH($A70&amp;" NCAA",BasicStats!$B:$B,0),COLUMN()+1))</f>
        <v>3</v>
      </c>
      <c r="K70">
        <f>IFERROR(INDEX(BasicStats!$A:$AH,MATCH($A70,BasicStats!$B:$B,0),COLUMN()+1),INDEX(BasicStats!$A:$AH,MATCH($A70&amp;" NCAA",BasicStats!$B:$B,0),COLUMN()+1))</f>
        <v>7</v>
      </c>
      <c r="L70">
        <f>IFERROR(INDEX(BasicStats!$A:$AH,MATCH($A70,BasicStats!$B:$B,0),COLUMN()+1),INDEX(BasicStats!$A:$AH,MATCH($A70&amp;" NCAA",BasicStats!$B:$B,0),COLUMN()+1))</f>
        <v>4</v>
      </c>
      <c r="M70">
        <f>IFERROR(INDEX(BasicStats!$A:$AH,MATCH($A70,BasicStats!$B:$B,0),COLUMN()+1),INDEX(BasicStats!$A:$AH,MATCH($A70&amp;" NCAA",BasicStats!$B:$B,0),COLUMN()+1))</f>
        <v>16</v>
      </c>
      <c r="N70">
        <f>IFERROR(INDEX(BasicStats!$A:$AH,MATCH($A70,BasicStats!$B:$B,0),COLUMN()+1),INDEX(BasicStats!$A:$AH,MATCH($A70&amp;" NCAA",BasicStats!$B:$B,0),COLUMN()+1))</f>
        <v>2118</v>
      </c>
      <c r="O70">
        <f>IFERROR(INDEX(BasicStats!$A:$AH,MATCH($A70,BasicStats!$B:$B,0),COLUMN()+1),INDEX(BasicStats!$A:$AH,MATCH($A70&amp;" NCAA",BasicStats!$B:$B,0),COLUMN()+1))</f>
        <v>2507</v>
      </c>
      <c r="P70">
        <f>IFERROR(INDEX(BasicStats!$A:$AH,MATCH($A70,BasicStats!$B:$B,0),COLUMN()+1),INDEX(BasicStats!$A:$AH,MATCH($A70&amp;" NCAA",BasicStats!$B:$B,0),COLUMN()+1))</f>
        <v>0</v>
      </c>
      <c r="Q70">
        <f>IFERROR(INDEX(BasicStats!$A:$AH,MATCH($A70,BasicStats!$B:$B,0),COLUMN()+1),INDEX(BasicStats!$A:$AH,MATCH($A70&amp;" NCAA",BasicStats!$B:$B,0),COLUMN()+1))</f>
        <v>1330</v>
      </c>
      <c r="R70">
        <f>IFERROR(INDEX(BasicStats!$A:$AH,MATCH($A70,BasicStats!$B:$B,0),COLUMN()+1),INDEX(BasicStats!$A:$AH,MATCH($A70&amp;" NCAA",BasicStats!$B:$B,0),COLUMN()+1))</f>
        <v>710</v>
      </c>
      <c r="S70">
        <f>IFERROR(INDEX(BasicStats!$A:$AH,MATCH($A70,BasicStats!$B:$B,0),COLUMN()+1),INDEX(BasicStats!$A:$AH,MATCH($A70&amp;" NCAA",BasicStats!$B:$B,0),COLUMN()+1))</f>
        <v>1827</v>
      </c>
      <c r="T70">
        <f>IFERROR(INDEX(BasicStats!$A:$AH,MATCH($A70,BasicStats!$B:$B,0),COLUMN()+1),INDEX(BasicStats!$A:$AH,MATCH($A70&amp;" NCAA",BasicStats!$B:$B,0),COLUMN()+1))</f>
        <v>0.38900000000000001</v>
      </c>
      <c r="U70">
        <f>IFERROR(INDEX(BasicStats!$A:$AH,MATCH($A70,BasicStats!$B:$B,0),COLUMN()+1),INDEX(BasicStats!$A:$AH,MATCH($A70&amp;" NCAA",BasicStats!$B:$B,0),COLUMN()+1))</f>
        <v>240</v>
      </c>
      <c r="V70">
        <f>IFERROR(INDEX(BasicStats!$A:$AH,MATCH($A70,BasicStats!$B:$B,0),COLUMN()+1),INDEX(BasicStats!$A:$AH,MATCH($A70&amp;" NCAA",BasicStats!$B:$B,0),COLUMN()+1))</f>
        <v>841</v>
      </c>
      <c r="W70">
        <f>IFERROR(INDEX(BasicStats!$A:$AH,MATCH($A70,BasicStats!$B:$B,0),COLUMN()+1),INDEX(BasicStats!$A:$AH,MATCH($A70&amp;" NCAA",BasicStats!$B:$B,0),COLUMN()+1))</f>
        <v>0.28499999999999998</v>
      </c>
      <c r="X70">
        <f>IFERROR(INDEX(BasicStats!$A:$AH,MATCH($A70,BasicStats!$B:$B,0),COLUMN()+1),INDEX(BasicStats!$A:$AH,MATCH($A70&amp;" NCAA",BasicStats!$B:$B,0),COLUMN()+1))</f>
        <v>458</v>
      </c>
      <c r="Y70">
        <f>IFERROR(INDEX(BasicStats!$A:$AH,MATCH($A70,BasicStats!$B:$B,0),COLUMN()+1),INDEX(BasicStats!$A:$AH,MATCH($A70&amp;" NCAA",BasicStats!$B:$B,0),COLUMN()+1))</f>
        <v>689</v>
      </c>
      <c r="Z70">
        <f>IFERROR(INDEX(BasicStats!$A:$AH,MATCH($A70,BasicStats!$B:$B,0),COLUMN()+1),INDEX(BasicStats!$A:$AH,MATCH($A70&amp;" NCAA",BasicStats!$B:$B,0),COLUMN()+1))</f>
        <v>0.66500000000000004</v>
      </c>
      <c r="AA70">
        <f>IFERROR(INDEX(BasicStats!$A:$AH,MATCH($A70,BasicStats!$B:$B,0),COLUMN()+1),INDEX(BasicStats!$A:$AH,MATCH($A70&amp;" NCAA",BasicStats!$B:$B,0),COLUMN()+1))</f>
        <v>314</v>
      </c>
      <c r="AB70">
        <f>IFERROR(INDEX(BasicStats!$A:$AH,MATCH($A70,BasicStats!$B:$B,0),COLUMN()+1),INDEX(BasicStats!$A:$AH,MATCH($A70&amp;" NCAA",BasicStats!$B:$B,0),COLUMN()+1))</f>
        <v>1218</v>
      </c>
      <c r="AC70">
        <f>IFERROR(INDEX(BasicStats!$A:$AH,MATCH($A70,BasicStats!$B:$B,0),COLUMN()+1),INDEX(BasicStats!$A:$AH,MATCH($A70&amp;" NCAA",BasicStats!$B:$B,0),COLUMN()+1))</f>
        <v>326</v>
      </c>
      <c r="AD70">
        <f>IFERROR(INDEX(BasicStats!$A:$AH,MATCH($A70,BasicStats!$B:$B,0),COLUMN()+1),INDEX(BasicStats!$A:$AH,MATCH($A70&amp;" NCAA",BasicStats!$B:$B,0),COLUMN()+1))</f>
        <v>169</v>
      </c>
      <c r="AE70">
        <f>IFERROR(INDEX(BasicStats!$A:$AH,MATCH($A70,BasicStats!$B:$B,0),COLUMN()+1),INDEX(BasicStats!$A:$AH,MATCH($A70&amp;" NCAA",BasicStats!$B:$B,0),COLUMN()+1))</f>
        <v>115</v>
      </c>
      <c r="AF70">
        <f>IFERROR(INDEX(BasicStats!$A:$AH,MATCH($A70,BasicStats!$B:$B,0),COLUMN()+1),INDEX(BasicStats!$A:$AH,MATCH($A70&amp;" NCAA",BasicStats!$B:$B,0),COLUMN()+1))</f>
        <v>555</v>
      </c>
      <c r="AG70" s="38">
        <f>IFERROR(INDEX(AdvancedStats!$A:$AD,MATCH($A70,AdvancedStats!$B:$B,0),COLUMN()-15),INDEX(AdvancedStats!$A:$AD,MATCH($A70&amp;" NCAA",AdvancedStats!$B:$B,0),COLUMN()-15))</f>
        <v>71.900000000000006</v>
      </c>
      <c r="AH70" s="38">
        <f>IFERROR(INDEX(AdvancedStats!$A:$AD,MATCH($A70,AdvancedStats!$B:$B,0),COLUMN()-15),INDEX(AdvancedStats!$A:$AD,MATCH($A70&amp;" NCAA",AdvancedStats!$B:$B,0),COLUMN()-15))</f>
        <v>88.5</v>
      </c>
      <c r="AI70" s="38">
        <f>IFERROR(INDEX(AdvancedStats!$A:$AD,MATCH($A70,AdvancedStats!$B:$B,0),COLUMN()-15),INDEX(AdvancedStats!$A:$AD,MATCH($A70&amp;" NCAA",AdvancedStats!$B:$B,0),COLUMN()-15))</f>
        <v>0.377</v>
      </c>
      <c r="AJ70" s="38">
        <f>IFERROR(INDEX(AdvancedStats!$A:$AD,MATCH($A70,AdvancedStats!$B:$B,0),COLUMN()-15),INDEX(AdvancedStats!$A:$AD,MATCH($A70&amp;" NCAA",AdvancedStats!$B:$B,0),COLUMN()-15))</f>
        <v>0.46</v>
      </c>
      <c r="AK70" s="38">
        <f>IFERROR(INDEX(AdvancedStats!$A:$AD,MATCH($A70,AdvancedStats!$B:$B,0),COLUMN()-15),INDEX(AdvancedStats!$A:$AD,MATCH($A70&amp;" NCAA",AdvancedStats!$B:$B,0),COLUMN()-15))</f>
        <v>0.49199999999999999</v>
      </c>
      <c r="AL70" s="38">
        <f>IFERROR(INDEX(AdvancedStats!$A:$AD,MATCH($A70,AdvancedStats!$B:$B,0),COLUMN()-15),INDEX(AdvancedStats!$A:$AD,MATCH($A70&amp;" NCAA",AdvancedStats!$B:$B,0),COLUMN()-15))</f>
        <v>48.8</v>
      </c>
      <c r="AM70" s="38">
        <f>IFERROR(INDEX(AdvancedStats!$A:$AD,MATCH($A70,AdvancedStats!$B:$B,0),COLUMN()-15),INDEX(AdvancedStats!$A:$AD,MATCH($A70&amp;" NCAA",AdvancedStats!$B:$B,0),COLUMN()-15))</f>
        <v>45.9</v>
      </c>
      <c r="AN70" s="38">
        <f>IFERROR(INDEX(AdvancedStats!$A:$AD,MATCH($A70,AdvancedStats!$B:$B,0),COLUMN()-15),INDEX(AdvancedStats!$A:$AD,MATCH($A70&amp;" NCAA",AdvancedStats!$B:$B,0),COLUMN()-15))</f>
        <v>7.1</v>
      </c>
      <c r="AO70" s="38">
        <f>IFERROR(INDEX(AdvancedStats!$A:$AD,MATCH($A70,AdvancedStats!$B:$B,0),COLUMN()-15),INDEX(AdvancedStats!$A:$AD,MATCH($A70&amp;" NCAA",AdvancedStats!$B:$B,0),COLUMN()-15))</f>
        <v>9.5</v>
      </c>
      <c r="AP70" s="38">
        <f>IFERROR(INDEX(AdvancedStats!$A:$AD,MATCH($A70,AdvancedStats!$B:$B,0),COLUMN()-15),INDEX(AdvancedStats!$A:$AD,MATCH($A70&amp;" NCAA",AdvancedStats!$B:$B,0),COLUMN()-15))</f>
        <v>0.45400000000000001</v>
      </c>
      <c r="AQ70" s="38">
        <f>IFERROR(INDEX(AdvancedStats!$A:$AD,MATCH($A70,AdvancedStats!$B:$B,0),COLUMN()-15),INDEX(AdvancedStats!$A:$AD,MATCH($A70&amp;" NCAA",AdvancedStats!$B:$B,0),COLUMN()-15))</f>
        <v>20.5</v>
      </c>
      <c r="AR70" s="38">
        <f>IFERROR(INDEX(AdvancedStats!$A:$AD,MATCH($A70,AdvancedStats!$B:$B,0),COLUMN()-15),INDEX(AdvancedStats!$A:$AD,MATCH($A70&amp;" NCAA",AdvancedStats!$B:$B,0),COLUMN()-15))</f>
        <v>25.5</v>
      </c>
      <c r="AS70" s="38">
        <f>IFERROR(INDEX(AdvancedStats!$A:$AD,MATCH($A70,AdvancedStats!$B:$B,0),COLUMN()-15),INDEX(AdvancedStats!$A:$AD,MATCH($A70&amp;" NCAA",AdvancedStats!$B:$B,0),COLUMN()-15))</f>
        <v>0.251</v>
      </c>
      <c r="AT70" s="39">
        <f>IFERROR(INDEX(AdvancedOpponentStats!$A:$AD,MATCH($A70,AdvancedOpponentStats!$B:$B,0),COLUMN()-27),INDEX(AdvancedOpponentStats!$A:$AD,MATCH($A70&amp;" NCAA",AdvancedOpponentStats!$B:$B,0),COLUMN()-27))</f>
        <v>104.8</v>
      </c>
      <c r="AU70" s="39">
        <f>IFERROR(INDEX(AdvancedOpponentStats!$A:$AD,MATCH($A70,AdvancedOpponentStats!$B:$B,0),COLUMN()-27),INDEX(AdvancedOpponentStats!$A:$AD,MATCH($A70&amp;" NCAA",AdvancedOpponentStats!$B:$B,0),COLUMN()-27))</f>
        <v>0.33600000000000002</v>
      </c>
      <c r="AV70" s="39">
        <f>IFERROR(INDEX(AdvancedOpponentStats!$A:$AD,MATCH($A70,AdvancedOpponentStats!$B:$B,0),COLUMN()-27),INDEX(AdvancedOpponentStats!$A:$AD,MATCH($A70&amp;" NCAA",AdvancedOpponentStats!$B:$B,0),COLUMN()-27))</f>
        <v>0.40100000000000002</v>
      </c>
      <c r="AW70" s="39">
        <f>IFERROR(INDEX(AdvancedOpponentStats!$A:$AD,MATCH($A70,AdvancedOpponentStats!$B:$B,0),COLUMN()-27),INDEX(AdvancedOpponentStats!$A:$AD,MATCH($A70&amp;" NCAA",AdvancedOpponentStats!$B:$B,0),COLUMN()-27))</f>
        <v>0.53400000000000003</v>
      </c>
      <c r="AX70" s="39">
        <f>IFERROR(INDEX(AdvancedOpponentStats!$A:$AD,MATCH($A70,AdvancedOpponentStats!$B:$B,0),COLUMN()-27),INDEX(AdvancedOpponentStats!$A:$AD,MATCH($A70&amp;" NCAA",AdvancedOpponentStats!$B:$B,0),COLUMN()-27))</f>
        <v>51.2</v>
      </c>
      <c r="AY70" s="39">
        <f>IFERROR(INDEX(AdvancedOpponentStats!$A:$AD,MATCH($A70,AdvancedOpponentStats!$B:$B,0),COLUMN()-27),INDEX(AdvancedOpponentStats!$A:$AD,MATCH($A70&amp;" NCAA",AdvancedOpponentStats!$B:$B,0),COLUMN()-27))</f>
        <v>55.3</v>
      </c>
      <c r="AZ70" s="39">
        <f>IFERROR(INDEX(AdvancedOpponentStats!$A:$AD,MATCH($A70,AdvancedOpponentStats!$B:$B,0),COLUMN()-27),INDEX(AdvancedOpponentStats!$A:$AD,MATCH($A70&amp;" NCAA",AdvancedOpponentStats!$B:$B,0),COLUMN()-27))</f>
        <v>10.3</v>
      </c>
      <c r="BA70" s="39">
        <f>IFERROR(INDEX(AdvancedOpponentStats!$A:$AD,MATCH($A70,AdvancedOpponentStats!$B:$B,0),COLUMN()-27),INDEX(AdvancedOpponentStats!$A:$AD,MATCH($A70&amp;" NCAA",AdvancedOpponentStats!$B:$B,0),COLUMN()-27))</f>
        <v>8.5</v>
      </c>
      <c r="BB70" s="39">
        <f>IFERROR(INDEX(AdvancedOpponentStats!$A:$AD,MATCH($A70,AdvancedOpponentStats!$B:$B,0),COLUMN()-27),INDEX(AdvancedOpponentStats!$A:$AD,MATCH($A70&amp;" NCAA",AdvancedOpponentStats!$B:$B,0),COLUMN()-27))</f>
        <v>0.502</v>
      </c>
      <c r="BC70" s="39">
        <f>IFERROR(INDEX(AdvancedOpponentStats!$A:$AD,MATCH($A70,AdvancedOpponentStats!$B:$B,0),COLUMN()-27),INDEX(AdvancedOpponentStats!$A:$AD,MATCH($A70&amp;" NCAA",AdvancedOpponentStats!$B:$B,0),COLUMN()-27))</f>
        <v>14.6</v>
      </c>
      <c r="BD70" s="39">
        <f>IFERROR(INDEX(AdvancedOpponentStats!$A:$AD,MATCH($A70,AdvancedOpponentStats!$B:$B,0),COLUMN()-27),INDEX(AdvancedOpponentStats!$A:$AD,MATCH($A70&amp;" NCAA",AdvancedOpponentStats!$B:$B,0),COLUMN()-27))</f>
        <v>28.4</v>
      </c>
      <c r="BE70" s="39">
        <f>IFERROR(INDEX(AdvancedOpponentStats!$A:$AD,MATCH($A70,AdvancedOpponentStats!$B:$B,0),COLUMN()-27),INDEX(AdvancedOpponentStats!$A:$AD,MATCH($A70&amp;" NCAA",AdvancedOpponentStats!$B:$B,0),COLUMN()-27))</f>
        <v>0.23400000000000001</v>
      </c>
      <c r="BF70" s="41">
        <f>IFERROR(INDEX(TeamRankings!$A:$R,MATCH($A70,TeamRankings!$B:$B,0),COLUMN()-49),INDEX(TeamRankings!$A:$R,MATCH($A70&amp;" NCAA",TeamRankings!$B:$B,0),COLUMN()-49))</f>
        <v>-11.79</v>
      </c>
      <c r="BG70" s="41">
        <f>IFERROR(INDEX(TeamRankings!$A:$R,MATCH($A70,TeamRankings!$B:$B,0),COLUMN()-48),INDEX(TeamRankings!$A:$R,MATCH($A70&amp;" NCAA",TeamRankings!$B:$B,0),COLUMN()-48))</f>
        <v>-7.1</v>
      </c>
      <c r="BH70" s="41">
        <f>IFERROR(INDEX(TeamRankings!$A:$R,MATCH($A70,TeamRankings!$B:$B,0),COLUMN()-47),INDEX(TeamRankings!$A:$R,MATCH($A70&amp;" NCAA",TeamRankings!$B:$B,0),COLUMN()-47))</f>
        <v>-10.88</v>
      </c>
      <c r="BI70" s="41">
        <f>IFERROR(INDEX(TeamRankings!$A:$R,MATCH($A70,TeamRankings!$B:$B,0),COLUMN()-47),INDEX(TeamRankings!$A:$R,MATCH($A70&amp;" NCAA",TeamRankings!$B:$B,0),COLUMN()-47))</f>
        <v>-8.02</v>
      </c>
      <c r="BJ70" s="41">
        <f>IFERROR(INDEX(TeamRankings!$A:$R,MATCH($A70,TeamRankings!$B:$B,0),COLUMN()-47),INDEX(TeamRankings!$A:$R,MATCH($A70&amp;" NCAA",TeamRankings!$B:$B,0),COLUMN()-47))</f>
        <v>-18.89</v>
      </c>
      <c r="BK70" s="41">
        <f>IFERROR(INDEX(TeamRankings!$A:$R,MATCH($A70,TeamRankings!$B:$B,0),COLUMN()-47),INDEX(TeamRankings!$A:$R,MATCH($A70&amp;" NCAA",TeamRankings!$B:$B,0),COLUMN()-47))</f>
        <v>85.05</v>
      </c>
      <c r="BL70" s="41">
        <f>IFERROR(INDEX(TeamRankings!$A:$R,MATCH($A70,TeamRankings!$B:$B,0),COLUMN()-47),INDEX(TeamRankings!$A:$R,MATCH($A70&amp;" NCAA",TeamRankings!$B:$B,0),COLUMN()-47))</f>
        <v>110.52</v>
      </c>
      <c r="BM70" s="41">
        <f>IFERROR(INDEX(TeamRankings!$A:$R,MATCH($A70,TeamRankings!$B:$B,0),COLUMN()-47),INDEX(TeamRankings!$A:$R,MATCH($A70&amp;" NCAA",TeamRankings!$B:$B,0),COLUMN()-47))</f>
        <v>-25.47</v>
      </c>
      <c r="BN70">
        <f t="shared" si="33"/>
        <v>348</v>
      </c>
      <c r="BO70">
        <f t="shared" si="34"/>
        <v>294</v>
      </c>
      <c r="BP70">
        <f t="shared" si="20"/>
        <v>64.181818181818187</v>
      </c>
      <c r="BQ70" s="41" t="str">
        <f>INDEX(TeamRankings!$A:$R,MATCH($A70,TeamRankings!$B:$B,0),3)</f>
        <v>MEAC</v>
      </c>
      <c r="BR70" s="40">
        <f t="shared" si="21"/>
        <v>-16.299999999999997</v>
      </c>
      <c r="BS70" s="40">
        <f t="shared" si="22"/>
        <v>4.0999999999999981E-2</v>
      </c>
      <c r="BT70" s="40">
        <f t="shared" si="23"/>
        <v>5.8999999999999997E-2</v>
      </c>
      <c r="BU70" s="40">
        <f t="shared" si="24"/>
        <v>-4.2000000000000037E-2</v>
      </c>
      <c r="BV70" s="40">
        <f t="shared" si="25"/>
        <v>-2.4000000000000057</v>
      </c>
      <c r="BW70" s="40">
        <f t="shared" si="26"/>
        <v>-9.3999999999999986</v>
      </c>
      <c r="BX70" s="40">
        <f t="shared" si="27"/>
        <v>-3.2000000000000011</v>
      </c>
      <c r="BY70" s="40">
        <f t="shared" si="28"/>
        <v>1</v>
      </c>
      <c r="BZ70" s="40">
        <f t="shared" si="29"/>
        <v>-4.7999999999999987E-2</v>
      </c>
      <c r="CA70" s="40">
        <f t="shared" si="30"/>
        <v>5.9</v>
      </c>
      <c r="CB70" s="40">
        <f t="shared" si="31"/>
        <v>-2.8999999999999986</v>
      </c>
      <c r="CC70" s="40">
        <f t="shared" si="32"/>
        <v>1.6999999999999987E-2</v>
      </c>
    </row>
    <row r="71" spans="1:81" x14ac:dyDescent="0.25">
      <c r="A71" t="s">
        <v>200</v>
      </c>
      <c r="B71">
        <f>IFERROR(INDEX(BasicStats!$A:$AH,MATCH($A71,BasicStats!$B:$B,0),COLUMN()+1),INDEX(BasicStats!$A:$AH,MATCH($A71&amp;" NCAA",BasicStats!$B:$B,0),COLUMN()+1))</f>
        <v>31</v>
      </c>
      <c r="C71">
        <f>IFERROR(INDEX(BasicStats!$A:$AH,MATCH($A71,BasicStats!$B:$B,0),COLUMN()+1),INDEX(BasicStats!$A:$AH,MATCH($A71&amp;" NCAA",BasicStats!$B:$B,0),COLUMN()+1))</f>
        <v>15</v>
      </c>
      <c r="D71">
        <f>IFERROR(INDEX(BasicStats!$A:$AH,MATCH($A71,BasicStats!$B:$B,0),COLUMN()+1),INDEX(BasicStats!$A:$AH,MATCH($A71&amp;" NCAA",BasicStats!$B:$B,0),COLUMN()+1))</f>
        <v>16</v>
      </c>
      <c r="E71">
        <f>IFERROR(INDEX(BasicStats!$A:$AH,MATCH($A71,BasicStats!$B:$B,0),COLUMN()+1),INDEX(BasicStats!$A:$AH,MATCH($A71&amp;" NCAA",BasicStats!$B:$B,0),COLUMN()+1))</f>
        <v>0.48399999999999999</v>
      </c>
      <c r="F71">
        <f>IFERROR(INDEX(BasicStats!$A:$AH,MATCH($A71,BasicStats!$B:$B,0),COLUMN()+1),INDEX(BasicStats!$A:$AH,MATCH($A71&amp;" NCAA",BasicStats!$B:$B,0),COLUMN()+1))</f>
        <v>-6.1</v>
      </c>
      <c r="G71">
        <f>IFERROR(INDEX(BasicStats!$A:$AH,MATCH($A71,BasicStats!$B:$B,0),COLUMN()+1),INDEX(BasicStats!$A:$AH,MATCH($A71&amp;" NCAA",BasicStats!$B:$B,0),COLUMN()+1))</f>
        <v>-1.99</v>
      </c>
      <c r="H71">
        <f>IFERROR(INDEX(BasicStats!$A:$AH,MATCH($A71,BasicStats!$B:$B,0),COLUMN()+1),INDEX(BasicStats!$A:$AH,MATCH($A71&amp;" NCAA",BasicStats!$B:$B,0),COLUMN()+1))</f>
        <v>7</v>
      </c>
      <c r="I71">
        <f>IFERROR(INDEX(BasicStats!$A:$AH,MATCH($A71,BasicStats!$B:$B,0),COLUMN()+1),INDEX(BasicStats!$A:$AH,MATCH($A71&amp;" NCAA",BasicStats!$B:$B,0),COLUMN()+1))</f>
        <v>7</v>
      </c>
      <c r="J71">
        <f>IFERROR(INDEX(BasicStats!$A:$AH,MATCH($A71,BasicStats!$B:$B,0),COLUMN()+1),INDEX(BasicStats!$A:$AH,MATCH($A71&amp;" NCAA",BasicStats!$B:$B,0),COLUMN()+1))</f>
        <v>9</v>
      </c>
      <c r="K71">
        <f>IFERROR(INDEX(BasicStats!$A:$AH,MATCH($A71,BasicStats!$B:$B,0),COLUMN()+1),INDEX(BasicStats!$A:$AH,MATCH($A71&amp;" NCAA",BasicStats!$B:$B,0),COLUMN()+1))</f>
        <v>4</v>
      </c>
      <c r="L71">
        <f>IFERROR(INDEX(BasicStats!$A:$AH,MATCH($A71,BasicStats!$B:$B,0),COLUMN()+1),INDEX(BasicStats!$A:$AH,MATCH($A71&amp;" NCAA",BasicStats!$B:$B,0),COLUMN()+1))</f>
        <v>6</v>
      </c>
      <c r="M71">
        <f>IFERROR(INDEX(BasicStats!$A:$AH,MATCH($A71,BasicStats!$B:$B,0),COLUMN()+1),INDEX(BasicStats!$A:$AH,MATCH($A71&amp;" NCAA",BasicStats!$B:$B,0),COLUMN()+1))</f>
        <v>12</v>
      </c>
      <c r="N71">
        <f>IFERROR(INDEX(BasicStats!$A:$AH,MATCH($A71,BasicStats!$B:$B,0),COLUMN()+1),INDEX(BasicStats!$A:$AH,MATCH($A71&amp;" NCAA",BasicStats!$B:$B,0),COLUMN()+1))</f>
        <v>2149</v>
      </c>
      <c r="O71">
        <f>IFERROR(INDEX(BasicStats!$A:$AH,MATCH($A71,BasicStats!$B:$B,0),COLUMN()+1),INDEX(BasicStats!$A:$AH,MATCH($A71&amp;" NCAA",BasicStats!$B:$B,0),COLUMN()+1))</f>
        <v>2211</v>
      </c>
      <c r="P71">
        <f>IFERROR(INDEX(BasicStats!$A:$AH,MATCH($A71,BasicStats!$B:$B,0),COLUMN()+1),INDEX(BasicStats!$A:$AH,MATCH($A71&amp;" NCAA",BasicStats!$B:$B,0),COLUMN()+1))</f>
        <v>0</v>
      </c>
      <c r="Q71">
        <f>IFERROR(INDEX(BasicStats!$A:$AH,MATCH($A71,BasicStats!$B:$B,0),COLUMN()+1),INDEX(BasicStats!$A:$AH,MATCH($A71&amp;" NCAA",BasicStats!$B:$B,0),COLUMN()+1))</f>
        <v>1260</v>
      </c>
      <c r="R71">
        <f>IFERROR(INDEX(BasicStats!$A:$AH,MATCH($A71,BasicStats!$B:$B,0),COLUMN()+1),INDEX(BasicStats!$A:$AH,MATCH($A71&amp;" NCAA",BasicStats!$B:$B,0),COLUMN()+1))</f>
        <v>754</v>
      </c>
      <c r="S71">
        <f>IFERROR(INDEX(BasicStats!$A:$AH,MATCH($A71,BasicStats!$B:$B,0),COLUMN()+1),INDEX(BasicStats!$A:$AH,MATCH($A71&amp;" NCAA",BasicStats!$B:$B,0),COLUMN()+1))</f>
        <v>1707</v>
      </c>
      <c r="T71">
        <f>IFERROR(INDEX(BasicStats!$A:$AH,MATCH($A71,BasicStats!$B:$B,0),COLUMN()+1),INDEX(BasicStats!$A:$AH,MATCH($A71&amp;" NCAA",BasicStats!$B:$B,0),COLUMN()+1))</f>
        <v>0.442</v>
      </c>
      <c r="U71">
        <f>IFERROR(INDEX(BasicStats!$A:$AH,MATCH($A71,BasicStats!$B:$B,0),COLUMN()+1),INDEX(BasicStats!$A:$AH,MATCH($A71&amp;" NCAA",BasicStats!$B:$B,0),COLUMN()+1))</f>
        <v>243</v>
      </c>
      <c r="V71">
        <f>IFERROR(INDEX(BasicStats!$A:$AH,MATCH($A71,BasicStats!$B:$B,0),COLUMN()+1),INDEX(BasicStats!$A:$AH,MATCH($A71&amp;" NCAA",BasicStats!$B:$B,0),COLUMN()+1))</f>
        <v>732</v>
      </c>
      <c r="W71">
        <f>IFERROR(INDEX(BasicStats!$A:$AH,MATCH($A71,BasicStats!$B:$B,0),COLUMN()+1),INDEX(BasicStats!$A:$AH,MATCH($A71&amp;" NCAA",BasicStats!$B:$B,0),COLUMN()+1))</f>
        <v>0.33200000000000002</v>
      </c>
      <c r="X71">
        <f>IFERROR(INDEX(BasicStats!$A:$AH,MATCH($A71,BasicStats!$B:$B,0),COLUMN()+1),INDEX(BasicStats!$A:$AH,MATCH($A71&amp;" NCAA",BasicStats!$B:$B,0),COLUMN()+1))</f>
        <v>398</v>
      </c>
      <c r="Y71">
        <f>IFERROR(INDEX(BasicStats!$A:$AH,MATCH($A71,BasicStats!$B:$B,0),COLUMN()+1),INDEX(BasicStats!$A:$AH,MATCH($A71&amp;" NCAA",BasicStats!$B:$B,0),COLUMN()+1))</f>
        <v>551</v>
      </c>
      <c r="Z71">
        <f>IFERROR(INDEX(BasicStats!$A:$AH,MATCH($A71,BasicStats!$B:$B,0),COLUMN()+1),INDEX(BasicStats!$A:$AH,MATCH($A71&amp;" NCAA",BasicStats!$B:$B,0),COLUMN()+1))</f>
        <v>0.72199999999999998</v>
      </c>
      <c r="AA71">
        <f>IFERROR(INDEX(BasicStats!$A:$AH,MATCH($A71,BasicStats!$B:$B,0),COLUMN()+1),INDEX(BasicStats!$A:$AH,MATCH($A71&amp;" NCAA",BasicStats!$B:$B,0),COLUMN()+1))</f>
        <v>191</v>
      </c>
      <c r="AB71">
        <f>IFERROR(INDEX(BasicStats!$A:$AH,MATCH($A71,BasicStats!$B:$B,0),COLUMN()+1),INDEX(BasicStats!$A:$AH,MATCH($A71&amp;" NCAA",BasicStats!$B:$B,0),COLUMN()+1))</f>
        <v>1015</v>
      </c>
      <c r="AC71">
        <f>IFERROR(INDEX(BasicStats!$A:$AH,MATCH($A71,BasicStats!$B:$B,0),COLUMN()+1),INDEX(BasicStats!$A:$AH,MATCH($A71&amp;" NCAA",BasicStats!$B:$B,0),COLUMN()+1))</f>
        <v>453</v>
      </c>
      <c r="AD71">
        <f>IFERROR(INDEX(BasicStats!$A:$AH,MATCH($A71,BasicStats!$B:$B,0),COLUMN()+1),INDEX(BasicStats!$A:$AH,MATCH($A71&amp;" NCAA",BasicStats!$B:$B,0),COLUMN()+1))</f>
        <v>181</v>
      </c>
      <c r="AE71">
        <f>IFERROR(INDEX(BasicStats!$A:$AH,MATCH($A71,BasicStats!$B:$B,0),COLUMN()+1),INDEX(BasicStats!$A:$AH,MATCH($A71&amp;" NCAA",BasicStats!$B:$B,0),COLUMN()+1))</f>
        <v>107</v>
      </c>
      <c r="AF71">
        <f>IFERROR(INDEX(BasicStats!$A:$AH,MATCH($A71,BasicStats!$B:$B,0),COLUMN()+1),INDEX(BasicStats!$A:$AH,MATCH($A71&amp;" NCAA",BasicStats!$B:$B,0),COLUMN()+1))</f>
        <v>414</v>
      </c>
      <c r="AG71" s="38">
        <f>IFERROR(INDEX(AdvancedStats!$A:$AD,MATCH($A71,AdvancedStats!$B:$B,0),COLUMN()-15),INDEX(AdvancedStats!$A:$AD,MATCH($A71&amp;" NCAA",AdvancedStats!$B:$B,0),COLUMN()-15))</f>
        <v>69.599999999999994</v>
      </c>
      <c r="AH71" s="38">
        <f>IFERROR(INDEX(AdvancedStats!$A:$AD,MATCH($A71,AdvancedStats!$B:$B,0),COLUMN()-15),INDEX(AdvancedStats!$A:$AD,MATCH($A71&amp;" NCAA",AdvancedStats!$B:$B,0),COLUMN()-15))</f>
        <v>97.9</v>
      </c>
      <c r="AI71" s="38">
        <f>IFERROR(INDEX(AdvancedStats!$A:$AD,MATCH($A71,AdvancedStats!$B:$B,0),COLUMN()-15),INDEX(AdvancedStats!$A:$AD,MATCH($A71&amp;" NCAA",AdvancedStats!$B:$B,0),COLUMN()-15))</f>
        <v>0.32300000000000001</v>
      </c>
      <c r="AJ71" s="38">
        <f>IFERROR(INDEX(AdvancedStats!$A:$AD,MATCH($A71,AdvancedStats!$B:$B,0),COLUMN()-15),INDEX(AdvancedStats!$A:$AD,MATCH($A71&amp;" NCAA",AdvancedStats!$B:$B,0),COLUMN()-15))</f>
        <v>0.42899999999999999</v>
      </c>
      <c r="AK71" s="38">
        <f>IFERROR(INDEX(AdvancedStats!$A:$AD,MATCH($A71,AdvancedStats!$B:$B,0),COLUMN()-15),INDEX(AdvancedStats!$A:$AD,MATCH($A71&amp;" NCAA",AdvancedStats!$B:$B,0),COLUMN()-15))</f>
        <v>0.54600000000000004</v>
      </c>
      <c r="AL71" s="38">
        <f>IFERROR(INDEX(AdvancedStats!$A:$AD,MATCH($A71,AdvancedStats!$B:$B,0),COLUMN()-15),INDEX(AdvancedStats!$A:$AD,MATCH($A71&amp;" NCAA",AdvancedStats!$B:$B,0),COLUMN()-15))</f>
        <v>46.7</v>
      </c>
      <c r="AM71" s="38">
        <f>IFERROR(INDEX(AdvancedStats!$A:$AD,MATCH($A71,AdvancedStats!$B:$B,0),COLUMN()-15),INDEX(AdvancedStats!$A:$AD,MATCH($A71&amp;" NCAA",AdvancedStats!$B:$B,0),COLUMN()-15))</f>
        <v>60.1</v>
      </c>
      <c r="AN71" s="38">
        <f>IFERROR(INDEX(AdvancedStats!$A:$AD,MATCH($A71,AdvancedStats!$B:$B,0),COLUMN()-15),INDEX(AdvancedStats!$A:$AD,MATCH($A71&amp;" NCAA",AdvancedStats!$B:$B,0),COLUMN()-15))</f>
        <v>8.1999999999999993</v>
      </c>
      <c r="AO71" s="38">
        <f>IFERROR(INDEX(AdvancedStats!$A:$AD,MATCH($A71,AdvancedStats!$B:$B,0),COLUMN()-15),INDEX(AdvancedStats!$A:$AD,MATCH($A71&amp;" NCAA",AdvancedStats!$B:$B,0),COLUMN()-15))</f>
        <v>8.6</v>
      </c>
      <c r="AP71" s="38">
        <f>IFERROR(INDEX(AdvancedStats!$A:$AD,MATCH($A71,AdvancedStats!$B:$B,0),COLUMN()-15),INDEX(AdvancedStats!$A:$AD,MATCH($A71&amp;" NCAA",AdvancedStats!$B:$B,0),COLUMN()-15))</f>
        <v>0.51300000000000001</v>
      </c>
      <c r="AQ71" s="38">
        <f>IFERROR(INDEX(AdvancedStats!$A:$AD,MATCH($A71,AdvancedStats!$B:$B,0),COLUMN()-15),INDEX(AdvancedStats!$A:$AD,MATCH($A71&amp;" NCAA",AdvancedStats!$B:$B,0),COLUMN()-15))</f>
        <v>17.399999999999999</v>
      </c>
      <c r="AR71" s="38">
        <f>IFERROR(INDEX(AdvancedStats!$A:$AD,MATCH($A71,AdvancedStats!$B:$B,0),COLUMN()-15),INDEX(AdvancedStats!$A:$AD,MATCH($A71&amp;" NCAA",AdvancedStats!$B:$B,0),COLUMN()-15))</f>
        <v>18.3</v>
      </c>
      <c r="AS71" s="38">
        <f>IFERROR(INDEX(AdvancedStats!$A:$AD,MATCH($A71,AdvancedStats!$B:$B,0),COLUMN()-15),INDEX(AdvancedStats!$A:$AD,MATCH($A71&amp;" NCAA",AdvancedStats!$B:$B,0),COLUMN()-15))</f>
        <v>0.23300000000000001</v>
      </c>
      <c r="AT71" s="39">
        <f>IFERROR(INDEX(AdvancedOpponentStats!$A:$AD,MATCH($A71,AdvancedOpponentStats!$B:$B,0),COLUMN()-27),INDEX(AdvancedOpponentStats!$A:$AD,MATCH($A71&amp;" NCAA",AdvancedOpponentStats!$B:$B,0),COLUMN()-27))</f>
        <v>100.8</v>
      </c>
      <c r="AU71" s="39">
        <f>IFERROR(INDEX(AdvancedOpponentStats!$A:$AD,MATCH($A71,AdvancedOpponentStats!$B:$B,0),COLUMN()-27),INDEX(AdvancedOpponentStats!$A:$AD,MATCH($A71&amp;" NCAA",AdvancedOpponentStats!$B:$B,0),COLUMN()-27))</f>
        <v>0.26600000000000001</v>
      </c>
      <c r="AV71" s="39">
        <f>IFERROR(INDEX(AdvancedOpponentStats!$A:$AD,MATCH($A71,AdvancedOpponentStats!$B:$B,0),COLUMN()-27),INDEX(AdvancedOpponentStats!$A:$AD,MATCH($A71&amp;" NCAA",AdvancedOpponentStats!$B:$B,0),COLUMN()-27))</f>
        <v>0.33900000000000002</v>
      </c>
      <c r="AW71" s="39">
        <f>IFERROR(INDEX(AdvancedOpponentStats!$A:$AD,MATCH($A71,AdvancedOpponentStats!$B:$B,0),COLUMN()-27),INDEX(AdvancedOpponentStats!$A:$AD,MATCH($A71&amp;" NCAA",AdvancedOpponentStats!$B:$B,0),COLUMN()-27))</f>
        <v>0.52200000000000002</v>
      </c>
      <c r="AX71" s="39">
        <f>IFERROR(INDEX(AdvancedOpponentStats!$A:$AD,MATCH($A71,AdvancedOpponentStats!$B:$B,0),COLUMN()-27),INDEX(AdvancedOpponentStats!$A:$AD,MATCH($A71&amp;" NCAA",AdvancedOpponentStats!$B:$B,0),COLUMN()-27))</f>
        <v>53.3</v>
      </c>
      <c r="AY71" s="39">
        <f>IFERROR(INDEX(AdvancedOpponentStats!$A:$AD,MATCH($A71,AdvancedOpponentStats!$B:$B,0),COLUMN()-27),INDEX(AdvancedOpponentStats!$A:$AD,MATCH($A71&amp;" NCAA",AdvancedOpponentStats!$B:$B,0),COLUMN()-27))</f>
        <v>43.3</v>
      </c>
      <c r="AZ71" s="39">
        <f>IFERROR(INDEX(AdvancedOpponentStats!$A:$AD,MATCH($A71,AdvancedOpponentStats!$B:$B,0),COLUMN()-27),INDEX(AdvancedOpponentStats!$A:$AD,MATCH($A71&amp;" NCAA",AdvancedOpponentStats!$B:$B,0),COLUMN()-27))</f>
        <v>8.8000000000000007</v>
      </c>
      <c r="BA71" s="39">
        <f>IFERROR(INDEX(AdvancedOpponentStats!$A:$AD,MATCH($A71,AdvancedOpponentStats!$B:$B,0),COLUMN()-27),INDEX(AdvancedOpponentStats!$A:$AD,MATCH($A71&amp;" NCAA",AdvancedOpponentStats!$B:$B,0),COLUMN()-27))</f>
        <v>11.4</v>
      </c>
      <c r="BB71" s="39">
        <f>IFERROR(INDEX(AdvancedOpponentStats!$A:$AD,MATCH($A71,AdvancedOpponentStats!$B:$B,0),COLUMN()-27),INDEX(AdvancedOpponentStats!$A:$AD,MATCH($A71&amp;" NCAA",AdvancedOpponentStats!$B:$B,0),COLUMN()-27))</f>
        <v>0.49399999999999999</v>
      </c>
      <c r="BC71" s="39">
        <f>IFERROR(INDEX(AdvancedOpponentStats!$A:$AD,MATCH($A71,AdvancedOpponentStats!$B:$B,0),COLUMN()-27),INDEX(AdvancedOpponentStats!$A:$AD,MATCH($A71&amp;" NCAA",AdvancedOpponentStats!$B:$B,0),COLUMN()-27))</f>
        <v>15.5</v>
      </c>
      <c r="BD71" s="39">
        <f>IFERROR(INDEX(AdvancedOpponentStats!$A:$AD,MATCH($A71,AdvancedOpponentStats!$B:$B,0),COLUMN()-27),INDEX(AdvancedOpponentStats!$A:$AD,MATCH($A71&amp;" NCAA",AdvancedOpponentStats!$B:$B,0),COLUMN()-27))</f>
        <v>27.3</v>
      </c>
      <c r="BE71" s="39">
        <f>IFERROR(INDEX(AdvancedOpponentStats!$A:$AD,MATCH($A71,AdvancedOpponentStats!$B:$B,0),COLUMN()-27),INDEX(AdvancedOpponentStats!$A:$AD,MATCH($A71&amp;" NCAA",AdvancedOpponentStats!$B:$B,0),COLUMN()-27))</f>
        <v>0.187</v>
      </c>
      <c r="BF71" s="41">
        <f>IFERROR(INDEX(TeamRankings!$A:$R,MATCH($A71,TeamRankings!$B:$B,0),COLUMN()-49),INDEX(TeamRankings!$A:$R,MATCH($A71&amp;" NCAA",TeamRankings!$B:$B,0),COLUMN()-49))</f>
        <v>-2</v>
      </c>
      <c r="BG71" s="41">
        <f>IFERROR(INDEX(TeamRankings!$A:$R,MATCH($A71,TeamRankings!$B:$B,0),COLUMN()-48),INDEX(TeamRankings!$A:$R,MATCH($A71&amp;" NCAA",TeamRankings!$B:$B,0),COLUMN()-48))</f>
        <v>-1.99</v>
      </c>
      <c r="BH71" s="41">
        <f>IFERROR(INDEX(TeamRankings!$A:$R,MATCH($A71,TeamRankings!$B:$B,0),COLUMN()-47),INDEX(TeamRankings!$A:$R,MATCH($A71&amp;" NCAA",TeamRankings!$B:$B,0),COLUMN()-47))</f>
        <v>-3.96</v>
      </c>
      <c r="BI71" s="41">
        <f>IFERROR(INDEX(TeamRankings!$A:$R,MATCH($A71,TeamRankings!$B:$B,0),COLUMN()-47),INDEX(TeamRankings!$A:$R,MATCH($A71&amp;" NCAA",TeamRankings!$B:$B,0),COLUMN()-47))</f>
        <v>-2.13</v>
      </c>
      <c r="BJ71" s="41">
        <f>IFERROR(INDEX(TeamRankings!$A:$R,MATCH($A71,TeamRankings!$B:$B,0),COLUMN()-47),INDEX(TeamRankings!$A:$R,MATCH($A71&amp;" NCAA",TeamRankings!$B:$B,0),COLUMN()-47))</f>
        <v>-6.1</v>
      </c>
      <c r="BK71" s="41">
        <f>IFERROR(INDEX(TeamRankings!$A:$R,MATCH($A71,TeamRankings!$B:$B,0),COLUMN()-47),INDEX(TeamRankings!$A:$R,MATCH($A71&amp;" NCAA",TeamRankings!$B:$B,0),COLUMN()-47))</f>
        <v>96.97</v>
      </c>
      <c r="BL71" s="41">
        <f>IFERROR(INDEX(TeamRankings!$A:$R,MATCH($A71,TeamRankings!$B:$B,0),COLUMN()-47),INDEX(TeamRankings!$A:$R,MATCH($A71&amp;" NCAA",TeamRankings!$B:$B,0),COLUMN()-47))</f>
        <v>105.35</v>
      </c>
      <c r="BM71" s="41">
        <f>IFERROR(INDEX(TeamRankings!$A:$R,MATCH($A71,TeamRankings!$B:$B,0),COLUMN()-47),INDEX(TeamRankings!$A:$R,MATCH($A71&amp;" NCAA",TeamRankings!$B:$B,0),COLUMN()-47))</f>
        <v>-8.39</v>
      </c>
      <c r="BN71">
        <f t="shared" si="33"/>
        <v>275</v>
      </c>
      <c r="BO71">
        <f t="shared" si="34"/>
        <v>205</v>
      </c>
      <c r="BP71">
        <f t="shared" si="20"/>
        <v>69.322580645161295</v>
      </c>
      <c r="BQ71" s="41" t="str">
        <f>INDEX(TeamRankings!$A:$R,MATCH($A71,TeamRankings!$B:$B,0),3)</f>
        <v>Ivy</v>
      </c>
      <c r="BR71" s="40">
        <f t="shared" si="21"/>
        <v>-2.8999999999999915</v>
      </c>
      <c r="BS71" s="40">
        <f t="shared" si="22"/>
        <v>5.6999999999999995E-2</v>
      </c>
      <c r="BT71" s="40">
        <f t="shared" si="23"/>
        <v>8.9999999999999969E-2</v>
      </c>
      <c r="BU71" s="40">
        <f t="shared" si="24"/>
        <v>2.4000000000000021E-2</v>
      </c>
      <c r="BV71" s="40">
        <f t="shared" si="25"/>
        <v>-6.5999999999999943</v>
      </c>
      <c r="BW71" s="40">
        <f t="shared" si="26"/>
        <v>16.800000000000004</v>
      </c>
      <c r="BX71" s="40">
        <f t="shared" si="27"/>
        <v>-0.60000000000000142</v>
      </c>
      <c r="BY71" s="40">
        <f t="shared" si="28"/>
        <v>-2.8000000000000007</v>
      </c>
      <c r="BZ71" s="40">
        <f t="shared" si="29"/>
        <v>1.9000000000000017E-2</v>
      </c>
      <c r="CA71" s="40">
        <f t="shared" si="30"/>
        <v>1.8999999999999986</v>
      </c>
      <c r="CB71" s="40">
        <f t="shared" si="31"/>
        <v>-9</v>
      </c>
      <c r="CC71" s="40">
        <f t="shared" si="32"/>
        <v>4.6000000000000013E-2</v>
      </c>
    </row>
    <row r="72" spans="1:81" x14ac:dyDescent="0.25">
      <c r="A72" t="s">
        <v>201</v>
      </c>
      <c r="B72">
        <f>IFERROR(INDEX(BasicStats!$A:$AH,MATCH($A72,BasicStats!$B:$B,0),COLUMN()+1),INDEX(BasicStats!$A:$AH,MATCH($A72&amp;" NCAA",BasicStats!$B:$B,0),COLUMN()+1))</f>
        <v>35</v>
      </c>
      <c r="C72">
        <f>IFERROR(INDEX(BasicStats!$A:$AH,MATCH($A72,BasicStats!$B:$B,0),COLUMN()+1),INDEX(BasicStats!$A:$AH,MATCH($A72&amp;" NCAA",BasicStats!$B:$B,0),COLUMN()+1))</f>
        <v>20</v>
      </c>
      <c r="D72">
        <f>IFERROR(INDEX(BasicStats!$A:$AH,MATCH($A72,BasicStats!$B:$B,0),COLUMN()+1),INDEX(BasicStats!$A:$AH,MATCH($A72&amp;" NCAA",BasicStats!$B:$B,0),COLUMN()+1))</f>
        <v>15</v>
      </c>
      <c r="E72">
        <f>IFERROR(INDEX(BasicStats!$A:$AH,MATCH($A72,BasicStats!$B:$B,0),COLUMN()+1),INDEX(BasicStats!$A:$AH,MATCH($A72&amp;" NCAA",BasicStats!$B:$B,0),COLUMN()+1))</f>
        <v>0.57099999999999995</v>
      </c>
      <c r="F72">
        <f>IFERROR(INDEX(BasicStats!$A:$AH,MATCH($A72,BasicStats!$B:$B,0),COLUMN()+1),INDEX(BasicStats!$A:$AH,MATCH($A72&amp;" NCAA",BasicStats!$B:$B,0),COLUMN()+1))</f>
        <v>12.09</v>
      </c>
      <c r="G72">
        <f>IFERROR(INDEX(BasicStats!$A:$AH,MATCH($A72,BasicStats!$B:$B,0),COLUMN()+1),INDEX(BasicStats!$A:$AH,MATCH($A72&amp;" NCAA",BasicStats!$B:$B,0),COLUMN()+1))</f>
        <v>8.68</v>
      </c>
      <c r="H72">
        <f>IFERROR(INDEX(BasicStats!$A:$AH,MATCH($A72,BasicStats!$B:$B,0),COLUMN()+1),INDEX(BasicStats!$A:$AH,MATCH($A72&amp;" NCAA",BasicStats!$B:$B,0),COLUMN()+1))</f>
        <v>9</v>
      </c>
      <c r="I72">
        <f>IFERROR(INDEX(BasicStats!$A:$AH,MATCH($A72,BasicStats!$B:$B,0),COLUMN()+1),INDEX(BasicStats!$A:$AH,MATCH($A72&amp;" NCAA",BasicStats!$B:$B,0),COLUMN()+1))</f>
        <v>9</v>
      </c>
      <c r="J72">
        <f>IFERROR(INDEX(BasicStats!$A:$AH,MATCH($A72,BasicStats!$B:$B,0),COLUMN()+1),INDEX(BasicStats!$A:$AH,MATCH($A72&amp;" NCAA",BasicStats!$B:$B,0),COLUMN()+1))</f>
        <v>13</v>
      </c>
      <c r="K72">
        <f>IFERROR(INDEX(BasicStats!$A:$AH,MATCH($A72,BasicStats!$B:$B,0),COLUMN()+1),INDEX(BasicStats!$A:$AH,MATCH($A72&amp;" NCAA",BasicStats!$B:$B,0),COLUMN()+1))</f>
        <v>6</v>
      </c>
      <c r="L72">
        <f>IFERROR(INDEX(BasicStats!$A:$AH,MATCH($A72,BasicStats!$B:$B,0),COLUMN()+1),INDEX(BasicStats!$A:$AH,MATCH($A72&amp;" NCAA",BasicStats!$B:$B,0),COLUMN()+1))</f>
        <v>4</v>
      </c>
      <c r="M72">
        <f>IFERROR(INDEX(BasicStats!$A:$AH,MATCH($A72,BasicStats!$B:$B,0),COLUMN()+1),INDEX(BasicStats!$A:$AH,MATCH($A72&amp;" NCAA",BasicStats!$B:$B,0),COLUMN()+1))</f>
        <v>8</v>
      </c>
      <c r="N72">
        <f>IFERROR(INDEX(BasicStats!$A:$AH,MATCH($A72,BasicStats!$B:$B,0),COLUMN()+1),INDEX(BasicStats!$A:$AH,MATCH($A72&amp;" NCAA",BasicStats!$B:$B,0),COLUMN()+1))</f>
        <v>2727</v>
      </c>
      <c r="O72">
        <f>IFERROR(INDEX(BasicStats!$A:$AH,MATCH($A72,BasicStats!$B:$B,0),COLUMN()+1),INDEX(BasicStats!$A:$AH,MATCH($A72&amp;" NCAA",BasicStats!$B:$B,0),COLUMN()+1))</f>
        <v>2561</v>
      </c>
      <c r="P72">
        <f>IFERROR(INDEX(BasicStats!$A:$AH,MATCH($A72,BasicStats!$B:$B,0),COLUMN()+1),INDEX(BasicStats!$A:$AH,MATCH($A72&amp;" NCAA",BasicStats!$B:$B,0),COLUMN()+1))</f>
        <v>0</v>
      </c>
      <c r="Q72">
        <f>IFERROR(INDEX(BasicStats!$A:$AH,MATCH($A72,BasicStats!$B:$B,0),COLUMN()+1),INDEX(BasicStats!$A:$AH,MATCH($A72&amp;" NCAA",BasicStats!$B:$B,0),COLUMN()+1))</f>
        <v>1420</v>
      </c>
      <c r="R72">
        <f>IFERROR(INDEX(BasicStats!$A:$AH,MATCH($A72,BasicStats!$B:$B,0),COLUMN()+1),INDEX(BasicStats!$A:$AH,MATCH($A72&amp;" NCAA",BasicStats!$B:$B,0),COLUMN()+1))</f>
        <v>980</v>
      </c>
      <c r="S72">
        <f>IFERROR(INDEX(BasicStats!$A:$AH,MATCH($A72,BasicStats!$B:$B,0),COLUMN()+1),INDEX(BasicStats!$A:$AH,MATCH($A72&amp;" NCAA",BasicStats!$B:$B,0),COLUMN()+1))</f>
        <v>2044</v>
      </c>
      <c r="T72">
        <f>IFERROR(INDEX(BasicStats!$A:$AH,MATCH($A72,BasicStats!$B:$B,0),COLUMN()+1),INDEX(BasicStats!$A:$AH,MATCH($A72&amp;" NCAA",BasicStats!$B:$B,0),COLUMN()+1))</f>
        <v>0.47899999999999998</v>
      </c>
      <c r="U72">
        <f>IFERROR(INDEX(BasicStats!$A:$AH,MATCH($A72,BasicStats!$B:$B,0),COLUMN()+1),INDEX(BasicStats!$A:$AH,MATCH($A72&amp;" NCAA",BasicStats!$B:$B,0),COLUMN()+1))</f>
        <v>372</v>
      </c>
      <c r="V72">
        <f>IFERROR(INDEX(BasicStats!$A:$AH,MATCH($A72,BasicStats!$B:$B,0),COLUMN()+1),INDEX(BasicStats!$A:$AH,MATCH($A72&amp;" NCAA",BasicStats!$B:$B,0),COLUMN()+1))</f>
        <v>962</v>
      </c>
      <c r="W72">
        <f>IFERROR(INDEX(BasicStats!$A:$AH,MATCH($A72,BasicStats!$B:$B,0),COLUMN()+1),INDEX(BasicStats!$A:$AH,MATCH($A72&amp;" NCAA",BasicStats!$B:$B,0),COLUMN()+1))</f>
        <v>0.38700000000000001</v>
      </c>
      <c r="X72">
        <f>IFERROR(INDEX(BasicStats!$A:$AH,MATCH($A72,BasicStats!$B:$B,0),COLUMN()+1),INDEX(BasicStats!$A:$AH,MATCH($A72&amp;" NCAA",BasicStats!$B:$B,0),COLUMN()+1))</f>
        <v>395</v>
      </c>
      <c r="Y72">
        <f>IFERROR(INDEX(BasicStats!$A:$AH,MATCH($A72,BasicStats!$B:$B,0),COLUMN()+1),INDEX(BasicStats!$A:$AH,MATCH($A72&amp;" NCAA",BasicStats!$B:$B,0),COLUMN()+1))</f>
        <v>582</v>
      </c>
      <c r="Z72">
        <f>IFERROR(INDEX(BasicStats!$A:$AH,MATCH($A72,BasicStats!$B:$B,0),COLUMN()+1),INDEX(BasicStats!$A:$AH,MATCH($A72&amp;" NCAA",BasicStats!$B:$B,0),COLUMN()+1))</f>
        <v>0.67900000000000005</v>
      </c>
      <c r="AA72">
        <f>IFERROR(INDEX(BasicStats!$A:$AH,MATCH($A72,BasicStats!$B:$B,0),COLUMN()+1),INDEX(BasicStats!$A:$AH,MATCH($A72&amp;" NCAA",BasicStats!$B:$B,0),COLUMN()+1))</f>
        <v>288</v>
      </c>
      <c r="AB72">
        <f>IFERROR(INDEX(BasicStats!$A:$AH,MATCH($A72,BasicStats!$B:$B,0),COLUMN()+1),INDEX(BasicStats!$A:$AH,MATCH($A72&amp;" NCAA",BasicStats!$B:$B,0),COLUMN()+1))</f>
        <v>1195</v>
      </c>
      <c r="AC72">
        <f>IFERROR(INDEX(BasicStats!$A:$AH,MATCH($A72,BasicStats!$B:$B,0),COLUMN()+1),INDEX(BasicStats!$A:$AH,MATCH($A72&amp;" NCAA",BasicStats!$B:$B,0),COLUMN()+1))</f>
        <v>559</v>
      </c>
      <c r="AD72">
        <f>IFERROR(INDEX(BasicStats!$A:$AH,MATCH($A72,BasicStats!$B:$B,0),COLUMN()+1),INDEX(BasicStats!$A:$AH,MATCH($A72&amp;" NCAA",BasicStats!$B:$B,0),COLUMN()+1))</f>
        <v>237</v>
      </c>
      <c r="AE72">
        <f>IFERROR(INDEX(BasicStats!$A:$AH,MATCH($A72,BasicStats!$B:$B,0),COLUMN()+1),INDEX(BasicStats!$A:$AH,MATCH($A72&amp;" NCAA",BasicStats!$B:$B,0),COLUMN()+1))</f>
        <v>90</v>
      </c>
      <c r="AF72">
        <f>IFERROR(INDEX(BasicStats!$A:$AH,MATCH($A72,BasicStats!$B:$B,0),COLUMN()+1),INDEX(BasicStats!$A:$AH,MATCH($A72&amp;" NCAA",BasicStats!$B:$B,0),COLUMN()+1))</f>
        <v>464</v>
      </c>
      <c r="AG72" s="38">
        <f>IFERROR(INDEX(AdvancedStats!$A:$AD,MATCH($A72,AdvancedStats!$B:$B,0),COLUMN()-15),INDEX(AdvancedStats!$A:$AD,MATCH($A72&amp;" NCAA",AdvancedStats!$B:$B,0),COLUMN()-15))</f>
        <v>70.2</v>
      </c>
      <c r="AH72" s="38">
        <f>IFERROR(INDEX(AdvancedStats!$A:$AD,MATCH($A72,AdvancedStats!$B:$B,0),COLUMN()-15),INDEX(AdvancedStats!$A:$AD,MATCH($A72&amp;" NCAA",AdvancedStats!$B:$B,0),COLUMN()-15))</f>
        <v>109.4</v>
      </c>
      <c r="AI72" s="38">
        <f>IFERROR(INDEX(AdvancedStats!$A:$AD,MATCH($A72,AdvancedStats!$B:$B,0),COLUMN()-15),INDEX(AdvancedStats!$A:$AD,MATCH($A72&amp;" NCAA",AdvancedStats!$B:$B,0),COLUMN()-15))</f>
        <v>0.28499999999999998</v>
      </c>
      <c r="AJ72" s="38">
        <f>IFERROR(INDEX(AdvancedStats!$A:$AD,MATCH($A72,AdvancedStats!$B:$B,0),COLUMN()-15),INDEX(AdvancedStats!$A:$AD,MATCH($A72&amp;" NCAA",AdvancedStats!$B:$B,0),COLUMN()-15))</f>
        <v>0.47099999999999997</v>
      </c>
      <c r="AK72" s="38">
        <f>IFERROR(INDEX(AdvancedStats!$A:$AD,MATCH($A72,AdvancedStats!$B:$B,0),COLUMN()-15),INDEX(AdvancedStats!$A:$AD,MATCH($A72&amp;" NCAA",AdvancedStats!$B:$B,0),COLUMN()-15))</f>
        <v>0.58799999999999997</v>
      </c>
      <c r="AL72" s="38">
        <f>IFERROR(INDEX(AdvancedStats!$A:$AD,MATCH($A72,AdvancedStats!$B:$B,0),COLUMN()-15),INDEX(AdvancedStats!$A:$AD,MATCH($A72&amp;" NCAA",AdvancedStats!$B:$B,0),COLUMN()-15))</f>
        <v>50.1</v>
      </c>
      <c r="AM72" s="38">
        <f>IFERROR(INDEX(AdvancedStats!$A:$AD,MATCH($A72,AdvancedStats!$B:$B,0),COLUMN()-15),INDEX(AdvancedStats!$A:$AD,MATCH($A72&amp;" NCAA",AdvancedStats!$B:$B,0),COLUMN()-15))</f>
        <v>57</v>
      </c>
      <c r="AN72" s="38">
        <f>IFERROR(INDEX(AdvancedStats!$A:$AD,MATCH($A72,AdvancedStats!$B:$B,0),COLUMN()-15),INDEX(AdvancedStats!$A:$AD,MATCH($A72&amp;" NCAA",AdvancedStats!$B:$B,0),COLUMN()-15))</f>
        <v>9.5</v>
      </c>
      <c r="AO72" s="38">
        <f>IFERROR(INDEX(AdvancedStats!$A:$AD,MATCH($A72,AdvancedStats!$B:$B,0),COLUMN()-15),INDEX(AdvancedStats!$A:$AD,MATCH($A72&amp;" NCAA",AdvancedStats!$B:$B,0),COLUMN()-15))</f>
        <v>7.3</v>
      </c>
      <c r="AP72" s="38">
        <f>IFERROR(INDEX(AdvancedStats!$A:$AD,MATCH($A72,AdvancedStats!$B:$B,0),COLUMN()-15),INDEX(AdvancedStats!$A:$AD,MATCH($A72&amp;" NCAA",AdvancedStats!$B:$B,0),COLUMN()-15))</f>
        <v>0.56999999999999995</v>
      </c>
      <c r="AQ72" s="38">
        <f>IFERROR(INDEX(AdvancedStats!$A:$AD,MATCH($A72,AdvancedStats!$B:$B,0),COLUMN()-15),INDEX(AdvancedStats!$A:$AD,MATCH($A72&amp;" NCAA",AdvancedStats!$B:$B,0),COLUMN()-15))</f>
        <v>16.7</v>
      </c>
      <c r="AR72" s="38">
        <f>IFERROR(INDEX(AdvancedStats!$A:$AD,MATCH($A72,AdvancedStats!$B:$B,0),COLUMN()-15),INDEX(AdvancedStats!$A:$AD,MATCH($A72&amp;" NCAA",AdvancedStats!$B:$B,0),COLUMN()-15))</f>
        <v>24.9</v>
      </c>
      <c r="AS72" s="38">
        <f>IFERROR(INDEX(AdvancedStats!$A:$AD,MATCH($A72,AdvancedStats!$B:$B,0),COLUMN()-15),INDEX(AdvancedStats!$A:$AD,MATCH($A72&amp;" NCAA",AdvancedStats!$B:$B,0),COLUMN()-15))</f>
        <v>0.193</v>
      </c>
      <c r="AT72" s="39">
        <f>IFERROR(INDEX(AdvancedOpponentStats!$A:$AD,MATCH($A72,AdvancedOpponentStats!$B:$B,0),COLUMN()-27),INDEX(AdvancedOpponentStats!$A:$AD,MATCH($A72&amp;" NCAA",AdvancedOpponentStats!$B:$B,0),COLUMN()-27))</f>
        <v>102.7</v>
      </c>
      <c r="AU72" s="39">
        <f>IFERROR(INDEX(AdvancedOpponentStats!$A:$AD,MATCH($A72,AdvancedOpponentStats!$B:$B,0),COLUMN()-27),INDEX(AdvancedOpponentStats!$A:$AD,MATCH($A72&amp;" NCAA",AdvancedOpponentStats!$B:$B,0),COLUMN()-27))</f>
        <v>0.27300000000000002</v>
      </c>
      <c r="AV72" s="39">
        <f>IFERROR(INDEX(AdvancedOpponentStats!$A:$AD,MATCH($A72,AdvancedOpponentStats!$B:$B,0),COLUMN()-27),INDEX(AdvancedOpponentStats!$A:$AD,MATCH($A72&amp;" NCAA",AdvancedOpponentStats!$B:$B,0),COLUMN()-27))</f>
        <v>0.39800000000000002</v>
      </c>
      <c r="AW72" s="39">
        <f>IFERROR(INDEX(AdvancedOpponentStats!$A:$AD,MATCH($A72,AdvancedOpponentStats!$B:$B,0),COLUMN()-27),INDEX(AdvancedOpponentStats!$A:$AD,MATCH($A72&amp;" NCAA",AdvancedOpponentStats!$B:$B,0),COLUMN()-27))</f>
        <v>0.54900000000000004</v>
      </c>
      <c r="AX72" s="39">
        <f>IFERROR(INDEX(AdvancedOpponentStats!$A:$AD,MATCH($A72,AdvancedOpponentStats!$B:$B,0),COLUMN()-27),INDEX(AdvancedOpponentStats!$A:$AD,MATCH($A72&amp;" NCAA",AdvancedOpponentStats!$B:$B,0),COLUMN()-27))</f>
        <v>49.9</v>
      </c>
      <c r="AY72" s="39">
        <f>IFERROR(INDEX(AdvancedOpponentStats!$A:$AD,MATCH($A72,AdvancedOpponentStats!$B:$B,0),COLUMN()-27),INDEX(AdvancedOpponentStats!$A:$AD,MATCH($A72&amp;" NCAA",AdvancedOpponentStats!$B:$B,0),COLUMN()-27))</f>
        <v>51.9</v>
      </c>
      <c r="AZ72" s="39">
        <f>IFERROR(INDEX(AdvancedOpponentStats!$A:$AD,MATCH($A72,AdvancedOpponentStats!$B:$B,0),COLUMN()-27),INDEX(AdvancedOpponentStats!$A:$AD,MATCH($A72&amp;" NCAA",AdvancedOpponentStats!$B:$B,0),COLUMN()-27))</f>
        <v>8.9</v>
      </c>
      <c r="BA72" s="39">
        <f>IFERROR(INDEX(AdvancedOpponentStats!$A:$AD,MATCH($A72,AdvancedOpponentStats!$B:$B,0),COLUMN()-27),INDEX(AdvancedOpponentStats!$A:$AD,MATCH($A72&amp;" NCAA",AdvancedOpponentStats!$B:$B,0),COLUMN()-27))</f>
        <v>10.8</v>
      </c>
      <c r="BB72" s="39">
        <f>IFERROR(INDEX(AdvancedOpponentStats!$A:$AD,MATCH($A72,AdvancedOpponentStats!$B:$B,0),COLUMN()-27),INDEX(AdvancedOpponentStats!$A:$AD,MATCH($A72&amp;" NCAA",AdvancedOpponentStats!$B:$B,0),COLUMN()-27))</f>
        <v>0.52800000000000002</v>
      </c>
      <c r="BC72" s="39">
        <f>IFERROR(INDEX(AdvancedOpponentStats!$A:$AD,MATCH($A72,AdvancedOpponentStats!$B:$B,0),COLUMN()-27),INDEX(AdvancedOpponentStats!$A:$AD,MATCH($A72&amp;" NCAA",AdvancedOpponentStats!$B:$B,0),COLUMN()-27))</f>
        <v>17</v>
      </c>
      <c r="BD72" s="39">
        <f>IFERROR(INDEX(AdvancedOpponentStats!$A:$AD,MATCH($A72,AdvancedOpponentStats!$B:$B,0),COLUMN()-27),INDEX(AdvancedOpponentStats!$A:$AD,MATCH($A72&amp;" NCAA",AdvancedOpponentStats!$B:$B,0),COLUMN()-27))</f>
        <v>26</v>
      </c>
      <c r="BE72" s="39">
        <f>IFERROR(INDEX(AdvancedOpponentStats!$A:$AD,MATCH($A72,AdvancedOpponentStats!$B:$B,0),COLUMN()-27),INDEX(AdvancedOpponentStats!$A:$AD,MATCH($A72&amp;" NCAA",AdvancedOpponentStats!$B:$B,0),COLUMN()-27))</f>
        <v>0.186</v>
      </c>
      <c r="BF72" s="41">
        <f>IFERROR(INDEX(TeamRankings!$A:$R,MATCH($A72,TeamRankings!$B:$B,0),COLUMN()-49),INDEX(TeamRankings!$A:$R,MATCH($A72&amp;" NCAA",TeamRankings!$B:$B,0),COLUMN()-49))</f>
        <v>4.74</v>
      </c>
      <c r="BG72" s="41">
        <f>IFERROR(INDEX(TeamRankings!$A:$R,MATCH($A72,TeamRankings!$B:$B,0),COLUMN()-48),INDEX(TeamRankings!$A:$R,MATCH($A72&amp;" NCAA",TeamRankings!$B:$B,0),COLUMN()-48))</f>
        <v>8.68</v>
      </c>
      <c r="BH72" s="41">
        <f>IFERROR(INDEX(TeamRankings!$A:$R,MATCH($A72,TeamRankings!$B:$B,0),COLUMN()-47),INDEX(TeamRankings!$A:$R,MATCH($A72&amp;" NCAA",TeamRankings!$B:$B,0),COLUMN()-47))</f>
        <v>8.85</v>
      </c>
      <c r="BI72" s="41">
        <f>IFERROR(INDEX(TeamRankings!$A:$R,MATCH($A72,TeamRankings!$B:$B,0),COLUMN()-47),INDEX(TeamRankings!$A:$R,MATCH($A72&amp;" NCAA",TeamRankings!$B:$B,0),COLUMN()-47))</f>
        <v>3.25</v>
      </c>
      <c r="BJ72" s="41">
        <f>IFERROR(INDEX(TeamRankings!$A:$R,MATCH($A72,TeamRankings!$B:$B,0),COLUMN()-47),INDEX(TeamRankings!$A:$R,MATCH($A72&amp;" NCAA",TeamRankings!$B:$B,0),COLUMN()-47))</f>
        <v>12.09</v>
      </c>
      <c r="BK72" s="41">
        <f>IFERROR(INDEX(TeamRankings!$A:$R,MATCH($A72,TeamRankings!$B:$B,0),COLUMN()-47),INDEX(TeamRankings!$A:$R,MATCH($A72&amp;" NCAA",TeamRankings!$B:$B,0),COLUMN()-47))</f>
        <v>114.17</v>
      </c>
      <c r="BL72" s="41">
        <f>IFERROR(INDEX(TeamRankings!$A:$R,MATCH($A72,TeamRankings!$B:$B,0),COLUMN()-47),INDEX(TeamRankings!$A:$R,MATCH($A72&amp;" NCAA",TeamRankings!$B:$B,0),COLUMN()-47))</f>
        <v>96.72</v>
      </c>
      <c r="BM72" s="41">
        <f>IFERROR(INDEX(TeamRankings!$A:$R,MATCH($A72,TeamRankings!$B:$B,0),COLUMN()-47),INDEX(TeamRankings!$A:$R,MATCH($A72&amp;" NCAA",TeamRankings!$B:$B,0),COLUMN()-47))</f>
        <v>17.45</v>
      </c>
      <c r="BN72">
        <f t="shared" si="33"/>
        <v>33</v>
      </c>
      <c r="BO72">
        <f t="shared" si="34"/>
        <v>74</v>
      </c>
      <c r="BP72">
        <f t="shared" si="20"/>
        <v>77.914285714285711</v>
      </c>
      <c r="BQ72" s="41" t="str">
        <f>INDEX(TeamRankings!$A:$R,MATCH($A72,TeamRankings!$B:$B,0),3)</f>
        <v>Big East</v>
      </c>
      <c r="BR72" s="40">
        <f t="shared" si="21"/>
        <v>6.7000000000000028</v>
      </c>
      <c r="BS72" s="40">
        <f t="shared" si="22"/>
        <v>1.1999999999999955E-2</v>
      </c>
      <c r="BT72" s="40">
        <f t="shared" si="23"/>
        <v>7.2999999999999954E-2</v>
      </c>
      <c r="BU72" s="40">
        <f t="shared" si="24"/>
        <v>3.8999999999999924E-2</v>
      </c>
      <c r="BV72" s="40">
        <f t="shared" si="25"/>
        <v>0.20000000000000284</v>
      </c>
      <c r="BW72" s="40">
        <f t="shared" si="26"/>
        <v>5.1000000000000014</v>
      </c>
      <c r="BX72" s="40">
        <f t="shared" si="27"/>
        <v>0.59999999999999964</v>
      </c>
      <c r="BY72" s="40">
        <f t="shared" si="28"/>
        <v>-3.5000000000000009</v>
      </c>
      <c r="BZ72" s="40">
        <f t="shared" si="29"/>
        <v>4.1999999999999926E-2</v>
      </c>
      <c r="CA72" s="40">
        <f t="shared" si="30"/>
        <v>-0.30000000000000071</v>
      </c>
      <c r="CB72" s="40">
        <f t="shared" si="31"/>
        <v>-1.1000000000000014</v>
      </c>
      <c r="CC72" s="40">
        <f t="shared" si="32"/>
        <v>7.0000000000000062E-3</v>
      </c>
    </row>
    <row r="73" spans="1:81" x14ac:dyDescent="0.25">
      <c r="A73" t="s">
        <v>202</v>
      </c>
      <c r="B73">
        <f>IFERROR(INDEX(BasicStats!$A:$AH,MATCH($A73,BasicStats!$B:$B,0),COLUMN()+1),INDEX(BasicStats!$A:$AH,MATCH($A73&amp;" NCAA",BasicStats!$B:$B,0),COLUMN()+1))</f>
        <v>30</v>
      </c>
      <c r="C73">
        <f>IFERROR(INDEX(BasicStats!$A:$AH,MATCH($A73,BasicStats!$B:$B,0),COLUMN()+1),INDEX(BasicStats!$A:$AH,MATCH($A73&amp;" NCAA",BasicStats!$B:$B,0),COLUMN()+1))</f>
        <v>11</v>
      </c>
      <c r="D73">
        <f>IFERROR(INDEX(BasicStats!$A:$AH,MATCH($A73,BasicStats!$B:$B,0),COLUMN()+1),INDEX(BasicStats!$A:$AH,MATCH($A73&amp;" NCAA",BasicStats!$B:$B,0),COLUMN()+1))</f>
        <v>19</v>
      </c>
      <c r="E73">
        <f>IFERROR(INDEX(BasicStats!$A:$AH,MATCH($A73,BasicStats!$B:$B,0),COLUMN()+1),INDEX(BasicStats!$A:$AH,MATCH($A73&amp;" NCAA",BasicStats!$B:$B,0),COLUMN()+1))</f>
        <v>0.36699999999999999</v>
      </c>
      <c r="F73">
        <f>IFERROR(INDEX(BasicStats!$A:$AH,MATCH($A73,BasicStats!$B:$B,0),COLUMN()+1),INDEX(BasicStats!$A:$AH,MATCH($A73&amp;" NCAA",BasicStats!$B:$B,0),COLUMN()+1))</f>
        <v>-5.73</v>
      </c>
      <c r="G73">
        <f>IFERROR(INDEX(BasicStats!$A:$AH,MATCH($A73,BasicStats!$B:$B,0),COLUMN()+1),INDEX(BasicStats!$A:$AH,MATCH($A73&amp;" NCAA",BasicStats!$B:$B,0),COLUMN()+1))</f>
        <v>-2.98</v>
      </c>
      <c r="H73">
        <f>IFERROR(INDEX(BasicStats!$A:$AH,MATCH($A73,BasicStats!$B:$B,0),COLUMN()+1),INDEX(BasicStats!$A:$AH,MATCH($A73&amp;" NCAA",BasicStats!$B:$B,0),COLUMN()+1))</f>
        <v>2</v>
      </c>
      <c r="I73">
        <f>IFERROR(INDEX(BasicStats!$A:$AH,MATCH($A73,BasicStats!$B:$B,0),COLUMN()+1),INDEX(BasicStats!$A:$AH,MATCH($A73&amp;" NCAA",BasicStats!$B:$B,0),COLUMN()+1))</f>
        <v>12</v>
      </c>
      <c r="J73">
        <f>IFERROR(INDEX(BasicStats!$A:$AH,MATCH($A73,BasicStats!$B:$B,0),COLUMN()+1),INDEX(BasicStats!$A:$AH,MATCH($A73&amp;" NCAA",BasicStats!$B:$B,0),COLUMN()+1))</f>
        <v>8</v>
      </c>
      <c r="K73">
        <f>IFERROR(INDEX(BasicStats!$A:$AH,MATCH($A73,BasicStats!$B:$B,0),COLUMN()+1),INDEX(BasicStats!$A:$AH,MATCH($A73&amp;" NCAA",BasicStats!$B:$B,0),COLUMN()+1))</f>
        <v>6</v>
      </c>
      <c r="L73">
        <f>IFERROR(INDEX(BasicStats!$A:$AH,MATCH($A73,BasicStats!$B:$B,0),COLUMN()+1),INDEX(BasicStats!$A:$AH,MATCH($A73&amp;" NCAA",BasicStats!$B:$B,0),COLUMN()+1))</f>
        <v>2</v>
      </c>
      <c r="M73">
        <f>IFERROR(INDEX(BasicStats!$A:$AH,MATCH($A73,BasicStats!$B:$B,0),COLUMN()+1),INDEX(BasicStats!$A:$AH,MATCH($A73&amp;" NCAA",BasicStats!$B:$B,0),COLUMN()+1))</f>
        <v>12</v>
      </c>
      <c r="N73">
        <f>IFERROR(INDEX(BasicStats!$A:$AH,MATCH($A73,BasicStats!$B:$B,0),COLUMN()+1),INDEX(BasicStats!$A:$AH,MATCH($A73&amp;" NCAA",BasicStats!$B:$B,0),COLUMN()+1))</f>
        <v>2160</v>
      </c>
      <c r="O73">
        <f>IFERROR(INDEX(BasicStats!$A:$AH,MATCH($A73,BasicStats!$B:$B,0),COLUMN()+1),INDEX(BasicStats!$A:$AH,MATCH($A73&amp;" NCAA",BasicStats!$B:$B,0),COLUMN()+1))</f>
        <v>2116</v>
      </c>
      <c r="P73">
        <f>IFERROR(INDEX(BasicStats!$A:$AH,MATCH($A73,BasicStats!$B:$B,0),COLUMN()+1),INDEX(BasicStats!$A:$AH,MATCH($A73&amp;" NCAA",BasicStats!$B:$B,0),COLUMN()+1))</f>
        <v>0</v>
      </c>
      <c r="Q73">
        <f>IFERROR(INDEX(BasicStats!$A:$AH,MATCH($A73,BasicStats!$B:$B,0),COLUMN()+1),INDEX(BasicStats!$A:$AH,MATCH($A73&amp;" NCAA",BasicStats!$B:$B,0),COLUMN()+1))</f>
        <v>1210</v>
      </c>
      <c r="R73">
        <f>IFERROR(INDEX(BasicStats!$A:$AH,MATCH($A73,BasicStats!$B:$B,0),COLUMN()+1),INDEX(BasicStats!$A:$AH,MATCH($A73&amp;" NCAA",BasicStats!$B:$B,0),COLUMN()+1))</f>
        <v>791</v>
      </c>
      <c r="S73">
        <f>IFERROR(INDEX(BasicStats!$A:$AH,MATCH($A73,BasicStats!$B:$B,0),COLUMN()+1),INDEX(BasicStats!$A:$AH,MATCH($A73&amp;" NCAA",BasicStats!$B:$B,0),COLUMN()+1))</f>
        <v>1748</v>
      </c>
      <c r="T73">
        <f>IFERROR(INDEX(BasicStats!$A:$AH,MATCH($A73,BasicStats!$B:$B,0),COLUMN()+1),INDEX(BasicStats!$A:$AH,MATCH($A73&amp;" NCAA",BasicStats!$B:$B,0),COLUMN()+1))</f>
        <v>0.45300000000000001</v>
      </c>
      <c r="U73">
        <f>IFERROR(INDEX(BasicStats!$A:$AH,MATCH($A73,BasicStats!$B:$B,0),COLUMN()+1),INDEX(BasicStats!$A:$AH,MATCH($A73&amp;" NCAA",BasicStats!$B:$B,0),COLUMN()+1))</f>
        <v>264</v>
      </c>
      <c r="V73">
        <f>IFERROR(INDEX(BasicStats!$A:$AH,MATCH($A73,BasicStats!$B:$B,0),COLUMN()+1),INDEX(BasicStats!$A:$AH,MATCH($A73&amp;" NCAA",BasicStats!$B:$B,0),COLUMN()+1))</f>
        <v>719</v>
      </c>
      <c r="W73">
        <f>IFERROR(INDEX(BasicStats!$A:$AH,MATCH($A73,BasicStats!$B:$B,0),COLUMN()+1),INDEX(BasicStats!$A:$AH,MATCH($A73&amp;" NCAA",BasicStats!$B:$B,0),COLUMN()+1))</f>
        <v>0.36699999999999999</v>
      </c>
      <c r="X73">
        <f>IFERROR(INDEX(BasicStats!$A:$AH,MATCH($A73,BasicStats!$B:$B,0),COLUMN()+1),INDEX(BasicStats!$A:$AH,MATCH($A73&amp;" NCAA",BasicStats!$B:$B,0),COLUMN()+1))</f>
        <v>314</v>
      </c>
      <c r="Y73">
        <f>IFERROR(INDEX(BasicStats!$A:$AH,MATCH($A73,BasicStats!$B:$B,0),COLUMN()+1),INDEX(BasicStats!$A:$AH,MATCH($A73&amp;" NCAA",BasicStats!$B:$B,0),COLUMN()+1))</f>
        <v>435</v>
      </c>
      <c r="Z73">
        <f>IFERROR(INDEX(BasicStats!$A:$AH,MATCH($A73,BasicStats!$B:$B,0),COLUMN()+1),INDEX(BasicStats!$A:$AH,MATCH($A73&amp;" NCAA",BasicStats!$B:$B,0),COLUMN()+1))</f>
        <v>0.72199999999999998</v>
      </c>
      <c r="AA73">
        <f>IFERROR(INDEX(BasicStats!$A:$AH,MATCH($A73,BasicStats!$B:$B,0),COLUMN()+1),INDEX(BasicStats!$A:$AH,MATCH($A73&amp;" NCAA",BasicStats!$B:$B,0),COLUMN()+1))</f>
        <v>246</v>
      </c>
      <c r="AB73">
        <f>IFERROR(INDEX(BasicStats!$A:$AH,MATCH($A73,BasicStats!$B:$B,0),COLUMN()+1),INDEX(BasicStats!$A:$AH,MATCH($A73&amp;" NCAA",BasicStats!$B:$B,0),COLUMN()+1))</f>
        <v>1020</v>
      </c>
      <c r="AC73">
        <f>IFERROR(INDEX(BasicStats!$A:$AH,MATCH($A73,BasicStats!$B:$B,0),COLUMN()+1),INDEX(BasicStats!$A:$AH,MATCH($A73&amp;" NCAA",BasicStats!$B:$B,0),COLUMN()+1))</f>
        <v>415</v>
      </c>
      <c r="AD73">
        <f>IFERROR(INDEX(BasicStats!$A:$AH,MATCH($A73,BasicStats!$B:$B,0),COLUMN()+1),INDEX(BasicStats!$A:$AH,MATCH($A73&amp;" NCAA",BasicStats!$B:$B,0),COLUMN()+1))</f>
        <v>159</v>
      </c>
      <c r="AE73">
        <f>IFERROR(INDEX(BasicStats!$A:$AH,MATCH($A73,BasicStats!$B:$B,0),COLUMN()+1),INDEX(BasicStats!$A:$AH,MATCH($A73&amp;" NCAA",BasicStats!$B:$B,0),COLUMN()+1))</f>
        <v>98</v>
      </c>
      <c r="AF73">
        <f>IFERROR(INDEX(BasicStats!$A:$AH,MATCH($A73,BasicStats!$B:$B,0),COLUMN()+1),INDEX(BasicStats!$A:$AH,MATCH($A73&amp;" NCAA",BasicStats!$B:$B,0),COLUMN()+1))</f>
        <v>361</v>
      </c>
      <c r="AG73" s="38">
        <f>IFERROR(INDEX(AdvancedStats!$A:$AD,MATCH($A73,AdvancedStats!$B:$B,0),COLUMN()-15),INDEX(AdvancedStats!$A:$AD,MATCH($A73&amp;" NCAA",AdvancedStats!$B:$B,0),COLUMN()-15))</f>
        <v>68.3</v>
      </c>
      <c r="AH73" s="38">
        <f>IFERROR(INDEX(AdvancedStats!$A:$AD,MATCH($A73,AdvancedStats!$B:$B,0),COLUMN()-15),INDEX(AdvancedStats!$A:$AD,MATCH($A73&amp;" NCAA",AdvancedStats!$B:$B,0),COLUMN()-15))</f>
        <v>104.6</v>
      </c>
      <c r="AI73" s="38">
        <f>IFERROR(INDEX(AdvancedStats!$A:$AD,MATCH($A73,AdvancedStats!$B:$B,0),COLUMN()-15),INDEX(AdvancedStats!$A:$AD,MATCH($A73&amp;" NCAA",AdvancedStats!$B:$B,0),COLUMN()-15))</f>
        <v>0.249</v>
      </c>
      <c r="AJ73" s="38">
        <f>IFERROR(INDEX(AdvancedStats!$A:$AD,MATCH($A73,AdvancedStats!$B:$B,0),COLUMN()-15),INDEX(AdvancedStats!$A:$AD,MATCH($A73&amp;" NCAA",AdvancedStats!$B:$B,0),COLUMN()-15))</f>
        <v>0.41099999999999998</v>
      </c>
      <c r="AK73" s="38">
        <f>IFERROR(INDEX(AdvancedStats!$A:$AD,MATCH($A73,AdvancedStats!$B:$B,0),COLUMN()-15),INDEX(AdvancedStats!$A:$AD,MATCH($A73&amp;" NCAA",AdvancedStats!$B:$B,0),COLUMN()-15))</f>
        <v>0.55300000000000005</v>
      </c>
      <c r="AL73" s="38">
        <f>IFERROR(INDEX(AdvancedStats!$A:$AD,MATCH($A73,AdvancedStats!$B:$B,0),COLUMN()-15),INDEX(AdvancedStats!$A:$AD,MATCH($A73&amp;" NCAA",AdvancedStats!$B:$B,0),COLUMN()-15))</f>
        <v>50.3</v>
      </c>
      <c r="AM73" s="38">
        <f>IFERROR(INDEX(AdvancedStats!$A:$AD,MATCH($A73,AdvancedStats!$B:$B,0),COLUMN()-15),INDEX(AdvancedStats!$A:$AD,MATCH($A73&amp;" NCAA",AdvancedStats!$B:$B,0),COLUMN()-15))</f>
        <v>52.5</v>
      </c>
      <c r="AN73" s="38">
        <f>IFERROR(INDEX(AdvancedStats!$A:$AD,MATCH($A73,AdvancedStats!$B:$B,0),COLUMN()-15),INDEX(AdvancedStats!$A:$AD,MATCH($A73&amp;" NCAA",AdvancedStats!$B:$B,0),COLUMN()-15))</f>
        <v>7.7</v>
      </c>
      <c r="AO73" s="38">
        <f>IFERROR(INDEX(AdvancedStats!$A:$AD,MATCH($A73,AdvancedStats!$B:$B,0),COLUMN()-15),INDEX(AdvancedStats!$A:$AD,MATCH($A73&amp;" NCAA",AdvancedStats!$B:$B,0),COLUMN()-15))</f>
        <v>8.5</v>
      </c>
      <c r="AP73" s="38">
        <f>IFERROR(INDEX(AdvancedStats!$A:$AD,MATCH($A73,AdvancedStats!$B:$B,0),COLUMN()-15),INDEX(AdvancedStats!$A:$AD,MATCH($A73&amp;" NCAA",AdvancedStats!$B:$B,0),COLUMN()-15))</f>
        <v>0.52800000000000002</v>
      </c>
      <c r="AQ73" s="38">
        <f>IFERROR(INDEX(AdvancedStats!$A:$AD,MATCH($A73,AdvancedStats!$B:$B,0),COLUMN()-15),INDEX(AdvancedStats!$A:$AD,MATCH($A73&amp;" NCAA",AdvancedStats!$B:$B,0),COLUMN()-15))</f>
        <v>15.6</v>
      </c>
      <c r="AR73" s="38">
        <f>IFERROR(INDEX(AdvancedStats!$A:$AD,MATCH($A73,AdvancedStats!$B:$B,0),COLUMN()-15),INDEX(AdvancedStats!$A:$AD,MATCH($A73&amp;" NCAA",AdvancedStats!$B:$B,0),COLUMN()-15))</f>
        <v>24.3</v>
      </c>
      <c r="AS73" s="38">
        <f>IFERROR(INDEX(AdvancedStats!$A:$AD,MATCH($A73,AdvancedStats!$B:$B,0),COLUMN()-15),INDEX(AdvancedStats!$A:$AD,MATCH($A73&amp;" NCAA",AdvancedStats!$B:$B,0),COLUMN()-15))</f>
        <v>0.18</v>
      </c>
      <c r="AT73" s="39">
        <f>IFERROR(INDEX(AdvancedOpponentStats!$A:$AD,MATCH($A73,AdvancedOpponentStats!$B:$B,0),COLUMN()-27),INDEX(AdvancedOpponentStats!$A:$AD,MATCH($A73&amp;" NCAA",AdvancedOpponentStats!$B:$B,0),COLUMN()-27))</f>
        <v>102.5</v>
      </c>
      <c r="AU73" s="39">
        <f>IFERROR(INDEX(AdvancedOpponentStats!$A:$AD,MATCH($A73,AdvancedOpponentStats!$B:$B,0),COLUMN()-27),INDEX(AdvancedOpponentStats!$A:$AD,MATCH($A73&amp;" NCAA",AdvancedOpponentStats!$B:$B,0),COLUMN()-27))</f>
        <v>0.26200000000000001</v>
      </c>
      <c r="AV73" s="39">
        <f>IFERROR(INDEX(AdvancedOpponentStats!$A:$AD,MATCH($A73,AdvancedOpponentStats!$B:$B,0),COLUMN()-27),INDEX(AdvancedOpponentStats!$A:$AD,MATCH($A73&amp;" NCAA",AdvancedOpponentStats!$B:$B,0),COLUMN()-27))</f>
        <v>0.33900000000000002</v>
      </c>
      <c r="AW73" s="39">
        <f>IFERROR(INDEX(AdvancedOpponentStats!$A:$AD,MATCH($A73,AdvancedOpponentStats!$B:$B,0),COLUMN()-27),INDEX(AdvancedOpponentStats!$A:$AD,MATCH($A73&amp;" NCAA",AdvancedOpponentStats!$B:$B,0),COLUMN()-27))</f>
        <v>0.54100000000000004</v>
      </c>
      <c r="AX73" s="39">
        <f>IFERROR(INDEX(AdvancedOpponentStats!$A:$AD,MATCH($A73,AdvancedOpponentStats!$B:$B,0),COLUMN()-27),INDEX(AdvancedOpponentStats!$A:$AD,MATCH($A73&amp;" NCAA",AdvancedOpponentStats!$B:$B,0),COLUMN()-27))</f>
        <v>49.7</v>
      </c>
      <c r="AY73" s="39">
        <f>IFERROR(INDEX(AdvancedOpponentStats!$A:$AD,MATCH($A73,AdvancedOpponentStats!$B:$B,0),COLUMN()-27),INDEX(AdvancedOpponentStats!$A:$AD,MATCH($A73&amp;" NCAA",AdvancedOpponentStats!$B:$B,0),COLUMN()-27))</f>
        <v>45.4</v>
      </c>
      <c r="AZ73" s="39">
        <f>IFERROR(INDEX(AdvancedOpponentStats!$A:$AD,MATCH($A73,AdvancedOpponentStats!$B:$B,0),COLUMN()-27),INDEX(AdvancedOpponentStats!$A:$AD,MATCH($A73&amp;" NCAA",AdvancedOpponentStats!$B:$B,0),COLUMN()-27))</f>
        <v>9.1</v>
      </c>
      <c r="BA73" s="39">
        <f>IFERROR(INDEX(AdvancedOpponentStats!$A:$AD,MATCH($A73,AdvancedOpponentStats!$B:$B,0),COLUMN()-27),INDEX(AdvancedOpponentStats!$A:$AD,MATCH($A73&amp;" NCAA",AdvancedOpponentStats!$B:$B,0),COLUMN()-27))</f>
        <v>8.9</v>
      </c>
      <c r="BB73" s="39">
        <f>IFERROR(INDEX(AdvancedOpponentStats!$A:$AD,MATCH($A73,AdvancedOpponentStats!$B:$B,0),COLUMN()-27),INDEX(AdvancedOpponentStats!$A:$AD,MATCH($A73&amp;" NCAA",AdvancedOpponentStats!$B:$B,0),COLUMN()-27))</f>
        <v>0.51600000000000001</v>
      </c>
      <c r="BC73" s="39">
        <f>IFERROR(INDEX(AdvancedOpponentStats!$A:$AD,MATCH($A73,AdvancedOpponentStats!$B:$B,0),COLUMN()-27),INDEX(AdvancedOpponentStats!$A:$AD,MATCH($A73&amp;" NCAA",AdvancedOpponentStats!$B:$B,0),COLUMN()-27))</f>
        <v>14.9</v>
      </c>
      <c r="BD73" s="39">
        <f>IFERROR(INDEX(AdvancedOpponentStats!$A:$AD,MATCH($A73,AdvancedOpponentStats!$B:$B,0),COLUMN()-27),INDEX(AdvancedOpponentStats!$A:$AD,MATCH($A73&amp;" NCAA",AdvancedOpponentStats!$B:$B,0),COLUMN()-27))</f>
        <v>23.5</v>
      </c>
      <c r="BE73" s="39">
        <f>IFERROR(INDEX(AdvancedOpponentStats!$A:$AD,MATCH($A73,AdvancedOpponentStats!$B:$B,0),COLUMN()-27),INDEX(AdvancedOpponentStats!$A:$AD,MATCH($A73&amp;" NCAA",AdvancedOpponentStats!$B:$B,0),COLUMN()-27))</f>
        <v>0.185</v>
      </c>
      <c r="BF73" s="41">
        <f>IFERROR(INDEX(TeamRankings!$A:$R,MATCH($A73,TeamRankings!$B:$B,0),COLUMN()-49),INDEX(TeamRankings!$A:$R,MATCH($A73&amp;" NCAA",TeamRankings!$B:$B,0),COLUMN()-49))</f>
        <v>1.47</v>
      </c>
      <c r="BG73" s="41">
        <f>IFERROR(INDEX(TeamRankings!$A:$R,MATCH($A73,TeamRankings!$B:$B,0),COLUMN()-48),INDEX(TeamRankings!$A:$R,MATCH($A73&amp;" NCAA",TeamRankings!$B:$B,0),COLUMN()-48))</f>
        <v>-2.98</v>
      </c>
      <c r="BH73" s="41">
        <f>IFERROR(INDEX(TeamRankings!$A:$R,MATCH($A73,TeamRankings!$B:$B,0),COLUMN()-47),INDEX(TeamRankings!$A:$R,MATCH($A73&amp;" NCAA",TeamRankings!$B:$B,0),COLUMN()-47))</f>
        <v>-3.55</v>
      </c>
      <c r="BI73" s="41">
        <f>IFERROR(INDEX(TeamRankings!$A:$R,MATCH($A73,TeamRankings!$B:$B,0),COLUMN()-47),INDEX(TeamRankings!$A:$R,MATCH($A73&amp;" NCAA",TeamRankings!$B:$B,0),COLUMN()-47))</f>
        <v>-2.1800000000000002</v>
      </c>
      <c r="BJ73" s="41">
        <f>IFERROR(INDEX(TeamRankings!$A:$R,MATCH($A73,TeamRankings!$B:$B,0),COLUMN()-47),INDEX(TeamRankings!$A:$R,MATCH($A73&amp;" NCAA",TeamRankings!$B:$B,0),COLUMN()-47))</f>
        <v>-5.73</v>
      </c>
      <c r="BK73" s="41">
        <f>IFERROR(INDEX(TeamRankings!$A:$R,MATCH($A73,TeamRankings!$B:$B,0),COLUMN()-47),INDEX(TeamRankings!$A:$R,MATCH($A73&amp;" NCAA",TeamRankings!$B:$B,0),COLUMN()-47))</f>
        <v>100.78</v>
      </c>
      <c r="BL73" s="41">
        <f>IFERROR(INDEX(TeamRankings!$A:$R,MATCH($A73,TeamRankings!$B:$B,0),COLUMN()-47),INDEX(TeamRankings!$A:$R,MATCH($A73&amp;" NCAA",TeamRankings!$B:$B,0),COLUMN()-47))</f>
        <v>108.11</v>
      </c>
      <c r="BM73" s="41">
        <f>IFERROR(INDEX(TeamRankings!$A:$R,MATCH($A73,TeamRankings!$B:$B,0),COLUMN()-47),INDEX(TeamRankings!$A:$R,MATCH($A73&amp;" NCAA",TeamRankings!$B:$B,0),COLUMN()-47))</f>
        <v>-7.34</v>
      </c>
      <c r="BN73">
        <f t="shared" si="33"/>
        <v>212.5</v>
      </c>
      <c r="BO73">
        <f t="shared" si="34"/>
        <v>256.5</v>
      </c>
      <c r="BP73">
        <f t="shared" si="20"/>
        <v>72</v>
      </c>
      <c r="BQ73" s="41" t="str">
        <f>INDEX(TeamRankings!$A:$R,MATCH($A73,TeamRankings!$B:$B,0),3)</f>
        <v>Ivy</v>
      </c>
      <c r="BR73" s="40">
        <f t="shared" si="21"/>
        <v>2.0999999999999943</v>
      </c>
      <c r="BS73" s="40">
        <f t="shared" si="22"/>
        <v>-1.3000000000000012E-2</v>
      </c>
      <c r="BT73" s="40">
        <f t="shared" si="23"/>
        <v>7.1999999999999953E-2</v>
      </c>
      <c r="BU73" s="40">
        <f t="shared" si="24"/>
        <v>1.2000000000000011E-2</v>
      </c>
      <c r="BV73" s="40">
        <f t="shared" si="25"/>
        <v>0.59999999999999432</v>
      </c>
      <c r="BW73" s="40">
        <f t="shared" si="26"/>
        <v>7.1000000000000014</v>
      </c>
      <c r="BX73" s="40">
        <f t="shared" si="27"/>
        <v>-1.3999999999999995</v>
      </c>
      <c r="BY73" s="40">
        <f t="shared" si="28"/>
        <v>-0.40000000000000036</v>
      </c>
      <c r="BZ73" s="40">
        <f t="shared" si="29"/>
        <v>1.2000000000000011E-2</v>
      </c>
      <c r="CA73" s="40">
        <f t="shared" si="30"/>
        <v>0.69999999999999929</v>
      </c>
      <c r="CB73" s="40">
        <f t="shared" si="31"/>
        <v>0.80000000000000071</v>
      </c>
      <c r="CC73" s="40">
        <f t="shared" si="32"/>
        <v>-5.0000000000000044E-3</v>
      </c>
    </row>
    <row r="74" spans="1:81" x14ac:dyDescent="0.25">
      <c r="A74" t="s">
        <v>203</v>
      </c>
      <c r="B74">
        <f>IFERROR(INDEX(BasicStats!$A:$AH,MATCH($A74,BasicStats!$B:$B,0),COLUMN()+1),INDEX(BasicStats!$A:$AH,MATCH($A74&amp;" NCAA",BasicStats!$B:$B,0),COLUMN()+1))</f>
        <v>34</v>
      </c>
      <c r="C74">
        <f>IFERROR(INDEX(BasicStats!$A:$AH,MATCH($A74,BasicStats!$B:$B,0),COLUMN()+1),INDEX(BasicStats!$A:$AH,MATCH($A74&amp;" NCAA",BasicStats!$B:$B,0),COLUMN()+1))</f>
        <v>24</v>
      </c>
      <c r="D74">
        <f>IFERROR(INDEX(BasicStats!$A:$AH,MATCH($A74,BasicStats!$B:$B,0),COLUMN()+1),INDEX(BasicStats!$A:$AH,MATCH($A74&amp;" NCAA",BasicStats!$B:$B,0),COLUMN()+1))</f>
        <v>10</v>
      </c>
      <c r="E74">
        <f>IFERROR(INDEX(BasicStats!$A:$AH,MATCH($A74,BasicStats!$B:$B,0),COLUMN()+1),INDEX(BasicStats!$A:$AH,MATCH($A74&amp;" NCAA",BasicStats!$B:$B,0),COLUMN()+1))</f>
        <v>0.70599999999999996</v>
      </c>
      <c r="F74">
        <f>IFERROR(INDEX(BasicStats!$A:$AH,MATCH($A74,BasicStats!$B:$B,0),COLUMN()+1),INDEX(BasicStats!$A:$AH,MATCH($A74&amp;" NCAA",BasicStats!$B:$B,0),COLUMN()+1))</f>
        <v>6.41</v>
      </c>
      <c r="G74">
        <f>IFERROR(INDEX(BasicStats!$A:$AH,MATCH($A74,BasicStats!$B:$B,0),COLUMN()+1),INDEX(BasicStats!$A:$AH,MATCH($A74&amp;" NCAA",BasicStats!$B:$B,0),COLUMN()+1))</f>
        <v>1.98</v>
      </c>
      <c r="H74">
        <f>IFERROR(INDEX(BasicStats!$A:$AH,MATCH($A74,BasicStats!$B:$B,0),COLUMN()+1),INDEX(BasicStats!$A:$AH,MATCH($A74&amp;" NCAA",BasicStats!$B:$B,0),COLUMN()+1))</f>
        <v>14</v>
      </c>
      <c r="I74">
        <f>IFERROR(INDEX(BasicStats!$A:$AH,MATCH($A74,BasicStats!$B:$B,0),COLUMN()+1),INDEX(BasicStats!$A:$AH,MATCH($A74&amp;" NCAA",BasicStats!$B:$B,0),COLUMN()+1))</f>
        <v>4</v>
      </c>
      <c r="J74">
        <f>IFERROR(INDEX(BasicStats!$A:$AH,MATCH($A74,BasicStats!$B:$B,0),COLUMN()+1),INDEX(BasicStats!$A:$AH,MATCH($A74&amp;" NCAA",BasicStats!$B:$B,0),COLUMN()+1))</f>
        <v>14</v>
      </c>
      <c r="K74">
        <f>IFERROR(INDEX(BasicStats!$A:$AH,MATCH($A74,BasicStats!$B:$B,0),COLUMN()+1),INDEX(BasicStats!$A:$AH,MATCH($A74&amp;" NCAA",BasicStats!$B:$B,0),COLUMN()+1))</f>
        <v>2</v>
      </c>
      <c r="L74">
        <f>IFERROR(INDEX(BasicStats!$A:$AH,MATCH($A74,BasicStats!$B:$B,0),COLUMN()+1),INDEX(BasicStats!$A:$AH,MATCH($A74&amp;" NCAA",BasicStats!$B:$B,0),COLUMN()+1))</f>
        <v>7</v>
      </c>
      <c r="M74">
        <f>IFERROR(INDEX(BasicStats!$A:$AH,MATCH($A74,BasicStats!$B:$B,0),COLUMN()+1),INDEX(BasicStats!$A:$AH,MATCH($A74&amp;" NCAA",BasicStats!$B:$B,0),COLUMN()+1))</f>
        <v>5</v>
      </c>
      <c r="N74">
        <f>IFERROR(INDEX(BasicStats!$A:$AH,MATCH($A74,BasicStats!$B:$B,0),COLUMN()+1),INDEX(BasicStats!$A:$AH,MATCH($A74&amp;" NCAA",BasicStats!$B:$B,0),COLUMN()+1))</f>
        <v>2409</v>
      </c>
      <c r="O74">
        <f>IFERROR(INDEX(BasicStats!$A:$AH,MATCH($A74,BasicStats!$B:$B,0),COLUMN()+1),INDEX(BasicStats!$A:$AH,MATCH($A74&amp;" NCAA",BasicStats!$B:$B,0),COLUMN()+1))</f>
        <v>2229</v>
      </c>
      <c r="P74">
        <f>IFERROR(INDEX(BasicStats!$A:$AH,MATCH($A74,BasicStats!$B:$B,0),COLUMN()+1),INDEX(BasicStats!$A:$AH,MATCH($A74&amp;" NCAA",BasicStats!$B:$B,0),COLUMN()+1))</f>
        <v>0</v>
      </c>
      <c r="Q74">
        <f>IFERROR(INDEX(BasicStats!$A:$AH,MATCH($A74,BasicStats!$B:$B,0),COLUMN()+1),INDEX(BasicStats!$A:$AH,MATCH($A74&amp;" NCAA",BasicStats!$B:$B,0),COLUMN()+1))</f>
        <v>1365</v>
      </c>
      <c r="R74">
        <f>IFERROR(INDEX(BasicStats!$A:$AH,MATCH($A74,BasicStats!$B:$B,0),COLUMN()+1),INDEX(BasicStats!$A:$AH,MATCH($A74&amp;" NCAA",BasicStats!$B:$B,0),COLUMN()+1))</f>
        <v>852</v>
      </c>
      <c r="S74">
        <f>IFERROR(INDEX(BasicStats!$A:$AH,MATCH($A74,BasicStats!$B:$B,0),COLUMN()+1),INDEX(BasicStats!$A:$AH,MATCH($A74&amp;" NCAA",BasicStats!$B:$B,0),COLUMN()+1))</f>
        <v>1893</v>
      </c>
      <c r="T74">
        <f>IFERROR(INDEX(BasicStats!$A:$AH,MATCH($A74,BasicStats!$B:$B,0),COLUMN()+1),INDEX(BasicStats!$A:$AH,MATCH($A74&amp;" NCAA",BasicStats!$B:$B,0),COLUMN()+1))</f>
        <v>0.45</v>
      </c>
      <c r="U74">
        <f>IFERROR(INDEX(BasicStats!$A:$AH,MATCH($A74,BasicStats!$B:$B,0),COLUMN()+1),INDEX(BasicStats!$A:$AH,MATCH($A74&amp;" NCAA",BasicStats!$B:$B,0),COLUMN()+1))</f>
        <v>312</v>
      </c>
      <c r="V74">
        <f>IFERROR(INDEX(BasicStats!$A:$AH,MATCH($A74,BasicStats!$B:$B,0),COLUMN()+1),INDEX(BasicStats!$A:$AH,MATCH($A74&amp;" NCAA",BasicStats!$B:$B,0),COLUMN()+1))</f>
        <v>882</v>
      </c>
      <c r="W74">
        <f>IFERROR(INDEX(BasicStats!$A:$AH,MATCH($A74,BasicStats!$B:$B,0),COLUMN()+1),INDEX(BasicStats!$A:$AH,MATCH($A74&amp;" NCAA",BasicStats!$B:$B,0),COLUMN()+1))</f>
        <v>0.35399999999999998</v>
      </c>
      <c r="X74">
        <f>IFERROR(INDEX(BasicStats!$A:$AH,MATCH($A74,BasicStats!$B:$B,0),COLUMN()+1),INDEX(BasicStats!$A:$AH,MATCH($A74&amp;" NCAA",BasicStats!$B:$B,0),COLUMN()+1))</f>
        <v>393</v>
      </c>
      <c r="Y74">
        <f>IFERROR(INDEX(BasicStats!$A:$AH,MATCH($A74,BasicStats!$B:$B,0),COLUMN()+1),INDEX(BasicStats!$A:$AH,MATCH($A74&amp;" NCAA",BasicStats!$B:$B,0),COLUMN()+1))</f>
        <v>525</v>
      </c>
      <c r="Z74">
        <f>IFERROR(INDEX(BasicStats!$A:$AH,MATCH($A74,BasicStats!$B:$B,0),COLUMN()+1),INDEX(BasicStats!$A:$AH,MATCH($A74&amp;" NCAA",BasicStats!$B:$B,0),COLUMN()+1))</f>
        <v>0.749</v>
      </c>
      <c r="AA74">
        <f>IFERROR(INDEX(BasicStats!$A:$AH,MATCH($A74,BasicStats!$B:$B,0),COLUMN()+1),INDEX(BasicStats!$A:$AH,MATCH($A74&amp;" NCAA",BasicStats!$B:$B,0),COLUMN()+1))</f>
        <v>264</v>
      </c>
      <c r="AB74">
        <f>IFERROR(INDEX(BasicStats!$A:$AH,MATCH($A74,BasicStats!$B:$B,0),COLUMN()+1),INDEX(BasicStats!$A:$AH,MATCH($A74&amp;" NCAA",BasicStats!$B:$B,0),COLUMN()+1))</f>
        <v>1185</v>
      </c>
      <c r="AC74">
        <f>IFERROR(INDEX(BasicStats!$A:$AH,MATCH($A74,BasicStats!$B:$B,0),COLUMN()+1),INDEX(BasicStats!$A:$AH,MATCH($A74&amp;" NCAA",BasicStats!$B:$B,0),COLUMN()+1))</f>
        <v>499</v>
      </c>
      <c r="AD74">
        <f>IFERROR(INDEX(BasicStats!$A:$AH,MATCH($A74,BasicStats!$B:$B,0),COLUMN()+1),INDEX(BasicStats!$A:$AH,MATCH($A74&amp;" NCAA",BasicStats!$B:$B,0),COLUMN()+1))</f>
        <v>175</v>
      </c>
      <c r="AE74">
        <f>IFERROR(INDEX(BasicStats!$A:$AH,MATCH($A74,BasicStats!$B:$B,0),COLUMN()+1),INDEX(BasicStats!$A:$AH,MATCH($A74&amp;" NCAA",BasicStats!$B:$B,0),COLUMN()+1))</f>
        <v>82</v>
      </c>
      <c r="AF74">
        <f>IFERROR(INDEX(BasicStats!$A:$AH,MATCH($A74,BasicStats!$B:$B,0),COLUMN()+1),INDEX(BasicStats!$A:$AH,MATCH($A74&amp;" NCAA",BasicStats!$B:$B,0),COLUMN()+1))</f>
        <v>378</v>
      </c>
      <c r="AG74" s="38">
        <f>IFERROR(INDEX(AdvancedStats!$A:$AD,MATCH($A74,AdvancedStats!$B:$B,0),COLUMN()-15),INDEX(AdvancedStats!$A:$AD,MATCH($A74&amp;" NCAA",AdvancedStats!$B:$B,0),COLUMN()-15))</f>
        <v>66.099999999999994</v>
      </c>
      <c r="AH74" s="38">
        <f>IFERROR(INDEX(AdvancedStats!$A:$AD,MATCH($A74,AdvancedStats!$B:$B,0),COLUMN()-15),INDEX(AdvancedStats!$A:$AD,MATCH($A74&amp;" NCAA",AdvancedStats!$B:$B,0),COLUMN()-15))</f>
        <v>106.8</v>
      </c>
      <c r="AI74" s="38">
        <f>IFERROR(INDEX(AdvancedStats!$A:$AD,MATCH($A74,AdvancedStats!$B:$B,0),COLUMN()-15),INDEX(AdvancedStats!$A:$AD,MATCH($A74&amp;" NCAA",AdvancedStats!$B:$B,0),COLUMN()-15))</f>
        <v>0.27700000000000002</v>
      </c>
      <c r="AJ74" s="38">
        <f>IFERROR(INDEX(AdvancedStats!$A:$AD,MATCH($A74,AdvancedStats!$B:$B,0),COLUMN()-15),INDEX(AdvancedStats!$A:$AD,MATCH($A74&amp;" NCAA",AdvancedStats!$B:$B,0),COLUMN()-15))</f>
        <v>0.46600000000000003</v>
      </c>
      <c r="AK74" s="38">
        <f>IFERROR(INDEX(AdvancedStats!$A:$AD,MATCH($A74,AdvancedStats!$B:$B,0),COLUMN()-15),INDEX(AdvancedStats!$A:$AD,MATCH($A74&amp;" NCAA",AdvancedStats!$B:$B,0),COLUMN()-15))</f>
        <v>0.56200000000000006</v>
      </c>
      <c r="AL74" s="38">
        <f>IFERROR(INDEX(AdvancedStats!$A:$AD,MATCH($A74,AdvancedStats!$B:$B,0),COLUMN()-15),INDEX(AdvancedStats!$A:$AD,MATCH($A74&amp;" NCAA",AdvancedStats!$B:$B,0),COLUMN()-15))</f>
        <v>50.9</v>
      </c>
      <c r="AM74" s="38">
        <f>IFERROR(INDEX(AdvancedStats!$A:$AD,MATCH($A74,AdvancedStats!$B:$B,0),COLUMN()-15),INDEX(AdvancedStats!$A:$AD,MATCH($A74&amp;" NCAA",AdvancedStats!$B:$B,0),COLUMN()-15))</f>
        <v>58.6</v>
      </c>
      <c r="AN74" s="38">
        <f>IFERROR(INDEX(AdvancedStats!$A:$AD,MATCH($A74,AdvancedStats!$B:$B,0),COLUMN()-15),INDEX(AdvancedStats!$A:$AD,MATCH($A74&amp;" NCAA",AdvancedStats!$B:$B,0),COLUMN()-15))</f>
        <v>7.8</v>
      </c>
      <c r="AO74" s="38">
        <f>IFERROR(INDEX(AdvancedStats!$A:$AD,MATCH($A74,AdvancedStats!$B:$B,0),COLUMN()-15),INDEX(AdvancedStats!$A:$AD,MATCH($A74&amp;" NCAA",AdvancedStats!$B:$B,0),COLUMN()-15))</f>
        <v>7.7</v>
      </c>
      <c r="AP74" s="38">
        <f>IFERROR(INDEX(AdvancedStats!$A:$AD,MATCH($A74,AdvancedStats!$B:$B,0),COLUMN()-15),INDEX(AdvancedStats!$A:$AD,MATCH($A74&amp;" NCAA",AdvancedStats!$B:$B,0),COLUMN()-15))</f>
        <v>0.53200000000000003</v>
      </c>
      <c r="AQ74" s="38">
        <f>IFERROR(INDEX(AdvancedStats!$A:$AD,MATCH($A74,AdvancedStats!$B:$B,0),COLUMN()-15),INDEX(AdvancedStats!$A:$AD,MATCH($A74&amp;" NCAA",AdvancedStats!$B:$B,0),COLUMN()-15))</f>
        <v>15</v>
      </c>
      <c r="AR74" s="38">
        <f>IFERROR(INDEX(AdvancedStats!$A:$AD,MATCH($A74,AdvancedStats!$B:$B,0),COLUMN()-15),INDEX(AdvancedStats!$A:$AD,MATCH($A74&amp;" NCAA",AdvancedStats!$B:$B,0),COLUMN()-15))</f>
        <v>23.8</v>
      </c>
      <c r="AS74" s="38">
        <f>IFERROR(INDEX(AdvancedStats!$A:$AD,MATCH($A74,AdvancedStats!$B:$B,0),COLUMN()-15),INDEX(AdvancedStats!$A:$AD,MATCH($A74&amp;" NCAA",AdvancedStats!$B:$B,0),COLUMN()-15))</f>
        <v>0.20799999999999999</v>
      </c>
      <c r="AT74" s="39">
        <f>IFERROR(INDEX(AdvancedOpponentStats!$A:$AD,MATCH($A74,AdvancedOpponentStats!$B:$B,0),COLUMN()-27),INDEX(AdvancedOpponentStats!$A:$AD,MATCH($A74&amp;" NCAA",AdvancedOpponentStats!$B:$B,0),COLUMN()-27))</f>
        <v>98.8</v>
      </c>
      <c r="AU74" s="39">
        <f>IFERROR(INDEX(AdvancedOpponentStats!$A:$AD,MATCH($A74,AdvancedOpponentStats!$B:$B,0),COLUMN()-27),INDEX(AdvancedOpponentStats!$A:$AD,MATCH($A74&amp;" NCAA",AdvancedOpponentStats!$B:$B,0),COLUMN()-27))</f>
        <v>0.29399999999999998</v>
      </c>
      <c r="AV74" s="39">
        <f>IFERROR(INDEX(AdvancedOpponentStats!$A:$AD,MATCH($A74,AdvancedOpponentStats!$B:$B,0),COLUMN()-27),INDEX(AdvancedOpponentStats!$A:$AD,MATCH($A74&amp;" NCAA",AdvancedOpponentStats!$B:$B,0),COLUMN()-27))</f>
        <v>0.438</v>
      </c>
      <c r="AW74" s="39">
        <f>IFERROR(INDEX(AdvancedOpponentStats!$A:$AD,MATCH($A74,AdvancedOpponentStats!$B:$B,0),COLUMN()-27),INDEX(AdvancedOpponentStats!$A:$AD,MATCH($A74&amp;" NCAA",AdvancedOpponentStats!$B:$B,0),COLUMN()-27))</f>
        <v>0.51300000000000001</v>
      </c>
      <c r="AX74" s="39">
        <f>IFERROR(INDEX(AdvancedOpponentStats!$A:$AD,MATCH($A74,AdvancedOpponentStats!$B:$B,0),COLUMN()-27),INDEX(AdvancedOpponentStats!$A:$AD,MATCH($A74&amp;" NCAA",AdvancedOpponentStats!$B:$B,0),COLUMN()-27))</f>
        <v>49.1</v>
      </c>
      <c r="AY74" s="39">
        <f>IFERROR(INDEX(AdvancedOpponentStats!$A:$AD,MATCH($A74,AdvancedOpponentStats!$B:$B,0),COLUMN()-27),INDEX(AdvancedOpponentStats!$A:$AD,MATCH($A74&amp;" NCAA",AdvancedOpponentStats!$B:$B,0),COLUMN()-27))</f>
        <v>54.9</v>
      </c>
      <c r="AZ74" s="39">
        <f>IFERROR(INDEX(AdvancedOpponentStats!$A:$AD,MATCH($A74,AdvancedOpponentStats!$B:$B,0),COLUMN()-27),INDEX(AdvancedOpponentStats!$A:$AD,MATCH($A74&amp;" NCAA",AdvancedOpponentStats!$B:$B,0),COLUMN()-27))</f>
        <v>7.7</v>
      </c>
      <c r="BA74" s="39">
        <f>IFERROR(INDEX(AdvancedOpponentStats!$A:$AD,MATCH($A74,AdvancedOpponentStats!$B:$B,0),COLUMN()-27),INDEX(AdvancedOpponentStats!$A:$AD,MATCH($A74&amp;" NCAA",AdvancedOpponentStats!$B:$B,0),COLUMN()-27))</f>
        <v>7.4</v>
      </c>
      <c r="BB74" s="39">
        <f>IFERROR(INDEX(AdvancedOpponentStats!$A:$AD,MATCH($A74,AdvancedOpponentStats!$B:$B,0),COLUMN()-27),INDEX(AdvancedOpponentStats!$A:$AD,MATCH($A74&amp;" NCAA",AdvancedOpponentStats!$B:$B,0),COLUMN()-27))</f>
        <v>0.48099999999999998</v>
      </c>
      <c r="BC74" s="39">
        <f>IFERROR(INDEX(AdvancedOpponentStats!$A:$AD,MATCH($A74,AdvancedOpponentStats!$B:$B,0),COLUMN()-27),INDEX(AdvancedOpponentStats!$A:$AD,MATCH($A74&amp;" NCAA",AdvancedOpponentStats!$B:$B,0),COLUMN()-27))</f>
        <v>14.9</v>
      </c>
      <c r="BD74" s="39">
        <f>IFERROR(INDEX(AdvancedOpponentStats!$A:$AD,MATCH($A74,AdvancedOpponentStats!$B:$B,0),COLUMN()-27),INDEX(AdvancedOpponentStats!$A:$AD,MATCH($A74&amp;" NCAA",AdvancedOpponentStats!$B:$B,0),COLUMN()-27))</f>
        <v>24.4</v>
      </c>
      <c r="BE74" s="39">
        <f>IFERROR(INDEX(AdvancedOpponentStats!$A:$AD,MATCH($A74,AdvancedOpponentStats!$B:$B,0),COLUMN()-27),INDEX(AdvancedOpponentStats!$A:$AD,MATCH($A74&amp;" NCAA",AdvancedOpponentStats!$B:$B,0),COLUMN()-27))</f>
        <v>0.20899999999999999</v>
      </c>
      <c r="BF74" s="41">
        <f>IFERROR(INDEX(TeamRankings!$A:$R,MATCH($A74,TeamRankings!$B:$B,0),COLUMN()-49),INDEX(TeamRankings!$A:$R,MATCH($A74&amp;" NCAA",TeamRankings!$B:$B,0),COLUMN()-49))</f>
        <v>5.29</v>
      </c>
      <c r="BG74" s="41">
        <f>IFERROR(INDEX(TeamRankings!$A:$R,MATCH($A74,TeamRankings!$B:$B,0),COLUMN()-48),INDEX(TeamRankings!$A:$R,MATCH($A74&amp;" NCAA",TeamRankings!$B:$B,0),COLUMN()-48))</f>
        <v>1.98</v>
      </c>
      <c r="BH74" s="41">
        <f>IFERROR(INDEX(TeamRankings!$A:$R,MATCH($A74,TeamRankings!$B:$B,0),COLUMN()-47),INDEX(TeamRankings!$A:$R,MATCH($A74&amp;" NCAA",TeamRankings!$B:$B,0),COLUMN()-47))</f>
        <v>-0.23</v>
      </c>
      <c r="BI74" s="41">
        <f>IFERROR(INDEX(TeamRankings!$A:$R,MATCH($A74,TeamRankings!$B:$B,0),COLUMN()-47),INDEX(TeamRankings!$A:$R,MATCH($A74&amp;" NCAA",TeamRankings!$B:$B,0),COLUMN()-47))</f>
        <v>6.64</v>
      </c>
      <c r="BJ74" s="41">
        <f>IFERROR(INDEX(TeamRankings!$A:$R,MATCH($A74,TeamRankings!$B:$B,0),COLUMN()-47),INDEX(TeamRankings!$A:$R,MATCH($A74&amp;" NCAA",TeamRankings!$B:$B,0),COLUMN()-47))</f>
        <v>6.41</v>
      </c>
      <c r="BK74" s="41">
        <f>IFERROR(INDEX(TeamRankings!$A:$R,MATCH($A74,TeamRankings!$B:$B,0),COLUMN()-47),INDEX(TeamRankings!$A:$R,MATCH($A74&amp;" NCAA",TeamRankings!$B:$B,0),COLUMN()-47))</f>
        <v>108.24</v>
      </c>
      <c r="BL74" s="41">
        <f>IFERROR(INDEX(TeamRankings!$A:$R,MATCH($A74,TeamRankings!$B:$B,0),COLUMN()-47),INDEX(TeamRankings!$A:$R,MATCH($A74&amp;" NCAA",TeamRankings!$B:$B,0),COLUMN()-47))</f>
        <v>98.26</v>
      </c>
      <c r="BM74" s="41">
        <f>IFERROR(INDEX(TeamRankings!$A:$R,MATCH($A74,TeamRankings!$B:$B,0),COLUMN()-47),INDEX(TeamRankings!$A:$R,MATCH($A74&amp;" NCAA",TeamRankings!$B:$B,0),COLUMN()-47))</f>
        <v>9.9700000000000006</v>
      </c>
      <c r="BN74">
        <f t="shared" si="33"/>
        <v>91</v>
      </c>
      <c r="BO74">
        <f t="shared" si="34"/>
        <v>94</v>
      </c>
      <c r="BP74">
        <f t="shared" si="20"/>
        <v>70.852941176470594</v>
      </c>
      <c r="BQ74" s="41" t="str">
        <f>INDEX(TeamRankings!$A:$R,MATCH($A74,TeamRankings!$B:$B,0),3)</f>
        <v>A-10</v>
      </c>
      <c r="BR74" s="40">
        <f t="shared" si="21"/>
        <v>8</v>
      </c>
      <c r="BS74" s="40">
        <f t="shared" si="22"/>
        <v>-1.699999999999996E-2</v>
      </c>
      <c r="BT74" s="40">
        <f t="shared" si="23"/>
        <v>2.8000000000000025E-2</v>
      </c>
      <c r="BU74" s="40">
        <f t="shared" si="24"/>
        <v>4.9000000000000044E-2</v>
      </c>
      <c r="BV74" s="40">
        <f t="shared" si="25"/>
        <v>1.7999999999999972</v>
      </c>
      <c r="BW74" s="40">
        <f t="shared" si="26"/>
        <v>3.7000000000000028</v>
      </c>
      <c r="BX74" s="40">
        <f t="shared" si="27"/>
        <v>9.9999999999999645E-2</v>
      </c>
      <c r="BY74" s="40">
        <f t="shared" si="28"/>
        <v>0.29999999999999982</v>
      </c>
      <c r="BZ74" s="40">
        <f t="shared" si="29"/>
        <v>5.1000000000000045E-2</v>
      </c>
      <c r="CA74" s="40">
        <f t="shared" si="30"/>
        <v>9.9999999999999645E-2</v>
      </c>
      <c r="CB74" s="40">
        <f t="shared" si="31"/>
        <v>-0.59999999999999787</v>
      </c>
      <c r="CC74" s="40">
        <f t="shared" si="32"/>
        <v>-1.0000000000000009E-3</v>
      </c>
    </row>
    <row r="75" spans="1:81" x14ac:dyDescent="0.25">
      <c r="A75" t="s">
        <v>204</v>
      </c>
      <c r="B75">
        <f>IFERROR(INDEX(BasicStats!$A:$AH,MATCH($A75,BasicStats!$B:$B,0),COLUMN()+1),INDEX(BasicStats!$A:$AH,MATCH($A75&amp;" NCAA",BasicStats!$B:$B,0),COLUMN()+1))</f>
        <v>33</v>
      </c>
      <c r="C75">
        <f>IFERROR(INDEX(BasicStats!$A:$AH,MATCH($A75,BasicStats!$B:$B,0),COLUMN()+1),INDEX(BasicStats!$A:$AH,MATCH($A75&amp;" NCAA",BasicStats!$B:$B,0),COLUMN()+1))</f>
        <v>21</v>
      </c>
      <c r="D75">
        <f>IFERROR(INDEX(BasicStats!$A:$AH,MATCH($A75,BasicStats!$B:$B,0),COLUMN()+1),INDEX(BasicStats!$A:$AH,MATCH($A75&amp;" NCAA",BasicStats!$B:$B,0),COLUMN()+1))</f>
        <v>12</v>
      </c>
      <c r="E75">
        <f>IFERROR(INDEX(BasicStats!$A:$AH,MATCH($A75,BasicStats!$B:$B,0),COLUMN()+1),INDEX(BasicStats!$A:$AH,MATCH($A75&amp;" NCAA",BasicStats!$B:$B,0),COLUMN()+1))</f>
        <v>0.63600000000000001</v>
      </c>
      <c r="F75">
        <f>IFERROR(INDEX(BasicStats!$A:$AH,MATCH($A75,BasicStats!$B:$B,0),COLUMN()+1),INDEX(BasicStats!$A:$AH,MATCH($A75&amp;" NCAA",BasicStats!$B:$B,0),COLUMN()+1))</f>
        <v>9.68</v>
      </c>
      <c r="G75">
        <f>IFERROR(INDEX(BasicStats!$A:$AH,MATCH($A75,BasicStats!$B:$B,0),COLUMN()+1),INDEX(BasicStats!$A:$AH,MATCH($A75&amp;" NCAA",BasicStats!$B:$B,0),COLUMN()+1))</f>
        <v>2.93</v>
      </c>
      <c r="H75">
        <f>IFERROR(INDEX(BasicStats!$A:$AH,MATCH($A75,BasicStats!$B:$B,0),COLUMN()+1),INDEX(BasicStats!$A:$AH,MATCH($A75&amp;" NCAA",BasicStats!$B:$B,0),COLUMN()+1))</f>
        <v>13</v>
      </c>
      <c r="I75">
        <f>IFERROR(INDEX(BasicStats!$A:$AH,MATCH($A75,BasicStats!$B:$B,0),COLUMN()+1),INDEX(BasicStats!$A:$AH,MATCH($A75&amp;" NCAA",BasicStats!$B:$B,0),COLUMN()+1))</f>
        <v>5</v>
      </c>
      <c r="J75">
        <f>IFERROR(INDEX(BasicStats!$A:$AH,MATCH($A75,BasicStats!$B:$B,0),COLUMN()+1),INDEX(BasicStats!$A:$AH,MATCH($A75&amp;" NCAA",BasicStats!$B:$B,0),COLUMN()+1))</f>
        <v>13</v>
      </c>
      <c r="K75">
        <f>IFERROR(INDEX(BasicStats!$A:$AH,MATCH($A75,BasicStats!$B:$B,0),COLUMN()+1),INDEX(BasicStats!$A:$AH,MATCH($A75&amp;" NCAA",BasicStats!$B:$B,0),COLUMN()+1))</f>
        <v>4</v>
      </c>
      <c r="L75">
        <f>IFERROR(INDEX(BasicStats!$A:$AH,MATCH($A75,BasicStats!$B:$B,0),COLUMN()+1),INDEX(BasicStats!$A:$AH,MATCH($A75&amp;" NCAA",BasicStats!$B:$B,0),COLUMN()+1))</f>
        <v>7</v>
      </c>
      <c r="M75">
        <f>IFERROR(INDEX(BasicStats!$A:$AH,MATCH($A75,BasicStats!$B:$B,0),COLUMN()+1),INDEX(BasicStats!$A:$AH,MATCH($A75&amp;" NCAA",BasicStats!$B:$B,0),COLUMN()+1))</f>
        <v>4</v>
      </c>
      <c r="N75">
        <f>IFERROR(INDEX(BasicStats!$A:$AH,MATCH($A75,BasicStats!$B:$B,0),COLUMN()+1),INDEX(BasicStats!$A:$AH,MATCH($A75&amp;" NCAA",BasicStats!$B:$B,0),COLUMN()+1))</f>
        <v>2406</v>
      </c>
      <c r="O75">
        <f>IFERROR(INDEX(BasicStats!$A:$AH,MATCH($A75,BasicStats!$B:$B,0),COLUMN()+1),INDEX(BasicStats!$A:$AH,MATCH($A75&amp;" NCAA",BasicStats!$B:$B,0),COLUMN()+1))</f>
        <v>2183</v>
      </c>
      <c r="P75">
        <f>IFERROR(INDEX(BasicStats!$A:$AH,MATCH($A75,BasicStats!$B:$B,0),COLUMN()+1),INDEX(BasicStats!$A:$AH,MATCH($A75&amp;" NCAA",BasicStats!$B:$B,0),COLUMN()+1))</f>
        <v>0</v>
      </c>
      <c r="Q75">
        <f>IFERROR(INDEX(BasicStats!$A:$AH,MATCH($A75,BasicStats!$B:$B,0),COLUMN()+1),INDEX(BasicStats!$A:$AH,MATCH($A75&amp;" NCAA",BasicStats!$B:$B,0),COLUMN()+1))</f>
        <v>1335</v>
      </c>
      <c r="R75">
        <f>IFERROR(INDEX(BasicStats!$A:$AH,MATCH($A75,BasicStats!$B:$B,0),COLUMN()+1),INDEX(BasicStats!$A:$AH,MATCH($A75&amp;" NCAA",BasicStats!$B:$B,0),COLUMN()+1))</f>
        <v>902</v>
      </c>
      <c r="S75">
        <f>IFERROR(INDEX(BasicStats!$A:$AH,MATCH($A75,BasicStats!$B:$B,0),COLUMN()+1),INDEX(BasicStats!$A:$AH,MATCH($A75&amp;" NCAA",BasicStats!$B:$B,0),COLUMN()+1))</f>
        <v>1789</v>
      </c>
      <c r="T75">
        <f>IFERROR(INDEX(BasicStats!$A:$AH,MATCH($A75,BasicStats!$B:$B,0),COLUMN()+1),INDEX(BasicStats!$A:$AH,MATCH($A75&amp;" NCAA",BasicStats!$B:$B,0),COLUMN()+1))</f>
        <v>0.504</v>
      </c>
      <c r="U75">
        <f>IFERROR(INDEX(BasicStats!$A:$AH,MATCH($A75,BasicStats!$B:$B,0),COLUMN()+1),INDEX(BasicStats!$A:$AH,MATCH($A75&amp;" NCAA",BasicStats!$B:$B,0),COLUMN()+1))</f>
        <v>205</v>
      </c>
      <c r="V75">
        <f>IFERROR(INDEX(BasicStats!$A:$AH,MATCH($A75,BasicStats!$B:$B,0),COLUMN()+1),INDEX(BasicStats!$A:$AH,MATCH($A75&amp;" NCAA",BasicStats!$B:$B,0),COLUMN()+1))</f>
        <v>617</v>
      </c>
      <c r="W75">
        <f>IFERROR(INDEX(BasicStats!$A:$AH,MATCH($A75,BasicStats!$B:$B,0),COLUMN()+1),INDEX(BasicStats!$A:$AH,MATCH($A75&amp;" NCAA",BasicStats!$B:$B,0),COLUMN()+1))</f>
        <v>0.33200000000000002</v>
      </c>
      <c r="X75">
        <f>IFERROR(INDEX(BasicStats!$A:$AH,MATCH($A75,BasicStats!$B:$B,0),COLUMN()+1),INDEX(BasicStats!$A:$AH,MATCH($A75&amp;" NCAA",BasicStats!$B:$B,0),COLUMN()+1))</f>
        <v>397</v>
      </c>
      <c r="Y75">
        <f>IFERROR(INDEX(BasicStats!$A:$AH,MATCH($A75,BasicStats!$B:$B,0),COLUMN()+1),INDEX(BasicStats!$A:$AH,MATCH($A75&amp;" NCAA",BasicStats!$B:$B,0),COLUMN()+1))</f>
        <v>575</v>
      </c>
      <c r="Z75">
        <f>IFERROR(INDEX(BasicStats!$A:$AH,MATCH($A75,BasicStats!$B:$B,0),COLUMN()+1),INDEX(BasicStats!$A:$AH,MATCH($A75&amp;" NCAA",BasicStats!$B:$B,0),COLUMN()+1))</f>
        <v>0.69</v>
      </c>
      <c r="AA75">
        <f>IFERROR(INDEX(BasicStats!$A:$AH,MATCH($A75,BasicStats!$B:$B,0),COLUMN()+1),INDEX(BasicStats!$A:$AH,MATCH($A75&amp;" NCAA",BasicStats!$B:$B,0),COLUMN()+1))</f>
        <v>261</v>
      </c>
      <c r="AB75">
        <f>IFERROR(INDEX(BasicStats!$A:$AH,MATCH($A75,BasicStats!$B:$B,0),COLUMN()+1),INDEX(BasicStats!$A:$AH,MATCH($A75&amp;" NCAA",BasicStats!$B:$B,0),COLUMN()+1))</f>
        <v>1145</v>
      </c>
      <c r="AC75">
        <f>IFERROR(INDEX(BasicStats!$A:$AH,MATCH($A75,BasicStats!$B:$B,0),COLUMN()+1),INDEX(BasicStats!$A:$AH,MATCH($A75&amp;" NCAA",BasicStats!$B:$B,0),COLUMN()+1))</f>
        <v>541</v>
      </c>
      <c r="AD75">
        <f>IFERROR(INDEX(BasicStats!$A:$AH,MATCH($A75,BasicStats!$B:$B,0),COLUMN()+1),INDEX(BasicStats!$A:$AH,MATCH($A75&amp;" NCAA",BasicStats!$B:$B,0),COLUMN()+1))</f>
        <v>164</v>
      </c>
      <c r="AE75">
        <f>IFERROR(INDEX(BasicStats!$A:$AH,MATCH($A75,BasicStats!$B:$B,0),COLUMN()+1),INDEX(BasicStats!$A:$AH,MATCH($A75&amp;" NCAA",BasicStats!$B:$B,0),COLUMN()+1))</f>
        <v>81</v>
      </c>
      <c r="AF75">
        <f>IFERROR(INDEX(BasicStats!$A:$AH,MATCH($A75,BasicStats!$B:$B,0),COLUMN()+1),INDEX(BasicStats!$A:$AH,MATCH($A75&amp;" NCAA",BasicStats!$B:$B,0),COLUMN()+1))</f>
        <v>414</v>
      </c>
      <c r="AG75" s="38">
        <f>IFERROR(INDEX(AdvancedStats!$A:$AD,MATCH($A75,AdvancedStats!$B:$B,0),COLUMN()-15),INDEX(AdvancedStats!$A:$AD,MATCH($A75&amp;" NCAA",AdvancedStats!$B:$B,0),COLUMN()-15))</f>
        <v>66.2</v>
      </c>
      <c r="AH75" s="38">
        <f>IFERROR(INDEX(AdvancedStats!$A:$AD,MATCH($A75,AdvancedStats!$B:$B,0),COLUMN()-15),INDEX(AdvancedStats!$A:$AD,MATCH($A75&amp;" NCAA",AdvancedStats!$B:$B,0),COLUMN()-15))</f>
        <v>108.9</v>
      </c>
      <c r="AI75" s="38">
        <f>IFERROR(INDEX(AdvancedStats!$A:$AD,MATCH($A75,AdvancedStats!$B:$B,0),COLUMN()-15),INDEX(AdvancedStats!$A:$AD,MATCH($A75&amp;" NCAA",AdvancedStats!$B:$B,0),COLUMN()-15))</f>
        <v>0.32100000000000001</v>
      </c>
      <c r="AJ75" s="38">
        <f>IFERROR(INDEX(AdvancedStats!$A:$AD,MATCH($A75,AdvancedStats!$B:$B,0),COLUMN()-15),INDEX(AdvancedStats!$A:$AD,MATCH($A75&amp;" NCAA",AdvancedStats!$B:$B,0),COLUMN()-15))</f>
        <v>0.34499999999999997</v>
      </c>
      <c r="AK75" s="38">
        <f>IFERROR(INDEX(AdvancedStats!$A:$AD,MATCH($A75,AdvancedStats!$B:$B,0),COLUMN()-15),INDEX(AdvancedStats!$A:$AD,MATCH($A75&amp;" NCAA",AdvancedStats!$B:$B,0),COLUMN()-15))</f>
        <v>0.58299999999999996</v>
      </c>
      <c r="AL75" s="38">
        <f>IFERROR(INDEX(AdvancedStats!$A:$AD,MATCH($A75,AdvancedStats!$B:$B,0),COLUMN()-15),INDEX(AdvancedStats!$A:$AD,MATCH($A75&amp;" NCAA",AdvancedStats!$B:$B,0),COLUMN()-15))</f>
        <v>52</v>
      </c>
      <c r="AM75" s="38">
        <f>IFERROR(INDEX(AdvancedStats!$A:$AD,MATCH($A75,AdvancedStats!$B:$B,0),COLUMN()-15),INDEX(AdvancedStats!$A:$AD,MATCH($A75&amp;" NCAA",AdvancedStats!$B:$B,0),COLUMN()-15))</f>
        <v>60</v>
      </c>
      <c r="AN75" s="38">
        <f>IFERROR(INDEX(AdvancedStats!$A:$AD,MATCH($A75,AdvancedStats!$B:$B,0),COLUMN()-15),INDEX(AdvancedStats!$A:$AD,MATCH($A75&amp;" NCAA",AdvancedStats!$B:$B,0),COLUMN()-15))</f>
        <v>7.4</v>
      </c>
      <c r="AO75" s="38">
        <f>IFERROR(INDEX(AdvancedStats!$A:$AD,MATCH($A75,AdvancedStats!$B:$B,0),COLUMN()-15),INDEX(AdvancedStats!$A:$AD,MATCH($A75&amp;" NCAA",AdvancedStats!$B:$B,0),COLUMN()-15))</f>
        <v>7</v>
      </c>
      <c r="AP75" s="38">
        <f>IFERROR(INDEX(AdvancedStats!$A:$AD,MATCH($A75,AdvancedStats!$B:$B,0),COLUMN()-15),INDEX(AdvancedStats!$A:$AD,MATCH($A75&amp;" NCAA",AdvancedStats!$B:$B,0),COLUMN()-15))</f>
        <v>0.56100000000000005</v>
      </c>
      <c r="AQ75" s="38">
        <f>IFERROR(INDEX(AdvancedStats!$A:$AD,MATCH($A75,AdvancedStats!$B:$B,0),COLUMN()-15),INDEX(AdvancedStats!$A:$AD,MATCH($A75&amp;" NCAA",AdvancedStats!$B:$B,0),COLUMN()-15))</f>
        <v>16.7</v>
      </c>
      <c r="AR75" s="38">
        <f>IFERROR(INDEX(AdvancedStats!$A:$AD,MATCH($A75,AdvancedStats!$B:$B,0),COLUMN()-15),INDEX(AdvancedStats!$A:$AD,MATCH($A75&amp;" NCAA",AdvancedStats!$B:$B,0),COLUMN()-15))</f>
        <v>26.4</v>
      </c>
      <c r="AS75" s="38">
        <f>IFERROR(INDEX(AdvancedStats!$A:$AD,MATCH($A75,AdvancedStats!$B:$B,0),COLUMN()-15),INDEX(AdvancedStats!$A:$AD,MATCH($A75&amp;" NCAA",AdvancedStats!$B:$B,0),COLUMN()-15))</f>
        <v>0.222</v>
      </c>
      <c r="AT75" s="39">
        <f>IFERROR(INDEX(AdvancedOpponentStats!$A:$AD,MATCH($A75,AdvancedOpponentStats!$B:$B,0),COLUMN()-27),INDEX(AdvancedOpponentStats!$A:$AD,MATCH($A75&amp;" NCAA",AdvancedOpponentStats!$B:$B,0),COLUMN()-27))</f>
        <v>98.8</v>
      </c>
      <c r="AU75" s="39">
        <f>IFERROR(INDEX(AdvancedOpponentStats!$A:$AD,MATCH($A75,AdvancedOpponentStats!$B:$B,0),COLUMN()-27),INDEX(AdvancedOpponentStats!$A:$AD,MATCH($A75&amp;" NCAA",AdvancedOpponentStats!$B:$B,0),COLUMN()-27))</f>
        <v>0.23799999999999999</v>
      </c>
      <c r="AV75" s="39">
        <f>IFERROR(INDEX(AdvancedOpponentStats!$A:$AD,MATCH($A75,AdvancedOpponentStats!$B:$B,0),COLUMN()-27),INDEX(AdvancedOpponentStats!$A:$AD,MATCH($A75&amp;" NCAA",AdvancedOpponentStats!$B:$B,0),COLUMN()-27))</f>
        <v>0.40500000000000003</v>
      </c>
      <c r="AW75" s="39">
        <f>IFERROR(INDEX(AdvancedOpponentStats!$A:$AD,MATCH($A75,AdvancedOpponentStats!$B:$B,0),COLUMN()-27),INDEX(AdvancedOpponentStats!$A:$AD,MATCH($A75&amp;" NCAA",AdvancedOpponentStats!$B:$B,0),COLUMN()-27))</f>
        <v>0.505</v>
      </c>
      <c r="AX75" s="39">
        <f>IFERROR(INDEX(AdvancedOpponentStats!$A:$AD,MATCH($A75,AdvancedOpponentStats!$B:$B,0),COLUMN()-27),INDEX(AdvancedOpponentStats!$A:$AD,MATCH($A75&amp;" NCAA",AdvancedOpponentStats!$B:$B,0),COLUMN()-27))</f>
        <v>48</v>
      </c>
      <c r="AY75" s="39">
        <f>IFERROR(INDEX(AdvancedOpponentStats!$A:$AD,MATCH($A75,AdvancedOpponentStats!$B:$B,0),COLUMN()-27),INDEX(AdvancedOpponentStats!$A:$AD,MATCH($A75&amp;" NCAA",AdvancedOpponentStats!$B:$B,0),COLUMN()-27))</f>
        <v>51.7</v>
      </c>
      <c r="AZ75" s="39">
        <f>IFERROR(INDEX(AdvancedOpponentStats!$A:$AD,MATCH($A75,AdvancedOpponentStats!$B:$B,0),COLUMN()-27),INDEX(AdvancedOpponentStats!$A:$AD,MATCH($A75&amp;" NCAA",AdvancedOpponentStats!$B:$B,0),COLUMN()-27))</f>
        <v>8</v>
      </c>
      <c r="BA75" s="39">
        <f>IFERROR(INDEX(AdvancedOpponentStats!$A:$AD,MATCH($A75,AdvancedOpponentStats!$B:$B,0),COLUMN()-27),INDEX(AdvancedOpponentStats!$A:$AD,MATCH($A75&amp;" NCAA",AdvancedOpponentStats!$B:$B,0),COLUMN()-27))</f>
        <v>8.1</v>
      </c>
      <c r="BB75" s="39">
        <f>IFERROR(INDEX(AdvancedOpponentStats!$A:$AD,MATCH($A75,AdvancedOpponentStats!$B:$B,0),COLUMN()-27),INDEX(AdvancedOpponentStats!$A:$AD,MATCH($A75&amp;" NCAA",AdvancedOpponentStats!$B:$B,0),COLUMN()-27))</f>
        <v>0.47899999999999998</v>
      </c>
      <c r="BC75" s="39">
        <f>IFERROR(INDEX(AdvancedOpponentStats!$A:$AD,MATCH($A75,AdvancedOpponentStats!$B:$B,0),COLUMN()-27),INDEX(AdvancedOpponentStats!$A:$AD,MATCH($A75&amp;" NCAA",AdvancedOpponentStats!$B:$B,0),COLUMN()-27))</f>
        <v>14.6</v>
      </c>
      <c r="BD75" s="39">
        <f>IFERROR(INDEX(AdvancedOpponentStats!$A:$AD,MATCH($A75,AdvancedOpponentStats!$B:$B,0),COLUMN()-27),INDEX(AdvancedOpponentStats!$A:$AD,MATCH($A75&amp;" NCAA",AdvancedOpponentStats!$B:$B,0),COLUMN()-27))</f>
        <v>27.1</v>
      </c>
      <c r="BE75" s="39">
        <f>IFERROR(INDEX(AdvancedOpponentStats!$A:$AD,MATCH($A75,AdvancedOpponentStats!$B:$B,0),COLUMN()-27),INDEX(AdvancedOpponentStats!$A:$AD,MATCH($A75&amp;" NCAA",AdvancedOpponentStats!$B:$B,0),COLUMN()-27))</f>
        <v>0.16700000000000001</v>
      </c>
      <c r="BF75" s="41">
        <f>IFERROR(INDEX(TeamRankings!$A:$R,MATCH($A75,TeamRankings!$B:$B,0),COLUMN()-49),INDEX(TeamRankings!$A:$R,MATCH($A75&amp;" NCAA",TeamRankings!$B:$B,0),COLUMN()-49))</f>
        <v>6.76</v>
      </c>
      <c r="BG75" s="41">
        <f>IFERROR(INDEX(TeamRankings!$A:$R,MATCH($A75,TeamRankings!$B:$B,0),COLUMN()-48),INDEX(TeamRankings!$A:$R,MATCH($A75&amp;" NCAA",TeamRankings!$B:$B,0),COLUMN()-48))</f>
        <v>2.93</v>
      </c>
      <c r="BH75" s="41">
        <f>IFERROR(INDEX(TeamRankings!$A:$R,MATCH($A75,TeamRankings!$B:$B,0),COLUMN()-47),INDEX(TeamRankings!$A:$R,MATCH($A75&amp;" NCAA",TeamRankings!$B:$B,0),COLUMN()-47))</f>
        <v>3.08</v>
      </c>
      <c r="BI75" s="41">
        <f>IFERROR(INDEX(TeamRankings!$A:$R,MATCH($A75,TeamRankings!$B:$B,0),COLUMN()-47),INDEX(TeamRankings!$A:$R,MATCH($A75&amp;" NCAA",TeamRankings!$B:$B,0),COLUMN()-47))</f>
        <v>6.61</v>
      </c>
      <c r="BJ75" s="41">
        <f>IFERROR(INDEX(TeamRankings!$A:$R,MATCH($A75,TeamRankings!$B:$B,0),COLUMN()-47),INDEX(TeamRankings!$A:$R,MATCH($A75&amp;" NCAA",TeamRankings!$B:$B,0),COLUMN()-47))</f>
        <v>9.68</v>
      </c>
      <c r="BK75" s="41">
        <f>IFERROR(INDEX(TeamRankings!$A:$R,MATCH($A75,TeamRankings!$B:$B,0),COLUMN()-47),INDEX(TeamRankings!$A:$R,MATCH($A75&amp;" NCAA",TeamRankings!$B:$B,0),COLUMN()-47))</f>
        <v>112.06</v>
      </c>
      <c r="BL75" s="41">
        <f>IFERROR(INDEX(TeamRankings!$A:$R,MATCH($A75,TeamRankings!$B:$B,0),COLUMN()-47),INDEX(TeamRankings!$A:$R,MATCH($A75&amp;" NCAA",TeamRankings!$B:$B,0),COLUMN()-47))</f>
        <v>97.34</v>
      </c>
      <c r="BM75" s="41">
        <f>IFERROR(INDEX(TeamRankings!$A:$R,MATCH($A75,TeamRankings!$B:$B,0),COLUMN()-47),INDEX(TeamRankings!$A:$R,MATCH($A75&amp;" NCAA",TeamRankings!$B:$B,0),COLUMN()-47))</f>
        <v>14.72</v>
      </c>
      <c r="BN75">
        <f t="shared" si="33"/>
        <v>44</v>
      </c>
      <c r="BO75">
        <f t="shared" si="34"/>
        <v>79</v>
      </c>
      <c r="BP75">
        <f t="shared" si="20"/>
        <v>72.909090909090907</v>
      </c>
      <c r="BQ75" s="41" t="str">
        <f>INDEX(TeamRankings!$A:$R,MATCH($A75,TeamRankings!$B:$B,0),3)</f>
        <v>A-10</v>
      </c>
      <c r="BR75" s="40">
        <f t="shared" si="21"/>
        <v>10.100000000000009</v>
      </c>
      <c r="BS75" s="40">
        <f t="shared" si="22"/>
        <v>8.3000000000000018E-2</v>
      </c>
      <c r="BT75" s="40">
        <f t="shared" si="23"/>
        <v>-6.0000000000000053E-2</v>
      </c>
      <c r="BU75" s="40">
        <f t="shared" si="24"/>
        <v>7.7999999999999958E-2</v>
      </c>
      <c r="BV75" s="40">
        <f t="shared" si="25"/>
        <v>4</v>
      </c>
      <c r="BW75" s="40">
        <f t="shared" si="26"/>
        <v>8.2999999999999972</v>
      </c>
      <c r="BX75" s="40">
        <f t="shared" si="27"/>
        <v>-0.59999999999999964</v>
      </c>
      <c r="BY75" s="40">
        <f t="shared" si="28"/>
        <v>-1.0999999999999996</v>
      </c>
      <c r="BZ75" s="40">
        <f t="shared" si="29"/>
        <v>8.2000000000000073E-2</v>
      </c>
      <c r="CA75" s="40">
        <f t="shared" si="30"/>
        <v>2.0999999999999996</v>
      </c>
      <c r="CB75" s="40">
        <f t="shared" si="31"/>
        <v>-0.70000000000000284</v>
      </c>
      <c r="CC75" s="40">
        <f t="shared" si="32"/>
        <v>5.4999999999999993E-2</v>
      </c>
    </row>
    <row r="76" spans="1:81" x14ac:dyDescent="0.25">
      <c r="A76" t="s">
        <v>205</v>
      </c>
      <c r="B76">
        <f>IFERROR(INDEX(BasicStats!$A:$AH,MATCH($A76,BasicStats!$B:$B,0),COLUMN()+1),INDEX(BasicStats!$A:$AH,MATCH($A76&amp;" NCAA",BasicStats!$B:$B,0),COLUMN()+1))</f>
        <v>31</v>
      </c>
      <c r="C76">
        <f>IFERROR(INDEX(BasicStats!$A:$AH,MATCH($A76,BasicStats!$B:$B,0),COLUMN()+1),INDEX(BasicStats!$A:$AH,MATCH($A76&amp;" NCAA",BasicStats!$B:$B,0),COLUMN()+1))</f>
        <v>6</v>
      </c>
      <c r="D76">
        <f>IFERROR(INDEX(BasicStats!$A:$AH,MATCH($A76,BasicStats!$B:$B,0),COLUMN()+1),INDEX(BasicStats!$A:$AH,MATCH($A76&amp;" NCAA",BasicStats!$B:$B,0),COLUMN()+1))</f>
        <v>25</v>
      </c>
      <c r="E76">
        <f>IFERROR(INDEX(BasicStats!$A:$AH,MATCH($A76,BasicStats!$B:$B,0),COLUMN()+1),INDEX(BasicStats!$A:$AH,MATCH($A76&amp;" NCAA",BasicStats!$B:$B,0),COLUMN()+1))</f>
        <v>0.19400000000000001</v>
      </c>
      <c r="F76">
        <f>IFERROR(INDEX(BasicStats!$A:$AH,MATCH($A76,BasicStats!$B:$B,0),COLUMN()+1),INDEX(BasicStats!$A:$AH,MATCH($A76&amp;" NCAA",BasicStats!$B:$B,0),COLUMN()+1))</f>
        <v>-26.81</v>
      </c>
      <c r="G76">
        <f>IFERROR(INDEX(BasicStats!$A:$AH,MATCH($A76,BasicStats!$B:$B,0),COLUMN()+1),INDEX(BasicStats!$A:$AH,MATCH($A76&amp;" NCAA",BasicStats!$B:$B,0),COLUMN()+1))</f>
        <v>-10.119999999999999</v>
      </c>
      <c r="H76">
        <f>IFERROR(INDEX(BasicStats!$A:$AH,MATCH($A76,BasicStats!$B:$B,0),COLUMN()+1),INDEX(BasicStats!$A:$AH,MATCH($A76&amp;" NCAA",BasicStats!$B:$B,0),COLUMN()+1))</f>
        <v>2</v>
      </c>
      <c r="I76">
        <f>IFERROR(INDEX(BasicStats!$A:$AH,MATCH($A76,BasicStats!$B:$B,0),COLUMN()+1),INDEX(BasicStats!$A:$AH,MATCH($A76&amp;" NCAA",BasicStats!$B:$B,0),COLUMN()+1))</f>
        <v>14</v>
      </c>
      <c r="J76">
        <f>IFERROR(INDEX(BasicStats!$A:$AH,MATCH($A76,BasicStats!$B:$B,0),COLUMN()+1),INDEX(BasicStats!$A:$AH,MATCH($A76&amp;" NCAA",BasicStats!$B:$B,0),COLUMN()+1))</f>
        <v>3</v>
      </c>
      <c r="K76">
        <f>IFERROR(INDEX(BasicStats!$A:$AH,MATCH($A76,BasicStats!$B:$B,0),COLUMN()+1),INDEX(BasicStats!$A:$AH,MATCH($A76&amp;" NCAA",BasicStats!$B:$B,0),COLUMN()+1))</f>
        <v>9</v>
      </c>
      <c r="L76">
        <f>IFERROR(INDEX(BasicStats!$A:$AH,MATCH($A76,BasicStats!$B:$B,0),COLUMN()+1),INDEX(BasicStats!$A:$AH,MATCH($A76&amp;" NCAA",BasicStats!$B:$B,0),COLUMN()+1))</f>
        <v>2</v>
      </c>
      <c r="M76">
        <f>IFERROR(INDEX(BasicStats!$A:$AH,MATCH($A76,BasicStats!$B:$B,0),COLUMN()+1),INDEX(BasicStats!$A:$AH,MATCH($A76&amp;" NCAA",BasicStats!$B:$B,0),COLUMN()+1))</f>
        <v>15</v>
      </c>
      <c r="N76">
        <f>IFERROR(INDEX(BasicStats!$A:$AH,MATCH($A76,BasicStats!$B:$B,0),COLUMN()+1),INDEX(BasicStats!$A:$AH,MATCH($A76&amp;" NCAA",BasicStats!$B:$B,0),COLUMN()+1))</f>
        <v>1956</v>
      </c>
      <c r="O76">
        <f>IFERROR(INDEX(BasicStats!$A:$AH,MATCH($A76,BasicStats!$B:$B,0),COLUMN()+1),INDEX(BasicStats!$A:$AH,MATCH($A76&amp;" NCAA",BasicStats!$B:$B,0),COLUMN()+1))</f>
        <v>2371</v>
      </c>
      <c r="P76">
        <f>IFERROR(INDEX(BasicStats!$A:$AH,MATCH($A76,BasicStats!$B:$B,0),COLUMN()+1),INDEX(BasicStats!$A:$AH,MATCH($A76&amp;" NCAA",BasicStats!$B:$B,0),COLUMN()+1))</f>
        <v>0</v>
      </c>
      <c r="Q76">
        <f>IFERROR(INDEX(BasicStats!$A:$AH,MATCH($A76,BasicStats!$B:$B,0),COLUMN()+1),INDEX(BasicStats!$A:$AH,MATCH($A76&amp;" NCAA",BasicStats!$B:$B,0),COLUMN()+1))</f>
        <v>1240</v>
      </c>
      <c r="R76">
        <f>IFERROR(INDEX(BasicStats!$A:$AH,MATCH($A76,BasicStats!$B:$B,0),COLUMN()+1),INDEX(BasicStats!$A:$AH,MATCH($A76&amp;" NCAA",BasicStats!$B:$B,0),COLUMN()+1))</f>
        <v>695</v>
      </c>
      <c r="S76">
        <f>IFERROR(INDEX(BasicStats!$A:$AH,MATCH($A76,BasicStats!$B:$B,0),COLUMN()+1),INDEX(BasicStats!$A:$AH,MATCH($A76&amp;" NCAA",BasicStats!$B:$B,0),COLUMN()+1))</f>
        <v>1963</v>
      </c>
      <c r="T76">
        <f>IFERROR(INDEX(BasicStats!$A:$AH,MATCH($A76,BasicStats!$B:$B,0),COLUMN()+1),INDEX(BasicStats!$A:$AH,MATCH($A76&amp;" NCAA",BasicStats!$B:$B,0),COLUMN()+1))</f>
        <v>0.35399999999999998</v>
      </c>
      <c r="U76">
        <f>IFERROR(INDEX(BasicStats!$A:$AH,MATCH($A76,BasicStats!$B:$B,0),COLUMN()+1),INDEX(BasicStats!$A:$AH,MATCH($A76&amp;" NCAA",BasicStats!$B:$B,0),COLUMN()+1))</f>
        <v>234</v>
      </c>
      <c r="V76">
        <f>IFERROR(INDEX(BasicStats!$A:$AH,MATCH($A76,BasicStats!$B:$B,0),COLUMN()+1),INDEX(BasicStats!$A:$AH,MATCH($A76&amp;" NCAA",BasicStats!$B:$B,0),COLUMN()+1))</f>
        <v>789</v>
      </c>
      <c r="W76">
        <f>IFERROR(INDEX(BasicStats!$A:$AH,MATCH($A76,BasicStats!$B:$B,0),COLUMN()+1),INDEX(BasicStats!$A:$AH,MATCH($A76&amp;" NCAA",BasicStats!$B:$B,0),COLUMN()+1))</f>
        <v>0.29699999999999999</v>
      </c>
      <c r="X76">
        <f>IFERROR(INDEX(BasicStats!$A:$AH,MATCH($A76,BasicStats!$B:$B,0),COLUMN()+1),INDEX(BasicStats!$A:$AH,MATCH($A76&amp;" NCAA",BasicStats!$B:$B,0),COLUMN()+1))</f>
        <v>332</v>
      </c>
      <c r="Y76">
        <f>IFERROR(INDEX(BasicStats!$A:$AH,MATCH($A76,BasicStats!$B:$B,0),COLUMN()+1),INDEX(BasicStats!$A:$AH,MATCH($A76&amp;" NCAA",BasicStats!$B:$B,0),COLUMN()+1))</f>
        <v>489</v>
      </c>
      <c r="Z76">
        <f>IFERROR(INDEX(BasicStats!$A:$AH,MATCH($A76,BasicStats!$B:$B,0),COLUMN()+1),INDEX(BasicStats!$A:$AH,MATCH($A76&amp;" NCAA",BasicStats!$B:$B,0),COLUMN()+1))</f>
        <v>0.67900000000000005</v>
      </c>
      <c r="AA76">
        <f>IFERROR(INDEX(BasicStats!$A:$AH,MATCH($A76,BasicStats!$B:$B,0),COLUMN()+1),INDEX(BasicStats!$A:$AH,MATCH($A76&amp;" NCAA",BasicStats!$B:$B,0),COLUMN()+1))</f>
        <v>378</v>
      </c>
      <c r="AB76">
        <f>IFERROR(INDEX(BasicStats!$A:$AH,MATCH($A76,BasicStats!$B:$B,0),COLUMN()+1),INDEX(BasicStats!$A:$AH,MATCH($A76&amp;" NCAA",BasicStats!$B:$B,0),COLUMN()+1))</f>
        <v>1144</v>
      </c>
      <c r="AC76">
        <f>IFERROR(INDEX(BasicStats!$A:$AH,MATCH($A76,BasicStats!$B:$B,0),COLUMN()+1),INDEX(BasicStats!$A:$AH,MATCH($A76&amp;" NCAA",BasicStats!$B:$B,0),COLUMN()+1))</f>
        <v>333</v>
      </c>
      <c r="AD76">
        <f>IFERROR(INDEX(BasicStats!$A:$AH,MATCH($A76,BasicStats!$B:$B,0),COLUMN()+1),INDEX(BasicStats!$A:$AH,MATCH($A76&amp;" NCAA",BasicStats!$B:$B,0),COLUMN()+1))</f>
        <v>214</v>
      </c>
      <c r="AE76">
        <f>IFERROR(INDEX(BasicStats!$A:$AH,MATCH($A76,BasicStats!$B:$B,0),COLUMN()+1),INDEX(BasicStats!$A:$AH,MATCH($A76&amp;" NCAA",BasicStats!$B:$B,0),COLUMN()+1))</f>
        <v>65</v>
      </c>
      <c r="AF76">
        <f>IFERROR(INDEX(BasicStats!$A:$AH,MATCH($A76,BasicStats!$B:$B,0),COLUMN()+1),INDEX(BasicStats!$A:$AH,MATCH($A76&amp;" NCAA",BasicStats!$B:$B,0),COLUMN()+1))</f>
        <v>435</v>
      </c>
      <c r="AG76" s="38">
        <f>IFERROR(INDEX(AdvancedStats!$A:$AD,MATCH($A76,AdvancedStats!$B:$B,0),COLUMN()-15),INDEX(AdvancedStats!$A:$AD,MATCH($A76&amp;" NCAA",AdvancedStats!$B:$B,0),COLUMN()-15))</f>
        <v>72.599999999999994</v>
      </c>
      <c r="AH76" s="38">
        <f>IFERROR(INDEX(AdvancedStats!$A:$AD,MATCH($A76,AdvancedStats!$B:$B,0),COLUMN()-15),INDEX(AdvancedStats!$A:$AD,MATCH($A76&amp;" NCAA",AdvancedStats!$B:$B,0),COLUMN()-15))</f>
        <v>86.9</v>
      </c>
      <c r="AI76" s="38">
        <f>IFERROR(INDEX(AdvancedStats!$A:$AD,MATCH($A76,AdvancedStats!$B:$B,0),COLUMN()-15),INDEX(AdvancedStats!$A:$AD,MATCH($A76&amp;" NCAA",AdvancedStats!$B:$B,0),COLUMN()-15))</f>
        <v>0.249</v>
      </c>
      <c r="AJ76" s="38">
        <f>IFERROR(INDEX(AdvancedStats!$A:$AD,MATCH($A76,AdvancedStats!$B:$B,0),COLUMN()-15),INDEX(AdvancedStats!$A:$AD,MATCH($A76&amp;" NCAA",AdvancedStats!$B:$B,0),COLUMN()-15))</f>
        <v>0.40200000000000002</v>
      </c>
      <c r="AK76" s="38">
        <f>IFERROR(INDEX(AdvancedStats!$A:$AD,MATCH($A76,AdvancedStats!$B:$B,0),COLUMN()-15),INDEX(AdvancedStats!$A:$AD,MATCH($A76&amp;" NCAA",AdvancedStats!$B:$B,0),COLUMN()-15))</f>
        <v>0.44600000000000001</v>
      </c>
      <c r="AL76" s="38">
        <f>IFERROR(INDEX(AdvancedStats!$A:$AD,MATCH($A76,AdvancedStats!$B:$B,0),COLUMN()-15),INDEX(AdvancedStats!$A:$AD,MATCH($A76&amp;" NCAA",AdvancedStats!$B:$B,0),COLUMN()-15))</f>
        <v>46.7</v>
      </c>
      <c r="AM76" s="38">
        <f>IFERROR(INDEX(AdvancedStats!$A:$AD,MATCH($A76,AdvancedStats!$B:$B,0),COLUMN()-15),INDEX(AdvancedStats!$A:$AD,MATCH($A76&amp;" NCAA",AdvancedStats!$B:$B,0),COLUMN()-15))</f>
        <v>47.9</v>
      </c>
      <c r="AN76" s="38">
        <f>IFERROR(INDEX(AdvancedStats!$A:$AD,MATCH($A76,AdvancedStats!$B:$B,0),COLUMN()-15),INDEX(AdvancedStats!$A:$AD,MATCH($A76&amp;" NCAA",AdvancedStats!$B:$B,0),COLUMN()-15))</f>
        <v>9.5</v>
      </c>
      <c r="AO76" s="38">
        <f>IFERROR(INDEX(AdvancedStats!$A:$AD,MATCH($A76,AdvancedStats!$B:$B,0),COLUMN()-15),INDEX(AdvancedStats!$A:$AD,MATCH($A76&amp;" NCAA",AdvancedStats!$B:$B,0),COLUMN()-15))</f>
        <v>5.9</v>
      </c>
      <c r="AP76" s="38">
        <f>IFERROR(INDEX(AdvancedStats!$A:$AD,MATCH($A76,AdvancedStats!$B:$B,0),COLUMN()-15),INDEX(AdvancedStats!$A:$AD,MATCH($A76&amp;" NCAA",AdvancedStats!$B:$B,0),COLUMN()-15))</f>
        <v>0.41399999999999998</v>
      </c>
      <c r="AQ76" s="38">
        <f>IFERROR(INDEX(AdvancedStats!$A:$AD,MATCH($A76,AdvancedStats!$B:$B,0),COLUMN()-15),INDEX(AdvancedStats!$A:$AD,MATCH($A76&amp;" NCAA",AdvancedStats!$B:$B,0),COLUMN()-15))</f>
        <v>16.5</v>
      </c>
      <c r="AR76" s="38">
        <f>IFERROR(INDEX(AdvancedStats!$A:$AD,MATCH($A76,AdvancedStats!$B:$B,0),COLUMN()-15),INDEX(AdvancedStats!$A:$AD,MATCH($A76&amp;" NCAA",AdvancedStats!$B:$B,0),COLUMN()-15))</f>
        <v>28.1</v>
      </c>
      <c r="AS76" s="38">
        <f>IFERROR(INDEX(AdvancedStats!$A:$AD,MATCH($A76,AdvancedStats!$B:$B,0),COLUMN()-15),INDEX(AdvancedStats!$A:$AD,MATCH($A76&amp;" NCAA",AdvancedStats!$B:$B,0),COLUMN()-15))</f>
        <v>0.16900000000000001</v>
      </c>
      <c r="AT76" s="39">
        <f>IFERROR(INDEX(AdvancedOpponentStats!$A:$AD,MATCH($A76,AdvancedOpponentStats!$B:$B,0),COLUMN()-27),INDEX(AdvancedOpponentStats!$A:$AD,MATCH($A76&amp;" NCAA",AdvancedOpponentStats!$B:$B,0),COLUMN()-27))</f>
        <v>105.3</v>
      </c>
      <c r="AU76" s="39">
        <f>IFERROR(INDEX(AdvancedOpponentStats!$A:$AD,MATCH($A76,AdvancedOpponentStats!$B:$B,0),COLUMN()-27),INDEX(AdvancedOpponentStats!$A:$AD,MATCH($A76&amp;" NCAA",AdvancedOpponentStats!$B:$B,0),COLUMN()-27))</f>
        <v>0.377</v>
      </c>
      <c r="AV76" s="39">
        <f>IFERROR(INDEX(AdvancedOpponentStats!$A:$AD,MATCH($A76,AdvancedOpponentStats!$B:$B,0),COLUMN()-27),INDEX(AdvancedOpponentStats!$A:$AD,MATCH($A76&amp;" NCAA",AdvancedOpponentStats!$B:$B,0),COLUMN()-27))</f>
        <v>0.39200000000000002</v>
      </c>
      <c r="AW76" s="39">
        <f>IFERROR(INDEX(AdvancedOpponentStats!$A:$AD,MATCH($A76,AdvancedOpponentStats!$B:$B,0),COLUMN()-27),INDEX(AdvancedOpponentStats!$A:$AD,MATCH($A76&amp;" NCAA",AdvancedOpponentStats!$B:$B,0),COLUMN()-27))</f>
        <v>0.55300000000000005</v>
      </c>
      <c r="AX76" s="39">
        <f>IFERROR(INDEX(AdvancedOpponentStats!$A:$AD,MATCH($A76,AdvancedOpponentStats!$B:$B,0),COLUMN()-27),INDEX(AdvancedOpponentStats!$A:$AD,MATCH($A76&amp;" NCAA",AdvancedOpponentStats!$B:$B,0),COLUMN()-27))</f>
        <v>53.3</v>
      </c>
      <c r="AY76" s="39">
        <f>IFERROR(INDEX(AdvancedOpponentStats!$A:$AD,MATCH($A76,AdvancedOpponentStats!$B:$B,0),COLUMN()-27),INDEX(AdvancedOpponentStats!$A:$AD,MATCH($A76&amp;" NCAA",AdvancedOpponentStats!$B:$B,0),COLUMN()-27))</f>
        <v>58.2</v>
      </c>
      <c r="AZ76" s="39">
        <f>IFERROR(INDEX(AdvancedOpponentStats!$A:$AD,MATCH($A76,AdvancedOpponentStats!$B:$B,0),COLUMN()-27),INDEX(AdvancedOpponentStats!$A:$AD,MATCH($A76&amp;" NCAA",AdvancedOpponentStats!$B:$B,0),COLUMN()-27))</f>
        <v>9.5</v>
      </c>
      <c r="BA76" s="39">
        <f>IFERROR(INDEX(AdvancedOpponentStats!$A:$AD,MATCH($A76,AdvancedOpponentStats!$B:$B,0),COLUMN()-27),INDEX(AdvancedOpponentStats!$A:$AD,MATCH($A76&amp;" NCAA",AdvancedOpponentStats!$B:$B,0),COLUMN()-27))</f>
        <v>11</v>
      </c>
      <c r="BB76" s="39">
        <f>IFERROR(INDEX(AdvancedOpponentStats!$A:$AD,MATCH($A76,AdvancedOpponentStats!$B:$B,0),COLUMN()-27),INDEX(AdvancedOpponentStats!$A:$AD,MATCH($A76&amp;" NCAA",AdvancedOpponentStats!$B:$B,0),COLUMN()-27))</f>
        <v>0.51700000000000002</v>
      </c>
      <c r="BC76" s="39">
        <f>IFERROR(INDEX(AdvancedOpponentStats!$A:$AD,MATCH($A76,AdvancedOpponentStats!$B:$B,0),COLUMN()-27),INDEX(AdvancedOpponentStats!$A:$AD,MATCH($A76&amp;" NCAA",AdvancedOpponentStats!$B:$B,0),COLUMN()-27))</f>
        <v>17.2</v>
      </c>
      <c r="BD76" s="39">
        <f>IFERROR(INDEX(AdvancedOpponentStats!$A:$AD,MATCH($A76,AdvancedOpponentStats!$B:$B,0),COLUMN()-27),INDEX(AdvancedOpponentStats!$A:$AD,MATCH($A76&amp;" NCAA",AdvancedOpponentStats!$B:$B,0),COLUMN()-27))</f>
        <v>30.7</v>
      </c>
      <c r="BE76" s="39">
        <f>IFERROR(INDEX(AdvancedOpponentStats!$A:$AD,MATCH($A76,AdvancedOpponentStats!$B:$B,0),COLUMN()-27),INDEX(AdvancedOpponentStats!$A:$AD,MATCH($A76&amp;" NCAA",AdvancedOpponentStats!$B:$B,0),COLUMN()-27))</f>
        <v>0.27</v>
      </c>
      <c r="BF76" s="41">
        <f>IFERROR(INDEX(TeamRankings!$A:$R,MATCH($A76,TeamRankings!$B:$B,0),COLUMN()-49),INDEX(TeamRankings!$A:$R,MATCH($A76&amp;" NCAA",TeamRankings!$B:$B,0),COLUMN()-49))</f>
        <v>-13.39</v>
      </c>
      <c r="BG76" s="41">
        <f>IFERROR(INDEX(TeamRankings!$A:$R,MATCH($A76,TeamRankings!$B:$B,0),COLUMN()-48),INDEX(TeamRankings!$A:$R,MATCH($A76&amp;" NCAA",TeamRankings!$B:$B,0),COLUMN()-48))</f>
        <v>-10.119999999999999</v>
      </c>
      <c r="BH76" s="41">
        <f>IFERROR(INDEX(TeamRankings!$A:$R,MATCH($A76,TeamRankings!$B:$B,0),COLUMN()-47),INDEX(TeamRankings!$A:$R,MATCH($A76&amp;" NCAA",TeamRankings!$B:$B,0),COLUMN()-47))</f>
        <v>-15.42</v>
      </c>
      <c r="BI76" s="41">
        <f>IFERROR(INDEX(TeamRankings!$A:$R,MATCH($A76,TeamRankings!$B:$B,0),COLUMN()-47),INDEX(TeamRankings!$A:$R,MATCH($A76&amp;" NCAA",TeamRankings!$B:$B,0),COLUMN()-47))</f>
        <v>-11.39</v>
      </c>
      <c r="BJ76" s="41">
        <f>IFERROR(INDEX(TeamRankings!$A:$R,MATCH($A76,TeamRankings!$B:$B,0),COLUMN()-47),INDEX(TeamRankings!$A:$R,MATCH($A76&amp;" NCAA",TeamRankings!$B:$B,0),COLUMN()-47))</f>
        <v>-26.81</v>
      </c>
      <c r="BK76" s="41">
        <f>IFERROR(INDEX(TeamRankings!$A:$R,MATCH($A76,TeamRankings!$B:$B,0),COLUMN()-47),INDEX(TeamRankings!$A:$R,MATCH($A76&amp;" NCAA",TeamRankings!$B:$B,0),COLUMN()-47))</f>
        <v>80.040000000000006</v>
      </c>
      <c r="BL76" s="41">
        <f>IFERROR(INDEX(TeamRankings!$A:$R,MATCH($A76,TeamRankings!$B:$B,0),COLUMN()-47),INDEX(TeamRankings!$A:$R,MATCH($A76&amp;" NCAA",TeamRankings!$B:$B,0),COLUMN()-47))</f>
        <v>115.66</v>
      </c>
      <c r="BM76" s="41">
        <f>IFERROR(INDEX(TeamRankings!$A:$R,MATCH($A76,TeamRankings!$B:$B,0),COLUMN()-47),INDEX(TeamRankings!$A:$R,MATCH($A76&amp;" NCAA",TeamRankings!$B:$B,0),COLUMN()-47))</f>
        <v>-35.619999999999997</v>
      </c>
      <c r="BN76">
        <f t="shared" si="33"/>
        <v>353</v>
      </c>
      <c r="BO76">
        <f t="shared" si="34"/>
        <v>341</v>
      </c>
      <c r="BP76">
        <f t="shared" si="20"/>
        <v>63.096774193548384</v>
      </c>
      <c r="BQ76" s="41" t="str">
        <f>INDEX(TeamRankings!$A:$R,MATCH($A76,TeamRankings!$B:$B,0),3)</f>
        <v>MEAC</v>
      </c>
      <c r="BR76" s="40">
        <f t="shared" si="21"/>
        <v>-18.399999999999991</v>
      </c>
      <c r="BS76" s="40">
        <f t="shared" si="22"/>
        <v>-0.128</v>
      </c>
      <c r="BT76" s="40">
        <f t="shared" si="23"/>
        <v>1.0000000000000009E-2</v>
      </c>
      <c r="BU76" s="40">
        <f t="shared" si="24"/>
        <v>-0.10700000000000004</v>
      </c>
      <c r="BV76" s="40">
        <f t="shared" si="25"/>
        <v>-6.5999999999999943</v>
      </c>
      <c r="BW76" s="40">
        <f t="shared" si="26"/>
        <v>-10.300000000000004</v>
      </c>
      <c r="BX76" s="40">
        <f t="shared" si="27"/>
        <v>0</v>
      </c>
      <c r="BY76" s="40">
        <f t="shared" si="28"/>
        <v>-5.0999999999999996</v>
      </c>
      <c r="BZ76" s="40">
        <f t="shared" si="29"/>
        <v>-0.10300000000000004</v>
      </c>
      <c r="CA76" s="40">
        <f t="shared" si="30"/>
        <v>-0.69999999999999929</v>
      </c>
      <c r="CB76" s="40">
        <f t="shared" si="31"/>
        <v>-2.5999999999999979</v>
      </c>
      <c r="CC76" s="40">
        <f t="shared" si="32"/>
        <v>-0.10100000000000001</v>
      </c>
    </row>
    <row r="77" spans="1:81" x14ac:dyDescent="0.25">
      <c r="A77" t="s">
        <v>206</v>
      </c>
      <c r="B77">
        <f>IFERROR(INDEX(BasicStats!$A:$AH,MATCH($A77,BasicStats!$B:$B,0),COLUMN()+1),INDEX(BasicStats!$A:$AH,MATCH($A77&amp;" NCAA",BasicStats!$B:$B,0),COLUMN()+1))</f>
        <v>33</v>
      </c>
      <c r="C77">
        <f>IFERROR(INDEX(BasicStats!$A:$AH,MATCH($A77,BasicStats!$B:$B,0),COLUMN()+1),INDEX(BasicStats!$A:$AH,MATCH($A77&amp;" NCAA",BasicStats!$B:$B,0),COLUMN()+1))</f>
        <v>17</v>
      </c>
      <c r="D77">
        <f>IFERROR(INDEX(BasicStats!$A:$AH,MATCH($A77,BasicStats!$B:$B,0),COLUMN()+1),INDEX(BasicStats!$A:$AH,MATCH($A77&amp;" NCAA",BasicStats!$B:$B,0),COLUMN()+1))</f>
        <v>16</v>
      </c>
      <c r="E77">
        <f>IFERROR(INDEX(BasicStats!$A:$AH,MATCH($A77,BasicStats!$B:$B,0),COLUMN()+1),INDEX(BasicStats!$A:$AH,MATCH($A77&amp;" NCAA",BasicStats!$B:$B,0),COLUMN()+1))</f>
        <v>0.51500000000000001</v>
      </c>
      <c r="F77">
        <f>IFERROR(INDEX(BasicStats!$A:$AH,MATCH($A77,BasicStats!$B:$B,0),COLUMN()+1),INDEX(BasicStats!$A:$AH,MATCH($A77&amp;" NCAA",BasicStats!$B:$B,0),COLUMN()+1))</f>
        <v>-7.9</v>
      </c>
      <c r="G77">
        <f>IFERROR(INDEX(BasicStats!$A:$AH,MATCH($A77,BasicStats!$B:$B,0),COLUMN()+1),INDEX(BasicStats!$A:$AH,MATCH($A77&amp;" NCAA",BasicStats!$B:$B,0),COLUMN()+1))</f>
        <v>-4.8</v>
      </c>
      <c r="H77">
        <f>IFERROR(INDEX(BasicStats!$A:$AH,MATCH($A77,BasicStats!$B:$B,0),COLUMN()+1),INDEX(BasicStats!$A:$AH,MATCH($A77&amp;" NCAA",BasicStats!$B:$B,0),COLUMN()+1))</f>
        <v>8</v>
      </c>
      <c r="I77">
        <f>IFERROR(INDEX(BasicStats!$A:$AH,MATCH($A77,BasicStats!$B:$B,0),COLUMN()+1),INDEX(BasicStats!$A:$AH,MATCH($A77&amp;" NCAA",BasicStats!$B:$B,0),COLUMN()+1))</f>
        <v>10</v>
      </c>
      <c r="J77">
        <f>IFERROR(INDEX(BasicStats!$A:$AH,MATCH($A77,BasicStats!$B:$B,0),COLUMN()+1),INDEX(BasicStats!$A:$AH,MATCH($A77&amp;" NCAA",BasicStats!$B:$B,0),COLUMN()+1))</f>
        <v>9</v>
      </c>
      <c r="K77">
        <f>IFERROR(INDEX(BasicStats!$A:$AH,MATCH($A77,BasicStats!$B:$B,0),COLUMN()+1),INDEX(BasicStats!$A:$AH,MATCH($A77&amp;" NCAA",BasicStats!$B:$B,0),COLUMN()+1))</f>
        <v>7</v>
      </c>
      <c r="L77">
        <f>IFERROR(INDEX(BasicStats!$A:$AH,MATCH($A77,BasicStats!$B:$B,0),COLUMN()+1),INDEX(BasicStats!$A:$AH,MATCH($A77&amp;" NCAA",BasicStats!$B:$B,0),COLUMN()+1))</f>
        <v>7</v>
      </c>
      <c r="M77">
        <f>IFERROR(INDEX(BasicStats!$A:$AH,MATCH($A77,BasicStats!$B:$B,0),COLUMN()+1),INDEX(BasicStats!$A:$AH,MATCH($A77&amp;" NCAA",BasicStats!$B:$B,0),COLUMN()+1))</f>
        <v>8</v>
      </c>
      <c r="N77">
        <f>IFERROR(INDEX(BasicStats!$A:$AH,MATCH($A77,BasicStats!$B:$B,0),COLUMN()+1),INDEX(BasicStats!$A:$AH,MATCH($A77&amp;" NCAA",BasicStats!$B:$B,0),COLUMN()+1))</f>
        <v>2352</v>
      </c>
      <c r="O77">
        <f>IFERROR(INDEX(BasicStats!$A:$AH,MATCH($A77,BasicStats!$B:$B,0),COLUMN()+1),INDEX(BasicStats!$A:$AH,MATCH($A77&amp;" NCAA",BasicStats!$B:$B,0),COLUMN()+1))</f>
        <v>2380</v>
      </c>
      <c r="P77">
        <f>IFERROR(INDEX(BasicStats!$A:$AH,MATCH($A77,BasicStats!$B:$B,0),COLUMN()+1),INDEX(BasicStats!$A:$AH,MATCH($A77&amp;" NCAA",BasicStats!$B:$B,0),COLUMN()+1))</f>
        <v>0</v>
      </c>
      <c r="Q77">
        <f>IFERROR(INDEX(BasicStats!$A:$AH,MATCH($A77,BasicStats!$B:$B,0),COLUMN()+1),INDEX(BasicStats!$A:$AH,MATCH($A77&amp;" NCAA",BasicStats!$B:$B,0),COLUMN()+1))</f>
        <v>1360</v>
      </c>
      <c r="R77">
        <f>IFERROR(INDEX(BasicStats!$A:$AH,MATCH($A77,BasicStats!$B:$B,0),COLUMN()+1),INDEX(BasicStats!$A:$AH,MATCH($A77&amp;" NCAA",BasicStats!$B:$B,0),COLUMN()+1))</f>
        <v>830</v>
      </c>
      <c r="S77">
        <f>IFERROR(INDEX(BasicStats!$A:$AH,MATCH($A77,BasicStats!$B:$B,0),COLUMN()+1),INDEX(BasicStats!$A:$AH,MATCH($A77&amp;" NCAA",BasicStats!$B:$B,0),COLUMN()+1))</f>
        <v>1808</v>
      </c>
      <c r="T77">
        <f>IFERROR(INDEX(BasicStats!$A:$AH,MATCH($A77,BasicStats!$B:$B,0),COLUMN()+1),INDEX(BasicStats!$A:$AH,MATCH($A77&amp;" NCAA",BasicStats!$B:$B,0),COLUMN()+1))</f>
        <v>0.45900000000000002</v>
      </c>
      <c r="U77">
        <f>IFERROR(INDEX(BasicStats!$A:$AH,MATCH($A77,BasicStats!$B:$B,0),COLUMN()+1),INDEX(BasicStats!$A:$AH,MATCH($A77&amp;" NCAA",BasicStats!$B:$B,0),COLUMN()+1))</f>
        <v>282</v>
      </c>
      <c r="V77">
        <f>IFERROR(INDEX(BasicStats!$A:$AH,MATCH($A77,BasicStats!$B:$B,0),COLUMN()+1),INDEX(BasicStats!$A:$AH,MATCH($A77&amp;" NCAA",BasicStats!$B:$B,0),COLUMN()+1))</f>
        <v>746</v>
      </c>
      <c r="W77">
        <f>IFERROR(INDEX(BasicStats!$A:$AH,MATCH($A77,BasicStats!$B:$B,0),COLUMN()+1),INDEX(BasicStats!$A:$AH,MATCH($A77&amp;" NCAA",BasicStats!$B:$B,0),COLUMN()+1))</f>
        <v>0.378</v>
      </c>
      <c r="X77">
        <f>IFERROR(INDEX(BasicStats!$A:$AH,MATCH($A77,BasicStats!$B:$B,0),COLUMN()+1),INDEX(BasicStats!$A:$AH,MATCH($A77&amp;" NCAA",BasicStats!$B:$B,0),COLUMN()+1))</f>
        <v>410</v>
      </c>
      <c r="Y77">
        <f>IFERROR(INDEX(BasicStats!$A:$AH,MATCH($A77,BasicStats!$B:$B,0),COLUMN()+1),INDEX(BasicStats!$A:$AH,MATCH($A77&amp;" NCAA",BasicStats!$B:$B,0),COLUMN()+1))</f>
        <v>564</v>
      </c>
      <c r="Z77">
        <f>IFERROR(INDEX(BasicStats!$A:$AH,MATCH($A77,BasicStats!$B:$B,0),COLUMN()+1),INDEX(BasicStats!$A:$AH,MATCH($A77&amp;" NCAA",BasicStats!$B:$B,0),COLUMN()+1))</f>
        <v>0.72699999999999998</v>
      </c>
      <c r="AA77">
        <f>IFERROR(INDEX(BasicStats!$A:$AH,MATCH($A77,BasicStats!$B:$B,0),COLUMN()+1),INDEX(BasicStats!$A:$AH,MATCH($A77&amp;" NCAA",BasicStats!$B:$B,0),COLUMN()+1))</f>
        <v>254</v>
      </c>
      <c r="AB77">
        <f>IFERROR(INDEX(BasicStats!$A:$AH,MATCH($A77,BasicStats!$B:$B,0),COLUMN()+1),INDEX(BasicStats!$A:$AH,MATCH($A77&amp;" NCAA",BasicStats!$B:$B,0),COLUMN()+1))</f>
        <v>1083</v>
      </c>
      <c r="AC77">
        <f>IFERROR(INDEX(BasicStats!$A:$AH,MATCH($A77,BasicStats!$B:$B,0),COLUMN()+1),INDEX(BasicStats!$A:$AH,MATCH($A77&amp;" NCAA",BasicStats!$B:$B,0),COLUMN()+1))</f>
        <v>425</v>
      </c>
      <c r="AD77">
        <f>IFERROR(INDEX(BasicStats!$A:$AH,MATCH($A77,BasicStats!$B:$B,0),COLUMN()+1),INDEX(BasicStats!$A:$AH,MATCH($A77&amp;" NCAA",BasicStats!$B:$B,0),COLUMN()+1))</f>
        <v>149</v>
      </c>
      <c r="AE77">
        <f>IFERROR(INDEX(BasicStats!$A:$AH,MATCH($A77,BasicStats!$B:$B,0),COLUMN()+1),INDEX(BasicStats!$A:$AH,MATCH($A77&amp;" NCAA",BasicStats!$B:$B,0),COLUMN()+1))</f>
        <v>78</v>
      </c>
      <c r="AF77">
        <f>IFERROR(INDEX(BasicStats!$A:$AH,MATCH($A77,BasicStats!$B:$B,0),COLUMN()+1),INDEX(BasicStats!$A:$AH,MATCH($A77&amp;" NCAA",BasicStats!$B:$B,0),COLUMN()+1))</f>
        <v>378</v>
      </c>
      <c r="AG77" s="38">
        <f>IFERROR(INDEX(AdvancedStats!$A:$AD,MATCH($A77,AdvancedStats!$B:$B,0),COLUMN()-15),INDEX(AdvancedStats!$A:$AD,MATCH($A77&amp;" NCAA",AdvancedStats!$B:$B,0),COLUMN()-15))</f>
        <v>64.7</v>
      </c>
      <c r="AH77" s="38">
        <f>IFERROR(INDEX(AdvancedStats!$A:$AD,MATCH($A77,AdvancedStats!$B:$B,0),COLUMN()-15),INDEX(AdvancedStats!$A:$AD,MATCH($A77&amp;" NCAA",AdvancedStats!$B:$B,0),COLUMN()-15))</f>
        <v>106.9</v>
      </c>
      <c r="AI77" s="38">
        <f>IFERROR(INDEX(AdvancedStats!$A:$AD,MATCH($A77,AdvancedStats!$B:$B,0),COLUMN()-15),INDEX(AdvancedStats!$A:$AD,MATCH($A77&amp;" NCAA",AdvancedStats!$B:$B,0),COLUMN()-15))</f>
        <v>0.312</v>
      </c>
      <c r="AJ77" s="38">
        <f>IFERROR(INDEX(AdvancedStats!$A:$AD,MATCH($A77,AdvancedStats!$B:$B,0),COLUMN()-15),INDEX(AdvancedStats!$A:$AD,MATCH($A77&amp;" NCAA",AdvancedStats!$B:$B,0),COLUMN()-15))</f>
        <v>0.41299999999999998</v>
      </c>
      <c r="AK77" s="38">
        <f>IFERROR(INDEX(AdvancedStats!$A:$AD,MATCH($A77,AdvancedStats!$B:$B,0),COLUMN()-15),INDEX(AdvancedStats!$A:$AD,MATCH($A77&amp;" NCAA",AdvancedStats!$B:$B,0),COLUMN()-15))</f>
        <v>0.56699999999999995</v>
      </c>
      <c r="AL77" s="38">
        <f>IFERROR(INDEX(AdvancedStats!$A:$AD,MATCH($A77,AdvancedStats!$B:$B,0),COLUMN()-15),INDEX(AdvancedStats!$A:$AD,MATCH($A77&amp;" NCAA",AdvancedStats!$B:$B,0),COLUMN()-15))</f>
        <v>48.8</v>
      </c>
      <c r="AM77" s="38">
        <f>IFERROR(INDEX(AdvancedStats!$A:$AD,MATCH($A77,AdvancedStats!$B:$B,0),COLUMN()-15),INDEX(AdvancedStats!$A:$AD,MATCH($A77&amp;" NCAA",AdvancedStats!$B:$B,0),COLUMN()-15))</f>
        <v>51.2</v>
      </c>
      <c r="AN77" s="38">
        <f>IFERROR(INDEX(AdvancedStats!$A:$AD,MATCH($A77,AdvancedStats!$B:$B,0),COLUMN()-15),INDEX(AdvancedStats!$A:$AD,MATCH($A77&amp;" NCAA",AdvancedStats!$B:$B,0),COLUMN()-15))</f>
        <v>6.8</v>
      </c>
      <c r="AO77" s="38">
        <f>IFERROR(INDEX(AdvancedStats!$A:$AD,MATCH($A77,AdvancedStats!$B:$B,0),COLUMN()-15),INDEX(AdvancedStats!$A:$AD,MATCH($A77&amp;" NCAA",AdvancedStats!$B:$B,0),COLUMN()-15))</f>
        <v>6.5</v>
      </c>
      <c r="AP77" s="38">
        <f>IFERROR(INDEX(AdvancedStats!$A:$AD,MATCH($A77,AdvancedStats!$B:$B,0),COLUMN()-15),INDEX(AdvancedStats!$A:$AD,MATCH($A77&amp;" NCAA",AdvancedStats!$B:$B,0),COLUMN()-15))</f>
        <v>0.53700000000000003</v>
      </c>
      <c r="AQ77" s="38">
        <f>IFERROR(INDEX(AdvancedStats!$A:$AD,MATCH($A77,AdvancedStats!$B:$B,0),COLUMN()-15),INDEX(AdvancedStats!$A:$AD,MATCH($A77&amp;" NCAA",AdvancedStats!$B:$B,0),COLUMN()-15))</f>
        <v>15.4</v>
      </c>
      <c r="AR77" s="38">
        <f>IFERROR(INDEX(AdvancedStats!$A:$AD,MATCH($A77,AdvancedStats!$B:$B,0),COLUMN()-15),INDEX(AdvancedStats!$A:$AD,MATCH($A77&amp;" NCAA",AdvancedStats!$B:$B,0),COLUMN()-15))</f>
        <v>23.8</v>
      </c>
      <c r="AS77" s="38">
        <f>IFERROR(INDEX(AdvancedStats!$A:$AD,MATCH($A77,AdvancedStats!$B:$B,0),COLUMN()-15),INDEX(AdvancedStats!$A:$AD,MATCH($A77&amp;" NCAA",AdvancedStats!$B:$B,0),COLUMN()-15))</f>
        <v>0.22700000000000001</v>
      </c>
      <c r="AT77" s="39">
        <f>IFERROR(INDEX(AdvancedOpponentStats!$A:$AD,MATCH($A77,AdvancedOpponentStats!$B:$B,0),COLUMN()-27),INDEX(AdvancedOpponentStats!$A:$AD,MATCH($A77&amp;" NCAA",AdvancedOpponentStats!$B:$B,0),COLUMN()-27))</f>
        <v>108.2</v>
      </c>
      <c r="AU77" s="39">
        <f>IFERROR(INDEX(AdvancedOpponentStats!$A:$AD,MATCH($A77,AdvancedOpponentStats!$B:$B,0),COLUMN()-27),INDEX(AdvancedOpponentStats!$A:$AD,MATCH($A77&amp;" NCAA",AdvancedOpponentStats!$B:$B,0),COLUMN()-27))</f>
        <v>0.27700000000000002</v>
      </c>
      <c r="AV77" s="39">
        <f>IFERROR(INDEX(AdvancedOpponentStats!$A:$AD,MATCH($A77,AdvancedOpponentStats!$B:$B,0),COLUMN()-27),INDEX(AdvancedOpponentStats!$A:$AD,MATCH($A77&amp;" NCAA",AdvancedOpponentStats!$B:$B,0),COLUMN()-27))</f>
        <v>0.379</v>
      </c>
      <c r="AW77" s="39">
        <f>IFERROR(INDEX(AdvancedOpponentStats!$A:$AD,MATCH($A77,AdvancedOpponentStats!$B:$B,0),COLUMN()-27),INDEX(AdvancedOpponentStats!$A:$AD,MATCH($A77&amp;" NCAA",AdvancedOpponentStats!$B:$B,0),COLUMN()-27))</f>
        <v>0.54300000000000004</v>
      </c>
      <c r="AX77" s="39">
        <f>IFERROR(INDEX(AdvancedOpponentStats!$A:$AD,MATCH($A77,AdvancedOpponentStats!$B:$B,0),COLUMN()-27),INDEX(AdvancedOpponentStats!$A:$AD,MATCH($A77&amp;" NCAA",AdvancedOpponentStats!$B:$B,0),COLUMN()-27))</f>
        <v>51.2</v>
      </c>
      <c r="AY77" s="39">
        <f>IFERROR(INDEX(AdvancedOpponentStats!$A:$AD,MATCH($A77,AdvancedOpponentStats!$B:$B,0),COLUMN()-27),INDEX(AdvancedOpponentStats!$A:$AD,MATCH($A77&amp;" NCAA",AdvancedOpponentStats!$B:$B,0),COLUMN()-27))</f>
        <v>50.9</v>
      </c>
      <c r="AZ77" s="39">
        <f>IFERROR(INDEX(AdvancedOpponentStats!$A:$AD,MATCH($A77,AdvancedOpponentStats!$B:$B,0),COLUMN()-27),INDEX(AdvancedOpponentStats!$A:$AD,MATCH($A77&amp;" NCAA",AdvancedOpponentStats!$B:$B,0),COLUMN()-27))</f>
        <v>8.1</v>
      </c>
      <c r="BA77" s="39">
        <f>IFERROR(INDEX(AdvancedOpponentStats!$A:$AD,MATCH($A77,AdvancedOpponentStats!$B:$B,0),COLUMN()-27),INDEX(AdvancedOpponentStats!$A:$AD,MATCH($A77&amp;" NCAA",AdvancedOpponentStats!$B:$B,0),COLUMN()-27))</f>
        <v>8.9</v>
      </c>
      <c r="BB77" s="39">
        <f>IFERROR(INDEX(AdvancedOpponentStats!$A:$AD,MATCH($A77,AdvancedOpponentStats!$B:$B,0),COLUMN()-27),INDEX(AdvancedOpponentStats!$A:$AD,MATCH($A77&amp;" NCAA",AdvancedOpponentStats!$B:$B,0),COLUMN()-27))</f>
        <v>0.51300000000000001</v>
      </c>
      <c r="BC77" s="39">
        <f>IFERROR(INDEX(AdvancedOpponentStats!$A:$AD,MATCH($A77,AdvancedOpponentStats!$B:$B,0),COLUMN()-27),INDEX(AdvancedOpponentStats!$A:$AD,MATCH($A77&amp;" NCAA",AdvancedOpponentStats!$B:$B,0),COLUMN()-27))</f>
        <v>13.1</v>
      </c>
      <c r="BD77" s="39">
        <f>IFERROR(INDEX(AdvancedOpponentStats!$A:$AD,MATCH($A77,AdvancedOpponentStats!$B:$B,0),COLUMN()-27),INDEX(AdvancedOpponentStats!$A:$AD,MATCH($A77&amp;" NCAA",AdvancedOpponentStats!$B:$B,0),COLUMN()-27))</f>
        <v>27.9</v>
      </c>
      <c r="BE77" s="39">
        <f>IFERROR(INDEX(AdvancedOpponentStats!$A:$AD,MATCH($A77,AdvancedOpponentStats!$B:$B,0),COLUMN()-27),INDEX(AdvancedOpponentStats!$A:$AD,MATCH($A77&amp;" NCAA",AdvancedOpponentStats!$B:$B,0),COLUMN()-27))</f>
        <v>0.20200000000000001</v>
      </c>
      <c r="BF77" s="41">
        <f>IFERROR(INDEX(TeamRankings!$A:$R,MATCH($A77,TeamRankings!$B:$B,0),COLUMN()-49),INDEX(TeamRankings!$A:$R,MATCH($A77&amp;" NCAA",TeamRankings!$B:$B,0),COLUMN()-49))</f>
        <v>-0.85</v>
      </c>
      <c r="BG77" s="41">
        <f>IFERROR(INDEX(TeamRankings!$A:$R,MATCH($A77,TeamRankings!$B:$B,0),COLUMN()-48),INDEX(TeamRankings!$A:$R,MATCH($A77&amp;" NCAA",TeamRankings!$B:$B,0),COLUMN()-48))</f>
        <v>-4.8</v>
      </c>
      <c r="BH77" s="41">
        <f>IFERROR(INDEX(TeamRankings!$A:$R,MATCH($A77,TeamRankings!$B:$B,0),COLUMN()-47),INDEX(TeamRankings!$A:$R,MATCH($A77&amp;" NCAA",TeamRankings!$B:$B,0),COLUMN()-47))</f>
        <v>-4.38</v>
      </c>
      <c r="BI77" s="41">
        <f>IFERROR(INDEX(TeamRankings!$A:$R,MATCH($A77,TeamRankings!$B:$B,0),COLUMN()-47),INDEX(TeamRankings!$A:$R,MATCH($A77&amp;" NCAA",TeamRankings!$B:$B,0),COLUMN()-47))</f>
        <v>-3.52</v>
      </c>
      <c r="BJ77" s="41">
        <f>IFERROR(INDEX(TeamRankings!$A:$R,MATCH($A77,TeamRankings!$B:$B,0),COLUMN()-47),INDEX(TeamRankings!$A:$R,MATCH($A77&amp;" NCAA",TeamRankings!$B:$B,0),COLUMN()-47))</f>
        <v>-7.9</v>
      </c>
      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IFERROR(INDEX(TeamRankings!$A:$R,MATCH($A77,TeamRankings!$B:$B,0),COLUMN()-47),INDEX(TeamRankings!$A:$R,MATCH($A77&amp;" NCAA",TeamRankings!$B:$B,0),COLUMN()-47))</f>
        <v>113.3</v>
      </c>
      <c r="BM77" s="41">
        <f>IFERROR(INDEX(TeamRankings!$A:$R,MATCH($A77,TeamRankings!$B:$B,0),COLUMN()-47),INDEX(TeamRankings!$A:$R,MATCH($A77&amp;" NCAA",TeamRankings!$B:$B,0),COLUMN()-47))</f>
        <v>-10.64</v>
      </c>
      <c r="BN77">
        <f t="shared" si="33"/>
        <v>182</v>
      </c>
      <c r="BO77">
        <f t="shared" si="34"/>
        <v>325.5</v>
      </c>
      <c r="BP77">
        <f t="shared" si="20"/>
        <v>71.272727272727266</v>
      </c>
      <c r="BQ77" s="41" t="str">
        <f>INDEX(TeamRankings!$A:$R,MATCH($A77,TeamRankings!$B:$B,0),3)</f>
        <v>CAA</v>
      </c>
      <c r="BR77" s="40">
        <f t="shared" si="21"/>
        <v>-1.2999999999999972</v>
      </c>
      <c r="BS77" s="40">
        <f t="shared" si="22"/>
        <v>3.4999999999999976E-2</v>
      </c>
      <c r="BT77" s="40">
        <f t="shared" si="23"/>
        <v>3.3999999999999975E-2</v>
      </c>
      <c r="BU77" s="40">
        <f t="shared" si="24"/>
        <v>2.399999999999991E-2</v>
      </c>
      <c r="BV77" s="40">
        <f t="shared" si="25"/>
        <v>-2.4000000000000057</v>
      </c>
      <c r="BW77" s="40">
        <f t="shared" si="26"/>
        <v>0.30000000000000426</v>
      </c>
      <c r="BX77" s="40">
        <f t="shared" si="27"/>
        <v>-1.2999999999999998</v>
      </c>
      <c r="BY77" s="40">
        <f t="shared" si="28"/>
        <v>-2.4000000000000004</v>
      </c>
      <c r="BZ77" s="40">
        <f t="shared" si="29"/>
        <v>2.4000000000000021E-2</v>
      </c>
      <c r="CA77" s="40">
        <f t="shared" si="30"/>
        <v>2.3000000000000007</v>
      </c>
      <c r="CB77" s="40">
        <f t="shared" si="31"/>
        <v>-4.0999999999999979</v>
      </c>
      <c r="CC77" s="40">
        <f t="shared" si="32"/>
        <v>2.4999999999999994E-2</v>
      </c>
    </row>
    <row r="78" spans="1:81" x14ac:dyDescent="0.25">
      <c r="A78" t="s">
        <v>80</v>
      </c>
      <c r="B78">
        <f>IFERROR(INDEX(BasicStats!$A:$AH,MATCH($A78,BasicStats!$B:$B,0),COLUMN()+1),INDEX(BasicStats!$A:$AH,MATCH($A78&amp;" NCAA",BasicStats!$B:$B,0),COLUMN()+1))</f>
        <v>30</v>
      </c>
      <c r="C78">
        <f>IFERROR(INDEX(BasicStats!$A:$AH,MATCH($A78,BasicStats!$B:$B,0),COLUMN()+1),INDEX(BasicStats!$A:$AH,MATCH($A78&amp;" NCAA",BasicStats!$B:$B,0),COLUMN()+1))</f>
        <v>8</v>
      </c>
      <c r="D78">
        <f>IFERROR(INDEX(BasicStats!$A:$AH,MATCH($A78,BasicStats!$B:$B,0),COLUMN()+1),INDEX(BasicStats!$A:$AH,MATCH($A78&amp;" NCAA",BasicStats!$B:$B,0),COLUMN()+1))</f>
        <v>22</v>
      </c>
      <c r="E78">
        <f>IFERROR(INDEX(BasicStats!$A:$AH,MATCH($A78,BasicStats!$B:$B,0),COLUMN()+1),INDEX(BasicStats!$A:$AH,MATCH($A78&amp;" NCAA",BasicStats!$B:$B,0),COLUMN()+1))</f>
        <v>0.26700000000000002</v>
      </c>
      <c r="F78">
        <f>IFERROR(INDEX(BasicStats!$A:$AH,MATCH($A78,BasicStats!$B:$B,0),COLUMN()+1),INDEX(BasicStats!$A:$AH,MATCH($A78&amp;" NCAA",BasicStats!$B:$B,0),COLUMN()+1))</f>
        <v>-11.82</v>
      </c>
      <c r="G78">
        <f>IFERROR(INDEX(BasicStats!$A:$AH,MATCH($A78,BasicStats!$B:$B,0),COLUMN()+1),INDEX(BasicStats!$A:$AH,MATCH($A78&amp;" NCAA",BasicStats!$B:$B,0),COLUMN()+1))</f>
        <v>-2.95</v>
      </c>
      <c r="H78">
        <f>IFERROR(INDEX(BasicStats!$A:$AH,MATCH($A78,BasicStats!$B:$B,0),COLUMN()+1),INDEX(BasicStats!$A:$AH,MATCH($A78&amp;" NCAA",BasicStats!$B:$B,0),COLUMN()+1))</f>
        <v>3</v>
      </c>
      <c r="I78">
        <f>IFERROR(INDEX(BasicStats!$A:$AH,MATCH($A78,BasicStats!$B:$B,0),COLUMN()+1),INDEX(BasicStats!$A:$AH,MATCH($A78&amp;" NCAA",BasicStats!$B:$B,0),COLUMN()+1))</f>
        <v>13</v>
      </c>
      <c r="J78">
        <f>IFERROR(INDEX(BasicStats!$A:$AH,MATCH($A78,BasicStats!$B:$B,0),COLUMN()+1),INDEX(BasicStats!$A:$AH,MATCH($A78&amp;" NCAA",BasicStats!$B:$B,0),COLUMN()+1))</f>
        <v>6</v>
      </c>
      <c r="K78">
        <f>IFERROR(INDEX(BasicStats!$A:$AH,MATCH($A78,BasicStats!$B:$B,0),COLUMN()+1),INDEX(BasicStats!$A:$AH,MATCH($A78&amp;" NCAA",BasicStats!$B:$B,0),COLUMN()+1))</f>
        <v>7</v>
      </c>
      <c r="L78">
        <f>IFERROR(INDEX(BasicStats!$A:$AH,MATCH($A78,BasicStats!$B:$B,0),COLUMN()+1),INDEX(BasicStats!$A:$AH,MATCH($A78&amp;" NCAA",BasicStats!$B:$B,0),COLUMN()+1))</f>
        <v>1</v>
      </c>
      <c r="M78">
        <f>IFERROR(INDEX(BasicStats!$A:$AH,MATCH($A78,BasicStats!$B:$B,0),COLUMN()+1),INDEX(BasicStats!$A:$AH,MATCH($A78&amp;" NCAA",BasicStats!$B:$B,0),COLUMN()+1))</f>
        <v>14</v>
      </c>
      <c r="N78">
        <f>IFERROR(INDEX(BasicStats!$A:$AH,MATCH($A78,BasicStats!$B:$B,0),COLUMN()+1),INDEX(BasicStats!$A:$AH,MATCH($A78&amp;" NCAA",BasicStats!$B:$B,0),COLUMN()+1))</f>
        <v>2086</v>
      </c>
      <c r="O78">
        <f>IFERROR(INDEX(BasicStats!$A:$AH,MATCH($A78,BasicStats!$B:$B,0),COLUMN()+1),INDEX(BasicStats!$A:$AH,MATCH($A78&amp;" NCAA",BasicStats!$B:$B,0),COLUMN()+1))</f>
        <v>2319</v>
      </c>
      <c r="P78">
        <f>IFERROR(INDEX(BasicStats!$A:$AH,MATCH($A78,BasicStats!$B:$B,0),COLUMN()+1),INDEX(BasicStats!$A:$AH,MATCH($A78&amp;" NCAA",BasicStats!$B:$B,0),COLUMN()+1))</f>
        <v>0</v>
      </c>
      <c r="Q78">
        <f>IFERROR(INDEX(BasicStats!$A:$AH,MATCH($A78,BasicStats!$B:$B,0),COLUMN()+1),INDEX(BasicStats!$A:$AH,MATCH($A78&amp;" NCAA",BasicStats!$B:$B,0),COLUMN()+1))</f>
        <v>1205</v>
      </c>
      <c r="R78">
        <f>IFERROR(INDEX(BasicStats!$A:$AH,MATCH($A78,BasicStats!$B:$B,0),COLUMN()+1),INDEX(BasicStats!$A:$AH,MATCH($A78&amp;" NCAA",BasicStats!$B:$B,0),COLUMN()+1))</f>
        <v>755</v>
      </c>
      <c r="S78">
        <f>IFERROR(INDEX(BasicStats!$A:$AH,MATCH($A78,BasicStats!$B:$B,0),COLUMN()+1),INDEX(BasicStats!$A:$AH,MATCH($A78&amp;" NCAA",BasicStats!$B:$B,0),COLUMN()+1))</f>
        <v>1723</v>
      </c>
      <c r="T78">
        <f>IFERROR(INDEX(BasicStats!$A:$AH,MATCH($A78,BasicStats!$B:$B,0),COLUMN()+1),INDEX(BasicStats!$A:$AH,MATCH($A78&amp;" NCAA",BasicStats!$B:$B,0),COLUMN()+1))</f>
        <v>0.438</v>
      </c>
      <c r="U78">
        <f>IFERROR(INDEX(BasicStats!$A:$AH,MATCH($A78,BasicStats!$B:$B,0),COLUMN()+1),INDEX(BasicStats!$A:$AH,MATCH($A78&amp;" NCAA",BasicStats!$B:$B,0),COLUMN()+1))</f>
        <v>227</v>
      </c>
      <c r="V78">
        <f>IFERROR(INDEX(BasicStats!$A:$AH,MATCH($A78,BasicStats!$B:$B,0),COLUMN()+1),INDEX(BasicStats!$A:$AH,MATCH($A78&amp;" NCAA",BasicStats!$B:$B,0),COLUMN()+1))</f>
        <v>622</v>
      </c>
      <c r="W78">
        <f>IFERROR(INDEX(BasicStats!$A:$AH,MATCH($A78,BasicStats!$B:$B,0),COLUMN()+1),INDEX(BasicStats!$A:$AH,MATCH($A78&amp;" NCAA",BasicStats!$B:$B,0),COLUMN()+1))</f>
        <v>0.36499999999999999</v>
      </c>
      <c r="X78">
        <f>IFERROR(INDEX(BasicStats!$A:$AH,MATCH($A78,BasicStats!$B:$B,0),COLUMN()+1),INDEX(BasicStats!$A:$AH,MATCH($A78&amp;" NCAA",BasicStats!$B:$B,0),COLUMN()+1))</f>
        <v>349</v>
      </c>
      <c r="Y78">
        <f>IFERROR(INDEX(BasicStats!$A:$AH,MATCH($A78,BasicStats!$B:$B,0),COLUMN()+1),INDEX(BasicStats!$A:$AH,MATCH($A78&amp;" NCAA",BasicStats!$B:$B,0),COLUMN()+1))</f>
        <v>460</v>
      </c>
      <c r="Z78">
        <f>IFERROR(INDEX(BasicStats!$A:$AH,MATCH($A78,BasicStats!$B:$B,0),COLUMN()+1),INDEX(BasicStats!$A:$AH,MATCH($A78&amp;" NCAA",BasicStats!$B:$B,0),COLUMN()+1))</f>
        <v>0.75900000000000001</v>
      </c>
      <c r="AA78">
        <f>IFERROR(INDEX(BasicStats!$A:$AH,MATCH($A78,BasicStats!$B:$B,0),COLUMN()+1),INDEX(BasicStats!$A:$AH,MATCH($A78&amp;" NCAA",BasicStats!$B:$B,0),COLUMN()+1))</f>
        <v>275</v>
      </c>
      <c r="AB78">
        <f>IFERROR(INDEX(BasicStats!$A:$AH,MATCH($A78,BasicStats!$B:$B,0),COLUMN()+1),INDEX(BasicStats!$A:$AH,MATCH($A78&amp;" NCAA",BasicStats!$B:$B,0),COLUMN()+1))</f>
        <v>1041</v>
      </c>
      <c r="AC78">
        <f>IFERROR(INDEX(BasicStats!$A:$AH,MATCH($A78,BasicStats!$B:$B,0),COLUMN()+1),INDEX(BasicStats!$A:$AH,MATCH($A78&amp;" NCAA",BasicStats!$B:$B,0),COLUMN()+1))</f>
        <v>354</v>
      </c>
      <c r="AD78">
        <f>IFERROR(INDEX(BasicStats!$A:$AH,MATCH($A78,BasicStats!$B:$B,0),COLUMN()+1),INDEX(BasicStats!$A:$AH,MATCH($A78&amp;" NCAA",BasicStats!$B:$B,0),COLUMN()+1))</f>
        <v>142</v>
      </c>
      <c r="AE78">
        <f>IFERROR(INDEX(BasicStats!$A:$AH,MATCH($A78,BasicStats!$B:$B,0),COLUMN()+1),INDEX(BasicStats!$A:$AH,MATCH($A78&amp;" NCAA",BasicStats!$B:$B,0),COLUMN()+1))</f>
        <v>78</v>
      </c>
      <c r="AF78">
        <f>IFERROR(INDEX(BasicStats!$A:$AH,MATCH($A78,BasicStats!$B:$B,0),COLUMN()+1),INDEX(BasicStats!$A:$AH,MATCH($A78&amp;" NCAA",BasicStats!$B:$B,0),COLUMN()+1))</f>
        <v>408</v>
      </c>
      <c r="AG78" s="38">
        <f>IFERROR(INDEX(AdvancedStats!$A:$AD,MATCH($A78,AdvancedStats!$B:$B,0),COLUMN()-15),INDEX(AdvancedStats!$A:$AD,MATCH($A78&amp;" NCAA",AdvancedStats!$B:$B,0),COLUMN()-15))</f>
        <v>69.099999999999994</v>
      </c>
      <c r="AH78" s="38">
        <f>IFERROR(INDEX(AdvancedStats!$A:$AD,MATCH($A78,AdvancedStats!$B:$B,0),COLUMN()-15),INDEX(AdvancedStats!$A:$AD,MATCH($A78&amp;" NCAA",AdvancedStats!$B:$B,0),COLUMN()-15))</f>
        <v>100.3</v>
      </c>
      <c r="AI78" s="38">
        <f>IFERROR(INDEX(AdvancedStats!$A:$AD,MATCH($A78,AdvancedStats!$B:$B,0),COLUMN()-15),INDEX(AdvancedStats!$A:$AD,MATCH($A78&amp;" NCAA",AdvancedStats!$B:$B,0),COLUMN()-15))</f>
        <v>0.26700000000000002</v>
      </c>
      <c r="AJ78" s="38">
        <f>IFERROR(INDEX(AdvancedStats!$A:$AD,MATCH($A78,AdvancedStats!$B:$B,0),COLUMN()-15),INDEX(AdvancedStats!$A:$AD,MATCH($A78&amp;" NCAA",AdvancedStats!$B:$B,0),COLUMN()-15))</f>
        <v>0.36099999999999999</v>
      </c>
      <c r="AK78" s="38">
        <f>IFERROR(INDEX(AdvancedStats!$A:$AD,MATCH($A78,AdvancedStats!$B:$B,0),COLUMN()-15),INDEX(AdvancedStats!$A:$AD,MATCH($A78&amp;" NCAA",AdvancedStats!$B:$B,0),COLUMN()-15))</f>
        <v>0.53700000000000003</v>
      </c>
      <c r="AL78" s="38">
        <f>IFERROR(INDEX(AdvancedStats!$A:$AD,MATCH($A78,AdvancedStats!$B:$B,0),COLUMN()-15),INDEX(AdvancedStats!$A:$AD,MATCH($A78&amp;" NCAA",AdvancedStats!$B:$B,0),COLUMN()-15))</f>
        <v>51.5</v>
      </c>
      <c r="AM78" s="38">
        <f>IFERROR(INDEX(AdvancedStats!$A:$AD,MATCH($A78,AdvancedStats!$B:$B,0),COLUMN()-15),INDEX(AdvancedStats!$A:$AD,MATCH($A78&amp;" NCAA",AdvancedStats!$B:$B,0),COLUMN()-15))</f>
        <v>46.9</v>
      </c>
      <c r="AN78" s="38">
        <f>IFERROR(INDEX(AdvancedStats!$A:$AD,MATCH($A78,AdvancedStats!$B:$B,0),COLUMN()-15),INDEX(AdvancedStats!$A:$AD,MATCH($A78&amp;" NCAA",AdvancedStats!$B:$B,0),COLUMN()-15))</f>
        <v>6.8</v>
      </c>
      <c r="AO78" s="38">
        <f>IFERROR(INDEX(AdvancedStats!$A:$AD,MATCH($A78,AdvancedStats!$B:$B,0),COLUMN()-15),INDEX(AdvancedStats!$A:$AD,MATCH($A78&amp;" NCAA",AdvancedStats!$B:$B,0),COLUMN()-15))</f>
        <v>7.9</v>
      </c>
      <c r="AP78" s="38">
        <f>IFERROR(INDEX(AdvancedStats!$A:$AD,MATCH($A78,AdvancedStats!$B:$B,0),COLUMN()-15),INDEX(AdvancedStats!$A:$AD,MATCH($A78&amp;" NCAA",AdvancedStats!$B:$B,0),COLUMN()-15))</f>
        <v>0.504</v>
      </c>
      <c r="AQ78" s="38">
        <f>IFERROR(INDEX(AdvancedStats!$A:$AD,MATCH($A78,AdvancedStats!$B:$B,0),COLUMN()-15),INDEX(AdvancedStats!$A:$AD,MATCH($A78&amp;" NCAA",AdvancedStats!$B:$B,0),COLUMN()-15))</f>
        <v>17.399999999999999</v>
      </c>
      <c r="AR78" s="38">
        <f>IFERROR(INDEX(AdvancedStats!$A:$AD,MATCH($A78,AdvancedStats!$B:$B,0),COLUMN()-15),INDEX(AdvancedStats!$A:$AD,MATCH($A78&amp;" NCAA",AdvancedStats!$B:$B,0),COLUMN()-15))</f>
        <v>26.7</v>
      </c>
      <c r="AS78" s="38">
        <f>IFERROR(INDEX(AdvancedStats!$A:$AD,MATCH($A78,AdvancedStats!$B:$B,0),COLUMN()-15),INDEX(AdvancedStats!$A:$AD,MATCH($A78&amp;" NCAA",AdvancedStats!$B:$B,0),COLUMN()-15))</f>
        <v>0.20300000000000001</v>
      </c>
      <c r="AT78" s="39">
        <f>IFERROR(INDEX(AdvancedOpponentStats!$A:$AD,MATCH($A78,AdvancedOpponentStats!$B:$B,0),COLUMN()-27),INDEX(AdvancedOpponentStats!$A:$AD,MATCH($A78&amp;" NCAA",AdvancedOpponentStats!$B:$B,0),COLUMN()-27))</f>
        <v>111.5</v>
      </c>
      <c r="AU78" s="39">
        <f>IFERROR(INDEX(AdvancedOpponentStats!$A:$AD,MATCH($A78,AdvancedOpponentStats!$B:$B,0),COLUMN()-27),INDEX(AdvancedOpponentStats!$A:$AD,MATCH($A78&amp;" NCAA",AdvancedOpponentStats!$B:$B,0),COLUMN()-27))</f>
        <v>0.28199999999999997</v>
      </c>
      <c r="AV78" s="39">
        <f>IFERROR(INDEX(AdvancedOpponentStats!$A:$AD,MATCH($A78,AdvancedOpponentStats!$B:$B,0),COLUMN()-27),INDEX(AdvancedOpponentStats!$A:$AD,MATCH($A78&amp;" NCAA",AdvancedOpponentStats!$B:$B,0),COLUMN()-27))</f>
        <v>0.435</v>
      </c>
      <c r="AW78" s="39">
        <f>IFERROR(INDEX(AdvancedOpponentStats!$A:$AD,MATCH($A78,AdvancedOpponentStats!$B:$B,0),COLUMN()-27),INDEX(AdvancedOpponentStats!$A:$AD,MATCH($A78&amp;" NCAA",AdvancedOpponentStats!$B:$B,0),COLUMN()-27))</f>
        <v>0.58499999999999996</v>
      </c>
      <c r="AX78" s="39">
        <f>IFERROR(INDEX(AdvancedOpponentStats!$A:$AD,MATCH($A78,AdvancedOpponentStats!$B:$B,0),COLUMN()-27),INDEX(AdvancedOpponentStats!$A:$AD,MATCH($A78&amp;" NCAA",AdvancedOpponentStats!$B:$B,0),COLUMN()-27))</f>
        <v>48.5</v>
      </c>
      <c r="AY78" s="39">
        <f>IFERROR(INDEX(AdvancedOpponentStats!$A:$AD,MATCH($A78,AdvancedOpponentStats!$B:$B,0),COLUMN()-27),INDEX(AdvancedOpponentStats!$A:$AD,MATCH($A78&amp;" NCAA",AdvancedOpponentStats!$B:$B,0),COLUMN()-27))</f>
        <v>52.1</v>
      </c>
      <c r="AZ78" s="39">
        <f>IFERROR(INDEX(AdvancedOpponentStats!$A:$AD,MATCH($A78,AdvancedOpponentStats!$B:$B,0),COLUMN()-27),INDEX(AdvancedOpponentStats!$A:$AD,MATCH($A78&amp;" NCAA",AdvancedOpponentStats!$B:$B,0),COLUMN()-27))</f>
        <v>8.5</v>
      </c>
      <c r="BA78" s="39">
        <f>IFERROR(INDEX(AdvancedOpponentStats!$A:$AD,MATCH($A78,AdvancedOpponentStats!$B:$B,0),COLUMN()-27),INDEX(AdvancedOpponentStats!$A:$AD,MATCH($A78&amp;" NCAA",AdvancedOpponentStats!$B:$B,0),COLUMN()-27))</f>
        <v>7.2</v>
      </c>
      <c r="BB78" s="39">
        <f>IFERROR(INDEX(AdvancedOpponentStats!$A:$AD,MATCH($A78,AdvancedOpponentStats!$B:$B,0),COLUMN()-27),INDEX(AdvancedOpponentStats!$A:$AD,MATCH($A78&amp;" NCAA",AdvancedOpponentStats!$B:$B,0),COLUMN()-27))</f>
        <v>0.56100000000000005</v>
      </c>
      <c r="BC78" s="39">
        <f>IFERROR(INDEX(AdvancedOpponentStats!$A:$AD,MATCH($A78,AdvancedOpponentStats!$B:$B,0),COLUMN()-27),INDEX(AdvancedOpponentStats!$A:$AD,MATCH($A78&amp;" NCAA",AdvancedOpponentStats!$B:$B,0),COLUMN()-27))</f>
        <v>14.3</v>
      </c>
      <c r="BD78" s="39">
        <f>IFERROR(INDEX(AdvancedOpponentStats!$A:$AD,MATCH($A78,AdvancedOpponentStats!$B:$B,0),COLUMN()-27),INDEX(AdvancedOpponentStats!$A:$AD,MATCH($A78&amp;" NCAA",AdvancedOpponentStats!$B:$B,0),COLUMN()-27))</f>
        <v>22.9</v>
      </c>
      <c r="BE78" s="39">
        <f>IFERROR(INDEX(AdvancedOpponentStats!$A:$AD,MATCH($A78,AdvancedOpponentStats!$B:$B,0),COLUMN()-27),INDEX(AdvancedOpponentStats!$A:$AD,MATCH($A78&amp;" NCAA",AdvancedOpponentStats!$B:$B,0),COLUMN()-27))</f>
        <v>0.20399999999999999</v>
      </c>
      <c r="BF78" s="41">
        <f>IFERROR(INDEX(TeamRankings!$A:$R,MATCH($A78,TeamRankings!$B:$B,0),COLUMN()-49),INDEX(TeamRankings!$A:$R,MATCH($A78&amp;" NCAA",TeamRankings!$B:$B,0),COLUMN()-49))</f>
        <v>-7.77</v>
      </c>
      <c r="BG78" s="41">
        <f>IFERROR(INDEX(TeamRankings!$A:$R,MATCH($A78,TeamRankings!$B:$B,0),COLUMN()-48),INDEX(TeamRankings!$A:$R,MATCH($A78&amp;" NCAA",TeamRankings!$B:$B,0),COLUMN()-48))</f>
        <v>-2.95</v>
      </c>
      <c r="BH78" s="41">
        <f>IFERROR(INDEX(TeamRankings!$A:$R,MATCH($A78,TeamRankings!$B:$B,0),COLUMN()-47),INDEX(TeamRankings!$A:$R,MATCH($A78&amp;" NCAA",TeamRankings!$B:$B,0),COLUMN()-47))</f>
        <v>-5.18</v>
      </c>
      <c r="BI78" s="41">
        <f>IFERROR(INDEX(TeamRankings!$A:$R,MATCH($A78,TeamRankings!$B:$B,0),COLUMN()-47),INDEX(TeamRankings!$A:$R,MATCH($A78&amp;" NCAA",TeamRankings!$B:$B,0),COLUMN()-47))</f>
        <v>-6.63</v>
      </c>
      <c r="BJ78" s="41">
        <f>IFERROR(INDEX(TeamRankings!$A:$R,MATCH($A78,TeamRankings!$B:$B,0),COLUMN()-47),INDEX(TeamRankings!$A:$R,MATCH($A78&amp;" NCAA",TeamRankings!$B:$B,0),COLUMN()-47))</f>
        <v>-11.82</v>
      </c>
      <c r="BK78" s="41">
        <f>IFERROR(INDEX(TeamRankings!$A:$R,MATCH($A78,TeamRankings!$B:$B,0),COLUMN()-47),INDEX(TeamRankings!$A:$R,MATCH($A78&amp;" NCAA",TeamRankings!$B:$B,0),COLUMN()-47))</f>
        <v>97.67</v>
      </c>
      <c r="BL78" s="41">
        <f>IFERROR(INDEX(TeamRankings!$A:$R,MATCH($A78,TeamRankings!$B:$B,0),COLUMN()-47),INDEX(TeamRankings!$A:$R,MATCH($A78&amp;" NCAA",TeamRankings!$B:$B,0),COLUMN()-47))</f>
        <v>113.81</v>
      </c>
      <c r="BM78" s="41">
        <f>IFERROR(INDEX(TeamRankings!$A:$R,MATCH($A78,TeamRankings!$B:$B,0),COLUMN()-47),INDEX(TeamRankings!$A:$R,MATCH($A78&amp;" NCAA",TeamRankings!$B:$B,0),COLUMN()-47))</f>
        <v>-16.149999999999999</v>
      </c>
      <c r="BN78">
        <f t="shared" si="33"/>
        <v>266</v>
      </c>
      <c r="BO78">
        <f t="shared" si="34"/>
        <v>333.5</v>
      </c>
      <c r="BP78">
        <f t="shared" si="20"/>
        <v>69.533333333333331</v>
      </c>
      <c r="BQ78" s="41" t="str">
        <f>INDEX(TeamRankings!$A:$R,MATCH($A78,TeamRankings!$B:$B,0),3)</f>
        <v>Summit</v>
      </c>
      <c r="BR78" s="40">
        <f t="shared" si="21"/>
        <v>-11.200000000000003</v>
      </c>
      <c r="BS78" s="40">
        <f t="shared" si="22"/>
        <v>-1.4999999999999958E-2</v>
      </c>
      <c r="BT78" s="40">
        <f t="shared" si="23"/>
        <v>-7.400000000000001E-2</v>
      </c>
      <c r="BU78" s="40">
        <f t="shared" si="24"/>
        <v>-4.7999999999999932E-2</v>
      </c>
      <c r="BV78" s="40">
        <f t="shared" si="25"/>
        <v>3</v>
      </c>
      <c r="BW78" s="40">
        <f t="shared" si="26"/>
        <v>-5.2000000000000028</v>
      </c>
      <c r="BX78" s="40">
        <f t="shared" si="27"/>
        <v>-1.7000000000000002</v>
      </c>
      <c r="BY78" s="40">
        <f t="shared" si="28"/>
        <v>0.70000000000000018</v>
      </c>
      <c r="BZ78" s="40">
        <f t="shared" si="29"/>
        <v>-5.7000000000000051E-2</v>
      </c>
      <c r="CA78" s="40">
        <f t="shared" si="30"/>
        <v>3.0999999999999979</v>
      </c>
      <c r="CB78" s="40">
        <f t="shared" si="31"/>
        <v>3.8000000000000007</v>
      </c>
      <c r="CC78" s="40">
        <f t="shared" si="32"/>
        <v>-9.9999999999997313E-4</v>
      </c>
    </row>
    <row r="79" spans="1:81" x14ac:dyDescent="0.25">
      <c r="A79" t="s">
        <v>207</v>
      </c>
      <c r="B79">
        <f>IFERROR(INDEX(BasicStats!$A:$AH,MATCH($A79,BasicStats!$B:$B,0),COLUMN()+1),INDEX(BasicStats!$A:$AH,MATCH($A79&amp;" NCAA",BasicStats!$B:$B,0),COLUMN()+1))</f>
        <v>33</v>
      </c>
      <c r="C79">
        <f>IFERROR(INDEX(BasicStats!$A:$AH,MATCH($A79,BasicStats!$B:$B,0),COLUMN()+1),INDEX(BasicStats!$A:$AH,MATCH($A79&amp;" NCAA",BasicStats!$B:$B,0),COLUMN()+1))</f>
        <v>18</v>
      </c>
      <c r="D79">
        <f>IFERROR(INDEX(BasicStats!$A:$AH,MATCH($A79,BasicStats!$B:$B,0),COLUMN()+1),INDEX(BasicStats!$A:$AH,MATCH($A79&amp;" NCAA",BasicStats!$B:$B,0),COLUMN()+1))</f>
        <v>15</v>
      </c>
      <c r="E79">
        <f>IFERROR(INDEX(BasicStats!$A:$AH,MATCH($A79,BasicStats!$B:$B,0),COLUMN()+1),INDEX(BasicStats!$A:$AH,MATCH($A79&amp;" NCAA",BasicStats!$B:$B,0),COLUMN()+1))</f>
        <v>0.54500000000000004</v>
      </c>
      <c r="F79">
        <f>IFERROR(INDEX(BasicStats!$A:$AH,MATCH($A79,BasicStats!$B:$B,0),COLUMN()+1),INDEX(BasicStats!$A:$AH,MATCH($A79&amp;" NCAA",BasicStats!$B:$B,0),COLUMN()+1))</f>
        <v>6.36</v>
      </c>
      <c r="G79">
        <f>IFERROR(INDEX(BasicStats!$A:$AH,MATCH($A79,BasicStats!$B:$B,0),COLUMN()+1),INDEX(BasicStats!$A:$AH,MATCH($A79&amp;" NCAA",BasicStats!$B:$B,0),COLUMN()+1))</f>
        <v>3.94</v>
      </c>
      <c r="H79">
        <f>IFERROR(INDEX(BasicStats!$A:$AH,MATCH($A79,BasicStats!$B:$B,0),COLUMN()+1),INDEX(BasicStats!$A:$AH,MATCH($A79&amp;" NCAA",BasicStats!$B:$B,0),COLUMN()+1))</f>
        <v>7</v>
      </c>
      <c r="I79">
        <f>IFERROR(INDEX(BasicStats!$A:$AH,MATCH($A79,BasicStats!$B:$B,0),COLUMN()+1),INDEX(BasicStats!$A:$AH,MATCH($A79&amp;" NCAA",BasicStats!$B:$B,0),COLUMN()+1))</f>
        <v>11</v>
      </c>
      <c r="J79">
        <f>IFERROR(INDEX(BasicStats!$A:$AH,MATCH($A79,BasicStats!$B:$B,0),COLUMN()+1),INDEX(BasicStats!$A:$AH,MATCH($A79&amp;" NCAA",BasicStats!$B:$B,0),COLUMN()+1))</f>
        <v>15</v>
      </c>
      <c r="K79">
        <f>IFERROR(INDEX(BasicStats!$A:$AH,MATCH($A79,BasicStats!$B:$B,0),COLUMN()+1),INDEX(BasicStats!$A:$AH,MATCH($A79&amp;" NCAA",BasicStats!$B:$B,0),COLUMN()+1))</f>
        <v>6</v>
      </c>
      <c r="L79">
        <f>IFERROR(INDEX(BasicStats!$A:$AH,MATCH($A79,BasicStats!$B:$B,0),COLUMN()+1),INDEX(BasicStats!$A:$AH,MATCH($A79&amp;" NCAA",BasicStats!$B:$B,0),COLUMN()+1))</f>
        <v>3</v>
      </c>
      <c r="M79">
        <f>IFERROR(INDEX(BasicStats!$A:$AH,MATCH($A79,BasicStats!$B:$B,0),COLUMN()+1),INDEX(BasicStats!$A:$AH,MATCH($A79&amp;" NCAA",BasicStats!$B:$B,0),COLUMN()+1))</f>
        <v>8</v>
      </c>
      <c r="N79">
        <f>IFERROR(INDEX(BasicStats!$A:$AH,MATCH($A79,BasicStats!$B:$B,0),COLUMN()+1),INDEX(BasicStats!$A:$AH,MATCH($A79&amp;" NCAA",BasicStats!$B:$B,0),COLUMN()+1))</f>
        <v>2595</v>
      </c>
      <c r="O79">
        <f>IFERROR(INDEX(BasicStats!$A:$AH,MATCH($A79,BasicStats!$B:$B,0),COLUMN()+1),INDEX(BasicStats!$A:$AH,MATCH($A79&amp;" NCAA",BasicStats!$B:$B,0),COLUMN()+1))</f>
        <v>2515</v>
      </c>
      <c r="P79">
        <f>IFERROR(INDEX(BasicStats!$A:$AH,MATCH($A79,BasicStats!$B:$B,0),COLUMN()+1),INDEX(BasicStats!$A:$AH,MATCH($A79&amp;" NCAA",BasicStats!$B:$B,0),COLUMN()+1))</f>
        <v>0</v>
      </c>
      <c r="Q79">
        <f>IFERROR(INDEX(BasicStats!$A:$AH,MATCH($A79,BasicStats!$B:$B,0),COLUMN()+1),INDEX(BasicStats!$A:$AH,MATCH($A79&amp;" NCAA",BasicStats!$B:$B,0),COLUMN()+1))</f>
        <v>1325</v>
      </c>
      <c r="R79">
        <f>IFERROR(INDEX(BasicStats!$A:$AH,MATCH($A79,BasicStats!$B:$B,0),COLUMN()+1),INDEX(BasicStats!$A:$AH,MATCH($A79&amp;" NCAA",BasicStats!$B:$B,0),COLUMN()+1))</f>
        <v>935</v>
      </c>
      <c r="S79">
        <f>IFERROR(INDEX(BasicStats!$A:$AH,MATCH($A79,BasicStats!$B:$B,0),COLUMN()+1),INDEX(BasicStats!$A:$AH,MATCH($A79&amp;" NCAA",BasicStats!$B:$B,0),COLUMN()+1))</f>
        <v>1963</v>
      </c>
      <c r="T79">
        <f>IFERROR(INDEX(BasicStats!$A:$AH,MATCH($A79,BasicStats!$B:$B,0),COLUMN()+1),INDEX(BasicStats!$A:$AH,MATCH($A79&amp;" NCAA",BasicStats!$B:$B,0),COLUMN()+1))</f>
        <v>0.47599999999999998</v>
      </c>
      <c r="U79">
        <f>IFERROR(INDEX(BasicStats!$A:$AH,MATCH($A79,BasicStats!$B:$B,0),COLUMN()+1),INDEX(BasicStats!$A:$AH,MATCH($A79&amp;" NCAA",BasicStats!$B:$B,0),COLUMN()+1))</f>
        <v>224</v>
      </c>
      <c r="V79">
        <f>IFERROR(INDEX(BasicStats!$A:$AH,MATCH($A79,BasicStats!$B:$B,0),COLUMN()+1),INDEX(BasicStats!$A:$AH,MATCH($A79&amp;" NCAA",BasicStats!$B:$B,0),COLUMN()+1))</f>
        <v>646</v>
      </c>
      <c r="W79">
        <f>IFERROR(INDEX(BasicStats!$A:$AH,MATCH($A79,BasicStats!$B:$B,0),COLUMN()+1),INDEX(BasicStats!$A:$AH,MATCH($A79&amp;" NCAA",BasicStats!$B:$B,0),COLUMN()+1))</f>
        <v>0.34699999999999998</v>
      </c>
      <c r="X79">
        <f>IFERROR(INDEX(BasicStats!$A:$AH,MATCH($A79,BasicStats!$B:$B,0),COLUMN()+1),INDEX(BasicStats!$A:$AH,MATCH($A79&amp;" NCAA",BasicStats!$B:$B,0),COLUMN()+1))</f>
        <v>501</v>
      </c>
      <c r="Y79">
        <f>IFERROR(INDEX(BasicStats!$A:$AH,MATCH($A79,BasicStats!$B:$B,0),COLUMN()+1),INDEX(BasicStats!$A:$AH,MATCH($A79&amp;" NCAA",BasicStats!$B:$B,0),COLUMN()+1))</f>
        <v>687</v>
      </c>
      <c r="Z79">
        <f>IFERROR(INDEX(BasicStats!$A:$AH,MATCH($A79,BasicStats!$B:$B,0),COLUMN()+1),INDEX(BasicStats!$A:$AH,MATCH($A79&amp;" NCAA",BasicStats!$B:$B,0),COLUMN()+1))</f>
        <v>0.72899999999999998</v>
      </c>
      <c r="AA79">
        <f>IFERROR(INDEX(BasicStats!$A:$AH,MATCH($A79,BasicStats!$B:$B,0),COLUMN()+1),INDEX(BasicStats!$A:$AH,MATCH($A79&amp;" NCAA",BasicStats!$B:$B,0),COLUMN()+1))</f>
        <v>368</v>
      </c>
      <c r="AB79">
        <f>IFERROR(INDEX(BasicStats!$A:$AH,MATCH($A79,BasicStats!$B:$B,0),COLUMN()+1),INDEX(BasicStats!$A:$AH,MATCH($A79&amp;" NCAA",BasicStats!$B:$B,0),COLUMN()+1))</f>
        <v>1240</v>
      </c>
      <c r="AC79">
        <f>IFERROR(INDEX(BasicStats!$A:$AH,MATCH($A79,BasicStats!$B:$B,0),COLUMN()+1),INDEX(BasicStats!$A:$AH,MATCH($A79&amp;" NCAA",BasicStats!$B:$B,0),COLUMN()+1))</f>
        <v>480</v>
      </c>
      <c r="AD79">
        <f>IFERROR(INDEX(BasicStats!$A:$AH,MATCH($A79,BasicStats!$B:$B,0),COLUMN()+1),INDEX(BasicStats!$A:$AH,MATCH($A79&amp;" NCAA",BasicStats!$B:$B,0),COLUMN()+1))</f>
        <v>208</v>
      </c>
      <c r="AE79">
        <f>IFERROR(INDEX(BasicStats!$A:$AH,MATCH($A79,BasicStats!$B:$B,0),COLUMN()+1),INDEX(BasicStats!$A:$AH,MATCH($A79&amp;" NCAA",BasicStats!$B:$B,0),COLUMN()+1))</f>
        <v>102</v>
      </c>
      <c r="AF79">
        <f>IFERROR(INDEX(BasicStats!$A:$AH,MATCH($A79,BasicStats!$B:$B,0),COLUMN()+1),INDEX(BasicStats!$A:$AH,MATCH($A79&amp;" NCAA",BasicStats!$B:$B,0),COLUMN()+1))</f>
        <v>454</v>
      </c>
      <c r="AG79" s="38">
        <f>IFERROR(INDEX(AdvancedStats!$A:$AD,MATCH($A79,AdvancedStats!$B:$B,0),COLUMN()-15),INDEX(AdvancedStats!$A:$AD,MATCH($A79&amp;" NCAA",AdvancedStats!$B:$B,0),COLUMN()-15))</f>
        <v>71.599999999999994</v>
      </c>
      <c r="AH79" s="38">
        <f>IFERROR(INDEX(AdvancedStats!$A:$AD,MATCH($A79,AdvancedStats!$B:$B,0),COLUMN()-15),INDEX(AdvancedStats!$A:$AD,MATCH($A79&amp;" NCAA",AdvancedStats!$B:$B,0),COLUMN()-15))</f>
        <v>109.5</v>
      </c>
      <c r="AI79" s="38">
        <f>IFERROR(INDEX(AdvancedStats!$A:$AD,MATCH($A79,AdvancedStats!$B:$B,0),COLUMN()-15),INDEX(AdvancedStats!$A:$AD,MATCH($A79&amp;" NCAA",AdvancedStats!$B:$B,0),COLUMN()-15))</f>
        <v>0.35</v>
      </c>
      <c r="AJ79" s="38">
        <f>IFERROR(INDEX(AdvancedStats!$A:$AD,MATCH($A79,AdvancedStats!$B:$B,0),COLUMN()-15),INDEX(AdvancedStats!$A:$AD,MATCH($A79&amp;" NCAA",AdvancedStats!$B:$B,0),COLUMN()-15))</f>
        <v>0.32900000000000001</v>
      </c>
      <c r="AK79" s="38">
        <f>IFERROR(INDEX(AdvancedStats!$A:$AD,MATCH($A79,AdvancedStats!$B:$B,0),COLUMN()-15),INDEX(AdvancedStats!$A:$AD,MATCH($A79&amp;" NCAA",AdvancedStats!$B:$B,0),COLUMN()-15))</f>
        <v>0.56699999999999995</v>
      </c>
      <c r="AL79" s="38">
        <f>IFERROR(INDEX(AdvancedStats!$A:$AD,MATCH($A79,AdvancedStats!$B:$B,0),COLUMN()-15),INDEX(AdvancedStats!$A:$AD,MATCH($A79&amp;" NCAA",AdvancedStats!$B:$B,0),COLUMN()-15))</f>
        <v>54.5</v>
      </c>
      <c r="AM79" s="38">
        <f>IFERROR(INDEX(AdvancedStats!$A:$AD,MATCH($A79,AdvancedStats!$B:$B,0),COLUMN()-15),INDEX(AdvancedStats!$A:$AD,MATCH($A79&amp;" NCAA",AdvancedStats!$B:$B,0),COLUMN()-15))</f>
        <v>51.3</v>
      </c>
      <c r="AN79" s="38">
        <f>IFERROR(INDEX(AdvancedStats!$A:$AD,MATCH($A79,AdvancedStats!$B:$B,0),COLUMN()-15),INDEX(AdvancedStats!$A:$AD,MATCH($A79&amp;" NCAA",AdvancedStats!$B:$B,0),COLUMN()-15))</f>
        <v>8.8000000000000007</v>
      </c>
      <c r="AO79" s="38">
        <f>IFERROR(INDEX(AdvancedStats!$A:$AD,MATCH($A79,AdvancedStats!$B:$B,0),COLUMN()-15),INDEX(AdvancedStats!$A:$AD,MATCH($A79&amp;" NCAA",AdvancedStats!$B:$B,0),COLUMN()-15))</f>
        <v>9.1999999999999993</v>
      </c>
      <c r="AP79" s="38">
        <f>IFERROR(INDEX(AdvancedStats!$A:$AD,MATCH($A79,AdvancedStats!$B:$B,0),COLUMN()-15),INDEX(AdvancedStats!$A:$AD,MATCH($A79&amp;" NCAA",AdvancedStats!$B:$B,0),COLUMN()-15))</f>
        <v>0.53300000000000003</v>
      </c>
      <c r="AQ79" s="38">
        <f>IFERROR(INDEX(AdvancedStats!$A:$AD,MATCH($A79,AdvancedStats!$B:$B,0),COLUMN()-15),INDEX(AdvancedStats!$A:$AD,MATCH($A79&amp;" NCAA",AdvancedStats!$B:$B,0),COLUMN()-15))</f>
        <v>16.5</v>
      </c>
      <c r="AR79" s="38">
        <f>IFERROR(INDEX(AdvancedStats!$A:$AD,MATCH($A79,AdvancedStats!$B:$B,0),COLUMN()-15),INDEX(AdvancedStats!$A:$AD,MATCH($A79&amp;" NCAA",AdvancedStats!$B:$B,0),COLUMN()-15))</f>
        <v>32.799999999999997</v>
      </c>
      <c r="AS79" s="38">
        <f>IFERROR(INDEX(AdvancedStats!$A:$AD,MATCH($A79,AdvancedStats!$B:$B,0),COLUMN()-15),INDEX(AdvancedStats!$A:$AD,MATCH($A79&amp;" NCAA",AdvancedStats!$B:$B,0),COLUMN()-15))</f>
        <v>0.255</v>
      </c>
      <c r="AT79" s="39">
        <f>IFERROR(INDEX(AdvancedOpponentStats!$A:$AD,MATCH($A79,AdvancedOpponentStats!$B:$B,0),COLUMN()-27),INDEX(AdvancedOpponentStats!$A:$AD,MATCH($A79&amp;" NCAA",AdvancedOpponentStats!$B:$B,0),COLUMN()-27))</f>
        <v>106.1</v>
      </c>
      <c r="AU79" s="39">
        <f>IFERROR(INDEX(AdvancedOpponentStats!$A:$AD,MATCH($A79,AdvancedOpponentStats!$B:$B,0),COLUMN()-27),INDEX(AdvancedOpponentStats!$A:$AD,MATCH($A79&amp;" NCAA",AdvancedOpponentStats!$B:$B,0),COLUMN()-27))</f>
        <v>0.31</v>
      </c>
      <c r="AV79" s="39">
        <f>IFERROR(INDEX(AdvancedOpponentStats!$A:$AD,MATCH($A79,AdvancedOpponentStats!$B:$B,0),COLUMN()-27),INDEX(AdvancedOpponentStats!$A:$AD,MATCH($A79&amp;" NCAA",AdvancedOpponentStats!$B:$B,0),COLUMN()-27))</f>
        <v>0.43099999999999999</v>
      </c>
      <c r="AW79" s="39">
        <f>IFERROR(INDEX(AdvancedOpponentStats!$A:$AD,MATCH($A79,AdvancedOpponentStats!$B:$B,0),COLUMN()-27),INDEX(AdvancedOpponentStats!$A:$AD,MATCH($A79&amp;" NCAA",AdvancedOpponentStats!$B:$B,0),COLUMN()-27))</f>
        <v>0.56200000000000006</v>
      </c>
      <c r="AX79" s="39">
        <f>IFERROR(INDEX(AdvancedOpponentStats!$A:$AD,MATCH($A79,AdvancedOpponentStats!$B:$B,0),COLUMN()-27),INDEX(AdvancedOpponentStats!$A:$AD,MATCH($A79&amp;" NCAA",AdvancedOpponentStats!$B:$B,0),COLUMN()-27))</f>
        <v>45.5</v>
      </c>
      <c r="AY79" s="39">
        <f>IFERROR(INDEX(AdvancedOpponentStats!$A:$AD,MATCH($A79,AdvancedOpponentStats!$B:$B,0),COLUMN()-27),INDEX(AdvancedOpponentStats!$A:$AD,MATCH($A79&amp;" NCAA",AdvancedOpponentStats!$B:$B,0),COLUMN()-27))</f>
        <v>52.6</v>
      </c>
      <c r="AZ79" s="39">
        <f>IFERROR(INDEX(AdvancedOpponentStats!$A:$AD,MATCH($A79,AdvancedOpponentStats!$B:$B,0),COLUMN()-27),INDEX(AdvancedOpponentStats!$A:$AD,MATCH($A79&amp;" NCAA",AdvancedOpponentStats!$B:$B,0),COLUMN()-27))</f>
        <v>9.6</v>
      </c>
      <c r="BA79" s="39">
        <f>IFERROR(INDEX(AdvancedOpponentStats!$A:$AD,MATCH($A79,AdvancedOpponentStats!$B:$B,0),COLUMN()-27),INDEX(AdvancedOpponentStats!$A:$AD,MATCH($A79&amp;" NCAA",AdvancedOpponentStats!$B:$B,0),COLUMN()-27))</f>
        <v>7.7</v>
      </c>
      <c r="BB79" s="39">
        <f>IFERROR(INDEX(AdvancedOpponentStats!$A:$AD,MATCH($A79,AdvancedOpponentStats!$B:$B,0),COLUMN()-27),INDEX(AdvancedOpponentStats!$A:$AD,MATCH($A79&amp;" NCAA",AdvancedOpponentStats!$B:$B,0),COLUMN()-27))</f>
        <v>0.53100000000000003</v>
      </c>
      <c r="BC79" s="39">
        <f>IFERROR(INDEX(AdvancedOpponentStats!$A:$AD,MATCH($A79,AdvancedOpponentStats!$B:$B,0),COLUMN()-27),INDEX(AdvancedOpponentStats!$A:$AD,MATCH($A79&amp;" NCAA",AdvancedOpponentStats!$B:$B,0),COLUMN()-27))</f>
        <v>15.5</v>
      </c>
      <c r="BD79" s="39">
        <f>IFERROR(INDEX(AdvancedOpponentStats!$A:$AD,MATCH($A79,AdvancedOpponentStats!$B:$B,0),COLUMN()-27),INDEX(AdvancedOpponentStats!$A:$AD,MATCH($A79&amp;" NCAA",AdvancedOpponentStats!$B:$B,0),COLUMN()-27))</f>
        <v>24.3</v>
      </c>
      <c r="BE79" s="39">
        <f>IFERROR(INDEX(AdvancedOpponentStats!$A:$AD,MATCH($A79,AdvancedOpponentStats!$B:$B,0),COLUMN()-27),INDEX(AdvancedOpponentStats!$A:$AD,MATCH($A79&amp;" NCAA",AdvancedOpponentStats!$B:$B,0),COLUMN()-27))</f>
        <v>0.22900000000000001</v>
      </c>
      <c r="BF79" s="41">
        <f>IFERROR(INDEX(TeamRankings!$A:$R,MATCH($A79,TeamRankings!$B:$B,0),COLUMN()-49),INDEX(TeamRankings!$A:$R,MATCH($A79&amp;" NCAA",TeamRankings!$B:$B,0),COLUMN()-49))</f>
        <v>2.42</v>
      </c>
      <c r="BG79" s="41">
        <f>IFERROR(INDEX(TeamRankings!$A:$R,MATCH($A79,TeamRankings!$B:$B,0),COLUMN()-48),INDEX(TeamRankings!$A:$R,MATCH($A79&amp;" NCAA",TeamRankings!$B:$B,0),COLUMN()-48))</f>
        <v>3.94</v>
      </c>
      <c r="BH79" s="41">
        <f>IFERROR(INDEX(TeamRankings!$A:$R,MATCH($A79,TeamRankings!$B:$B,0),COLUMN()-47),INDEX(TeamRankings!$A:$R,MATCH($A79&amp;" NCAA",TeamRankings!$B:$B,0),COLUMN()-47))</f>
        <v>8.0299999999999994</v>
      </c>
      <c r="BI79" s="41">
        <f>IFERROR(INDEX(TeamRankings!$A:$R,MATCH($A79,TeamRankings!$B:$B,0),COLUMN()-47),INDEX(TeamRankings!$A:$R,MATCH($A79&amp;" NCAA",TeamRankings!$B:$B,0),COLUMN()-47))</f>
        <v>-1.67</v>
      </c>
      <c r="BJ79" s="41">
        <f>IFERROR(INDEX(TeamRankings!$A:$R,MATCH($A79,TeamRankings!$B:$B,0),COLUMN()-47),INDEX(TeamRankings!$A:$R,MATCH($A79&amp;" NCAA",TeamRankings!$B:$B,0),COLUMN()-47))</f>
        <v>6.36</v>
      </c>
      <c r="BK79" s="41">
        <f>IFERROR(INDEX(TeamRankings!$A:$R,MATCH($A79,TeamRankings!$B:$B,0),COLUMN()-47),INDEX(TeamRankings!$A:$R,MATCH($A79&amp;" NCAA",TeamRankings!$B:$B,0),COLUMN()-47))</f>
        <v>112</v>
      </c>
      <c r="BL79" s="41">
        <f>IFERROR(INDEX(TeamRankings!$A:$R,MATCH($A79,TeamRankings!$B:$B,0),COLUMN()-47),INDEX(TeamRankings!$A:$R,MATCH($A79&amp;" NCAA",TeamRankings!$B:$B,0),COLUMN()-47))</f>
        <v>102.98</v>
      </c>
      <c r="BM79" s="41">
        <f>IFERROR(INDEX(TeamRankings!$A:$R,MATCH($A79,TeamRankings!$B:$B,0),COLUMN()-47),INDEX(TeamRankings!$A:$R,MATCH($A79&amp;" NCAA",TeamRankings!$B:$B,0),COLUMN()-47))</f>
        <v>9.02</v>
      </c>
      <c r="BN79">
        <f t="shared" si="33"/>
        <v>46.5</v>
      </c>
      <c r="BO79">
        <f t="shared" si="34"/>
        <v>161</v>
      </c>
      <c r="BP79">
        <f t="shared" si="20"/>
        <v>78.63636363636364</v>
      </c>
      <c r="BQ79" s="41" t="str">
        <f>INDEX(TeamRankings!$A:$R,MATCH($A79,TeamRankings!$B:$B,0),3)</f>
        <v>Big East</v>
      </c>
      <c r="BR79" s="40">
        <f t="shared" si="21"/>
        <v>3.4000000000000057</v>
      </c>
      <c r="BS79" s="40">
        <f t="shared" si="22"/>
        <v>3.999999999999998E-2</v>
      </c>
      <c r="BT79" s="40">
        <f t="shared" si="23"/>
        <v>-0.10199999999999998</v>
      </c>
      <c r="BU79" s="40">
        <f t="shared" si="24"/>
        <v>4.9999999999998934E-3</v>
      </c>
      <c r="BV79" s="40">
        <f t="shared" si="25"/>
        <v>9</v>
      </c>
      <c r="BW79" s="40">
        <f t="shared" si="26"/>
        <v>-1.3000000000000043</v>
      </c>
      <c r="BX79" s="40">
        <f t="shared" si="27"/>
        <v>-0.79999999999999893</v>
      </c>
      <c r="BY79" s="40">
        <f t="shared" si="28"/>
        <v>1.4999999999999991</v>
      </c>
      <c r="BZ79" s="40">
        <f t="shared" si="29"/>
        <v>2.0000000000000018E-3</v>
      </c>
      <c r="CA79" s="40">
        <f t="shared" si="30"/>
        <v>1</v>
      </c>
      <c r="CB79" s="40">
        <f t="shared" si="31"/>
        <v>8.4999999999999964</v>
      </c>
      <c r="CC79" s="40">
        <f t="shared" si="32"/>
        <v>2.5999999999999995E-2</v>
      </c>
    </row>
    <row r="80" spans="1:81" x14ac:dyDescent="0.25">
      <c r="A80" t="s">
        <v>208</v>
      </c>
      <c r="B80">
        <f>IFERROR(INDEX(BasicStats!$A:$AH,MATCH($A80,BasicStats!$B:$B,0),COLUMN()+1),INDEX(BasicStats!$A:$AH,MATCH($A80&amp;" NCAA",BasicStats!$B:$B,0),COLUMN()+1))</f>
        <v>31</v>
      </c>
      <c r="C80">
        <f>IFERROR(INDEX(BasicStats!$A:$AH,MATCH($A80,BasicStats!$B:$B,0),COLUMN()+1),INDEX(BasicStats!$A:$AH,MATCH($A80&amp;" NCAA",BasicStats!$B:$B,0),COLUMN()+1))</f>
        <v>11</v>
      </c>
      <c r="D80">
        <f>IFERROR(INDEX(BasicStats!$A:$AH,MATCH($A80,BasicStats!$B:$B,0),COLUMN()+1),INDEX(BasicStats!$A:$AH,MATCH($A80&amp;" NCAA",BasicStats!$B:$B,0),COLUMN()+1))</f>
        <v>20</v>
      </c>
      <c r="E80">
        <f>IFERROR(INDEX(BasicStats!$A:$AH,MATCH($A80,BasicStats!$B:$B,0),COLUMN()+1),INDEX(BasicStats!$A:$AH,MATCH($A80&amp;" NCAA",BasicStats!$B:$B,0),COLUMN()+1))</f>
        <v>0.35499999999999998</v>
      </c>
      <c r="F80">
        <f>IFERROR(INDEX(BasicStats!$A:$AH,MATCH($A80,BasicStats!$B:$B,0),COLUMN()+1),INDEX(BasicStats!$A:$AH,MATCH($A80&amp;" NCAA",BasicStats!$B:$B,0),COLUMN()+1))</f>
        <v>-6.18</v>
      </c>
      <c r="G80">
        <f>IFERROR(INDEX(BasicStats!$A:$AH,MATCH($A80,BasicStats!$B:$B,0),COLUMN()+1),INDEX(BasicStats!$A:$AH,MATCH($A80&amp;" NCAA",BasicStats!$B:$B,0),COLUMN()+1))</f>
        <v>-0.22</v>
      </c>
      <c r="H80">
        <f>IFERROR(INDEX(BasicStats!$A:$AH,MATCH($A80,BasicStats!$B:$B,0),COLUMN()+1),INDEX(BasicStats!$A:$AH,MATCH($A80&amp;" NCAA",BasicStats!$B:$B,0),COLUMN()+1))</f>
        <v>8</v>
      </c>
      <c r="I80">
        <f>IFERROR(INDEX(BasicStats!$A:$AH,MATCH($A80,BasicStats!$B:$B,0),COLUMN()+1),INDEX(BasicStats!$A:$AH,MATCH($A80&amp;" NCAA",BasicStats!$B:$B,0),COLUMN()+1))</f>
        <v>10</v>
      </c>
      <c r="J80">
        <f>IFERROR(INDEX(BasicStats!$A:$AH,MATCH($A80,BasicStats!$B:$B,0),COLUMN()+1),INDEX(BasicStats!$A:$AH,MATCH($A80&amp;" NCAA",BasicStats!$B:$B,0),COLUMN()+1))</f>
        <v>6</v>
      </c>
      <c r="K80">
        <f>IFERROR(INDEX(BasicStats!$A:$AH,MATCH($A80,BasicStats!$B:$B,0),COLUMN()+1),INDEX(BasicStats!$A:$AH,MATCH($A80&amp;" NCAA",BasicStats!$B:$B,0),COLUMN()+1))</f>
        <v>6</v>
      </c>
      <c r="L80">
        <f>IFERROR(INDEX(BasicStats!$A:$AH,MATCH($A80,BasicStats!$B:$B,0),COLUMN()+1),INDEX(BasicStats!$A:$AH,MATCH($A80&amp;" NCAA",BasicStats!$B:$B,0),COLUMN()+1))</f>
        <v>4</v>
      </c>
      <c r="M80">
        <f>IFERROR(INDEX(BasicStats!$A:$AH,MATCH($A80,BasicStats!$B:$B,0),COLUMN()+1),INDEX(BasicStats!$A:$AH,MATCH($A80&amp;" NCAA",BasicStats!$B:$B,0),COLUMN()+1))</f>
        <v>14</v>
      </c>
      <c r="N80">
        <f>IFERROR(INDEX(BasicStats!$A:$AH,MATCH($A80,BasicStats!$B:$B,0),COLUMN()+1),INDEX(BasicStats!$A:$AH,MATCH($A80&amp;" NCAA",BasicStats!$B:$B,0),COLUMN()+1))</f>
        <v>2279</v>
      </c>
      <c r="O80">
        <f>IFERROR(INDEX(BasicStats!$A:$AH,MATCH($A80,BasicStats!$B:$B,0),COLUMN()+1),INDEX(BasicStats!$A:$AH,MATCH($A80&amp;" NCAA",BasicStats!$B:$B,0),COLUMN()+1))</f>
        <v>2464</v>
      </c>
      <c r="P80">
        <f>IFERROR(INDEX(BasicStats!$A:$AH,MATCH($A80,BasicStats!$B:$B,0),COLUMN()+1),INDEX(BasicStats!$A:$AH,MATCH($A80&amp;" NCAA",BasicStats!$B:$B,0),COLUMN()+1))</f>
        <v>0</v>
      </c>
      <c r="Q80">
        <f>IFERROR(INDEX(BasicStats!$A:$AH,MATCH($A80,BasicStats!$B:$B,0),COLUMN()+1),INDEX(BasicStats!$A:$AH,MATCH($A80&amp;" NCAA",BasicStats!$B:$B,0),COLUMN()+1))</f>
        <v>1240</v>
      </c>
      <c r="R80">
        <f>IFERROR(INDEX(BasicStats!$A:$AH,MATCH($A80,BasicStats!$B:$B,0),COLUMN()+1),INDEX(BasicStats!$A:$AH,MATCH($A80&amp;" NCAA",BasicStats!$B:$B,0),COLUMN()+1))</f>
        <v>784</v>
      </c>
      <c r="S80">
        <f>IFERROR(INDEX(BasicStats!$A:$AH,MATCH($A80,BasicStats!$B:$B,0),COLUMN()+1),INDEX(BasicStats!$A:$AH,MATCH($A80&amp;" NCAA",BasicStats!$B:$B,0),COLUMN()+1))</f>
        <v>1875</v>
      </c>
      <c r="T80">
        <f>IFERROR(INDEX(BasicStats!$A:$AH,MATCH($A80,BasicStats!$B:$B,0),COLUMN()+1),INDEX(BasicStats!$A:$AH,MATCH($A80&amp;" NCAA",BasicStats!$B:$B,0),COLUMN()+1))</f>
        <v>0.41799999999999998</v>
      </c>
      <c r="U80">
        <f>IFERROR(INDEX(BasicStats!$A:$AH,MATCH($A80,BasicStats!$B:$B,0),COLUMN()+1),INDEX(BasicStats!$A:$AH,MATCH($A80&amp;" NCAA",BasicStats!$B:$B,0),COLUMN()+1))</f>
        <v>294</v>
      </c>
      <c r="V80">
        <f>IFERROR(INDEX(BasicStats!$A:$AH,MATCH($A80,BasicStats!$B:$B,0),COLUMN()+1),INDEX(BasicStats!$A:$AH,MATCH($A80&amp;" NCAA",BasicStats!$B:$B,0),COLUMN()+1))</f>
        <v>825</v>
      </c>
      <c r="W80">
        <f>IFERROR(INDEX(BasicStats!$A:$AH,MATCH($A80,BasicStats!$B:$B,0),COLUMN()+1),INDEX(BasicStats!$A:$AH,MATCH($A80&amp;" NCAA",BasicStats!$B:$B,0),COLUMN()+1))</f>
        <v>0.35599999999999998</v>
      </c>
      <c r="X80">
        <f>IFERROR(INDEX(BasicStats!$A:$AH,MATCH($A80,BasicStats!$B:$B,0),COLUMN()+1),INDEX(BasicStats!$A:$AH,MATCH($A80&amp;" NCAA",BasicStats!$B:$B,0),COLUMN()+1))</f>
        <v>417</v>
      </c>
      <c r="Y80">
        <f>IFERROR(INDEX(BasicStats!$A:$AH,MATCH($A80,BasicStats!$B:$B,0),COLUMN()+1),INDEX(BasicStats!$A:$AH,MATCH($A80&amp;" NCAA",BasicStats!$B:$B,0),COLUMN()+1))</f>
        <v>581</v>
      </c>
      <c r="Z80">
        <f>IFERROR(INDEX(BasicStats!$A:$AH,MATCH($A80,BasicStats!$B:$B,0),COLUMN()+1),INDEX(BasicStats!$A:$AH,MATCH($A80&amp;" NCAA",BasicStats!$B:$B,0),COLUMN()+1))</f>
        <v>0.71799999999999997</v>
      </c>
      <c r="AA80">
        <f>IFERROR(INDEX(BasicStats!$A:$AH,MATCH($A80,BasicStats!$B:$B,0),COLUMN()+1),INDEX(BasicStats!$A:$AH,MATCH($A80&amp;" NCAA",BasicStats!$B:$B,0),COLUMN()+1))</f>
        <v>336</v>
      </c>
      <c r="AB80">
        <f>IFERROR(INDEX(BasicStats!$A:$AH,MATCH($A80,BasicStats!$B:$B,0),COLUMN()+1),INDEX(BasicStats!$A:$AH,MATCH($A80&amp;" NCAA",BasicStats!$B:$B,0),COLUMN()+1))</f>
        <v>1019</v>
      </c>
      <c r="AC80">
        <f>IFERROR(INDEX(BasicStats!$A:$AH,MATCH($A80,BasicStats!$B:$B,0),COLUMN()+1),INDEX(BasicStats!$A:$AH,MATCH($A80&amp;" NCAA",BasicStats!$B:$B,0),COLUMN()+1))</f>
        <v>319</v>
      </c>
      <c r="AD80">
        <f>IFERROR(INDEX(BasicStats!$A:$AH,MATCH($A80,BasicStats!$B:$B,0),COLUMN()+1),INDEX(BasicStats!$A:$AH,MATCH($A80&amp;" NCAA",BasicStats!$B:$B,0),COLUMN()+1))</f>
        <v>238</v>
      </c>
      <c r="AE80">
        <f>IFERROR(INDEX(BasicStats!$A:$AH,MATCH($A80,BasicStats!$B:$B,0),COLUMN()+1),INDEX(BasicStats!$A:$AH,MATCH($A80&amp;" NCAA",BasicStats!$B:$B,0),COLUMN()+1))</f>
        <v>77</v>
      </c>
      <c r="AF80">
        <f>IFERROR(INDEX(BasicStats!$A:$AH,MATCH($A80,BasicStats!$B:$B,0),COLUMN()+1),INDEX(BasicStats!$A:$AH,MATCH($A80&amp;" NCAA",BasicStats!$B:$B,0),COLUMN()+1))</f>
        <v>355</v>
      </c>
      <c r="AG80" s="38">
        <f>IFERROR(INDEX(AdvancedStats!$A:$AD,MATCH($A80,AdvancedStats!$B:$B,0),COLUMN()-15),INDEX(AdvancedStats!$A:$AD,MATCH($A80&amp;" NCAA",AdvancedStats!$B:$B,0),COLUMN()-15))</f>
        <v>70.400000000000006</v>
      </c>
      <c r="AH80" s="38">
        <f>IFERROR(INDEX(AdvancedStats!$A:$AD,MATCH($A80,AdvancedStats!$B:$B,0),COLUMN()-15),INDEX(AdvancedStats!$A:$AD,MATCH($A80&amp;" NCAA",AdvancedStats!$B:$B,0),COLUMN()-15))</f>
        <v>104.3</v>
      </c>
      <c r="AI80" s="38">
        <f>IFERROR(INDEX(AdvancedStats!$A:$AD,MATCH($A80,AdvancedStats!$B:$B,0),COLUMN()-15),INDEX(AdvancedStats!$A:$AD,MATCH($A80&amp;" NCAA",AdvancedStats!$B:$B,0),COLUMN()-15))</f>
        <v>0.31</v>
      </c>
      <c r="AJ80" s="38">
        <f>IFERROR(INDEX(AdvancedStats!$A:$AD,MATCH($A80,AdvancedStats!$B:$B,0),COLUMN()-15),INDEX(AdvancedStats!$A:$AD,MATCH($A80&amp;" NCAA",AdvancedStats!$B:$B,0),COLUMN()-15))</f>
        <v>0.44</v>
      </c>
      <c r="AK80" s="38">
        <f>IFERROR(INDEX(AdvancedStats!$A:$AD,MATCH($A80,AdvancedStats!$B:$B,0),COLUMN()-15),INDEX(AdvancedStats!$A:$AD,MATCH($A80&amp;" NCAA",AdvancedStats!$B:$B,0),COLUMN()-15))</f>
        <v>0.53</v>
      </c>
      <c r="AL80" s="38">
        <f>IFERROR(INDEX(AdvancedStats!$A:$AD,MATCH($A80,AdvancedStats!$B:$B,0),COLUMN()-15),INDEX(AdvancedStats!$A:$AD,MATCH($A80&amp;" NCAA",AdvancedStats!$B:$B,0),COLUMN()-15))</f>
        <v>45.7</v>
      </c>
      <c r="AM80" s="38">
        <f>IFERROR(INDEX(AdvancedStats!$A:$AD,MATCH($A80,AdvancedStats!$B:$B,0),COLUMN()-15),INDEX(AdvancedStats!$A:$AD,MATCH($A80&amp;" NCAA",AdvancedStats!$B:$B,0),COLUMN()-15))</f>
        <v>40.700000000000003</v>
      </c>
      <c r="AN80" s="38">
        <f>IFERROR(INDEX(AdvancedStats!$A:$AD,MATCH($A80,AdvancedStats!$B:$B,0),COLUMN()-15),INDEX(AdvancedStats!$A:$AD,MATCH($A80&amp;" NCAA",AdvancedStats!$B:$B,0),COLUMN()-15))</f>
        <v>10.9</v>
      </c>
      <c r="AO80" s="38">
        <f>IFERROR(INDEX(AdvancedStats!$A:$AD,MATCH($A80,AdvancedStats!$B:$B,0),COLUMN()-15),INDEX(AdvancedStats!$A:$AD,MATCH($A80&amp;" NCAA",AdvancedStats!$B:$B,0),COLUMN()-15))</f>
        <v>7</v>
      </c>
      <c r="AP80" s="38">
        <f>IFERROR(INDEX(AdvancedStats!$A:$AD,MATCH($A80,AdvancedStats!$B:$B,0),COLUMN()-15),INDEX(AdvancedStats!$A:$AD,MATCH($A80&amp;" NCAA",AdvancedStats!$B:$B,0),COLUMN()-15))</f>
        <v>0.497</v>
      </c>
      <c r="AQ80" s="38">
        <f>IFERROR(INDEX(AdvancedStats!$A:$AD,MATCH($A80,AdvancedStats!$B:$B,0),COLUMN()-15),INDEX(AdvancedStats!$A:$AD,MATCH($A80&amp;" NCAA",AdvancedStats!$B:$B,0),COLUMN()-15))</f>
        <v>14.2</v>
      </c>
      <c r="AR80" s="38">
        <f>IFERROR(INDEX(AdvancedStats!$A:$AD,MATCH($A80,AdvancedStats!$B:$B,0),COLUMN()-15),INDEX(AdvancedStats!$A:$AD,MATCH($A80&amp;" NCAA",AdvancedStats!$B:$B,0),COLUMN()-15))</f>
        <v>28.8</v>
      </c>
      <c r="AS80" s="38">
        <f>IFERROR(INDEX(AdvancedStats!$A:$AD,MATCH($A80,AdvancedStats!$B:$B,0),COLUMN()-15),INDEX(AdvancedStats!$A:$AD,MATCH($A80&amp;" NCAA",AdvancedStats!$B:$B,0),COLUMN()-15))</f>
        <v>0.222</v>
      </c>
      <c r="AT80" s="39">
        <f>IFERROR(INDEX(AdvancedOpponentStats!$A:$AD,MATCH($A80,AdvancedOpponentStats!$B:$B,0),COLUMN()-27),INDEX(AdvancedOpponentStats!$A:$AD,MATCH($A80&amp;" NCAA",AdvancedOpponentStats!$B:$B,0),COLUMN()-27))</f>
        <v>112.8</v>
      </c>
      <c r="AU80" s="39">
        <f>IFERROR(INDEX(AdvancedOpponentStats!$A:$AD,MATCH($A80,AdvancedOpponentStats!$B:$B,0),COLUMN()-27),INDEX(AdvancedOpponentStats!$A:$AD,MATCH($A80&amp;" NCAA",AdvancedOpponentStats!$B:$B,0),COLUMN()-27))</f>
        <v>0.32700000000000001</v>
      </c>
      <c r="AV80" s="39">
        <f>IFERROR(INDEX(AdvancedOpponentStats!$A:$AD,MATCH($A80,AdvancedOpponentStats!$B:$B,0),COLUMN()-27),INDEX(AdvancedOpponentStats!$A:$AD,MATCH($A80&amp;" NCAA",AdvancedOpponentStats!$B:$B,0),COLUMN()-27))</f>
        <v>0.41</v>
      </c>
      <c r="AW80" s="39">
        <f>IFERROR(INDEX(AdvancedOpponentStats!$A:$AD,MATCH($A80,AdvancedOpponentStats!$B:$B,0),COLUMN()-27),INDEX(AdvancedOpponentStats!$A:$AD,MATCH($A80&amp;" NCAA",AdvancedOpponentStats!$B:$B,0),COLUMN()-27))</f>
        <v>0.57399999999999995</v>
      </c>
      <c r="AX80" s="39">
        <f>IFERROR(INDEX(AdvancedOpponentStats!$A:$AD,MATCH($A80,AdvancedOpponentStats!$B:$B,0),COLUMN()-27),INDEX(AdvancedOpponentStats!$A:$AD,MATCH($A80&amp;" NCAA",AdvancedOpponentStats!$B:$B,0),COLUMN()-27))</f>
        <v>54.3</v>
      </c>
      <c r="AY80" s="39">
        <f>IFERROR(INDEX(AdvancedOpponentStats!$A:$AD,MATCH($A80,AdvancedOpponentStats!$B:$B,0),COLUMN()-27),INDEX(AdvancedOpponentStats!$A:$AD,MATCH($A80&amp;" NCAA",AdvancedOpponentStats!$B:$B,0),COLUMN()-27))</f>
        <v>67.8</v>
      </c>
      <c r="AZ80" s="39">
        <f>IFERROR(INDEX(AdvancedOpponentStats!$A:$AD,MATCH($A80,AdvancedOpponentStats!$B:$B,0),COLUMN()-27),INDEX(AdvancedOpponentStats!$A:$AD,MATCH($A80&amp;" NCAA",AdvancedOpponentStats!$B:$B,0),COLUMN()-27))</f>
        <v>8</v>
      </c>
      <c r="BA80" s="39">
        <f>IFERROR(INDEX(AdvancedOpponentStats!$A:$AD,MATCH($A80,AdvancedOpponentStats!$B:$B,0),COLUMN()-27),INDEX(AdvancedOpponentStats!$A:$AD,MATCH($A80&amp;" NCAA",AdvancedOpponentStats!$B:$B,0),COLUMN()-27))</f>
        <v>10.1</v>
      </c>
      <c r="BB80" s="39">
        <f>IFERROR(INDEX(AdvancedOpponentStats!$A:$AD,MATCH($A80,AdvancedOpponentStats!$B:$B,0),COLUMN()-27),INDEX(AdvancedOpponentStats!$A:$AD,MATCH($A80&amp;" NCAA",AdvancedOpponentStats!$B:$B,0),COLUMN()-27))</f>
        <v>0.54400000000000004</v>
      </c>
      <c r="BC80" s="39">
        <f>IFERROR(INDEX(AdvancedOpponentStats!$A:$AD,MATCH($A80,AdvancedOpponentStats!$B:$B,0),COLUMN()-27),INDEX(AdvancedOpponentStats!$A:$AD,MATCH($A80&amp;" NCAA",AdvancedOpponentStats!$B:$B,0),COLUMN()-27))</f>
        <v>16.8</v>
      </c>
      <c r="BD80" s="39">
        <f>IFERROR(INDEX(AdvancedOpponentStats!$A:$AD,MATCH($A80,AdvancedOpponentStats!$B:$B,0),COLUMN()-27),INDEX(AdvancedOpponentStats!$A:$AD,MATCH($A80&amp;" NCAA",AdvancedOpponentStats!$B:$B,0),COLUMN()-27))</f>
        <v>35.799999999999997</v>
      </c>
      <c r="BE80" s="39">
        <f>IFERROR(INDEX(AdvancedOpponentStats!$A:$AD,MATCH($A80,AdvancedOpponentStats!$B:$B,0),COLUMN()-27),INDEX(AdvancedOpponentStats!$A:$AD,MATCH($A80&amp;" NCAA",AdvancedOpponentStats!$B:$B,0),COLUMN()-27))</f>
        <v>0.23799999999999999</v>
      </c>
      <c r="BF80" s="41">
        <f>IFERROR(INDEX(TeamRankings!$A:$R,MATCH($A80,TeamRankings!$B:$B,0),COLUMN()-49),INDEX(TeamRankings!$A:$R,MATCH($A80&amp;" NCAA",TeamRankings!$B:$B,0),COLUMN()-49))</f>
        <v>-5.97</v>
      </c>
      <c r="BG80" s="41">
        <f>IFERROR(INDEX(TeamRankings!$A:$R,MATCH($A80,TeamRankings!$B:$B,0),COLUMN()-48),INDEX(TeamRankings!$A:$R,MATCH($A80&amp;" NCAA",TeamRankings!$B:$B,0),COLUMN()-48))</f>
        <v>-0.22</v>
      </c>
      <c r="BH80" s="41">
        <f>IFERROR(INDEX(TeamRankings!$A:$R,MATCH($A80,TeamRankings!$B:$B,0),COLUMN()-47),INDEX(TeamRankings!$A:$R,MATCH($A80&amp;" NCAA",TeamRankings!$B:$B,0),COLUMN()-47))</f>
        <v>0.71</v>
      </c>
      <c r="BI80" s="41">
        <f>IFERROR(INDEX(TeamRankings!$A:$R,MATCH($A80,TeamRankings!$B:$B,0),COLUMN()-47),INDEX(TeamRankings!$A:$R,MATCH($A80&amp;" NCAA",TeamRankings!$B:$B,0),COLUMN()-47))</f>
        <v>-6.89</v>
      </c>
      <c r="BJ80" s="41">
        <f>IFERROR(INDEX(TeamRankings!$A:$R,MATCH($A80,TeamRankings!$B:$B,0),COLUMN()-47),INDEX(TeamRankings!$A:$R,MATCH($A80&amp;" NCAA",TeamRankings!$B:$B,0),COLUMN()-47))</f>
        <v>-6.18</v>
      </c>
      <c r="BK80" s="41">
        <f>IFERROR(INDEX(TeamRankings!$A:$R,MATCH($A80,TeamRankings!$B:$B,0),COLUMN()-47),INDEX(TeamRankings!$A:$R,MATCH($A80&amp;" NCAA",TeamRankings!$B:$B,0),COLUMN()-47))</f>
        <v>103.66</v>
      </c>
      <c r="BL80" s="41">
        <f>IFERROR(INDEX(TeamRankings!$A:$R,MATCH($A80,TeamRankings!$B:$B,0),COLUMN()-47),INDEX(TeamRankings!$A:$R,MATCH($A80&amp;" NCAA",TeamRankings!$B:$B,0),COLUMN()-47))</f>
        <v>111.53</v>
      </c>
      <c r="BM80" s="41">
        <f>IFERROR(INDEX(TeamRankings!$A:$R,MATCH($A80,TeamRankings!$B:$B,0),COLUMN()-47),INDEX(TeamRankings!$A:$R,MATCH($A80&amp;" NCAA",TeamRankings!$B:$B,0),COLUMN()-47))</f>
        <v>-7.87</v>
      </c>
      <c r="BN80">
        <f t="shared" si="33"/>
        <v>164</v>
      </c>
      <c r="BO80">
        <f t="shared" si="34"/>
        <v>307</v>
      </c>
      <c r="BP80">
        <f t="shared" si="20"/>
        <v>73.516129032258064</v>
      </c>
      <c r="BQ80" s="41" t="str">
        <f>INDEX(TeamRankings!$A:$R,MATCH($A80,TeamRankings!$B:$B,0),3)</f>
        <v>Horizon</v>
      </c>
      <c r="BR80" s="40">
        <f t="shared" si="21"/>
        <v>-8.5</v>
      </c>
      <c r="BS80" s="40">
        <f t="shared" si="22"/>
        <v>-1.7000000000000015E-2</v>
      </c>
      <c r="BT80" s="40">
        <f t="shared" si="23"/>
        <v>3.0000000000000027E-2</v>
      </c>
      <c r="BU80" s="40">
        <f t="shared" si="24"/>
        <v>-4.3999999999999928E-2</v>
      </c>
      <c r="BV80" s="40">
        <f t="shared" si="25"/>
        <v>-8.5999999999999943</v>
      </c>
      <c r="BW80" s="40">
        <f t="shared" si="26"/>
        <v>-27.099999999999994</v>
      </c>
      <c r="BX80" s="40">
        <f t="shared" si="27"/>
        <v>2.9000000000000004</v>
      </c>
      <c r="BY80" s="40">
        <f t="shared" si="28"/>
        <v>-3.0999999999999996</v>
      </c>
      <c r="BZ80" s="40">
        <f t="shared" si="29"/>
        <v>-4.7000000000000042E-2</v>
      </c>
      <c r="CA80" s="40">
        <f t="shared" si="30"/>
        <v>-2.6000000000000014</v>
      </c>
      <c r="CB80" s="40">
        <f t="shared" si="31"/>
        <v>-6.9999999999999964</v>
      </c>
      <c r="CC80" s="40">
        <f t="shared" si="32"/>
        <v>-1.5999999999999986E-2</v>
      </c>
    </row>
    <row r="81" spans="1:81" x14ac:dyDescent="0.25">
      <c r="A81" t="s">
        <v>209</v>
      </c>
      <c r="B81">
        <f>IFERROR(INDEX(BasicStats!$A:$AH,MATCH($A81,BasicStats!$B:$B,0),COLUMN()+1),INDEX(BasicStats!$A:$AH,MATCH($A81&amp;" NCAA",BasicStats!$B:$B,0),COLUMN()+1))</f>
        <v>34</v>
      </c>
      <c r="C81">
        <f>IFERROR(INDEX(BasicStats!$A:$AH,MATCH($A81,BasicStats!$B:$B,0),COLUMN()+1),INDEX(BasicStats!$A:$AH,MATCH($A81&amp;" NCAA",BasicStats!$B:$B,0),COLUMN()+1))</f>
        <v>24</v>
      </c>
      <c r="D81">
        <f>IFERROR(INDEX(BasicStats!$A:$AH,MATCH($A81,BasicStats!$B:$B,0),COLUMN()+1),INDEX(BasicStats!$A:$AH,MATCH($A81&amp;" NCAA",BasicStats!$B:$B,0),COLUMN()+1))</f>
        <v>10</v>
      </c>
      <c r="E81">
        <f>IFERROR(INDEX(BasicStats!$A:$AH,MATCH($A81,BasicStats!$B:$B,0),COLUMN()+1),INDEX(BasicStats!$A:$AH,MATCH($A81&amp;" NCAA",BasicStats!$B:$B,0),COLUMN()+1))</f>
        <v>0.70599999999999996</v>
      </c>
      <c r="F81">
        <f>IFERROR(INDEX(BasicStats!$A:$AH,MATCH($A81,BasicStats!$B:$B,0),COLUMN()+1),INDEX(BasicStats!$A:$AH,MATCH($A81&amp;" NCAA",BasicStats!$B:$B,0),COLUMN()+1))</f>
        <v>2.56</v>
      </c>
      <c r="G81">
        <f>IFERROR(INDEX(BasicStats!$A:$AH,MATCH($A81,BasicStats!$B:$B,0),COLUMN()+1),INDEX(BasicStats!$A:$AH,MATCH($A81&amp;" NCAA",BasicStats!$B:$B,0),COLUMN()+1))</f>
        <v>-0.63</v>
      </c>
      <c r="H81">
        <f>IFERROR(INDEX(BasicStats!$A:$AH,MATCH($A81,BasicStats!$B:$B,0),COLUMN()+1),INDEX(BasicStats!$A:$AH,MATCH($A81&amp;" NCAA",BasicStats!$B:$B,0),COLUMN()+1))</f>
        <v>12</v>
      </c>
      <c r="I81">
        <f>IFERROR(INDEX(BasicStats!$A:$AH,MATCH($A81,BasicStats!$B:$B,0),COLUMN()+1),INDEX(BasicStats!$A:$AH,MATCH($A81&amp;" NCAA",BasicStats!$B:$B,0),COLUMN()+1))</f>
        <v>6</v>
      </c>
      <c r="J81">
        <f>IFERROR(INDEX(BasicStats!$A:$AH,MATCH($A81,BasicStats!$B:$B,0),COLUMN()+1),INDEX(BasicStats!$A:$AH,MATCH($A81&amp;" NCAA",BasicStats!$B:$B,0),COLUMN()+1))</f>
        <v>13</v>
      </c>
      <c r="K81">
        <f>IFERROR(INDEX(BasicStats!$A:$AH,MATCH($A81,BasicStats!$B:$B,0),COLUMN()+1),INDEX(BasicStats!$A:$AH,MATCH($A81&amp;" NCAA",BasicStats!$B:$B,0),COLUMN()+1))</f>
        <v>2</v>
      </c>
      <c r="L81">
        <f>IFERROR(INDEX(BasicStats!$A:$AH,MATCH($A81,BasicStats!$B:$B,0),COLUMN()+1),INDEX(BasicStats!$A:$AH,MATCH($A81&amp;" NCAA",BasicStats!$B:$B,0),COLUMN()+1))</f>
        <v>7</v>
      </c>
      <c r="M81">
        <f>IFERROR(INDEX(BasicStats!$A:$AH,MATCH($A81,BasicStats!$B:$B,0),COLUMN()+1),INDEX(BasicStats!$A:$AH,MATCH($A81&amp;" NCAA",BasicStats!$B:$B,0),COLUMN()+1))</f>
        <v>6</v>
      </c>
      <c r="N81">
        <f>IFERROR(INDEX(BasicStats!$A:$AH,MATCH($A81,BasicStats!$B:$B,0),COLUMN()+1),INDEX(BasicStats!$A:$AH,MATCH($A81&amp;" NCAA",BasicStats!$B:$B,0),COLUMN()+1))</f>
        <v>2563</v>
      </c>
      <c r="O81">
        <f>IFERROR(INDEX(BasicStats!$A:$AH,MATCH($A81,BasicStats!$B:$B,0),COLUMN()+1),INDEX(BasicStats!$A:$AH,MATCH($A81&amp;" NCAA",BasicStats!$B:$B,0),COLUMN()+1))</f>
        <v>2387</v>
      </c>
      <c r="P81">
        <f>IFERROR(INDEX(BasicStats!$A:$AH,MATCH($A81,BasicStats!$B:$B,0),COLUMN()+1),INDEX(BasicStats!$A:$AH,MATCH($A81&amp;" NCAA",BasicStats!$B:$B,0),COLUMN()+1))</f>
        <v>0</v>
      </c>
      <c r="Q81">
        <f>IFERROR(INDEX(BasicStats!$A:$AH,MATCH($A81,BasicStats!$B:$B,0),COLUMN()+1),INDEX(BasicStats!$A:$AH,MATCH($A81&amp;" NCAA",BasicStats!$B:$B,0),COLUMN()+1))</f>
        <v>1385</v>
      </c>
      <c r="R81">
        <f>IFERROR(INDEX(BasicStats!$A:$AH,MATCH($A81,BasicStats!$B:$B,0),COLUMN()+1),INDEX(BasicStats!$A:$AH,MATCH($A81&amp;" NCAA",BasicStats!$B:$B,0),COLUMN()+1))</f>
        <v>908</v>
      </c>
      <c r="S81">
        <f>IFERROR(INDEX(BasicStats!$A:$AH,MATCH($A81,BasicStats!$B:$B,0),COLUMN()+1),INDEX(BasicStats!$A:$AH,MATCH($A81&amp;" NCAA",BasicStats!$B:$B,0),COLUMN()+1))</f>
        <v>1943</v>
      </c>
      <c r="T81">
        <f>IFERROR(INDEX(BasicStats!$A:$AH,MATCH($A81,BasicStats!$B:$B,0),COLUMN()+1),INDEX(BasicStats!$A:$AH,MATCH($A81&amp;" NCAA",BasicStats!$B:$B,0),COLUMN()+1))</f>
        <v>0.46700000000000003</v>
      </c>
      <c r="U81">
        <f>IFERROR(INDEX(BasicStats!$A:$AH,MATCH($A81,BasicStats!$B:$B,0),COLUMN()+1),INDEX(BasicStats!$A:$AH,MATCH($A81&amp;" NCAA",BasicStats!$B:$B,0),COLUMN()+1))</f>
        <v>279</v>
      </c>
      <c r="V81">
        <f>IFERROR(INDEX(BasicStats!$A:$AH,MATCH($A81,BasicStats!$B:$B,0),COLUMN()+1),INDEX(BasicStats!$A:$AH,MATCH($A81&amp;" NCAA",BasicStats!$B:$B,0),COLUMN()+1))</f>
        <v>773</v>
      </c>
      <c r="W81">
        <f>IFERROR(INDEX(BasicStats!$A:$AH,MATCH($A81,BasicStats!$B:$B,0),COLUMN()+1),INDEX(BasicStats!$A:$AH,MATCH($A81&amp;" NCAA",BasicStats!$B:$B,0),COLUMN()+1))</f>
        <v>0.36099999999999999</v>
      </c>
      <c r="X81">
        <f>IFERROR(INDEX(BasicStats!$A:$AH,MATCH($A81,BasicStats!$B:$B,0),COLUMN()+1),INDEX(BasicStats!$A:$AH,MATCH($A81&amp;" NCAA",BasicStats!$B:$B,0),COLUMN()+1))</f>
        <v>468</v>
      </c>
      <c r="Y81">
        <f>IFERROR(INDEX(BasicStats!$A:$AH,MATCH($A81,BasicStats!$B:$B,0),COLUMN()+1),INDEX(BasicStats!$A:$AH,MATCH($A81&amp;" NCAA",BasicStats!$B:$B,0),COLUMN()+1))</f>
        <v>618</v>
      </c>
      <c r="Z81">
        <f>IFERROR(INDEX(BasicStats!$A:$AH,MATCH($A81,BasicStats!$B:$B,0),COLUMN()+1),INDEX(BasicStats!$A:$AH,MATCH($A81&amp;" NCAA",BasicStats!$B:$B,0),COLUMN()+1))</f>
        <v>0.75700000000000001</v>
      </c>
      <c r="AA81">
        <f>IFERROR(INDEX(BasicStats!$A:$AH,MATCH($A81,BasicStats!$B:$B,0),COLUMN()+1),INDEX(BasicStats!$A:$AH,MATCH($A81&amp;" NCAA",BasicStats!$B:$B,0),COLUMN()+1))</f>
        <v>279</v>
      </c>
      <c r="AB81">
        <f>IFERROR(INDEX(BasicStats!$A:$AH,MATCH($A81,BasicStats!$B:$B,0),COLUMN()+1),INDEX(BasicStats!$A:$AH,MATCH($A81&amp;" NCAA",BasicStats!$B:$B,0),COLUMN()+1))</f>
        <v>1214</v>
      </c>
      <c r="AC81">
        <f>IFERROR(INDEX(BasicStats!$A:$AH,MATCH($A81,BasicStats!$B:$B,0),COLUMN()+1),INDEX(BasicStats!$A:$AH,MATCH($A81&amp;" NCAA",BasicStats!$B:$B,0),COLUMN()+1))</f>
        <v>518</v>
      </c>
      <c r="AD81">
        <f>IFERROR(INDEX(BasicStats!$A:$AH,MATCH($A81,BasicStats!$B:$B,0),COLUMN()+1),INDEX(BasicStats!$A:$AH,MATCH($A81&amp;" NCAA",BasicStats!$B:$B,0),COLUMN()+1))</f>
        <v>180</v>
      </c>
      <c r="AE81">
        <f>IFERROR(INDEX(BasicStats!$A:$AH,MATCH($A81,BasicStats!$B:$B,0),COLUMN()+1),INDEX(BasicStats!$A:$AH,MATCH($A81&amp;" NCAA",BasicStats!$B:$B,0),COLUMN()+1))</f>
        <v>130</v>
      </c>
      <c r="AF81">
        <f>IFERROR(INDEX(BasicStats!$A:$AH,MATCH($A81,BasicStats!$B:$B,0),COLUMN()+1),INDEX(BasicStats!$A:$AH,MATCH($A81&amp;" NCAA",BasicStats!$B:$B,0),COLUMN()+1))</f>
        <v>449</v>
      </c>
      <c r="AG81" s="38">
        <f>IFERROR(INDEX(AdvancedStats!$A:$AD,MATCH($A81,AdvancedStats!$B:$B,0),COLUMN()-15),INDEX(AdvancedStats!$A:$AD,MATCH($A81&amp;" NCAA",AdvancedStats!$B:$B,0),COLUMN()-15))</f>
        <v>69.599999999999994</v>
      </c>
      <c r="AH81" s="38">
        <f>IFERROR(INDEX(AdvancedStats!$A:$AD,MATCH($A81,AdvancedStats!$B:$B,0),COLUMN()-15),INDEX(AdvancedStats!$A:$AD,MATCH($A81&amp;" NCAA",AdvancedStats!$B:$B,0),COLUMN()-15))</f>
        <v>106.3</v>
      </c>
      <c r="AI81" s="38">
        <f>IFERROR(INDEX(AdvancedStats!$A:$AD,MATCH($A81,AdvancedStats!$B:$B,0),COLUMN()-15),INDEX(AdvancedStats!$A:$AD,MATCH($A81&amp;" NCAA",AdvancedStats!$B:$B,0),COLUMN()-15))</f>
        <v>0.318</v>
      </c>
      <c r="AJ81" s="38">
        <f>IFERROR(INDEX(AdvancedStats!$A:$AD,MATCH($A81,AdvancedStats!$B:$B,0),COLUMN()-15),INDEX(AdvancedStats!$A:$AD,MATCH($A81&amp;" NCAA",AdvancedStats!$B:$B,0),COLUMN()-15))</f>
        <v>0.39800000000000002</v>
      </c>
      <c r="AK81" s="38">
        <f>IFERROR(INDEX(AdvancedStats!$A:$AD,MATCH($A81,AdvancedStats!$B:$B,0),COLUMN()-15),INDEX(AdvancedStats!$A:$AD,MATCH($A81&amp;" NCAA",AdvancedStats!$B:$B,0),COLUMN()-15))</f>
        <v>0.57299999999999995</v>
      </c>
      <c r="AL81" s="38">
        <f>IFERROR(INDEX(AdvancedStats!$A:$AD,MATCH($A81,AdvancedStats!$B:$B,0),COLUMN()-15),INDEX(AdvancedStats!$A:$AD,MATCH($A81&amp;" NCAA",AdvancedStats!$B:$B,0),COLUMN()-15))</f>
        <v>51.1</v>
      </c>
      <c r="AM81" s="38">
        <f>IFERROR(INDEX(AdvancedStats!$A:$AD,MATCH($A81,AdvancedStats!$B:$B,0),COLUMN()-15),INDEX(AdvancedStats!$A:$AD,MATCH($A81&amp;" NCAA",AdvancedStats!$B:$B,0),COLUMN()-15))</f>
        <v>57</v>
      </c>
      <c r="AN81" s="38">
        <f>IFERROR(INDEX(AdvancedStats!$A:$AD,MATCH($A81,AdvancedStats!$B:$B,0),COLUMN()-15),INDEX(AdvancedStats!$A:$AD,MATCH($A81&amp;" NCAA",AdvancedStats!$B:$B,0),COLUMN()-15))</f>
        <v>7.5</v>
      </c>
      <c r="AO81" s="38">
        <f>IFERROR(INDEX(AdvancedStats!$A:$AD,MATCH($A81,AdvancedStats!$B:$B,0),COLUMN()-15),INDEX(AdvancedStats!$A:$AD,MATCH($A81&amp;" NCAA",AdvancedStats!$B:$B,0),COLUMN()-15))</f>
        <v>10</v>
      </c>
      <c r="AP81" s="38">
        <f>IFERROR(INDEX(AdvancedStats!$A:$AD,MATCH($A81,AdvancedStats!$B:$B,0),COLUMN()-15),INDEX(AdvancedStats!$A:$AD,MATCH($A81&amp;" NCAA",AdvancedStats!$B:$B,0),COLUMN()-15))</f>
        <v>0.53900000000000003</v>
      </c>
      <c r="AQ81" s="38">
        <f>IFERROR(INDEX(AdvancedStats!$A:$AD,MATCH($A81,AdvancedStats!$B:$B,0),COLUMN()-15),INDEX(AdvancedStats!$A:$AD,MATCH($A81&amp;" NCAA",AdvancedStats!$B:$B,0),COLUMN()-15))</f>
        <v>16.7</v>
      </c>
      <c r="AR81" s="38">
        <f>IFERROR(INDEX(AdvancedStats!$A:$AD,MATCH($A81,AdvancedStats!$B:$B,0),COLUMN()-15),INDEX(AdvancedStats!$A:$AD,MATCH($A81&amp;" NCAA",AdvancedStats!$B:$B,0),COLUMN()-15))</f>
        <v>24.9</v>
      </c>
      <c r="AS81" s="38">
        <f>IFERROR(INDEX(AdvancedStats!$A:$AD,MATCH($A81,AdvancedStats!$B:$B,0),COLUMN()-15),INDEX(AdvancedStats!$A:$AD,MATCH($A81&amp;" NCAA",AdvancedStats!$B:$B,0),COLUMN()-15))</f>
        <v>0.24099999999999999</v>
      </c>
      <c r="AT81" s="39">
        <f>IFERROR(INDEX(AdvancedOpponentStats!$A:$AD,MATCH($A81,AdvancedOpponentStats!$B:$B,0),COLUMN()-27),INDEX(AdvancedOpponentStats!$A:$AD,MATCH($A81&amp;" NCAA",AdvancedOpponentStats!$B:$B,0),COLUMN()-27))</f>
        <v>99</v>
      </c>
      <c r="AU81" s="39">
        <f>IFERROR(INDEX(AdvancedOpponentStats!$A:$AD,MATCH($A81,AdvancedOpponentStats!$B:$B,0),COLUMN()-27),INDEX(AdvancedOpponentStats!$A:$AD,MATCH($A81&amp;" NCAA",AdvancedOpponentStats!$B:$B,0),COLUMN()-27))</f>
        <v>0.29399999999999998</v>
      </c>
      <c r="AV81" s="39">
        <f>IFERROR(INDEX(AdvancedOpponentStats!$A:$AD,MATCH($A81,AdvancedOpponentStats!$B:$B,0),COLUMN()-27),INDEX(AdvancedOpponentStats!$A:$AD,MATCH($A81&amp;" NCAA",AdvancedOpponentStats!$B:$B,0),COLUMN()-27))</f>
        <v>0.36399999999999999</v>
      </c>
      <c r="AW81" s="39">
        <f>IFERROR(INDEX(AdvancedOpponentStats!$A:$AD,MATCH($A81,AdvancedOpponentStats!$B:$B,0),COLUMN()-27),INDEX(AdvancedOpponentStats!$A:$AD,MATCH($A81&amp;" NCAA",AdvancedOpponentStats!$B:$B,0),COLUMN()-27))</f>
        <v>0.51300000000000001</v>
      </c>
      <c r="AX81" s="39">
        <f>IFERROR(INDEX(AdvancedOpponentStats!$A:$AD,MATCH($A81,AdvancedOpponentStats!$B:$B,0),COLUMN()-27),INDEX(AdvancedOpponentStats!$A:$AD,MATCH($A81&amp;" NCAA",AdvancedOpponentStats!$B:$B,0),COLUMN()-27))</f>
        <v>48.9</v>
      </c>
      <c r="AY81" s="39">
        <f>IFERROR(INDEX(AdvancedOpponentStats!$A:$AD,MATCH($A81,AdvancedOpponentStats!$B:$B,0),COLUMN()-27),INDEX(AdvancedOpponentStats!$A:$AD,MATCH($A81&amp;" NCAA",AdvancedOpponentStats!$B:$B,0),COLUMN()-27))</f>
        <v>42.3</v>
      </c>
      <c r="AZ81" s="39">
        <f>IFERROR(INDEX(AdvancedOpponentStats!$A:$AD,MATCH($A81,AdvancedOpponentStats!$B:$B,0),COLUMN()-27),INDEX(AdvancedOpponentStats!$A:$AD,MATCH($A81&amp;" NCAA",AdvancedOpponentStats!$B:$B,0),COLUMN()-27))</f>
        <v>10.199999999999999</v>
      </c>
      <c r="BA81" s="39">
        <f>IFERROR(INDEX(AdvancedOpponentStats!$A:$AD,MATCH($A81,AdvancedOpponentStats!$B:$B,0),COLUMN()-27),INDEX(AdvancedOpponentStats!$A:$AD,MATCH($A81&amp;" NCAA",AdvancedOpponentStats!$B:$B,0),COLUMN()-27))</f>
        <v>9</v>
      </c>
      <c r="BB81" s="39">
        <f>IFERROR(INDEX(AdvancedOpponentStats!$A:$AD,MATCH($A81,AdvancedOpponentStats!$B:$B,0),COLUMN()-27),INDEX(AdvancedOpponentStats!$A:$AD,MATCH($A81&amp;" NCAA",AdvancedOpponentStats!$B:$B,0),COLUMN()-27))</f>
        <v>0.48199999999999998</v>
      </c>
      <c r="BC81" s="39">
        <f>IFERROR(INDEX(AdvancedOpponentStats!$A:$AD,MATCH($A81,AdvancedOpponentStats!$B:$B,0),COLUMN()-27),INDEX(AdvancedOpponentStats!$A:$AD,MATCH($A81&amp;" NCAA",AdvancedOpponentStats!$B:$B,0),COLUMN()-27))</f>
        <v>14.9</v>
      </c>
      <c r="BD81" s="39">
        <f>IFERROR(INDEX(AdvancedOpponentStats!$A:$AD,MATCH($A81,AdvancedOpponentStats!$B:$B,0),COLUMN()-27),INDEX(AdvancedOpponentStats!$A:$AD,MATCH($A81&amp;" NCAA",AdvancedOpponentStats!$B:$B,0),COLUMN()-27))</f>
        <v>25.5</v>
      </c>
      <c r="BE81" s="39">
        <f>IFERROR(INDEX(AdvancedOpponentStats!$A:$AD,MATCH($A81,AdvancedOpponentStats!$B:$B,0),COLUMN()-27),INDEX(AdvancedOpponentStats!$A:$AD,MATCH($A81&amp;" NCAA",AdvancedOpponentStats!$B:$B,0),COLUMN()-27))</f>
        <v>0.20499999999999999</v>
      </c>
      <c r="BF81" s="41">
        <f>IFERROR(INDEX(TeamRankings!$A:$R,MATCH($A81,TeamRankings!$B:$B,0),COLUMN()-49),INDEX(TeamRankings!$A:$R,MATCH($A81&amp;" NCAA",TeamRankings!$B:$B,0),COLUMN()-49))</f>
        <v>5.18</v>
      </c>
      <c r="BG81" s="41">
        <f>IFERROR(INDEX(TeamRankings!$A:$R,MATCH($A81,TeamRankings!$B:$B,0),COLUMN()-48),INDEX(TeamRankings!$A:$R,MATCH($A81&amp;" NCAA",TeamRankings!$B:$B,0),COLUMN()-48))</f>
        <v>-0.63</v>
      </c>
      <c r="BH81" s="41">
        <f>IFERROR(INDEX(TeamRankings!$A:$R,MATCH($A81,TeamRankings!$B:$B,0),COLUMN()-47),INDEX(TeamRankings!$A:$R,MATCH($A81&amp;" NCAA",TeamRankings!$B:$B,0),COLUMN()-47))</f>
        <v>3.88</v>
      </c>
      <c r="BI81" s="41">
        <f>IFERROR(INDEX(TeamRankings!$A:$R,MATCH($A81,TeamRankings!$B:$B,0),COLUMN()-47),INDEX(TeamRankings!$A:$R,MATCH($A81&amp;" NCAA",TeamRankings!$B:$B,0),COLUMN()-47))</f>
        <v>-1.31</v>
      </c>
      <c r="BJ81" s="41">
        <f>IFERROR(INDEX(TeamRankings!$A:$R,MATCH($A81,TeamRankings!$B:$B,0),COLUMN()-47),INDEX(TeamRankings!$A:$R,MATCH($A81&amp;" NCAA",TeamRankings!$B:$B,0),COLUMN()-47))</f>
        <v>2.56</v>
      </c>
      <c r="BK81" s="41">
        <f>IFERROR(INDEX(TeamRankings!$A:$R,MATCH($A81,TeamRankings!$B:$B,0),COLUMN()-47),INDEX(TeamRankings!$A:$R,MATCH($A81&amp;" NCAA",TeamRankings!$B:$B,0),COLUMN()-47))</f>
        <v>105.23</v>
      </c>
      <c r="BL81" s="41">
        <f>IFERROR(INDEX(TeamRankings!$A:$R,MATCH($A81,TeamRankings!$B:$B,0),COLUMN()-47),INDEX(TeamRankings!$A:$R,MATCH($A81&amp;" NCAA",TeamRankings!$B:$B,0),COLUMN()-47))</f>
        <v>101.01</v>
      </c>
      <c r="BM81" s="41">
        <f>IFERROR(INDEX(TeamRankings!$A:$R,MATCH($A81,TeamRankings!$B:$B,0),COLUMN()-47),INDEX(TeamRankings!$A:$R,MATCH($A81&amp;" NCAA",TeamRankings!$B:$B,0),COLUMN()-47))</f>
        <v>4.22</v>
      </c>
      <c r="BN81">
        <f t="shared" si="33"/>
        <v>137</v>
      </c>
      <c r="BO81">
        <f t="shared" si="34"/>
        <v>131</v>
      </c>
      <c r="BP81">
        <f t="shared" si="20"/>
        <v>75.382352941176464</v>
      </c>
      <c r="BQ81" s="41" t="str">
        <f>INDEX(TeamRankings!$A:$R,MATCH($A81,TeamRankings!$B:$B,0),3)</f>
        <v>MVC</v>
      </c>
      <c r="BR81" s="40">
        <f t="shared" si="21"/>
        <v>7.2999999999999972</v>
      </c>
      <c r="BS81" s="40">
        <f t="shared" si="22"/>
        <v>2.4000000000000021E-2</v>
      </c>
      <c r="BT81" s="40">
        <f t="shared" si="23"/>
        <v>3.400000000000003E-2</v>
      </c>
      <c r="BU81" s="40">
        <f t="shared" si="24"/>
        <v>5.9999999999999942E-2</v>
      </c>
      <c r="BV81" s="40">
        <f t="shared" si="25"/>
        <v>2.2000000000000028</v>
      </c>
      <c r="BW81" s="40">
        <f t="shared" si="26"/>
        <v>14.700000000000003</v>
      </c>
      <c r="BX81" s="40">
        <f t="shared" si="27"/>
        <v>-2.6999999999999993</v>
      </c>
      <c r="BY81" s="40">
        <f t="shared" si="28"/>
        <v>1</v>
      </c>
      <c r="BZ81" s="40">
        <f t="shared" si="29"/>
        <v>5.7000000000000051E-2</v>
      </c>
      <c r="CA81" s="40">
        <f t="shared" si="30"/>
        <v>1.7999999999999989</v>
      </c>
      <c r="CB81" s="40">
        <f t="shared" si="31"/>
        <v>-0.60000000000000142</v>
      </c>
      <c r="CC81" s="40">
        <f t="shared" si="32"/>
        <v>3.6000000000000004E-2</v>
      </c>
    </row>
    <row r="82" spans="1:81" x14ac:dyDescent="0.25">
      <c r="A82" t="s">
        <v>210</v>
      </c>
      <c r="B82">
        <f>IFERROR(INDEX(BasicStats!$A:$AH,MATCH($A82,BasicStats!$B:$B,0),COLUMN()+1),INDEX(BasicStats!$A:$AH,MATCH($A82&amp;" NCAA",BasicStats!$B:$B,0),COLUMN()+1))</f>
        <v>32</v>
      </c>
      <c r="C82">
        <f>IFERROR(INDEX(BasicStats!$A:$AH,MATCH($A82,BasicStats!$B:$B,0),COLUMN()+1),INDEX(BasicStats!$A:$AH,MATCH($A82&amp;" NCAA",BasicStats!$B:$B,0),COLUMN()+1))</f>
        <v>13</v>
      </c>
      <c r="D82">
        <f>IFERROR(INDEX(BasicStats!$A:$AH,MATCH($A82,BasicStats!$B:$B,0),COLUMN()+1),INDEX(BasicStats!$A:$AH,MATCH($A82&amp;" NCAA",BasicStats!$B:$B,0),COLUMN()+1))</f>
        <v>19</v>
      </c>
      <c r="E82">
        <f>IFERROR(INDEX(BasicStats!$A:$AH,MATCH($A82,BasicStats!$B:$B,0),COLUMN()+1),INDEX(BasicStats!$A:$AH,MATCH($A82&amp;" NCAA",BasicStats!$B:$B,0),COLUMN()+1))</f>
        <v>0.40600000000000003</v>
      </c>
      <c r="F82">
        <f>IFERROR(INDEX(BasicStats!$A:$AH,MATCH($A82,BasicStats!$B:$B,0),COLUMN()+1),INDEX(BasicStats!$A:$AH,MATCH($A82&amp;" NCAA",BasicStats!$B:$B,0),COLUMN()+1))</f>
        <v>-7.01</v>
      </c>
      <c r="G82">
        <f>IFERROR(INDEX(BasicStats!$A:$AH,MATCH($A82,BasicStats!$B:$B,0),COLUMN()+1),INDEX(BasicStats!$A:$AH,MATCH($A82&amp;" NCAA",BasicStats!$B:$B,0),COLUMN()+1))</f>
        <v>-2.91</v>
      </c>
      <c r="H82">
        <f>IFERROR(INDEX(BasicStats!$A:$AH,MATCH($A82,BasicStats!$B:$B,0),COLUMN()+1),INDEX(BasicStats!$A:$AH,MATCH($A82&amp;" NCAA",BasicStats!$B:$B,0),COLUMN()+1))</f>
        <v>7</v>
      </c>
      <c r="I82">
        <f>IFERROR(INDEX(BasicStats!$A:$AH,MATCH($A82,BasicStats!$B:$B,0),COLUMN()+1),INDEX(BasicStats!$A:$AH,MATCH($A82&amp;" NCAA",BasicStats!$B:$B,0),COLUMN()+1))</f>
        <v>11</v>
      </c>
      <c r="J82">
        <f>IFERROR(INDEX(BasicStats!$A:$AH,MATCH($A82,BasicStats!$B:$B,0),COLUMN()+1),INDEX(BasicStats!$A:$AH,MATCH($A82&amp;" NCAA",BasicStats!$B:$B,0),COLUMN()+1))</f>
        <v>9</v>
      </c>
      <c r="K82">
        <f>IFERROR(INDEX(BasicStats!$A:$AH,MATCH($A82,BasicStats!$B:$B,0),COLUMN()+1),INDEX(BasicStats!$A:$AH,MATCH($A82&amp;" NCAA",BasicStats!$B:$B,0),COLUMN()+1))</f>
        <v>7</v>
      </c>
      <c r="L82">
        <f>IFERROR(INDEX(BasicStats!$A:$AH,MATCH($A82,BasicStats!$B:$B,0),COLUMN()+1),INDEX(BasicStats!$A:$AH,MATCH($A82&amp;" NCAA",BasicStats!$B:$B,0),COLUMN()+1))</f>
        <v>3</v>
      </c>
      <c r="M82">
        <f>IFERROR(INDEX(BasicStats!$A:$AH,MATCH($A82,BasicStats!$B:$B,0),COLUMN()+1),INDEX(BasicStats!$A:$AH,MATCH($A82&amp;" NCAA",BasicStats!$B:$B,0),COLUMN()+1))</f>
        <v>11</v>
      </c>
      <c r="N82">
        <f>IFERROR(INDEX(BasicStats!$A:$AH,MATCH($A82,BasicStats!$B:$B,0),COLUMN()+1),INDEX(BasicStats!$A:$AH,MATCH($A82&amp;" NCAA",BasicStats!$B:$B,0),COLUMN()+1))</f>
        <v>2425</v>
      </c>
      <c r="O82">
        <f>IFERROR(INDEX(BasicStats!$A:$AH,MATCH($A82,BasicStats!$B:$B,0),COLUMN()+1),INDEX(BasicStats!$A:$AH,MATCH($A82&amp;" NCAA",BasicStats!$B:$B,0),COLUMN()+1))</f>
        <v>2475</v>
      </c>
      <c r="P82">
        <f>IFERROR(INDEX(BasicStats!$A:$AH,MATCH($A82,BasicStats!$B:$B,0),COLUMN()+1),INDEX(BasicStats!$A:$AH,MATCH($A82&amp;" NCAA",BasicStats!$B:$B,0),COLUMN()+1))</f>
        <v>0</v>
      </c>
      <c r="Q82">
        <f>IFERROR(INDEX(BasicStats!$A:$AH,MATCH($A82,BasicStats!$B:$B,0),COLUMN()+1),INDEX(BasicStats!$A:$AH,MATCH($A82&amp;" NCAA",BasicStats!$B:$B,0),COLUMN()+1))</f>
        <v>1280</v>
      </c>
      <c r="R82">
        <f>IFERROR(INDEX(BasicStats!$A:$AH,MATCH($A82,BasicStats!$B:$B,0),COLUMN()+1),INDEX(BasicStats!$A:$AH,MATCH($A82&amp;" NCAA",BasicStats!$B:$B,0),COLUMN()+1))</f>
        <v>874</v>
      </c>
      <c r="S82">
        <f>IFERROR(INDEX(BasicStats!$A:$AH,MATCH($A82,BasicStats!$B:$B,0),COLUMN()+1),INDEX(BasicStats!$A:$AH,MATCH($A82&amp;" NCAA",BasicStats!$B:$B,0),COLUMN()+1))</f>
        <v>1900</v>
      </c>
      <c r="T82">
        <f>IFERROR(INDEX(BasicStats!$A:$AH,MATCH($A82,BasicStats!$B:$B,0),COLUMN()+1),INDEX(BasicStats!$A:$AH,MATCH($A82&amp;" NCAA",BasicStats!$B:$B,0),COLUMN()+1))</f>
        <v>0.46</v>
      </c>
      <c r="U82">
        <f>IFERROR(INDEX(BasicStats!$A:$AH,MATCH($A82,BasicStats!$B:$B,0),COLUMN()+1),INDEX(BasicStats!$A:$AH,MATCH($A82&amp;" NCAA",BasicStats!$B:$B,0),COLUMN()+1))</f>
        <v>237</v>
      </c>
      <c r="V82">
        <f>IFERROR(INDEX(BasicStats!$A:$AH,MATCH($A82,BasicStats!$B:$B,0),COLUMN()+1),INDEX(BasicStats!$A:$AH,MATCH($A82&amp;" NCAA",BasicStats!$B:$B,0),COLUMN()+1))</f>
        <v>669</v>
      </c>
      <c r="W82">
        <f>IFERROR(INDEX(BasicStats!$A:$AH,MATCH($A82,BasicStats!$B:$B,0),COLUMN()+1),INDEX(BasicStats!$A:$AH,MATCH($A82&amp;" NCAA",BasicStats!$B:$B,0),COLUMN()+1))</f>
        <v>0.35399999999999998</v>
      </c>
      <c r="X82">
        <f>IFERROR(INDEX(BasicStats!$A:$AH,MATCH($A82,BasicStats!$B:$B,0),COLUMN()+1),INDEX(BasicStats!$A:$AH,MATCH($A82&amp;" NCAA",BasicStats!$B:$B,0),COLUMN()+1))</f>
        <v>440</v>
      </c>
      <c r="Y82">
        <f>IFERROR(INDEX(BasicStats!$A:$AH,MATCH($A82,BasicStats!$B:$B,0),COLUMN()+1),INDEX(BasicStats!$A:$AH,MATCH($A82&amp;" NCAA",BasicStats!$B:$B,0),COLUMN()+1))</f>
        <v>584</v>
      </c>
      <c r="Z82">
        <f>IFERROR(INDEX(BasicStats!$A:$AH,MATCH($A82,BasicStats!$B:$B,0),COLUMN()+1),INDEX(BasicStats!$A:$AH,MATCH($A82&amp;" NCAA",BasicStats!$B:$B,0),COLUMN()+1))</f>
        <v>0.753</v>
      </c>
      <c r="AA82">
        <f>IFERROR(INDEX(BasicStats!$A:$AH,MATCH($A82,BasicStats!$B:$B,0),COLUMN()+1),INDEX(BasicStats!$A:$AH,MATCH($A82&amp;" NCAA",BasicStats!$B:$B,0),COLUMN()+1))</f>
        <v>312</v>
      </c>
      <c r="AB82">
        <f>IFERROR(INDEX(BasicStats!$A:$AH,MATCH($A82,BasicStats!$B:$B,0),COLUMN()+1),INDEX(BasicStats!$A:$AH,MATCH($A82&amp;" NCAA",BasicStats!$B:$B,0),COLUMN()+1))</f>
        <v>1126</v>
      </c>
      <c r="AC82">
        <f>IFERROR(INDEX(BasicStats!$A:$AH,MATCH($A82,BasicStats!$B:$B,0),COLUMN()+1),INDEX(BasicStats!$A:$AH,MATCH($A82&amp;" NCAA",BasicStats!$B:$B,0),COLUMN()+1))</f>
        <v>464</v>
      </c>
      <c r="AD82">
        <f>IFERROR(INDEX(BasicStats!$A:$AH,MATCH($A82,BasicStats!$B:$B,0),COLUMN()+1),INDEX(BasicStats!$A:$AH,MATCH($A82&amp;" NCAA",BasicStats!$B:$B,0),COLUMN()+1))</f>
        <v>144</v>
      </c>
      <c r="AE82">
        <f>IFERROR(INDEX(BasicStats!$A:$AH,MATCH($A82,BasicStats!$B:$B,0),COLUMN()+1),INDEX(BasicStats!$A:$AH,MATCH($A82&amp;" NCAA",BasicStats!$B:$B,0),COLUMN()+1))</f>
        <v>62</v>
      </c>
      <c r="AF82">
        <f>IFERROR(INDEX(BasicStats!$A:$AH,MATCH($A82,BasicStats!$B:$B,0),COLUMN()+1),INDEX(BasicStats!$A:$AH,MATCH($A82&amp;" NCAA",BasicStats!$B:$B,0),COLUMN()+1))</f>
        <v>377</v>
      </c>
      <c r="AG82" s="38">
        <f>IFERROR(INDEX(AdvancedStats!$A:$AD,MATCH($A82,AdvancedStats!$B:$B,0),COLUMN()-15),INDEX(AdvancedStats!$A:$AD,MATCH($A82&amp;" NCAA",AdvancedStats!$B:$B,0),COLUMN()-15))</f>
        <v>70</v>
      </c>
      <c r="AH82" s="38">
        <f>IFERROR(INDEX(AdvancedStats!$A:$AD,MATCH($A82,AdvancedStats!$B:$B,0),COLUMN()-15),INDEX(AdvancedStats!$A:$AD,MATCH($A82&amp;" NCAA",AdvancedStats!$B:$B,0),COLUMN()-15))</f>
        <v>108.3</v>
      </c>
      <c r="AI82" s="38">
        <f>IFERROR(INDEX(AdvancedStats!$A:$AD,MATCH($A82,AdvancedStats!$B:$B,0),COLUMN()-15),INDEX(AdvancedStats!$A:$AD,MATCH($A82&amp;" NCAA",AdvancedStats!$B:$B,0),COLUMN()-15))</f>
        <v>0.307</v>
      </c>
      <c r="AJ82" s="38">
        <f>IFERROR(INDEX(AdvancedStats!$A:$AD,MATCH($A82,AdvancedStats!$B:$B,0),COLUMN()-15),INDEX(AdvancedStats!$A:$AD,MATCH($A82&amp;" NCAA",AdvancedStats!$B:$B,0),COLUMN()-15))</f>
        <v>0.35199999999999998</v>
      </c>
      <c r="AK82" s="38">
        <f>IFERROR(INDEX(AdvancedStats!$A:$AD,MATCH($A82,AdvancedStats!$B:$B,0),COLUMN()-15),INDEX(AdvancedStats!$A:$AD,MATCH($A82&amp;" NCAA",AdvancedStats!$B:$B,0),COLUMN()-15))</f>
        <v>0.55700000000000005</v>
      </c>
      <c r="AL82" s="38">
        <f>IFERROR(INDEX(AdvancedStats!$A:$AD,MATCH($A82,AdvancedStats!$B:$B,0),COLUMN()-15),INDEX(AdvancedStats!$A:$AD,MATCH($A82&amp;" NCAA",AdvancedStats!$B:$B,0),COLUMN()-15))</f>
        <v>51.9</v>
      </c>
      <c r="AM82" s="38">
        <f>IFERROR(INDEX(AdvancedStats!$A:$AD,MATCH($A82,AdvancedStats!$B:$B,0),COLUMN()-15),INDEX(AdvancedStats!$A:$AD,MATCH($A82&amp;" NCAA",AdvancedStats!$B:$B,0),COLUMN()-15))</f>
        <v>53.1</v>
      </c>
      <c r="AN82" s="38">
        <f>IFERROR(INDEX(AdvancedStats!$A:$AD,MATCH($A82,AdvancedStats!$B:$B,0),COLUMN()-15),INDEX(AdvancedStats!$A:$AD,MATCH($A82&amp;" NCAA",AdvancedStats!$B:$B,0),COLUMN()-15))</f>
        <v>6.4</v>
      </c>
      <c r="AO82" s="38">
        <f>IFERROR(INDEX(AdvancedStats!$A:$AD,MATCH($A82,AdvancedStats!$B:$B,0),COLUMN()-15),INDEX(AdvancedStats!$A:$AD,MATCH($A82&amp;" NCAA",AdvancedStats!$B:$B,0),COLUMN()-15))</f>
        <v>4.9000000000000004</v>
      </c>
      <c r="AP82" s="38">
        <f>IFERROR(INDEX(AdvancedStats!$A:$AD,MATCH($A82,AdvancedStats!$B:$B,0),COLUMN()-15),INDEX(AdvancedStats!$A:$AD,MATCH($A82&amp;" NCAA",AdvancedStats!$B:$B,0),COLUMN()-15))</f>
        <v>0.52200000000000002</v>
      </c>
      <c r="AQ82" s="38">
        <f>IFERROR(INDEX(AdvancedStats!$A:$AD,MATCH($A82,AdvancedStats!$B:$B,0),COLUMN()-15),INDEX(AdvancedStats!$A:$AD,MATCH($A82&amp;" NCAA",AdvancedStats!$B:$B,0),COLUMN()-15))</f>
        <v>14.8</v>
      </c>
      <c r="AR82" s="38">
        <f>IFERROR(INDEX(AdvancedStats!$A:$AD,MATCH($A82,AdvancedStats!$B:$B,0),COLUMN()-15),INDEX(AdvancedStats!$A:$AD,MATCH($A82&amp;" NCAA",AdvancedStats!$B:$B,0),COLUMN()-15))</f>
        <v>29</v>
      </c>
      <c r="AS82" s="38">
        <f>IFERROR(INDEX(AdvancedStats!$A:$AD,MATCH($A82,AdvancedStats!$B:$B,0),COLUMN()-15),INDEX(AdvancedStats!$A:$AD,MATCH($A82&amp;" NCAA",AdvancedStats!$B:$B,0),COLUMN()-15))</f>
        <v>0.23200000000000001</v>
      </c>
      <c r="AT82" s="39">
        <f>IFERROR(INDEX(AdvancedOpponentStats!$A:$AD,MATCH($A82,AdvancedOpponentStats!$B:$B,0),COLUMN()-27),INDEX(AdvancedOpponentStats!$A:$AD,MATCH($A82&amp;" NCAA",AdvancedOpponentStats!$B:$B,0),COLUMN()-27))</f>
        <v>110.5</v>
      </c>
      <c r="AU82" s="39">
        <f>IFERROR(INDEX(AdvancedOpponentStats!$A:$AD,MATCH($A82,AdvancedOpponentStats!$B:$B,0),COLUMN()-27),INDEX(AdvancedOpponentStats!$A:$AD,MATCH($A82&amp;" NCAA",AdvancedOpponentStats!$B:$B,0),COLUMN()-27))</f>
        <v>0.30199999999999999</v>
      </c>
      <c r="AV82" s="39">
        <f>IFERROR(INDEX(AdvancedOpponentStats!$A:$AD,MATCH($A82,AdvancedOpponentStats!$B:$B,0),COLUMN()-27),INDEX(AdvancedOpponentStats!$A:$AD,MATCH($A82&amp;" NCAA",AdvancedOpponentStats!$B:$B,0),COLUMN()-27))</f>
        <v>0.34200000000000003</v>
      </c>
      <c r="AW82" s="39">
        <f>IFERROR(INDEX(AdvancedOpponentStats!$A:$AD,MATCH($A82,AdvancedOpponentStats!$B:$B,0),COLUMN()-27),INDEX(AdvancedOpponentStats!$A:$AD,MATCH($A82&amp;" NCAA",AdvancedOpponentStats!$B:$B,0),COLUMN()-27))</f>
        <v>0.56699999999999995</v>
      </c>
      <c r="AX82" s="39">
        <f>IFERROR(INDEX(AdvancedOpponentStats!$A:$AD,MATCH($A82,AdvancedOpponentStats!$B:$B,0),COLUMN()-27),INDEX(AdvancedOpponentStats!$A:$AD,MATCH($A82&amp;" NCAA",AdvancedOpponentStats!$B:$B,0),COLUMN()-27))</f>
        <v>48.1</v>
      </c>
      <c r="AY82" s="39">
        <f>IFERROR(INDEX(AdvancedOpponentStats!$A:$AD,MATCH($A82,AdvancedOpponentStats!$B:$B,0),COLUMN()-27),INDEX(AdvancedOpponentStats!$A:$AD,MATCH($A82&amp;" NCAA",AdvancedOpponentStats!$B:$B,0),COLUMN()-27))</f>
        <v>47.2</v>
      </c>
      <c r="AZ82" s="39">
        <f>IFERROR(INDEX(AdvancedOpponentStats!$A:$AD,MATCH($A82,AdvancedOpponentStats!$B:$B,0),COLUMN()-27),INDEX(AdvancedOpponentStats!$A:$AD,MATCH($A82&amp;" NCAA",AdvancedOpponentStats!$B:$B,0),COLUMN()-27))</f>
        <v>8.6999999999999993</v>
      </c>
      <c r="BA82" s="39">
        <f>IFERROR(INDEX(AdvancedOpponentStats!$A:$AD,MATCH($A82,AdvancedOpponentStats!$B:$B,0),COLUMN()-27),INDEX(AdvancedOpponentStats!$A:$AD,MATCH($A82&amp;" NCAA",AdvancedOpponentStats!$B:$B,0),COLUMN()-27))</f>
        <v>9.4</v>
      </c>
      <c r="BB82" s="39">
        <f>IFERROR(INDEX(AdvancedOpponentStats!$A:$AD,MATCH($A82,AdvancedOpponentStats!$B:$B,0),COLUMN()-27),INDEX(AdvancedOpponentStats!$A:$AD,MATCH($A82&amp;" NCAA",AdvancedOpponentStats!$B:$B,0),COLUMN()-27))</f>
        <v>0.54600000000000004</v>
      </c>
      <c r="BC82" s="39">
        <f>IFERROR(INDEX(AdvancedOpponentStats!$A:$AD,MATCH($A82,AdvancedOpponentStats!$B:$B,0),COLUMN()-27),INDEX(AdvancedOpponentStats!$A:$AD,MATCH($A82&amp;" NCAA",AdvancedOpponentStats!$B:$B,0),COLUMN()-27))</f>
        <v>13.3</v>
      </c>
      <c r="BD82" s="39">
        <f>IFERROR(INDEX(AdvancedOpponentStats!$A:$AD,MATCH($A82,AdvancedOpponentStats!$B:$B,0),COLUMN()-27),INDEX(AdvancedOpponentStats!$A:$AD,MATCH($A82&amp;" NCAA",AdvancedOpponentStats!$B:$B,0),COLUMN()-27))</f>
        <v>25.6</v>
      </c>
      <c r="BE82" s="39">
        <f>IFERROR(INDEX(AdvancedOpponentStats!$A:$AD,MATCH($A82,AdvancedOpponentStats!$B:$B,0),COLUMN()-27),INDEX(AdvancedOpponentStats!$A:$AD,MATCH($A82&amp;" NCAA",AdvancedOpponentStats!$B:$B,0),COLUMN()-27))</f>
        <v>0.20399999999999999</v>
      </c>
      <c r="BF82" s="41">
        <f>IFERROR(INDEX(TeamRankings!$A:$R,MATCH($A82,TeamRankings!$B:$B,0),COLUMN()-49),INDEX(TeamRankings!$A:$R,MATCH($A82&amp;" NCAA",TeamRankings!$B:$B,0),COLUMN()-49))</f>
        <v>-1.56</v>
      </c>
      <c r="BG82" s="41">
        <f>IFERROR(INDEX(TeamRankings!$A:$R,MATCH($A82,TeamRankings!$B:$B,0),COLUMN()-48),INDEX(TeamRankings!$A:$R,MATCH($A82&amp;" NCAA",TeamRankings!$B:$B,0),COLUMN()-48))</f>
        <v>-2.91</v>
      </c>
      <c r="BH82" s="41">
        <f>IFERROR(INDEX(TeamRankings!$A:$R,MATCH($A82,TeamRankings!$B:$B,0),COLUMN()-47),INDEX(TeamRankings!$A:$R,MATCH($A82&amp;" NCAA",TeamRankings!$B:$B,0),COLUMN()-47))</f>
        <v>0.82</v>
      </c>
      <c r="BI82" s="41">
        <f>IFERROR(INDEX(TeamRankings!$A:$R,MATCH($A82,TeamRankings!$B:$B,0),COLUMN()-47),INDEX(TeamRankings!$A:$R,MATCH($A82&amp;" NCAA",TeamRankings!$B:$B,0),COLUMN()-47))</f>
        <v>-7.82</v>
      </c>
      <c r="BJ82" s="41">
        <f>IFERROR(INDEX(TeamRankings!$A:$R,MATCH($A82,TeamRankings!$B:$B,0),COLUMN()-47),INDEX(TeamRankings!$A:$R,MATCH($A82&amp;" NCAA",TeamRankings!$B:$B,0),COLUMN()-47))</f>
        <v>-7.01</v>
      </c>
      <c r="BK82" s="41">
        <f>IFERROR(INDEX(TeamRankings!$A:$R,MATCH($A82,TeamRankings!$B:$B,0),COLUMN()-47),INDEX(TeamRankings!$A:$R,MATCH($A82&amp;" NCAA",TeamRankings!$B:$B,0),COLUMN()-47))</f>
        <v>103.69</v>
      </c>
      <c r="BL82" s="41">
        <f>IFERROR(INDEX(TeamRankings!$A:$R,MATCH($A82,TeamRankings!$B:$B,0),COLUMN()-47),INDEX(TeamRankings!$A:$R,MATCH($A82&amp;" NCAA",TeamRankings!$B:$B,0),COLUMN()-47))</f>
        <v>112.56</v>
      </c>
      <c r="BM82" s="41">
        <f>IFERROR(INDEX(TeamRankings!$A:$R,MATCH($A82,TeamRankings!$B:$B,0),COLUMN()-47),INDEX(TeamRankings!$A:$R,MATCH($A82&amp;" NCAA",TeamRankings!$B:$B,0),COLUMN()-47))</f>
        <v>-8.8699999999999992</v>
      </c>
      <c r="BN82">
        <f t="shared" si="33"/>
        <v>163</v>
      </c>
      <c r="BO82">
        <f t="shared" si="34"/>
        <v>317</v>
      </c>
      <c r="BP82">
        <f t="shared" si="20"/>
        <v>75.78125</v>
      </c>
      <c r="BQ82" s="41" t="str">
        <f>INDEX(TeamRankings!$A:$R,MATCH($A82,TeamRankings!$B:$B,0),3)</f>
        <v>CAA</v>
      </c>
      <c r="BR82" s="40">
        <f t="shared" si="21"/>
        <v>-2.2000000000000028</v>
      </c>
      <c r="BS82" s="40">
        <f t="shared" si="22"/>
        <v>5.0000000000000044E-3</v>
      </c>
      <c r="BT82" s="40">
        <f t="shared" si="23"/>
        <v>9.9999999999999534E-3</v>
      </c>
      <c r="BU82" s="40">
        <f t="shared" si="24"/>
        <v>-9.9999999999998979E-3</v>
      </c>
      <c r="BV82" s="40">
        <f t="shared" si="25"/>
        <v>3.7999999999999972</v>
      </c>
      <c r="BW82" s="40">
        <f t="shared" si="26"/>
        <v>5.8999999999999986</v>
      </c>
      <c r="BX82" s="40">
        <f t="shared" si="27"/>
        <v>-2.2999999999999989</v>
      </c>
      <c r="BY82" s="40">
        <f t="shared" si="28"/>
        <v>-4.5</v>
      </c>
      <c r="BZ82" s="40">
        <f t="shared" si="29"/>
        <v>-2.4000000000000021E-2</v>
      </c>
      <c r="CA82" s="40">
        <f t="shared" si="30"/>
        <v>1.5</v>
      </c>
      <c r="CB82" s="40">
        <f t="shared" si="31"/>
        <v>3.3999999999999986</v>
      </c>
      <c r="CC82" s="40">
        <f t="shared" si="32"/>
        <v>2.8000000000000025E-2</v>
      </c>
    </row>
    <row r="83" spans="1:81" x14ac:dyDescent="0.25">
      <c r="A83" t="s">
        <v>211</v>
      </c>
      <c r="B83">
        <f>IFERROR(INDEX(BasicStats!$A:$AH,MATCH($A83,BasicStats!$B:$B,0),COLUMN()+1),INDEX(BasicStats!$A:$AH,MATCH($A83&amp;" NCAA",BasicStats!$B:$B,0),COLUMN()+1))</f>
        <v>38</v>
      </c>
      <c r="C83">
        <f>IFERROR(INDEX(BasicStats!$A:$AH,MATCH($A83,BasicStats!$B:$B,0),COLUMN()+1),INDEX(BasicStats!$A:$AH,MATCH($A83&amp;" NCAA",BasicStats!$B:$B,0),COLUMN()+1))</f>
        <v>32</v>
      </c>
      <c r="D83">
        <f>IFERROR(INDEX(BasicStats!$A:$AH,MATCH($A83,BasicStats!$B:$B,0),COLUMN()+1),INDEX(BasicStats!$A:$AH,MATCH($A83&amp;" NCAA",BasicStats!$B:$B,0),COLUMN()+1))</f>
        <v>6</v>
      </c>
      <c r="E83">
        <f>IFERROR(INDEX(BasicStats!$A:$AH,MATCH($A83,BasicStats!$B:$B,0),COLUMN()+1),INDEX(BasicStats!$A:$AH,MATCH($A83&amp;" NCAA",BasicStats!$B:$B,0),COLUMN()+1))</f>
        <v>0.84199999999999997</v>
      </c>
      <c r="F83">
        <f>IFERROR(INDEX(BasicStats!$A:$AH,MATCH($A83,BasicStats!$B:$B,0),COLUMN()+1),INDEX(BasicStats!$A:$AH,MATCH($A83&amp;" NCAA",BasicStats!$B:$B,0),COLUMN()+1))</f>
        <v>26.92</v>
      </c>
      <c r="G83">
        <f>IFERROR(INDEX(BasicStats!$A:$AH,MATCH($A83,BasicStats!$B:$B,0),COLUMN()+1),INDEX(BasicStats!$A:$AH,MATCH($A83&amp;" NCAA",BasicStats!$B:$B,0),COLUMN()+1))</f>
        <v>12</v>
      </c>
      <c r="H83">
        <f>IFERROR(INDEX(BasicStats!$A:$AH,MATCH($A83,BasicStats!$B:$B,0),COLUMN()+1),INDEX(BasicStats!$A:$AH,MATCH($A83&amp;" NCAA",BasicStats!$B:$B,0),COLUMN()+1))</f>
        <v>14</v>
      </c>
      <c r="I83">
        <f>IFERROR(INDEX(BasicStats!$A:$AH,MATCH($A83,BasicStats!$B:$B,0),COLUMN()+1),INDEX(BasicStats!$A:$AH,MATCH($A83&amp;" NCAA",BasicStats!$B:$B,0),COLUMN()+1))</f>
        <v>4</v>
      </c>
      <c r="J83">
        <f>IFERROR(INDEX(BasicStats!$A:$AH,MATCH($A83,BasicStats!$B:$B,0),COLUMN()+1),INDEX(BasicStats!$A:$AH,MATCH($A83&amp;" NCAA",BasicStats!$B:$B,0),COLUMN()+1))</f>
        <v>15</v>
      </c>
      <c r="K83">
        <f>IFERROR(INDEX(BasicStats!$A:$AH,MATCH($A83,BasicStats!$B:$B,0),COLUMN()+1),INDEX(BasicStats!$A:$AH,MATCH($A83&amp;" NCAA",BasicStats!$B:$B,0),COLUMN()+1))</f>
        <v>2</v>
      </c>
      <c r="L83">
        <f>IFERROR(INDEX(BasicStats!$A:$AH,MATCH($A83,BasicStats!$B:$B,0),COLUMN()+1),INDEX(BasicStats!$A:$AH,MATCH($A83&amp;" NCAA",BasicStats!$B:$B,0),COLUMN()+1))</f>
        <v>7</v>
      </c>
      <c r="M83">
        <f>IFERROR(INDEX(BasicStats!$A:$AH,MATCH($A83,BasicStats!$B:$B,0),COLUMN()+1),INDEX(BasicStats!$A:$AH,MATCH($A83&amp;" NCAA",BasicStats!$B:$B,0),COLUMN()+1))</f>
        <v>2</v>
      </c>
      <c r="N83">
        <f>IFERROR(INDEX(BasicStats!$A:$AH,MATCH($A83,BasicStats!$B:$B,0),COLUMN()+1),INDEX(BasicStats!$A:$AH,MATCH($A83&amp;" NCAA",BasicStats!$B:$B,0),COLUMN()+1))</f>
        <v>3143</v>
      </c>
      <c r="O83">
        <f>IFERROR(INDEX(BasicStats!$A:$AH,MATCH($A83,BasicStats!$B:$B,0),COLUMN()+1),INDEX(BasicStats!$A:$AH,MATCH($A83&amp;" NCAA",BasicStats!$B:$B,0),COLUMN()+1))</f>
        <v>2576</v>
      </c>
      <c r="P83">
        <f>IFERROR(INDEX(BasicStats!$A:$AH,MATCH($A83,BasicStats!$B:$B,0),COLUMN()+1),INDEX(BasicStats!$A:$AH,MATCH($A83&amp;" NCAA",BasicStats!$B:$B,0),COLUMN()+1))</f>
        <v>0</v>
      </c>
      <c r="Q83">
        <f>IFERROR(INDEX(BasicStats!$A:$AH,MATCH($A83,BasicStats!$B:$B,0),COLUMN()+1),INDEX(BasicStats!$A:$AH,MATCH($A83&amp;" NCAA",BasicStats!$B:$B,0),COLUMN()+1))</f>
        <v>1525</v>
      </c>
      <c r="R83">
        <f>IFERROR(INDEX(BasicStats!$A:$AH,MATCH($A83,BasicStats!$B:$B,0),COLUMN()+1),INDEX(BasicStats!$A:$AH,MATCH($A83&amp;" NCAA",BasicStats!$B:$B,0),COLUMN()+1))</f>
        <v>1157</v>
      </c>
      <c r="S83">
        <f>IFERROR(INDEX(BasicStats!$A:$AH,MATCH($A83,BasicStats!$B:$B,0),COLUMN()+1),INDEX(BasicStats!$A:$AH,MATCH($A83&amp;" NCAA",BasicStats!$B:$B,0),COLUMN()+1))</f>
        <v>2418</v>
      </c>
      <c r="T83">
        <f>IFERROR(INDEX(BasicStats!$A:$AH,MATCH($A83,BasicStats!$B:$B,0),COLUMN()+1),INDEX(BasicStats!$A:$AH,MATCH($A83&amp;" NCAA",BasicStats!$B:$B,0),COLUMN()+1))</f>
        <v>0.47799999999999998</v>
      </c>
      <c r="U83">
        <f>IFERROR(INDEX(BasicStats!$A:$AH,MATCH($A83,BasicStats!$B:$B,0),COLUMN()+1),INDEX(BasicStats!$A:$AH,MATCH($A83&amp;" NCAA",BasicStats!$B:$B,0),COLUMN()+1))</f>
        <v>278</v>
      </c>
      <c r="V83">
        <f>IFERROR(INDEX(BasicStats!$A:$AH,MATCH($A83,BasicStats!$B:$B,0),COLUMN()+1),INDEX(BasicStats!$A:$AH,MATCH($A83&amp;" NCAA",BasicStats!$B:$B,0),COLUMN()+1))</f>
        <v>903</v>
      </c>
      <c r="W83">
        <f>IFERROR(INDEX(BasicStats!$A:$AH,MATCH($A83,BasicStats!$B:$B,0),COLUMN()+1),INDEX(BasicStats!$A:$AH,MATCH($A83&amp;" NCAA",BasicStats!$B:$B,0),COLUMN()+1))</f>
        <v>0.308</v>
      </c>
      <c r="X83">
        <f>IFERROR(INDEX(BasicStats!$A:$AH,MATCH($A83,BasicStats!$B:$B,0),COLUMN()+1),INDEX(BasicStats!$A:$AH,MATCH($A83&amp;" NCAA",BasicStats!$B:$B,0),COLUMN()+1))</f>
        <v>551</v>
      </c>
      <c r="Y83">
        <f>IFERROR(INDEX(BasicStats!$A:$AH,MATCH($A83,BasicStats!$B:$B,0),COLUMN()+1),INDEX(BasicStats!$A:$AH,MATCH($A83&amp;" NCAA",BasicStats!$B:$B,0),COLUMN()+1))</f>
        <v>803</v>
      </c>
      <c r="Z83">
        <f>IFERROR(INDEX(BasicStats!$A:$AH,MATCH($A83,BasicStats!$B:$B,0),COLUMN()+1),INDEX(BasicStats!$A:$AH,MATCH($A83&amp;" NCAA",BasicStats!$B:$B,0),COLUMN()+1))</f>
        <v>0.68600000000000005</v>
      </c>
      <c r="AA83">
        <f>IFERROR(INDEX(BasicStats!$A:$AH,MATCH($A83,BasicStats!$B:$B,0),COLUMN()+1),INDEX(BasicStats!$A:$AH,MATCH($A83&amp;" NCAA",BasicStats!$B:$B,0),COLUMN()+1))</f>
        <v>495</v>
      </c>
      <c r="AB83">
        <f>IFERROR(INDEX(BasicStats!$A:$AH,MATCH($A83,BasicStats!$B:$B,0),COLUMN()+1),INDEX(BasicStats!$A:$AH,MATCH($A83&amp;" NCAA",BasicStats!$B:$B,0),COLUMN()+1))</f>
        <v>1567</v>
      </c>
      <c r="AC83">
        <f>IFERROR(INDEX(BasicStats!$A:$AH,MATCH($A83,BasicStats!$B:$B,0),COLUMN()+1),INDEX(BasicStats!$A:$AH,MATCH($A83&amp;" NCAA",BasicStats!$B:$B,0),COLUMN()+1))</f>
        <v>606</v>
      </c>
      <c r="AD83">
        <f>IFERROR(INDEX(BasicStats!$A:$AH,MATCH($A83,BasicStats!$B:$B,0),COLUMN()+1),INDEX(BasicStats!$A:$AH,MATCH($A83&amp;" NCAA",BasicStats!$B:$B,0),COLUMN()+1))</f>
        <v>346</v>
      </c>
      <c r="AE83">
        <f>IFERROR(INDEX(BasicStats!$A:$AH,MATCH($A83,BasicStats!$B:$B,0),COLUMN()+1),INDEX(BasicStats!$A:$AH,MATCH($A83&amp;" NCAA",BasicStats!$B:$B,0),COLUMN()+1))</f>
        <v>257</v>
      </c>
      <c r="AF83">
        <f>IFERROR(INDEX(BasicStats!$A:$AH,MATCH($A83,BasicStats!$B:$B,0),COLUMN()+1),INDEX(BasicStats!$A:$AH,MATCH($A83&amp;" NCAA",BasicStats!$B:$B,0),COLUMN()+1))</f>
        <v>488</v>
      </c>
      <c r="AG83" s="38">
        <f>IFERROR(INDEX(AdvancedStats!$A:$AD,MATCH($A83,AdvancedStats!$B:$B,0),COLUMN()-15),INDEX(AdvancedStats!$A:$AD,MATCH($A83&amp;" NCAA",AdvancedStats!$B:$B,0),COLUMN()-15))</f>
        <v>73.2</v>
      </c>
      <c r="AH83" s="38">
        <f>IFERROR(INDEX(AdvancedStats!$A:$AD,MATCH($A83,AdvancedStats!$B:$B,0),COLUMN()-15),INDEX(AdvancedStats!$A:$AD,MATCH($A83&amp;" NCAA",AdvancedStats!$B:$B,0),COLUMN()-15))</f>
        <v>112.6</v>
      </c>
      <c r="AI83" s="38">
        <f>IFERROR(INDEX(AdvancedStats!$A:$AD,MATCH($A83,AdvancedStats!$B:$B,0),COLUMN()-15),INDEX(AdvancedStats!$A:$AD,MATCH($A83&amp;" NCAA",AdvancedStats!$B:$B,0),COLUMN()-15))</f>
        <v>0.33200000000000002</v>
      </c>
      <c r="AJ83" s="38">
        <f>IFERROR(INDEX(AdvancedStats!$A:$AD,MATCH($A83,AdvancedStats!$B:$B,0),COLUMN()-15),INDEX(AdvancedStats!$A:$AD,MATCH($A83&amp;" NCAA",AdvancedStats!$B:$B,0),COLUMN()-15))</f>
        <v>0.373</v>
      </c>
      <c r="AK83" s="38">
        <f>IFERROR(INDEX(AdvancedStats!$A:$AD,MATCH($A83,AdvancedStats!$B:$B,0),COLUMN()-15),INDEX(AdvancedStats!$A:$AD,MATCH($A83&amp;" NCAA",AdvancedStats!$B:$B,0),COLUMN()-15))</f>
        <v>0.56100000000000005</v>
      </c>
      <c r="AL83" s="38">
        <f>IFERROR(INDEX(AdvancedStats!$A:$AD,MATCH($A83,AdvancedStats!$B:$B,0),COLUMN()-15),INDEX(AdvancedStats!$A:$AD,MATCH($A83&amp;" NCAA",AdvancedStats!$B:$B,0),COLUMN()-15))</f>
        <v>53.8</v>
      </c>
      <c r="AM83" s="38">
        <f>IFERROR(INDEX(AdvancedStats!$A:$AD,MATCH($A83,AdvancedStats!$B:$B,0),COLUMN()-15),INDEX(AdvancedStats!$A:$AD,MATCH($A83&amp;" NCAA",AdvancedStats!$B:$B,0),COLUMN()-15))</f>
        <v>52.4</v>
      </c>
      <c r="AN83" s="38">
        <f>IFERROR(INDEX(AdvancedStats!$A:$AD,MATCH($A83,AdvancedStats!$B:$B,0),COLUMN()-15),INDEX(AdvancedStats!$A:$AD,MATCH($A83&amp;" NCAA",AdvancedStats!$B:$B,0),COLUMN()-15))</f>
        <v>12.4</v>
      </c>
      <c r="AO83" s="38">
        <f>IFERROR(INDEX(AdvancedStats!$A:$AD,MATCH($A83,AdvancedStats!$B:$B,0),COLUMN()-15),INDEX(AdvancedStats!$A:$AD,MATCH($A83&amp;" NCAA",AdvancedStats!$B:$B,0),COLUMN()-15))</f>
        <v>16.399999999999999</v>
      </c>
      <c r="AP83" s="38">
        <f>IFERROR(INDEX(AdvancedStats!$A:$AD,MATCH($A83,AdvancedStats!$B:$B,0),COLUMN()-15),INDEX(AdvancedStats!$A:$AD,MATCH($A83&amp;" NCAA",AdvancedStats!$B:$B,0),COLUMN()-15))</f>
        <v>0.53600000000000003</v>
      </c>
      <c r="AQ83" s="38">
        <f>IFERROR(INDEX(AdvancedStats!$A:$AD,MATCH($A83,AdvancedStats!$B:$B,0),COLUMN()-15),INDEX(AdvancedStats!$A:$AD,MATCH($A83&amp;" NCAA",AdvancedStats!$B:$B,0),COLUMN()-15))</f>
        <v>14.8</v>
      </c>
      <c r="AR83" s="38">
        <f>IFERROR(INDEX(AdvancedStats!$A:$AD,MATCH($A83,AdvancedStats!$B:$B,0),COLUMN()-15),INDEX(AdvancedStats!$A:$AD,MATCH($A83&amp;" NCAA",AdvancedStats!$B:$B,0),COLUMN()-15))</f>
        <v>35.299999999999997</v>
      </c>
      <c r="AS83" s="38">
        <f>IFERROR(INDEX(AdvancedStats!$A:$AD,MATCH($A83,AdvancedStats!$B:$B,0),COLUMN()-15),INDEX(AdvancedStats!$A:$AD,MATCH($A83&amp;" NCAA",AdvancedStats!$B:$B,0),COLUMN()-15))</f>
        <v>0.22800000000000001</v>
      </c>
      <c r="AT83" s="39">
        <f>IFERROR(INDEX(AdvancedOpponentStats!$A:$AD,MATCH($A83,AdvancedOpponentStats!$B:$B,0),COLUMN()-27),INDEX(AdvancedOpponentStats!$A:$AD,MATCH($A83&amp;" NCAA",AdvancedOpponentStats!$B:$B,0),COLUMN()-27))</f>
        <v>92.3</v>
      </c>
      <c r="AU83" s="39">
        <f>IFERROR(INDEX(AdvancedOpponentStats!$A:$AD,MATCH($A83,AdvancedOpponentStats!$B:$B,0),COLUMN()-27),INDEX(AdvancedOpponentStats!$A:$AD,MATCH($A83&amp;" NCAA",AdvancedOpponentStats!$B:$B,0),COLUMN()-27))</f>
        <v>0.24</v>
      </c>
      <c r="AV83" s="39">
        <f>IFERROR(INDEX(AdvancedOpponentStats!$A:$AD,MATCH($A83,AdvancedOpponentStats!$B:$B,0),COLUMN()-27),INDEX(AdvancedOpponentStats!$A:$AD,MATCH($A83&amp;" NCAA",AdvancedOpponentStats!$B:$B,0),COLUMN()-27))</f>
        <v>0.35</v>
      </c>
      <c r="AW83" s="39">
        <f>IFERROR(INDEX(AdvancedOpponentStats!$A:$AD,MATCH($A83,AdvancedOpponentStats!$B:$B,0),COLUMN()-27),INDEX(AdvancedOpponentStats!$A:$AD,MATCH($A83&amp;" NCAA",AdvancedOpponentStats!$B:$B,0),COLUMN()-27))</f>
        <v>0.47899999999999998</v>
      </c>
      <c r="AX83" s="39">
        <f>IFERROR(INDEX(AdvancedOpponentStats!$A:$AD,MATCH($A83,AdvancedOpponentStats!$B:$B,0),COLUMN()-27),INDEX(AdvancedOpponentStats!$A:$AD,MATCH($A83&amp;" NCAA",AdvancedOpponentStats!$B:$B,0),COLUMN()-27))</f>
        <v>46.2</v>
      </c>
      <c r="AY83" s="39">
        <f>IFERROR(INDEX(AdvancedOpponentStats!$A:$AD,MATCH($A83,AdvancedOpponentStats!$B:$B,0),COLUMN()-27),INDEX(AdvancedOpponentStats!$A:$AD,MATCH($A83&amp;" NCAA",AdvancedOpponentStats!$B:$B,0),COLUMN()-27))</f>
        <v>49.8</v>
      </c>
      <c r="AZ83" s="39">
        <f>IFERROR(INDEX(AdvancedOpponentStats!$A:$AD,MATCH($A83,AdvancedOpponentStats!$B:$B,0),COLUMN()-27),INDEX(AdvancedOpponentStats!$A:$AD,MATCH($A83&amp;" NCAA",AdvancedOpponentStats!$B:$B,0),COLUMN()-27))</f>
        <v>8.6999999999999993</v>
      </c>
      <c r="BA83" s="39">
        <f>IFERROR(INDEX(AdvancedOpponentStats!$A:$AD,MATCH($A83,AdvancedOpponentStats!$B:$B,0),COLUMN()-27),INDEX(AdvancedOpponentStats!$A:$AD,MATCH($A83&amp;" NCAA",AdvancedOpponentStats!$B:$B,0),COLUMN()-27))</f>
        <v>8</v>
      </c>
      <c r="BB83" s="39">
        <f>IFERROR(INDEX(AdvancedOpponentStats!$A:$AD,MATCH($A83,AdvancedOpponentStats!$B:$B,0),COLUMN()-27),INDEX(AdvancedOpponentStats!$A:$AD,MATCH($A83&amp;" NCAA",AdvancedOpponentStats!$B:$B,0),COLUMN()-27))</f>
        <v>0.45</v>
      </c>
      <c r="BC83" s="39">
        <f>IFERROR(INDEX(AdvancedOpponentStats!$A:$AD,MATCH($A83,AdvancedOpponentStats!$B:$B,0),COLUMN()-27),INDEX(AdvancedOpponentStats!$A:$AD,MATCH($A83&amp;" NCAA",AdvancedOpponentStats!$B:$B,0),COLUMN()-27))</f>
        <v>16.7</v>
      </c>
      <c r="BD83" s="39">
        <f>IFERROR(INDEX(AdvancedOpponentStats!$A:$AD,MATCH($A83,AdvancedOpponentStats!$B:$B,0),COLUMN()-27),INDEX(AdvancedOpponentStats!$A:$AD,MATCH($A83&amp;" NCAA",AdvancedOpponentStats!$B:$B,0),COLUMN()-27))</f>
        <v>29.1</v>
      </c>
      <c r="BE83" s="39">
        <f>IFERROR(INDEX(AdvancedOpponentStats!$A:$AD,MATCH($A83,AdvancedOpponentStats!$B:$B,0),COLUMN()-27),INDEX(AdvancedOpponentStats!$A:$AD,MATCH($A83&amp;" NCAA",AdvancedOpponentStats!$B:$B,0),COLUMN()-27))</f>
        <v>0.16700000000000001</v>
      </c>
      <c r="BF83" s="41">
        <f>IFERROR(INDEX(TeamRankings!$A:$R,MATCH($A83,TeamRankings!$B:$B,0),COLUMN()-49),INDEX(TeamRankings!$A:$R,MATCH($A83&amp;" NCAA",TeamRankings!$B:$B,0),COLUMN()-49))</f>
        <v>14.92</v>
      </c>
      <c r="BG83" s="41">
        <f>IFERROR(INDEX(TeamRankings!$A:$R,MATCH($A83,TeamRankings!$B:$B,0),COLUMN()-48),INDEX(TeamRankings!$A:$R,MATCH($A83&amp;" NCAA",TeamRankings!$B:$B,0),COLUMN()-48))</f>
        <v>12</v>
      </c>
      <c r="BH83" s="41">
        <f>IFERROR(INDEX(TeamRankings!$A:$R,MATCH($A83,TeamRankings!$B:$B,0),COLUMN()-47),INDEX(TeamRankings!$A:$R,MATCH($A83&amp;" NCAA",TeamRankings!$B:$B,0),COLUMN()-47))</f>
        <v>17.510000000000002</v>
      </c>
      <c r="BI83" s="41">
        <f>IFERROR(INDEX(TeamRankings!$A:$R,MATCH($A83,TeamRankings!$B:$B,0),COLUMN()-47),INDEX(TeamRankings!$A:$R,MATCH($A83&amp;" NCAA",TeamRankings!$B:$B,0),COLUMN()-47))</f>
        <v>9.4</v>
      </c>
      <c r="BJ83" s="41">
        <f>IFERROR(INDEX(TeamRankings!$A:$R,MATCH($A83,TeamRankings!$B:$B,0),COLUMN()-47),INDEX(TeamRankings!$A:$R,MATCH($A83&amp;" NCAA",TeamRankings!$B:$B,0),COLUMN()-47))</f>
        <v>26.92</v>
      </c>
      <c r="BK83" s="41">
        <f>IFERROR(INDEX(TeamRankings!$A:$R,MATCH($A83,TeamRankings!$B:$B,0),COLUMN()-47),INDEX(TeamRankings!$A:$R,MATCH($A83&amp;" NCAA",TeamRankings!$B:$B,0),COLUMN()-47))</f>
        <v>121.6</v>
      </c>
      <c r="BL83" s="41">
        <f>IFERROR(INDEX(TeamRankings!$A:$R,MATCH($A83,TeamRankings!$B:$B,0),COLUMN()-47),INDEX(TeamRankings!$A:$R,MATCH($A83&amp;" NCAA",TeamRankings!$B:$B,0),COLUMN()-47))</f>
        <v>84.2</v>
      </c>
      <c r="BM83" s="41">
        <f>IFERROR(INDEX(TeamRankings!$A:$R,MATCH($A83,TeamRankings!$B:$B,0),COLUMN()-47),INDEX(TeamRankings!$A:$R,MATCH($A83&amp;" NCAA",TeamRankings!$B:$B,0),COLUMN()-47))</f>
        <v>37.4</v>
      </c>
      <c r="BN83">
        <f t="shared" si="33"/>
        <v>6</v>
      </c>
      <c r="BO83">
        <f t="shared" si="34"/>
        <v>3</v>
      </c>
      <c r="BP83">
        <f t="shared" si="20"/>
        <v>82.71052631578948</v>
      </c>
      <c r="BQ83" s="41" t="str">
        <f>INDEX(TeamRankings!$A:$R,MATCH($A83,TeamRankings!$B:$B,0),3)</f>
        <v>ACC</v>
      </c>
      <c r="BR83" s="40">
        <f t="shared" si="21"/>
        <v>20.299999999999997</v>
      </c>
      <c r="BS83" s="40">
        <f t="shared" si="22"/>
        <v>9.2000000000000026E-2</v>
      </c>
      <c r="BT83" s="40">
        <f t="shared" si="23"/>
        <v>2.300000000000002E-2</v>
      </c>
      <c r="BU83" s="40">
        <f t="shared" si="24"/>
        <v>8.2000000000000073E-2</v>
      </c>
      <c r="BV83" s="40">
        <f t="shared" si="25"/>
        <v>7.5999999999999943</v>
      </c>
      <c r="BW83" s="40">
        <f t="shared" si="26"/>
        <v>2.6000000000000014</v>
      </c>
      <c r="BX83" s="40">
        <f t="shared" si="27"/>
        <v>3.7000000000000011</v>
      </c>
      <c r="BY83" s="40">
        <f t="shared" si="28"/>
        <v>8.3999999999999986</v>
      </c>
      <c r="BZ83" s="40">
        <f t="shared" si="29"/>
        <v>8.6000000000000021E-2</v>
      </c>
      <c r="CA83" s="40">
        <f t="shared" si="30"/>
        <v>-1.8999999999999986</v>
      </c>
      <c r="CB83" s="40">
        <f t="shared" si="31"/>
        <v>6.1999999999999957</v>
      </c>
      <c r="CC83" s="40">
        <f t="shared" si="32"/>
        <v>6.0999999999999999E-2</v>
      </c>
    </row>
    <row r="84" spans="1:81" x14ac:dyDescent="0.25">
      <c r="A84" t="s">
        <v>212</v>
      </c>
      <c r="B84">
        <f>IFERROR(INDEX(BasicStats!$A:$AH,MATCH($A84,BasicStats!$B:$B,0),COLUMN()+1),INDEX(BasicStats!$A:$AH,MATCH($A84&amp;" NCAA",BasicStats!$B:$B,0),COLUMN()+1))</f>
        <v>32</v>
      </c>
      <c r="C84">
        <f>IFERROR(INDEX(BasicStats!$A:$AH,MATCH($A84,BasicStats!$B:$B,0),COLUMN()+1),INDEX(BasicStats!$A:$AH,MATCH($A84&amp;" NCAA",BasicStats!$B:$B,0),COLUMN()+1))</f>
        <v>19</v>
      </c>
      <c r="D84">
        <f>IFERROR(INDEX(BasicStats!$A:$AH,MATCH($A84,BasicStats!$B:$B,0),COLUMN()+1),INDEX(BasicStats!$A:$AH,MATCH($A84&amp;" NCAA",BasicStats!$B:$B,0),COLUMN()+1))</f>
        <v>13</v>
      </c>
      <c r="E84">
        <f>IFERROR(INDEX(BasicStats!$A:$AH,MATCH($A84,BasicStats!$B:$B,0),COLUMN()+1),INDEX(BasicStats!$A:$AH,MATCH($A84&amp;" NCAA",BasicStats!$B:$B,0),COLUMN()+1))</f>
        <v>0.59399999999999997</v>
      </c>
      <c r="F84">
        <f>IFERROR(INDEX(BasicStats!$A:$AH,MATCH($A84,BasicStats!$B:$B,0),COLUMN()+1),INDEX(BasicStats!$A:$AH,MATCH($A84&amp;" NCAA",BasicStats!$B:$B,0),COLUMN()+1))</f>
        <v>0.54</v>
      </c>
      <c r="G84">
        <f>IFERROR(INDEX(BasicStats!$A:$AH,MATCH($A84,BasicStats!$B:$B,0),COLUMN()+1),INDEX(BasicStats!$A:$AH,MATCH($A84&amp;" NCAA",BasicStats!$B:$B,0),COLUMN()+1))</f>
        <v>-0.62</v>
      </c>
      <c r="H84">
        <f>IFERROR(INDEX(BasicStats!$A:$AH,MATCH($A84,BasicStats!$B:$B,0),COLUMN()+1),INDEX(BasicStats!$A:$AH,MATCH($A84&amp;" NCAA",BasicStats!$B:$B,0),COLUMN()+1))</f>
        <v>10</v>
      </c>
      <c r="I84">
        <f>IFERROR(INDEX(BasicStats!$A:$AH,MATCH($A84,BasicStats!$B:$B,0),COLUMN()+1),INDEX(BasicStats!$A:$AH,MATCH($A84&amp;" NCAA",BasicStats!$B:$B,0),COLUMN()+1))</f>
        <v>8</v>
      </c>
      <c r="J84">
        <f>IFERROR(INDEX(BasicStats!$A:$AH,MATCH($A84,BasicStats!$B:$B,0),COLUMN()+1),INDEX(BasicStats!$A:$AH,MATCH($A84&amp;" NCAA",BasicStats!$B:$B,0),COLUMN()+1))</f>
        <v>14</v>
      </c>
      <c r="K84">
        <f>IFERROR(INDEX(BasicStats!$A:$AH,MATCH($A84,BasicStats!$B:$B,0),COLUMN()+1),INDEX(BasicStats!$A:$AH,MATCH($A84&amp;" NCAA",BasicStats!$B:$B,0),COLUMN()+1))</f>
        <v>4</v>
      </c>
      <c r="L84">
        <f>IFERROR(INDEX(BasicStats!$A:$AH,MATCH($A84,BasicStats!$B:$B,0),COLUMN()+1),INDEX(BasicStats!$A:$AH,MATCH($A84&amp;" NCAA",BasicStats!$B:$B,0),COLUMN()+1))</f>
        <v>4</v>
      </c>
      <c r="M84">
        <f>IFERROR(INDEX(BasicStats!$A:$AH,MATCH($A84,BasicStats!$B:$B,0),COLUMN()+1),INDEX(BasicStats!$A:$AH,MATCH($A84&amp;" NCAA",BasicStats!$B:$B,0),COLUMN()+1))</f>
        <v>6</v>
      </c>
      <c r="N84">
        <f>IFERROR(INDEX(BasicStats!$A:$AH,MATCH($A84,BasicStats!$B:$B,0),COLUMN()+1),INDEX(BasicStats!$A:$AH,MATCH($A84&amp;" NCAA",BasicStats!$B:$B,0),COLUMN()+1))</f>
        <v>2351</v>
      </c>
      <c r="O84">
        <f>IFERROR(INDEX(BasicStats!$A:$AH,MATCH($A84,BasicStats!$B:$B,0),COLUMN()+1),INDEX(BasicStats!$A:$AH,MATCH($A84&amp;" NCAA",BasicStats!$B:$B,0),COLUMN()+1))</f>
        <v>2314</v>
      </c>
      <c r="P84">
        <f>IFERROR(INDEX(BasicStats!$A:$AH,MATCH($A84,BasicStats!$B:$B,0),COLUMN()+1),INDEX(BasicStats!$A:$AH,MATCH($A84&amp;" NCAA",BasicStats!$B:$B,0),COLUMN()+1))</f>
        <v>0</v>
      </c>
      <c r="Q84">
        <f>IFERROR(INDEX(BasicStats!$A:$AH,MATCH($A84,BasicStats!$B:$B,0),COLUMN()+1),INDEX(BasicStats!$A:$AH,MATCH($A84&amp;" NCAA",BasicStats!$B:$B,0),COLUMN()+1))</f>
        <v>1295</v>
      </c>
      <c r="R84">
        <f>IFERROR(INDEX(BasicStats!$A:$AH,MATCH($A84,BasicStats!$B:$B,0),COLUMN()+1),INDEX(BasicStats!$A:$AH,MATCH($A84&amp;" NCAA",BasicStats!$B:$B,0),COLUMN()+1))</f>
        <v>810</v>
      </c>
      <c r="S84">
        <f>IFERROR(INDEX(BasicStats!$A:$AH,MATCH($A84,BasicStats!$B:$B,0),COLUMN()+1),INDEX(BasicStats!$A:$AH,MATCH($A84&amp;" NCAA",BasicStats!$B:$B,0),COLUMN()+1))</f>
        <v>1895</v>
      </c>
      <c r="T84">
        <f>IFERROR(INDEX(BasicStats!$A:$AH,MATCH($A84,BasicStats!$B:$B,0),COLUMN()+1),INDEX(BasicStats!$A:$AH,MATCH($A84&amp;" NCAA",BasicStats!$B:$B,0),COLUMN()+1))</f>
        <v>0.42699999999999999</v>
      </c>
      <c r="U84">
        <f>IFERROR(INDEX(BasicStats!$A:$AH,MATCH($A84,BasicStats!$B:$B,0),COLUMN()+1),INDEX(BasicStats!$A:$AH,MATCH($A84&amp;" NCAA",BasicStats!$B:$B,0),COLUMN()+1))</f>
        <v>271</v>
      </c>
      <c r="V84">
        <f>IFERROR(INDEX(BasicStats!$A:$AH,MATCH($A84,BasicStats!$B:$B,0),COLUMN()+1),INDEX(BasicStats!$A:$AH,MATCH($A84&amp;" NCAA",BasicStats!$B:$B,0),COLUMN()+1))</f>
        <v>841</v>
      </c>
      <c r="W84">
        <f>IFERROR(INDEX(BasicStats!$A:$AH,MATCH($A84,BasicStats!$B:$B,0),COLUMN()+1),INDEX(BasicStats!$A:$AH,MATCH($A84&amp;" NCAA",BasicStats!$B:$B,0),COLUMN()+1))</f>
        <v>0.32200000000000001</v>
      </c>
      <c r="X84">
        <f>IFERROR(INDEX(BasicStats!$A:$AH,MATCH($A84,BasicStats!$B:$B,0),COLUMN()+1),INDEX(BasicStats!$A:$AH,MATCH($A84&amp;" NCAA",BasicStats!$B:$B,0),COLUMN()+1))</f>
        <v>460</v>
      </c>
      <c r="Y84">
        <f>IFERROR(INDEX(BasicStats!$A:$AH,MATCH($A84,BasicStats!$B:$B,0),COLUMN()+1),INDEX(BasicStats!$A:$AH,MATCH($A84&amp;" NCAA",BasicStats!$B:$B,0),COLUMN()+1))</f>
        <v>663</v>
      </c>
      <c r="Z84">
        <f>IFERROR(INDEX(BasicStats!$A:$AH,MATCH($A84,BasicStats!$B:$B,0),COLUMN()+1),INDEX(BasicStats!$A:$AH,MATCH($A84&amp;" NCAA",BasicStats!$B:$B,0),COLUMN()+1))</f>
        <v>0.69399999999999995</v>
      </c>
      <c r="AA84">
        <f>IFERROR(INDEX(BasicStats!$A:$AH,MATCH($A84,BasicStats!$B:$B,0),COLUMN()+1),INDEX(BasicStats!$A:$AH,MATCH($A84&amp;" NCAA",BasicStats!$B:$B,0),COLUMN()+1))</f>
        <v>379</v>
      </c>
      <c r="AB84">
        <f>IFERROR(INDEX(BasicStats!$A:$AH,MATCH($A84,BasicStats!$B:$B,0),COLUMN()+1),INDEX(BasicStats!$A:$AH,MATCH($A84&amp;" NCAA",BasicStats!$B:$B,0),COLUMN()+1))</f>
        <v>1133</v>
      </c>
      <c r="AC84">
        <f>IFERROR(INDEX(BasicStats!$A:$AH,MATCH($A84,BasicStats!$B:$B,0),COLUMN()+1),INDEX(BasicStats!$A:$AH,MATCH($A84&amp;" NCAA",BasicStats!$B:$B,0),COLUMN()+1))</f>
        <v>443</v>
      </c>
      <c r="AD84">
        <f>IFERROR(INDEX(BasicStats!$A:$AH,MATCH($A84,BasicStats!$B:$B,0),COLUMN()+1),INDEX(BasicStats!$A:$AH,MATCH($A84&amp;" NCAA",BasicStats!$B:$B,0),COLUMN()+1))</f>
        <v>250</v>
      </c>
      <c r="AE84">
        <f>IFERROR(INDEX(BasicStats!$A:$AH,MATCH($A84,BasicStats!$B:$B,0),COLUMN()+1),INDEX(BasicStats!$A:$AH,MATCH($A84&amp;" NCAA",BasicStats!$B:$B,0),COLUMN()+1))</f>
        <v>151</v>
      </c>
      <c r="AF84">
        <f>IFERROR(INDEX(BasicStats!$A:$AH,MATCH($A84,BasicStats!$B:$B,0),COLUMN()+1),INDEX(BasicStats!$A:$AH,MATCH($A84&amp;" NCAA",BasicStats!$B:$B,0),COLUMN()+1))</f>
        <v>451</v>
      </c>
      <c r="AG84" s="38">
        <f>IFERROR(INDEX(AdvancedStats!$A:$AD,MATCH($A84,AdvancedStats!$B:$B,0),COLUMN()-15),INDEX(AdvancedStats!$A:$AD,MATCH($A84&amp;" NCAA",AdvancedStats!$B:$B,0),COLUMN()-15))</f>
        <v>70.5</v>
      </c>
      <c r="AH84" s="38">
        <f>IFERROR(INDEX(AdvancedStats!$A:$AD,MATCH($A84,AdvancedStats!$B:$B,0),COLUMN()-15),INDEX(AdvancedStats!$A:$AD,MATCH($A84&amp;" NCAA",AdvancedStats!$B:$B,0),COLUMN()-15))</f>
        <v>103</v>
      </c>
      <c r="AI84" s="38">
        <f>IFERROR(INDEX(AdvancedStats!$A:$AD,MATCH($A84,AdvancedStats!$B:$B,0),COLUMN()-15),INDEX(AdvancedStats!$A:$AD,MATCH($A84&amp;" NCAA",AdvancedStats!$B:$B,0),COLUMN()-15))</f>
        <v>0.35</v>
      </c>
      <c r="AJ84" s="38">
        <f>IFERROR(INDEX(AdvancedStats!$A:$AD,MATCH($A84,AdvancedStats!$B:$B,0),COLUMN()-15),INDEX(AdvancedStats!$A:$AD,MATCH($A84&amp;" NCAA",AdvancedStats!$B:$B,0),COLUMN()-15))</f>
        <v>0.44400000000000001</v>
      </c>
      <c r="AK84" s="38">
        <f>IFERROR(INDEX(AdvancedStats!$A:$AD,MATCH($A84,AdvancedStats!$B:$B,0),COLUMN()-15),INDEX(AdvancedStats!$A:$AD,MATCH($A84&amp;" NCAA",AdvancedStats!$B:$B,0),COLUMN()-15))</f>
        <v>0.53200000000000003</v>
      </c>
      <c r="AL84" s="38">
        <f>IFERROR(INDEX(AdvancedStats!$A:$AD,MATCH($A84,AdvancedStats!$B:$B,0),COLUMN()-15),INDEX(AdvancedStats!$A:$AD,MATCH($A84&amp;" NCAA",AdvancedStats!$B:$B,0),COLUMN()-15))</f>
        <v>48.2</v>
      </c>
      <c r="AM84" s="38">
        <f>IFERROR(INDEX(AdvancedStats!$A:$AD,MATCH($A84,AdvancedStats!$B:$B,0),COLUMN()-15),INDEX(AdvancedStats!$A:$AD,MATCH($A84&amp;" NCAA",AdvancedStats!$B:$B,0),COLUMN()-15))</f>
        <v>54.7</v>
      </c>
      <c r="AN84" s="38">
        <f>IFERROR(INDEX(AdvancedStats!$A:$AD,MATCH($A84,AdvancedStats!$B:$B,0),COLUMN()-15),INDEX(AdvancedStats!$A:$AD,MATCH($A84&amp;" NCAA",AdvancedStats!$B:$B,0),COLUMN()-15))</f>
        <v>11</v>
      </c>
      <c r="AO84" s="38">
        <f>IFERROR(INDEX(AdvancedStats!$A:$AD,MATCH($A84,AdvancedStats!$B:$B,0),COLUMN()-15),INDEX(AdvancedStats!$A:$AD,MATCH($A84&amp;" NCAA",AdvancedStats!$B:$B,0),COLUMN()-15))</f>
        <v>12.1</v>
      </c>
      <c r="AP84" s="38">
        <f>IFERROR(INDEX(AdvancedStats!$A:$AD,MATCH($A84,AdvancedStats!$B:$B,0),COLUMN()-15),INDEX(AdvancedStats!$A:$AD,MATCH($A84&amp;" NCAA",AdvancedStats!$B:$B,0),COLUMN()-15))</f>
        <v>0.499</v>
      </c>
      <c r="AQ84" s="38">
        <f>IFERROR(INDEX(AdvancedStats!$A:$AD,MATCH($A84,AdvancedStats!$B:$B,0),COLUMN()-15),INDEX(AdvancedStats!$A:$AD,MATCH($A84&amp;" NCAA",AdvancedStats!$B:$B,0),COLUMN()-15))</f>
        <v>16.899999999999999</v>
      </c>
      <c r="AR84" s="38">
        <f>IFERROR(INDEX(AdvancedStats!$A:$AD,MATCH($A84,AdvancedStats!$B:$B,0),COLUMN()-15),INDEX(AdvancedStats!$A:$AD,MATCH($A84&amp;" NCAA",AdvancedStats!$B:$B,0),COLUMN()-15))</f>
        <v>31.6</v>
      </c>
      <c r="AS84" s="38">
        <f>IFERROR(INDEX(AdvancedStats!$A:$AD,MATCH($A84,AdvancedStats!$B:$B,0),COLUMN()-15),INDEX(AdvancedStats!$A:$AD,MATCH($A84&amp;" NCAA",AdvancedStats!$B:$B,0),COLUMN()-15))</f>
        <v>0.24299999999999999</v>
      </c>
      <c r="AT84" s="39">
        <f>IFERROR(INDEX(AdvancedOpponentStats!$A:$AD,MATCH($A84,AdvancedOpponentStats!$B:$B,0),COLUMN()-27),INDEX(AdvancedOpponentStats!$A:$AD,MATCH($A84&amp;" NCAA",AdvancedOpponentStats!$B:$B,0),COLUMN()-27))</f>
        <v>101.4</v>
      </c>
      <c r="AU84" s="39">
        <f>IFERROR(INDEX(AdvancedOpponentStats!$A:$AD,MATCH($A84,AdvancedOpponentStats!$B:$B,0),COLUMN()-27),INDEX(AdvancedOpponentStats!$A:$AD,MATCH($A84&amp;" NCAA",AdvancedOpponentStats!$B:$B,0),COLUMN()-27))</f>
        <v>0.31900000000000001</v>
      </c>
      <c r="AV84" s="39">
        <f>IFERROR(INDEX(AdvancedOpponentStats!$A:$AD,MATCH($A84,AdvancedOpponentStats!$B:$B,0),COLUMN()-27),INDEX(AdvancedOpponentStats!$A:$AD,MATCH($A84&amp;" NCAA",AdvancedOpponentStats!$B:$B,0),COLUMN()-27))</f>
        <v>0.34599999999999997</v>
      </c>
      <c r="AW84" s="39">
        <f>IFERROR(INDEX(AdvancedOpponentStats!$A:$AD,MATCH($A84,AdvancedOpponentStats!$B:$B,0),COLUMN()-27),INDEX(AdvancedOpponentStats!$A:$AD,MATCH($A84&amp;" NCAA",AdvancedOpponentStats!$B:$B,0),COLUMN()-27))</f>
        <v>0.52800000000000002</v>
      </c>
      <c r="AX84" s="39">
        <f>IFERROR(INDEX(AdvancedOpponentStats!$A:$AD,MATCH($A84,AdvancedOpponentStats!$B:$B,0),COLUMN()-27),INDEX(AdvancedOpponentStats!$A:$AD,MATCH($A84&amp;" NCAA",AdvancedOpponentStats!$B:$B,0),COLUMN()-27))</f>
        <v>51.8</v>
      </c>
      <c r="AY84" s="39">
        <f>IFERROR(INDEX(AdvancedOpponentStats!$A:$AD,MATCH($A84,AdvancedOpponentStats!$B:$B,0),COLUMN()-27),INDEX(AdvancedOpponentStats!$A:$AD,MATCH($A84&amp;" NCAA",AdvancedOpponentStats!$B:$B,0),COLUMN()-27))</f>
        <v>55.4</v>
      </c>
      <c r="AZ84" s="39">
        <f>IFERROR(INDEX(AdvancedOpponentStats!$A:$AD,MATCH($A84,AdvancedOpponentStats!$B:$B,0),COLUMN()-27),INDEX(AdvancedOpponentStats!$A:$AD,MATCH($A84&amp;" NCAA",AdvancedOpponentStats!$B:$B,0),COLUMN()-27))</f>
        <v>9.6</v>
      </c>
      <c r="BA84" s="39">
        <f>IFERROR(INDEX(AdvancedOpponentStats!$A:$AD,MATCH($A84,AdvancedOpponentStats!$B:$B,0),COLUMN()-27),INDEX(AdvancedOpponentStats!$A:$AD,MATCH($A84&amp;" NCAA",AdvancedOpponentStats!$B:$B,0),COLUMN()-27))</f>
        <v>11.2</v>
      </c>
      <c r="BB84" s="39">
        <f>IFERROR(INDEX(AdvancedOpponentStats!$A:$AD,MATCH($A84,AdvancedOpponentStats!$B:$B,0),COLUMN()-27),INDEX(AdvancedOpponentStats!$A:$AD,MATCH($A84&amp;" NCAA",AdvancedOpponentStats!$B:$B,0),COLUMN()-27))</f>
        <v>0.499</v>
      </c>
      <c r="BC84" s="39">
        <f>IFERROR(INDEX(AdvancedOpponentStats!$A:$AD,MATCH($A84,AdvancedOpponentStats!$B:$B,0),COLUMN()-27),INDEX(AdvancedOpponentStats!$A:$AD,MATCH($A84&amp;" NCAA",AdvancedOpponentStats!$B:$B,0),COLUMN()-27))</f>
        <v>18.3</v>
      </c>
      <c r="BD84" s="39">
        <f>IFERROR(INDEX(AdvancedOpponentStats!$A:$AD,MATCH($A84,AdvancedOpponentStats!$B:$B,0),COLUMN()-27),INDEX(AdvancedOpponentStats!$A:$AD,MATCH($A84&amp;" NCAA",AdvancedOpponentStats!$B:$B,0),COLUMN()-27))</f>
        <v>34.700000000000003</v>
      </c>
      <c r="BE84" s="39">
        <f>IFERROR(INDEX(AdvancedOpponentStats!$A:$AD,MATCH($A84,AdvancedOpponentStats!$B:$B,0),COLUMN()-27),INDEX(AdvancedOpponentStats!$A:$AD,MATCH($A84&amp;" NCAA",AdvancedOpponentStats!$B:$B,0),COLUMN()-27))</f>
        <v>0.217</v>
      </c>
      <c r="BF84" s="41">
        <f>IFERROR(INDEX(TeamRankings!$A:$R,MATCH($A84,TeamRankings!$B:$B,0),COLUMN()-49),INDEX(TeamRankings!$A:$R,MATCH($A84&amp;" NCAA",TeamRankings!$B:$B,0),COLUMN()-49))</f>
        <v>1.1599999999999999</v>
      </c>
      <c r="BG84" s="41">
        <f>IFERROR(INDEX(TeamRankings!$A:$R,MATCH($A84,TeamRankings!$B:$B,0),COLUMN()-48),INDEX(TeamRankings!$A:$R,MATCH($A84&amp;" NCAA",TeamRankings!$B:$B,0),COLUMN()-48))</f>
        <v>-0.62</v>
      </c>
      <c r="BH84" s="41">
        <f>IFERROR(INDEX(TeamRankings!$A:$R,MATCH($A84,TeamRankings!$B:$B,0),COLUMN()-47),INDEX(TeamRankings!$A:$R,MATCH($A84&amp;" NCAA",TeamRankings!$B:$B,0),COLUMN()-47))</f>
        <v>2.62</v>
      </c>
      <c r="BI84" s="41">
        <f>IFERROR(INDEX(TeamRankings!$A:$R,MATCH($A84,TeamRankings!$B:$B,0),COLUMN()-47),INDEX(TeamRankings!$A:$R,MATCH($A84&amp;" NCAA",TeamRankings!$B:$B,0),COLUMN()-47))</f>
        <v>-2.08</v>
      </c>
      <c r="BJ84" s="41">
        <f>IFERROR(INDEX(TeamRankings!$A:$R,MATCH($A84,TeamRankings!$B:$B,0),COLUMN()-47),INDEX(TeamRankings!$A:$R,MATCH($A84&amp;" NCAA",TeamRankings!$B:$B,0),COLUMN()-47))</f>
        <v>0.54</v>
      </c>
      <c r="BK84" s="41">
        <f>IFERROR(INDEX(TeamRankings!$A:$R,MATCH($A84,TeamRankings!$B:$B,0),COLUMN()-47),INDEX(TeamRankings!$A:$R,MATCH($A84&amp;" NCAA",TeamRankings!$B:$B,0),COLUMN()-47))</f>
        <v>104.26</v>
      </c>
      <c r="BL84" s="41">
        <f>IFERROR(INDEX(TeamRankings!$A:$R,MATCH($A84,TeamRankings!$B:$B,0),COLUMN()-47),INDEX(TeamRankings!$A:$R,MATCH($A84&amp;" NCAA",TeamRankings!$B:$B,0),COLUMN()-47))</f>
        <v>102.85</v>
      </c>
      <c r="BM84" s="41">
        <f>IFERROR(INDEX(TeamRankings!$A:$R,MATCH($A84,TeamRankings!$B:$B,0),COLUMN()-47),INDEX(TeamRankings!$A:$R,MATCH($A84&amp;" NCAA",TeamRankings!$B:$B,0),COLUMN()-47))</f>
        <v>1.41</v>
      </c>
      <c r="BN84">
        <f t="shared" si="33"/>
        <v>152</v>
      </c>
      <c r="BO84">
        <f t="shared" si="34"/>
        <v>159</v>
      </c>
      <c r="BP84">
        <f t="shared" si="20"/>
        <v>73.46875</v>
      </c>
      <c r="BQ84" s="41" t="str">
        <f>INDEX(TeamRankings!$A:$R,MATCH($A84,TeamRankings!$B:$B,0),3)</f>
        <v>A-10</v>
      </c>
      <c r="BR84" s="40">
        <f t="shared" si="21"/>
        <v>1.5999999999999943</v>
      </c>
      <c r="BS84" s="40">
        <f t="shared" si="22"/>
        <v>3.0999999999999972E-2</v>
      </c>
      <c r="BT84" s="40">
        <f t="shared" si="23"/>
        <v>9.8000000000000032E-2</v>
      </c>
      <c r="BU84" s="40">
        <f t="shared" si="24"/>
        <v>4.0000000000000036E-3</v>
      </c>
      <c r="BV84" s="40">
        <f t="shared" si="25"/>
        <v>-3.5999999999999943</v>
      </c>
      <c r="BW84" s="40">
        <f t="shared" si="26"/>
        <v>-0.69999999999999574</v>
      </c>
      <c r="BX84" s="40">
        <f t="shared" si="27"/>
        <v>1.4000000000000004</v>
      </c>
      <c r="BY84" s="40">
        <f t="shared" si="28"/>
        <v>0.90000000000000036</v>
      </c>
      <c r="BZ84" s="40">
        <f t="shared" si="29"/>
        <v>0</v>
      </c>
      <c r="CA84" s="40">
        <f t="shared" si="30"/>
        <v>-1.4000000000000021</v>
      </c>
      <c r="CB84" s="40">
        <f t="shared" si="31"/>
        <v>-3.1000000000000014</v>
      </c>
      <c r="CC84" s="40">
        <f t="shared" si="32"/>
        <v>2.5999999999999995E-2</v>
      </c>
    </row>
    <row r="85" spans="1:81" x14ac:dyDescent="0.25">
      <c r="A85" t="s">
        <v>213</v>
      </c>
      <c r="B85">
        <f>IFERROR(INDEX(BasicStats!$A:$AH,MATCH($A85,BasicStats!$B:$B,0),COLUMN()+1),INDEX(BasicStats!$A:$AH,MATCH($A85&amp;" NCAA",BasicStats!$B:$B,0),COLUMN()+1))</f>
        <v>31</v>
      </c>
      <c r="C85">
        <f>IFERROR(INDEX(BasicStats!$A:$AH,MATCH($A85,BasicStats!$B:$B,0),COLUMN()+1),INDEX(BasicStats!$A:$AH,MATCH($A85&amp;" NCAA",BasicStats!$B:$B,0),COLUMN()+1))</f>
        <v>10</v>
      </c>
      <c r="D85">
        <f>IFERROR(INDEX(BasicStats!$A:$AH,MATCH($A85,BasicStats!$B:$B,0),COLUMN()+1),INDEX(BasicStats!$A:$AH,MATCH($A85&amp;" NCAA",BasicStats!$B:$B,0),COLUMN()+1))</f>
        <v>21</v>
      </c>
      <c r="E85">
        <f>IFERROR(INDEX(BasicStats!$A:$AH,MATCH($A85,BasicStats!$B:$B,0),COLUMN()+1),INDEX(BasicStats!$A:$AH,MATCH($A85&amp;" NCAA",BasicStats!$B:$B,0),COLUMN()+1))</f>
        <v>0.32300000000000001</v>
      </c>
      <c r="F85">
        <f>IFERROR(INDEX(BasicStats!$A:$AH,MATCH($A85,BasicStats!$B:$B,0),COLUMN()+1),INDEX(BasicStats!$A:$AH,MATCH($A85&amp;" NCAA",BasicStats!$B:$B,0),COLUMN()+1))</f>
        <v>-5.5</v>
      </c>
      <c r="G85">
        <f>IFERROR(INDEX(BasicStats!$A:$AH,MATCH($A85,BasicStats!$B:$B,0),COLUMN()+1),INDEX(BasicStats!$A:$AH,MATCH($A85&amp;" NCAA",BasicStats!$B:$B,0),COLUMN()+1))</f>
        <v>1.31</v>
      </c>
      <c r="H85">
        <f>IFERROR(INDEX(BasicStats!$A:$AH,MATCH($A85,BasicStats!$B:$B,0),COLUMN()+1),INDEX(BasicStats!$A:$AH,MATCH($A85&amp;" NCAA",BasicStats!$B:$B,0),COLUMN()+1))</f>
        <v>3</v>
      </c>
      <c r="I85">
        <f>IFERROR(INDEX(BasicStats!$A:$AH,MATCH($A85,BasicStats!$B:$B,0),COLUMN()+1),INDEX(BasicStats!$A:$AH,MATCH($A85&amp;" NCAA",BasicStats!$B:$B,0),COLUMN()+1))</f>
        <v>15</v>
      </c>
      <c r="J85">
        <f>IFERROR(INDEX(BasicStats!$A:$AH,MATCH($A85,BasicStats!$B:$B,0),COLUMN()+1),INDEX(BasicStats!$A:$AH,MATCH($A85&amp;" NCAA",BasicStats!$B:$B,0),COLUMN()+1))</f>
        <v>8</v>
      </c>
      <c r="K85">
        <f>IFERROR(INDEX(BasicStats!$A:$AH,MATCH($A85,BasicStats!$B:$B,0),COLUMN()+1),INDEX(BasicStats!$A:$AH,MATCH($A85&amp;" NCAA",BasicStats!$B:$B,0),COLUMN()+1))</f>
        <v>9</v>
      </c>
      <c r="L85">
        <f>IFERROR(INDEX(BasicStats!$A:$AH,MATCH($A85,BasicStats!$B:$B,0),COLUMN()+1),INDEX(BasicStats!$A:$AH,MATCH($A85&amp;" NCAA",BasicStats!$B:$B,0),COLUMN()+1))</f>
        <v>1</v>
      </c>
      <c r="M85">
        <f>IFERROR(INDEX(BasicStats!$A:$AH,MATCH($A85,BasicStats!$B:$B,0),COLUMN()+1),INDEX(BasicStats!$A:$AH,MATCH($A85&amp;" NCAA",BasicStats!$B:$B,0),COLUMN()+1))</f>
        <v>11</v>
      </c>
      <c r="N85">
        <f>IFERROR(INDEX(BasicStats!$A:$AH,MATCH($A85,BasicStats!$B:$B,0),COLUMN()+1),INDEX(BasicStats!$A:$AH,MATCH($A85&amp;" NCAA",BasicStats!$B:$B,0),COLUMN()+1))</f>
        <v>2088</v>
      </c>
      <c r="O85">
        <f>IFERROR(INDEX(BasicStats!$A:$AH,MATCH($A85,BasicStats!$B:$B,0),COLUMN()+1),INDEX(BasicStats!$A:$AH,MATCH($A85&amp;" NCAA",BasicStats!$B:$B,0),COLUMN()+1))</f>
        <v>2299</v>
      </c>
      <c r="P85">
        <f>IFERROR(INDEX(BasicStats!$A:$AH,MATCH($A85,BasicStats!$B:$B,0),COLUMN()+1),INDEX(BasicStats!$A:$AH,MATCH($A85&amp;" NCAA",BasicStats!$B:$B,0),COLUMN()+1))</f>
        <v>0</v>
      </c>
      <c r="Q85">
        <f>IFERROR(INDEX(BasicStats!$A:$AH,MATCH($A85,BasicStats!$B:$B,0),COLUMN()+1),INDEX(BasicStats!$A:$AH,MATCH($A85&amp;" NCAA",BasicStats!$B:$B,0),COLUMN()+1))</f>
        <v>1255</v>
      </c>
      <c r="R85">
        <f>IFERROR(INDEX(BasicStats!$A:$AH,MATCH($A85,BasicStats!$B:$B,0),COLUMN()+1),INDEX(BasicStats!$A:$AH,MATCH($A85&amp;" NCAA",BasicStats!$B:$B,0),COLUMN()+1))</f>
        <v>749</v>
      </c>
      <c r="S85">
        <f>IFERROR(INDEX(BasicStats!$A:$AH,MATCH($A85,BasicStats!$B:$B,0),COLUMN()+1),INDEX(BasicStats!$A:$AH,MATCH($A85&amp;" NCAA",BasicStats!$B:$B,0),COLUMN()+1))</f>
        <v>1791</v>
      </c>
      <c r="T85">
        <f>IFERROR(INDEX(BasicStats!$A:$AH,MATCH($A85,BasicStats!$B:$B,0),COLUMN()+1),INDEX(BasicStats!$A:$AH,MATCH($A85&amp;" NCAA",BasicStats!$B:$B,0),COLUMN()+1))</f>
        <v>0.41799999999999998</v>
      </c>
      <c r="U85">
        <f>IFERROR(INDEX(BasicStats!$A:$AH,MATCH($A85,BasicStats!$B:$B,0),COLUMN()+1),INDEX(BasicStats!$A:$AH,MATCH($A85&amp;" NCAA",BasicStats!$B:$B,0),COLUMN()+1))</f>
        <v>155</v>
      </c>
      <c r="V85">
        <f>IFERROR(INDEX(BasicStats!$A:$AH,MATCH($A85,BasicStats!$B:$B,0),COLUMN()+1),INDEX(BasicStats!$A:$AH,MATCH($A85&amp;" NCAA",BasicStats!$B:$B,0),COLUMN()+1))</f>
        <v>545</v>
      </c>
      <c r="W85">
        <f>IFERROR(INDEX(BasicStats!$A:$AH,MATCH($A85,BasicStats!$B:$B,0),COLUMN()+1),INDEX(BasicStats!$A:$AH,MATCH($A85&amp;" NCAA",BasicStats!$B:$B,0),COLUMN()+1))</f>
        <v>0.28399999999999997</v>
      </c>
      <c r="X85">
        <f>IFERROR(INDEX(BasicStats!$A:$AH,MATCH($A85,BasicStats!$B:$B,0),COLUMN()+1),INDEX(BasicStats!$A:$AH,MATCH($A85&amp;" NCAA",BasicStats!$B:$B,0),COLUMN()+1))</f>
        <v>435</v>
      </c>
      <c r="Y85">
        <f>IFERROR(INDEX(BasicStats!$A:$AH,MATCH($A85,BasicStats!$B:$B,0),COLUMN()+1),INDEX(BasicStats!$A:$AH,MATCH($A85&amp;" NCAA",BasicStats!$B:$B,0),COLUMN()+1))</f>
        <v>638</v>
      </c>
      <c r="Z85">
        <f>IFERROR(INDEX(BasicStats!$A:$AH,MATCH($A85,BasicStats!$B:$B,0),COLUMN()+1),INDEX(BasicStats!$A:$AH,MATCH($A85&amp;" NCAA",BasicStats!$B:$B,0),COLUMN()+1))</f>
        <v>0.68200000000000005</v>
      </c>
      <c r="AA85">
        <f>IFERROR(INDEX(BasicStats!$A:$AH,MATCH($A85,BasicStats!$B:$B,0),COLUMN()+1),INDEX(BasicStats!$A:$AH,MATCH($A85&amp;" NCAA",BasicStats!$B:$B,0),COLUMN()+1))</f>
        <v>317</v>
      </c>
      <c r="AB85">
        <f>IFERROR(INDEX(BasicStats!$A:$AH,MATCH($A85,BasicStats!$B:$B,0),COLUMN()+1),INDEX(BasicStats!$A:$AH,MATCH($A85&amp;" NCAA",BasicStats!$B:$B,0),COLUMN()+1))</f>
        <v>1061</v>
      </c>
      <c r="AC85">
        <f>IFERROR(INDEX(BasicStats!$A:$AH,MATCH($A85,BasicStats!$B:$B,0),COLUMN()+1),INDEX(BasicStats!$A:$AH,MATCH($A85&amp;" NCAA",BasicStats!$B:$B,0),COLUMN()+1))</f>
        <v>382</v>
      </c>
      <c r="AD85">
        <f>IFERROR(INDEX(BasicStats!$A:$AH,MATCH($A85,BasicStats!$B:$B,0),COLUMN()+1),INDEX(BasicStats!$A:$AH,MATCH($A85&amp;" NCAA",BasicStats!$B:$B,0),COLUMN()+1))</f>
        <v>223</v>
      </c>
      <c r="AE85">
        <f>IFERROR(INDEX(BasicStats!$A:$AH,MATCH($A85,BasicStats!$B:$B,0),COLUMN()+1),INDEX(BasicStats!$A:$AH,MATCH($A85&amp;" NCAA",BasicStats!$B:$B,0),COLUMN()+1))</f>
        <v>110</v>
      </c>
      <c r="AF85">
        <f>IFERROR(INDEX(BasicStats!$A:$AH,MATCH($A85,BasicStats!$B:$B,0),COLUMN()+1),INDEX(BasicStats!$A:$AH,MATCH($A85&amp;" NCAA",BasicStats!$B:$B,0),COLUMN()+1))</f>
        <v>416</v>
      </c>
      <c r="AG85" s="38">
        <f>IFERROR(INDEX(AdvancedStats!$A:$AD,MATCH($A85,AdvancedStats!$B:$B,0),COLUMN()-15),INDEX(AdvancedStats!$A:$AD,MATCH($A85&amp;" NCAA",AdvancedStats!$B:$B,0),COLUMN()-15))</f>
        <v>69.900000000000006</v>
      </c>
      <c r="AH85" s="38">
        <f>IFERROR(INDEX(AdvancedStats!$A:$AD,MATCH($A85,AdvancedStats!$B:$B,0),COLUMN()-15),INDEX(AdvancedStats!$A:$AD,MATCH($A85&amp;" NCAA",AdvancedStats!$B:$B,0),COLUMN()-15))</f>
        <v>95.2</v>
      </c>
      <c r="AI85" s="38">
        <f>IFERROR(INDEX(AdvancedStats!$A:$AD,MATCH($A85,AdvancedStats!$B:$B,0),COLUMN()-15),INDEX(AdvancedStats!$A:$AD,MATCH($A85&amp;" NCAA",AdvancedStats!$B:$B,0),COLUMN()-15))</f>
        <v>0.35599999999999998</v>
      </c>
      <c r="AJ85" s="38">
        <f>IFERROR(INDEX(AdvancedStats!$A:$AD,MATCH($A85,AdvancedStats!$B:$B,0),COLUMN()-15),INDEX(AdvancedStats!$A:$AD,MATCH($A85&amp;" NCAA",AdvancedStats!$B:$B,0),COLUMN()-15))</f>
        <v>0.30399999999999999</v>
      </c>
      <c r="AK85" s="38">
        <f>IFERROR(INDEX(AdvancedStats!$A:$AD,MATCH($A85,AdvancedStats!$B:$B,0),COLUMN()-15),INDEX(AdvancedStats!$A:$AD,MATCH($A85&amp;" NCAA",AdvancedStats!$B:$B,0),COLUMN()-15))</f>
        <v>0.499</v>
      </c>
      <c r="AL85" s="38">
        <f>IFERROR(INDEX(AdvancedStats!$A:$AD,MATCH($A85,AdvancedStats!$B:$B,0),COLUMN()-15),INDEX(AdvancedStats!$A:$AD,MATCH($A85&amp;" NCAA",AdvancedStats!$B:$B,0),COLUMN()-15))</f>
        <v>47.9</v>
      </c>
      <c r="AM85" s="38">
        <f>IFERROR(INDEX(AdvancedStats!$A:$AD,MATCH($A85,AdvancedStats!$B:$B,0),COLUMN()-15),INDEX(AdvancedStats!$A:$AD,MATCH($A85&amp;" NCAA",AdvancedStats!$B:$B,0),COLUMN()-15))</f>
        <v>51</v>
      </c>
      <c r="AN85" s="38">
        <f>IFERROR(INDEX(AdvancedStats!$A:$AD,MATCH($A85,AdvancedStats!$B:$B,0),COLUMN()-15),INDEX(AdvancedStats!$A:$AD,MATCH($A85&amp;" NCAA",AdvancedStats!$B:$B,0),COLUMN()-15))</f>
        <v>10.199999999999999</v>
      </c>
      <c r="AO85" s="38">
        <f>IFERROR(INDEX(AdvancedStats!$A:$AD,MATCH($A85,AdvancedStats!$B:$B,0),COLUMN()-15),INDEX(AdvancedStats!$A:$AD,MATCH($A85&amp;" NCAA",AdvancedStats!$B:$B,0),COLUMN()-15))</f>
        <v>10</v>
      </c>
      <c r="AP85" s="38">
        <f>IFERROR(INDEX(AdvancedStats!$A:$AD,MATCH($A85,AdvancedStats!$B:$B,0),COLUMN()-15),INDEX(AdvancedStats!$A:$AD,MATCH($A85&amp;" NCAA",AdvancedStats!$B:$B,0),COLUMN()-15))</f>
        <v>0.46100000000000002</v>
      </c>
      <c r="AQ85" s="38">
        <f>IFERROR(INDEX(AdvancedStats!$A:$AD,MATCH($A85,AdvancedStats!$B:$B,0),COLUMN()-15),INDEX(AdvancedStats!$A:$AD,MATCH($A85&amp;" NCAA",AdvancedStats!$B:$B,0),COLUMN()-15))</f>
        <v>16.600000000000001</v>
      </c>
      <c r="AR85" s="38">
        <f>IFERROR(INDEX(AdvancedStats!$A:$AD,MATCH($A85,AdvancedStats!$B:$B,0),COLUMN()-15),INDEX(AdvancedStats!$A:$AD,MATCH($A85&amp;" NCAA",AdvancedStats!$B:$B,0),COLUMN()-15))</f>
        <v>27.9</v>
      </c>
      <c r="AS85" s="38">
        <f>IFERROR(INDEX(AdvancedStats!$A:$AD,MATCH($A85,AdvancedStats!$B:$B,0),COLUMN()-15),INDEX(AdvancedStats!$A:$AD,MATCH($A85&amp;" NCAA",AdvancedStats!$B:$B,0),COLUMN()-15))</f>
        <v>0.24299999999999999</v>
      </c>
      <c r="AT85" s="39">
        <f>IFERROR(INDEX(AdvancedOpponentStats!$A:$AD,MATCH($A85,AdvancedOpponentStats!$B:$B,0),COLUMN()-27),INDEX(AdvancedOpponentStats!$A:$AD,MATCH($A85&amp;" NCAA",AdvancedOpponentStats!$B:$B,0),COLUMN()-27))</f>
        <v>104.8</v>
      </c>
      <c r="AU85" s="39">
        <f>IFERROR(INDEX(AdvancedOpponentStats!$A:$AD,MATCH($A85,AdvancedOpponentStats!$B:$B,0),COLUMN()-27),INDEX(AdvancedOpponentStats!$A:$AD,MATCH($A85&amp;" NCAA",AdvancedOpponentStats!$B:$B,0),COLUMN()-27))</f>
        <v>0.41799999999999998</v>
      </c>
      <c r="AV85" s="39">
        <f>IFERROR(INDEX(AdvancedOpponentStats!$A:$AD,MATCH($A85,AdvancedOpponentStats!$B:$B,0),COLUMN()-27),INDEX(AdvancedOpponentStats!$A:$AD,MATCH($A85&amp;" NCAA",AdvancedOpponentStats!$B:$B,0),COLUMN()-27))</f>
        <v>0.371</v>
      </c>
      <c r="AW85" s="39">
        <f>IFERROR(INDEX(AdvancedOpponentStats!$A:$AD,MATCH($A85,AdvancedOpponentStats!$B:$B,0),COLUMN()-27),INDEX(AdvancedOpponentStats!$A:$AD,MATCH($A85&amp;" NCAA",AdvancedOpponentStats!$B:$B,0),COLUMN()-27))</f>
        <v>0.54700000000000004</v>
      </c>
      <c r="AX85" s="39">
        <f>IFERROR(INDEX(AdvancedOpponentStats!$A:$AD,MATCH($A85,AdvancedOpponentStats!$B:$B,0),COLUMN()-27),INDEX(AdvancedOpponentStats!$A:$AD,MATCH($A85&amp;" NCAA",AdvancedOpponentStats!$B:$B,0),COLUMN()-27))</f>
        <v>52.1</v>
      </c>
      <c r="AY85" s="39">
        <f>IFERROR(INDEX(AdvancedOpponentStats!$A:$AD,MATCH($A85,AdvancedOpponentStats!$B:$B,0),COLUMN()-27),INDEX(AdvancedOpponentStats!$A:$AD,MATCH($A85&amp;" NCAA",AdvancedOpponentStats!$B:$B,0),COLUMN()-27))</f>
        <v>54.3</v>
      </c>
      <c r="AZ85" s="39">
        <f>IFERROR(INDEX(AdvancedOpponentStats!$A:$AD,MATCH($A85,AdvancedOpponentStats!$B:$B,0),COLUMN()-27),INDEX(AdvancedOpponentStats!$A:$AD,MATCH($A85&amp;" NCAA",AdvancedOpponentStats!$B:$B,0),COLUMN()-27))</f>
        <v>9.4</v>
      </c>
      <c r="BA85" s="39">
        <f>IFERROR(INDEX(AdvancedOpponentStats!$A:$AD,MATCH($A85,AdvancedOpponentStats!$B:$B,0),COLUMN()-27),INDEX(AdvancedOpponentStats!$A:$AD,MATCH($A85&amp;" NCAA",AdvancedOpponentStats!$B:$B,0),COLUMN()-27))</f>
        <v>9.6999999999999993</v>
      </c>
      <c r="BB85" s="39">
        <f>IFERROR(INDEX(AdvancedOpponentStats!$A:$AD,MATCH($A85,AdvancedOpponentStats!$B:$B,0),COLUMN()-27),INDEX(AdvancedOpponentStats!$A:$AD,MATCH($A85&amp;" NCAA",AdvancedOpponentStats!$B:$B,0),COLUMN()-27))</f>
        <v>0.51</v>
      </c>
      <c r="BC85" s="39">
        <f>IFERROR(INDEX(AdvancedOpponentStats!$A:$AD,MATCH($A85,AdvancedOpponentStats!$B:$B,0),COLUMN()-27),INDEX(AdvancedOpponentStats!$A:$AD,MATCH($A85&amp;" NCAA",AdvancedOpponentStats!$B:$B,0),COLUMN()-27))</f>
        <v>16.899999999999999</v>
      </c>
      <c r="BD85" s="39">
        <f>IFERROR(INDEX(AdvancedOpponentStats!$A:$AD,MATCH($A85,AdvancedOpponentStats!$B:$B,0),COLUMN()-27),INDEX(AdvancedOpponentStats!$A:$AD,MATCH($A85&amp;" NCAA",AdvancedOpponentStats!$B:$B,0),COLUMN()-27))</f>
        <v>30.9</v>
      </c>
      <c r="BE85" s="39">
        <f>IFERROR(INDEX(AdvancedOpponentStats!$A:$AD,MATCH($A85,AdvancedOpponentStats!$B:$B,0),COLUMN()-27),INDEX(AdvancedOpponentStats!$A:$AD,MATCH($A85&amp;" NCAA",AdvancedOpponentStats!$B:$B,0),COLUMN()-27))</f>
        <v>0.29199999999999998</v>
      </c>
      <c r="BF85" s="41">
        <f>IFERROR(INDEX(TeamRankings!$A:$R,MATCH($A85,TeamRankings!$B:$B,0),COLUMN()-49),INDEX(TeamRankings!$A:$R,MATCH($A85&amp;" NCAA",TeamRankings!$B:$B,0),COLUMN()-49))</f>
        <v>-6.81</v>
      </c>
      <c r="BG85" s="41">
        <f>IFERROR(INDEX(TeamRankings!$A:$R,MATCH($A85,TeamRankings!$B:$B,0),COLUMN()-48),INDEX(TeamRankings!$A:$R,MATCH($A85&amp;" NCAA",TeamRankings!$B:$B,0),COLUMN()-48))</f>
        <v>1.31</v>
      </c>
      <c r="BH85" s="41">
        <f>IFERROR(INDEX(TeamRankings!$A:$R,MATCH($A85,TeamRankings!$B:$B,0),COLUMN()-47),INDEX(TeamRankings!$A:$R,MATCH($A85&amp;" NCAA",TeamRankings!$B:$B,0),COLUMN()-47))</f>
        <v>-3.11</v>
      </c>
      <c r="BI85" s="41">
        <f>IFERROR(INDEX(TeamRankings!$A:$R,MATCH($A85,TeamRankings!$B:$B,0),COLUMN()-47),INDEX(TeamRankings!$A:$R,MATCH($A85&amp;" NCAA",TeamRankings!$B:$B,0),COLUMN()-47))</f>
        <v>-2.38</v>
      </c>
      <c r="BJ85" s="41">
        <f>IFERROR(INDEX(TeamRankings!$A:$R,MATCH($A85,TeamRankings!$B:$B,0),COLUMN()-47),INDEX(TeamRankings!$A:$R,MATCH($A85&amp;" NCAA",TeamRankings!$B:$B,0),COLUMN()-47))</f>
        <v>-5.5</v>
      </c>
      <c r="BK85" s="41">
        <f>IFERROR(INDEX(TeamRankings!$A:$R,MATCH($A85,TeamRankings!$B:$B,0),COLUMN()-47),INDEX(TeamRankings!$A:$R,MATCH($A85&amp;" NCAA",TeamRankings!$B:$B,0),COLUMN()-47))</f>
        <v>97.44</v>
      </c>
      <c r="BL85" s="41">
        <f>IFERROR(INDEX(TeamRankings!$A:$R,MATCH($A85,TeamRankings!$B:$B,0),COLUMN()-47),INDEX(TeamRankings!$A:$R,MATCH($A85&amp;" NCAA",TeamRankings!$B:$B,0),COLUMN()-47))</f>
        <v>104.66</v>
      </c>
      <c r="BM85" s="41">
        <f>IFERROR(INDEX(TeamRankings!$A:$R,MATCH($A85,TeamRankings!$B:$B,0),COLUMN()-47),INDEX(TeamRankings!$A:$R,MATCH($A85&amp;" NCAA",TeamRankings!$B:$B,0),COLUMN()-47))</f>
        <v>-7.23</v>
      </c>
      <c r="BN85">
        <f t="shared" si="33"/>
        <v>269</v>
      </c>
      <c r="BO85">
        <f t="shared" si="34"/>
        <v>189</v>
      </c>
      <c r="BP85">
        <f t="shared" si="20"/>
        <v>67.354838709677423</v>
      </c>
      <c r="BQ85" s="41" t="str">
        <f>INDEX(TeamRankings!$A:$R,MATCH($A85,TeamRankings!$B:$B,0),3)</f>
        <v>AAC</v>
      </c>
      <c r="BR85" s="40">
        <f t="shared" si="21"/>
        <v>-9.5999999999999943</v>
      </c>
      <c r="BS85" s="40">
        <f t="shared" si="22"/>
        <v>-6.2E-2</v>
      </c>
      <c r="BT85" s="40">
        <f t="shared" si="23"/>
        <v>-6.7000000000000004E-2</v>
      </c>
      <c r="BU85" s="40">
        <f t="shared" si="24"/>
        <v>-4.8000000000000043E-2</v>
      </c>
      <c r="BV85" s="40">
        <f t="shared" si="25"/>
        <v>-4.2000000000000028</v>
      </c>
      <c r="BW85" s="40">
        <f t="shared" si="26"/>
        <v>-3.2999999999999972</v>
      </c>
      <c r="BX85" s="40">
        <f t="shared" si="27"/>
        <v>0.79999999999999893</v>
      </c>
      <c r="BY85" s="40">
        <f t="shared" si="28"/>
        <v>0.30000000000000071</v>
      </c>
      <c r="BZ85" s="40">
        <f t="shared" si="29"/>
        <v>-4.8999999999999988E-2</v>
      </c>
      <c r="CA85" s="40">
        <f t="shared" si="30"/>
        <v>-0.29999999999999716</v>
      </c>
      <c r="CB85" s="40">
        <f t="shared" si="31"/>
        <v>-3</v>
      </c>
      <c r="CC85" s="40">
        <f t="shared" si="32"/>
        <v>-4.8999999999999988E-2</v>
      </c>
    </row>
    <row r="86" spans="1:81" x14ac:dyDescent="0.25">
      <c r="A86" t="s">
        <v>214</v>
      </c>
      <c r="B86">
        <f>IFERROR(INDEX(BasicStats!$A:$AH,MATCH($A86,BasicStats!$B:$B,0),COLUMN()+1),INDEX(BasicStats!$A:$AH,MATCH($A86&amp;" NCAA",BasicStats!$B:$B,0),COLUMN()+1))</f>
        <v>34</v>
      </c>
      <c r="C86">
        <f>IFERROR(INDEX(BasicStats!$A:$AH,MATCH($A86,BasicStats!$B:$B,0),COLUMN()+1),INDEX(BasicStats!$A:$AH,MATCH($A86&amp;" NCAA",BasicStats!$B:$B,0),COLUMN()+1))</f>
        <v>24</v>
      </c>
      <c r="D86">
        <f>IFERROR(INDEX(BasicStats!$A:$AH,MATCH($A86,BasicStats!$B:$B,0),COLUMN()+1),INDEX(BasicStats!$A:$AH,MATCH($A86&amp;" NCAA",BasicStats!$B:$B,0),COLUMN()+1))</f>
        <v>10</v>
      </c>
      <c r="E86">
        <f>IFERROR(INDEX(BasicStats!$A:$AH,MATCH($A86,BasicStats!$B:$B,0),COLUMN()+1),INDEX(BasicStats!$A:$AH,MATCH($A86&amp;" NCAA",BasicStats!$B:$B,0),COLUMN()+1))</f>
        <v>0.70599999999999996</v>
      </c>
      <c r="F86">
        <f>IFERROR(INDEX(BasicStats!$A:$AH,MATCH($A86,BasicStats!$B:$B,0),COLUMN()+1),INDEX(BasicStats!$A:$AH,MATCH($A86&amp;" NCAA",BasicStats!$B:$B,0),COLUMN()+1))</f>
        <v>5.25</v>
      </c>
      <c r="G86">
        <f>IFERROR(INDEX(BasicStats!$A:$AH,MATCH($A86,BasicStats!$B:$B,0),COLUMN()+1),INDEX(BasicStats!$A:$AH,MATCH($A86&amp;" NCAA",BasicStats!$B:$B,0),COLUMN()+1))</f>
        <v>-1.75</v>
      </c>
      <c r="H86">
        <f>IFERROR(INDEX(BasicStats!$A:$AH,MATCH($A86,BasicStats!$B:$B,0),COLUMN()+1),INDEX(BasicStats!$A:$AH,MATCH($A86&amp;" NCAA",BasicStats!$B:$B,0),COLUMN()+1))</f>
        <v>13</v>
      </c>
      <c r="I86">
        <f>IFERROR(INDEX(BasicStats!$A:$AH,MATCH($A86,BasicStats!$B:$B,0),COLUMN()+1),INDEX(BasicStats!$A:$AH,MATCH($A86&amp;" NCAA",BasicStats!$B:$B,0),COLUMN()+1))</f>
        <v>5</v>
      </c>
      <c r="J86">
        <f>IFERROR(INDEX(BasicStats!$A:$AH,MATCH($A86,BasicStats!$B:$B,0),COLUMN()+1),INDEX(BasicStats!$A:$AH,MATCH($A86&amp;" NCAA",BasicStats!$B:$B,0),COLUMN()+1))</f>
        <v>13</v>
      </c>
      <c r="K86">
        <f>IFERROR(INDEX(BasicStats!$A:$AH,MATCH($A86,BasicStats!$B:$B,0),COLUMN()+1),INDEX(BasicStats!$A:$AH,MATCH($A86&amp;" NCAA",BasicStats!$B:$B,0),COLUMN()+1))</f>
        <v>3</v>
      </c>
      <c r="L86">
        <f>IFERROR(INDEX(BasicStats!$A:$AH,MATCH($A86,BasicStats!$B:$B,0),COLUMN()+1),INDEX(BasicStats!$A:$AH,MATCH($A86&amp;" NCAA",BasicStats!$B:$B,0),COLUMN()+1))</f>
        <v>8</v>
      </c>
      <c r="M86">
        <f>IFERROR(INDEX(BasicStats!$A:$AH,MATCH($A86,BasicStats!$B:$B,0),COLUMN()+1),INDEX(BasicStats!$A:$AH,MATCH($A86&amp;" NCAA",BasicStats!$B:$B,0),COLUMN()+1))</f>
        <v>6</v>
      </c>
      <c r="N86">
        <f>IFERROR(INDEX(BasicStats!$A:$AH,MATCH($A86,BasicStats!$B:$B,0),COLUMN()+1),INDEX(BasicStats!$A:$AH,MATCH($A86&amp;" NCAA",BasicStats!$B:$B,0),COLUMN()+1))</f>
        <v>2707</v>
      </c>
      <c r="O86">
        <f>IFERROR(INDEX(BasicStats!$A:$AH,MATCH($A86,BasicStats!$B:$B,0),COLUMN()+1),INDEX(BasicStats!$A:$AH,MATCH($A86&amp;" NCAA",BasicStats!$B:$B,0),COLUMN()+1))</f>
        <v>2371</v>
      </c>
      <c r="P86">
        <f>IFERROR(INDEX(BasicStats!$A:$AH,MATCH($A86,BasicStats!$B:$B,0),COLUMN()+1),INDEX(BasicStats!$A:$AH,MATCH($A86&amp;" NCAA",BasicStats!$B:$B,0),COLUMN()+1))</f>
        <v>0</v>
      </c>
      <c r="Q86">
        <f>IFERROR(INDEX(BasicStats!$A:$AH,MATCH($A86,BasicStats!$B:$B,0),COLUMN()+1),INDEX(BasicStats!$A:$AH,MATCH($A86&amp;" NCAA",BasicStats!$B:$B,0),COLUMN()+1))</f>
        <v>1375</v>
      </c>
      <c r="R86">
        <f>IFERROR(INDEX(BasicStats!$A:$AH,MATCH($A86,BasicStats!$B:$B,0),COLUMN()+1),INDEX(BasicStats!$A:$AH,MATCH($A86&amp;" NCAA",BasicStats!$B:$B,0),COLUMN()+1))</f>
        <v>1004</v>
      </c>
      <c r="S86">
        <f>IFERROR(INDEX(BasicStats!$A:$AH,MATCH($A86,BasicStats!$B:$B,0),COLUMN()+1),INDEX(BasicStats!$A:$AH,MATCH($A86&amp;" NCAA",BasicStats!$B:$B,0),COLUMN()+1))</f>
        <v>2067</v>
      </c>
      <c r="T86">
        <f>IFERROR(INDEX(BasicStats!$A:$AH,MATCH($A86,BasicStats!$B:$B,0),COLUMN()+1),INDEX(BasicStats!$A:$AH,MATCH($A86&amp;" NCAA",BasicStats!$B:$B,0),COLUMN()+1))</f>
        <v>0.48599999999999999</v>
      </c>
      <c r="U86">
        <f>IFERROR(INDEX(BasicStats!$A:$AH,MATCH($A86,BasicStats!$B:$B,0),COLUMN()+1),INDEX(BasicStats!$A:$AH,MATCH($A86&amp;" NCAA",BasicStats!$B:$B,0),COLUMN()+1))</f>
        <v>274</v>
      </c>
      <c r="V86">
        <f>IFERROR(INDEX(BasicStats!$A:$AH,MATCH($A86,BasicStats!$B:$B,0),COLUMN()+1),INDEX(BasicStats!$A:$AH,MATCH($A86&amp;" NCAA",BasicStats!$B:$B,0),COLUMN()+1))</f>
        <v>758</v>
      </c>
      <c r="W86">
        <f>IFERROR(INDEX(BasicStats!$A:$AH,MATCH($A86,BasicStats!$B:$B,0),COLUMN()+1),INDEX(BasicStats!$A:$AH,MATCH($A86&amp;" NCAA",BasicStats!$B:$B,0),COLUMN()+1))</f>
        <v>0.36099999999999999</v>
      </c>
      <c r="X86">
        <f>IFERROR(INDEX(BasicStats!$A:$AH,MATCH($A86,BasicStats!$B:$B,0),COLUMN()+1),INDEX(BasicStats!$A:$AH,MATCH($A86&amp;" NCAA",BasicStats!$B:$B,0),COLUMN()+1))</f>
        <v>425</v>
      </c>
      <c r="Y86">
        <f>IFERROR(INDEX(BasicStats!$A:$AH,MATCH($A86,BasicStats!$B:$B,0),COLUMN()+1),INDEX(BasicStats!$A:$AH,MATCH($A86&amp;" NCAA",BasicStats!$B:$B,0),COLUMN()+1))</f>
        <v>635</v>
      </c>
      <c r="Z86">
        <f>IFERROR(INDEX(BasicStats!$A:$AH,MATCH($A86,BasicStats!$B:$B,0),COLUMN()+1),INDEX(BasicStats!$A:$AH,MATCH($A86&amp;" NCAA",BasicStats!$B:$B,0),COLUMN()+1))</f>
        <v>0.66900000000000004</v>
      </c>
      <c r="AA86">
        <f>IFERROR(INDEX(BasicStats!$A:$AH,MATCH($A86,BasicStats!$B:$B,0),COLUMN()+1),INDEX(BasicStats!$A:$AH,MATCH($A86&amp;" NCAA",BasicStats!$B:$B,0),COLUMN()+1))</f>
        <v>442</v>
      </c>
      <c r="AB86">
        <f>IFERROR(INDEX(BasicStats!$A:$AH,MATCH($A86,BasicStats!$B:$B,0),COLUMN()+1),INDEX(BasicStats!$A:$AH,MATCH($A86&amp;" NCAA",BasicStats!$B:$B,0),COLUMN()+1))</f>
        <v>1351</v>
      </c>
      <c r="AC86">
        <f>IFERROR(INDEX(BasicStats!$A:$AH,MATCH($A86,BasicStats!$B:$B,0),COLUMN()+1),INDEX(BasicStats!$A:$AH,MATCH($A86&amp;" NCAA",BasicStats!$B:$B,0),COLUMN()+1))</f>
        <v>534</v>
      </c>
      <c r="AD86">
        <f>IFERROR(INDEX(BasicStats!$A:$AH,MATCH($A86,BasicStats!$B:$B,0),COLUMN()+1),INDEX(BasicStats!$A:$AH,MATCH($A86&amp;" NCAA",BasicStats!$B:$B,0),COLUMN()+1))</f>
        <v>252</v>
      </c>
      <c r="AE86">
        <f>IFERROR(INDEX(BasicStats!$A:$AH,MATCH($A86,BasicStats!$B:$B,0),COLUMN()+1),INDEX(BasicStats!$A:$AH,MATCH($A86&amp;" NCAA",BasicStats!$B:$B,0),COLUMN()+1))</f>
        <v>135</v>
      </c>
      <c r="AF86">
        <f>IFERROR(INDEX(BasicStats!$A:$AH,MATCH($A86,BasicStats!$B:$B,0),COLUMN()+1),INDEX(BasicStats!$A:$AH,MATCH($A86&amp;" NCAA",BasicStats!$B:$B,0),COLUMN()+1))</f>
        <v>483</v>
      </c>
      <c r="AG86" s="38">
        <f>IFERROR(INDEX(AdvancedStats!$A:$AD,MATCH($A86,AdvancedStats!$B:$B,0),COLUMN()-15),INDEX(AdvancedStats!$A:$AD,MATCH($A86&amp;" NCAA",AdvancedStats!$B:$B,0),COLUMN()-15))</f>
        <v>70.2</v>
      </c>
      <c r="AH86" s="38">
        <f>IFERROR(INDEX(AdvancedStats!$A:$AD,MATCH($A86,AdvancedStats!$B:$B,0),COLUMN()-15),INDEX(AdvancedStats!$A:$AD,MATCH($A86&amp;" NCAA",AdvancedStats!$B:$B,0),COLUMN()-15))</f>
        <v>112.2</v>
      </c>
      <c r="AI86" s="38">
        <f>IFERROR(INDEX(AdvancedStats!$A:$AD,MATCH($A86,AdvancedStats!$B:$B,0),COLUMN()-15),INDEX(AdvancedStats!$A:$AD,MATCH($A86&amp;" NCAA",AdvancedStats!$B:$B,0),COLUMN()-15))</f>
        <v>0.307</v>
      </c>
      <c r="AJ86" s="38">
        <f>IFERROR(INDEX(AdvancedStats!$A:$AD,MATCH($A86,AdvancedStats!$B:$B,0),COLUMN()-15),INDEX(AdvancedStats!$A:$AD,MATCH($A86&amp;" NCAA",AdvancedStats!$B:$B,0),COLUMN()-15))</f>
        <v>0.36699999999999999</v>
      </c>
      <c r="AK86" s="38">
        <f>IFERROR(INDEX(AdvancedStats!$A:$AD,MATCH($A86,AdvancedStats!$B:$B,0),COLUMN()-15),INDEX(AdvancedStats!$A:$AD,MATCH($A86&amp;" NCAA",AdvancedStats!$B:$B,0),COLUMN()-15))</f>
        <v>0.57099999999999995</v>
      </c>
      <c r="AL86" s="38">
        <f>IFERROR(INDEX(AdvancedStats!$A:$AD,MATCH($A86,AdvancedStats!$B:$B,0),COLUMN()-15),INDEX(AdvancedStats!$A:$AD,MATCH($A86&amp;" NCAA",AdvancedStats!$B:$B,0),COLUMN()-15))</f>
        <v>57.3</v>
      </c>
      <c r="AM86" s="38">
        <f>IFERROR(INDEX(AdvancedStats!$A:$AD,MATCH($A86,AdvancedStats!$B:$B,0),COLUMN()-15),INDEX(AdvancedStats!$A:$AD,MATCH($A86&amp;" NCAA",AdvancedStats!$B:$B,0),COLUMN()-15))</f>
        <v>53.2</v>
      </c>
      <c r="AN86" s="38">
        <f>IFERROR(INDEX(AdvancedStats!$A:$AD,MATCH($A86,AdvancedStats!$B:$B,0),COLUMN()-15),INDEX(AdvancedStats!$A:$AD,MATCH($A86&amp;" NCAA",AdvancedStats!$B:$B,0),COLUMN()-15))</f>
        <v>10.4</v>
      </c>
      <c r="AO86" s="38">
        <f>IFERROR(INDEX(AdvancedStats!$A:$AD,MATCH($A86,AdvancedStats!$B:$B,0),COLUMN()-15),INDEX(AdvancedStats!$A:$AD,MATCH($A86&amp;" NCAA",AdvancedStats!$B:$B,0),COLUMN()-15))</f>
        <v>11.9</v>
      </c>
      <c r="AP86" s="38">
        <f>IFERROR(INDEX(AdvancedStats!$A:$AD,MATCH($A86,AdvancedStats!$B:$B,0),COLUMN()-15),INDEX(AdvancedStats!$A:$AD,MATCH($A86&amp;" NCAA",AdvancedStats!$B:$B,0),COLUMN()-15))</f>
        <v>0.55200000000000005</v>
      </c>
      <c r="AQ86" s="38">
        <f>IFERROR(INDEX(AdvancedStats!$A:$AD,MATCH($A86,AdvancedStats!$B:$B,0),COLUMN()-15),INDEX(AdvancedStats!$A:$AD,MATCH($A86&amp;" NCAA",AdvancedStats!$B:$B,0),COLUMN()-15))</f>
        <v>16.899999999999999</v>
      </c>
      <c r="AR86" s="38">
        <f>IFERROR(INDEX(AdvancedStats!$A:$AD,MATCH($A86,AdvancedStats!$B:$B,0),COLUMN()-15),INDEX(AdvancedStats!$A:$AD,MATCH($A86&amp;" NCAA",AdvancedStats!$B:$B,0),COLUMN()-15))</f>
        <v>37.700000000000003</v>
      </c>
      <c r="AS86" s="38">
        <f>IFERROR(INDEX(AdvancedStats!$A:$AD,MATCH($A86,AdvancedStats!$B:$B,0),COLUMN()-15),INDEX(AdvancedStats!$A:$AD,MATCH($A86&amp;" NCAA",AdvancedStats!$B:$B,0),COLUMN()-15))</f>
        <v>0.20599999999999999</v>
      </c>
      <c r="AT86" s="39">
        <f>IFERROR(INDEX(AdvancedOpponentStats!$A:$AD,MATCH($A86,AdvancedOpponentStats!$B:$B,0),COLUMN()-27),INDEX(AdvancedOpponentStats!$A:$AD,MATCH($A86&amp;" NCAA",AdvancedOpponentStats!$B:$B,0),COLUMN()-27))</f>
        <v>98.3</v>
      </c>
      <c r="AU86" s="39">
        <f>IFERROR(INDEX(AdvancedOpponentStats!$A:$AD,MATCH($A86,AdvancedOpponentStats!$B:$B,0),COLUMN()-27),INDEX(AdvancedOpponentStats!$A:$AD,MATCH($A86&amp;" NCAA",AdvancedOpponentStats!$B:$B,0),COLUMN()-27))</f>
        <v>0.30399999999999999</v>
      </c>
      <c r="AV86" s="39">
        <f>IFERROR(INDEX(AdvancedOpponentStats!$A:$AD,MATCH($A86,AdvancedOpponentStats!$B:$B,0),COLUMN()-27),INDEX(AdvancedOpponentStats!$A:$AD,MATCH($A86&amp;" NCAA",AdvancedOpponentStats!$B:$B,0),COLUMN()-27))</f>
        <v>0.40699999999999997</v>
      </c>
      <c r="AW86" s="39">
        <f>IFERROR(INDEX(AdvancedOpponentStats!$A:$AD,MATCH($A86,AdvancedOpponentStats!$B:$B,0),COLUMN()-27),INDEX(AdvancedOpponentStats!$A:$AD,MATCH($A86&amp;" NCAA",AdvancedOpponentStats!$B:$B,0),COLUMN()-27))</f>
        <v>0.53900000000000003</v>
      </c>
      <c r="AX86" s="39">
        <f>IFERROR(INDEX(AdvancedOpponentStats!$A:$AD,MATCH($A86,AdvancedOpponentStats!$B:$B,0),COLUMN()-27),INDEX(AdvancedOpponentStats!$A:$AD,MATCH($A86&amp;" NCAA",AdvancedOpponentStats!$B:$B,0),COLUMN()-27))</f>
        <v>42.7</v>
      </c>
      <c r="AY86" s="39">
        <f>IFERROR(INDEX(AdvancedOpponentStats!$A:$AD,MATCH($A86,AdvancedOpponentStats!$B:$B,0),COLUMN()-27),INDEX(AdvancedOpponentStats!$A:$AD,MATCH($A86&amp;" NCAA",AdvancedOpponentStats!$B:$B,0),COLUMN()-27))</f>
        <v>51.7</v>
      </c>
      <c r="AZ86" s="39">
        <f>IFERROR(INDEX(AdvancedOpponentStats!$A:$AD,MATCH($A86,AdvancedOpponentStats!$B:$B,0),COLUMN()-27),INDEX(AdvancedOpponentStats!$A:$AD,MATCH($A86&amp;" NCAA",AdvancedOpponentStats!$B:$B,0),COLUMN()-27))</f>
        <v>9.5</v>
      </c>
      <c r="BA86" s="39">
        <f>IFERROR(INDEX(AdvancedOpponentStats!$A:$AD,MATCH($A86,AdvancedOpponentStats!$B:$B,0),COLUMN()-27),INDEX(AdvancedOpponentStats!$A:$AD,MATCH($A86&amp;" NCAA",AdvancedOpponentStats!$B:$B,0),COLUMN()-27))</f>
        <v>8.6999999999999993</v>
      </c>
      <c r="BB86" s="39">
        <f>IFERROR(INDEX(AdvancedOpponentStats!$A:$AD,MATCH($A86,AdvancedOpponentStats!$B:$B,0),COLUMN()-27),INDEX(AdvancedOpponentStats!$A:$AD,MATCH($A86&amp;" NCAA",AdvancedOpponentStats!$B:$B,0),COLUMN()-27))</f>
        <v>0.51200000000000001</v>
      </c>
      <c r="BC86" s="39">
        <f>IFERROR(INDEX(AdvancedOpponentStats!$A:$AD,MATCH($A86,AdvancedOpponentStats!$B:$B,0),COLUMN()-27),INDEX(AdvancedOpponentStats!$A:$AD,MATCH($A86&amp;" NCAA",AdvancedOpponentStats!$B:$B,0),COLUMN()-27))</f>
        <v>18.3</v>
      </c>
      <c r="BD86" s="39">
        <f>IFERROR(INDEX(AdvancedOpponentStats!$A:$AD,MATCH($A86,AdvancedOpponentStats!$B:$B,0),COLUMN()-27),INDEX(AdvancedOpponentStats!$A:$AD,MATCH($A86&amp;" NCAA",AdvancedOpponentStats!$B:$B,0),COLUMN()-27))</f>
        <v>23.3</v>
      </c>
      <c r="BE86" s="39">
        <f>IFERROR(INDEX(AdvancedOpponentStats!$A:$AD,MATCH($A86,AdvancedOpponentStats!$B:$B,0),COLUMN()-27),INDEX(AdvancedOpponentStats!$A:$AD,MATCH($A86&amp;" NCAA",AdvancedOpponentStats!$B:$B,0),COLUMN()-27))</f>
        <v>0.21</v>
      </c>
      <c r="BF86" s="41">
        <f>IFERROR(INDEX(TeamRankings!$A:$R,MATCH($A86,TeamRankings!$B:$B,0),COLUMN()-49),INDEX(TeamRankings!$A:$R,MATCH($A86&amp;" NCAA",TeamRankings!$B:$B,0),COLUMN()-49))</f>
        <v>9.8800000000000008</v>
      </c>
      <c r="BG86" s="41">
        <f>IFERROR(INDEX(TeamRankings!$A:$R,MATCH($A86,TeamRankings!$B:$B,0),COLUMN()-48),INDEX(TeamRankings!$A:$R,MATCH($A86&amp;" NCAA",TeamRankings!$B:$B,0),COLUMN()-48))</f>
        <v>-1.75</v>
      </c>
      <c r="BH86" s="41">
        <f>IFERROR(INDEX(TeamRankings!$A:$R,MATCH($A86,TeamRankings!$B:$B,0),COLUMN()-47),INDEX(TeamRankings!$A:$R,MATCH($A86&amp;" NCAA",TeamRankings!$B:$B,0),COLUMN()-47))</f>
        <v>2.77</v>
      </c>
      <c r="BI86" s="41">
        <f>IFERROR(INDEX(TeamRankings!$A:$R,MATCH($A86,TeamRankings!$B:$B,0),COLUMN()-47),INDEX(TeamRankings!$A:$R,MATCH($A86&amp;" NCAA",TeamRankings!$B:$B,0),COLUMN()-47))</f>
        <v>2.4900000000000002</v>
      </c>
      <c r="BJ86" s="41">
        <f>IFERROR(INDEX(TeamRankings!$A:$R,MATCH($A86,TeamRankings!$B:$B,0),COLUMN()-47),INDEX(TeamRankings!$A:$R,MATCH($A86&amp;" NCAA",TeamRankings!$B:$B,0),COLUMN()-47))</f>
        <v>5.25</v>
      </c>
      <c r="BK86" s="41">
        <f>IFERROR(INDEX(TeamRankings!$A:$R,MATCH($A86,TeamRankings!$B:$B,0),COLUMN()-47),INDEX(TeamRankings!$A:$R,MATCH($A86&amp;" NCAA",TeamRankings!$B:$B,0),COLUMN()-47))</f>
        <v>108.64</v>
      </c>
      <c r="BL86" s="41">
        <f>IFERROR(INDEX(TeamRankings!$A:$R,MATCH($A86,TeamRankings!$B:$B,0),COLUMN()-47),INDEX(TeamRankings!$A:$R,MATCH($A86&amp;" NCAA",TeamRankings!$B:$B,0),COLUMN()-47))</f>
        <v>100.38</v>
      </c>
      <c r="BM86" s="41">
        <f>IFERROR(INDEX(TeamRankings!$A:$R,MATCH($A86,TeamRankings!$B:$B,0),COLUMN()-47),INDEX(TeamRankings!$A:$R,MATCH($A86&amp;" NCAA",TeamRankings!$B:$B,0),COLUMN()-47))</f>
        <v>8.26</v>
      </c>
      <c r="BN86">
        <f t="shared" si="33"/>
        <v>86.5</v>
      </c>
      <c r="BO86">
        <f t="shared" si="34"/>
        <v>123</v>
      </c>
      <c r="BP86">
        <f t="shared" si="20"/>
        <v>79.617647058823536</v>
      </c>
      <c r="BQ86" s="41" t="str">
        <f>INDEX(TeamRankings!$A:$R,MATCH($A86,TeamRankings!$B:$B,0),3)</f>
        <v>Southern</v>
      </c>
      <c r="BR86" s="40">
        <f t="shared" si="21"/>
        <v>13.900000000000006</v>
      </c>
      <c r="BS86" s="40">
        <f t="shared" si="22"/>
        <v>3.0000000000000027E-3</v>
      </c>
      <c r="BT86" s="40">
        <f t="shared" si="23"/>
        <v>-3.999999999999998E-2</v>
      </c>
      <c r="BU86" s="40">
        <f t="shared" si="24"/>
        <v>3.1999999999999917E-2</v>
      </c>
      <c r="BV86" s="40">
        <f t="shared" si="25"/>
        <v>14.599999999999994</v>
      </c>
      <c r="BW86" s="40">
        <f t="shared" si="26"/>
        <v>1.5</v>
      </c>
      <c r="BX86" s="40">
        <f t="shared" si="27"/>
        <v>0.90000000000000036</v>
      </c>
      <c r="BY86" s="40">
        <f t="shared" si="28"/>
        <v>3.2000000000000011</v>
      </c>
      <c r="BZ86" s="40">
        <f t="shared" si="29"/>
        <v>4.0000000000000036E-2</v>
      </c>
      <c r="CA86" s="40">
        <f t="shared" si="30"/>
        <v>-1.4000000000000021</v>
      </c>
      <c r="CB86" s="40">
        <f t="shared" si="31"/>
        <v>14.400000000000002</v>
      </c>
      <c r="CC86" s="40">
        <f t="shared" si="32"/>
        <v>-4.0000000000000036E-3</v>
      </c>
    </row>
    <row r="87" spans="1:81" x14ac:dyDescent="0.25">
      <c r="A87" t="s">
        <v>215</v>
      </c>
      <c r="B87">
        <f>IFERROR(INDEX(BasicStats!$A:$AH,MATCH($A87,BasicStats!$B:$B,0),COLUMN()+1),INDEX(BasicStats!$A:$AH,MATCH($A87&amp;" NCAA",BasicStats!$B:$B,0),COLUMN()+1))</f>
        <v>32</v>
      </c>
      <c r="C87">
        <f>IFERROR(INDEX(BasicStats!$A:$AH,MATCH($A87,BasicStats!$B:$B,0),COLUMN()+1),INDEX(BasicStats!$A:$AH,MATCH($A87&amp;" NCAA",BasicStats!$B:$B,0),COLUMN()+1))</f>
        <v>14</v>
      </c>
      <c r="D87">
        <f>IFERROR(INDEX(BasicStats!$A:$AH,MATCH($A87,BasicStats!$B:$B,0),COLUMN()+1),INDEX(BasicStats!$A:$AH,MATCH($A87&amp;" NCAA",BasicStats!$B:$B,0),COLUMN()+1))</f>
        <v>18</v>
      </c>
      <c r="E87">
        <f>IFERROR(INDEX(BasicStats!$A:$AH,MATCH($A87,BasicStats!$B:$B,0),COLUMN()+1),INDEX(BasicStats!$A:$AH,MATCH($A87&amp;" NCAA",BasicStats!$B:$B,0),COLUMN()+1))</f>
        <v>0.438</v>
      </c>
      <c r="F87">
        <f>IFERROR(INDEX(BasicStats!$A:$AH,MATCH($A87,BasicStats!$B:$B,0),COLUMN()+1),INDEX(BasicStats!$A:$AH,MATCH($A87&amp;" NCAA",BasicStats!$B:$B,0),COLUMN()+1))</f>
        <v>-11.8</v>
      </c>
      <c r="G87">
        <f>IFERROR(INDEX(BasicStats!$A:$AH,MATCH($A87,BasicStats!$B:$B,0),COLUMN()+1),INDEX(BasicStats!$A:$AH,MATCH($A87&amp;" NCAA",BasicStats!$B:$B,0),COLUMN()+1))</f>
        <v>-5</v>
      </c>
      <c r="H87">
        <f>IFERROR(INDEX(BasicStats!$A:$AH,MATCH($A87,BasicStats!$B:$B,0),COLUMN()+1),INDEX(BasicStats!$A:$AH,MATCH($A87&amp;" NCAA",BasicStats!$B:$B,0),COLUMN()+1))</f>
        <v>7</v>
      </c>
      <c r="I87">
        <f>IFERROR(INDEX(BasicStats!$A:$AH,MATCH($A87,BasicStats!$B:$B,0),COLUMN()+1),INDEX(BasicStats!$A:$AH,MATCH($A87&amp;" NCAA",BasicStats!$B:$B,0),COLUMN()+1))</f>
        <v>11</v>
      </c>
      <c r="J87">
        <f>IFERROR(INDEX(BasicStats!$A:$AH,MATCH($A87,BasicStats!$B:$B,0),COLUMN()+1),INDEX(BasicStats!$A:$AH,MATCH($A87&amp;" NCAA",BasicStats!$B:$B,0),COLUMN()+1))</f>
        <v>7</v>
      </c>
      <c r="K87">
        <f>IFERROR(INDEX(BasicStats!$A:$AH,MATCH($A87,BasicStats!$B:$B,0),COLUMN()+1),INDEX(BasicStats!$A:$AH,MATCH($A87&amp;" NCAA",BasicStats!$B:$B,0),COLUMN()+1))</f>
        <v>6</v>
      </c>
      <c r="L87">
        <f>IFERROR(INDEX(BasicStats!$A:$AH,MATCH($A87,BasicStats!$B:$B,0),COLUMN()+1),INDEX(BasicStats!$A:$AH,MATCH($A87&amp;" NCAA",BasicStats!$B:$B,0),COLUMN()+1))</f>
        <v>5</v>
      </c>
      <c r="M87">
        <f>IFERROR(INDEX(BasicStats!$A:$AH,MATCH($A87,BasicStats!$B:$B,0),COLUMN()+1),INDEX(BasicStats!$A:$AH,MATCH($A87&amp;" NCAA",BasicStats!$B:$B,0),COLUMN()+1))</f>
        <v>10</v>
      </c>
      <c r="N87">
        <f>IFERROR(INDEX(BasicStats!$A:$AH,MATCH($A87,BasicStats!$B:$B,0),COLUMN()+1),INDEX(BasicStats!$A:$AH,MATCH($A87&amp;" NCAA",BasicStats!$B:$B,0),COLUMN()+1))</f>
        <v>2299</v>
      </c>
      <c r="O87">
        <f>IFERROR(INDEX(BasicStats!$A:$AH,MATCH($A87,BasicStats!$B:$B,0),COLUMN()+1),INDEX(BasicStats!$A:$AH,MATCH($A87&amp;" NCAA",BasicStats!$B:$B,0),COLUMN()+1))</f>
        <v>2457</v>
      </c>
      <c r="P87">
        <f>IFERROR(INDEX(BasicStats!$A:$AH,MATCH($A87,BasicStats!$B:$B,0),COLUMN()+1),INDEX(BasicStats!$A:$AH,MATCH($A87&amp;" NCAA",BasicStats!$B:$B,0),COLUMN()+1))</f>
        <v>0</v>
      </c>
      <c r="Q87">
        <f>IFERROR(INDEX(BasicStats!$A:$AH,MATCH($A87,BasicStats!$B:$B,0),COLUMN()+1),INDEX(BasicStats!$A:$AH,MATCH($A87&amp;" NCAA",BasicStats!$B:$B,0),COLUMN()+1))</f>
        <v>1310</v>
      </c>
      <c r="R87">
        <f>IFERROR(INDEX(BasicStats!$A:$AH,MATCH($A87,BasicStats!$B:$B,0),COLUMN()+1),INDEX(BasicStats!$A:$AH,MATCH($A87&amp;" NCAA",BasicStats!$B:$B,0),COLUMN()+1))</f>
        <v>826</v>
      </c>
      <c r="S87">
        <f>IFERROR(INDEX(BasicStats!$A:$AH,MATCH($A87,BasicStats!$B:$B,0),COLUMN()+1),INDEX(BasicStats!$A:$AH,MATCH($A87&amp;" NCAA",BasicStats!$B:$B,0),COLUMN()+1))</f>
        <v>1912</v>
      </c>
      <c r="T87">
        <f>IFERROR(INDEX(BasicStats!$A:$AH,MATCH($A87,BasicStats!$B:$B,0),COLUMN()+1),INDEX(BasicStats!$A:$AH,MATCH($A87&amp;" NCAA",BasicStats!$B:$B,0),COLUMN()+1))</f>
        <v>0.432</v>
      </c>
      <c r="U87">
        <f>IFERROR(INDEX(BasicStats!$A:$AH,MATCH($A87,BasicStats!$B:$B,0),COLUMN()+1),INDEX(BasicStats!$A:$AH,MATCH($A87&amp;" NCAA",BasicStats!$B:$B,0),COLUMN()+1))</f>
        <v>272</v>
      </c>
      <c r="V87">
        <f>IFERROR(INDEX(BasicStats!$A:$AH,MATCH($A87,BasicStats!$B:$B,0),COLUMN()+1),INDEX(BasicStats!$A:$AH,MATCH($A87&amp;" NCAA",BasicStats!$B:$B,0),COLUMN()+1))</f>
        <v>735</v>
      </c>
      <c r="W87">
        <f>IFERROR(INDEX(BasicStats!$A:$AH,MATCH($A87,BasicStats!$B:$B,0),COLUMN()+1),INDEX(BasicStats!$A:$AH,MATCH($A87&amp;" NCAA",BasicStats!$B:$B,0),COLUMN()+1))</f>
        <v>0.37</v>
      </c>
      <c r="X87">
        <f>IFERROR(INDEX(BasicStats!$A:$AH,MATCH($A87,BasicStats!$B:$B,0),COLUMN()+1),INDEX(BasicStats!$A:$AH,MATCH($A87&amp;" NCAA",BasicStats!$B:$B,0),COLUMN()+1))</f>
        <v>375</v>
      </c>
      <c r="Y87">
        <f>IFERROR(INDEX(BasicStats!$A:$AH,MATCH($A87,BasicStats!$B:$B,0),COLUMN()+1),INDEX(BasicStats!$A:$AH,MATCH($A87&amp;" NCAA",BasicStats!$B:$B,0),COLUMN()+1))</f>
        <v>545</v>
      </c>
      <c r="Z87">
        <f>IFERROR(INDEX(BasicStats!$A:$AH,MATCH($A87,BasicStats!$B:$B,0),COLUMN()+1),INDEX(BasicStats!$A:$AH,MATCH($A87&amp;" NCAA",BasicStats!$B:$B,0),COLUMN()+1))</f>
        <v>0.68799999999999994</v>
      </c>
      <c r="AA87">
        <f>IFERROR(INDEX(BasicStats!$A:$AH,MATCH($A87,BasicStats!$B:$B,0),COLUMN()+1),INDEX(BasicStats!$A:$AH,MATCH($A87&amp;" NCAA",BasicStats!$B:$B,0),COLUMN()+1))</f>
        <v>347</v>
      </c>
      <c r="AB87">
        <f>IFERROR(INDEX(BasicStats!$A:$AH,MATCH($A87,BasicStats!$B:$B,0),COLUMN()+1),INDEX(BasicStats!$A:$AH,MATCH($A87&amp;" NCAA",BasicStats!$B:$B,0),COLUMN()+1))</f>
        <v>1147</v>
      </c>
      <c r="AC87">
        <f>IFERROR(INDEX(BasicStats!$A:$AH,MATCH($A87,BasicStats!$B:$B,0),COLUMN()+1),INDEX(BasicStats!$A:$AH,MATCH($A87&amp;" NCAA",BasicStats!$B:$B,0),COLUMN()+1))</f>
        <v>434</v>
      </c>
      <c r="AD87">
        <f>IFERROR(INDEX(BasicStats!$A:$AH,MATCH($A87,BasicStats!$B:$B,0),COLUMN()+1),INDEX(BasicStats!$A:$AH,MATCH($A87&amp;" NCAA",BasicStats!$B:$B,0),COLUMN()+1))</f>
        <v>200</v>
      </c>
      <c r="AE87">
        <f>IFERROR(INDEX(BasicStats!$A:$AH,MATCH($A87,BasicStats!$B:$B,0),COLUMN()+1),INDEX(BasicStats!$A:$AH,MATCH($A87&amp;" NCAA",BasicStats!$B:$B,0),COLUMN()+1))</f>
        <v>120</v>
      </c>
      <c r="AF87">
        <f>IFERROR(INDEX(BasicStats!$A:$AH,MATCH($A87,BasicStats!$B:$B,0),COLUMN()+1),INDEX(BasicStats!$A:$AH,MATCH($A87&amp;" NCAA",BasicStats!$B:$B,0),COLUMN()+1))</f>
        <v>427</v>
      </c>
      <c r="AG87" s="38">
        <f>IFERROR(INDEX(AdvancedStats!$A:$AD,MATCH($A87,AdvancedStats!$B:$B,0),COLUMN()-15),INDEX(AdvancedStats!$A:$AD,MATCH($A87&amp;" NCAA",AdvancedStats!$B:$B,0),COLUMN()-15))</f>
        <v>69</v>
      </c>
      <c r="AH87" s="38">
        <f>IFERROR(INDEX(AdvancedStats!$A:$AD,MATCH($A87,AdvancedStats!$B:$B,0),COLUMN()-15),INDEX(AdvancedStats!$A:$AD,MATCH($A87&amp;" NCAA",AdvancedStats!$B:$B,0),COLUMN()-15))</f>
        <v>101.7</v>
      </c>
      <c r="AI87" s="38">
        <f>IFERROR(INDEX(AdvancedStats!$A:$AD,MATCH($A87,AdvancedStats!$B:$B,0),COLUMN()-15),INDEX(AdvancedStats!$A:$AD,MATCH($A87&amp;" NCAA",AdvancedStats!$B:$B,0),COLUMN()-15))</f>
        <v>0.28499999999999998</v>
      </c>
      <c r="AJ87" s="38">
        <f>IFERROR(INDEX(AdvancedStats!$A:$AD,MATCH($A87,AdvancedStats!$B:$B,0),COLUMN()-15),INDEX(AdvancedStats!$A:$AD,MATCH($A87&amp;" NCAA",AdvancedStats!$B:$B,0),COLUMN()-15))</f>
        <v>0.38400000000000001</v>
      </c>
      <c r="AK87" s="38">
        <f>IFERROR(INDEX(AdvancedStats!$A:$AD,MATCH($A87,AdvancedStats!$B:$B,0),COLUMN()-15),INDEX(AdvancedStats!$A:$AD,MATCH($A87&amp;" NCAA",AdvancedStats!$B:$B,0),COLUMN()-15))</f>
        <v>0.53</v>
      </c>
      <c r="AL87" s="38">
        <f>IFERROR(INDEX(AdvancedStats!$A:$AD,MATCH($A87,AdvancedStats!$B:$B,0),COLUMN()-15),INDEX(AdvancedStats!$A:$AD,MATCH($A87&amp;" NCAA",AdvancedStats!$B:$B,0),COLUMN()-15))</f>
        <v>49.2</v>
      </c>
      <c r="AM87" s="38">
        <f>IFERROR(INDEX(AdvancedStats!$A:$AD,MATCH($A87,AdvancedStats!$B:$B,0),COLUMN()-15),INDEX(AdvancedStats!$A:$AD,MATCH($A87&amp;" NCAA",AdvancedStats!$B:$B,0),COLUMN()-15))</f>
        <v>52.5</v>
      </c>
      <c r="AN87" s="38">
        <f>IFERROR(INDEX(AdvancedStats!$A:$AD,MATCH($A87,AdvancedStats!$B:$B,0),COLUMN()-15),INDEX(AdvancedStats!$A:$AD,MATCH($A87&amp;" NCAA",AdvancedStats!$B:$B,0),COLUMN()-15))</f>
        <v>8.8000000000000007</v>
      </c>
      <c r="AO87" s="38">
        <f>IFERROR(INDEX(AdvancedStats!$A:$AD,MATCH($A87,AdvancedStats!$B:$B,0),COLUMN()-15),INDEX(AdvancedStats!$A:$AD,MATCH($A87&amp;" NCAA",AdvancedStats!$B:$B,0),COLUMN()-15))</f>
        <v>10.7</v>
      </c>
      <c r="AP87" s="38">
        <f>IFERROR(INDEX(AdvancedStats!$A:$AD,MATCH($A87,AdvancedStats!$B:$B,0),COLUMN()-15),INDEX(AdvancedStats!$A:$AD,MATCH($A87&amp;" NCAA",AdvancedStats!$B:$B,0),COLUMN()-15))</f>
        <v>0.503</v>
      </c>
      <c r="AQ87" s="38">
        <f>IFERROR(INDEX(AdvancedStats!$A:$AD,MATCH($A87,AdvancedStats!$B:$B,0),COLUMN()-15),INDEX(AdvancedStats!$A:$AD,MATCH($A87&amp;" NCAA",AdvancedStats!$B:$B,0),COLUMN()-15))</f>
        <v>16.399999999999999</v>
      </c>
      <c r="AR87" s="38">
        <f>IFERROR(INDEX(AdvancedStats!$A:$AD,MATCH($A87,AdvancedStats!$B:$B,0),COLUMN()-15),INDEX(AdvancedStats!$A:$AD,MATCH($A87&amp;" NCAA",AdvancedStats!$B:$B,0),COLUMN()-15))</f>
        <v>29.3</v>
      </c>
      <c r="AS87" s="38">
        <f>IFERROR(INDEX(AdvancedStats!$A:$AD,MATCH($A87,AdvancedStats!$B:$B,0),COLUMN()-15),INDEX(AdvancedStats!$A:$AD,MATCH($A87&amp;" NCAA",AdvancedStats!$B:$B,0),COLUMN()-15))</f>
        <v>0.19600000000000001</v>
      </c>
      <c r="AT87" s="39">
        <f>IFERROR(INDEX(AdvancedOpponentStats!$A:$AD,MATCH($A87,AdvancedOpponentStats!$B:$B,0),COLUMN()-27),INDEX(AdvancedOpponentStats!$A:$AD,MATCH($A87&amp;" NCAA",AdvancedOpponentStats!$B:$B,0),COLUMN()-27))</f>
        <v>108.7</v>
      </c>
      <c r="AU87" s="39">
        <f>IFERROR(INDEX(AdvancedOpponentStats!$A:$AD,MATCH($A87,AdvancedOpponentStats!$B:$B,0),COLUMN()-27),INDEX(AdvancedOpponentStats!$A:$AD,MATCH($A87&amp;" NCAA",AdvancedOpponentStats!$B:$B,0),COLUMN()-27))</f>
        <v>0.33300000000000002</v>
      </c>
      <c r="AV87" s="39">
        <f>IFERROR(INDEX(AdvancedOpponentStats!$A:$AD,MATCH($A87,AdvancedOpponentStats!$B:$B,0),COLUMN()-27),INDEX(AdvancedOpponentStats!$A:$AD,MATCH($A87&amp;" NCAA",AdvancedOpponentStats!$B:$B,0),COLUMN()-27))</f>
        <v>0.40600000000000003</v>
      </c>
      <c r="AW87" s="39">
        <f>IFERROR(INDEX(AdvancedOpponentStats!$A:$AD,MATCH($A87,AdvancedOpponentStats!$B:$B,0),COLUMN()-27),INDEX(AdvancedOpponentStats!$A:$AD,MATCH($A87&amp;" NCAA",AdvancedOpponentStats!$B:$B,0),COLUMN()-27))</f>
        <v>0.55900000000000005</v>
      </c>
      <c r="AX87" s="39">
        <f>IFERROR(INDEX(AdvancedOpponentStats!$A:$AD,MATCH($A87,AdvancedOpponentStats!$B:$B,0),COLUMN()-27),INDEX(AdvancedOpponentStats!$A:$AD,MATCH($A87&amp;" NCAA",AdvancedOpponentStats!$B:$B,0),COLUMN()-27))</f>
        <v>50.8</v>
      </c>
      <c r="AY87" s="39">
        <f>IFERROR(INDEX(AdvancedOpponentStats!$A:$AD,MATCH($A87,AdvancedOpponentStats!$B:$B,0),COLUMN()-27),INDEX(AdvancedOpponentStats!$A:$AD,MATCH($A87&amp;" NCAA",AdvancedOpponentStats!$B:$B,0),COLUMN()-27))</f>
        <v>56.6</v>
      </c>
      <c r="AZ87" s="39">
        <f>IFERROR(INDEX(AdvancedOpponentStats!$A:$AD,MATCH($A87,AdvancedOpponentStats!$B:$B,0),COLUMN()-27),INDEX(AdvancedOpponentStats!$A:$AD,MATCH($A87&amp;" NCAA",AdvancedOpponentStats!$B:$B,0),COLUMN()-27))</f>
        <v>9.8000000000000007</v>
      </c>
      <c r="BA87" s="39">
        <f>IFERROR(INDEX(AdvancedOpponentStats!$A:$AD,MATCH($A87,AdvancedOpponentStats!$B:$B,0),COLUMN()-27),INDEX(AdvancedOpponentStats!$A:$AD,MATCH($A87&amp;" NCAA",AdvancedOpponentStats!$B:$B,0),COLUMN()-27))</f>
        <v>8.9</v>
      </c>
      <c r="BB87" s="39">
        <f>IFERROR(INDEX(AdvancedOpponentStats!$A:$AD,MATCH($A87,AdvancedOpponentStats!$B:$B,0),COLUMN()-27),INDEX(AdvancedOpponentStats!$A:$AD,MATCH($A87&amp;" NCAA",AdvancedOpponentStats!$B:$B,0),COLUMN()-27))</f>
        <v>0.53100000000000003</v>
      </c>
      <c r="BC87" s="39">
        <f>IFERROR(INDEX(AdvancedOpponentStats!$A:$AD,MATCH($A87,AdvancedOpponentStats!$B:$B,0),COLUMN()-27),INDEX(AdvancedOpponentStats!$A:$AD,MATCH($A87&amp;" NCAA",AdvancedOpponentStats!$B:$B,0),COLUMN()-27))</f>
        <v>16.2</v>
      </c>
      <c r="BD87" s="39">
        <f>IFERROR(INDEX(AdvancedOpponentStats!$A:$AD,MATCH($A87,AdvancedOpponentStats!$B:$B,0),COLUMN()-27),INDEX(AdvancedOpponentStats!$A:$AD,MATCH($A87&amp;" NCAA",AdvancedOpponentStats!$B:$B,0),COLUMN()-27))</f>
        <v>30.3</v>
      </c>
      <c r="BE87" s="39">
        <f>IFERROR(INDEX(AdvancedOpponentStats!$A:$AD,MATCH($A87,AdvancedOpponentStats!$B:$B,0),COLUMN()-27),INDEX(AdvancedOpponentStats!$A:$AD,MATCH($A87&amp;" NCAA",AdvancedOpponentStats!$B:$B,0),COLUMN()-27))</f>
        <v>0.23499999999999999</v>
      </c>
      <c r="BF87" s="41">
        <f>IFERROR(INDEX(TeamRankings!$A:$R,MATCH($A87,TeamRankings!$B:$B,0),COLUMN()-49),INDEX(TeamRankings!$A:$R,MATCH($A87&amp;" NCAA",TeamRankings!$B:$B,0),COLUMN()-49))</f>
        <v>-4.9400000000000004</v>
      </c>
      <c r="BG87" s="41">
        <f>IFERROR(INDEX(TeamRankings!$A:$R,MATCH($A87,TeamRankings!$B:$B,0),COLUMN()-48),INDEX(TeamRankings!$A:$R,MATCH($A87&amp;" NCAA",TeamRankings!$B:$B,0),COLUMN()-48))</f>
        <v>-5</v>
      </c>
      <c r="BH87" s="41">
        <f>IFERROR(INDEX(TeamRankings!$A:$R,MATCH($A87,TeamRankings!$B:$B,0),COLUMN()-47),INDEX(TeamRankings!$A:$R,MATCH($A87&amp;" NCAA",TeamRankings!$B:$B,0),COLUMN()-47))</f>
        <v>-4.7</v>
      </c>
      <c r="BI87" s="41">
        <f>IFERROR(INDEX(TeamRankings!$A:$R,MATCH($A87,TeamRankings!$B:$B,0),COLUMN()-47),INDEX(TeamRankings!$A:$R,MATCH($A87&amp;" NCAA",TeamRankings!$B:$B,0),COLUMN()-47))</f>
        <v>-7.11</v>
      </c>
      <c r="BJ87" s="41">
        <f>IFERROR(INDEX(TeamRankings!$A:$R,MATCH($A87,TeamRankings!$B:$B,0),COLUMN()-47),INDEX(TeamRankings!$A:$R,MATCH($A87&amp;" NCAA",TeamRankings!$B:$B,0),COLUMN()-47))</f>
        <v>-11.8</v>
      </c>
      <c r="BK87" s="41">
        <f>IFERROR(INDEX(TeamRankings!$A:$R,MATCH($A87,TeamRankings!$B:$B,0),COLUMN()-47),INDEX(TeamRankings!$A:$R,MATCH($A87&amp;" NCAA",TeamRankings!$B:$B,0),COLUMN()-47))</f>
        <v>97.62</v>
      </c>
      <c r="BL87" s="41">
        <f>IFERROR(INDEX(TeamRankings!$A:$R,MATCH($A87,TeamRankings!$B:$B,0),COLUMN()-47),INDEX(TeamRankings!$A:$R,MATCH($A87&amp;" NCAA",TeamRankings!$B:$B,0),COLUMN()-47))</f>
        <v>113.14</v>
      </c>
      <c r="BM87" s="41">
        <f>IFERROR(INDEX(TeamRankings!$A:$R,MATCH($A87,TeamRankings!$B:$B,0),COLUMN()-47),INDEX(TeamRankings!$A:$R,MATCH($A87&amp;" NCAA",TeamRankings!$B:$B,0),COLUMN()-47))</f>
        <v>-15.52</v>
      </c>
      <c r="BN87">
        <f t="shared" si="33"/>
        <v>267</v>
      </c>
      <c r="BO87">
        <f t="shared" si="34"/>
        <v>322</v>
      </c>
      <c r="BP87">
        <f t="shared" si="20"/>
        <v>71.84375</v>
      </c>
      <c r="BQ87" s="41" t="str">
        <f>INDEX(TeamRankings!$A:$R,MATCH($A87,TeamRankings!$B:$B,0),3)</f>
        <v>OVC</v>
      </c>
      <c r="BR87" s="40">
        <f t="shared" si="21"/>
        <v>-7</v>
      </c>
      <c r="BS87" s="40">
        <f t="shared" si="22"/>
        <v>-4.8000000000000043E-2</v>
      </c>
      <c r="BT87" s="40">
        <f t="shared" si="23"/>
        <v>-2.200000000000002E-2</v>
      </c>
      <c r="BU87" s="40">
        <f t="shared" si="24"/>
        <v>-2.9000000000000026E-2</v>
      </c>
      <c r="BV87" s="40">
        <f t="shared" si="25"/>
        <v>-1.5999999999999943</v>
      </c>
      <c r="BW87" s="40">
        <f t="shared" si="26"/>
        <v>-4.1000000000000014</v>
      </c>
      <c r="BX87" s="40">
        <f t="shared" si="27"/>
        <v>-1</v>
      </c>
      <c r="BY87" s="40">
        <f t="shared" si="28"/>
        <v>1.7999999999999989</v>
      </c>
      <c r="BZ87" s="40">
        <f t="shared" si="29"/>
        <v>-2.8000000000000025E-2</v>
      </c>
      <c r="CA87" s="40">
        <f t="shared" si="30"/>
        <v>0.19999999999999929</v>
      </c>
      <c r="CB87" s="40">
        <f t="shared" si="31"/>
        <v>-1</v>
      </c>
      <c r="CC87" s="40">
        <f t="shared" si="32"/>
        <v>-3.8999999999999979E-2</v>
      </c>
    </row>
    <row r="88" spans="1:81" x14ac:dyDescent="0.25">
      <c r="A88" t="s">
        <v>216</v>
      </c>
      <c r="B88">
        <f>IFERROR(INDEX(BasicStats!$A:$AH,MATCH($A88,BasicStats!$B:$B,0),COLUMN()+1),INDEX(BasicStats!$A:$AH,MATCH($A88&amp;" NCAA",BasicStats!$B:$B,0),COLUMN()+1))</f>
        <v>31</v>
      </c>
      <c r="C88">
        <f>IFERROR(INDEX(BasicStats!$A:$AH,MATCH($A88,BasicStats!$B:$B,0),COLUMN()+1),INDEX(BasicStats!$A:$AH,MATCH($A88&amp;" NCAA",BasicStats!$B:$B,0),COLUMN()+1))</f>
        <v>13</v>
      </c>
      <c r="D88">
        <f>IFERROR(INDEX(BasicStats!$A:$AH,MATCH($A88,BasicStats!$B:$B,0),COLUMN()+1),INDEX(BasicStats!$A:$AH,MATCH($A88&amp;" NCAA",BasicStats!$B:$B,0),COLUMN()+1))</f>
        <v>18</v>
      </c>
      <c r="E88">
        <f>IFERROR(INDEX(BasicStats!$A:$AH,MATCH($A88,BasicStats!$B:$B,0),COLUMN()+1),INDEX(BasicStats!$A:$AH,MATCH($A88&amp;" NCAA",BasicStats!$B:$B,0),COLUMN()+1))</f>
        <v>0.41899999999999998</v>
      </c>
      <c r="F88">
        <f>IFERROR(INDEX(BasicStats!$A:$AH,MATCH($A88,BasicStats!$B:$B,0),COLUMN()+1),INDEX(BasicStats!$A:$AH,MATCH($A88&amp;" NCAA",BasicStats!$B:$B,0),COLUMN()+1))</f>
        <v>-7.39</v>
      </c>
      <c r="G88">
        <f>IFERROR(INDEX(BasicStats!$A:$AH,MATCH($A88,BasicStats!$B:$B,0),COLUMN()+1),INDEX(BasicStats!$A:$AH,MATCH($A88&amp;" NCAA",BasicStats!$B:$B,0),COLUMN()+1))</f>
        <v>-2.46</v>
      </c>
      <c r="H88">
        <f>IFERROR(INDEX(BasicStats!$A:$AH,MATCH($A88,BasicStats!$B:$B,0),COLUMN()+1),INDEX(BasicStats!$A:$AH,MATCH($A88&amp;" NCAA",BasicStats!$B:$B,0),COLUMN()+1))</f>
        <v>6</v>
      </c>
      <c r="I88">
        <f>IFERROR(INDEX(BasicStats!$A:$AH,MATCH($A88,BasicStats!$B:$B,0),COLUMN()+1),INDEX(BasicStats!$A:$AH,MATCH($A88&amp;" NCAA",BasicStats!$B:$B,0),COLUMN()+1))</f>
        <v>12</v>
      </c>
      <c r="J88">
        <f>IFERROR(INDEX(BasicStats!$A:$AH,MATCH($A88,BasicStats!$B:$B,0),COLUMN()+1),INDEX(BasicStats!$A:$AH,MATCH($A88&amp;" NCAA",BasicStats!$B:$B,0),COLUMN()+1))</f>
        <v>9</v>
      </c>
      <c r="K88">
        <f>IFERROR(INDEX(BasicStats!$A:$AH,MATCH($A88,BasicStats!$B:$B,0),COLUMN()+1),INDEX(BasicStats!$A:$AH,MATCH($A88&amp;" NCAA",BasicStats!$B:$B,0),COLUMN()+1))</f>
        <v>5</v>
      </c>
      <c r="L88">
        <f>IFERROR(INDEX(BasicStats!$A:$AH,MATCH($A88,BasicStats!$B:$B,0),COLUMN()+1),INDEX(BasicStats!$A:$AH,MATCH($A88&amp;" NCAA",BasicStats!$B:$B,0),COLUMN()+1))</f>
        <v>3</v>
      </c>
      <c r="M88">
        <f>IFERROR(INDEX(BasicStats!$A:$AH,MATCH($A88,BasicStats!$B:$B,0),COLUMN()+1),INDEX(BasicStats!$A:$AH,MATCH($A88&amp;" NCAA",BasicStats!$B:$B,0),COLUMN()+1))</f>
        <v>11</v>
      </c>
      <c r="N88">
        <f>IFERROR(INDEX(BasicStats!$A:$AH,MATCH($A88,BasicStats!$B:$B,0),COLUMN()+1),INDEX(BasicStats!$A:$AH,MATCH($A88&amp;" NCAA",BasicStats!$B:$B,0),COLUMN()+1))</f>
        <v>2562</v>
      </c>
      <c r="O88">
        <f>IFERROR(INDEX(BasicStats!$A:$AH,MATCH($A88,BasicStats!$B:$B,0),COLUMN()+1),INDEX(BasicStats!$A:$AH,MATCH($A88&amp;" NCAA",BasicStats!$B:$B,0),COLUMN()+1))</f>
        <v>2577</v>
      </c>
      <c r="P88">
        <f>IFERROR(INDEX(BasicStats!$A:$AH,MATCH($A88,BasicStats!$B:$B,0),COLUMN()+1),INDEX(BasicStats!$A:$AH,MATCH($A88&amp;" NCAA",BasicStats!$B:$B,0),COLUMN()+1))</f>
        <v>0</v>
      </c>
      <c r="Q88">
        <f>IFERROR(INDEX(BasicStats!$A:$AH,MATCH($A88,BasicStats!$B:$B,0),COLUMN()+1),INDEX(BasicStats!$A:$AH,MATCH($A88&amp;" NCAA",BasicStats!$B:$B,0),COLUMN()+1))</f>
        <v>1265</v>
      </c>
      <c r="R88">
        <f>IFERROR(INDEX(BasicStats!$A:$AH,MATCH($A88,BasicStats!$B:$B,0),COLUMN()+1),INDEX(BasicStats!$A:$AH,MATCH($A88&amp;" NCAA",BasicStats!$B:$B,0),COLUMN()+1))</f>
        <v>902</v>
      </c>
      <c r="S88">
        <f>IFERROR(INDEX(BasicStats!$A:$AH,MATCH($A88,BasicStats!$B:$B,0),COLUMN()+1),INDEX(BasicStats!$A:$AH,MATCH($A88&amp;" NCAA",BasicStats!$B:$B,0),COLUMN()+1))</f>
        <v>2125</v>
      </c>
      <c r="T88">
        <f>IFERROR(INDEX(BasicStats!$A:$AH,MATCH($A88,BasicStats!$B:$B,0),COLUMN()+1),INDEX(BasicStats!$A:$AH,MATCH($A88&amp;" NCAA",BasicStats!$B:$B,0),COLUMN()+1))</f>
        <v>0.42399999999999999</v>
      </c>
      <c r="U88">
        <f>IFERROR(INDEX(BasicStats!$A:$AH,MATCH($A88,BasicStats!$B:$B,0),COLUMN()+1),INDEX(BasicStats!$A:$AH,MATCH($A88&amp;" NCAA",BasicStats!$B:$B,0),COLUMN()+1))</f>
        <v>272</v>
      </c>
      <c r="V88">
        <f>IFERROR(INDEX(BasicStats!$A:$AH,MATCH($A88,BasicStats!$B:$B,0),COLUMN()+1),INDEX(BasicStats!$A:$AH,MATCH($A88&amp;" NCAA",BasicStats!$B:$B,0),COLUMN()+1))</f>
        <v>832</v>
      </c>
      <c r="W88">
        <f>IFERROR(INDEX(BasicStats!$A:$AH,MATCH($A88,BasicStats!$B:$B,0),COLUMN()+1),INDEX(BasicStats!$A:$AH,MATCH($A88&amp;" NCAA",BasicStats!$B:$B,0),COLUMN()+1))</f>
        <v>0.32700000000000001</v>
      </c>
      <c r="X88">
        <f>IFERROR(INDEX(BasicStats!$A:$AH,MATCH($A88,BasicStats!$B:$B,0),COLUMN()+1),INDEX(BasicStats!$A:$AH,MATCH($A88&amp;" NCAA",BasicStats!$B:$B,0),COLUMN()+1))</f>
        <v>486</v>
      </c>
      <c r="Y88">
        <f>IFERROR(INDEX(BasicStats!$A:$AH,MATCH($A88,BasicStats!$B:$B,0),COLUMN()+1),INDEX(BasicStats!$A:$AH,MATCH($A88&amp;" NCAA",BasicStats!$B:$B,0),COLUMN()+1))</f>
        <v>683</v>
      </c>
      <c r="Z88">
        <f>IFERROR(INDEX(BasicStats!$A:$AH,MATCH($A88,BasicStats!$B:$B,0),COLUMN()+1),INDEX(BasicStats!$A:$AH,MATCH($A88&amp;" NCAA",BasicStats!$B:$B,0),COLUMN()+1))</f>
        <v>0.71199999999999997</v>
      </c>
      <c r="AA88">
        <f>IFERROR(INDEX(BasicStats!$A:$AH,MATCH($A88,BasicStats!$B:$B,0),COLUMN()+1),INDEX(BasicStats!$A:$AH,MATCH($A88&amp;" NCAA",BasicStats!$B:$B,0),COLUMN()+1))</f>
        <v>362</v>
      </c>
      <c r="AB88">
        <f>IFERROR(INDEX(BasicStats!$A:$AH,MATCH($A88,BasicStats!$B:$B,0),COLUMN()+1),INDEX(BasicStats!$A:$AH,MATCH($A88&amp;" NCAA",BasicStats!$B:$B,0),COLUMN()+1))</f>
        <v>1167</v>
      </c>
      <c r="AC88">
        <f>IFERROR(INDEX(BasicStats!$A:$AH,MATCH($A88,BasicStats!$B:$B,0),COLUMN()+1),INDEX(BasicStats!$A:$AH,MATCH($A88&amp;" NCAA",BasicStats!$B:$B,0),COLUMN()+1))</f>
        <v>458</v>
      </c>
      <c r="AD88">
        <f>IFERROR(INDEX(BasicStats!$A:$AH,MATCH($A88,BasicStats!$B:$B,0),COLUMN()+1),INDEX(BasicStats!$A:$AH,MATCH($A88&amp;" NCAA",BasicStats!$B:$B,0),COLUMN()+1))</f>
        <v>317</v>
      </c>
      <c r="AE88">
        <f>IFERROR(INDEX(BasicStats!$A:$AH,MATCH($A88,BasicStats!$B:$B,0),COLUMN()+1),INDEX(BasicStats!$A:$AH,MATCH($A88&amp;" NCAA",BasicStats!$B:$B,0),COLUMN()+1))</f>
        <v>101</v>
      </c>
      <c r="AF88">
        <f>IFERROR(INDEX(BasicStats!$A:$AH,MATCH($A88,BasicStats!$B:$B,0),COLUMN()+1),INDEX(BasicStats!$A:$AH,MATCH($A88&amp;" NCAA",BasicStats!$B:$B,0),COLUMN()+1))</f>
        <v>447</v>
      </c>
      <c r="AG88" s="38">
        <f>IFERROR(INDEX(AdvancedStats!$A:$AD,MATCH($A88,AdvancedStats!$B:$B,0),COLUMN()-15),INDEX(AdvancedStats!$A:$AD,MATCH($A88&amp;" NCAA",AdvancedStats!$B:$B,0),COLUMN()-15))</f>
        <v>79.900000000000006</v>
      </c>
      <c r="AH88" s="38">
        <f>IFERROR(INDEX(AdvancedStats!$A:$AD,MATCH($A88,AdvancedStats!$B:$B,0),COLUMN()-15),INDEX(AdvancedStats!$A:$AD,MATCH($A88&amp;" NCAA",AdvancedStats!$B:$B,0),COLUMN()-15))</f>
        <v>101.3</v>
      </c>
      <c r="AI88" s="38">
        <f>IFERROR(INDEX(AdvancedStats!$A:$AD,MATCH($A88,AdvancedStats!$B:$B,0),COLUMN()-15),INDEX(AdvancedStats!$A:$AD,MATCH($A88&amp;" NCAA",AdvancedStats!$B:$B,0),COLUMN()-15))</f>
        <v>0.32100000000000001</v>
      </c>
      <c r="AJ88" s="38">
        <f>IFERROR(INDEX(AdvancedStats!$A:$AD,MATCH($A88,AdvancedStats!$B:$B,0),COLUMN()-15),INDEX(AdvancedStats!$A:$AD,MATCH($A88&amp;" NCAA",AdvancedStats!$B:$B,0),COLUMN()-15))</f>
        <v>0.39200000000000002</v>
      </c>
      <c r="AK88" s="38">
        <f>IFERROR(INDEX(AdvancedStats!$A:$AD,MATCH($A88,AdvancedStats!$B:$B,0),COLUMN()-15),INDEX(AdvancedStats!$A:$AD,MATCH($A88&amp;" NCAA",AdvancedStats!$B:$B,0),COLUMN()-15))</f>
        <v>0.52300000000000002</v>
      </c>
      <c r="AL88" s="38">
        <f>IFERROR(INDEX(AdvancedStats!$A:$AD,MATCH($A88,AdvancedStats!$B:$B,0),COLUMN()-15),INDEX(AdvancedStats!$A:$AD,MATCH($A88&amp;" NCAA",AdvancedStats!$B:$B,0),COLUMN()-15))</f>
        <v>47.5</v>
      </c>
      <c r="AM88" s="38">
        <f>IFERROR(INDEX(AdvancedStats!$A:$AD,MATCH($A88,AdvancedStats!$B:$B,0),COLUMN()-15),INDEX(AdvancedStats!$A:$AD,MATCH($A88&amp;" NCAA",AdvancedStats!$B:$B,0),COLUMN()-15))</f>
        <v>50.8</v>
      </c>
      <c r="AN88" s="38">
        <f>IFERROR(INDEX(AdvancedStats!$A:$AD,MATCH($A88,AdvancedStats!$B:$B,0),COLUMN()-15),INDEX(AdvancedStats!$A:$AD,MATCH($A88&amp;" NCAA",AdvancedStats!$B:$B,0),COLUMN()-15))</f>
        <v>12.5</v>
      </c>
      <c r="AO88" s="38">
        <f>IFERROR(INDEX(AdvancedStats!$A:$AD,MATCH($A88,AdvancedStats!$B:$B,0),COLUMN()-15),INDEX(AdvancedStats!$A:$AD,MATCH($A88&amp;" NCAA",AdvancedStats!$B:$B,0),COLUMN()-15))</f>
        <v>8</v>
      </c>
      <c r="AP88" s="38">
        <f>IFERROR(INDEX(AdvancedStats!$A:$AD,MATCH($A88,AdvancedStats!$B:$B,0),COLUMN()-15),INDEX(AdvancedStats!$A:$AD,MATCH($A88&amp;" NCAA",AdvancedStats!$B:$B,0),COLUMN()-15))</f>
        <v>0.48799999999999999</v>
      </c>
      <c r="AQ88" s="38">
        <f>IFERROR(INDEX(AdvancedStats!$A:$AD,MATCH($A88,AdvancedStats!$B:$B,0),COLUMN()-15),INDEX(AdvancedStats!$A:$AD,MATCH($A88&amp;" NCAA",AdvancedStats!$B:$B,0),COLUMN()-15))</f>
        <v>15.4</v>
      </c>
      <c r="AR88" s="38">
        <f>IFERROR(INDEX(AdvancedStats!$A:$AD,MATCH($A88,AdvancedStats!$B:$B,0),COLUMN()-15),INDEX(AdvancedStats!$A:$AD,MATCH($A88&amp;" NCAA",AdvancedStats!$B:$B,0),COLUMN()-15))</f>
        <v>27.7</v>
      </c>
      <c r="AS88" s="38">
        <f>IFERROR(INDEX(AdvancedStats!$A:$AD,MATCH($A88,AdvancedStats!$B:$B,0),COLUMN()-15),INDEX(AdvancedStats!$A:$AD,MATCH($A88&amp;" NCAA",AdvancedStats!$B:$B,0),COLUMN()-15))</f>
        <v>0.22900000000000001</v>
      </c>
      <c r="AT88" s="39">
        <f>IFERROR(INDEX(AdvancedOpponentStats!$A:$AD,MATCH($A88,AdvancedOpponentStats!$B:$B,0),COLUMN()-27),INDEX(AdvancedOpponentStats!$A:$AD,MATCH($A88&amp;" NCAA",AdvancedOpponentStats!$B:$B,0),COLUMN()-27))</f>
        <v>101.9</v>
      </c>
      <c r="AU88" s="39">
        <f>IFERROR(INDEX(AdvancedOpponentStats!$A:$AD,MATCH($A88,AdvancedOpponentStats!$B:$B,0),COLUMN()-27),INDEX(AdvancedOpponentStats!$A:$AD,MATCH($A88&amp;" NCAA",AdvancedOpponentStats!$B:$B,0),COLUMN()-27))</f>
        <v>0.39700000000000002</v>
      </c>
      <c r="AV88" s="39">
        <f>IFERROR(INDEX(AdvancedOpponentStats!$A:$AD,MATCH($A88,AdvancedOpponentStats!$B:$B,0),COLUMN()-27),INDEX(AdvancedOpponentStats!$A:$AD,MATCH($A88&amp;" NCAA",AdvancedOpponentStats!$B:$B,0),COLUMN()-27))</f>
        <v>0.34599999999999997</v>
      </c>
      <c r="AW88" s="39">
        <f>IFERROR(INDEX(AdvancedOpponentStats!$A:$AD,MATCH($A88,AdvancedOpponentStats!$B:$B,0),COLUMN()-27),INDEX(AdvancedOpponentStats!$A:$AD,MATCH($A88&amp;" NCAA",AdvancedOpponentStats!$B:$B,0),COLUMN()-27))</f>
        <v>0.56100000000000005</v>
      </c>
      <c r="AX88" s="39">
        <f>IFERROR(INDEX(AdvancedOpponentStats!$A:$AD,MATCH($A88,AdvancedOpponentStats!$B:$B,0),COLUMN()-27),INDEX(AdvancedOpponentStats!$A:$AD,MATCH($A88&amp;" NCAA",AdvancedOpponentStats!$B:$B,0),COLUMN()-27))</f>
        <v>52.5</v>
      </c>
      <c r="AY88" s="39">
        <f>IFERROR(INDEX(AdvancedOpponentStats!$A:$AD,MATCH($A88,AdvancedOpponentStats!$B:$B,0),COLUMN()-27),INDEX(AdvancedOpponentStats!$A:$AD,MATCH($A88&amp;" NCAA",AdvancedOpponentStats!$B:$B,0),COLUMN()-27))</f>
        <v>51.9</v>
      </c>
      <c r="AZ88" s="39">
        <f>IFERROR(INDEX(AdvancedOpponentStats!$A:$AD,MATCH($A88,AdvancedOpponentStats!$B:$B,0),COLUMN()-27),INDEX(AdvancedOpponentStats!$A:$AD,MATCH($A88&amp;" NCAA",AdvancedOpponentStats!$B:$B,0),COLUMN()-27))</f>
        <v>8.3000000000000007</v>
      </c>
      <c r="BA88" s="39">
        <f>IFERROR(INDEX(AdvancedOpponentStats!$A:$AD,MATCH($A88,AdvancedOpponentStats!$B:$B,0),COLUMN()-27),INDEX(AdvancedOpponentStats!$A:$AD,MATCH($A88&amp;" NCAA",AdvancedOpponentStats!$B:$B,0),COLUMN()-27))</f>
        <v>9</v>
      </c>
      <c r="BB88" s="39">
        <f>IFERROR(INDEX(AdvancedOpponentStats!$A:$AD,MATCH($A88,AdvancedOpponentStats!$B:$B,0),COLUMN()-27),INDEX(AdvancedOpponentStats!$A:$AD,MATCH($A88&amp;" NCAA",AdvancedOpponentStats!$B:$B,0),COLUMN()-27))</f>
        <v>0.52500000000000002</v>
      </c>
      <c r="BC88" s="39">
        <f>IFERROR(INDEX(AdvancedOpponentStats!$A:$AD,MATCH($A88,AdvancedOpponentStats!$B:$B,0),COLUMN()-27),INDEX(AdvancedOpponentStats!$A:$AD,MATCH($A88&amp;" NCAA",AdvancedOpponentStats!$B:$B,0),COLUMN()-27))</f>
        <v>19.8</v>
      </c>
      <c r="BD88" s="39">
        <f>IFERROR(INDEX(AdvancedOpponentStats!$A:$AD,MATCH($A88,AdvancedOpponentStats!$B:$B,0),COLUMN()-27),INDEX(AdvancedOpponentStats!$A:$AD,MATCH($A88&amp;" NCAA",AdvancedOpponentStats!$B:$B,0),COLUMN()-27))</f>
        <v>29.8</v>
      </c>
      <c r="BE88" s="39">
        <f>IFERROR(INDEX(AdvancedOpponentStats!$A:$AD,MATCH($A88,AdvancedOpponentStats!$B:$B,0),COLUMN()-27),INDEX(AdvancedOpponentStats!$A:$AD,MATCH($A88&amp;" NCAA",AdvancedOpponentStats!$B:$B,0),COLUMN()-27))</f>
        <v>0.28499999999999998</v>
      </c>
      <c r="BF88" s="41">
        <f>IFERROR(INDEX(TeamRankings!$A:$R,MATCH($A88,TeamRankings!$B:$B,0),COLUMN()-49),INDEX(TeamRankings!$A:$R,MATCH($A88&amp;" NCAA",TeamRankings!$B:$B,0),COLUMN()-49))</f>
        <v>-0.48</v>
      </c>
      <c r="BG88" s="41">
        <f>IFERROR(INDEX(TeamRankings!$A:$R,MATCH($A88,TeamRankings!$B:$B,0),COLUMN()-48),INDEX(TeamRankings!$A:$R,MATCH($A88&amp;" NCAA",TeamRankings!$B:$B,0),COLUMN()-48))</f>
        <v>-2.46</v>
      </c>
      <c r="BH88" s="41">
        <f>IFERROR(INDEX(TeamRankings!$A:$R,MATCH($A88,TeamRankings!$B:$B,0),COLUMN()-47),INDEX(TeamRankings!$A:$R,MATCH($A88&amp;" NCAA",TeamRankings!$B:$B,0),COLUMN()-47))</f>
        <v>5.92</v>
      </c>
      <c r="BI88" s="41">
        <f>IFERROR(INDEX(TeamRankings!$A:$R,MATCH($A88,TeamRankings!$B:$B,0),COLUMN()-47),INDEX(TeamRankings!$A:$R,MATCH($A88&amp;" NCAA",TeamRankings!$B:$B,0),COLUMN()-47))</f>
        <v>-13.32</v>
      </c>
      <c r="BJ88" s="41">
        <f>IFERROR(INDEX(TeamRankings!$A:$R,MATCH($A88,TeamRankings!$B:$B,0),COLUMN()-47),INDEX(TeamRankings!$A:$R,MATCH($A88&amp;" NCAA",TeamRankings!$B:$B,0),COLUMN()-47))</f>
        <v>-7.39</v>
      </c>
      <c r="BK88" s="41">
        <f>IFERROR(INDEX(TeamRankings!$A:$R,MATCH($A88,TeamRankings!$B:$B,0),COLUMN()-47),INDEX(TeamRankings!$A:$R,MATCH($A88&amp;" NCAA",TeamRankings!$B:$B,0),COLUMN()-47))</f>
        <v>98.09</v>
      </c>
      <c r="BL88" s="41">
        <f>IFERROR(INDEX(TeamRankings!$A:$R,MATCH($A88,TeamRankings!$B:$B,0),COLUMN()-47),INDEX(TeamRankings!$A:$R,MATCH($A88&amp;" NCAA",TeamRankings!$B:$B,0),COLUMN()-47))</f>
        <v>106.28</v>
      </c>
      <c r="BM88" s="41">
        <f>IFERROR(INDEX(TeamRankings!$A:$R,MATCH($A88,TeamRankings!$B:$B,0),COLUMN()-47),INDEX(TeamRankings!$A:$R,MATCH($A88&amp;" NCAA",TeamRankings!$B:$B,0),COLUMN()-47))</f>
        <v>-8.19</v>
      </c>
      <c r="BN88">
        <f t="shared" si="33"/>
        <v>260</v>
      </c>
      <c r="BO88">
        <f t="shared" si="34"/>
        <v>227.5</v>
      </c>
      <c r="BP88">
        <f t="shared" si="20"/>
        <v>82.645161290322577</v>
      </c>
      <c r="BQ88" s="41" t="str">
        <f>INDEX(TeamRankings!$A:$R,MATCH($A88,TeamRankings!$B:$B,0),3)</f>
        <v>OVC</v>
      </c>
      <c r="BR88" s="40">
        <f t="shared" si="21"/>
        <v>-0.60000000000000853</v>
      </c>
      <c r="BS88" s="40">
        <f t="shared" si="22"/>
        <v>-7.6000000000000012E-2</v>
      </c>
      <c r="BT88" s="40">
        <f t="shared" si="23"/>
        <v>4.6000000000000041E-2</v>
      </c>
      <c r="BU88" s="40">
        <f t="shared" si="24"/>
        <v>-3.8000000000000034E-2</v>
      </c>
      <c r="BV88" s="40">
        <f t="shared" si="25"/>
        <v>-5</v>
      </c>
      <c r="BW88" s="40">
        <f t="shared" si="26"/>
        <v>-1.1000000000000014</v>
      </c>
      <c r="BX88" s="40">
        <f t="shared" si="27"/>
        <v>4.1999999999999993</v>
      </c>
      <c r="BY88" s="40">
        <f t="shared" si="28"/>
        <v>-1</v>
      </c>
      <c r="BZ88" s="40">
        <f t="shared" si="29"/>
        <v>-3.7000000000000033E-2</v>
      </c>
      <c r="CA88" s="40">
        <f t="shared" si="30"/>
        <v>-4.4000000000000004</v>
      </c>
      <c r="CB88" s="40">
        <f t="shared" si="31"/>
        <v>-2.1000000000000014</v>
      </c>
      <c r="CC88" s="40">
        <f t="shared" si="32"/>
        <v>-5.5999999999999966E-2</v>
      </c>
    </row>
    <row r="89" spans="1:81" x14ac:dyDescent="0.25">
      <c r="A89" t="s">
        <v>217</v>
      </c>
      <c r="B89">
        <f>IFERROR(INDEX(BasicStats!$A:$AH,MATCH($A89,BasicStats!$B:$B,0),COLUMN()+1),INDEX(BasicStats!$A:$AH,MATCH($A89&amp;" NCAA",BasicStats!$B:$B,0),COLUMN()+1))</f>
        <v>32</v>
      </c>
      <c r="C89">
        <f>IFERROR(INDEX(BasicStats!$A:$AH,MATCH($A89,BasicStats!$B:$B,0),COLUMN()+1),INDEX(BasicStats!$A:$AH,MATCH($A89&amp;" NCAA",BasicStats!$B:$B,0),COLUMN()+1))</f>
        <v>15</v>
      </c>
      <c r="D89">
        <f>IFERROR(INDEX(BasicStats!$A:$AH,MATCH($A89,BasicStats!$B:$B,0),COLUMN()+1),INDEX(BasicStats!$A:$AH,MATCH($A89&amp;" NCAA",BasicStats!$B:$B,0),COLUMN()+1))</f>
        <v>17</v>
      </c>
      <c r="E89">
        <f>IFERROR(INDEX(BasicStats!$A:$AH,MATCH($A89,BasicStats!$B:$B,0),COLUMN()+1),INDEX(BasicStats!$A:$AH,MATCH($A89&amp;" NCAA",BasicStats!$B:$B,0),COLUMN()+1))</f>
        <v>0.46899999999999997</v>
      </c>
      <c r="F89">
        <f>IFERROR(INDEX(BasicStats!$A:$AH,MATCH($A89,BasicStats!$B:$B,0),COLUMN()+1),INDEX(BasicStats!$A:$AH,MATCH($A89&amp;" NCAA",BasicStats!$B:$B,0),COLUMN()+1))</f>
        <v>0.45</v>
      </c>
      <c r="G89">
        <f>IFERROR(INDEX(BasicStats!$A:$AH,MATCH($A89,BasicStats!$B:$B,0),COLUMN()+1),INDEX(BasicStats!$A:$AH,MATCH($A89&amp;" NCAA",BasicStats!$B:$B,0),COLUMN()+1))</f>
        <v>4.49</v>
      </c>
      <c r="H89">
        <f>IFERROR(INDEX(BasicStats!$A:$AH,MATCH($A89,BasicStats!$B:$B,0),COLUMN()+1),INDEX(BasicStats!$A:$AH,MATCH($A89&amp;" NCAA",BasicStats!$B:$B,0),COLUMN()+1))</f>
        <v>9</v>
      </c>
      <c r="I89">
        <f>IFERROR(INDEX(BasicStats!$A:$AH,MATCH($A89,BasicStats!$B:$B,0),COLUMN()+1),INDEX(BasicStats!$A:$AH,MATCH($A89&amp;" NCAA",BasicStats!$B:$B,0),COLUMN()+1))</f>
        <v>9</v>
      </c>
      <c r="J89">
        <f>IFERROR(INDEX(BasicStats!$A:$AH,MATCH($A89,BasicStats!$B:$B,0),COLUMN()+1),INDEX(BasicStats!$A:$AH,MATCH($A89&amp;" NCAA",BasicStats!$B:$B,0),COLUMN()+1))</f>
        <v>11</v>
      </c>
      <c r="K89">
        <f>IFERROR(INDEX(BasicStats!$A:$AH,MATCH($A89,BasicStats!$B:$B,0),COLUMN()+1),INDEX(BasicStats!$A:$AH,MATCH($A89&amp;" NCAA",BasicStats!$B:$B,0),COLUMN()+1))</f>
        <v>7</v>
      </c>
      <c r="L89">
        <f>IFERROR(INDEX(BasicStats!$A:$AH,MATCH($A89,BasicStats!$B:$B,0),COLUMN()+1),INDEX(BasicStats!$A:$AH,MATCH($A89&amp;" NCAA",BasicStats!$B:$B,0),COLUMN()+1))</f>
        <v>4</v>
      </c>
      <c r="M89">
        <f>IFERROR(INDEX(BasicStats!$A:$AH,MATCH($A89,BasicStats!$B:$B,0),COLUMN()+1),INDEX(BasicStats!$A:$AH,MATCH($A89&amp;" NCAA",BasicStats!$B:$B,0),COLUMN()+1))</f>
        <v>10</v>
      </c>
      <c r="N89">
        <f>IFERROR(INDEX(BasicStats!$A:$AH,MATCH($A89,BasicStats!$B:$B,0),COLUMN()+1),INDEX(BasicStats!$A:$AH,MATCH($A89&amp;" NCAA",BasicStats!$B:$B,0),COLUMN()+1))</f>
        <v>2203</v>
      </c>
      <c r="O89">
        <f>IFERROR(INDEX(BasicStats!$A:$AH,MATCH($A89,BasicStats!$B:$B,0),COLUMN()+1),INDEX(BasicStats!$A:$AH,MATCH($A89&amp;" NCAA",BasicStats!$B:$B,0),COLUMN()+1))</f>
        <v>2213</v>
      </c>
      <c r="P89">
        <f>IFERROR(INDEX(BasicStats!$A:$AH,MATCH($A89,BasicStats!$B:$B,0),COLUMN()+1),INDEX(BasicStats!$A:$AH,MATCH($A89&amp;" NCAA",BasicStats!$B:$B,0),COLUMN()+1))</f>
        <v>0</v>
      </c>
      <c r="Q89">
        <f>IFERROR(INDEX(BasicStats!$A:$AH,MATCH($A89,BasicStats!$B:$B,0),COLUMN()+1),INDEX(BasicStats!$A:$AH,MATCH($A89&amp;" NCAA",BasicStats!$B:$B,0),COLUMN()+1))</f>
        <v>1295</v>
      </c>
      <c r="R89">
        <f>IFERROR(INDEX(BasicStats!$A:$AH,MATCH($A89,BasicStats!$B:$B,0),COLUMN()+1),INDEX(BasicStats!$A:$AH,MATCH($A89&amp;" NCAA",BasicStats!$B:$B,0),COLUMN()+1))</f>
        <v>818</v>
      </c>
      <c r="S89">
        <f>IFERROR(INDEX(BasicStats!$A:$AH,MATCH($A89,BasicStats!$B:$B,0),COLUMN()+1),INDEX(BasicStats!$A:$AH,MATCH($A89&amp;" NCAA",BasicStats!$B:$B,0),COLUMN()+1))</f>
        <v>1822</v>
      </c>
      <c r="T89">
        <f>IFERROR(INDEX(BasicStats!$A:$AH,MATCH($A89,BasicStats!$B:$B,0),COLUMN()+1),INDEX(BasicStats!$A:$AH,MATCH($A89&amp;" NCAA",BasicStats!$B:$B,0),COLUMN()+1))</f>
        <v>0.44900000000000001</v>
      </c>
      <c r="U89">
        <f>IFERROR(INDEX(BasicStats!$A:$AH,MATCH($A89,BasicStats!$B:$B,0),COLUMN()+1),INDEX(BasicStats!$A:$AH,MATCH($A89&amp;" NCAA",BasicStats!$B:$B,0),COLUMN()+1))</f>
        <v>187</v>
      </c>
      <c r="V89">
        <f>IFERROR(INDEX(BasicStats!$A:$AH,MATCH($A89,BasicStats!$B:$B,0),COLUMN()+1),INDEX(BasicStats!$A:$AH,MATCH($A89&amp;" NCAA",BasicStats!$B:$B,0),COLUMN()+1))</f>
        <v>634</v>
      </c>
      <c r="W89">
        <f>IFERROR(INDEX(BasicStats!$A:$AH,MATCH($A89,BasicStats!$B:$B,0),COLUMN()+1),INDEX(BasicStats!$A:$AH,MATCH($A89&amp;" NCAA",BasicStats!$B:$B,0),COLUMN()+1))</f>
        <v>0.29499999999999998</v>
      </c>
      <c r="X89">
        <f>IFERROR(INDEX(BasicStats!$A:$AH,MATCH($A89,BasicStats!$B:$B,0),COLUMN()+1),INDEX(BasicStats!$A:$AH,MATCH($A89&amp;" NCAA",BasicStats!$B:$B,0),COLUMN()+1))</f>
        <v>380</v>
      </c>
      <c r="Y89">
        <f>IFERROR(INDEX(BasicStats!$A:$AH,MATCH($A89,BasicStats!$B:$B,0),COLUMN()+1),INDEX(BasicStats!$A:$AH,MATCH($A89&amp;" NCAA",BasicStats!$B:$B,0),COLUMN()+1))</f>
        <v>604</v>
      </c>
      <c r="Z89">
        <f>IFERROR(INDEX(BasicStats!$A:$AH,MATCH($A89,BasicStats!$B:$B,0),COLUMN()+1),INDEX(BasicStats!$A:$AH,MATCH($A89&amp;" NCAA",BasicStats!$B:$B,0),COLUMN()+1))</f>
        <v>0.629</v>
      </c>
      <c r="AA89">
        <f>IFERROR(INDEX(BasicStats!$A:$AH,MATCH($A89,BasicStats!$B:$B,0),COLUMN()+1),INDEX(BasicStats!$A:$AH,MATCH($A89&amp;" NCAA",BasicStats!$B:$B,0),COLUMN()+1))</f>
        <v>400</v>
      </c>
      <c r="AB89">
        <f>IFERROR(INDEX(BasicStats!$A:$AH,MATCH($A89,BasicStats!$B:$B,0),COLUMN()+1),INDEX(BasicStats!$A:$AH,MATCH($A89&amp;" NCAA",BasicStats!$B:$B,0),COLUMN()+1))</f>
        <v>1155</v>
      </c>
      <c r="AC89">
        <f>IFERROR(INDEX(BasicStats!$A:$AH,MATCH($A89,BasicStats!$B:$B,0),COLUMN()+1),INDEX(BasicStats!$A:$AH,MATCH($A89&amp;" NCAA",BasicStats!$B:$B,0),COLUMN()+1))</f>
        <v>369</v>
      </c>
      <c r="AD89">
        <f>IFERROR(INDEX(BasicStats!$A:$AH,MATCH($A89,BasicStats!$B:$B,0),COLUMN()+1),INDEX(BasicStats!$A:$AH,MATCH($A89&amp;" NCAA",BasicStats!$B:$B,0),COLUMN()+1))</f>
        <v>237</v>
      </c>
      <c r="AE89">
        <f>IFERROR(INDEX(BasicStats!$A:$AH,MATCH($A89,BasicStats!$B:$B,0),COLUMN()+1),INDEX(BasicStats!$A:$AH,MATCH($A89&amp;" NCAA",BasicStats!$B:$B,0),COLUMN()+1))</f>
        <v>142</v>
      </c>
      <c r="AF89">
        <f>IFERROR(INDEX(BasicStats!$A:$AH,MATCH($A89,BasicStats!$B:$B,0),COLUMN()+1),INDEX(BasicStats!$A:$AH,MATCH($A89&amp;" NCAA",BasicStats!$B:$B,0),COLUMN()+1))</f>
        <v>442</v>
      </c>
      <c r="AG89" s="38">
        <f>IFERROR(INDEX(AdvancedStats!$A:$AD,MATCH($A89,AdvancedStats!$B:$B,0),COLUMN()-15),INDEX(AdvancedStats!$A:$AD,MATCH($A89&amp;" NCAA",AdvancedStats!$B:$B,0),COLUMN()-15))</f>
        <v>66.5</v>
      </c>
      <c r="AH89" s="38">
        <f>IFERROR(INDEX(AdvancedStats!$A:$AD,MATCH($A89,AdvancedStats!$B:$B,0),COLUMN()-15),INDEX(AdvancedStats!$A:$AD,MATCH($A89&amp;" NCAA",AdvancedStats!$B:$B,0),COLUMN()-15))</f>
        <v>102.3</v>
      </c>
      <c r="AI89" s="38">
        <f>IFERROR(INDEX(AdvancedStats!$A:$AD,MATCH($A89,AdvancedStats!$B:$B,0),COLUMN()-15),INDEX(AdvancedStats!$A:$AD,MATCH($A89&amp;" NCAA",AdvancedStats!$B:$B,0),COLUMN()-15))</f>
        <v>0.33200000000000002</v>
      </c>
      <c r="AJ89" s="38">
        <f>IFERROR(INDEX(AdvancedStats!$A:$AD,MATCH($A89,AdvancedStats!$B:$B,0),COLUMN()-15),INDEX(AdvancedStats!$A:$AD,MATCH($A89&amp;" NCAA",AdvancedStats!$B:$B,0),COLUMN()-15))</f>
        <v>0.34799999999999998</v>
      </c>
      <c r="AK89" s="38">
        <f>IFERROR(INDEX(AdvancedStats!$A:$AD,MATCH($A89,AdvancedStats!$B:$B,0),COLUMN()-15),INDEX(AdvancedStats!$A:$AD,MATCH($A89&amp;" NCAA",AdvancedStats!$B:$B,0),COLUMN()-15))</f>
        <v>0.52200000000000002</v>
      </c>
      <c r="AL89" s="38">
        <f>IFERROR(INDEX(AdvancedStats!$A:$AD,MATCH($A89,AdvancedStats!$B:$B,0),COLUMN()-15),INDEX(AdvancedStats!$A:$AD,MATCH($A89&amp;" NCAA",AdvancedStats!$B:$B,0),COLUMN()-15))</f>
        <v>51</v>
      </c>
      <c r="AM89" s="38">
        <f>IFERROR(INDEX(AdvancedStats!$A:$AD,MATCH($A89,AdvancedStats!$B:$B,0),COLUMN()-15),INDEX(AdvancedStats!$A:$AD,MATCH($A89&amp;" NCAA",AdvancedStats!$B:$B,0),COLUMN()-15))</f>
        <v>45.1</v>
      </c>
      <c r="AN89" s="38">
        <f>IFERROR(INDEX(AdvancedStats!$A:$AD,MATCH($A89,AdvancedStats!$B:$B,0),COLUMN()-15),INDEX(AdvancedStats!$A:$AD,MATCH($A89&amp;" NCAA",AdvancedStats!$B:$B,0),COLUMN()-15))</f>
        <v>11</v>
      </c>
      <c r="AO89" s="38">
        <f>IFERROR(INDEX(AdvancedStats!$A:$AD,MATCH($A89,AdvancedStats!$B:$B,0),COLUMN()-15),INDEX(AdvancedStats!$A:$AD,MATCH($A89&amp;" NCAA",AdvancedStats!$B:$B,0),COLUMN()-15))</f>
        <v>13.5</v>
      </c>
      <c r="AP89" s="38">
        <f>IFERROR(INDEX(AdvancedStats!$A:$AD,MATCH($A89,AdvancedStats!$B:$B,0),COLUMN()-15),INDEX(AdvancedStats!$A:$AD,MATCH($A89&amp;" NCAA",AdvancedStats!$B:$B,0),COLUMN()-15))</f>
        <v>0.5</v>
      </c>
      <c r="AQ89" s="38">
        <f>IFERROR(INDEX(AdvancedStats!$A:$AD,MATCH($A89,AdvancedStats!$B:$B,0),COLUMN()-15),INDEX(AdvancedStats!$A:$AD,MATCH($A89&amp;" NCAA",AdvancedStats!$B:$B,0),COLUMN()-15))</f>
        <v>17.3</v>
      </c>
      <c r="AR89" s="38">
        <f>IFERROR(INDEX(AdvancedStats!$A:$AD,MATCH($A89,AdvancedStats!$B:$B,0),COLUMN()-15),INDEX(AdvancedStats!$A:$AD,MATCH($A89&amp;" NCAA",AdvancedStats!$B:$B,0),COLUMN()-15))</f>
        <v>35.6</v>
      </c>
      <c r="AS89" s="38">
        <f>IFERROR(INDEX(AdvancedStats!$A:$AD,MATCH($A89,AdvancedStats!$B:$B,0),COLUMN()-15),INDEX(AdvancedStats!$A:$AD,MATCH($A89&amp;" NCAA",AdvancedStats!$B:$B,0),COLUMN()-15))</f>
        <v>0.20899999999999999</v>
      </c>
      <c r="AT89" s="39">
        <f>IFERROR(INDEX(AdvancedOpponentStats!$A:$AD,MATCH($A89,AdvancedOpponentStats!$B:$B,0),COLUMN()-27),INDEX(AdvancedOpponentStats!$A:$AD,MATCH($A89&amp;" NCAA",AdvancedOpponentStats!$B:$B,0),COLUMN()-27))</f>
        <v>102.8</v>
      </c>
      <c r="AU89" s="39">
        <f>IFERROR(INDEX(AdvancedOpponentStats!$A:$AD,MATCH($A89,AdvancedOpponentStats!$B:$B,0),COLUMN()-27),INDEX(AdvancedOpponentStats!$A:$AD,MATCH($A89&amp;" NCAA",AdvancedOpponentStats!$B:$B,0),COLUMN()-27))</f>
        <v>0.3</v>
      </c>
      <c r="AV89" s="39">
        <f>IFERROR(INDEX(AdvancedOpponentStats!$A:$AD,MATCH($A89,AdvancedOpponentStats!$B:$B,0),COLUMN()-27),INDEX(AdvancedOpponentStats!$A:$AD,MATCH($A89&amp;" NCAA",AdvancedOpponentStats!$B:$B,0),COLUMN()-27))</f>
        <v>0.42399999999999999</v>
      </c>
      <c r="AW89" s="39">
        <f>IFERROR(INDEX(AdvancedOpponentStats!$A:$AD,MATCH($A89,AdvancedOpponentStats!$B:$B,0),COLUMN()-27),INDEX(AdvancedOpponentStats!$A:$AD,MATCH($A89&amp;" NCAA",AdvancedOpponentStats!$B:$B,0),COLUMN()-27))</f>
        <v>0.52900000000000003</v>
      </c>
      <c r="AX89" s="39">
        <f>IFERROR(INDEX(AdvancedOpponentStats!$A:$AD,MATCH($A89,AdvancedOpponentStats!$B:$B,0),COLUMN()-27),INDEX(AdvancedOpponentStats!$A:$AD,MATCH($A89&amp;" NCAA",AdvancedOpponentStats!$B:$B,0),COLUMN()-27))</f>
        <v>49</v>
      </c>
      <c r="AY89" s="39">
        <f>IFERROR(INDEX(AdvancedOpponentStats!$A:$AD,MATCH($A89,AdvancedOpponentStats!$B:$B,0),COLUMN()-27),INDEX(AdvancedOpponentStats!$A:$AD,MATCH($A89&amp;" NCAA",AdvancedOpponentStats!$B:$B,0),COLUMN()-27))</f>
        <v>67.900000000000006</v>
      </c>
      <c r="AZ89" s="39">
        <f>IFERROR(INDEX(AdvancedOpponentStats!$A:$AD,MATCH($A89,AdvancedOpponentStats!$B:$B,0),COLUMN()-27),INDEX(AdvancedOpponentStats!$A:$AD,MATCH($A89&amp;" NCAA",AdvancedOpponentStats!$B:$B,0),COLUMN()-27))</f>
        <v>10</v>
      </c>
      <c r="BA89" s="39">
        <f>IFERROR(INDEX(AdvancedOpponentStats!$A:$AD,MATCH($A89,AdvancedOpponentStats!$B:$B,0),COLUMN()-27),INDEX(AdvancedOpponentStats!$A:$AD,MATCH($A89&amp;" NCAA",AdvancedOpponentStats!$B:$B,0),COLUMN()-27))</f>
        <v>8.3000000000000007</v>
      </c>
      <c r="BB89" s="39">
        <f>IFERROR(INDEX(AdvancedOpponentStats!$A:$AD,MATCH($A89,AdvancedOpponentStats!$B:$B,0),COLUMN()-27),INDEX(AdvancedOpponentStats!$A:$AD,MATCH($A89&amp;" NCAA",AdvancedOpponentStats!$B:$B,0),COLUMN()-27))</f>
        <v>0.502</v>
      </c>
      <c r="BC89" s="39">
        <f>IFERROR(INDEX(AdvancedOpponentStats!$A:$AD,MATCH($A89,AdvancedOpponentStats!$B:$B,0),COLUMN()-27),INDEX(AdvancedOpponentStats!$A:$AD,MATCH($A89&amp;" NCAA",AdvancedOpponentStats!$B:$B,0),COLUMN()-27))</f>
        <v>17.600000000000001</v>
      </c>
      <c r="BD89" s="39">
        <f>IFERROR(INDEX(AdvancedOpponentStats!$A:$AD,MATCH($A89,AdvancedOpponentStats!$B:$B,0),COLUMN()-27),INDEX(AdvancedOpponentStats!$A:$AD,MATCH($A89&amp;" NCAA",AdvancedOpponentStats!$B:$B,0),COLUMN()-27))</f>
        <v>33.700000000000003</v>
      </c>
      <c r="BE89" s="39">
        <f>IFERROR(INDEX(AdvancedOpponentStats!$A:$AD,MATCH($A89,AdvancedOpponentStats!$B:$B,0),COLUMN()-27),INDEX(AdvancedOpponentStats!$A:$AD,MATCH($A89&amp;" NCAA",AdvancedOpponentStats!$B:$B,0),COLUMN()-27))</f>
        <v>0.20399999999999999</v>
      </c>
      <c r="BF89" s="41">
        <f>IFERROR(INDEX(TeamRankings!$A:$R,MATCH($A89,TeamRankings!$B:$B,0),COLUMN()-49),INDEX(TeamRankings!$A:$R,MATCH($A89&amp;" NCAA",TeamRankings!$B:$B,0),COLUMN()-49))</f>
        <v>-0.31</v>
      </c>
      <c r="BG89" s="41">
        <f>IFERROR(INDEX(TeamRankings!$A:$R,MATCH($A89,TeamRankings!$B:$B,0),COLUMN()-48),INDEX(TeamRankings!$A:$R,MATCH($A89&amp;" NCAA",TeamRankings!$B:$B,0),COLUMN()-48))</f>
        <v>4.49</v>
      </c>
      <c r="BH89" s="41">
        <f>IFERROR(INDEX(TeamRankings!$A:$R,MATCH($A89,TeamRankings!$B:$B,0),COLUMN()-47),INDEX(TeamRankings!$A:$R,MATCH($A89&amp;" NCAA",TeamRankings!$B:$B,0),COLUMN()-47))</f>
        <v>-5.56</v>
      </c>
      <c r="BI89" s="41">
        <f>IFERROR(INDEX(TeamRankings!$A:$R,MATCH($A89,TeamRankings!$B:$B,0),COLUMN()-47),INDEX(TeamRankings!$A:$R,MATCH($A89&amp;" NCAA",TeamRankings!$B:$B,0),COLUMN()-47))</f>
        <v>6.01</v>
      </c>
      <c r="BJ89" s="41">
        <f>IFERROR(INDEX(TeamRankings!$A:$R,MATCH($A89,TeamRankings!$B:$B,0),COLUMN()-47),INDEX(TeamRankings!$A:$R,MATCH($A89&amp;" NCAA",TeamRankings!$B:$B,0),COLUMN()-47))</f>
        <v>0.45</v>
      </c>
      <c r="BK89" s="41">
        <f>IFERROR(INDEX(TeamRankings!$A:$R,MATCH($A89,TeamRankings!$B:$B,0),COLUMN()-47),INDEX(TeamRankings!$A:$R,MATCH($A89&amp;" NCAA",TeamRankings!$B:$B,0),COLUMN()-47))</f>
        <v>102.5</v>
      </c>
      <c r="BL89" s="41">
        <f>IFERROR(INDEX(TeamRankings!$A:$R,MATCH($A89,TeamRankings!$B:$B,0),COLUMN()-47),INDEX(TeamRankings!$A:$R,MATCH($A89&amp;" NCAA",TeamRankings!$B:$B,0),COLUMN()-47))</f>
        <v>101.61</v>
      </c>
      <c r="BM89" s="41">
        <f>IFERROR(INDEX(TeamRankings!$A:$R,MATCH($A89,TeamRankings!$B:$B,0),COLUMN()-47),INDEX(TeamRankings!$A:$R,MATCH($A89&amp;" NCAA",TeamRankings!$B:$B,0),COLUMN()-47))</f>
        <v>0.89</v>
      </c>
      <c r="BN89">
        <f t="shared" si="33"/>
        <v>184</v>
      </c>
      <c r="BO89">
        <f t="shared" si="34"/>
        <v>138</v>
      </c>
      <c r="BP89">
        <f t="shared" si="20"/>
        <v>68.84375</v>
      </c>
      <c r="BQ89" s="41" t="str">
        <f>INDEX(TeamRankings!$A:$R,MATCH($A89,TeamRankings!$B:$B,0),3)</f>
        <v>MAC (West)</v>
      </c>
      <c r="BR89" s="40">
        <f t="shared" si="21"/>
        <v>-0.5</v>
      </c>
      <c r="BS89" s="40">
        <f t="shared" si="22"/>
        <v>3.2000000000000028E-2</v>
      </c>
      <c r="BT89" s="40">
        <f t="shared" si="23"/>
        <v>-7.6000000000000012E-2</v>
      </c>
      <c r="BU89" s="40">
        <f t="shared" si="24"/>
        <v>-7.0000000000000062E-3</v>
      </c>
      <c r="BV89" s="40">
        <f t="shared" si="25"/>
        <v>2</v>
      </c>
      <c r="BW89" s="40">
        <f t="shared" si="26"/>
        <v>-22.800000000000004</v>
      </c>
      <c r="BX89" s="40">
        <f t="shared" si="27"/>
        <v>1</v>
      </c>
      <c r="BY89" s="40">
        <f t="shared" si="28"/>
        <v>5.1999999999999993</v>
      </c>
      <c r="BZ89" s="40">
        <f t="shared" si="29"/>
        <v>-2.0000000000000018E-3</v>
      </c>
      <c r="CA89" s="40">
        <f t="shared" si="30"/>
        <v>-0.30000000000000071</v>
      </c>
      <c r="CB89" s="40">
        <f t="shared" si="31"/>
        <v>1.8999999999999986</v>
      </c>
      <c r="CC89" s="40">
        <f t="shared" si="32"/>
        <v>5.0000000000000044E-3</v>
      </c>
    </row>
    <row r="90" spans="1:81" x14ac:dyDescent="0.25">
      <c r="A90" t="s">
        <v>218</v>
      </c>
      <c r="B90">
        <f>IFERROR(INDEX(BasicStats!$A:$AH,MATCH($A90,BasicStats!$B:$B,0),COLUMN()+1),INDEX(BasicStats!$A:$AH,MATCH($A90&amp;" NCAA",BasicStats!$B:$B,0),COLUMN()+1))</f>
        <v>34</v>
      </c>
      <c r="C90">
        <f>IFERROR(INDEX(BasicStats!$A:$AH,MATCH($A90,BasicStats!$B:$B,0),COLUMN()+1),INDEX(BasicStats!$A:$AH,MATCH($A90&amp;" NCAA",BasicStats!$B:$B,0),COLUMN()+1))</f>
        <v>16</v>
      </c>
      <c r="D90">
        <f>IFERROR(INDEX(BasicStats!$A:$AH,MATCH($A90,BasicStats!$B:$B,0),COLUMN()+1),INDEX(BasicStats!$A:$AH,MATCH($A90&amp;" NCAA",BasicStats!$B:$B,0),COLUMN()+1))</f>
        <v>18</v>
      </c>
      <c r="E90">
        <f>IFERROR(INDEX(BasicStats!$A:$AH,MATCH($A90,BasicStats!$B:$B,0),COLUMN()+1),INDEX(BasicStats!$A:$AH,MATCH($A90&amp;" NCAA",BasicStats!$B:$B,0),COLUMN()+1))</f>
        <v>0.47099999999999997</v>
      </c>
      <c r="F90">
        <f>IFERROR(INDEX(BasicStats!$A:$AH,MATCH($A90,BasicStats!$B:$B,0),COLUMN()+1),INDEX(BasicStats!$A:$AH,MATCH($A90&amp;" NCAA",BasicStats!$B:$B,0),COLUMN()+1))</f>
        <v>-6.73</v>
      </c>
      <c r="G90">
        <f>IFERROR(INDEX(BasicStats!$A:$AH,MATCH($A90,BasicStats!$B:$B,0),COLUMN()+1),INDEX(BasicStats!$A:$AH,MATCH($A90&amp;" NCAA",BasicStats!$B:$B,0),COLUMN()+1))</f>
        <v>-4.12</v>
      </c>
      <c r="H90">
        <f>IFERROR(INDEX(BasicStats!$A:$AH,MATCH($A90,BasicStats!$B:$B,0),COLUMN()+1),INDEX(BasicStats!$A:$AH,MATCH($A90&amp;" NCAA",BasicStats!$B:$B,0),COLUMN()+1))</f>
        <v>12</v>
      </c>
      <c r="I90">
        <f>IFERROR(INDEX(BasicStats!$A:$AH,MATCH($A90,BasicStats!$B:$B,0),COLUMN()+1),INDEX(BasicStats!$A:$AH,MATCH($A90&amp;" NCAA",BasicStats!$B:$B,0),COLUMN()+1))</f>
        <v>8</v>
      </c>
      <c r="J90">
        <f>IFERROR(INDEX(BasicStats!$A:$AH,MATCH($A90,BasicStats!$B:$B,0),COLUMN()+1),INDEX(BasicStats!$A:$AH,MATCH($A90&amp;" NCAA",BasicStats!$B:$B,0),COLUMN()+1))</f>
        <v>9</v>
      </c>
      <c r="K90">
        <f>IFERROR(INDEX(BasicStats!$A:$AH,MATCH($A90,BasicStats!$B:$B,0),COLUMN()+1),INDEX(BasicStats!$A:$AH,MATCH($A90&amp;" NCAA",BasicStats!$B:$B,0),COLUMN()+1))</f>
        <v>4</v>
      </c>
      <c r="L90">
        <f>IFERROR(INDEX(BasicStats!$A:$AH,MATCH($A90,BasicStats!$B:$B,0),COLUMN()+1),INDEX(BasicStats!$A:$AH,MATCH($A90&amp;" NCAA",BasicStats!$B:$B,0),COLUMN()+1))</f>
        <v>4</v>
      </c>
      <c r="M90">
        <f>IFERROR(INDEX(BasicStats!$A:$AH,MATCH($A90,BasicStats!$B:$B,0),COLUMN()+1),INDEX(BasicStats!$A:$AH,MATCH($A90&amp;" NCAA",BasicStats!$B:$B,0),COLUMN()+1))</f>
        <v>13</v>
      </c>
      <c r="N90">
        <f>IFERROR(INDEX(BasicStats!$A:$AH,MATCH($A90,BasicStats!$B:$B,0),COLUMN()+1),INDEX(BasicStats!$A:$AH,MATCH($A90&amp;" NCAA",BasicStats!$B:$B,0),COLUMN()+1))</f>
        <v>2460</v>
      </c>
      <c r="O90">
        <f>IFERROR(INDEX(BasicStats!$A:$AH,MATCH($A90,BasicStats!$B:$B,0),COLUMN()+1),INDEX(BasicStats!$A:$AH,MATCH($A90&amp;" NCAA",BasicStats!$B:$B,0),COLUMN()+1))</f>
        <v>2527</v>
      </c>
      <c r="P90">
        <f>IFERROR(INDEX(BasicStats!$A:$AH,MATCH($A90,BasicStats!$B:$B,0),COLUMN()+1),INDEX(BasicStats!$A:$AH,MATCH($A90&amp;" NCAA",BasicStats!$B:$B,0),COLUMN()+1))</f>
        <v>0</v>
      </c>
      <c r="Q90">
        <f>IFERROR(INDEX(BasicStats!$A:$AH,MATCH($A90,BasicStats!$B:$B,0),COLUMN()+1),INDEX(BasicStats!$A:$AH,MATCH($A90&amp;" NCAA",BasicStats!$B:$B,0),COLUMN()+1))</f>
        <v>1380</v>
      </c>
      <c r="R90">
        <f>IFERROR(INDEX(BasicStats!$A:$AH,MATCH($A90,BasicStats!$B:$B,0),COLUMN()+1),INDEX(BasicStats!$A:$AH,MATCH($A90&amp;" NCAA",BasicStats!$B:$B,0),COLUMN()+1))</f>
        <v>876</v>
      </c>
      <c r="S90">
        <f>IFERROR(INDEX(BasicStats!$A:$AH,MATCH($A90,BasicStats!$B:$B,0),COLUMN()+1),INDEX(BasicStats!$A:$AH,MATCH($A90&amp;" NCAA",BasicStats!$B:$B,0),COLUMN()+1))</f>
        <v>2040</v>
      </c>
      <c r="T90">
        <f>IFERROR(INDEX(BasicStats!$A:$AH,MATCH($A90,BasicStats!$B:$B,0),COLUMN()+1),INDEX(BasicStats!$A:$AH,MATCH($A90&amp;" NCAA",BasicStats!$B:$B,0),COLUMN()+1))</f>
        <v>0.42899999999999999</v>
      </c>
      <c r="U90">
        <f>IFERROR(INDEX(BasicStats!$A:$AH,MATCH($A90,BasicStats!$B:$B,0),COLUMN()+1),INDEX(BasicStats!$A:$AH,MATCH($A90&amp;" NCAA",BasicStats!$B:$B,0),COLUMN()+1))</f>
        <v>310</v>
      </c>
      <c r="V90">
        <f>IFERROR(INDEX(BasicStats!$A:$AH,MATCH($A90,BasicStats!$B:$B,0),COLUMN()+1),INDEX(BasicStats!$A:$AH,MATCH($A90&amp;" NCAA",BasicStats!$B:$B,0),COLUMN()+1))</f>
        <v>886</v>
      </c>
      <c r="W90">
        <f>IFERROR(INDEX(BasicStats!$A:$AH,MATCH($A90,BasicStats!$B:$B,0),COLUMN()+1),INDEX(BasicStats!$A:$AH,MATCH($A90&amp;" NCAA",BasicStats!$B:$B,0),COLUMN()+1))</f>
        <v>0.35</v>
      </c>
      <c r="X90">
        <f>IFERROR(INDEX(BasicStats!$A:$AH,MATCH($A90,BasicStats!$B:$B,0),COLUMN()+1),INDEX(BasicStats!$A:$AH,MATCH($A90&amp;" NCAA",BasicStats!$B:$B,0),COLUMN()+1))</f>
        <v>398</v>
      </c>
      <c r="Y90">
        <f>IFERROR(INDEX(BasicStats!$A:$AH,MATCH($A90,BasicStats!$B:$B,0),COLUMN()+1),INDEX(BasicStats!$A:$AH,MATCH($A90&amp;" NCAA",BasicStats!$B:$B,0),COLUMN()+1))</f>
        <v>546</v>
      </c>
      <c r="Z90">
        <f>IFERROR(INDEX(BasicStats!$A:$AH,MATCH($A90,BasicStats!$B:$B,0),COLUMN()+1),INDEX(BasicStats!$A:$AH,MATCH($A90&amp;" NCAA",BasicStats!$B:$B,0),COLUMN()+1))</f>
        <v>0.72899999999999998</v>
      </c>
      <c r="AA90">
        <f>IFERROR(INDEX(BasicStats!$A:$AH,MATCH($A90,BasicStats!$B:$B,0),COLUMN()+1),INDEX(BasicStats!$A:$AH,MATCH($A90&amp;" NCAA",BasicStats!$B:$B,0),COLUMN()+1))</f>
        <v>299</v>
      </c>
      <c r="AB90">
        <f>IFERROR(INDEX(BasicStats!$A:$AH,MATCH($A90,BasicStats!$B:$B,0),COLUMN()+1),INDEX(BasicStats!$A:$AH,MATCH($A90&amp;" NCAA",BasicStats!$B:$B,0),COLUMN()+1))</f>
        <v>1192</v>
      </c>
      <c r="AC90">
        <f>IFERROR(INDEX(BasicStats!$A:$AH,MATCH($A90,BasicStats!$B:$B,0),COLUMN()+1),INDEX(BasicStats!$A:$AH,MATCH($A90&amp;" NCAA",BasicStats!$B:$B,0),COLUMN()+1))</f>
        <v>467</v>
      </c>
      <c r="AD90">
        <f>IFERROR(INDEX(BasicStats!$A:$AH,MATCH($A90,BasicStats!$B:$B,0),COLUMN()+1),INDEX(BasicStats!$A:$AH,MATCH($A90&amp;" NCAA",BasicStats!$B:$B,0),COLUMN()+1))</f>
        <v>200</v>
      </c>
      <c r="AE90">
        <f>IFERROR(INDEX(BasicStats!$A:$AH,MATCH($A90,BasicStats!$B:$B,0),COLUMN()+1),INDEX(BasicStats!$A:$AH,MATCH($A90&amp;" NCAA",BasicStats!$B:$B,0),COLUMN()+1))</f>
        <v>101</v>
      </c>
      <c r="AF90">
        <f>IFERROR(INDEX(BasicStats!$A:$AH,MATCH($A90,BasicStats!$B:$B,0),COLUMN()+1),INDEX(BasicStats!$A:$AH,MATCH($A90&amp;" NCAA",BasicStats!$B:$B,0),COLUMN()+1))</f>
        <v>401</v>
      </c>
      <c r="AG90" s="38">
        <f>IFERROR(INDEX(AdvancedStats!$A:$AD,MATCH($A90,AdvancedStats!$B:$B,0),COLUMN()-15),INDEX(AdvancedStats!$A:$AD,MATCH($A90&amp;" NCAA",AdvancedStats!$B:$B,0),COLUMN()-15))</f>
        <v>69.5</v>
      </c>
      <c r="AH90" s="38">
        <f>IFERROR(INDEX(AdvancedStats!$A:$AD,MATCH($A90,AdvancedStats!$B:$B,0),COLUMN()-15),INDEX(AdvancedStats!$A:$AD,MATCH($A90&amp;" NCAA",AdvancedStats!$B:$B,0),COLUMN()-15))</f>
        <v>102.6</v>
      </c>
      <c r="AI90" s="38">
        <f>IFERROR(INDEX(AdvancedStats!$A:$AD,MATCH($A90,AdvancedStats!$B:$B,0),COLUMN()-15),INDEX(AdvancedStats!$A:$AD,MATCH($A90&amp;" NCAA",AdvancedStats!$B:$B,0),COLUMN()-15))</f>
        <v>0.26800000000000002</v>
      </c>
      <c r="AJ90" s="38">
        <f>IFERROR(INDEX(AdvancedStats!$A:$AD,MATCH($A90,AdvancedStats!$B:$B,0),COLUMN()-15),INDEX(AdvancedStats!$A:$AD,MATCH($A90&amp;" NCAA",AdvancedStats!$B:$B,0),COLUMN()-15))</f>
        <v>0.434</v>
      </c>
      <c r="AK90" s="38">
        <f>IFERROR(INDEX(AdvancedStats!$A:$AD,MATCH($A90,AdvancedStats!$B:$B,0),COLUMN()-15),INDEX(AdvancedStats!$A:$AD,MATCH($A90&amp;" NCAA",AdvancedStats!$B:$B,0),COLUMN()-15))</f>
        <v>0.53500000000000003</v>
      </c>
      <c r="AL90" s="38">
        <f>IFERROR(INDEX(AdvancedStats!$A:$AD,MATCH($A90,AdvancedStats!$B:$B,0),COLUMN()-15),INDEX(AdvancedStats!$A:$AD,MATCH($A90&amp;" NCAA",AdvancedStats!$B:$B,0),COLUMN()-15))</f>
        <v>49.9</v>
      </c>
      <c r="AM90" s="38">
        <f>IFERROR(INDEX(AdvancedStats!$A:$AD,MATCH($A90,AdvancedStats!$B:$B,0),COLUMN()-15),INDEX(AdvancedStats!$A:$AD,MATCH($A90&amp;" NCAA",AdvancedStats!$B:$B,0),COLUMN()-15))</f>
        <v>53.3</v>
      </c>
      <c r="AN90" s="38">
        <f>IFERROR(INDEX(AdvancedStats!$A:$AD,MATCH($A90,AdvancedStats!$B:$B,0),COLUMN()-15),INDEX(AdvancedStats!$A:$AD,MATCH($A90&amp;" NCAA",AdvancedStats!$B:$B,0),COLUMN()-15))</f>
        <v>8.3000000000000007</v>
      </c>
      <c r="AO90" s="38">
        <f>IFERROR(INDEX(AdvancedStats!$A:$AD,MATCH($A90,AdvancedStats!$B:$B,0),COLUMN()-15),INDEX(AdvancedStats!$A:$AD,MATCH($A90&amp;" NCAA",AdvancedStats!$B:$B,0),COLUMN()-15))</f>
        <v>8.6</v>
      </c>
      <c r="AP90" s="38">
        <f>IFERROR(INDEX(AdvancedStats!$A:$AD,MATCH($A90,AdvancedStats!$B:$B,0),COLUMN()-15),INDEX(AdvancedStats!$A:$AD,MATCH($A90&amp;" NCAA",AdvancedStats!$B:$B,0),COLUMN()-15))</f>
        <v>0.505</v>
      </c>
      <c r="AQ90" s="38">
        <f>IFERROR(INDEX(AdvancedStats!$A:$AD,MATCH($A90,AdvancedStats!$B:$B,0),COLUMN()-15),INDEX(AdvancedStats!$A:$AD,MATCH($A90&amp;" NCAA",AdvancedStats!$B:$B,0),COLUMN()-15))</f>
        <v>14.8</v>
      </c>
      <c r="AR90" s="38">
        <f>IFERROR(INDEX(AdvancedStats!$A:$AD,MATCH($A90,AdvancedStats!$B:$B,0),COLUMN()-15),INDEX(AdvancedStats!$A:$AD,MATCH($A90&amp;" NCAA",AdvancedStats!$B:$B,0),COLUMN()-15))</f>
        <v>24.4</v>
      </c>
      <c r="AS90" s="38">
        <f>IFERROR(INDEX(AdvancedStats!$A:$AD,MATCH($A90,AdvancedStats!$B:$B,0),COLUMN()-15),INDEX(AdvancedStats!$A:$AD,MATCH($A90&amp;" NCAA",AdvancedStats!$B:$B,0),COLUMN()-15))</f>
        <v>0.19500000000000001</v>
      </c>
      <c r="AT90" s="39">
        <f>IFERROR(INDEX(AdvancedOpponentStats!$A:$AD,MATCH($A90,AdvancedOpponentStats!$B:$B,0),COLUMN()-27),INDEX(AdvancedOpponentStats!$A:$AD,MATCH($A90&amp;" NCAA",AdvancedOpponentStats!$B:$B,0),COLUMN()-27))</f>
        <v>105.4</v>
      </c>
      <c r="AU90" s="39">
        <f>IFERROR(INDEX(AdvancedOpponentStats!$A:$AD,MATCH($A90,AdvancedOpponentStats!$B:$B,0),COLUMN()-27),INDEX(AdvancedOpponentStats!$A:$AD,MATCH($A90&amp;" NCAA",AdvancedOpponentStats!$B:$B,0),COLUMN()-27))</f>
        <v>0.34599999999999997</v>
      </c>
      <c r="AV90" s="39">
        <f>IFERROR(INDEX(AdvancedOpponentStats!$A:$AD,MATCH($A90,AdvancedOpponentStats!$B:$B,0),COLUMN()-27),INDEX(AdvancedOpponentStats!$A:$AD,MATCH($A90&amp;" NCAA",AdvancedOpponentStats!$B:$B,0),COLUMN()-27))</f>
        <v>0.39500000000000002</v>
      </c>
      <c r="AW90" s="39">
        <f>IFERROR(INDEX(AdvancedOpponentStats!$A:$AD,MATCH($A90,AdvancedOpponentStats!$B:$B,0),COLUMN()-27),INDEX(AdvancedOpponentStats!$A:$AD,MATCH($A90&amp;" NCAA",AdvancedOpponentStats!$B:$B,0),COLUMN()-27))</f>
        <v>0.55900000000000005</v>
      </c>
      <c r="AX90" s="39">
        <f>IFERROR(INDEX(AdvancedOpponentStats!$A:$AD,MATCH($A90,AdvancedOpponentStats!$B:$B,0),COLUMN()-27),INDEX(AdvancedOpponentStats!$A:$AD,MATCH($A90&amp;" NCAA",AdvancedOpponentStats!$B:$B,0),COLUMN()-27))</f>
        <v>50.1</v>
      </c>
      <c r="AY90" s="39">
        <f>IFERROR(INDEX(AdvancedOpponentStats!$A:$AD,MATCH($A90,AdvancedOpponentStats!$B:$B,0),COLUMN()-27),INDEX(AdvancedOpponentStats!$A:$AD,MATCH($A90&amp;" NCAA",AdvancedOpponentStats!$B:$B,0),COLUMN()-27))</f>
        <v>51.5</v>
      </c>
      <c r="AZ90" s="39">
        <f>IFERROR(INDEX(AdvancedOpponentStats!$A:$AD,MATCH($A90,AdvancedOpponentStats!$B:$B,0),COLUMN()-27),INDEX(AdvancedOpponentStats!$A:$AD,MATCH($A90&amp;" NCAA",AdvancedOpponentStats!$B:$B,0),COLUMN()-27))</f>
        <v>8.5</v>
      </c>
      <c r="BA90" s="39">
        <f>IFERROR(INDEX(AdvancedOpponentStats!$A:$AD,MATCH($A90,AdvancedOpponentStats!$B:$B,0),COLUMN()-27),INDEX(AdvancedOpponentStats!$A:$AD,MATCH($A90&amp;" NCAA",AdvancedOpponentStats!$B:$B,0),COLUMN()-27))</f>
        <v>8.8000000000000007</v>
      </c>
      <c r="BB90" s="39">
        <f>IFERROR(INDEX(AdvancedOpponentStats!$A:$AD,MATCH($A90,AdvancedOpponentStats!$B:$B,0),COLUMN()-27),INDEX(AdvancedOpponentStats!$A:$AD,MATCH($A90&amp;" NCAA",AdvancedOpponentStats!$B:$B,0),COLUMN()-27))</f>
        <v>0.52700000000000002</v>
      </c>
      <c r="BC90" s="39">
        <f>IFERROR(INDEX(AdvancedOpponentStats!$A:$AD,MATCH($A90,AdvancedOpponentStats!$B:$B,0),COLUMN()-27),INDEX(AdvancedOpponentStats!$A:$AD,MATCH($A90&amp;" NCAA",AdvancedOpponentStats!$B:$B,0),COLUMN()-27))</f>
        <v>15.3</v>
      </c>
      <c r="BD90" s="39">
        <f>IFERROR(INDEX(AdvancedOpponentStats!$A:$AD,MATCH($A90,AdvancedOpponentStats!$B:$B,0),COLUMN()-27),INDEX(AdvancedOpponentStats!$A:$AD,MATCH($A90&amp;" NCAA",AdvancedOpponentStats!$B:$B,0),COLUMN()-27))</f>
        <v>23.3</v>
      </c>
      <c r="BE90" s="39">
        <f>IFERROR(INDEX(AdvancedOpponentStats!$A:$AD,MATCH($A90,AdvancedOpponentStats!$B:$B,0),COLUMN()-27),INDEX(AdvancedOpponentStats!$A:$AD,MATCH($A90&amp;" NCAA",AdvancedOpponentStats!$B:$B,0),COLUMN()-27))</f>
        <v>0.248</v>
      </c>
      <c r="BF90" s="41">
        <f>IFERROR(INDEX(TeamRankings!$A:$R,MATCH($A90,TeamRankings!$B:$B,0),COLUMN()-49),INDEX(TeamRankings!$A:$R,MATCH($A90&amp;" NCAA",TeamRankings!$B:$B,0),COLUMN()-49))</f>
        <v>-1.97</v>
      </c>
      <c r="BG90" s="41">
        <f>IFERROR(INDEX(TeamRankings!$A:$R,MATCH($A90,TeamRankings!$B:$B,0),COLUMN()-48),INDEX(TeamRankings!$A:$R,MATCH($A90&amp;" NCAA",TeamRankings!$B:$B,0),COLUMN()-48))</f>
        <v>-4.12</v>
      </c>
      <c r="BH90" s="41">
        <f>IFERROR(INDEX(TeamRankings!$A:$R,MATCH($A90,TeamRankings!$B:$B,0),COLUMN()-47),INDEX(TeamRankings!$A:$R,MATCH($A90&amp;" NCAA",TeamRankings!$B:$B,0),COLUMN()-47))</f>
        <v>-3.18</v>
      </c>
      <c r="BI90" s="41">
        <f>IFERROR(INDEX(TeamRankings!$A:$R,MATCH($A90,TeamRankings!$B:$B,0),COLUMN()-47),INDEX(TeamRankings!$A:$R,MATCH($A90&amp;" NCAA",TeamRankings!$B:$B,0),COLUMN()-47))</f>
        <v>-3.54</v>
      </c>
      <c r="BJ90" s="41">
        <f>IFERROR(INDEX(TeamRankings!$A:$R,MATCH($A90,TeamRankings!$B:$B,0),COLUMN()-47),INDEX(TeamRankings!$A:$R,MATCH($A90&amp;" NCAA",TeamRankings!$B:$B,0),COLUMN()-47))</f>
        <v>-6.73</v>
      </c>
      <c r="BK90" s="41">
        <f>IFERROR(INDEX(TeamRankings!$A:$R,MATCH($A90,TeamRankings!$B:$B,0),COLUMN()-47),INDEX(TeamRankings!$A:$R,MATCH($A90&amp;" NCAA",TeamRankings!$B:$B,0),COLUMN()-47))</f>
        <v>98.22</v>
      </c>
      <c r="BL90" s="41">
        <f>IFERROR(INDEX(TeamRankings!$A:$R,MATCH($A90,TeamRankings!$B:$B,0),COLUMN()-47),INDEX(TeamRankings!$A:$R,MATCH($A90&amp;" NCAA",TeamRankings!$B:$B,0),COLUMN()-47))</f>
        <v>107.31</v>
      </c>
      <c r="BM90" s="41">
        <f>IFERROR(INDEX(TeamRankings!$A:$R,MATCH($A90,TeamRankings!$B:$B,0),COLUMN()-47),INDEX(TeamRankings!$A:$R,MATCH($A90&amp;" NCAA",TeamRankings!$B:$B,0),COLUMN()-47))</f>
        <v>-9.09</v>
      </c>
      <c r="BN90">
        <f t="shared" si="33"/>
        <v>258</v>
      </c>
      <c r="BO90">
        <f t="shared" si="34"/>
        <v>241</v>
      </c>
      <c r="BP90">
        <f t="shared" si="20"/>
        <v>72.352941176470594</v>
      </c>
      <c r="BQ90" s="41" t="str">
        <f>INDEX(TeamRankings!$A:$R,MATCH($A90,TeamRankings!$B:$B,0),3)</f>
        <v>Big Sky</v>
      </c>
      <c r="BR90" s="40">
        <f t="shared" si="21"/>
        <v>-2.8000000000000114</v>
      </c>
      <c r="BS90" s="40">
        <f t="shared" si="22"/>
        <v>-7.7999999999999958E-2</v>
      </c>
      <c r="BT90" s="40">
        <f t="shared" si="23"/>
        <v>3.8999999999999979E-2</v>
      </c>
      <c r="BU90" s="40">
        <f t="shared" si="24"/>
        <v>-2.4000000000000021E-2</v>
      </c>
      <c r="BV90" s="40">
        <f t="shared" si="25"/>
        <v>-0.20000000000000284</v>
      </c>
      <c r="BW90" s="40">
        <f t="shared" si="26"/>
        <v>1.7999999999999972</v>
      </c>
      <c r="BX90" s="40">
        <f t="shared" si="27"/>
        <v>-0.19999999999999929</v>
      </c>
      <c r="BY90" s="40">
        <f t="shared" si="28"/>
        <v>-0.20000000000000107</v>
      </c>
      <c r="BZ90" s="40">
        <f t="shared" si="29"/>
        <v>-2.200000000000002E-2</v>
      </c>
      <c r="CA90" s="40">
        <f t="shared" si="30"/>
        <v>-0.5</v>
      </c>
      <c r="CB90" s="40">
        <f t="shared" si="31"/>
        <v>1.0999999999999979</v>
      </c>
      <c r="CC90" s="40">
        <f t="shared" si="32"/>
        <v>-5.2999999999999992E-2</v>
      </c>
    </row>
    <row r="91" spans="1:81" x14ac:dyDescent="0.25">
      <c r="A91" t="s">
        <v>219</v>
      </c>
      <c r="B91">
        <f>IFERROR(INDEX(BasicStats!$A:$AH,MATCH($A91,BasicStats!$B:$B,0),COLUMN()+1),INDEX(BasicStats!$A:$AH,MATCH($A91&amp;" NCAA",BasicStats!$B:$B,0),COLUMN()+1))</f>
        <v>32</v>
      </c>
      <c r="C91">
        <f>IFERROR(INDEX(BasicStats!$A:$AH,MATCH($A91,BasicStats!$B:$B,0),COLUMN()+1),INDEX(BasicStats!$A:$AH,MATCH($A91&amp;" NCAA",BasicStats!$B:$B,0),COLUMN()+1))</f>
        <v>11</v>
      </c>
      <c r="D91">
        <f>IFERROR(INDEX(BasicStats!$A:$AH,MATCH($A91,BasicStats!$B:$B,0),COLUMN()+1),INDEX(BasicStats!$A:$AH,MATCH($A91&amp;" NCAA",BasicStats!$B:$B,0),COLUMN()+1))</f>
        <v>21</v>
      </c>
      <c r="E91">
        <f>IFERROR(INDEX(BasicStats!$A:$AH,MATCH($A91,BasicStats!$B:$B,0),COLUMN()+1),INDEX(BasicStats!$A:$AH,MATCH($A91&amp;" NCAA",BasicStats!$B:$B,0),COLUMN()+1))</f>
        <v>0.34399999999999997</v>
      </c>
      <c r="F91">
        <f>IFERROR(INDEX(BasicStats!$A:$AH,MATCH($A91,BasicStats!$B:$B,0),COLUMN()+1),INDEX(BasicStats!$A:$AH,MATCH($A91&amp;" NCAA",BasicStats!$B:$B,0),COLUMN()+1))</f>
        <v>-11.51</v>
      </c>
      <c r="G91">
        <f>IFERROR(INDEX(BasicStats!$A:$AH,MATCH($A91,BasicStats!$B:$B,0),COLUMN()+1),INDEX(BasicStats!$A:$AH,MATCH($A91&amp;" NCAA",BasicStats!$B:$B,0),COLUMN()+1))</f>
        <v>-3.55</v>
      </c>
      <c r="H91">
        <f>IFERROR(INDEX(BasicStats!$A:$AH,MATCH($A91,BasicStats!$B:$B,0),COLUMN()+1),INDEX(BasicStats!$A:$AH,MATCH($A91&amp;" NCAA",BasicStats!$B:$B,0),COLUMN()+1))</f>
        <v>7</v>
      </c>
      <c r="I91">
        <f>IFERROR(INDEX(BasicStats!$A:$AH,MATCH($A91,BasicStats!$B:$B,0),COLUMN()+1),INDEX(BasicStats!$A:$AH,MATCH($A91&amp;" NCAA",BasicStats!$B:$B,0),COLUMN()+1))</f>
        <v>11</v>
      </c>
      <c r="J91">
        <f>IFERROR(INDEX(BasicStats!$A:$AH,MATCH($A91,BasicStats!$B:$B,0),COLUMN()+1),INDEX(BasicStats!$A:$AH,MATCH($A91&amp;" NCAA",BasicStats!$B:$B,0),COLUMN()+1))</f>
        <v>5</v>
      </c>
      <c r="K91">
        <f>IFERROR(INDEX(BasicStats!$A:$AH,MATCH($A91,BasicStats!$B:$B,0),COLUMN()+1),INDEX(BasicStats!$A:$AH,MATCH($A91&amp;" NCAA",BasicStats!$B:$B,0),COLUMN()+1))</f>
        <v>11</v>
      </c>
      <c r="L91">
        <f>IFERROR(INDEX(BasicStats!$A:$AH,MATCH($A91,BasicStats!$B:$B,0),COLUMN()+1),INDEX(BasicStats!$A:$AH,MATCH($A91&amp;" NCAA",BasicStats!$B:$B,0),COLUMN()+1))</f>
        <v>6</v>
      </c>
      <c r="M91">
        <f>IFERROR(INDEX(BasicStats!$A:$AH,MATCH($A91,BasicStats!$B:$B,0),COLUMN()+1),INDEX(BasicStats!$A:$AH,MATCH($A91&amp;" NCAA",BasicStats!$B:$B,0),COLUMN()+1))</f>
        <v>7</v>
      </c>
      <c r="N91">
        <f>IFERROR(INDEX(BasicStats!$A:$AH,MATCH($A91,BasicStats!$B:$B,0),COLUMN()+1),INDEX(BasicStats!$A:$AH,MATCH($A91&amp;" NCAA",BasicStats!$B:$B,0),COLUMN()+1))</f>
        <v>2266</v>
      </c>
      <c r="O91">
        <f>IFERROR(INDEX(BasicStats!$A:$AH,MATCH($A91,BasicStats!$B:$B,0),COLUMN()+1),INDEX(BasicStats!$A:$AH,MATCH($A91&amp;" NCAA",BasicStats!$B:$B,0),COLUMN()+1))</f>
        <v>2445</v>
      </c>
      <c r="P91">
        <f>IFERROR(INDEX(BasicStats!$A:$AH,MATCH($A91,BasicStats!$B:$B,0),COLUMN()+1),INDEX(BasicStats!$A:$AH,MATCH($A91&amp;" NCAA",BasicStats!$B:$B,0),COLUMN()+1))</f>
        <v>0</v>
      </c>
      <c r="Q91">
        <f>IFERROR(INDEX(BasicStats!$A:$AH,MATCH($A91,BasicStats!$B:$B,0),COLUMN()+1),INDEX(BasicStats!$A:$AH,MATCH($A91&amp;" NCAA",BasicStats!$B:$B,0),COLUMN()+1))</f>
        <v>1290</v>
      </c>
      <c r="R91">
        <f>IFERROR(INDEX(BasicStats!$A:$AH,MATCH($A91,BasicStats!$B:$B,0),COLUMN()+1),INDEX(BasicStats!$A:$AH,MATCH($A91&amp;" NCAA",BasicStats!$B:$B,0),COLUMN()+1))</f>
        <v>812</v>
      </c>
      <c r="S91">
        <f>IFERROR(INDEX(BasicStats!$A:$AH,MATCH($A91,BasicStats!$B:$B,0),COLUMN()+1),INDEX(BasicStats!$A:$AH,MATCH($A91&amp;" NCAA",BasicStats!$B:$B,0),COLUMN()+1))</f>
        <v>1860</v>
      </c>
      <c r="T91">
        <f>IFERROR(INDEX(BasicStats!$A:$AH,MATCH($A91,BasicStats!$B:$B,0),COLUMN()+1),INDEX(BasicStats!$A:$AH,MATCH($A91&amp;" NCAA",BasicStats!$B:$B,0),COLUMN()+1))</f>
        <v>0.437</v>
      </c>
      <c r="U91">
        <f>IFERROR(INDEX(BasicStats!$A:$AH,MATCH($A91,BasicStats!$B:$B,0),COLUMN()+1),INDEX(BasicStats!$A:$AH,MATCH($A91&amp;" NCAA",BasicStats!$B:$B,0),COLUMN()+1))</f>
        <v>335</v>
      </c>
      <c r="V91">
        <f>IFERROR(INDEX(BasicStats!$A:$AH,MATCH($A91,BasicStats!$B:$B,0),COLUMN()+1),INDEX(BasicStats!$A:$AH,MATCH($A91&amp;" NCAA",BasicStats!$B:$B,0),COLUMN()+1))</f>
        <v>942</v>
      </c>
      <c r="W91">
        <f>IFERROR(INDEX(BasicStats!$A:$AH,MATCH($A91,BasicStats!$B:$B,0),COLUMN()+1),INDEX(BasicStats!$A:$AH,MATCH($A91&amp;" NCAA",BasicStats!$B:$B,0),COLUMN()+1))</f>
        <v>0.35599999999999998</v>
      </c>
      <c r="X91">
        <f>IFERROR(INDEX(BasicStats!$A:$AH,MATCH($A91,BasicStats!$B:$B,0),COLUMN()+1),INDEX(BasicStats!$A:$AH,MATCH($A91&amp;" NCAA",BasicStats!$B:$B,0),COLUMN()+1))</f>
        <v>307</v>
      </c>
      <c r="Y91">
        <f>IFERROR(INDEX(BasicStats!$A:$AH,MATCH($A91,BasicStats!$B:$B,0),COLUMN()+1),INDEX(BasicStats!$A:$AH,MATCH($A91&amp;" NCAA",BasicStats!$B:$B,0),COLUMN()+1))</f>
        <v>443</v>
      </c>
      <c r="Z91">
        <f>IFERROR(INDEX(BasicStats!$A:$AH,MATCH($A91,BasicStats!$B:$B,0),COLUMN()+1),INDEX(BasicStats!$A:$AH,MATCH($A91&amp;" NCAA",BasicStats!$B:$B,0),COLUMN()+1))</f>
        <v>0.69299999999999995</v>
      </c>
      <c r="AA91">
        <f>IFERROR(INDEX(BasicStats!$A:$AH,MATCH($A91,BasicStats!$B:$B,0),COLUMN()+1),INDEX(BasicStats!$A:$AH,MATCH($A91&amp;" NCAA",BasicStats!$B:$B,0),COLUMN()+1))</f>
        <v>265</v>
      </c>
      <c r="AB91">
        <f>IFERROR(INDEX(BasicStats!$A:$AH,MATCH($A91,BasicStats!$B:$B,0),COLUMN()+1),INDEX(BasicStats!$A:$AH,MATCH($A91&amp;" NCAA",BasicStats!$B:$B,0),COLUMN()+1))</f>
        <v>1080</v>
      </c>
      <c r="AC91">
        <f>IFERROR(INDEX(BasicStats!$A:$AH,MATCH($A91,BasicStats!$B:$B,0),COLUMN()+1),INDEX(BasicStats!$A:$AH,MATCH($A91&amp;" NCAA",BasicStats!$B:$B,0),COLUMN()+1))</f>
        <v>468</v>
      </c>
      <c r="AD91">
        <f>IFERROR(INDEX(BasicStats!$A:$AH,MATCH($A91,BasicStats!$B:$B,0),COLUMN()+1),INDEX(BasicStats!$A:$AH,MATCH($A91&amp;" NCAA",BasicStats!$B:$B,0),COLUMN()+1))</f>
        <v>135</v>
      </c>
      <c r="AE91">
        <f>IFERROR(INDEX(BasicStats!$A:$AH,MATCH($A91,BasicStats!$B:$B,0),COLUMN()+1),INDEX(BasicStats!$A:$AH,MATCH($A91&amp;" NCAA",BasicStats!$B:$B,0),COLUMN()+1))</f>
        <v>59</v>
      </c>
      <c r="AF91">
        <f>IFERROR(INDEX(BasicStats!$A:$AH,MATCH($A91,BasicStats!$B:$B,0),COLUMN()+1),INDEX(BasicStats!$A:$AH,MATCH($A91&amp;" NCAA",BasicStats!$B:$B,0),COLUMN()+1))</f>
        <v>413</v>
      </c>
      <c r="AG91" s="38">
        <f>IFERROR(INDEX(AdvancedStats!$A:$AD,MATCH($A91,AdvancedStats!$B:$B,0),COLUMN()-15),INDEX(AdvancedStats!$A:$AD,MATCH($A91&amp;" NCAA",AdvancedStats!$B:$B,0),COLUMN()-15))</f>
        <v>69</v>
      </c>
      <c r="AH91" s="38">
        <f>IFERROR(INDEX(AdvancedStats!$A:$AD,MATCH($A91,AdvancedStats!$B:$B,0),COLUMN()-15),INDEX(AdvancedStats!$A:$AD,MATCH($A91&amp;" NCAA",AdvancedStats!$B:$B,0),COLUMN()-15))</f>
        <v>101.9</v>
      </c>
      <c r="AI91" s="38">
        <f>IFERROR(INDEX(AdvancedStats!$A:$AD,MATCH($A91,AdvancedStats!$B:$B,0),COLUMN()-15),INDEX(AdvancedStats!$A:$AD,MATCH($A91&amp;" NCAA",AdvancedStats!$B:$B,0),COLUMN()-15))</f>
        <v>0.23799999999999999</v>
      </c>
      <c r="AJ91" s="38">
        <f>IFERROR(INDEX(AdvancedStats!$A:$AD,MATCH($A91,AdvancedStats!$B:$B,0),COLUMN()-15),INDEX(AdvancedStats!$A:$AD,MATCH($A91&amp;" NCAA",AdvancedStats!$B:$B,0),COLUMN()-15))</f>
        <v>0.50600000000000001</v>
      </c>
      <c r="AK91" s="38">
        <f>IFERROR(INDEX(AdvancedStats!$A:$AD,MATCH($A91,AdvancedStats!$B:$B,0),COLUMN()-15),INDEX(AdvancedStats!$A:$AD,MATCH($A91&amp;" NCAA",AdvancedStats!$B:$B,0),COLUMN()-15))</f>
        <v>0.54700000000000004</v>
      </c>
      <c r="AL91" s="38">
        <f>IFERROR(INDEX(AdvancedStats!$A:$AD,MATCH($A91,AdvancedStats!$B:$B,0),COLUMN()-15),INDEX(AdvancedStats!$A:$AD,MATCH($A91&amp;" NCAA",AdvancedStats!$B:$B,0),COLUMN()-15))</f>
        <v>48</v>
      </c>
      <c r="AM91" s="38">
        <f>IFERROR(INDEX(AdvancedStats!$A:$AD,MATCH($A91,AdvancedStats!$B:$B,0),COLUMN()-15),INDEX(AdvancedStats!$A:$AD,MATCH($A91&amp;" NCAA",AdvancedStats!$B:$B,0),COLUMN()-15))</f>
        <v>57.6</v>
      </c>
      <c r="AN91" s="38">
        <f>IFERROR(INDEX(AdvancedStats!$A:$AD,MATCH($A91,AdvancedStats!$B:$B,0),COLUMN()-15),INDEX(AdvancedStats!$A:$AD,MATCH($A91&amp;" NCAA",AdvancedStats!$B:$B,0),COLUMN()-15))</f>
        <v>6.1</v>
      </c>
      <c r="AO91" s="38">
        <f>IFERROR(INDEX(AdvancedStats!$A:$AD,MATCH($A91,AdvancedStats!$B:$B,0),COLUMN()-15),INDEX(AdvancedStats!$A:$AD,MATCH($A91&amp;" NCAA",AdvancedStats!$B:$B,0),COLUMN()-15))</f>
        <v>5.0999999999999996</v>
      </c>
      <c r="AP91" s="38">
        <f>IFERROR(INDEX(AdvancedStats!$A:$AD,MATCH($A91,AdvancedStats!$B:$B,0),COLUMN()-15),INDEX(AdvancedStats!$A:$AD,MATCH($A91&amp;" NCAA",AdvancedStats!$B:$B,0),COLUMN()-15))</f>
        <v>0.52700000000000002</v>
      </c>
      <c r="AQ91" s="38">
        <f>IFERROR(INDEX(AdvancedStats!$A:$AD,MATCH($A91,AdvancedStats!$B:$B,0),COLUMN()-15),INDEX(AdvancedStats!$A:$AD,MATCH($A91&amp;" NCAA",AdvancedStats!$B:$B,0),COLUMN()-15))</f>
        <v>16.600000000000001</v>
      </c>
      <c r="AR91" s="38">
        <f>IFERROR(INDEX(AdvancedStats!$A:$AD,MATCH($A91,AdvancedStats!$B:$B,0),COLUMN()-15),INDEX(AdvancedStats!$A:$AD,MATCH($A91&amp;" NCAA",AdvancedStats!$B:$B,0),COLUMN()-15))</f>
        <v>23.6</v>
      </c>
      <c r="AS91" s="38">
        <f>IFERROR(INDEX(AdvancedStats!$A:$AD,MATCH($A91,AdvancedStats!$B:$B,0),COLUMN()-15),INDEX(AdvancedStats!$A:$AD,MATCH($A91&amp;" NCAA",AdvancedStats!$B:$B,0),COLUMN()-15))</f>
        <v>0.16500000000000001</v>
      </c>
      <c r="AT91" s="39">
        <f>IFERROR(INDEX(AdvancedOpponentStats!$A:$AD,MATCH($A91,AdvancedOpponentStats!$B:$B,0),COLUMN()-27),INDEX(AdvancedOpponentStats!$A:$AD,MATCH($A91&amp;" NCAA",AdvancedOpponentStats!$B:$B,0),COLUMN()-27))</f>
        <v>109.9</v>
      </c>
      <c r="AU91" s="39">
        <f>IFERROR(INDEX(AdvancedOpponentStats!$A:$AD,MATCH($A91,AdvancedOpponentStats!$B:$B,0),COLUMN()-27),INDEX(AdvancedOpponentStats!$A:$AD,MATCH($A91&amp;" NCAA",AdvancedOpponentStats!$B:$B,0),COLUMN()-27))</f>
        <v>0.28799999999999998</v>
      </c>
      <c r="AV91" s="39">
        <f>IFERROR(INDEX(AdvancedOpponentStats!$A:$AD,MATCH($A91,AdvancedOpponentStats!$B:$B,0),COLUMN()-27),INDEX(AdvancedOpponentStats!$A:$AD,MATCH($A91&amp;" NCAA",AdvancedOpponentStats!$B:$B,0),COLUMN()-27))</f>
        <v>0.39800000000000002</v>
      </c>
      <c r="AW91" s="39">
        <f>IFERROR(INDEX(AdvancedOpponentStats!$A:$AD,MATCH($A91,AdvancedOpponentStats!$B:$B,0),COLUMN()-27),INDEX(AdvancedOpponentStats!$A:$AD,MATCH($A91&amp;" NCAA",AdvancedOpponentStats!$B:$B,0),COLUMN()-27))</f>
        <v>0.55600000000000005</v>
      </c>
      <c r="AX91" s="39">
        <f>IFERROR(INDEX(AdvancedOpponentStats!$A:$AD,MATCH($A91,AdvancedOpponentStats!$B:$B,0),COLUMN()-27),INDEX(AdvancedOpponentStats!$A:$AD,MATCH($A91&amp;" NCAA",AdvancedOpponentStats!$B:$B,0),COLUMN()-27))</f>
        <v>52</v>
      </c>
      <c r="AY91" s="39">
        <f>IFERROR(INDEX(AdvancedOpponentStats!$A:$AD,MATCH($A91,AdvancedOpponentStats!$B:$B,0),COLUMN()-27),INDEX(AdvancedOpponentStats!$A:$AD,MATCH($A91&amp;" NCAA",AdvancedOpponentStats!$B:$B,0),COLUMN()-27))</f>
        <v>51.8</v>
      </c>
      <c r="AZ91" s="39">
        <f>IFERROR(INDEX(AdvancedOpponentStats!$A:$AD,MATCH($A91,AdvancedOpponentStats!$B:$B,0),COLUMN()-27),INDEX(AdvancedOpponentStats!$A:$AD,MATCH($A91&amp;" NCAA",AdvancedOpponentStats!$B:$B,0),COLUMN()-27))</f>
        <v>9.8000000000000007</v>
      </c>
      <c r="BA91" s="39">
        <f>IFERROR(INDEX(AdvancedOpponentStats!$A:$AD,MATCH($A91,AdvancedOpponentStats!$B:$B,0),COLUMN()-27),INDEX(AdvancedOpponentStats!$A:$AD,MATCH($A91&amp;" NCAA",AdvancedOpponentStats!$B:$B,0),COLUMN()-27))</f>
        <v>7</v>
      </c>
      <c r="BB91" s="39">
        <f>IFERROR(INDEX(AdvancedOpponentStats!$A:$AD,MATCH($A91,AdvancedOpponentStats!$B:$B,0),COLUMN()-27),INDEX(AdvancedOpponentStats!$A:$AD,MATCH($A91&amp;" NCAA",AdvancedOpponentStats!$B:$B,0),COLUMN()-27))</f>
        <v>0.52700000000000002</v>
      </c>
      <c r="BC91" s="39">
        <f>IFERROR(INDEX(AdvancedOpponentStats!$A:$AD,MATCH($A91,AdvancedOpponentStats!$B:$B,0),COLUMN()-27),INDEX(AdvancedOpponentStats!$A:$AD,MATCH($A91&amp;" NCAA",AdvancedOpponentStats!$B:$B,0),COLUMN()-27))</f>
        <v>13.5</v>
      </c>
      <c r="BD91" s="39">
        <f>IFERROR(INDEX(AdvancedOpponentStats!$A:$AD,MATCH($A91,AdvancedOpponentStats!$B:$B,0),COLUMN()-27),INDEX(AdvancedOpponentStats!$A:$AD,MATCH($A91&amp;" NCAA",AdvancedOpponentStats!$B:$B,0),COLUMN()-27))</f>
        <v>27.6</v>
      </c>
      <c r="BE91" s="39">
        <f>IFERROR(INDEX(AdvancedOpponentStats!$A:$AD,MATCH($A91,AdvancedOpponentStats!$B:$B,0),COLUMN()-27),INDEX(AdvancedOpponentStats!$A:$AD,MATCH($A91&amp;" NCAA",AdvancedOpponentStats!$B:$B,0),COLUMN()-27))</f>
        <v>0.21</v>
      </c>
      <c r="BF91" s="41">
        <f>IFERROR(INDEX(TeamRankings!$A:$R,MATCH($A91,TeamRankings!$B:$B,0),COLUMN()-49),INDEX(TeamRankings!$A:$R,MATCH($A91&amp;" NCAA",TeamRankings!$B:$B,0),COLUMN()-49))</f>
        <v>-5.59</v>
      </c>
      <c r="BG91" s="41">
        <f>IFERROR(INDEX(TeamRankings!$A:$R,MATCH($A91,TeamRankings!$B:$B,0),COLUMN()-48),INDEX(TeamRankings!$A:$R,MATCH($A91&amp;" NCAA",TeamRankings!$B:$B,0),COLUMN()-48))</f>
        <v>-3.55</v>
      </c>
      <c r="BH91" s="41">
        <f>IFERROR(INDEX(TeamRankings!$A:$R,MATCH($A91,TeamRankings!$B:$B,0),COLUMN()-47),INDEX(TeamRankings!$A:$R,MATCH($A91&amp;" NCAA",TeamRankings!$B:$B,0),COLUMN()-47))</f>
        <v>-4.8</v>
      </c>
      <c r="BI91" s="41">
        <f>IFERROR(INDEX(TeamRankings!$A:$R,MATCH($A91,TeamRankings!$B:$B,0),COLUMN()-47),INDEX(TeamRankings!$A:$R,MATCH($A91&amp;" NCAA",TeamRankings!$B:$B,0),COLUMN()-47))</f>
        <v>-6.71</v>
      </c>
      <c r="BJ91" s="41">
        <f>IFERROR(INDEX(TeamRankings!$A:$R,MATCH($A91,TeamRankings!$B:$B,0),COLUMN()-47),INDEX(TeamRankings!$A:$R,MATCH($A91&amp;" NCAA",TeamRankings!$B:$B,0),COLUMN()-47))</f>
        <v>-11.51</v>
      </c>
      <c r="BK91" s="41">
        <f>IFERROR(INDEX(TeamRankings!$A:$R,MATCH($A91,TeamRankings!$B:$B,0),COLUMN()-47),INDEX(TeamRankings!$A:$R,MATCH($A91&amp;" NCAA",TeamRankings!$B:$B,0),COLUMN()-47))</f>
        <v>96.58</v>
      </c>
      <c r="BL91" s="41">
        <f>IFERROR(INDEX(TeamRankings!$A:$R,MATCH($A91,TeamRankings!$B:$B,0),COLUMN()-47),INDEX(TeamRankings!$A:$R,MATCH($A91&amp;" NCAA",TeamRankings!$B:$B,0),COLUMN()-47))</f>
        <v>111.97</v>
      </c>
      <c r="BM91" s="41">
        <f>IFERROR(INDEX(TeamRankings!$A:$R,MATCH($A91,TeamRankings!$B:$B,0),COLUMN()-47),INDEX(TeamRankings!$A:$R,MATCH($A91&amp;" NCAA",TeamRankings!$B:$B,0),COLUMN()-47))</f>
        <v>-15.39</v>
      </c>
      <c r="BN91">
        <f t="shared" si="33"/>
        <v>281</v>
      </c>
      <c r="BO91">
        <f t="shared" si="34"/>
        <v>314</v>
      </c>
      <c r="BP91">
        <f t="shared" si="20"/>
        <v>70.8125</v>
      </c>
      <c r="BQ91" s="41" t="str">
        <f>INDEX(TeamRankings!$A:$R,MATCH($A91,TeamRankings!$B:$B,0),3)</f>
        <v>CAA</v>
      </c>
      <c r="BR91" s="40">
        <f t="shared" si="21"/>
        <v>-8</v>
      </c>
      <c r="BS91" s="40">
        <f t="shared" si="22"/>
        <v>-4.9999999999999989E-2</v>
      </c>
      <c r="BT91" s="40">
        <f t="shared" si="23"/>
        <v>0.10799999999999998</v>
      </c>
      <c r="BU91" s="40">
        <f t="shared" si="24"/>
        <v>-9.000000000000008E-3</v>
      </c>
      <c r="BV91" s="40">
        <f t="shared" si="25"/>
        <v>-4</v>
      </c>
      <c r="BW91" s="40">
        <f t="shared" si="26"/>
        <v>5.8000000000000043</v>
      </c>
      <c r="BX91" s="40">
        <f t="shared" si="27"/>
        <v>-3.7000000000000011</v>
      </c>
      <c r="BY91" s="40">
        <f t="shared" si="28"/>
        <v>-1.9000000000000004</v>
      </c>
      <c r="BZ91" s="40">
        <f t="shared" si="29"/>
        <v>0</v>
      </c>
      <c r="CA91" s="40">
        <f t="shared" si="30"/>
        <v>3.1000000000000014</v>
      </c>
      <c r="CB91" s="40">
        <f t="shared" si="31"/>
        <v>-4</v>
      </c>
      <c r="CC91" s="40">
        <f t="shared" si="32"/>
        <v>-4.4999999999999984E-2</v>
      </c>
    </row>
    <row r="92" spans="1:81" x14ac:dyDescent="0.25">
      <c r="A92" t="s">
        <v>220</v>
      </c>
      <c r="B92">
        <f>IFERROR(INDEX(BasicStats!$A:$AH,MATCH($A92,BasicStats!$B:$B,0),COLUMN()+1),INDEX(BasicStats!$A:$AH,MATCH($A92&amp;" NCAA",BasicStats!$B:$B,0),COLUMN()+1))</f>
        <v>32</v>
      </c>
      <c r="C92">
        <f>IFERROR(INDEX(BasicStats!$A:$AH,MATCH($A92,BasicStats!$B:$B,0),COLUMN()+1),INDEX(BasicStats!$A:$AH,MATCH($A92&amp;" NCAA",BasicStats!$B:$B,0),COLUMN()+1))</f>
        <v>11</v>
      </c>
      <c r="D92">
        <f>IFERROR(INDEX(BasicStats!$A:$AH,MATCH($A92,BasicStats!$B:$B,0),COLUMN()+1),INDEX(BasicStats!$A:$AH,MATCH($A92&amp;" NCAA",BasicStats!$B:$B,0),COLUMN()+1))</f>
        <v>21</v>
      </c>
      <c r="E92">
        <f>IFERROR(INDEX(BasicStats!$A:$AH,MATCH($A92,BasicStats!$B:$B,0),COLUMN()+1),INDEX(BasicStats!$A:$AH,MATCH($A92&amp;" NCAA",BasicStats!$B:$B,0),COLUMN()+1))</f>
        <v>0.34399999999999997</v>
      </c>
      <c r="F92">
        <f>IFERROR(INDEX(BasicStats!$A:$AH,MATCH($A92,BasicStats!$B:$B,0),COLUMN()+1),INDEX(BasicStats!$A:$AH,MATCH($A92&amp;" NCAA",BasicStats!$B:$B,0),COLUMN()+1))</f>
        <v>-3.78</v>
      </c>
      <c r="G92">
        <f>IFERROR(INDEX(BasicStats!$A:$AH,MATCH($A92,BasicStats!$B:$B,0),COLUMN()+1),INDEX(BasicStats!$A:$AH,MATCH($A92&amp;" NCAA",BasicStats!$B:$B,0),COLUMN()+1))</f>
        <v>0.19</v>
      </c>
      <c r="H92">
        <f>IFERROR(INDEX(BasicStats!$A:$AH,MATCH($A92,BasicStats!$B:$B,0),COLUMN()+1),INDEX(BasicStats!$A:$AH,MATCH($A92&amp;" NCAA",BasicStats!$B:$B,0),COLUMN()+1))</f>
        <v>5</v>
      </c>
      <c r="I92">
        <f>IFERROR(INDEX(BasicStats!$A:$AH,MATCH($A92,BasicStats!$B:$B,0),COLUMN()+1),INDEX(BasicStats!$A:$AH,MATCH($A92&amp;" NCAA",BasicStats!$B:$B,0),COLUMN()+1))</f>
        <v>13</v>
      </c>
      <c r="J92">
        <f>IFERROR(INDEX(BasicStats!$A:$AH,MATCH($A92,BasicStats!$B:$B,0),COLUMN()+1),INDEX(BasicStats!$A:$AH,MATCH($A92&amp;" NCAA",BasicStats!$B:$B,0),COLUMN()+1))</f>
        <v>9</v>
      </c>
      <c r="K92">
        <f>IFERROR(INDEX(BasicStats!$A:$AH,MATCH($A92,BasicStats!$B:$B,0),COLUMN()+1),INDEX(BasicStats!$A:$AH,MATCH($A92&amp;" NCAA",BasicStats!$B:$B,0),COLUMN()+1))</f>
        <v>7</v>
      </c>
      <c r="L92">
        <f>IFERROR(INDEX(BasicStats!$A:$AH,MATCH($A92,BasicStats!$B:$B,0),COLUMN()+1),INDEX(BasicStats!$A:$AH,MATCH($A92&amp;" NCAA",BasicStats!$B:$B,0),COLUMN()+1))</f>
        <v>2</v>
      </c>
      <c r="M92">
        <f>IFERROR(INDEX(BasicStats!$A:$AH,MATCH($A92,BasicStats!$B:$B,0),COLUMN()+1),INDEX(BasicStats!$A:$AH,MATCH($A92&amp;" NCAA",BasicStats!$B:$B,0),COLUMN()+1))</f>
        <v>13</v>
      </c>
      <c r="N92">
        <f>IFERROR(INDEX(BasicStats!$A:$AH,MATCH($A92,BasicStats!$B:$B,0),COLUMN()+1),INDEX(BasicStats!$A:$AH,MATCH($A92&amp;" NCAA",BasicStats!$B:$B,0),COLUMN()+1))</f>
        <v>2234</v>
      </c>
      <c r="O92">
        <f>IFERROR(INDEX(BasicStats!$A:$AH,MATCH($A92,BasicStats!$B:$B,0),COLUMN()+1),INDEX(BasicStats!$A:$AH,MATCH($A92&amp;" NCAA",BasicStats!$B:$B,0),COLUMN()+1))</f>
        <v>2317</v>
      </c>
      <c r="P92">
        <f>IFERROR(INDEX(BasicStats!$A:$AH,MATCH($A92,BasicStats!$B:$B,0),COLUMN()+1),INDEX(BasicStats!$A:$AH,MATCH($A92&amp;" NCAA",BasicStats!$B:$B,0),COLUMN()+1))</f>
        <v>0</v>
      </c>
      <c r="Q92">
        <f>IFERROR(INDEX(BasicStats!$A:$AH,MATCH($A92,BasicStats!$B:$B,0),COLUMN()+1),INDEX(BasicStats!$A:$AH,MATCH($A92&amp;" NCAA",BasicStats!$B:$B,0),COLUMN()+1))</f>
        <v>1295</v>
      </c>
      <c r="R92">
        <f>IFERROR(INDEX(BasicStats!$A:$AH,MATCH($A92,BasicStats!$B:$B,0),COLUMN()+1),INDEX(BasicStats!$A:$AH,MATCH($A92&amp;" NCAA",BasicStats!$B:$B,0),COLUMN()+1))</f>
        <v>747</v>
      </c>
      <c r="S92">
        <f>IFERROR(INDEX(BasicStats!$A:$AH,MATCH($A92,BasicStats!$B:$B,0),COLUMN()+1),INDEX(BasicStats!$A:$AH,MATCH($A92&amp;" NCAA",BasicStats!$B:$B,0),COLUMN()+1))</f>
        <v>1776</v>
      </c>
      <c r="T92">
        <f>IFERROR(INDEX(BasicStats!$A:$AH,MATCH($A92,BasicStats!$B:$B,0),COLUMN()+1),INDEX(BasicStats!$A:$AH,MATCH($A92&amp;" NCAA",BasicStats!$B:$B,0),COLUMN()+1))</f>
        <v>0.42099999999999999</v>
      </c>
      <c r="U92">
        <f>IFERROR(INDEX(BasicStats!$A:$AH,MATCH($A92,BasicStats!$B:$B,0),COLUMN()+1),INDEX(BasicStats!$A:$AH,MATCH($A92&amp;" NCAA",BasicStats!$B:$B,0),COLUMN()+1))</f>
        <v>264</v>
      </c>
      <c r="V92">
        <f>IFERROR(INDEX(BasicStats!$A:$AH,MATCH($A92,BasicStats!$B:$B,0),COLUMN()+1),INDEX(BasicStats!$A:$AH,MATCH($A92&amp;" NCAA",BasicStats!$B:$B,0),COLUMN()+1))</f>
        <v>776</v>
      </c>
      <c r="W92">
        <f>IFERROR(INDEX(BasicStats!$A:$AH,MATCH($A92,BasicStats!$B:$B,0),COLUMN()+1),INDEX(BasicStats!$A:$AH,MATCH($A92&amp;" NCAA",BasicStats!$B:$B,0),COLUMN()+1))</f>
        <v>0.34</v>
      </c>
      <c r="X92">
        <f>IFERROR(INDEX(BasicStats!$A:$AH,MATCH($A92,BasicStats!$B:$B,0),COLUMN()+1),INDEX(BasicStats!$A:$AH,MATCH($A92&amp;" NCAA",BasicStats!$B:$B,0),COLUMN()+1))</f>
        <v>476</v>
      </c>
      <c r="Y92">
        <f>IFERROR(INDEX(BasicStats!$A:$AH,MATCH($A92,BasicStats!$B:$B,0),COLUMN()+1),INDEX(BasicStats!$A:$AH,MATCH($A92&amp;" NCAA",BasicStats!$B:$B,0),COLUMN()+1))</f>
        <v>660</v>
      </c>
      <c r="Z92">
        <f>IFERROR(INDEX(BasicStats!$A:$AH,MATCH($A92,BasicStats!$B:$B,0),COLUMN()+1),INDEX(BasicStats!$A:$AH,MATCH($A92&amp;" NCAA",BasicStats!$B:$B,0),COLUMN()+1))</f>
        <v>0.72099999999999997</v>
      </c>
      <c r="AA92">
        <f>IFERROR(INDEX(BasicStats!$A:$AH,MATCH($A92,BasicStats!$B:$B,0),COLUMN()+1),INDEX(BasicStats!$A:$AH,MATCH($A92&amp;" NCAA",BasicStats!$B:$B,0),COLUMN()+1))</f>
        <v>215</v>
      </c>
      <c r="AB92">
        <f>IFERROR(INDEX(BasicStats!$A:$AH,MATCH($A92,BasicStats!$B:$B,0),COLUMN()+1),INDEX(BasicStats!$A:$AH,MATCH($A92&amp;" NCAA",BasicStats!$B:$B,0),COLUMN()+1))</f>
        <v>1095</v>
      </c>
      <c r="AC92">
        <f>IFERROR(INDEX(BasicStats!$A:$AH,MATCH($A92,BasicStats!$B:$B,0),COLUMN()+1),INDEX(BasicStats!$A:$AH,MATCH($A92&amp;" NCAA",BasicStats!$B:$B,0),COLUMN()+1))</f>
        <v>394</v>
      </c>
      <c r="AD92">
        <f>IFERROR(INDEX(BasicStats!$A:$AH,MATCH($A92,BasicStats!$B:$B,0),COLUMN()+1),INDEX(BasicStats!$A:$AH,MATCH($A92&amp;" NCAA",BasicStats!$B:$B,0),COLUMN()+1))</f>
        <v>185</v>
      </c>
      <c r="AE92">
        <f>IFERROR(INDEX(BasicStats!$A:$AH,MATCH($A92,BasicStats!$B:$B,0),COLUMN()+1),INDEX(BasicStats!$A:$AH,MATCH($A92&amp;" NCAA",BasicStats!$B:$B,0),COLUMN()+1))</f>
        <v>89</v>
      </c>
      <c r="AF92">
        <f>IFERROR(INDEX(BasicStats!$A:$AH,MATCH($A92,BasicStats!$B:$B,0),COLUMN()+1),INDEX(BasicStats!$A:$AH,MATCH($A92&amp;" NCAA",BasicStats!$B:$B,0),COLUMN()+1))</f>
        <v>416</v>
      </c>
      <c r="AG92" s="38">
        <f>IFERROR(INDEX(AdvancedStats!$A:$AD,MATCH($A92,AdvancedStats!$B:$B,0),COLUMN()-15),INDEX(AdvancedStats!$A:$AD,MATCH($A92&amp;" NCAA",AdvancedStats!$B:$B,0),COLUMN()-15))</f>
        <v>70.8</v>
      </c>
      <c r="AH92" s="38">
        <f>IFERROR(INDEX(AdvancedStats!$A:$AD,MATCH($A92,AdvancedStats!$B:$B,0),COLUMN()-15),INDEX(AdvancedStats!$A:$AD,MATCH($A92&amp;" NCAA",AdvancedStats!$B:$B,0),COLUMN()-15))</f>
        <v>97.5</v>
      </c>
      <c r="AI92" s="38">
        <f>IFERROR(INDEX(AdvancedStats!$A:$AD,MATCH($A92,AdvancedStats!$B:$B,0),COLUMN()-15),INDEX(AdvancedStats!$A:$AD,MATCH($A92&amp;" NCAA",AdvancedStats!$B:$B,0),COLUMN()-15))</f>
        <v>0.372</v>
      </c>
      <c r="AJ92" s="38">
        <f>IFERROR(INDEX(AdvancedStats!$A:$AD,MATCH($A92,AdvancedStats!$B:$B,0),COLUMN()-15),INDEX(AdvancedStats!$A:$AD,MATCH($A92&amp;" NCAA",AdvancedStats!$B:$B,0),COLUMN()-15))</f>
        <v>0.437</v>
      </c>
      <c r="AK92" s="38">
        <f>IFERROR(INDEX(AdvancedStats!$A:$AD,MATCH($A92,AdvancedStats!$B:$B,0),COLUMN()-15),INDEX(AdvancedStats!$A:$AD,MATCH($A92&amp;" NCAA",AdvancedStats!$B:$B,0),COLUMN()-15))</f>
        <v>0.53500000000000003</v>
      </c>
      <c r="AL92" s="38">
        <f>IFERROR(INDEX(AdvancedStats!$A:$AD,MATCH($A92,AdvancedStats!$B:$B,0),COLUMN()-15),INDEX(AdvancedStats!$A:$AD,MATCH($A92&amp;" NCAA",AdvancedStats!$B:$B,0),COLUMN()-15))</f>
        <v>47.3</v>
      </c>
      <c r="AM92" s="38">
        <f>IFERROR(INDEX(AdvancedStats!$A:$AD,MATCH($A92,AdvancedStats!$B:$B,0),COLUMN()-15),INDEX(AdvancedStats!$A:$AD,MATCH($A92&amp;" NCAA",AdvancedStats!$B:$B,0),COLUMN()-15))</f>
        <v>52.7</v>
      </c>
      <c r="AN92" s="38">
        <f>IFERROR(INDEX(AdvancedStats!$A:$AD,MATCH($A92,AdvancedStats!$B:$B,0),COLUMN()-15),INDEX(AdvancedStats!$A:$AD,MATCH($A92&amp;" NCAA",AdvancedStats!$B:$B,0),COLUMN()-15))</f>
        <v>8.1</v>
      </c>
      <c r="AO92" s="38">
        <f>IFERROR(INDEX(AdvancedStats!$A:$AD,MATCH($A92,AdvancedStats!$B:$B,0),COLUMN()-15),INDEX(AdvancedStats!$A:$AD,MATCH($A92&amp;" NCAA",AdvancedStats!$B:$B,0),COLUMN()-15))</f>
        <v>7.1</v>
      </c>
      <c r="AP92" s="38">
        <f>IFERROR(INDEX(AdvancedStats!$A:$AD,MATCH($A92,AdvancedStats!$B:$B,0),COLUMN()-15),INDEX(AdvancedStats!$A:$AD,MATCH($A92&amp;" NCAA",AdvancedStats!$B:$B,0),COLUMN()-15))</f>
        <v>0.495</v>
      </c>
      <c r="AQ92" s="38">
        <f>IFERROR(INDEX(AdvancedStats!$A:$AD,MATCH($A92,AdvancedStats!$B:$B,0),COLUMN()-15),INDEX(AdvancedStats!$A:$AD,MATCH($A92&amp;" NCAA",AdvancedStats!$B:$B,0),COLUMN()-15))</f>
        <v>16.600000000000001</v>
      </c>
      <c r="AR92" s="38">
        <f>IFERROR(INDEX(AdvancedStats!$A:$AD,MATCH($A92,AdvancedStats!$B:$B,0),COLUMN()-15),INDEX(AdvancedStats!$A:$AD,MATCH($A92&amp;" NCAA",AdvancedStats!$B:$B,0),COLUMN()-15))</f>
        <v>18.899999999999999</v>
      </c>
      <c r="AS92" s="38">
        <f>IFERROR(INDEX(AdvancedStats!$A:$AD,MATCH($A92,AdvancedStats!$B:$B,0),COLUMN()-15),INDEX(AdvancedStats!$A:$AD,MATCH($A92&amp;" NCAA",AdvancedStats!$B:$B,0),COLUMN()-15))</f>
        <v>0.26800000000000002</v>
      </c>
      <c r="AT92" s="39">
        <f>IFERROR(INDEX(AdvancedOpponentStats!$A:$AD,MATCH($A92,AdvancedOpponentStats!$B:$B,0),COLUMN()-27),INDEX(AdvancedOpponentStats!$A:$AD,MATCH($A92&amp;" NCAA",AdvancedOpponentStats!$B:$B,0),COLUMN()-27))</f>
        <v>101.1</v>
      </c>
      <c r="AU92" s="39">
        <f>IFERROR(INDEX(AdvancedOpponentStats!$A:$AD,MATCH($A92,AdvancedOpponentStats!$B:$B,0),COLUMN()-27),INDEX(AdvancedOpponentStats!$A:$AD,MATCH($A92&amp;" NCAA",AdvancedOpponentStats!$B:$B,0),COLUMN()-27))</f>
        <v>0.36</v>
      </c>
      <c r="AV92" s="39">
        <f>IFERROR(INDEX(AdvancedOpponentStats!$A:$AD,MATCH($A92,AdvancedOpponentStats!$B:$B,0),COLUMN()-27),INDEX(AdvancedOpponentStats!$A:$AD,MATCH($A92&amp;" NCAA",AdvancedOpponentStats!$B:$B,0),COLUMN()-27))</f>
        <v>0.32500000000000001</v>
      </c>
      <c r="AW92" s="39">
        <f>IFERROR(INDEX(AdvancedOpponentStats!$A:$AD,MATCH($A92,AdvancedOpponentStats!$B:$B,0),COLUMN()-27),INDEX(AdvancedOpponentStats!$A:$AD,MATCH($A92&amp;" NCAA",AdvancedOpponentStats!$B:$B,0),COLUMN()-27))</f>
        <v>0.53</v>
      </c>
      <c r="AX92" s="39">
        <f>IFERROR(INDEX(AdvancedOpponentStats!$A:$AD,MATCH($A92,AdvancedOpponentStats!$B:$B,0),COLUMN()-27),INDEX(AdvancedOpponentStats!$A:$AD,MATCH($A92&amp;" NCAA",AdvancedOpponentStats!$B:$B,0),COLUMN()-27))</f>
        <v>52.7</v>
      </c>
      <c r="AY92" s="39">
        <f>IFERROR(INDEX(AdvancedOpponentStats!$A:$AD,MATCH($A92,AdvancedOpponentStats!$B:$B,0),COLUMN()-27),INDEX(AdvancedOpponentStats!$A:$AD,MATCH($A92&amp;" NCAA",AdvancedOpponentStats!$B:$B,0),COLUMN()-27))</f>
        <v>45.4</v>
      </c>
      <c r="AZ92" s="39">
        <f>IFERROR(INDEX(AdvancedOpponentStats!$A:$AD,MATCH($A92,AdvancedOpponentStats!$B:$B,0),COLUMN()-27),INDEX(AdvancedOpponentStats!$A:$AD,MATCH($A92&amp;" NCAA",AdvancedOpponentStats!$B:$B,0),COLUMN()-27))</f>
        <v>7.8</v>
      </c>
      <c r="BA92" s="39">
        <f>IFERROR(INDEX(AdvancedOpponentStats!$A:$AD,MATCH($A92,AdvancedOpponentStats!$B:$B,0),COLUMN()-27),INDEX(AdvancedOpponentStats!$A:$AD,MATCH($A92&amp;" NCAA",AdvancedOpponentStats!$B:$B,0),COLUMN()-27))</f>
        <v>9.3000000000000007</v>
      </c>
      <c r="BB92" s="39">
        <f>IFERROR(INDEX(AdvancedOpponentStats!$A:$AD,MATCH($A92,AdvancedOpponentStats!$B:$B,0),COLUMN()-27),INDEX(AdvancedOpponentStats!$A:$AD,MATCH($A92&amp;" NCAA",AdvancedOpponentStats!$B:$B,0),COLUMN()-27))</f>
        <v>0.498</v>
      </c>
      <c r="BC92" s="39">
        <f>IFERROR(INDEX(AdvancedOpponentStats!$A:$AD,MATCH($A92,AdvancedOpponentStats!$B:$B,0),COLUMN()-27),INDEX(AdvancedOpponentStats!$A:$AD,MATCH($A92&amp;" NCAA",AdvancedOpponentStats!$B:$B,0),COLUMN()-27))</f>
        <v>15.5</v>
      </c>
      <c r="BD92" s="39">
        <f>IFERROR(INDEX(AdvancedOpponentStats!$A:$AD,MATCH($A92,AdvancedOpponentStats!$B:$B,0),COLUMN()-27),INDEX(AdvancedOpponentStats!$A:$AD,MATCH($A92&amp;" NCAA",AdvancedOpponentStats!$B:$B,0),COLUMN()-27))</f>
        <v>25.2</v>
      </c>
      <c r="BE92" s="39">
        <f>IFERROR(INDEX(AdvancedOpponentStats!$A:$AD,MATCH($A92,AdvancedOpponentStats!$B:$B,0),COLUMN()-27),INDEX(AdvancedOpponentStats!$A:$AD,MATCH($A92&amp;" NCAA",AdvancedOpponentStats!$B:$B,0),COLUMN()-27))</f>
        <v>0.245</v>
      </c>
      <c r="BF92" s="41">
        <f>IFERROR(INDEX(TeamRankings!$A:$R,MATCH($A92,TeamRankings!$B:$B,0),COLUMN()-49),INDEX(TeamRankings!$A:$R,MATCH($A92&amp;" NCAA",TeamRankings!$B:$B,0),COLUMN()-49))</f>
        <v>-2.59</v>
      </c>
      <c r="BG92" s="41">
        <f>IFERROR(INDEX(TeamRankings!$A:$R,MATCH($A92,TeamRankings!$B:$B,0),COLUMN()-48),INDEX(TeamRankings!$A:$R,MATCH($A92&amp;" NCAA",TeamRankings!$B:$B,0),COLUMN()-48))</f>
        <v>0.19</v>
      </c>
      <c r="BH92" s="41">
        <f>IFERROR(INDEX(TeamRankings!$A:$R,MATCH($A92,TeamRankings!$B:$B,0),COLUMN()-47),INDEX(TeamRankings!$A:$R,MATCH($A92&amp;" NCAA",TeamRankings!$B:$B,0),COLUMN()-47))</f>
        <v>-1.43</v>
      </c>
      <c r="BI92" s="41">
        <f>IFERROR(INDEX(TeamRankings!$A:$R,MATCH($A92,TeamRankings!$B:$B,0),COLUMN()-47),INDEX(TeamRankings!$A:$R,MATCH($A92&amp;" NCAA",TeamRankings!$B:$B,0),COLUMN()-47))</f>
        <v>-2.35</v>
      </c>
      <c r="BJ92" s="41">
        <f>IFERROR(INDEX(TeamRankings!$A:$R,MATCH($A92,TeamRankings!$B:$B,0),COLUMN()-47),INDEX(TeamRankings!$A:$R,MATCH($A92&amp;" NCAA",TeamRankings!$B:$B,0),COLUMN()-47))</f>
        <v>-3.78</v>
      </c>
      <c r="BK92" s="41">
        <f>IFERROR(INDEX(TeamRankings!$A:$R,MATCH($A92,TeamRankings!$B:$B,0),COLUMN()-47),INDEX(TeamRankings!$A:$R,MATCH($A92&amp;" NCAA",TeamRankings!$B:$B,0),COLUMN()-47))</f>
        <v>98.78</v>
      </c>
      <c r="BL92" s="41">
        <f>IFERROR(INDEX(TeamRankings!$A:$R,MATCH($A92,TeamRankings!$B:$B,0),COLUMN()-47),INDEX(TeamRankings!$A:$R,MATCH($A92&amp;" NCAA",TeamRankings!$B:$B,0),COLUMN()-47))</f>
        <v>103.53</v>
      </c>
      <c r="BM92" s="41">
        <f>IFERROR(INDEX(TeamRankings!$A:$R,MATCH($A92,TeamRankings!$B:$B,0),COLUMN()-47),INDEX(TeamRankings!$A:$R,MATCH($A92&amp;" NCAA",TeamRankings!$B:$B,0),COLUMN()-47))</f>
        <v>-4.76</v>
      </c>
      <c r="BN92">
        <f t="shared" si="33"/>
        <v>248</v>
      </c>
      <c r="BO92">
        <f t="shared" si="34"/>
        <v>169</v>
      </c>
      <c r="BP92">
        <f t="shared" si="20"/>
        <v>69.8125</v>
      </c>
      <c r="BQ92" s="41" t="str">
        <f>INDEX(TeamRankings!$A:$R,MATCH($A92,TeamRankings!$B:$B,0),3)</f>
        <v>MVC</v>
      </c>
      <c r="BR92" s="40">
        <f t="shared" si="21"/>
        <v>-3.5999999999999943</v>
      </c>
      <c r="BS92" s="40">
        <f t="shared" si="22"/>
        <v>1.2000000000000011E-2</v>
      </c>
      <c r="BT92" s="40">
        <f t="shared" si="23"/>
        <v>0.11199999999999999</v>
      </c>
      <c r="BU92" s="40">
        <f t="shared" si="24"/>
        <v>5.0000000000000044E-3</v>
      </c>
      <c r="BV92" s="40">
        <f t="shared" si="25"/>
        <v>-5.4000000000000057</v>
      </c>
      <c r="BW92" s="40">
        <f t="shared" si="26"/>
        <v>7.3000000000000043</v>
      </c>
      <c r="BX92" s="40">
        <f t="shared" si="27"/>
        <v>0.29999999999999982</v>
      </c>
      <c r="BY92" s="40">
        <f t="shared" si="28"/>
        <v>-2.2000000000000011</v>
      </c>
      <c r="BZ92" s="40">
        <f t="shared" si="29"/>
        <v>-3.0000000000000027E-3</v>
      </c>
      <c r="CA92" s="40">
        <f t="shared" si="30"/>
        <v>1.1000000000000014</v>
      </c>
      <c r="CB92" s="40">
        <f t="shared" si="31"/>
        <v>-6.3000000000000007</v>
      </c>
      <c r="CC92" s="40">
        <f t="shared" si="32"/>
        <v>2.300000000000002E-2</v>
      </c>
    </row>
    <row r="93" spans="1:81" x14ac:dyDescent="0.25">
      <c r="A93" t="s">
        <v>221</v>
      </c>
      <c r="B93">
        <f>IFERROR(INDEX(BasicStats!$A:$AH,MATCH($A93,BasicStats!$B:$B,0),COLUMN()+1),INDEX(BasicStats!$A:$AH,MATCH($A93&amp;" NCAA",BasicStats!$B:$B,0),COLUMN()+1))</f>
        <v>31</v>
      </c>
      <c r="C93">
        <f>IFERROR(INDEX(BasicStats!$A:$AH,MATCH($A93,BasicStats!$B:$B,0),COLUMN()+1),INDEX(BasicStats!$A:$AH,MATCH($A93&amp;" NCAA",BasicStats!$B:$B,0),COLUMN()+1))</f>
        <v>9</v>
      </c>
      <c r="D93">
        <f>IFERROR(INDEX(BasicStats!$A:$AH,MATCH($A93,BasicStats!$B:$B,0),COLUMN()+1),INDEX(BasicStats!$A:$AH,MATCH($A93&amp;" NCAA",BasicStats!$B:$B,0),COLUMN()+1))</f>
        <v>22</v>
      </c>
      <c r="E93">
        <f>IFERROR(INDEX(BasicStats!$A:$AH,MATCH($A93,BasicStats!$B:$B,0),COLUMN()+1),INDEX(BasicStats!$A:$AH,MATCH($A93&amp;" NCAA",BasicStats!$B:$B,0),COLUMN()+1))</f>
        <v>0.28999999999999998</v>
      </c>
      <c r="F93">
        <f>IFERROR(INDEX(BasicStats!$A:$AH,MATCH($A93,BasicStats!$B:$B,0),COLUMN()+1),INDEX(BasicStats!$A:$AH,MATCH($A93&amp;" NCAA",BasicStats!$B:$B,0),COLUMN()+1))</f>
        <v>-10.17</v>
      </c>
      <c r="G93">
        <f>IFERROR(INDEX(BasicStats!$A:$AH,MATCH($A93,BasicStats!$B:$B,0),COLUMN()+1),INDEX(BasicStats!$A:$AH,MATCH($A93&amp;" NCAA",BasicStats!$B:$B,0),COLUMN()+1))</f>
        <v>-7.11</v>
      </c>
      <c r="H93">
        <f>IFERROR(INDEX(BasicStats!$A:$AH,MATCH($A93,BasicStats!$B:$B,0),COLUMN()+1),INDEX(BasicStats!$A:$AH,MATCH($A93&amp;" NCAA",BasicStats!$B:$B,0),COLUMN()+1))</f>
        <v>6</v>
      </c>
      <c r="I93">
        <f>IFERROR(INDEX(BasicStats!$A:$AH,MATCH($A93,BasicStats!$B:$B,0),COLUMN()+1),INDEX(BasicStats!$A:$AH,MATCH($A93&amp;" NCAA",BasicStats!$B:$B,0),COLUMN()+1))</f>
        <v>12</v>
      </c>
      <c r="J93">
        <f>IFERROR(INDEX(BasicStats!$A:$AH,MATCH($A93,BasicStats!$B:$B,0),COLUMN()+1),INDEX(BasicStats!$A:$AH,MATCH($A93&amp;" NCAA",BasicStats!$B:$B,0),COLUMN()+1))</f>
        <v>5</v>
      </c>
      <c r="K93">
        <f>IFERROR(INDEX(BasicStats!$A:$AH,MATCH($A93,BasicStats!$B:$B,0),COLUMN()+1),INDEX(BasicStats!$A:$AH,MATCH($A93&amp;" NCAA",BasicStats!$B:$B,0),COLUMN()+1))</f>
        <v>7</v>
      </c>
      <c r="L93">
        <f>IFERROR(INDEX(BasicStats!$A:$AH,MATCH($A93,BasicStats!$B:$B,0),COLUMN()+1),INDEX(BasicStats!$A:$AH,MATCH($A93&amp;" NCAA",BasicStats!$B:$B,0),COLUMN()+1))</f>
        <v>3</v>
      </c>
      <c r="M93">
        <f>IFERROR(INDEX(BasicStats!$A:$AH,MATCH($A93,BasicStats!$B:$B,0),COLUMN()+1),INDEX(BasicStats!$A:$AH,MATCH($A93&amp;" NCAA",BasicStats!$B:$B,0),COLUMN()+1))</f>
        <v>13</v>
      </c>
      <c r="N93">
        <f>IFERROR(INDEX(BasicStats!$A:$AH,MATCH($A93,BasicStats!$B:$B,0),COLUMN()+1),INDEX(BasicStats!$A:$AH,MATCH($A93&amp;" NCAA",BasicStats!$B:$B,0),COLUMN()+1))</f>
        <v>2072</v>
      </c>
      <c r="O93">
        <f>IFERROR(INDEX(BasicStats!$A:$AH,MATCH($A93,BasicStats!$B:$B,0),COLUMN()+1),INDEX(BasicStats!$A:$AH,MATCH($A93&amp;" NCAA",BasicStats!$B:$B,0),COLUMN()+1))</f>
        <v>2167</v>
      </c>
      <c r="P93">
        <f>IFERROR(INDEX(BasicStats!$A:$AH,MATCH($A93,BasicStats!$B:$B,0),COLUMN()+1),INDEX(BasicStats!$A:$AH,MATCH($A93&amp;" NCAA",BasicStats!$B:$B,0),COLUMN()+1))</f>
        <v>0</v>
      </c>
      <c r="Q93">
        <f>IFERROR(INDEX(BasicStats!$A:$AH,MATCH($A93,BasicStats!$B:$B,0),COLUMN()+1),INDEX(BasicStats!$A:$AH,MATCH($A93&amp;" NCAA",BasicStats!$B:$B,0),COLUMN()+1))</f>
        <v>1240</v>
      </c>
      <c r="R93">
        <f>IFERROR(INDEX(BasicStats!$A:$AH,MATCH($A93,BasicStats!$B:$B,0),COLUMN()+1),INDEX(BasicStats!$A:$AH,MATCH($A93&amp;" NCAA",BasicStats!$B:$B,0),COLUMN()+1))</f>
        <v>761</v>
      </c>
      <c r="S93">
        <f>IFERROR(INDEX(BasicStats!$A:$AH,MATCH($A93,BasicStats!$B:$B,0),COLUMN()+1),INDEX(BasicStats!$A:$AH,MATCH($A93&amp;" NCAA",BasicStats!$B:$B,0),COLUMN()+1))</f>
        <v>1755</v>
      </c>
      <c r="T93">
        <f>IFERROR(INDEX(BasicStats!$A:$AH,MATCH($A93,BasicStats!$B:$B,0),COLUMN()+1),INDEX(BasicStats!$A:$AH,MATCH($A93&amp;" NCAA",BasicStats!$B:$B,0),COLUMN()+1))</f>
        <v>0.434</v>
      </c>
      <c r="U93">
        <f>IFERROR(INDEX(BasicStats!$A:$AH,MATCH($A93,BasicStats!$B:$B,0),COLUMN()+1),INDEX(BasicStats!$A:$AH,MATCH($A93&amp;" NCAA",BasicStats!$B:$B,0),COLUMN()+1))</f>
        <v>259</v>
      </c>
      <c r="V93">
        <f>IFERROR(INDEX(BasicStats!$A:$AH,MATCH($A93,BasicStats!$B:$B,0),COLUMN()+1),INDEX(BasicStats!$A:$AH,MATCH($A93&amp;" NCAA",BasicStats!$B:$B,0),COLUMN()+1))</f>
        <v>740</v>
      </c>
      <c r="W93">
        <f>IFERROR(INDEX(BasicStats!$A:$AH,MATCH($A93,BasicStats!$B:$B,0),COLUMN()+1),INDEX(BasicStats!$A:$AH,MATCH($A93&amp;" NCAA",BasicStats!$B:$B,0),COLUMN()+1))</f>
        <v>0.35</v>
      </c>
      <c r="X93">
        <f>IFERROR(INDEX(BasicStats!$A:$AH,MATCH($A93,BasicStats!$B:$B,0),COLUMN()+1),INDEX(BasicStats!$A:$AH,MATCH($A93&amp;" NCAA",BasicStats!$B:$B,0),COLUMN()+1))</f>
        <v>291</v>
      </c>
      <c r="Y93">
        <f>IFERROR(INDEX(BasicStats!$A:$AH,MATCH($A93,BasicStats!$B:$B,0),COLUMN()+1),INDEX(BasicStats!$A:$AH,MATCH($A93&amp;" NCAA",BasicStats!$B:$B,0),COLUMN()+1))</f>
        <v>420</v>
      </c>
      <c r="Z93">
        <f>IFERROR(INDEX(BasicStats!$A:$AH,MATCH($A93,BasicStats!$B:$B,0),COLUMN()+1),INDEX(BasicStats!$A:$AH,MATCH($A93&amp;" NCAA",BasicStats!$B:$B,0),COLUMN()+1))</f>
        <v>0.69299999999999995</v>
      </c>
      <c r="AA93">
        <f>IFERROR(INDEX(BasicStats!$A:$AH,MATCH($A93,BasicStats!$B:$B,0),COLUMN()+1),INDEX(BasicStats!$A:$AH,MATCH($A93&amp;" NCAA",BasicStats!$B:$B,0),COLUMN()+1))</f>
        <v>273</v>
      </c>
      <c r="AB93">
        <f>IFERROR(INDEX(BasicStats!$A:$AH,MATCH($A93,BasicStats!$B:$B,0),COLUMN()+1),INDEX(BasicStats!$A:$AH,MATCH($A93&amp;" NCAA",BasicStats!$B:$B,0),COLUMN()+1))</f>
        <v>968</v>
      </c>
      <c r="AC93">
        <f>IFERROR(INDEX(BasicStats!$A:$AH,MATCH($A93,BasicStats!$B:$B,0),COLUMN()+1),INDEX(BasicStats!$A:$AH,MATCH($A93&amp;" NCAA",BasicStats!$B:$B,0),COLUMN()+1))</f>
        <v>401</v>
      </c>
      <c r="AD93">
        <f>IFERROR(INDEX(BasicStats!$A:$AH,MATCH($A93,BasicStats!$B:$B,0),COLUMN()+1),INDEX(BasicStats!$A:$AH,MATCH($A93&amp;" NCAA",BasicStats!$B:$B,0),COLUMN()+1))</f>
        <v>202</v>
      </c>
      <c r="AE93">
        <f>IFERROR(INDEX(BasicStats!$A:$AH,MATCH($A93,BasicStats!$B:$B,0),COLUMN()+1),INDEX(BasicStats!$A:$AH,MATCH($A93&amp;" NCAA",BasicStats!$B:$B,0),COLUMN()+1))</f>
        <v>63</v>
      </c>
      <c r="AF93">
        <f>IFERROR(INDEX(BasicStats!$A:$AH,MATCH($A93,BasicStats!$B:$B,0),COLUMN()+1),INDEX(BasicStats!$A:$AH,MATCH($A93&amp;" NCAA",BasicStats!$B:$B,0),COLUMN()+1))</f>
        <v>436</v>
      </c>
      <c r="AG93" s="38">
        <f>IFERROR(INDEX(AdvancedStats!$A:$AD,MATCH($A93,AdvancedStats!$B:$B,0),COLUMN()-15),INDEX(AdvancedStats!$A:$AD,MATCH($A93&amp;" NCAA",AdvancedStats!$B:$B,0),COLUMN()-15))</f>
        <v>68.099999999999994</v>
      </c>
      <c r="AH93" s="38">
        <f>IFERROR(INDEX(AdvancedStats!$A:$AD,MATCH($A93,AdvancedStats!$B:$B,0),COLUMN()-15),INDEX(AdvancedStats!$A:$AD,MATCH($A93&amp;" NCAA",AdvancedStats!$B:$B,0),COLUMN()-15))</f>
        <v>98.1</v>
      </c>
      <c r="AI93" s="38">
        <f>IFERROR(INDEX(AdvancedStats!$A:$AD,MATCH($A93,AdvancedStats!$B:$B,0),COLUMN()-15),INDEX(AdvancedStats!$A:$AD,MATCH($A93&amp;" NCAA",AdvancedStats!$B:$B,0),COLUMN()-15))</f>
        <v>0.23899999999999999</v>
      </c>
      <c r="AJ93" s="38">
        <f>IFERROR(INDEX(AdvancedStats!$A:$AD,MATCH($A93,AdvancedStats!$B:$B,0),COLUMN()-15),INDEX(AdvancedStats!$A:$AD,MATCH($A93&amp;" NCAA",AdvancedStats!$B:$B,0),COLUMN()-15))</f>
        <v>0.42199999999999999</v>
      </c>
      <c r="AK93" s="38">
        <f>IFERROR(INDEX(AdvancedStats!$A:$AD,MATCH($A93,AdvancedStats!$B:$B,0),COLUMN()-15),INDEX(AdvancedStats!$A:$AD,MATCH($A93&amp;" NCAA",AdvancedStats!$B:$B,0),COLUMN()-15))</f>
        <v>0.53</v>
      </c>
      <c r="AL93" s="38">
        <f>IFERROR(INDEX(AdvancedStats!$A:$AD,MATCH($A93,AdvancedStats!$B:$B,0),COLUMN()-15),INDEX(AdvancedStats!$A:$AD,MATCH($A93&amp;" NCAA",AdvancedStats!$B:$B,0),COLUMN()-15))</f>
        <v>47.6</v>
      </c>
      <c r="AM93" s="38">
        <f>IFERROR(INDEX(AdvancedStats!$A:$AD,MATCH($A93,AdvancedStats!$B:$B,0),COLUMN()-15),INDEX(AdvancedStats!$A:$AD,MATCH($A93&amp;" NCAA",AdvancedStats!$B:$B,0),COLUMN()-15))</f>
        <v>52.7</v>
      </c>
      <c r="AN93" s="38">
        <f>IFERROR(INDEX(AdvancedStats!$A:$AD,MATCH($A93,AdvancedStats!$B:$B,0),COLUMN()-15),INDEX(AdvancedStats!$A:$AD,MATCH($A93&amp;" NCAA",AdvancedStats!$B:$B,0),COLUMN()-15))</f>
        <v>9.6</v>
      </c>
      <c r="AO93" s="38">
        <f>IFERROR(INDEX(AdvancedStats!$A:$AD,MATCH($A93,AdvancedStats!$B:$B,0),COLUMN()-15),INDEX(AdvancedStats!$A:$AD,MATCH($A93&amp;" NCAA",AdvancedStats!$B:$B,0),COLUMN()-15))</f>
        <v>6</v>
      </c>
      <c r="AP93" s="38">
        <f>IFERROR(INDEX(AdvancedStats!$A:$AD,MATCH($A93,AdvancedStats!$B:$B,0),COLUMN()-15),INDEX(AdvancedStats!$A:$AD,MATCH($A93&amp;" NCAA",AdvancedStats!$B:$B,0),COLUMN()-15))</f>
        <v>0.50700000000000001</v>
      </c>
      <c r="AQ93" s="38">
        <f>IFERROR(INDEX(AdvancedStats!$A:$AD,MATCH($A93,AdvancedStats!$B:$B,0),COLUMN()-15),INDEX(AdvancedStats!$A:$AD,MATCH($A93&amp;" NCAA",AdvancedStats!$B:$B,0),COLUMN()-15))</f>
        <v>18.2</v>
      </c>
      <c r="AR93" s="38">
        <f>IFERROR(INDEX(AdvancedStats!$A:$AD,MATCH($A93,AdvancedStats!$B:$B,0),COLUMN()-15),INDEX(AdvancedStats!$A:$AD,MATCH($A93&amp;" NCAA",AdvancedStats!$B:$B,0),COLUMN()-15))</f>
        <v>25.8</v>
      </c>
      <c r="AS93" s="38">
        <f>IFERROR(INDEX(AdvancedStats!$A:$AD,MATCH($A93,AdvancedStats!$B:$B,0),COLUMN()-15),INDEX(AdvancedStats!$A:$AD,MATCH($A93&amp;" NCAA",AdvancedStats!$B:$B,0),COLUMN()-15))</f>
        <v>0.16600000000000001</v>
      </c>
      <c r="AT93" s="39">
        <f>IFERROR(INDEX(AdvancedOpponentStats!$A:$AD,MATCH($A93,AdvancedOpponentStats!$B:$B,0),COLUMN()-27),INDEX(AdvancedOpponentStats!$A:$AD,MATCH($A93&amp;" NCAA",AdvancedOpponentStats!$B:$B,0),COLUMN()-27))</f>
        <v>102.6</v>
      </c>
      <c r="AU93" s="39">
        <f>IFERROR(INDEX(AdvancedOpponentStats!$A:$AD,MATCH($A93,AdvancedOpponentStats!$B:$B,0),COLUMN()-27),INDEX(AdvancedOpponentStats!$A:$AD,MATCH($A93&amp;" NCAA",AdvancedOpponentStats!$B:$B,0),COLUMN()-27))</f>
        <v>0.40100000000000002</v>
      </c>
      <c r="AV93" s="39">
        <f>IFERROR(INDEX(AdvancedOpponentStats!$A:$AD,MATCH($A93,AdvancedOpponentStats!$B:$B,0),COLUMN()-27),INDEX(AdvancedOpponentStats!$A:$AD,MATCH($A93&amp;" NCAA",AdvancedOpponentStats!$B:$B,0),COLUMN()-27))</f>
        <v>0.35599999999999998</v>
      </c>
      <c r="AW93" s="39">
        <f>IFERROR(INDEX(AdvancedOpponentStats!$A:$AD,MATCH($A93,AdvancedOpponentStats!$B:$B,0),COLUMN()-27),INDEX(AdvancedOpponentStats!$A:$AD,MATCH($A93&amp;" NCAA",AdvancedOpponentStats!$B:$B,0),COLUMN()-27))</f>
        <v>0.56000000000000005</v>
      </c>
      <c r="AX93" s="39">
        <f>IFERROR(INDEX(AdvancedOpponentStats!$A:$AD,MATCH($A93,AdvancedOpponentStats!$B:$B,0),COLUMN()-27),INDEX(AdvancedOpponentStats!$A:$AD,MATCH($A93&amp;" NCAA",AdvancedOpponentStats!$B:$B,0),COLUMN()-27))</f>
        <v>52.4</v>
      </c>
      <c r="AY93" s="39">
        <f>IFERROR(INDEX(AdvancedOpponentStats!$A:$AD,MATCH($A93,AdvancedOpponentStats!$B:$B,0),COLUMN()-27),INDEX(AdvancedOpponentStats!$A:$AD,MATCH($A93&amp;" NCAA",AdvancedOpponentStats!$B:$B,0),COLUMN()-27))</f>
        <v>51.5</v>
      </c>
      <c r="AZ93" s="39">
        <f>IFERROR(INDEX(AdvancedOpponentStats!$A:$AD,MATCH($A93,AdvancedOpponentStats!$B:$B,0),COLUMN()-27),INDEX(AdvancedOpponentStats!$A:$AD,MATCH($A93&amp;" NCAA",AdvancedOpponentStats!$B:$B,0),COLUMN()-27))</f>
        <v>9.5</v>
      </c>
      <c r="BA93" s="39">
        <f>IFERROR(INDEX(AdvancedOpponentStats!$A:$AD,MATCH($A93,AdvancedOpponentStats!$B:$B,0),COLUMN()-27),INDEX(AdvancedOpponentStats!$A:$AD,MATCH($A93&amp;" NCAA",AdvancedOpponentStats!$B:$B,0),COLUMN()-27))</f>
        <v>10.7</v>
      </c>
      <c r="BB93" s="39">
        <f>IFERROR(INDEX(AdvancedOpponentStats!$A:$AD,MATCH($A93,AdvancedOpponentStats!$B:$B,0),COLUMN()-27),INDEX(AdvancedOpponentStats!$A:$AD,MATCH($A93&amp;" NCAA",AdvancedOpponentStats!$B:$B,0),COLUMN()-27))</f>
        <v>0.52600000000000002</v>
      </c>
      <c r="BC93" s="39">
        <f>IFERROR(INDEX(AdvancedOpponentStats!$A:$AD,MATCH($A93,AdvancedOpponentStats!$B:$B,0),COLUMN()-27),INDEX(AdvancedOpponentStats!$A:$AD,MATCH($A93&amp;" NCAA",AdvancedOpponentStats!$B:$B,0),COLUMN()-27))</f>
        <v>18.899999999999999</v>
      </c>
      <c r="BD93" s="39">
        <f>IFERROR(INDEX(AdvancedOpponentStats!$A:$AD,MATCH($A93,AdvancedOpponentStats!$B:$B,0),COLUMN()-27),INDEX(AdvancedOpponentStats!$A:$AD,MATCH($A93&amp;" NCAA",AdvancedOpponentStats!$B:$B,0),COLUMN()-27))</f>
        <v>28.6</v>
      </c>
      <c r="BE93" s="39">
        <f>IFERROR(INDEX(AdvancedOpponentStats!$A:$AD,MATCH($A93,AdvancedOpponentStats!$B:$B,0),COLUMN()-27),INDEX(AdvancedOpponentStats!$A:$AD,MATCH($A93&amp;" NCAA",AdvancedOpponentStats!$B:$B,0),COLUMN()-27))</f>
        <v>0.28199999999999997</v>
      </c>
      <c r="BF93" s="41">
        <f>IFERROR(INDEX(TeamRankings!$A:$R,MATCH($A93,TeamRankings!$B:$B,0),COLUMN()-49),INDEX(TeamRankings!$A:$R,MATCH($A93&amp;" NCAA",TeamRankings!$B:$B,0),COLUMN()-49))</f>
        <v>-3.06</v>
      </c>
      <c r="BG93" s="41">
        <f>IFERROR(INDEX(TeamRankings!$A:$R,MATCH($A93,TeamRankings!$B:$B,0),COLUMN()-48),INDEX(TeamRankings!$A:$R,MATCH($A93&amp;" NCAA",TeamRankings!$B:$B,0),COLUMN()-48))</f>
        <v>-7.11</v>
      </c>
      <c r="BH93" s="41">
        <f>IFERROR(INDEX(TeamRankings!$A:$R,MATCH($A93,TeamRankings!$B:$B,0),COLUMN()-47),INDEX(TeamRankings!$A:$R,MATCH($A93&amp;" NCAA",TeamRankings!$B:$B,0),COLUMN()-47))</f>
        <v>-6.74</v>
      </c>
      <c r="BI93" s="41">
        <f>IFERROR(INDEX(TeamRankings!$A:$R,MATCH($A93,TeamRankings!$B:$B,0),COLUMN()-47),INDEX(TeamRankings!$A:$R,MATCH($A93&amp;" NCAA",TeamRankings!$B:$B,0),COLUMN()-47))</f>
        <v>-3.44</v>
      </c>
      <c r="BJ93" s="41">
        <f>IFERROR(INDEX(TeamRankings!$A:$R,MATCH($A93,TeamRankings!$B:$B,0),COLUMN()-47),INDEX(TeamRankings!$A:$R,MATCH($A93&amp;" NCAA",TeamRankings!$B:$B,0),COLUMN()-47))</f>
        <v>-10.17</v>
      </c>
      <c r="BK93" s="41">
        <f>IFERROR(INDEX(TeamRankings!$A:$R,MATCH($A93,TeamRankings!$B:$B,0),COLUMN()-47),INDEX(TeamRankings!$A:$R,MATCH($A93&amp;" NCAA",TeamRankings!$B:$B,0),COLUMN()-47))</f>
        <v>93.95</v>
      </c>
      <c r="BL93" s="41">
        <f>IFERROR(INDEX(TeamRankings!$A:$R,MATCH($A93,TeamRankings!$B:$B,0),COLUMN()-47),INDEX(TeamRankings!$A:$R,MATCH($A93&amp;" NCAA",TeamRankings!$B:$B,0),COLUMN()-47))</f>
        <v>108.07</v>
      </c>
      <c r="BM93" s="41">
        <f>IFERROR(INDEX(TeamRankings!$A:$R,MATCH($A93,TeamRankings!$B:$B,0),COLUMN()-47),INDEX(TeamRankings!$A:$R,MATCH($A93&amp;" NCAA",TeamRankings!$B:$B,0),COLUMN()-47))</f>
        <v>-14.12</v>
      </c>
      <c r="BN93">
        <f t="shared" si="33"/>
        <v>312</v>
      </c>
      <c r="BO93">
        <f t="shared" si="34"/>
        <v>253</v>
      </c>
      <c r="BP93">
        <f t="shared" si="20"/>
        <v>66.838709677419359</v>
      </c>
      <c r="BQ93" s="41" t="str">
        <f>INDEX(TeamRankings!$A:$R,MATCH($A93,TeamRankings!$B:$B,0),3)</f>
        <v>MAAC</v>
      </c>
      <c r="BR93" s="40">
        <f t="shared" si="21"/>
        <v>-4.5</v>
      </c>
      <c r="BS93" s="40">
        <f t="shared" si="22"/>
        <v>-0.16200000000000003</v>
      </c>
      <c r="BT93" s="40">
        <f t="shared" si="23"/>
        <v>6.6000000000000003E-2</v>
      </c>
      <c r="BU93" s="40">
        <f t="shared" si="24"/>
        <v>-3.0000000000000027E-2</v>
      </c>
      <c r="BV93" s="40">
        <f t="shared" si="25"/>
        <v>-4.7999999999999972</v>
      </c>
      <c r="BW93" s="40">
        <f t="shared" si="26"/>
        <v>1.2000000000000028</v>
      </c>
      <c r="BX93" s="40">
        <f t="shared" si="27"/>
        <v>9.9999999999999645E-2</v>
      </c>
      <c r="BY93" s="40">
        <f t="shared" si="28"/>
        <v>-4.6999999999999993</v>
      </c>
      <c r="BZ93" s="40">
        <f t="shared" si="29"/>
        <v>-1.9000000000000017E-2</v>
      </c>
      <c r="CA93" s="40">
        <f t="shared" si="30"/>
        <v>-0.69999999999999929</v>
      </c>
      <c r="CB93" s="40">
        <f t="shared" si="31"/>
        <v>-2.8000000000000007</v>
      </c>
      <c r="CC93" s="40">
        <f t="shared" si="32"/>
        <v>-0.11599999999999996</v>
      </c>
    </row>
    <row r="94" spans="1:81" x14ac:dyDescent="0.25">
      <c r="A94" t="s">
        <v>222</v>
      </c>
      <c r="B94">
        <f>IFERROR(INDEX(BasicStats!$A:$AH,MATCH($A94,BasicStats!$B:$B,0),COLUMN()+1),INDEX(BasicStats!$A:$AH,MATCH($A94&amp;" NCAA",BasicStats!$B:$B,0),COLUMN()+1))</f>
        <v>35</v>
      </c>
      <c r="C94">
        <f>IFERROR(INDEX(BasicStats!$A:$AH,MATCH($A94,BasicStats!$B:$B,0),COLUMN()+1),INDEX(BasicStats!$A:$AH,MATCH($A94&amp;" NCAA",BasicStats!$B:$B,0),COLUMN()+1))</f>
        <v>21</v>
      </c>
      <c r="D94">
        <f>IFERROR(INDEX(BasicStats!$A:$AH,MATCH($A94,BasicStats!$B:$B,0),COLUMN()+1),INDEX(BasicStats!$A:$AH,MATCH($A94&amp;" NCAA",BasicStats!$B:$B,0),COLUMN()+1))</f>
        <v>14</v>
      </c>
      <c r="E94">
        <f>IFERROR(INDEX(BasicStats!$A:$AH,MATCH($A94,BasicStats!$B:$B,0),COLUMN()+1),INDEX(BasicStats!$A:$AH,MATCH($A94&amp;" NCAA",BasicStats!$B:$B,0),COLUMN()+1))</f>
        <v>0.6</v>
      </c>
      <c r="F94">
        <f>IFERROR(INDEX(BasicStats!$A:$AH,MATCH($A94,BasicStats!$B:$B,0),COLUMN()+1),INDEX(BasicStats!$A:$AH,MATCH($A94&amp;" NCAA",BasicStats!$B:$B,0),COLUMN()+1))</f>
        <v>-6.06</v>
      </c>
      <c r="G94">
        <f>IFERROR(INDEX(BasicStats!$A:$AH,MATCH($A94,BasicStats!$B:$B,0),COLUMN()+1),INDEX(BasicStats!$A:$AH,MATCH($A94&amp;" NCAA",BasicStats!$B:$B,0),COLUMN()+1))</f>
        <v>-7.21</v>
      </c>
      <c r="H94">
        <f>IFERROR(INDEX(BasicStats!$A:$AH,MATCH($A94,BasicStats!$B:$B,0),COLUMN()+1),INDEX(BasicStats!$A:$AH,MATCH($A94&amp;" NCAA",BasicStats!$B:$B,0),COLUMN()+1))</f>
        <v>12</v>
      </c>
      <c r="I94">
        <f>IFERROR(INDEX(BasicStats!$A:$AH,MATCH($A94,BasicStats!$B:$B,0),COLUMN()+1),INDEX(BasicStats!$A:$AH,MATCH($A94&amp;" NCAA",BasicStats!$B:$B,0),COLUMN()+1))</f>
        <v>6</v>
      </c>
      <c r="J94">
        <f>IFERROR(INDEX(BasicStats!$A:$AH,MATCH($A94,BasicStats!$B:$B,0),COLUMN()+1),INDEX(BasicStats!$A:$AH,MATCH($A94&amp;" NCAA",BasicStats!$B:$B,0),COLUMN()+1))</f>
        <v>13</v>
      </c>
      <c r="K94">
        <f>IFERROR(INDEX(BasicStats!$A:$AH,MATCH($A94,BasicStats!$B:$B,0),COLUMN()+1),INDEX(BasicStats!$A:$AH,MATCH($A94&amp;" NCAA",BasicStats!$B:$B,0),COLUMN()+1))</f>
        <v>4</v>
      </c>
      <c r="L94">
        <f>IFERROR(INDEX(BasicStats!$A:$AH,MATCH($A94,BasicStats!$B:$B,0),COLUMN()+1),INDEX(BasicStats!$A:$AH,MATCH($A94&amp;" NCAA",BasicStats!$B:$B,0),COLUMN()+1))</f>
        <v>7</v>
      </c>
      <c r="M94">
        <f>IFERROR(INDEX(BasicStats!$A:$AH,MATCH($A94,BasicStats!$B:$B,0),COLUMN()+1),INDEX(BasicStats!$A:$AH,MATCH($A94&amp;" NCAA",BasicStats!$B:$B,0),COLUMN()+1))</f>
        <v>9</v>
      </c>
      <c r="N94">
        <f>IFERROR(INDEX(BasicStats!$A:$AH,MATCH($A94,BasicStats!$B:$B,0),COLUMN()+1),INDEX(BasicStats!$A:$AH,MATCH($A94&amp;" NCAA",BasicStats!$B:$B,0),COLUMN()+1))</f>
        <v>2620</v>
      </c>
      <c r="O94">
        <f>IFERROR(INDEX(BasicStats!$A:$AH,MATCH($A94,BasicStats!$B:$B,0),COLUMN()+1),INDEX(BasicStats!$A:$AH,MATCH($A94&amp;" NCAA",BasicStats!$B:$B,0),COLUMN()+1))</f>
        <v>2515</v>
      </c>
      <c r="P94">
        <f>IFERROR(INDEX(BasicStats!$A:$AH,MATCH($A94,BasicStats!$B:$B,0),COLUMN()+1),INDEX(BasicStats!$A:$AH,MATCH($A94&amp;" NCAA",BasicStats!$B:$B,0),COLUMN()+1))</f>
        <v>0</v>
      </c>
      <c r="Q94">
        <f>IFERROR(INDEX(BasicStats!$A:$AH,MATCH($A94,BasicStats!$B:$B,0),COLUMN()+1),INDEX(BasicStats!$A:$AH,MATCH($A94&amp;" NCAA",BasicStats!$B:$B,0),COLUMN()+1))</f>
        <v>1420</v>
      </c>
      <c r="R94">
        <f>IFERROR(INDEX(BasicStats!$A:$AH,MATCH($A94,BasicStats!$B:$B,0),COLUMN()+1),INDEX(BasicStats!$A:$AH,MATCH($A94&amp;" NCAA",BasicStats!$B:$B,0),COLUMN()+1))</f>
        <v>921</v>
      </c>
      <c r="S94">
        <f>IFERROR(INDEX(BasicStats!$A:$AH,MATCH($A94,BasicStats!$B:$B,0),COLUMN()+1),INDEX(BasicStats!$A:$AH,MATCH($A94&amp;" NCAA",BasicStats!$B:$B,0),COLUMN()+1))</f>
        <v>1939</v>
      </c>
      <c r="T94">
        <f>IFERROR(INDEX(BasicStats!$A:$AH,MATCH($A94,BasicStats!$B:$B,0),COLUMN()+1),INDEX(BasicStats!$A:$AH,MATCH($A94&amp;" NCAA",BasicStats!$B:$B,0),COLUMN()+1))</f>
        <v>0.47499999999999998</v>
      </c>
      <c r="U94">
        <f>IFERROR(INDEX(BasicStats!$A:$AH,MATCH($A94,BasicStats!$B:$B,0),COLUMN()+1),INDEX(BasicStats!$A:$AH,MATCH($A94&amp;" NCAA",BasicStats!$B:$B,0),COLUMN()+1))</f>
        <v>269</v>
      </c>
      <c r="V94">
        <f>IFERROR(INDEX(BasicStats!$A:$AH,MATCH($A94,BasicStats!$B:$B,0),COLUMN()+1),INDEX(BasicStats!$A:$AH,MATCH($A94&amp;" NCAA",BasicStats!$B:$B,0),COLUMN()+1))</f>
        <v>672</v>
      </c>
      <c r="W94">
        <f>IFERROR(INDEX(BasicStats!$A:$AH,MATCH($A94,BasicStats!$B:$B,0),COLUMN()+1),INDEX(BasicStats!$A:$AH,MATCH($A94&amp;" NCAA",BasicStats!$B:$B,0),COLUMN()+1))</f>
        <v>0.4</v>
      </c>
      <c r="X94">
        <f>IFERROR(INDEX(BasicStats!$A:$AH,MATCH($A94,BasicStats!$B:$B,0),COLUMN()+1),INDEX(BasicStats!$A:$AH,MATCH($A94&amp;" NCAA",BasicStats!$B:$B,0),COLUMN()+1))</f>
        <v>509</v>
      </c>
      <c r="Y94">
        <f>IFERROR(INDEX(BasicStats!$A:$AH,MATCH($A94,BasicStats!$B:$B,0),COLUMN()+1),INDEX(BasicStats!$A:$AH,MATCH($A94&amp;" NCAA",BasicStats!$B:$B,0),COLUMN()+1))</f>
        <v>703</v>
      </c>
      <c r="Z94">
        <f>IFERROR(INDEX(BasicStats!$A:$AH,MATCH($A94,BasicStats!$B:$B,0),COLUMN()+1),INDEX(BasicStats!$A:$AH,MATCH($A94&amp;" NCAA",BasicStats!$B:$B,0),COLUMN()+1))</f>
        <v>0.72399999999999998</v>
      </c>
      <c r="AA94">
        <f>IFERROR(INDEX(BasicStats!$A:$AH,MATCH($A94,BasicStats!$B:$B,0),COLUMN()+1),INDEX(BasicStats!$A:$AH,MATCH($A94&amp;" NCAA",BasicStats!$B:$B,0),COLUMN()+1))</f>
        <v>323</v>
      </c>
      <c r="AB94">
        <f>IFERROR(INDEX(BasicStats!$A:$AH,MATCH($A94,BasicStats!$B:$B,0),COLUMN()+1),INDEX(BasicStats!$A:$AH,MATCH($A94&amp;" NCAA",BasicStats!$B:$B,0),COLUMN()+1))</f>
        <v>1155</v>
      </c>
      <c r="AC94">
        <f>IFERROR(INDEX(BasicStats!$A:$AH,MATCH($A94,BasicStats!$B:$B,0),COLUMN()+1),INDEX(BasicStats!$A:$AH,MATCH($A94&amp;" NCAA",BasicStats!$B:$B,0),COLUMN()+1))</f>
        <v>486</v>
      </c>
      <c r="AD94">
        <f>IFERROR(INDEX(BasicStats!$A:$AH,MATCH($A94,BasicStats!$B:$B,0),COLUMN()+1),INDEX(BasicStats!$A:$AH,MATCH($A94&amp;" NCAA",BasicStats!$B:$B,0),COLUMN()+1))</f>
        <v>261</v>
      </c>
      <c r="AE94">
        <f>IFERROR(INDEX(BasicStats!$A:$AH,MATCH($A94,BasicStats!$B:$B,0),COLUMN()+1),INDEX(BasicStats!$A:$AH,MATCH($A94&amp;" NCAA",BasicStats!$B:$B,0),COLUMN()+1))</f>
        <v>132</v>
      </c>
      <c r="AF94">
        <f>IFERROR(INDEX(BasicStats!$A:$AH,MATCH($A94,BasicStats!$B:$B,0),COLUMN()+1),INDEX(BasicStats!$A:$AH,MATCH($A94&amp;" NCAA",BasicStats!$B:$B,0),COLUMN()+1))</f>
        <v>477</v>
      </c>
      <c r="AG94" s="38">
        <f>IFERROR(INDEX(AdvancedStats!$A:$AD,MATCH($A94,AdvancedStats!$B:$B,0),COLUMN()-15),INDEX(AdvancedStats!$A:$AD,MATCH($A94&amp;" NCAA",AdvancedStats!$B:$B,0),COLUMN()-15))</f>
        <v>68.7</v>
      </c>
      <c r="AH94" s="38">
        <f>IFERROR(INDEX(AdvancedStats!$A:$AD,MATCH($A94,AdvancedStats!$B:$B,0),COLUMN()-15),INDEX(AdvancedStats!$A:$AD,MATCH($A94&amp;" NCAA",AdvancedStats!$B:$B,0),COLUMN()-15))</f>
        <v>107.5</v>
      </c>
      <c r="AI94" s="38">
        <f>IFERROR(INDEX(AdvancedStats!$A:$AD,MATCH($A94,AdvancedStats!$B:$B,0),COLUMN()-15),INDEX(AdvancedStats!$A:$AD,MATCH($A94&amp;" NCAA",AdvancedStats!$B:$B,0),COLUMN()-15))</f>
        <v>0.36299999999999999</v>
      </c>
      <c r="AJ94" s="38">
        <f>IFERROR(INDEX(AdvancedStats!$A:$AD,MATCH($A94,AdvancedStats!$B:$B,0),COLUMN()-15),INDEX(AdvancedStats!$A:$AD,MATCH($A94&amp;" NCAA",AdvancedStats!$B:$B,0),COLUMN()-15))</f>
        <v>0.34699999999999998</v>
      </c>
      <c r="AK94" s="38">
        <f>IFERROR(INDEX(AdvancedStats!$A:$AD,MATCH($A94,AdvancedStats!$B:$B,0),COLUMN()-15),INDEX(AdvancedStats!$A:$AD,MATCH($A94&amp;" NCAA",AdvancedStats!$B:$B,0),COLUMN()-15))</f>
        <v>0.57599999999999996</v>
      </c>
      <c r="AL94" s="38">
        <f>IFERROR(INDEX(AdvancedStats!$A:$AD,MATCH($A94,AdvancedStats!$B:$B,0),COLUMN()-15),INDEX(AdvancedStats!$A:$AD,MATCH($A94&amp;" NCAA",AdvancedStats!$B:$B,0),COLUMN()-15))</f>
        <v>49.3</v>
      </c>
      <c r="AM94" s="38">
        <f>IFERROR(INDEX(AdvancedStats!$A:$AD,MATCH($A94,AdvancedStats!$B:$B,0),COLUMN()-15),INDEX(AdvancedStats!$A:$AD,MATCH($A94&amp;" NCAA",AdvancedStats!$B:$B,0),COLUMN()-15))</f>
        <v>52.8</v>
      </c>
      <c r="AN94" s="38">
        <f>IFERROR(INDEX(AdvancedStats!$A:$AD,MATCH($A94,AdvancedStats!$B:$B,0),COLUMN()-15),INDEX(AdvancedStats!$A:$AD,MATCH($A94&amp;" NCAA",AdvancedStats!$B:$B,0),COLUMN()-15))</f>
        <v>10.7</v>
      </c>
      <c r="AO94" s="38">
        <f>IFERROR(INDEX(AdvancedStats!$A:$AD,MATCH($A94,AdvancedStats!$B:$B,0),COLUMN()-15),INDEX(AdvancedStats!$A:$AD,MATCH($A94&amp;" NCAA",AdvancedStats!$B:$B,0),COLUMN()-15))</f>
        <v>10.5</v>
      </c>
      <c r="AP94" s="38">
        <f>IFERROR(INDEX(AdvancedStats!$A:$AD,MATCH($A94,AdvancedStats!$B:$B,0),COLUMN()-15),INDEX(AdvancedStats!$A:$AD,MATCH($A94&amp;" NCAA",AdvancedStats!$B:$B,0),COLUMN()-15))</f>
        <v>0.54400000000000004</v>
      </c>
      <c r="AQ94" s="38">
        <f>IFERROR(INDEX(AdvancedStats!$A:$AD,MATCH($A94,AdvancedStats!$B:$B,0),COLUMN()-15),INDEX(AdvancedStats!$A:$AD,MATCH($A94&amp;" NCAA",AdvancedStats!$B:$B,0),COLUMN()-15))</f>
        <v>17.3</v>
      </c>
      <c r="AR94" s="38">
        <f>IFERROR(INDEX(AdvancedStats!$A:$AD,MATCH($A94,AdvancedStats!$B:$B,0),COLUMN()-15),INDEX(AdvancedStats!$A:$AD,MATCH($A94&amp;" NCAA",AdvancedStats!$B:$B,0),COLUMN()-15))</f>
        <v>28.8</v>
      </c>
      <c r="AS94" s="38">
        <f>IFERROR(INDEX(AdvancedStats!$A:$AD,MATCH($A94,AdvancedStats!$B:$B,0),COLUMN()-15),INDEX(AdvancedStats!$A:$AD,MATCH($A94&amp;" NCAA",AdvancedStats!$B:$B,0),COLUMN()-15))</f>
        <v>0.26300000000000001</v>
      </c>
      <c r="AT94" s="39">
        <f>IFERROR(INDEX(AdvancedOpponentStats!$A:$AD,MATCH($A94,AdvancedOpponentStats!$B:$B,0),COLUMN()-27),INDEX(AdvancedOpponentStats!$A:$AD,MATCH($A94&amp;" NCAA",AdvancedOpponentStats!$B:$B,0),COLUMN()-27))</f>
        <v>103.2</v>
      </c>
      <c r="AU94" s="39">
        <f>IFERROR(INDEX(AdvancedOpponentStats!$A:$AD,MATCH($A94,AdvancedOpponentStats!$B:$B,0),COLUMN()-27),INDEX(AdvancedOpponentStats!$A:$AD,MATCH($A94&amp;" NCAA",AdvancedOpponentStats!$B:$B,0),COLUMN()-27))</f>
        <v>0.29799999999999999</v>
      </c>
      <c r="AV94" s="39">
        <f>IFERROR(INDEX(AdvancedOpponentStats!$A:$AD,MATCH($A94,AdvancedOpponentStats!$B:$B,0),COLUMN()-27),INDEX(AdvancedOpponentStats!$A:$AD,MATCH($A94&amp;" NCAA",AdvancedOpponentStats!$B:$B,0),COLUMN()-27))</f>
        <v>0.38700000000000001</v>
      </c>
      <c r="AW94" s="39">
        <f>IFERROR(INDEX(AdvancedOpponentStats!$A:$AD,MATCH($A94,AdvancedOpponentStats!$B:$B,0),COLUMN()-27),INDEX(AdvancedOpponentStats!$A:$AD,MATCH($A94&amp;" NCAA",AdvancedOpponentStats!$B:$B,0),COLUMN()-27))</f>
        <v>0.54</v>
      </c>
      <c r="AX94" s="39">
        <f>IFERROR(INDEX(AdvancedOpponentStats!$A:$AD,MATCH($A94,AdvancedOpponentStats!$B:$B,0),COLUMN()-27),INDEX(AdvancedOpponentStats!$A:$AD,MATCH($A94&amp;" NCAA",AdvancedOpponentStats!$B:$B,0),COLUMN()-27))</f>
        <v>50.7</v>
      </c>
      <c r="AY94" s="39">
        <f>IFERROR(INDEX(AdvancedOpponentStats!$A:$AD,MATCH($A94,AdvancedOpponentStats!$B:$B,0),COLUMN()-27),INDEX(AdvancedOpponentStats!$A:$AD,MATCH($A94&amp;" NCAA",AdvancedOpponentStats!$B:$B,0),COLUMN()-27))</f>
        <v>52.1</v>
      </c>
      <c r="AZ94" s="39">
        <f>IFERROR(INDEX(AdvancedOpponentStats!$A:$AD,MATCH($A94,AdvancedOpponentStats!$B:$B,0),COLUMN()-27),INDEX(AdvancedOpponentStats!$A:$AD,MATCH($A94&amp;" NCAA",AdvancedOpponentStats!$B:$B,0),COLUMN()-27))</f>
        <v>8.9</v>
      </c>
      <c r="BA94" s="39">
        <f>IFERROR(INDEX(AdvancedOpponentStats!$A:$AD,MATCH($A94,AdvancedOpponentStats!$B:$B,0),COLUMN()-27),INDEX(AdvancedOpponentStats!$A:$AD,MATCH($A94&amp;" NCAA",AdvancedOpponentStats!$B:$B,0),COLUMN()-27))</f>
        <v>9.1999999999999993</v>
      </c>
      <c r="BB94" s="39">
        <f>IFERROR(INDEX(AdvancedOpponentStats!$A:$AD,MATCH($A94,AdvancedOpponentStats!$B:$B,0),COLUMN()-27),INDEX(AdvancedOpponentStats!$A:$AD,MATCH($A94&amp;" NCAA",AdvancedOpponentStats!$B:$B,0),COLUMN()-27))</f>
        <v>0.51200000000000001</v>
      </c>
      <c r="BC94" s="39">
        <f>IFERROR(INDEX(AdvancedOpponentStats!$A:$AD,MATCH($A94,AdvancedOpponentStats!$B:$B,0),COLUMN()-27),INDEX(AdvancedOpponentStats!$A:$AD,MATCH($A94&amp;" NCAA",AdvancedOpponentStats!$B:$B,0),COLUMN()-27))</f>
        <v>17.899999999999999</v>
      </c>
      <c r="BD94" s="39">
        <f>IFERROR(INDEX(AdvancedOpponentStats!$A:$AD,MATCH($A94,AdvancedOpponentStats!$B:$B,0),COLUMN()-27),INDEX(AdvancedOpponentStats!$A:$AD,MATCH($A94&amp;" NCAA",AdvancedOpponentStats!$B:$B,0),COLUMN()-27))</f>
        <v>31.9</v>
      </c>
      <c r="BE94" s="39">
        <f>IFERROR(INDEX(AdvancedOpponentStats!$A:$AD,MATCH($A94,AdvancedOpponentStats!$B:$B,0),COLUMN()-27),INDEX(AdvancedOpponentStats!$A:$AD,MATCH($A94&amp;" NCAA",AdvancedOpponentStats!$B:$B,0),COLUMN()-27))</f>
        <v>0.20699999999999999</v>
      </c>
      <c r="BF94" s="41">
        <f>IFERROR(INDEX(TeamRankings!$A:$R,MATCH($A94,TeamRankings!$B:$B,0),COLUMN()-49),INDEX(TeamRankings!$A:$R,MATCH($A94&amp;" NCAA",TeamRankings!$B:$B,0),COLUMN()-49))</f>
        <v>3</v>
      </c>
      <c r="BG94" s="41">
        <f>IFERROR(INDEX(TeamRankings!$A:$R,MATCH($A94,TeamRankings!$B:$B,0),COLUMN()-48),INDEX(TeamRankings!$A:$R,MATCH($A94&amp;" NCAA",TeamRankings!$B:$B,0),COLUMN()-48))</f>
        <v>-7.21</v>
      </c>
      <c r="BH94" s="41">
        <f>IFERROR(INDEX(TeamRankings!$A:$R,MATCH($A94,TeamRankings!$B:$B,0),COLUMN()-47),INDEX(TeamRankings!$A:$R,MATCH($A94&amp;" NCAA",TeamRankings!$B:$B,0),COLUMN()-47))</f>
        <v>-0.67</v>
      </c>
      <c r="BI94" s="41">
        <f>IFERROR(INDEX(TeamRankings!$A:$R,MATCH($A94,TeamRankings!$B:$B,0),COLUMN()-47),INDEX(TeamRankings!$A:$R,MATCH($A94&amp;" NCAA",TeamRankings!$B:$B,0),COLUMN()-47))</f>
        <v>-5.39</v>
      </c>
      <c r="BJ94" s="41">
        <f>IFERROR(INDEX(TeamRankings!$A:$R,MATCH($A94,TeamRankings!$B:$B,0),COLUMN()-47),INDEX(TeamRankings!$A:$R,MATCH($A94&amp;" NCAA",TeamRankings!$B:$B,0),COLUMN()-47))</f>
        <v>-6.06</v>
      </c>
      <c r="BK94" s="41">
        <f>IFERROR(INDEX(TeamRankings!$A:$R,MATCH($A94,TeamRankings!$B:$B,0),COLUMN()-47),INDEX(TeamRankings!$A:$R,MATCH($A94&amp;" NCAA",TeamRankings!$B:$B,0),COLUMN()-47))</f>
        <v>103.18</v>
      </c>
      <c r="BL94" s="41">
        <f>IFERROR(INDEX(TeamRankings!$A:$R,MATCH($A94,TeamRankings!$B:$B,0),COLUMN()-47),INDEX(TeamRankings!$A:$R,MATCH($A94&amp;" NCAA",TeamRankings!$B:$B,0),COLUMN()-47))</f>
        <v>110.85</v>
      </c>
      <c r="BM94" s="41">
        <f>IFERROR(INDEX(TeamRankings!$A:$R,MATCH($A94,TeamRankings!$B:$B,0),COLUMN()-47),INDEX(TeamRankings!$A:$R,MATCH($A94&amp;" NCAA",TeamRankings!$B:$B,0),COLUMN()-47))</f>
        <v>-7.67</v>
      </c>
      <c r="BN94">
        <f t="shared" si="33"/>
        <v>175</v>
      </c>
      <c r="BO94">
        <f t="shared" si="34"/>
        <v>301</v>
      </c>
      <c r="BP94">
        <f t="shared" si="20"/>
        <v>74.857142857142861</v>
      </c>
      <c r="BQ94" s="41" t="str">
        <f>INDEX(TeamRankings!$A:$R,MATCH($A94,TeamRankings!$B:$B,0),3)</f>
        <v>NEC</v>
      </c>
      <c r="BR94" s="40">
        <f t="shared" si="21"/>
        <v>4.2999999999999972</v>
      </c>
      <c r="BS94" s="40">
        <f t="shared" si="22"/>
        <v>6.5000000000000002E-2</v>
      </c>
      <c r="BT94" s="40">
        <f t="shared" si="23"/>
        <v>-4.0000000000000036E-2</v>
      </c>
      <c r="BU94" s="40">
        <f t="shared" si="24"/>
        <v>3.5999999999999921E-2</v>
      </c>
      <c r="BV94" s="40">
        <f t="shared" si="25"/>
        <v>-1.4000000000000057</v>
      </c>
      <c r="BW94" s="40">
        <f t="shared" si="26"/>
        <v>0.69999999999999574</v>
      </c>
      <c r="BX94" s="40">
        <f t="shared" si="27"/>
        <v>1.7999999999999989</v>
      </c>
      <c r="BY94" s="40">
        <f t="shared" si="28"/>
        <v>1.3000000000000007</v>
      </c>
      <c r="BZ94" s="40">
        <f t="shared" si="29"/>
        <v>3.2000000000000028E-2</v>
      </c>
      <c r="CA94" s="40">
        <f t="shared" si="30"/>
        <v>-0.59999999999999787</v>
      </c>
      <c r="CB94" s="40">
        <f t="shared" si="31"/>
        <v>-3.0999999999999979</v>
      </c>
      <c r="CC94" s="40">
        <f t="shared" si="32"/>
        <v>5.6000000000000022E-2</v>
      </c>
    </row>
    <row r="95" spans="1:81" x14ac:dyDescent="0.25">
      <c r="A95" t="s">
        <v>223</v>
      </c>
      <c r="B95">
        <f>IFERROR(INDEX(BasicStats!$A:$AH,MATCH($A95,BasicStats!$B:$B,0),COLUMN()+1),INDEX(BasicStats!$A:$AH,MATCH($A95&amp;" NCAA",BasicStats!$B:$B,0),COLUMN()+1))</f>
        <v>31</v>
      </c>
      <c r="C95">
        <f>IFERROR(INDEX(BasicStats!$A:$AH,MATCH($A95,BasicStats!$B:$B,0),COLUMN()+1),INDEX(BasicStats!$A:$AH,MATCH($A95&amp;" NCAA",BasicStats!$B:$B,0),COLUMN()+1))</f>
        <v>12</v>
      </c>
      <c r="D95">
        <f>IFERROR(INDEX(BasicStats!$A:$AH,MATCH($A95,BasicStats!$B:$B,0),COLUMN()+1),INDEX(BasicStats!$A:$AH,MATCH($A95&amp;" NCAA",BasicStats!$B:$B,0),COLUMN()+1))</f>
        <v>19</v>
      </c>
      <c r="E95">
        <f>IFERROR(INDEX(BasicStats!$A:$AH,MATCH($A95,BasicStats!$B:$B,0),COLUMN()+1),INDEX(BasicStats!$A:$AH,MATCH($A95&amp;" NCAA",BasicStats!$B:$B,0),COLUMN()+1))</f>
        <v>0.38700000000000001</v>
      </c>
      <c r="F95">
        <f>IFERROR(INDEX(BasicStats!$A:$AH,MATCH($A95,BasicStats!$B:$B,0),COLUMN()+1),INDEX(BasicStats!$A:$AH,MATCH($A95&amp;" NCAA",BasicStats!$B:$B,0),COLUMN()+1))</f>
        <v>-13.56</v>
      </c>
      <c r="G95">
        <f>IFERROR(INDEX(BasicStats!$A:$AH,MATCH($A95,BasicStats!$B:$B,0),COLUMN()+1),INDEX(BasicStats!$A:$AH,MATCH($A95&amp;" NCAA",BasicStats!$B:$B,0),COLUMN()+1))</f>
        <v>-8.07</v>
      </c>
      <c r="H95">
        <f>IFERROR(INDEX(BasicStats!$A:$AH,MATCH($A95,BasicStats!$B:$B,0),COLUMN()+1),INDEX(BasicStats!$A:$AH,MATCH($A95&amp;" NCAA",BasicStats!$B:$B,0),COLUMN()+1))</f>
        <v>9</v>
      </c>
      <c r="I95">
        <f>IFERROR(INDEX(BasicStats!$A:$AH,MATCH($A95,BasicStats!$B:$B,0),COLUMN()+1),INDEX(BasicStats!$A:$AH,MATCH($A95&amp;" NCAA",BasicStats!$B:$B,0),COLUMN()+1))</f>
        <v>7</v>
      </c>
      <c r="J95">
        <f>IFERROR(INDEX(BasicStats!$A:$AH,MATCH($A95,BasicStats!$B:$B,0),COLUMN()+1),INDEX(BasicStats!$A:$AH,MATCH($A95&amp;" NCAA",BasicStats!$B:$B,0),COLUMN()+1))</f>
        <v>6</v>
      </c>
      <c r="K95">
        <f>IFERROR(INDEX(BasicStats!$A:$AH,MATCH($A95,BasicStats!$B:$B,0),COLUMN()+1),INDEX(BasicStats!$A:$AH,MATCH($A95&amp;" NCAA",BasicStats!$B:$B,0),COLUMN()+1))</f>
        <v>3</v>
      </c>
      <c r="L95">
        <f>IFERROR(INDEX(BasicStats!$A:$AH,MATCH($A95,BasicStats!$B:$B,0),COLUMN()+1),INDEX(BasicStats!$A:$AH,MATCH($A95&amp;" NCAA",BasicStats!$B:$B,0),COLUMN()+1))</f>
        <v>6</v>
      </c>
      <c r="M95">
        <f>IFERROR(INDEX(BasicStats!$A:$AH,MATCH($A95,BasicStats!$B:$B,0),COLUMN()+1),INDEX(BasicStats!$A:$AH,MATCH($A95&amp;" NCAA",BasicStats!$B:$B,0),COLUMN()+1))</f>
        <v>14</v>
      </c>
      <c r="N95">
        <f>IFERROR(INDEX(BasicStats!$A:$AH,MATCH($A95,BasicStats!$B:$B,0),COLUMN()+1),INDEX(BasicStats!$A:$AH,MATCH($A95&amp;" NCAA",BasicStats!$B:$B,0),COLUMN()+1))</f>
        <v>1927</v>
      </c>
      <c r="O95">
        <f>IFERROR(INDEX(BasicStats!$A:$AH,MATCH($A95,BasicStats!$B:$B,0),COLUMN()+1),INDEX(BasicStats!$A:$AH,MATCH($A95&amp;" NCAA",BasicStats!$B:$B,0),COLUMN()+1))</f>
        <v>2057</v>
      </c>
      <c r="P95">
        <f>IFERROR(INDEX(BasicStats!$A:$AH,MATCH($A95,BasicStats!$B:$B,0),COLUMN()+1),INDEX(BasicStats!$A:$AH,MATCH($A95&amp;" NCAA",BasicStats!$B:$B,0),COLUMN()+1))</f>
        <v>0</v>
      </c>
      <c r="Q95">
        <f>IFERROR(INDEX(BasicStats!$A:$AH,MATCH($A95,BasicStats!$B:$B,0),COLUMN()+1),INDEX(BasicStats!$A:$AH,MATCH($A95&amp;" NCAA",BasicStats!$B:$B,0),COLUMN()+1))</f>
        <v>1245</v>
      </c>
      <c r="R95">
        <f>IFERROR(INDEX(BasicStats!$A:$AH,MATCH($A95,BasicStats!$B:$B,0),COLUMN()+1),INDEX(BasicStats!$A:$AH,MATCH($A95&amp;" NCAA",BasicStats!$B:$B,0),COLUMN()+1))</f>
        <v>719</v>
      </c>
      <c r="S95">
        <f>IFERROR(INDEX(BasicStats!$A:$AH,MATCH($A95,BasicStats!$B:$B,0),COLUMN()+1),INDEX(BasicStats!$A:$AH,MATCH($A95&amp;" NCAA",BasicStats!$B:$B,0),COLUMN()+1))</f>
        <v>1640</v>
      </c>
      <c r="T95">
        <f>IFERROR(INDEX(BasicStats!$A:$AH,MATCH($A95,BasicStats!$B:$B,0),COLUMN()+1),INDEX(BasicStats!$A:$AH,MATCH($A95&amp;" NCAA",BasicStats!$B:$B,0),COLUMN()+1))</f>
        <v>0.438</v>
      </c>
      <c r="U95">
        <f>IFERROR(INDEX(BasicStats!$A:$AH,MATCH($A95,BasicStats!$B:$B,0),COLUMN()+1),INDEX(BasicStats!$A:$AH,MATCH($A95&amp;" NCAA",BasicStats!$B:$B,0),COLUMN()+1))</f>
        <v>180</v>
      </c>
      <c r="V95">
        <f>IFERROR(INDEX(BasicStats!$A:$AH,MATCH($A95,BasicStats!$B:$B,0),COLUMN()+1),INDEX(BasicStats!$A:$AH,MATCH($A95&amp;" NCAA",BasicStats!$B:$B,0),COLUMN()+1))</f>
        <v>489</v>
      </c>
      <c r="W95">
        <f>IFERROR(INDEX(BasicStats!$A:$AH,MATCH($A95,BasicStats!$B:$B,0),COLUMN()+1),INDEX(BasicStats!$A:$AH,MATCH($A95&amp;" NCAA",BasicStats!$B:$B,0),COLUMN()+1))</f>
        <v>0.36799999999999999</v>
      </c>
      <c r="X95">
        <f>IFERROR(INDEX(BasicStats!$A:$AH,MATCH($A95,BasicStats!$B:$B,0),COLUMN()+1),INDEX(BasicStats!$A:$AH,MATCH($A95&amp;" NCAA",BasicStats!$B:$B,0),COLUMN()+1))</f>
        <v>309</v>
      </c>
      <c r="Y95">
        <f>IFERROR(INDEX(BasicStats!$A:$AH,MATCH($A95,BasicStats!$B:$B,0),COLUMN()+1),INDEX(BasicStats!$A:$AH,MATCH($A95&amp;" NCAA",BasicStats!$B:$B,0),COLUMN()+1))</f>
        <v>503</v>
      </c>
      <c r="Z95">
        <f>IFERROR(INDEX(BasicStats!$A:$AH,MATCH($A95,BasicStats!$B:$B,0),COLUMN()+1),INDEX(BasicStats!$A:$AH,MATCH($A95&amp;" NCAA",BasicStats!$B:$B,0),COLUMN()+1))</f>
        <v>0.61399999999999999</v>
      </c>
      <c r="AA95">
        <f>IFERROR(INDEX(BasicStats!$A:$AH,MATCH($A95,BasicStats!$B:$B,0),COLUMN()+1),INDEX(BasicStats!$A:$AH,MATCH($A95&amp;" NCAA",BasicStats!$B:$B,0),COLUMN()+1))</f>
        <v>288</v>
      </c>
      <c r="AB95">
        <f>IFERROR(INDEX(BasicStats!$A:$AH,MATCH($A95,BasicStats!$B:$B,0),COLUMN()+1),INDEX(BasicStats!$A:$AH,MATCH($A95&amp;" NCAA",BasicStats!$B:$B,0),COLUMN()+1))</f>
        <v>991</v>
      </c>
      <c r="AC95">
        <f>IFERROR(INDEX(BasicStats!$A:$AH,MATCH($A95,BasicStats!$B:$B,0),COLUMN()+1),INDEX(BasicStats!$A:$AH,MATCH($A95&amp;" NCAA",BasicStats!$B:$B,0),COLUMN()+1))</f>
        <v>355</v>
      </c>
      <c r="AD95">
        <f>IFERROR(INDEX(BasicStats!$A:$AH,MATCH($A95,BasicStats!$B:$B,0),COLUMN()+1),INDEX(BasicStats!$A:$AH,MATCH($A95&amp;" NCAA",BasicStats!$B:$B,0),COLUMN()+1))</f>
        <v>226</v>
      </c>
      <c r="AE95">
        <f>IFERROR(INDEX(BasicStats!$A:$AH,MATCH($A95,BasicStats!$B:$B,0),COLUMN()+1),INDEX(BasicStats!$A:$AH,MATCH($A95&amp;" NCAA",BasicStats!$B:$B,0),COLUMN()+1))</f>
        <v>111</v>
      </c>
      <c r="AF95">
        <f>IFERROR(INDEX(BasicStats!$A:$AH,MATCH($A95,BasicStats!$B:$B,0),COLUMN()+1),INDEX(BasicStats!$A:$AH,MATCH($A95&amp;" NCAA",BasicStats!$B:$B,0),COLUMN()+1))</f>
        <v>499</v>
      </c>
      <c r="AG95" s="38">
        <f>IFERROR(INDEX(AdvancedStats!$A:$AD,MATCH($A95,AdvancedStats!$B:$B,0),COLUMN()-15),INDEX(AdvancedStats!$A:$AD,MATCH($A95&amp;" NCAA",AdvancedStats!$B:$B,0),COLUMN()-15))</f>
        <v>67.099999999999994</v>
      </c>
      <c r="AH95" s="38">
        <f>IFERROR(INDEX(AdvancedStats!$A:$AD,MATCH($A95,AdvancedStats!$B:$B,0),COLUMN()-15),INDEX(AdvancedStats!$A:$AD,MATCH($A95&amp;" NCAA",AdvancedStats!$B:$B,0),COLUMN()-15))</f>
        <v>92.3</v>
      </c>
      <c r="AI95" s="38">
        <f>IFERROR(INDEX(AdvancedStats!$A:$AD,MATCH($A95,AdvancedStats!$B:$B,0),COLUMN()-15),INDEX(AdvancedStats!$A:$AD,MATCH($A95&amp;" NCAA",AdvancedStats!$B:$B,0),COLUMN()-15))</f>
        <v>0.307</v>
      </c>
      <c r="AJ95" s="38">
        <f>IFERROR(INDEX(AdvancedStats!$A:$AD,MATCH($A95,AdvancedStats!$B:$B,0),COLUMN()-15),INDEX(AdvancedStats!$A:$AD,MATCH($A95&amp;" NCAA",AdvancedStats!$B:$B,0),COLUMN()-15))</f>
        <v>0.29799999999999999</v>
      </c>
      <c r="AK95" s="38">
        <f>IFERROR(INDEX(AdvancedStats!$A:$AD,MATCH($A95,AdvancedStats!$B:$B,0),COLUMN()-15),INDEX(AdvancedStats!$A:$AD,MATCH($A95&amp;" NCAA",AdvancedStats!$B:$B,0),COLUMN()-15))</f>
        <v>0.51300000000000001</v>
      </c>
      <c r="AL95" s="38">
        <f>IFERROR(INDEX(AdvancedStats!$A:$AD,MATCH($A95,AdvancedStats!$B:$B,0),COLUMN()-15),INDEX(AdvancedStats!$A:$AD,MATCH($A95&amp;" NCAA",AdvancedStats!$B:$B,0),COLUMN()-15))</f>
        <v>47.9</v>
      </c>
      <c r="AM95" s="38">
        <f>IFERROR(INDEX(AdvancedStats!$A:$AD,MATCH($A95,AdvancedStats!$B:$B,0),COLUMN()-15),INDEX(AdvancedStats!$A:$AD,MATCH($A95&amp;" NCAA",AdvancedStats!$B:$B,0),COLUMN()-15))</f>
        <v>49.4</v>
      </c>
      <c r="AN95" s="38">
        <f>IFERROR(INDEX(AdvancedStats!$A:$AD,MATCH($A95,AdvancedStats!$B:$B,0),COLUMN()-15),INDEX(AdvancedStats!$A:$AD,MATCH($A95&amp;" NCAA",AdvancedStats!$B:$B,0),COLUMN()-15))</f>
        <v>10.8</v>
      </c>
      <c r="AO95" s="38">
        <f>IFERROR(INDEX(AdvancedStats!$A:$AD,MATCH($A95,AdvancedStats!$B:$B,0),COLUMN()-15),INDEX(AdvancedStats!$A:$AD,MATCH($A95&amp;" NCAA",AdvancedStats!$B:$B,0),COLUMN()-15))</f>
        <v>10.7</v>
      </c>
      <c r="AP95" s="38">
        <f>IFERROR(INDEX(AdvancedStats!$A:$AD,MATCH($A95,AdvancedStats!$B:$B,0),COLUMN()-15),INDEX(AdvancedStats!$A:$AD,MATCH($A95&amp;" NCAA",AdvancedStats!$B:$B,0),COLUMN()-15))</f>
        <v>0.49299999999999999</v>
      </c>
      <c r="AQ95" s="38">
        <f>IFERROR(INDEX(AdvancedStats!$A:$AD,MATCH($A95,AdvancedStats!$B:$B,0),COLUMN()-15),INDEX(AdvancedStats!$A:$AD,MATCH($A95&amp;" NCAA",AdvancedStats!$B:$B,0),COLUMN()-15))</f>
        <v>21</v>
      </c>
      <c r="AR95" s="38">
        <f>IFERROR(INDEX(AdvancedStats!$A:$AD,MATCH($A95,AdvancedStats!$B:$B,0),COLUMN()-15),INDEX(AdvancedStats!$A:$AD,MATCH($A95&amp;" NCAA",AdvancedStats!$B:$B,0),COLUMN()-15))</f>
        <v>27.9</v>
      </c>
      <c r="AS95" s="38">
        <f>IFERROR(INDEX(AdvancedStats!$A:$AD,MATCH($A95,AdvancedStats!$B:$B,0),COLUMN()-15),INDEX(AdvancedStats!$A:$AD,MATCH($A95&amp;" NCAA",AdvancedStats!$B:$B,0),COLUMN()-15))</f>
        <v>0.188</v>
      </c>
      <c r="AT95" s="39">
        <f>IFERROR(INDEX(AdvancedOpponentStats!$A:$AD,MATCH($A95,AdvancedOpponentStats!$B:$B,0),COLUMN()-27),INDEX(AdvancedOpponentStats!$A:$AD,MATCH($A95&amp;" NCAA",AdvancedOpponentStats!$B:$B,0),COLUMN()-27))</f>
        <v>98.6</v>
      </c>
      <c r="AU95" s="39">
        <f>IFERROR(INDEX(AdvancedOpponentStats!$A:$AD,MATCH($A95,AdvancedOpponentStats!$B:$B,0),COLUMN()-27),INDEX(AdvancedOpponentStats!$A:$AD,MATCH($A95&amp;" NCAA",AdvancedOpponentStats!$B:$B,0),COLUMN()-27))</f>
        <v>0.40200000000000002</v>
      </c>
      <c r="AV95" s="39">
        <f>IFERROR(INDEX(AdvancedOpponentStats!$A:$AD,MATCH($A95,AdvancedOpponentStats!$B:$B,0),COLUMN()-27),INDEX(AdvancedOpponentStats!$A:$AD,MATCH($A95&amp;" NCAA",AdvancedOpponentStats!$B:$B,0),COLUMN()-27))</f>
        <v>0.372</v>
      </c>
      <c r="AW95" s="39">
        <f>IFERROR(INDEX(AdvancedOpponentStats!$A:$AD,MATCH($A95,AdvancedOpponentStats!$B:$B,0),COLUMN()-27),INDEX(AdvancedOpponentStats!$A:$AD,MATCH($A95&amp;" NCAA",AdvancedOpponentStats!$B:$B,0),COLUMN()-27))</f>
        <v>0.52500000000000002</v>
      </c>
      <c r="AX95" s="39">
        <f>IFERROR(INDEX(AdvancedOpponentStats!$A:$AD,MATCH($A95,AdvancedOpponentStats!$B:$B,0),COLUMN()-27),INDEX(AdvancedOpponentStats!$A:$AD,MATCH($A95&amp;" NCAA",AdvancedOpponentStats!$B:$B,0),COLUMN()-27))</f>
        <v>52.1</v>
      </c>
      <c r="AY95" s="39">
        <f>IFERROR(INDEX(AdvancedOpponentStats!$A:$AD,MATCH($A95,AdvancedOpponentStats!$B:$B,0),COLUMN()-27),INDEX(AdvancedOpponentStats!$A:$AD,MATCH($A95&amp;" NCAA",AdvancedOpponentStats!$B:$B,0),COLUMN()-27))</f>
        <v>50.1</v>
      </c>
      <c r="AZ95" s="39">
        <f>IFERROR(INDEX(AdvancedOpponentStats!$A:$AD,MATCH($A95,AdvancedOpponentStats!$B:$B,0),COLUMN()-27),INDEX(AdvancedOpponentStats!$A:$AD,MATCH($A95&amp;" NCAA",AdvancedOpponentStats!$B:$B,0),COLUMN()-27))</f>
        <v>10.199999999999999</v>
      </c>
      <c r="BA95" s="39">
        <f>IFERROR(INDEX(AdvancedOpponentStats!$A:$AD,MATCH($A95,AdvancedOpponentStats!$B:$B,0),COLUMN()-27),INDEX(AdvancedOpponentStats!$A:$AD,MATCH($A95&amp;" NCAA",AdvancedOpponentStats!$B:$B,0),COLUMN()-27))</f>
        <v>7.6</v>
      </c>
      <c r="BB95" s="39">
        <f>IFERROR(INDEX(AdvancedOpponentStats!$A:$AD,MATCH($A95,AdvancedOpponentStats!$B:$B,0),COLUMN()-27),INDEX(AdvancedOpponentStats!$A:$AD,MATCH($A95&amp;" NCAA",AdvancedOpponentStats!$B:$B,0),COLUMN()-27))</f>
        <v>0.48399999999999999</v>
      </c>
      <c r="BC95" s="39">
        <f>IFERROR(INDEX(AdvancedOpponentStats!$A:$AD,MATCH($A95,AdvancedOpponentStats!$B:$B,0),COLUMN()-27),INDEX(AdvancedOpponentStats!$A:$AD,MATCH($A95&amp;" NCAA",AdvancedOpponentStats!$B:$B,0),COLUMN()-27))</f>
        <v>19</v>
      </c>
      <c r="BD95" s="39">
        <f>IFERROR(INDEX(AdvancedOpponentStats!$A:$AD,MATCH($A95,AdvancedOpponentStats!$B:$B,0),COLUMN()-27),INDEX(AdvancedOpponentStats!$A:$AD,MATCH($A95&amp;" NCAA",AdvancedOpponentStats!$B:$B,0),COLUMN()-27))</f>
        <v>32.1</v>
      </c>
      <c r="BE95" s="39">
        <f>IFERROR(INDEX(AdvancedOpponentStats!$A:$AD,MATCH($A95,AdvancedOpponentStats!$B:$B,0),COLUMN()-27),INDEX(AdvancedOpponentStats!$A:$AD,MATCH($A95&amp;" NCAA",AdvancedOpponentStats!$B:$B,0),COLUMN()-27))</f>
        <v>0.28199999999999997</v>
      </c>
      <c r="BF95" s="41">
        <f>IFERROR(INDEX(TeamRankings!$A:$R,MATCH($A95,TeamRankings!$B:$B,0),COLUMN()-49),INDEX(TeamRankings!$A:$R,MATCH($A95&amp;" NCAA",TeamRankings!$B:$B,0),COLUMN()-49))</f>
        <v>-4.1900000000000004</v>
      </c>
      <c r="BG95" s="41">
        <f>IFERROR(INDEX(TeamRankings!$A:$R,MATCH($A95,TeamRankings!$B:$B,0),COLUMN()-48),INDEX(TeamRankings!$A:$R,MATCH($A95&amp;" NCAA",TeamRankings!$B:$B,0),COLUMN()-48))</f>
        <v>-8.07</v>
      </c>
      <c r="BH95" s="41">
        <f>IFERROR(INDEX(TeamRankings!$A:$R,MATCH($A95,TeamRankings!$B:$B,0),COLUMN()-47),INDEX(TeamRankings!$A:$R,MATCH($A95&amp;" NCAA",TeamRankings!$B:$B,0),COLUMN()-47))</f>
        <v>-14.95</v>
      </c>
      <c r="BI95" s="41">
        <f>IFERROR(INDEX(TeamRankings!$A:$R,MATCH($A95,TeamRankings!$B:$B,0),COLUMN()-47),INDEX(TeamRankings!$A:$R,MATCH($A95&amp;" NCAA",TeamRankings!$B:$B,0),COLUMN()-47))</f>
        <v>1.39</v>
      </c>
      <c r="BJ95" s="41">
        <f>IFERROR(INDEX(TeamRankings!$A:$R,MATCH($A95,TeamRankings!$B:$B,0),COLUMN()-47),INDEX(TeamRankings!$A:$R,MATCH($A95&amp;" NCAA",TeamRankings!$B:$B,0),COLUMN()-47))</f>
        <v>-13.56</v>
      </c>
      <c r="BK95" s="41">
        <f>IFERROR(INDEX(TeamRankings!$A:$R,MATCH($A95,TeamRankings!$B:$B,0),COLUMN()-47),INDEX(TeamRankings!$A:$R,MATCH($A95&amp;" NCAA",TeamRankings!$B:$B,0),COLUMN()-47))</f>
        <v>86.61</v>
      </c>
      <c r="BL95" s="41">
        <f>IFERROR(INDEX(TeamRankings!$A:$R,MATCH($A95,TeamRankings!$B:$B,0),COLUMN()-47),INDEX(TeamRankings!$A:$R,MATCH($A95&amp;" NCAA",TeamRankings!$B:$B,0),COLUMN()-47))</f>
        <v>105.08</v>
      </c>
      <c r="BM95" s="41">
        <f>IFERROR(INDEX(TeamRankings!$A:$R,MATCH($A95,TeamRankings!$B:$B,0),COLUMN()-47),INDEX(TeamRankings!$A:$R,MATCH($A95&amp;" NCAA",TeamRankings!$B:$B,0),COLUMN()-47))</f>
        <v>-18.47</v>
      </c>
      <c r="BN95">
        <f t="shared" si="33"/>
        <v>344</v>
      </c>
      <c r="BO95">
        <f t="shared" si="34"/>
        <v>195</v>
      </c>
      <c r="BP95">
        <f t="shared" si="20"/>
        <v>62.161290322580648</v>
      </c>
      <c r="BQ95" s="41" t="str">
        <f>INDEX(TeamRankings!$A:$R,MATCH($A95,TeamRankings!$B:$B,0),3)</f>
        <v>MEAC</v>
      </c>
      <c r="BR95" s="40">
        <f t="shared" si="21"/>
        <v>-6.2999999999999972</v>
      </c>
      <c r="BS95" s="40">
        <f t="shared" si="22"/>
        <v>-9.5000000000000029E-2</v>
      </c>
      <c r="BT95" s="40">
        <f t="shared" si="23"/>
        <v>-7.400000000000001E-2</v>
      </c>
      <c r="BU95" s="40">
        <f t="shared" si="24"/>
        <v>-1.2000000000000011E-2</v>
      </c>
      <c r="BV95" s="40">
        <f t="shared" si="25"/>
        <v>-4.2000000000000028</v>
      </c>
      <c r="BW95" s="40">
        <f t="shared" si="26"/>
        <v>-0.70000000000000284</v>
      </c>
      <c r="BX95" s="40">
        <f t="shared" si="27"/>
        <v>0.60000000000000142</v>
      </c>
      <c r="BY95" s="40">
        <f t="shared" si="28"/>
        <v>3.0999999999999996</v>
      </c>
      <c r="BZ95" s="40">
        <f t="shared" si="29"/>
        <v>9.000000000000008E-3</v>
      </c>
      <c r="CA95" s="40">
        <f t="shared" si="30"/>
        <v>2</v>
      </c>
      <c r="CB95" s="40">
        <f t="shared" si="31"/>
        <v>-4.2000000000000028</v>
      </c>
      <c r="CC95" s="40">
        <f t="shared" si="32"/>
        <v>-9.3999999999999972E-2</v>
      </c>
    </row>
    <row r="96" spans="1:81" x14ac:dyDescent="0.25">
      <c r="A96" t="s">
        <v>224</v>
      </c>
      <c r="B96">
        <f>IFERROR(INDEX(BasicStats!$A:$AH,MATCH($A96,BasicStats!$B:$B,0),COLUMN()+1),INDEX(BasicStats!$A:$AH,MATCH($A96&amp;" NCAA",BasicStats!$B:$B,0),COLUMN()+1))</f>
        <v>33</v>
      </c>
      <c r="C96">
        <f>IFERROR(INDEX(BasicStats!$A:$AH,MATCH($A96,BasicStats!$B:$B,0),COLUMN()+1),INDEX(BasicStats!$A:$AH,MATCH($A96&amp;" NCAA",BasicStats!$B:$B,0),COLUMN()+1))</f>
        <v>17</v>
      </c>
      <c r="D96">
        <f>IFERROR(INDEX(BasicStats!$A:$AH,MATCH($A96,BasicStats!$B:$B,0),COLUMN()+1),INDEX(BasicStats!$A:$AH,MATCH($A96&amp;" NCAA",BasicStats!$B:$B,0),COLUMN()+1))</f>
        <v>16</v>
      </c>
      <c r="E96">
        <f>IFERROR(INDEX(BasicStats!$A:$AH,MATCH($A96,BasicStats!$B:$B,0),COLUMN()+1),INDEX(BasicStats!$A:$AH,MATCH($A96&amp;" NCAA",BasicStats!$B:$B,0),COLUMN()+1))</f>
        <v>0.51500000000000001</v>
      </c>
      <c r="F96">
        <f>IFERROR(INDEX(BasicStats!$A:$AH,MATCH($A96,BasicStats!$B:$B,0),COLUMN()+1),INDEX(BasicStats!$A:$AH,MATCH($A96&amp;" NCAA",BasicStats!$B:$B,0),COLUMN()+1))</f>
        <v>-1.48</v>
      </c>
      <c r="G96">
        <f>IFERROR(INDEX(BasicStats!$A:$AH,MATCH($A96,BasicStats!$B:$B,0),COLUMN()+1),INDEX(BasicStats!$A:$AH,MATCH($A96&amp;" NCAA",BasicStats!$B:$B,0),COLUMN()+1))</f>
        <v>-1.81</v>
      </c>
      <c r="H96">
        <f>IFERROR(INDEX(BasicStats!$A:$AH,MATCH($A96,BasicStats!$B:$B,0),COLUMN()+1),INDEX(BasicStats!$A:$AH,MATCH($A96&amp;" NCAA",BasicStats!$B:$B,0),COLUMN()+1))</f>
        <v>8</v>
      </c>
      <c r="I96">
        <f>IFERROR(INDEX(BasicStats!$A:$AH,MATCH($A96,BasicStats!$B:$B,0),COLUMN()+1),INDEX(BasicStats!$A:$AH,MATCH($A96&amp;" NCAA",BasicStats!$B:$B,0),COLUMN()+1))</f>
        <v>10</v>
      </c>
      <c r="J96">
        <f>IFERROR(INDEX(BasicStats!$A:$AH,MATCH($A96,BasicStats!$B:$B,0),COLUMN()+1),INDEX(BasicStats!$A:$AH,MATCH($A96&amp;" NCAA",BasicStats!$B:$B,0),COLUMN()+1))</f>
        <v>9</v>
      </c>
      <c r="K96">
        <f>IFERROR(INDEX(BasicStats!$A:$AH,MATCH($A96,BasicStats!$B:$B,0),COLUMN()+1),INDEX(BasicStats!$A:$AH,MATCH($A96&amp;" NCAA",BasicStats!$B:$B,0),COLUMN()+1))</f>
        <v>5</v>
      </c>
      <c r="L96">
        <f>IFERROR(INDEX(BasicStats!$A:$AH,MATCH($A96,BasicStats!$B:$B,0),COLUMN()+1),INDEX(BasicStats!$A:$AH,MATCH($A96&amp;" NCAA",BasicStats!$B:$B,0),COLUMN()+1))</f>
        <v>6</v>
      </c>
      <c r="M96">
        <f>IFERROR(INDEX(BasicStats!$A:$AH,MATCH($A96,BasicStats!$B:$B,0),COLUMN()+1),INDEX(BasicStats!$A:$AH,MATCH($A96&amp;" NCAA",BasicStats!$B:$B,0),COLUMN()+1))</f>
        <v>9</v>
      </c>
      <c r="N96">
        <f>IFERROR(INDEX(BasicStats!$A:$AH,MATCH($A96,BasicStats!$B:$B,0),COLUMN()+1),INDEX(BasicStats!$A:$AH,MATCH($A96&amp;" NCAA",BasicStats!$B:$B,0),COLUMN()+1))</f>
        <v>2322</v>
      </c>
      <c r="O96">
        <f>IFERROR(INDEX(BasicStats!$A:$AH,MATCH($A96,BasicStats!$B:$B,0),COLUMN()+1),INDEX(BasicStats!$A:$AH,MATCH($A96&amp;" NCAA",BasicStats!$B:$B,0),COLUMN()+1))</f>
        <v>2243</v>
      </c>
      <c r="P96">
        <f>IFERROR(INDEX(BasicStats!$A:$AH,MATCH($A96,BasicStats!$B:$B,0),COLUMN()+1),INDEX(BasicStats!$A:$AH,MATCH($A96&amp;" NCAA",BasicStats!$B:$B,0),COLUMN()+1))</f>
        <v>0</v>
      </c>
      <c r="Q96">
        <f>IFERROR(INDEX(BasicStats!$A:$AH,MATCH($A96,BasicStats!$B:$B,0),COLUMN()+1),INDEX(BasicStats!$A:$AH,MATCH($A96&amp;" NCAA",BasicStats!$B:$B,0),COLUMN()+1))</f>
        <v>1335</v>
      </c>
      <c r="R96">
        <f>IFERROR(INDEX(BasicStats!$A:$AH,MATCH($A96,BasicStats!$B:$B,0),COLUMN()+1),INDEX(BasicStats!$A:$AH,MATCH($A96&amp;" NCAA",BasicStats!$B:$B,0),COLUMN()+1))</f>
        <v>809</v>
      </c>
      <c r="S96">
        <f>IFERROR(INDEX(BasicStats!$A:$AH,MATCH($A96,BasicStats!$B:$B,0),COLUMN()+1),INDEX(BasicStats!$A:$AH,MATCH($A96&amp;" NCAA",BasicStats!$B:$B,0),COLUMN()+1))</f>
        <v>1971</v>
      </c>
      <c r="T96">
        <f>IFERROR(INDEX(BasicStats!$A:$AH,MATCH($A96,BasicStats!$B:$B,0),COLUMN()+1),INDEX(BasicStats!$A:$AH,MATCH($A96&amp;" NCAA",BasicStats!$B:$B,0),COLUMN()+1))</f>
        <v>0.41</v>
      </c>
      <c r="U96">
        <f>IFERROR(INDEX(BasicStats!$A:$AH,MATCH($A96,BasicStats!$B:$B,0),COLUMN()+1),INDEX(BasicStats!$A:$AH,MATCH($A96&amp;" NCAA",BasicStats!$B:$B,0),COLUMN()+1))</f>
        <v>290</v>
      </c>
      <c r="V96">
        <f>IFERROR(INDEX(BasicStats!$A:$AH,MATCH($A96,BasicStats!$B:$B,0),COLUMN()+1),INDEX(BasicStats!$A:$AH,MATCH($A96&amp;" NCAA",BasicStats!$B:$B,0),COLUMN()+1))</f>
        <v>895</v>
      </c>
      <c r="W96">
        <f>IFERROR(INDEX(BasicStats!$A:$AH,MATCH($A96,BasicStats!$B:$B,0),COLUMN()+1),INDEX(BasicStats!$A:$AH,MATCH($A96&amp;" NCAA",BasicStats!$B:$B,0),COLUMN()+1))</f>
        <v>0.32400000000000001</v>
      </c>
      <c r="X96">
        <f>IFERROR(INDEX(BasicStats!$A:$AH,MATCH($A96,BasicStats!$B:$B,0),COLUMN()+1),INDEX(BasicStats!$A:$AH,MATCH($A96&amp;" NCAA",BasicStats!$B:$B,0),COLUMN()+1))</f>
        <v>414</v>
      </c>
      <c r="Y96">
        <f>IFERROR(INDEX(BasicStats!$A:$AH,MATCH($A96,BasicStats!$B:$B,0),COLUMN()+1),INDEX(BasicStats!$A:$AH,MATCH($A96&amp;" NCAA",BasicStats!$B:$B,0),COLUMN()+1))</f>
        <v>551</v>
      </c>
      <c r="Z96">
        <f>IFERROR(INDEX(BasicStats!$A:$AH,MATCH($A96,BasicStats!$B:$B,0),COLUMN()+1),INDEX(BasicStats!$A:$AH,MATCH($A96&amp;" NCAA",BasicStats!$B:$B,0),COLUMN()+1))</f>
        <v>0.751</v>
      </c>
      <c r="AA96">
        <f>IFERROR(INDEX(BasicStats!$A:$AH,MATCH($A96,BasicStats!$B:$B,0),COLUMN()+1),INDEX(BasicStats!$A:$AH,MATCH($A96&amp;" NCAA",BasicStats!$B:$B,0),COLUMN()+1))</f>
        <v>366</v>
      </c>
      <c r="AB96">
        <f>IFERROR(INDEX(BasicStats!$A:$AH,MATCH($A96,BasicStats!$B:$B,0),COLUMN()+1),INDEX(BasicStats!$A:$AH,MATCH($A96&amp;" NCAA",BasicStats!$B:$B,0),COLUMN()+1))</f>
        <v>1296</v>
      </c>
      <c r="AC96">
        <f>IFERROR(INDEX(BasicStats!$A:$AH,MATCH($A96,BasicStats!$B:$B,0),COLUMN()+1),INDEX(BasicStats!$A:$AH,MATCH($A96&amp;" NCAA",BasicStats!$B:$B,0),COLUMN()+1))</f>
        <v>419</v>
      </c>
      <c r="AD96">
        <f>IFERROR(INDEX(BasicStats!$A:$AH,MATCH($A96,BasicStats!$B:$B,0),COLUMN()+1),INDEX(BasicStats!$A:$AH,MATCH($A96&amp;" NCAA",BasicStats!$B:$B,0),COLUMN()+1))</f>
        <v>184</v>
      </c>
      <c r="AE96">
        <f>IFERROR(INDEX(BasicStats!$A:$AH,MATCH($A96,BasicStats!$B:$B,0),COLUMN()+1),INDEX(BasicStats!$A:$AH,MATCH($A96&amp;" NCAA",BasicStats!$B:$B,0),COLUMN()+1))</f>
        <v>93</v>
      </c>
      <c r="AF96">
        <f>IFERROR(INDEX(BasicStats!$A:$AH,MATCH($A96,BasicStats!$B:$B,0),COLUMN()+1),INDEX(BasicStats!$A:$AH,MATCH($A96&amp;" NCAA",BasicStats!$B:$B,0),COLUMN()+1))</f>
        <v>485</v>
      </c>
      <c r="AG96" s="38">
        <f>IFERROR(INDEX(AdvancedStats!$A:$AD,MATCH($A96,AdvancedStats!$B:$B,0),COLUMN()-15),INDEX(AdvancedStats!$A:$AD,MATCH($A96&amp;" NCAA",AdvancedStats!$B:$B,0),COLUMN()-15))</f>
        <v>70.3</v>
      </c>
      <c r="AH96" s="38">
        <f>IFERROR(INDEX(AdvancedStats!$A:$AD,MATCH($A96,AdvancedStats!$B:$B,0),COLUMN()-15),INDEX(AdvancedStats!$A:$AD,MATCH($A96&amp;" NCAA",AdvancedStats!$B:$B,0),COLUMN()-15))</f>
        <v>99</v>
      </c>
      <c r="AI96" s="38">
        <f>IFERROR(INDEX(AdvancedStats!$A:$AD,MATCH($A96,AdvancedStats!$B:$B,0),COLUMN()-15),INDEX(AdvancedStats!$A:$AD,MATCH($A96&amp;" NCAA",AdvancedStats!$B:$B,0),COLUMN()-15))</f>
        <v>0.28000000000000003</v>
      </c>
      <c r="AJ96" s="38">
        <f>IFERROR(INDEX(AdvancedStats!$A:$AD,MATCH($A96,AdvancedStats!$B:$B,0),COLUMN()-15),INDEX(AdvancedStats!$A:$AD,MATCH($A96&amp;" NCAA",AdvancedStats!$B:$B,0),COLUMN()-15))</f>
        <v>0.45400000000000001</v>
      </c>
      <c r="AK96" s="38">
        <f>IFERROR(INDEX(AdvancedStats!$A:$AD,MATCH($A96,AdvancedStats!$B:$B,0),COLUMN()-15),INDEX(AdvancedStats!$A:$AD,MATCH($A96&amp;" NCAA",AdvancedStats!$B:$B,0),COLUMN()-15))</f>
        <v>0.52</v>
      </c>
      <c r="AL96" s="38">
        <f>IFERROR(INDEX(AdvancedStats!$A:$AD,MATCH($A96,AdvancedStats!$B:$B,0),COLUMN()-15),INDEX(AdvancedStats!$A:$AD,MATCH($A96&amp;" NCAA",AdvancedStats!$B:$B,0),COLUMN()-15))</f>
        <v>52.4</v>
      </c>
      <c r="AM96" s="38">
        <f>IFERROR(INDEX(AdvancedStats!$A:$AD,MATCH($A96,AdvancedStats!$B:$B,0),COLUMN()-15),INDEX(AdvancedStats!$A:$AD,MATCH($A96&amp;" NCAA",AdvancedStats!$B:$B,0),COLUMN()-15))</f>
        <v>51.8</v>
      </c>
      <c r="AN96" s="38">
        <f>IFERROR(INDEX(AdvancedStats!$A:$AD,MATCH($A96,AdvancedStats!$B:$B,0),COLUMN()-15),INDEX(AdvancedStats!$A:$AD,MATCH($A96&amp;" NCAA",AdvancedStats!$B:$B,0),COLUMN()-15))</f>
        <v>7.8</v>
      </c>
      <c r="AO96" s="38">
        <f>IFERROR(INDEX(AdvancedStats!$A:$AD,MATCH($A96,AdvancedStats!$B:$B,0),COLUMN()-15),INDEX(AdvancedStats!$A:$AD,MATCH($A96&amp;" NCAA",AdvancedStats!$B:$B,0),COLUMN()-15))</f>
        <v>8.1999999999999993</v>
      </c>
      <c r="AP96" s="38">
        <f>IFERROR(INDEX(AdvancedStats!$A:$AD,MATCH($A96,AdvancedStats!$B:$B,0),COLUMN()-15),INDEX(AdvancedStats!$A:$AD,MATCH($A96&amp;" NCAA",AdvancedStats!$B:$B,0),COLUMN()-15))</f>
        <v>0.48399999999999999</v>
      </c>
      <c r="AQ96" s="38">
        <f>IFERROR(INDEX(AdvancedStats!$A:$AD,MATCH($A96,AdvancedStats!$B:$B,0),COLUMN()-15),INDEX(AdvancedStats!$A:$AD,MATCH($A96&amp;" NCAA",AdvancedStats!$B:$B,0),COLUMN()-15))</f>
        <v>17.8</v>
      </c>
      <c r="AR96" s="38">
        <f>IFERROR(INDEX(AdvancedStats!$A:$AD,MATCH($A96,AdvancedStats!$B:$B,0),COLUMN()-15),INDEX(AdvancedStats!$A:$AD,MATCH($A96&amp;" NCAA",AdvancedStats!$B:$B,0),COLUMN()-15))</f>
        <v>29.8</v>
      </c>
      <c r="AS96" s="38">
        <f>IFERROR(INDEX(AdvancedStats!$A:$AD,MATCH($A96,AdvancedStats!$B:$B,0),COLUMN()-15),INDEX(AdvancedStats!$A:$AD,MATCH($A96&amp;" NCAA",AdvancedStats!$B:$B,0),COLUMN()-15))</f>
        <v>0.21</v>
      </c>
      <c r="AT96" s="39">
        <f>IFERROR(INDEX(AdvancedOpponentStats!$A:$AD,MATCH($A96,AdvancedOpponentStats!$B:$B,0),COLUMN()-27),INDEX(AdvancedOpponentStats!$A:$AD,MATCH($A96&amp;" NCAA",AdvancedOpponentStats!$B:$B,0),COLUMN()-27))</f>
        <v>95.6</v>
      </c>
      <c r="AU96" s="39">
        <f>IFERROR(INDEX(AdvancedOpponentStats!$A:$AD,MATCH($A96,AdvancedOpponentStats!$B:$B,0),COLUMN()-27),INDEX(AdvancedOpponentStats!$A:$AD,MATCH($A96&amp;" NCAA",AdvancedOpponentStats!$B:$B,0),COLUMN()-27))</f>
        <v>0.30299999999999999</v>
      </c>
      <c r="AV96" s="39">
        <f>IFERROR(INDEX(AdvancedOpponentStats!$A:$AD,MATCH($A96,AdvancedOpponentStats!$B:$B,0),COLUMN()-27),INDEX(AdvancedOpponentStats!$A:$AD,MATCH($A96&amp;" NCAA",AdvancedOpponentStats!$B:$B,0),COLUMN()-27))</f>
        <v>0.41099999999999998</v>
      </c>
      <c r="AW96" s="39">
        <f>IFERROR(INDEX(AdvancedOpponentStats!$A:$AD,MATCH($A96,AdvancedOpponentStats!$B:$B,0),COLUMN()-27),INDEX(AdvancedOpponentStats!$A:$AD,MATCH($A96&amp;" NCAA",AdvancedOpponentStats!$B:$B,0),COLUMN()-27))</f>
        <v>0.50700000000000001</v>
      </c>
      <c r="AX96" s="39">
        <f>IFERROR(INDEX(AdvancedOpponentStats!$A:$AD,MATCH($A96,AdvancedOpponentStats!$B:$B,0),COLUMN()-27),INDEX(AdvancedOpponentStats!$A:$AD,MATCH($A96&amp;" NCAA",AdvancedOpponentStats!$B:$B,0),COLUMN()-27))</f>
        <v>47.6</v>
      </c>
      <c r="AY96" s="39">
        <f>IFERROR(INDEX(AdvancedOpponentStats!$A:$AD,MATCH($A96,AdvancedOpponentStats!$B:$B,0),COLUMN()-27),INDEX(AdvancedOpponentStats!$A:$AD,MATCH($A96&amp;" NCAA",AdvancedOpponentStats!$B:$B,0),COLUMN()-27))</f>
        <v>49.7</v>
      </c>
      <c r="AZ96" s="39">
        <f>IFERROR(INDEX(AdvancedOpponentStats!$A:$AD,MATCH($A96,AdvancedOpponentStats!$B:$B,0),COLUMN()-27),INDEX(AdvancedOpponentStats!$A:$AD,MATCH($A96&amp;" NCAA",AdvancedOpponentStats!$B:$B,0),COLUMN()-27))</f>
        <v>10.6</v>
      </c>
      <c r="BA96" s="39">
        <f>IFERROR(INDEX(AdvancedOpponentStats!$A:$AD,MATCH($A96,AdvancedOpponentStats!$B:$B,0),COLUMN()-27),INDEX(AdvancedOpponentStats!$A:$AD,MATCH($A96&amp;" NCAA",AdvancedOpponentStats!$B:$B,0),COLUMN()-27))</f>
        <v>7.2</v>
      </c>
      <c r="BB96" s="39">
        <f>IFERROR(INDEX(AdvancedOpponentStats!$A:$AD,MATCH($A96,AdvancedOpponentStats!$B:$B,0),COLUMN()-27),INDEX(AdvancedOpponentStats!$A:$AD,MATCH($A96&amp;" NCAA",AdvancedOpponentStats!$B:$B,0),COLUMN()-27))</f>
        <v>0.47599999999999998</v>
      </c>
      <c r="BC96" s="39">
        <f>IFERROR(INDEX(AdvancedOpponentStats!$A:$AD,MATCH($A96,AdvancedOpponentStats!$B:$B,0),COLUMN()-27),INDEX(AdvancedOpponentStats!$A:$AD,MATCH($A96&amp;" NCAA",AdvancedOpponentStats!$B:$B,0),COLUMN()-27))</f>
        <v>16.7</v>
      </c>
      <c r="BD96" s="39">
        <f>IFERROR(INDEX(AdvancedOpponentStats!$A:$AD,MATCH($A96,AdvancedOpponentStats!$B:$B,0),COLUMN()-27),INDEX(AdvancedOpponentStats!$A:$AD,MATCH($A96&amp;" NCAA",AdvancedOpponentStats!$B:$B,0),COLUMN()-27))</f>
        <v>25.2</v>
      </c>
      <c r="BE96" s="39">
        <f>IFERROR(INDEX(AdvancedOpponentStats!$A:$AD,MATCH($A96,AdvancedOpponentStats!$B:$B,0),COLUMN()-27),INDEX(AdvancedOpponentStats!$A:$AD,MATCH($A96&amp;" NCAA",AdvancedOpponentStats!$B:$B,0),COLUMN()-27))</f>
        <v>0.20799999999999999</v>
      </c>
      <c r="BF96" s="41">
        <f>IFERROR(INDEX(TeamRankings!$A:$R,MATCH($A96,TeamRankings!$B:$B,0),COLUMN()-49),INDEX(TeamRankings!$A:$R,MATCH($A96&amp;" NCAA",TeamRankings!$B:$B,0),COLUMN()-49))</f>
        <v>2.39</v>
      </c>
      <c r="BG96" s="41">
        <f>IFERROR(INDEX(TeamRankings!$A:$R,MATCH($A96,TeamRankings!$B:$B,0),COLUMN()-48),INDEX(TeamRankings!$A:$R,MATCH($A96&amp;" NCAA",TeamRankings!$B:$B,0),COLUMN()-48))</f>
        <v>-1.81</v>
      </c>
      <c r="BH96" s="41">
        <f>IFERROR(INDEX(TeamRankings!$A:$R,MATCH($A96,TeamRankings!$B:$B,0),COLUMN()-47),INDEX(TeamRankings!$A:$R,MATCH($A96&amp;" NCAA",TeamRankings!$B:$B,0),COLUMN()-47))</f>
        <v>-4.12</v>
      </c>
      <c r="BI96" s="41">
        <f>IFERROR(INDEX(TeamRankings!$A:$R,MATCH($A96,TeamRankings!$B:$B,0),COLUMN()-47),INDEX(TeamRankings!$A:$R,MATCH($A96&amp;" NCAA",TeamRankings!$B:$B,0),COLUMN()-47))</f>
        <v>2.64</v>
      </c>
      <c r="BJ96" s="41">
        <f>IFERROR(INDEX(TeamRankings!$A:$R,MATCH($A96,TeamRankings!$B:$B,0),COLUMN()-47),INDEX(TeamRankings!$A:$R,MATCH($A96&amp;" NCAA",TeamRankings!$B:$B,0),COLUMN()-47))</f>
        <v>-1.48</v>
      </c>
      <c r="BK96" s="41">
        <f>IFERROR(INDEX(TeamRankings!$A:$R,MATCH($A96,TeamRankings!$B:$B,0),COLUMN()-47),INDEX(TeamRankings!$A:$R,MATCH($A96&amp;" NCAA",TeamRankings!$B:$B,0),COLUMN()-47))</f>
        <v>98.6</v>
      </c>
      <c r="BL96" s="41">
        <f>IFERROR(INDEX(TeamRankings!$A:$R,MATCH($A96,TeamRankings!$B:$B,0),COLUMN()-47),INDEX(TeamRankings!$A:$R,MATCH($A96&amp;" NCAA",TeamRankings!$B:$B,0),COLUMN()-47))</f>
        <v>99.52</v>
      </c>
      <c r="BM96" s="41">
        <f>IFERROR(INDEX(TeamRankings!$A:$R,MATCH($A96,TeamRankings!$B:$B,0),COLUMN()-47),INDEX(TeamRankings!$A:$R,MATCH($A96&amp;" NCAA",TeamRankings!$B:$B,0),COLUMN()-47))</f>
        <v>-0.92</v>
      </c>
      <c r="BN96">
        <f t="shared" si="33"/>
        <v>251.5</v>
      </c>
      <c r="BO96">
        <f t="shared" si="34"/>
        <v>116</v>
      </c>
      <c r="BP96">
        <f t="shared" si="20"/>
        <v>70.36363636363636</v>
      </c>
      <c r="BQ96" s="41" t="str">
        <f>INDEX(TeamRankings!$A:$R,MATCH($A96,TeamRankings!$B:$B,0),3)</f>
        <v>CUSA</v>
      </c>
      <c r="BR96" s="40">
        <f t="shared" si="21"/>
        <v>3.4000000000000057</v>
      </c>
      <c r="BS96" s="40">
        <f t="shared" si="22"/>
        <v>-2.2999999999999965E-2</v>
      </c>
      <c r="BT96" s="40">
        <f t="shared" si="23"/>
        <v>4.3000000000000038E-2</v>
      </c>
      <c r="BU96" s="40">
        <f t="shared" si="24"/>
        <v>1.3000000000000012E-2</v>
      </c>
      <c r="BV96" s="40">
        <f t="shared" si="25"/>
        <v>4.7999999999999972</v>
      </c>
      <c r="BW96" s="40">
        <f t="shared" si="26"/>
        <v>2.0999999999999943</v>
      </c>
      <c r="BX96" s="40">
        <f t="shared" si="27"/>
        <v>-2.8</v>
      </c>
      <c r="BY96" s="40">
        <f t="shared" si="28"/>
        <v>0.99999999999999911</v>
      </c>
      <c r="BZ96" s="40">
        <f t="shared" si="29"/>
        <v>8.0000000000000071E-3</v>
      </c>
      <c r="CA96" s="40">
        <f t="shared" si="30"/>
        <v>1.1000000000000014</v>
      </c>
      <c r="CB96" s="40">
        <f t="shared" si="31"/>
        <v>4.6000000000000014</v>
      </c>
      <c r="CC96" s="40">
        <f t="shared" si="32"/>
        <v>2.0000000000000018E-3</v>
      </c>
    </row>
    <row r="97" spans="1:81" x14ac:dyDescent="0.25">
      <c r="A97" t="s">
        <v>225</v>
      </c>
      <c r="B97">
        <f>IFERROR(INDEX(BasicStats!$A:$AH,MATCH($A97,BasicStats!$B:$B,0),COLUMN()+1),INDEX(BasicStats!$A:$AH,MATCH($A97&amp;" NCAA",BasicStats!$B:$B,0),COLUMN()+1))</f>
        <v>32</v>
      </c>
      <c r="C97">
        <f>IFERROR(INDEX(BasicStats!$A:$AH,MATCH($A97,BasicStats!$B:$B,0),COLUMN()+1),INDEX(BasicStats!$A:$AH,MATCH($A97&amp;" NCAA",BasicStats!$B:$B,0),COLUMN()+1))</f>
        <v>14</v>
      </c>
      <c r="D97">
        <f>IFERROR(INDEX(BasicStats!$A:$AH,MATCH($A97,BasicStats!$B:$B,0),COLUMN()+1),INDEX(BasicStats!$A:$AH,MATCH($A97&amp;" NCAA",BasicStats!$B:$B,0),COLUMN()+1))</f>
        <v>18</v>
      </c>
      <c r="E97">
        <f>IFERROR(INDEX(BasicStats!$A:$AH,MATCH($A97,BasicStats!$B:$B,0),COLUMN()+1),INDEX(BasicStats!$A:$AH,MATCH($A97&amp;" NCAA",BasicStats!$B:$B,0),COLUMN()+1))</f>
        <v>0.438</v>
      </c>
      <c r="F97">
        <f>IFERROR(INDEX(BasicStats!$A:$AH,MATCH($A97,BasicStats!$B:$B,0),COLUMN()+1),INDEX(BasicStats!$A:$AH,MATCH($A97&amp;" NCAA",BasicStats!$B:$B,0),COLUMN()+1))</f>
        <v>-5.08</v>
      </c>
      <c r="G97">
        <f>IFERROR(INDEX(BasicStats!$A:$AH,MATCH($A97,BasicStats!$B:$B,0),COLUMN()+1),INDEX(BasicStats!$A:$AH,MATCH($A97&amp;" NCAA",BasicStats!$B:$B,0),COLUMN()+1))</f>
        <v>-1.44</v>
      </c>
      <c r="H97">
        <f>IFERROR(INDEX(BasicStats!$A:$AH,MATCH($A97,BasicStats!$B:$B,0),COLUMN()+1),INDEX(BasicStats!$A:$AH,MATCH($A97&amp;" NCAA",BasicStats!$B:$B,0),COLUMN()+1))</f>
        <v>9</v>
      </c>
      <c r="I97">
        <f>IFERROR(INDEX(BasicStats!$A:$AH,MATCH($A97,BasicStats!$B:$B,0),COLUMN()+1),INDEX(BasicStats!$A:$AH,MATCH($A97&amp;" NCAA",BasicStats!$B:$B,0),COLUMN()+1))</f>
        <v>7</v>
      </c>
      <c r="J97">
        <f>IFERROR(INDEX(BasicStats!$A:$AH,MATCH($A97,BasicStats!$B:$B,0),COLUMN()+1),INDEX(BasicStats!$A:$AH,MATCH($A97&amp;" NCAA",BasicStats!$B:$B,0),COLUMN()+1))</f>
        <v>10</v>
      </c>
      <c r="K97">
        <f>IFERROR(INDEX(BasicStats!$A:$AH,MATCH($A97,BasicStats!$B:$B,0),COLUMN()+1),INDEX(BasicStats!$A:$AH,MATCH($A97&amp;" NCAA",BasicStats!$B:$B,0),COLUMN()+1))</f>
        <v>4</v>
      </c>
      <c r="L97">
        <f>IFERROR(INDEX(BasicStats!$A:$AH,MATCH($A97,BasicStats!$B:$B,0),COLUMN()+1),INDEX(BasicStats!$A:$AH,MATCH($A97&amp;" NCAA",BasicStats!$B:$B,0),COLUMN()+1))</f>
        <v>4</v>
      </c>
      <c r="M97">
        <f>IFERROR(INDEX(BasicStats!$A:$AH,MATCH($A97,BasicStats!$B:$B,0),COLUMN()+1),INDEX(BasicStats!$A:$AH,MATCH($A97&amp;" NCAA",BasicStats!$B:$B,0),COLUMN()+1))</f>
        <v>10</v>
      </c>
      <c r="N97">
        <f>IFERROR(INDEX(BasicStats!$A:$AH,MATCH($A97,BasicStats!$B:$B,0),COLUMN()+1),INDEX(BasicStats!$A:$AH,MATCH($A97&amp;" NCAA",BasicStats!$B:$B,0),COLUMN()+1))</f>
        <v>2280</v>
      </c>
      <c r="O97">
        <f>IFERROR(INDEX(BasicStats!$A:$AH,MATCH($A97,BasicStats!$B:$B,0),COLUMN()+1),INDEX(BasicStats!$A:$AH,MATCH($A97&amp;" NCAA",BasicStats!$B:$B,0),COLUMN()+1))</f>
        <v>2360</v>
      </c>
      <c r="P97">
        <f>IFERROR(INDEX(BasicStats!$A:$AH,MATCH($A97,BasicStats!$B:$B,0),COLUMN()+1),INDEX(BasicStats!$A:$AH,MATCH($A97&amp;" NCAA",BasicStats!$B:$B,0),COLUMN()+1))</f>
        <v>0</v>
      </c>
      <c r="Q97">
        <f>IFERROR(INDEX(BasicStats!$A:$AH,MATCH($A97,BasicStats!$B:$B,0),COLUMN()+1),INDEX(BasicStats!$A:$AH,MATCH($A97&amp;" NCAA",BasicStats!$B:$B,0),COLUMN()+1))</f>
        <v>1280</v>
      </c>
      <c r="R97">
        <f>IFERROR(INDEX(BasicStats!$A:$AH,MATCH($A97,BasicStats!$B:$B,0),COLUMN()+1),INDEX(BasicStats!$A:$AH,MATCH($A97&amp;" NCAA",BasicStats!$B:$B,0),COLUMN()+1))</f>
        <v>809</v>
      </c>
      <c r="S97">
        <f>IFERROR(INDEX(BasicStats!$A:$AH,MATCH($A97,BasicStats!$B:$B,0),COLUMN()+1),INDEX(BasicStats!$A:$AH,MATCH($A97&amp;" NCAA",BasicStats!$B:$B,0),COLUMN()+1))</f>
        <v>1786</v>
      </c>
      <c r="T97">
        <f>IFERROR(INDEX(BasicStats!$A:$AH,MATCH($A97,BasicStats!$B:$B,0),COLUMN()+1),INDEX(BasicStats!$A:$AH,MATCH($A97&amp;" NCAA",BasicStats!$B:$B,0),COLUMN()+1))</f>
        <v>0.45300000000000001</v>
      </c>
      <c r="U97">
        <f>IFERROR(INDEX(BasicStats!$A:$AH,MATCH($A97,BasicStats!$B:$B,0),COLUMN()+1),INDEX(BasicStats!$A:$AH,MATCH($A97&amp;" NCAA",BasicStats!$B:$B,0),COLUMN()+1))</f>
        <v>269</v>
      </c>
      <c r="V97">
        <f>IFERROR(INDEX(BasicStats!$A:$AH,MATCH($A97,BasicStats!$B:$B,0),COLUMN()+1),INDEX(BasicStats!$A:$AH,MATCH($A97&amp;" NCAA",BasicStats!$B:$B,0),COLUMN()+1))</f>
        <v>724</v>
      </c>
      <c r="W97">
        <f>IFERROR(INDEX(BasicStats!$A:$AH,MATCH($A97,BasicStats!$B:$B,0),COLUMN()+1),INDEX(BasicStats!$A:$AH,MATCH($A97&amp;" NCAA",BasicStats!$B:$B,0),COLUMN()+1))</f>
        <v>0.372</v>
      </c>
      <c r="X97">
        <f>IFERROR(INDEX(BasicStats!$A:$AH,MATCH($A97,BasicStats!$B:$B,0),COLUMN()+1),INDEX(BasicStats!$A:$AH,MATCH($A97&amp;" NCAA",BasicStats!$B:$B,0),COLUMN()+1))</f>
        <v>393</v>
      </c>
      <c r="Y97">
        <f>IFERROR(INDEX(BasicStats!$A:$AH,MATCH($A97,BasicStats!$B:$B,0),COLUMN()+1),INDEX(BasicStats!$A:$AH,MATCH($A97&amp;" NCAA",BasicStats!$B:$B,0),COLUMN()+1))</f>
        <v>588</v>
      </c>
      <c r="Z97">
        <f>IFERROR(INDEX(BasicStats!$A:$AH,MATCH($A97,BasicStats!$B:$B,0),COLUMN()+1),INDEX(BasicStats!$A:$AH,MATCH($A97&amp;" NCAA",BasicStats!$B:$B,0),COLUMN()+1))</f>
        <v>0.66800000000000004</v>
      </c>
      <c r="AA97">
        <f>IFERROR(INDEX(BasicStats!$A:$AH,MATCH($A97,BasicStats!$B:$B,0),COLUMN()+1),INDEX(BasicStats!$A:$AH,MATCH($A97&amp;" NCAA",BasicStats!$B:$B,0),COLUMN()+1))</f>
        <v>272</v>
      </c>
      <c r="AB97">
        <f>IFERROR(INDEX(BasicStats!$A:$AH,MATCH($A97,BasicStats!$B:$B,0),COLUMN()+1),INDEX(BasicStats!$A:$AH,MATCH($A97&amp;" NCAA",BasicStats!$B:$B,0),COLUMN()+1))</f>
        <v>1064</v>
      </c>
      <c r="AC97">
        <f>IFERROR(INDEX(BasicStats!$A:$AH,MATCH($A97,BasicStats!$B:$B,0),COLUMN()+1),INDEX(BasicStats!$A:$AH,MATCH($A97&amp;" NCAA",BasicStats!$B:$B,0),COLUMN()+1))</f>
        <v>449</v>
      </c>
      <c r="AD97">
        <f>IFERROR(INDEX(BasicStats!$A:$AH,MATCH($A97,BasicStats!$B:$B,0),COLUMN()+1),INDEX(BasicStats!$A:$AH,MATCH($A97&amp;" NCAA",BasicStats!$B:$B,0),COLUMN()+1))</f>
        <v>216</v>
      </c>
      <c r="AE97">
        <f>IFERROR(INDEX(BasicStats!$A:$AH,MATCH($A97,BasicStats!$B:$B,0),COLUMN()+1),INDEX(BasicStats!$A:$AH,MATCH($A97&amp;" NCAA",BasicStats!$B:$B,0),COLUMN()+1))</f>
        <v>133</v>
      </c>
      <c r="AF97">
        <f>IFERROR(INDEX(BasicStats!$A:$AH,MATCH($A97,BasicStats!$B:$B,0),COLUMN()+1),INDEX(BasicStats!$A:$AH,MATCH($A97&amp;" NCAA",BasicStats!$B:$B,0),COLUMN()+1))</f>
        <v>479</v>
      </c>
      <c r="AG97" s="38">
        <f>IFERROR(INDEX(AdvancedStats!$A:$AD,MATCH($A97,AdvancedStats!$B:$B,0),COLUMN()-15),INDEX(AdvancedStats!$A:$AD,MATCH($A97&amp;" NCAA",AdvancedStats!$B:$B,0),COLUMN()-15))</f>
        <v>71.099999999999994</v>
      </c>
      <c r="AH97" s="38">
        <f>IFERROR(INDEX(AdvancedStats!$A:$AD,MATCH($A97,AdvancedStats!$B:$B,0),COLUMN()-15),INDEX(AdvancedStats!$A:$AD,MATCH($A97&amp;" NCAA",AdvancedStats!$B:$B,0),COLUMN()-15))</f>
        <v>100.2</v>
      </c>
      <c r="AI97" s="38">
        <f>IFERROR(INDEX(AdvancedStats!$A:$AD,MATCH($A97,AdvancedStats!$B:$B,0),COLUMN()-15),INDEX(AdvancedStats!$A:$AD,MATCH($A97&amp;" NCAA",AdvancedStats!$B:$B,0),COLUMN()-15))</f>
        <v>0.32900000000000001</v>
      </c>
      <c r="AJ97" s="38">
        <f>IFERROR(INDEX(AdvancedStats!$A:$AD,MATCH($A97,AdvancedStats!$B:$B,0),COLUMN()-15),INDEX(AdvancedStats!$A:$AD,MATCH($A97&amp;" NCAA",AdvancedStats!$B:$B,0),COLUMN()-15))</f>
        <v>0.40500000000000003</v>
      </c>
      <c r="AK97" s="38">
        <f>IFERROR(INDEX(AdvancedStats!$A:$AD,MATCH($A97,AdvancedStats!$B:$B,0),COLUMN()-15),INDEX(AdvancedStats!$A:$AD,MATCH($A97&amp;" NCAA",AdvancedStats!$B:$B,0),COLUMN()-15))</f>
        <v>0.55200000000000005</v>
      </c>
      <c r="AL97" s="38">
        <f>IFERROR(INDEX(AdvancedStats!$A:$AD,MATCH($A97,AdvancedStats!$B:$B,0),COLUMN()-15),INDEX(AdvancedStats!$A:$AD,MATCH($A97&amp;" NCAA",AdvancedStats!$B:$B,0),COLUMN()-15))</f>
        <v>48.3</v>
      </c>
      <c r="AM97" s="38">
        <f>IFERROR(INDEX(AdvancedStats!$A:$AD,MATCH($A97,AdvancedStats!$B:$B,0),COLUMN()-15),INDEX(AdvancedStats!$A:$AD,MATCH($A97&amp;" NCAA",AdvancedStats!$B:$B,0),COLUMN()-15))</f>
        <v>55.5</v>
      </c>
      <c r="AN97" s="38">
        <f>IFERROR(INDEX(AdvancedStats!$A:$AD,MATCH($A97,AdvancedStats!$B:$B,0),COLUMN()-15),INDEX(AdvancedStats!$A:$AD,MATCH($A97&amp;" NCAA",AdvancedStats!$B:$B,0),COLUMN()-15))</f>
        <v>9.5</v>
      </c>
      <c r="AO97" s="38">
        <f>IFERROR(INDEX(AdvancedStats!$A:$AD,MATCH($A97,AdvancedStats!$B:$B,0),COLUMN()-15),INDEX(AdvancedStats!$A:$AD,MATCH($A97&amp;" NCAA",AdvancedStats!$B:$B,0),COLUMN()-15))</f>
        <v>11.6</v>
      </c>
      <c r="AP97" s="38">
        <f>IFERROR(INDEX(AdvancedStats!$A:$AD,MATCH($A97,AdvancedStats!$B:$B,0),COLUMN()-15),INDEX(AdvancedStats!$A:$AD,MATCH($A97&amp;" NCAA",AdvancedStats!$B:$B,0),COLUMN()-15))</f>
        <v>0.52800000000000002</v>
      </c>
      <c r="AQ97" s="38">
        <f>IFERROR(INDEX(AdvancedStats!$A:$AD,MATCH($A97,AdvancedStats!$B:$B,0),COLUMN()-15),INDEX(AdvancedStats!$A:$AD,MATCH($A97&amp;" NCAA",AdvancedStats!$B:$B,0),COLUMN()-15))</f>
        <v>18.8</v>
      </c>
      <c r="AR97" s="38">
        <f>IFERROR(INDEX(AdvancedStats!$A:$AD,MATCH($A97,AdvancedStats!$B:$B,0),COLUMN()-15),INDEX(AdvancedStats!$A:$AD,MATCH($A97&amp;" NCAA",AdvancedStats!$B:$B,0),COLUMN()-15))</f>
        <v>25.6</v>
      </c>
      <c r="AS97" s="38">
        <f>IFERROR(INDEX(AdvancedStats!$A:$AD,MATCH($A97,AdvancedStats!$B:$B,0),COLUMN()-15),INDEX(AdvancedStats!$A:$AD,MATCH($A97&amp;" NCAA",AdvancedStats!$B:$B,0),COLUMN()-15))</f>
        <v>0.22</v>
      </c>
      <c r="AT97" s="39">
        <f>IFERROR(INDEX(AdvancedOpponentStats!$A:$AD,MATCH($A97,AdvancedOpponentStats!$B:$B,0),COLUMN()-27),INDEX(AdvancedOpponentStats!$A:$AD,MATCH($A97&amp;" NCAA",AdvancedOpponentStats!$B:$B,0),COLUMN()-27))</f>
        <v>103.7</v>
      </c>
      <c r="AU97" s="39">
        <f>IFERROR(INDEX(AdvancedOpponentStats!$A:$AD,MATCH($A97,AdvancedOpponentStats!$B:$B,0),COLUMN()-27),INDEX(AdvancedOpponentStats!$A:$AD,MATCH($A97&amp;" NCAA",AdvancedOpponentStats!$B:$B,0),COLUMN()-27))</f>
        <v>0.27200000000000002</v>
      </c>
      <c r="AV97" s="39">
        <f>IFERROR(INDEX(AdvancedOpponentStats!$A:$AD,MATCH($A97,AdvancedOpponentStats!$B:$B,0),COLUMN()-27),INDEX(AdvancedOpponentStats!$A:$AD,MATCH($A97&amp;" NCAA",AdvancedOpponentStats!$B:$B,0),COLUMN()-27))</f>
        <v>0.40699999999999997</v>
      </c>
      <c r="AW97" s="39">
        <f>IFERROR(INDEX(AdvancedOpponentStats!$A:$AD,MATCH($A97,AdvancedOpponentStats!$B:$B,0),COLUMN()-27),INDEX(AdvancedOpponentStats!$A:$AD,MATCH($A97&amp;" NCAA",AdvancedOpponentStats!$B:$B,0),COLUMN()-27))</f>
        <v>0.54200000000000004</v>
      </c>
      <c r="AX97" s="39">
        <f>IFERROR(INDEX(AdvancedOpponentStats!$A:$AD,MATCH($A97,AdvancedOpponentStats!$B:$B,0),COLUMN()-27),INDEX(AdvancedOpponentStats!$A:$AD,MATCH($A97&amp;" NCAA",AdvancedOpponentStats!$B:$B,0),COLUMN()-27))</f>
        <v>51.7</v>
      </c>
      <c r="AY97" s="39">
        <f>IFERROR(INDEX(AdvancedOpponentStats!$A:$AD,MATCH($A97,AdvancedOpponentStats!$B:$B,0),COLUMN()-27),INDEX(AdvancedOpponentStats!$A:$AD,MATCH($A97&amp;" NCAA",AdvancedOpponentStats!$B:$B,0),COLUMN()-27))</f>
        <v>56.9</v>
      </c>
      <c r="AZ97" s="39">
        <f>IFERROR(INDEX(AdvancedOpponentStats!$A:$AD,MATCH($A97,AdvancedOpponentStats!$B:$B,0),COLUMN()-27),INDEX(AdvancedOpponentStats!$A:$AD,MATCH($A97&amp;" NCAA",AdvancedOpponentStats!$B:$B,0),COLUMN()-27))</f>
        <v>9.9</v>
      </c>
      <c r="BA97" s="39">
        <f>IFERROR(INDEX(AdvancedOpponentStats!$A:$AD,MATCH($A97,AdvancedOpponentStats!$B:$B,0),COLUMN()-27),INDEX(AdvancedOpponentStats!$A:$AD,MATCH($A97&amp;" NCAA",AdvancedOpponentStats!$B:$B,0),COLUMN()-27))</f>
        <v>9.6999999999999993</v>
      </c>
      <c r="BB97" s="39">
        <f>IFERROR(INDEX(AdvancedOpponentStats!$A:$AD,MATCH($A97,AdvancedOpponentStats!$B:$B,0),COLUMN()-27),INDEX(AdvancedOpponentStats!$A:$AD,MATCH($A97&amp;" NCAA",AdvancedOpponentStats!$B:$B,0),COLUMN()-27))</f>
        <v>0.51600000000000001</v>
      </c>
      <c r="BC97" s="39">
        <f>IFERROR(INDEX(AdvancedOpponentStats!$A:$AD,MATCH($A97,AdvancedOpponentStats!$B:$B,0),COLUMN()-27),INDEX(AdvancedOpponentStats!$A:$AD,MATCH($A97&amp;" NCAA",AdvancedOpponentStats!$B:$B,0),COLUMN()-27))</f>
        <v>17</v>
      </c>
      <c r="BD97" s="39">
        <f>IFERROR(INDEX(AdvancedOpponentStats!$A:$AD,MATCH($A97,AdvancedOpponentStats!$B:$B,0),COLUMN()-27),INDEX(AdvancedOpponentStats!$A:$AD,MATCH($A97&amp;" NCAA",AdvancedOpponentStats!$B:$B,0),COLUMN()-27))</f>
        <v>30.4</v>
      </c>
      <c r="BE97" s="39">
        <f>IFERROR(INDEX(AdvancedOpponentStats!$A:$AD,MATCH($A97,AdvancedOpponentStats!$B:$B,0),COLUMN()-27),INDEX(AdvancedOpponentStats!$A:$AD,MATCH($A97&amp;" NCAA",AdvancedOpponentStats!$B:$B,0),COLUMN()-27))</f>
        <v>0.191</v>
      </c>
      <c r="BF97" s="41">
        <f>IFERROR(INDEX(TeamRankings!$A:$R,MATCH($A97,TeamRankings!$B:$B,0),COLUMN()-49),INDEX(TeamRankings!$A:$R,MATCH($A97&amp;" NCAA",TeamRankings!$B:$B,0),COLUMN()-49))</f>
        <v>-2.5</v>
      </c>
      <c r="BG97" s="41">
        <f>IFERROR(INDEX(TeamRankings!$A:$R,MATCH($A97,TeamRankings!$B:$B,0),COLUMN()-48),INDEX(TeamRankings!$A:$R,MATCH($A97&amp;" NCAA",TeamRankings!$B:$B,0),COLUMN()-48))</f>
        <v>-1.44</v>
      </c>
      <c r="BH97" s="41">
        <f>IFERROR(INDEX(TeamRankings!$A:$R,MATCH($A97,TeamRankings!$B:$B,0),COLUMN()-47),INDEX(TeamRankings!$A:$R,MATCH($A97&amp;" NCAA",TeamRankings!$B:$B,0),COLUMN()-47))</f>
        <v>-2.57</v>
      </c>
      <c r="BI97" s="41">
        <f>IFERROR(INDEX(TeamRankings!$A:$R,MATCH($A97,TeamRankings!$B:$B,0),COLUMN()-47),INDEX(TeamRankings!$A:$R,MATCH($A97&amp;" NCAA",TeamRankings!$B:$B,0),COLUMN()-47))</f>
        <v>-2.5099999999999998</v>
      </c>
      <c r="BJ97" s="41">
        <f>IFERROR(INDEX(TeamRankings!$A:$R,MATCH($A97,TeamRankings!$B:$B,0),COLUMN()-47),INDEX(TeamRankings!$A:$R,MATCH($A97&amp;" NCAA",TeamRankings!$B:$B,0),COLUMN()-47))</f>
        <v>-5.08</v>
      </c>
      <c r="BK97" s="41">
        <f>IFERROR(INDEX(TeamRankings!$A:$R,MATCH($A97,TeamRankings!$B:$B,0),COLUMN()-47),INDEX(TeamRankings!$A:$R,MATCH($A97&amp;" NCAA",TeamRankings!$B:$B,0),COLUMN()-47))</f>
        <v>99.29</v>
      </c>
      <c r="BL97" s="41">
        <f>IFERROR(INDEX(TeamRankings!$A:$R,MATCH($A97,TeamRankings!$B:$B,0),COLUMN()-47),INDEX(TeamRankings!$A:$R,MATCH($A97&amp;" NCAA",TeamRankings!$B:$B,0),COLUMN()-47))</f>
        <v>105.57</v>
      </c>
      <c r="BM97" s="41">
        <f>IFERROR(INDEX(TeamRankings!$A:$R,MATCH($A97,TeamRankings!$B:$B,0),COLUMN()-47),INDEX(TeamRankings!$A:$R,MATCH($A97&amp;" NCAA",TeamRankings!$B:$B,0),COLUMN()-47))</f>
        <v>-6.28</v>
      </c>
      <c r="BN97">
        <f t="shared" si="33"/>
        <v>237.5</v>
      </c>
      <c r="BO97">
        <f t="shared" si="34"/>
        <v>207</v>
      </c>
      <c r="BP97">
        <f t="shared" si="20"/>
        <v>71.25</v>
      </c>
      <c r="BQ97" s="41" t="str">
        <f>INDEX(TeamRankings!$A:$R,MATCH($A97,TeamRankings!$B:$B,0),3)</f>
        <v>A-Sun</v>
      </c>
      <c r="BR97" s="40">
        <f t="shared" si="21"/>
        <v>-3.5</v>
      </c>
      <c r="BS97" s="40">
        <f t="shared" si="22"/>
        <v>5.6999999999999995E-2</v>
      </c>
      <c r="BT97" s="40">
        <f t="shared" si="23"/>
        <v>-1.9999999999999463E-3</v>
      </c>
      <c r="BU97" s="40">
        <f t="shared" si="24"/>
        <v>1.0000000000000009E-2</v>
      </c>
      <c r="BV97" s="40">
        <f t="shared" si="25"/>
        <v>-3.4000000000000057</v>
      </c>
      <c r="BW97" s="40">
        <f t="shared" si="26"/>
        <v>-1.3999999999999986</v>
      </c>
      <c r="BX97" s="40">
        <f t="shared" si="27"/>
        <v>-0.40000000000000036</v>
      </c>
      <c r="BY97" s="40">
        <f t="shared" si="28"/>
        <v>1.9000000000000004</v>
      </c>
      <c r="BZ97" s="40">
        <f t="shared" si="29"/>
        <v>1.2000000000000011E-2</v>
      </c>
      <c r="CA97" s="40">
        <f t="shared" si="30"/>
        <v>1.8000000000000007</v>
      </c>
      <c r="CB97" s="40">
        <f t="shared" si="31"/>
        <v>-4.7999999999999972</v>
      </c>
      <c r="CC97" s="40">
        <f t="shared" si="32"/>
        <v>2.8999999999999998E-2</v>
      </c>
    </row>
    <row r="98" spans="1:81" x14ac:dyDescent="0.25">
      <c r="A98" t="s">
        <v>226</v>
      </c>
      <c r="B98">
        <f>IFERROR(INDEX(BasicStats!$A:$AH,MATCH($A98,BasicStats!$B:$B,0),COLUMN()+1),INDEX(BasicStats!$A:$AH,MATCH($A98&amp;" NCAA",BasicStats!$B:$B,0),COLUMN()+1))</f>
        <v>34</v>
      </c>
      <c r="C98">
        <f>IFERROR(INDEX(BasicStats!$A:$AH,MATCH($A98,BasicStats!$B:$B,0),COLUMN()+1),INDEX(BasicStats!$A:$AH,MATCH($A98&amp;" NCAA",BasicStats!$B:$B,0),COLUMN()+1))</f>
        <v>20</v>
      </c>
      <c r="D98">
        <f>IFERROR(INDEX(BasicStats!$A:$AH,MATCH($A98,BasicStats!$B:$B,0),COLUMN()+1),INDEX(BasicStats!$A:$AH,MATCH($A98&amp;" NCAA",BasicStats!$B:$B,0),COLUMN()+1))</f>
        <v>14</v>
      </c>
      <c r="E98">
        <f>IFERROR(INDEX(BasicStats!$A:$AH,MATCH($A98,BasicStats!$B:$B,0),COLUMN()+1),INDEX(BasicStats!$A:$AH,MATCH($A98&amp;" NCAA",BasicStats!$B:$B,0),COLUMN()+1))</f>
        <v>0.58799999999999997</v>
      </c>
      <c r="F98">
        <f>IFERROR(INDEX(BasicStats!$A:$AH,MATCH($A98,BasicStats!$B:$B,0),COLUMN()+1),INDEX(BasicStats!$A:$AH,MATCH($A98&amp;" NCAA",BasicStats!$B:$B,0),COLUMN()+1))</f>
        <v>-4.58</v>
      </c>
      <c r="G98">
        <f>IFERROR(INDEX(BasicStats!$A:$AH,MATCH($A98,BasicStats!$B:$B,0),COLUMN()+1),INDEX(BasicStats!$A:$AH,MATCH($A98&amp;" NCAA",BasicStats!$B:$B,0),COLUMN()+1))</f>
        <v>-1.48</v>
      </c>
      <c r="H98">
        <f>IFERROR(INDEX(BasicStats!$A:$AH,MATCH($A98,BasicStats!$B:$B,0),COLUMN()+1),INDEX(BasicStats!$A:$AH,MATCH($A98&amp;" NCAA",BasicStats!$B:$B,0),COLUMN()+1))</f>
        <v>10</v>
      </c>
      <c r="I98">
        <f>IFERROR(INDEX(BasicStats!$A:$AH,MATCH($A98,BasicStats!$B:$B,0),COLUMN()+1),INDEX(BasicStats!$A:$AH,MATCH($A98&amp;" NCAA",BasicStats!$B:$B,0),COLUMN()+1))</f>
        <v>8</v>
      </c>
      <c r="J98">
        <f>IFERROR(INDEX(BasicStats!$A:$AH,MATCH($A98,BasicStats!$B:$B,0),COLUMN()+1),INDEX(BasicStats!$A:$AH,MATCH($A98&amp;" NCAA",BasicStats!$B:$B,0),COLUMN()+1))</f>
        <v>12</v>
      </c>
      <c r="K98">
        <f>IFERROR(INDEX(BasicStats!$A:$AH,MATCH($A98,BasicStats!$B:$B,0),COLUMN()+1),INDEX(BasicStats!$A:$AH,MATCH($A98&amp;" NCAA",BasicStats!$B:$B,0),COLUMN()+1))</f>
        <v>4</v>
      </c>
      <c r="L98">
        <f>IFERROR(INDEX(BasicStats!$A:$AH,MATCH($A98,BasicStats!$B:$B,0),COLUMN()+1),INDEX(BasicStats!$A:$AH,MATCH($A98&amp;" NCAA",BasicStats!$B:$B,0),COLUMN()+1))</f>
        <v>6</v>
      </c>
      <c r="M98">
        <f>IFERROR(INDEX(BasicStats!$A:$AH,MATCH($A98,BasicStats!$B:$B,0),COLUMN()+1),INDEX(BasicStats!$A:$AH,MATCH($A98&amp;" NCAA",BasicStats!$B:$B,0),COLUMN()+1))</f>
        <v>9</v>
      </c>
      <c r="N98">
        <f>IFERROR(INDEX(BasicStats!$A:$AH,MATCH($A98,BasicStats!$B:$B,0),COLUMN()+1),INDEX(BasicStats!$A:$AH,MATCH($A98&amp;" NCAA",BasicStats!$B:$B,0),COLUMN()+1))</f>
        <v>2798</v>
      </c>
      <c r="O98">
        <f>IFERROR(INDEX(BasicStats!$A:$AH,MATCH($A98,BasicStats!$B:$B,0),COLUMN()+1),INDEX(BasicStats!$A:$AH,MATCH($A98&amp;" NCAA",BasicStats!$B:$B,0),COLUMN()+1))</f>
        <v>2734</v>
      </c>
      <c r="P98">
        <f>IFERROR(INDEX(BasicStats!$A:$AH,MATCH($A98,BasicStats!$B:$B,0),COLUMN()+1),INDEX(BasicStats!$A:$AH,MATCH($A98&amp;" NCAA",BasicStats!$B:$B,0),COLUMN()+1))</f>
        <v>0</v>
      </c>
      <c r="Q98">
        <f>IFERROR(INDEX(BasicStats!$A:$AH,MATCH($A98,BasicStats!$B:$B,0),COLUMN()+1),INDEX(BasicStats!$A:$AH,MATCH($A98&amp;" NCAA",BasicStats!$B:$B,0),COLUMN()+1))</f>
        <v>1360</v>
      </c>
      <c r="R98">
        <f>IFERROR(INDEX(BasicStats!$A:$AH,MATCH($A98,BasicStats!$B:$B,0),COLUMN()+1),INDEX(BasicStats!$A:$AH,MATCH($A98&amp;" NCAA",BasicStats!$B:$B,0),COLUMN()+1))</f>
        <v>986</v>
      </c>
      <c r="S98">
        <f>IFERROR(INDEX(BasicStats!$A:$AH,MATCH($A98,BasicStats!$B:$B,0),COLUMN()+1),INDEX(BasicStats!$A:$AH,MATCH($A98&amp;" NCAA",BasicStats!$B:$B,0),COLUMN()+1))</f>
        <v>2239</v>
      </c>
      <c r="T98">
        <f>IFERROR(INDEX(BasicStats!$A:$AH,MATCH($A98,BasicStats!$B:$B,0),COLUMN()+1),INDEX(BasicStats!$A:$AH,MATCH($A98&amp;" NCAA",BasicStats!$B:$B,0),COLUMN()+1))</f>
        <v>0.44</v>
      </c>
      <c r="U98">
        <f>IFERROR(INDEX(BasicStats!$A:$AH,MATCH($A98,BasicStats!$B:$B,0),COLUMN()+1),INDEX(BasicStats!$A:$AH,MATCH($A98&amp;" NCAA",BasicStats!$B:$B,0),COLUMN()+1))</f>
        <v>279</v>
      </c>
      <c r="V98">
        <f>IFERROR(INDEX(BasicStats!$A:$AH,MATCH($A98,BasicStats!$B:$B,0),COLUMN()+1),INDEX(BasicStats!$A:$AH,MATCH($A98&amp;" NCAA",BasicStats!$B:$B,0),COLUMN()+1))</f>
        <v>923</v>
      </c>
      <c r="W98">
        <f>IFERROR(INDEX(BasicStats!$A:$AH,MATCH($A98,BasicStats!$B:$B,0),COLUMN()+1),INDEX(BasicStats!$A:$AH,MATCH($A98&amp;" NCAA",BasicStats!$B:$B,0),COLUMN()+1))</f>
        <v>0.30199999999999999</v>
      </c>
      <c r="X98">
        <f>IFERROR(INDEX(BasicStats!$A:$AH,MATCH($A98,BasicStats!$B:$B,0),COLUMN()+1),INDEX(BasicStats!$A:$AH,MATCH($A98&amp;" NCAA",BasicStats!$B:$B,0),COLUMN()+1))</f>
        <v>547</v>
      </c>
      <c r="Y98">
        <f>IFERROR(INDEX(BasicStats!$A:$AH,MATCH($A98,BasicStats!$B:$B,0),COLUMN()+1),INDEX(BasicStats!$A:$AH,MATCH($A98&amp;" NCAA",BasicStats!$B:$B,0),COLUMN()+1))</f>
        <v>855</v>
      </c>
      <c r="Z98">
        <f>IFERROR(INDEX(BasicStats!$A:$AH,MATCH($A98,BasicStats!$B:$B,0),COLUMN()+1),INDEX(BasicStats!$A:$AH,MATCH($A98&amp;" NCAA",BasicStats!$B:$B,0),COLUMN()+1))</f>
        <v>0.64</v>
      </c>
      <c r="AA98">
        <f>IFERROR(INDEX(BasicStats!$A:$AH,MATCH($A98,BasicStats!$B:$B,0),COLUMN()+1),INDEX(BasicStats!$A:$AH,MATCH($A98&amp;" NCAA",BasicStats!$B:$B,0),COLUMN()+1))</f>
        <v>367</v>
      </c>
      <c r="AB98">
        <f>IFERROR(INDEX(BasicStats!$A:$AH,MATCH($A98,BasicStats!$B:$B,0),COLUMN()+1),INDEX(BasicStats!$A:$AH,MATCH($A98&amp;" NCAA",BasicStats!$B:$B,0),COLUMN()+1))</f>
        <v>1217</v>
      </c>
      <c r="AC98">
        <f>IFERROR(INDEX(BasicStats!$A:$AH,MATCH($A98,BasicStats!$B:$B,0),COLUMN()+1),INDEX(BasicStats!$A:$AH,MATCH($A98&amp;" NCAA",BasicStats!$B:$B,0),COLUMN()+1))</f>
        <v>490</v>
      </c>
      <c r="AD98">
        <f>IFERROR(INDEX(BasicStats!$A:$AH,MATCH($A98,BasicStats!$B:$B,0),COLUMN()+1),INDEX(BasicStats!$A:$AH,MATCH($A98&amp;" NCAA",BasicStats!$B:$B,0),COLUMN()+1))</f>
        <v>359</v>
      </c>
      <c r="AE98">
        <f>IFERROR(INDEX(BasicStats!$A:$AH,MATCH($A98,BasicStats!$B:$B,0),COLUMN()+1),INDEX(BasicStats!$A:$AH,MATCH($A98&amp;" NCAA",BasicStats!$B:$B,0),COLUMN()+1))</f>
        <v>154</v>
      </c>
      <c r="AF98">
        <f>IFERROR(INDEX(BasicStats!$A:$AH,MATCH($A98,BasicStats!$B:$B,0),COLUMN()+1),INDEX(BasicStats!$A:$AH,MATCH($A98&amp;" NCAA",BasicStats!$B:$B,0),COLUMN()+1))</f>
        <v>477</v>
      </c>
      <c r="AG98" s="38">
        <f>IFERROR(INDEX(AdvancedStats!$A:$AD,MATCH($A98,AdvancedStats!$B:$B,0),COLUMN()-15),INDEX(AdvancedStats!$A:$AD,MATCH($A98&amp;" NCAA",AdvancedStats!$B:$B,0),COLUMN()-15))</f>
        <v>80.8</v>
      </c>
      <c r="AH98" s="38">
        <f>IFERROR(INDEX(AdvancedStats!$A:$AD,MATCH($A98,AdvancedStats!$B:$B,0),COLUMN()-15),INDEX(AdvancedStats!$A:$AD,MATCH($A98&amp;" NCAA",AdvancedStats!$B:$B,0),COLUMN()-15))</f>
        <v>101.9</v>
      </c>
      <c r="AI98" s="38">
        <f>IFERROR(INDEX(AdvancedStats!$A:$AD,MATCH($A98,AdvancedStats!$B:$B,0),COLUMN()-15),INDEX(AdvancedStats!$A:$AD,MATCH($A98&amp;" NCAA",AdvancedStats!$B:$B,0),COLUMN()-15))</f>
        <v>0.38200000000000001</v>
      </c>
      <c r="AJ98" s="38">
        <f>IFERROR(INDEX(AdvancedStats!$A:$AD,MATCH($A98,AdvancedStats!$B:$B,0),COLUMN()-15),INDEX(AdvancedStats!$A:$AD,MATCH($A98&amp;" NCAA",AdvancedStats!$B:$B,0),COLUMN()-15))</f>
        <v>0.41199999999999998</v>
      </c>
      <c r="AK98" s="38">
        <f>IFERROR(INDEX(AdvancedStats!$A:$AD,MATCH($A98,AdvancedStats!$B:$B,0),COLUMN()-15),INDEX(AdvancedStats!$A:$AD,MATCH($A98&amp;" NCAA",AdvancedStats!$B:$B,0),COLUMN()-15))</f>
        <v>0.52900000000000003</v>
      </c>
      <c r="AL98" s="38">
        <f>IFERROR(INDEX(AdvancedStats!$A:$AD,MATCH($A98,AdvancedStats!$B:$B,0),COLUMN()-15),INDEX(AdvancedStats!$A:$AD,MATCH($A98&amp;" NCAA",AdvancedStats!$B:$B,0),COLUMN()-15))</f>
        <v>45.4</v>
      </c>
      <c r="AM98" s="38">
        <f>IFERROR(INDEX(AdvancedStats!$A:$AD,MATCH($A98,AdvancedStats!$B:$B,0),COLUMN()-15),INDEX(AdvancedStats!$A:$AD,MATCH($A98&amp;" NCAA",AdvancedStats!$B:$B,0),COLUMN()-15))</f>
        <v>49.7</v>
      </c>
      <c r="AN98" s="38">
        <f>IFERROR(INDEX(AdvancedStats!$A:$AD,MATCH($A98,AdvancedStats!$B:$B,0),COLUMN()-15),INDEX(AdvancedStats!$A:$AD,MATCH($A98&amp;" NCAA",AdvancedStats!$B:$B,0),COLUMN()-15))</f>
        <v>13.1</v>
      </c>
      <c r="AO98" s="38">
        <f>IFERROR(INDEX(AdvancedStats!$A:$AD,MATCH($A98,AdvancedStats!$B:$B,0),COLUMN()-15),INDEX(AdvancedStats!$A:$AD,MATCH($A98&amp;" NCAA",AdvancedStats!$B:$B,0),COLUMN()-15))</f>
        <v>11.3</v>
      </c>
      <c r="AP98" s="38">
        <f>IFERROR(INDEX(AdvancedStats!$A:$AD,MATCH($A98,AdvancedStats!$B:$B,0),COLUMN()-15),INDEX(AdvancedStats!$A:$AD,MATCH($A98&amp;" NCAA",AdvancedStats!$B:$B,0),COLUMN()-15))</f>
        <v>0.503</v>
      </c>
      <c r="AQ98" s="38">
        <f>IFERROR(INDEX(AdvancedStats!$A:$AD,MATCH($A98,AdvancedStats!$B:$B,0),COLUMN()-15),INDEX(AdvancedStats!$A:$AD,MATCH($A98&amp;" NCAA",AdvancedStats!$B:$B,0),COLUMN()-15))</f>
        <v>15.3</v>
      </c>
      <c r="AR98" s="38">
        <f>IFERROR(INDEX(AdvancedStats!$A:$AD,MATCH($A98,AdvancedStats!$B:$B,0),COLUMN()-15),INDEX(AdvancedStats!$A:$AD,MATCH($A98&amp;" NCAA",AdvancedStats!$B:$B,0),COLUMN()-15))</f>
        <v>26</v>
      </c>
      <c r="AS98" s="38">
        <f>IFERROR(INDEX(AdvancedStats!$A:$AD,MATCH($A98,AdvancedStats!$B:$B,0),COLUMN()-15),INDEX(AdvancedStats!$A:$AD,MATCH($A98&amp;" NCAA",AdvancedStats!$B:$B,0),COLUMN()-15))</f>
        <v>0.24399999999999999</v>
      </c>
      <c r="AT98" s="39">
        <f>IFERROR(INDEX(AdvancedOpponentStats!$A:$AD,MATCH($A98,AdvancedOpponentStats!$B:$B,0),COLUMN()-27),INDEX(AdvancedOpponentStats!$A:$AD,MATCH($A98&amp;" NCAA",AdvancedOpponentStats!$B:$B,0),COLUMN()-27))</f>
        <v>99.6</v>
      </c>
      <c r="AU98" s="39">
        <f>IFERROR(INDEX(AdvancedOpponentStats!$A:$AD,MATCH($A98,AdvancedOpponentStats!$B:$B,0),COLUMN()-27),INDEX(AdvancedOpponentStats!$A:$AD,MATCH($A98&amp;" NCAA",AdvancedOpponentStats!$B:$B,0),COLUMN()-27))</f>
        <v>0.33800000000000002</v>
      </c>
      <c r="AV98" s="39">
        <f>IFERROR(INDEX(AdvancedOpponentStats!$A:$AD,MATCH($A98,AdvancedOpponentStats!$B:$B,0),COLUMN()-27),INDEX(AdvancedOpponentStats!$A:$AD,MATCH($A98&amp;" NCAA",AdvancedOpponentStats!$B:$B,0),COLUMN()-27))</f>
        <v>0.36599999999999999</v>
      </c>
      <c r="AW98" s="39">
        <f>IFERROR(INDEX(AdvancedOpponentStats!$A:$AD,MATCH($A98,AdvancedOpponentStats!$B:$B,0),COLUMN()-27),INDEX(AdvancedOpponentStats!$A:$AD,MATCH($A98&amp;" NCAA",AdvancedOpponentStats!$B:$B,0),COLUMN()-27))</f>
        <v>0.54900000000000004</v>
      </c>
      <c r="AX98" s="39">
        <f>IFERROR(INDEX(AdvancedOpponentStats!$A:$AD,MATCH($A98,AdvancedOpponentStats!$B:$B,0),COLUMN()-27),INDEX(AdvancedOpponentStats!$A:$AD,MATCH($A98&amp;" NCAA",AdvancedOpponentStats!$B:$B,0),COLUMN()-27))</f>
        <v>54.6</v>
      </c>
      <c r="AY98" s="39">
        <f>IFERROR(INDEX(AdvancedOpponentStats!$A:$AD,MATCH($A98,AdvancedOpponentStats!$B:$B,0),COLUMN()-27),INDEX(AdvancedOpponentStats!$A:$AD,MATCH($A98&amp;" NCAA",AdvancedOpponentStats!$B:$B,0),COLUMN()-27))</f>
        <v>51.1</v>
      </c>
      <c r="AZ98" s="39">
        <f>IFERROR(INDEX(AdvancedOpponentStats!$A:$AD,MATCH($A98,AdvancedOpponentStats!$B:$B,0),COLUMN()-27),INDEX(AdvancedOpponentStats!$A:$AD,MATCH($A98&amp;" NCAA",AdvancedOpponentStats!$B:$B,0),COLUMN()-27))</f>
        <v>8.6999999999999993</v>
      </c>
      <c r="BA98" s="39">
        <f>IFERROR(INDEX(AdvancedOpponentStats!$A:$AD,MATCH($A98,AdvancedOpponentStats!$B:$B,0),COLUMN()-27),INDEX(AdvancedOpponentStats!$A:$AD,MATCH($A98&amp;" NCAA",AdvancedOpponentStats!$B:$B,0),COLUMN()-27))</f>
        <v>11.2</v>
      </c>
      <c r="BB98" s="39">
        <f>IFERROR(INDEX(AdvancedOpponentStats!$A:$AD,MATCH($A98,AdvancedOpponentStats!$B:$B,0),COLUMN()-27),INDEX(AdvancedOpponentStats!$A:$AD,MATCH($A98&amp;" NCAA",AdvancedOpponentStats!$B:$B,0),COLUMN()-27))</f>
        <v>0.51900000000000002</v>
      </c>
      <c r="BC98" s="39">
        <f>IFERROR(INDEX(AdvancedOpponentStats!$A:$AD,MATCH($A98,AdvancedOpponentStats!$B:$B,0),COLUMN()-27),INDEX(AdvancedOpponentStats!$A:$AD,MATCH($A98&amp;" NCAA",AdvancedOpponentStats!$B:$B,0),COLUMN()-27))</f>
        <v>21.1</v>
      </c>
      <c r="BD98" s="39">
        <f>IFERROR(INDEX(AdvancedOpponentStats!$A:$AD,MATCH($A98,AdvancedOpponentStats!$B:$B,0),COLUMN()-27),INDEX(AdvancedOpponentStats!$A:$AD,MATCH($A98&amp;" NCAA",AdvancedOpponentStats!$B:$B,0),COLUMN()-27))</f>
        <v>33.1</v>
      </c>
      <c r="BE98" s="39">
        <f>IFERROR(INDEX(AdvancedOpponentStats!$A:$AD,MATCH($A98,AdvancedOpponentStats!$B:$B,0),COLUMN()-27),INDEX(AdvancedOpponentStats!$A:$AD,MATCH($A98&amp;" NCAA",AdvancedOpponentStats!$B:$B,0),COLUMN()-27))</f>
        <v>0.23699999999999999</v>
      </c>
      <c r="BF98" s="41">
        <f>IFERROR(INDEX(TeamRankings!$A:$R,MATCH($A98,TeamRankings!$B:$B,0),COLUMN()-49),INDEX(TeamRankings!$A:$R,MATCH($A98&amp;" NCAA",TeamRankings!$B:$B,0),COLUMN()-49))</f>
        <v>1.88</v>
      </c>
      <c r="BG98" s="41">
        <f>IFERROR(INDEX(TeamRankings!$A:$R,MATCH($A98,TeamRankings!$B:$B,0),COLUMN()-48),INDEX(TeamRankings!$A:$R,MATCH($A98&amp;" NCAA",TeamRankings!$B:$B,0),COLUMN()-48))</f>
        <v>-1.48</v>
      </c>
      <c r="BH98" s="41">
        <f>IFERROR(INDEX(TeamRankings!$A:$R,MATCH($A98,TeamRankings!$B:$B,0),COLUMN()-47),INDEX(TeamRankings!$A:$R,MATCH($A98&amp;" NCAA",TeamRankings!$B:$B,0),COLUMN()-47))</f>
        <v>7</v>
      </c>
      <c r="BI98" s="41">
        <f>IFERROR(INDEX(TeamRankings!$A:$R,MATCH($A98,TeamRankings!$B:$B,0),COLUMN()-47),INDEX(TeamRankings!$A:$R,MATCH($A98&amp;" NCAA",TeamRankings!$B:$B,0),COLUMN()-47))</f>
        <v>-11.59</v>
      </c>
      <c r="BJ98" s="41">
        <f>IFERROR(INDEX(TeamRankings!$A:$R,MATCH($A98,TeamRankings!$B:$B,0),COLUMN()-47),INDEX(TeamRankings!$A:$R,MATCH($A98&amp;" NCAA",TeamRankings!$B:$B,0),COLUMN()-47))</f>
        <v>-4.58</v>
      </c>
      <c r="BK98" s="41">
        <f>IFERROR(INDEX(TeamRankings!$A:$R,MATCH($A98,TeamRankings!$B:$B,0),COLUMN()-47),INDEX(TeamRankings!$A:$R,MATCH($A98&amp;" NCAA",TeamRankings!$B:$B,0),COLUMN()-47))</f>
        <v>100.84</v>
      </c>
      <c r="BL98" s="41">
        <f>IFERROR(INDEX(TeamRankings!$A:$R,MATCH($A98,TeamRankings!$B:$B,0),COLUMN()-47),INDEX(TeamRankings!$A:$R,MATCH($A98&amp;" NCAA",TeamRankings!$B:$B,0),COLUMN()-47))</f>
        <v>105.55</v>
      </c>
      <c r="BM98" s="41">
        <f>IFERROR(INDEX(TeamRankings!$A:$R,MATCH($A98,TeamRankings!$B:$B,0),COLUMN()-47),INDEX(TeamRankings!$A:$R,MATCH($A98&amp;" NCAA",TeamRankings!$B:$B,0),COLUMN()-47))</f>
        <v>-4.72</v>
      </c>
      <c r="BN98">
        <f t="shared" si="33"/>
        <v>211</v>
      </c>
      <c r="BO98">
        <f t="shared" si="34"/>
        <v>206</v>
      </c>
      <c r="BP98">
        <f t="shared" si="20"/>
        <v>82.294117647058826</v>
      </c>
      <c r="BQ98" s="41" t="str">
        <f>INDEX(TeamRankings!$A:$R,MATCH($A98,TeamRankings!$B:$B,0),3)</f>
        <v>CUSA</v>
      </c>
      <c r="BR98" s="40">
        <f t="shared" si="21"/>
        <v>2.3000000000000114</v>
      </c>
      <c r="BS98" s="40">
        <f t="shared" si="22"/>
        <v>4.3999999999999984E-2</v>
      </c>
      <c r="BT98" s="40">
        <f t="shared" si="23"/>
        <v>4.5999999999999985E-2</v>
      </c>
      <c r="BU98" s="40">
        <f t="shared" si="24"/>
        <v>-2.0000000000000018E-2</v>
      </c>
      <c r="BV98" s="40">
        <f t="shared" si="25"/>
        <v>-9.2000000000000028</v>
      </c>
      <c r="BW98" s="40">
        <f t="shared" si="26"/>
        <v>-1.3999999999999986</v>
      </c>
      <c r="BX98" s="40">
        <f t="shared" si="27"/>
        <v>4.4000000000000004</v>
      </c>
      <c r="BY98" s="40">
        <f t="shared" si="28"/>
        <v>0.10000000000000142</v>
      </c>
      <c r="BZ98" s="40">
        <f t="shared" si="29"/>
        <v>-1.6000000000000014E-2</v>
      </c>
      <c r="CA98" s="40">
        <f t="shared" si="30"/>
        <v>-5.8000000000000007</v>
      </c>
      <c r="CB98" s="40">
        <f t="shared" si="31"/>
        <v>-7.1000000000000014</v>
      </c>
      <c r="CC98" s="40">
        <f t="shared" si="32"/>
        <v>7.0000000000000062E-3</v>
      </c>
    </row>
    <row r="99" spans="1:81" x14ac:dyDescent="0.25">
      <c r="A99" t="s">
        <v>227</v>
      </c>
      <c r="B99">
        <f>IFERROR(INDEX(BasicStats!$A:$AH,MATCH($A99,BasicStats!$B:$B,0),COLUMN()+1),INDEX(BasicStats!$A:$AH,MATCH($A99&amp;" NCAA",BasicStats!$B:$B,0),COLUMN()+1))</f>
        <v>37</v>
      </c>
      <c r="C99">
        <f>IFERROR(INDEX(BasicStats!$A:$AH,MATCH($A99,BasicStats!$B:$B,0),COLUMN()+1),INDEX(BasicStats!$A:$AH,MATCH($A99&amp;" NCAA",BasicStats!$B:$B,0),COLUMN()+1))</f>
        <v>29</v>
      </c>
      <c r="D99">
        <f>IFERROR(INDEX(BasicStats!$A:$AH,MATCH($A99,BasicStats!$B:$B,0),COLUMN()+1),INDEX(BasicStats!$A:$AH,MATCH($A99&amp;" NCAA",BasicStats!$B:$B,0),COLUMN()+1))</f>
        <v>8</v>
      </c>
      <c r="E99">
        <f>IFERROR(INDEX(BasicStats!$A:$AH,MATCH($A99,BasicStats!$B:$B,0),COLUMN()+1),INDEX(BasicStats!$A:$AH,MATCH($A99&amp;" NCAA",BasicStats!$B:$B,0),COLUMN()+1))</f>
        <v>0.78400000000000003</v>
      </c>
      <c r="F99">
        <f>IFERROR(INDEX(BasicStats!$A:$AH,MATCH($A99,BasicStats!$B:$B,0),COLUMN()+1),INDEX(BasicStats!$A:$AH,MATCH($A99&amp;" NCAA",BasicStats!$B:$B,0),COLUMN()+1))</f>
        <v>18.010000000000002</v>
      </c>
      <c r="G99">
        <f>IFERROR(INDEX(BasicStats!$A:$AH,MATCH($A99,BasicStats!$B:$B,0),COLUMN()+1),INDEX(BasicStats!$A:$AH,MATCH($A99&amp;" NCAA",BasicStats!$B:$B,0),COLUMN()+1))</f>
        <v>10.28</v>
      </c>
      <c r="H99">
        <f>IFERROR(INDEX(BasicStats!$A:$AH,MATCH($A99,BasicStats!$B:$B,0),COLUMN()+1),INDEX(BasicStats!$A:$AH,MATCH($A99&amp;" NCAA",BasicStats!$B:$B,0),COLUMN()+1))</f>
        <v>13</v>
      </c>
      <c r="I99">
        <f>IFERROR(INDEX(BasicStats!$A:$AH,MATCH($A99,BasicStats!$B:$B,0),COLUMN()+1),INDEX(BasicStats!$A:$AH,MATCH($A99&amp;" NCAA",BasicStats!$B:$B,0),COLUMN()+1))</f>
        <v>5</v>
      </c>
      <c r="J99">
        <f>IFERROR(INDEX(BasicStats!$A:$AH,MATCH($A99,BasicStats!$B:$B,0),COLUMN()+1),INDEX(BasicStats!$A:$AH,MATCH($A99&amp;" NCAA",BasicStats!$B:$B,0),COLUMN()+1))</f>
        <v>15</v>
      </c>
      <c r="K99">
        <f>IFERROR(INDEX(BasicStats!$A:$AH,MATCH($A99,BasicStats!$B:$B,0),COLUMN()+1),INDEX(BasicStats!$A:$AH,MATCH($A99&amp;" NCAA",BasicStats!$B:$B,0),COLUMN()+1))</f>
        <v>1</v>
      </c>
      <c r="L99">
        <f>IFERROR(INDEX(BasicStats!$A:$AH,MATCH($A99,BasicStats!$B:$B,0),COLUMN()+1),INDEX(BasicStats!$A:$AH,MATCH($A99&amp;" NCAA",BasicStats!$B:$B,0),COLUMN()+1))</f>
        <v>6</v>
      </c>
      <c r="M99">
        <f>IFERROR(INDEX(BasicStats!$A:$AH,MATCH($A99,BasicStats!$B:$B,0),COLUMN()+1),INDEX(BasicStats!$A:$AH,MATCH($A99&amp;" NCAA",BasicStats!$B:$B,0),COLUMN()+1))</f>
        <v>4</v>
      </c>
      <c r="N99">
        <f>IFERROR(INDEX(BasicStats!$A:$AH,MATCH($A99,BasicStats!$B:$B,0),COLUMN()+1),INDEX(BasicStats!$A:$AH,MATCH($A99&amp;" NCAA",BasicStats!$B:$B,0),COLUMN()+1))</f>
        <v>2771</v>
      </c>
      <c r="O99">
        <f>IFERROR(INDEX(BasicStats!$A:$AH,MATCH($A99,BasicStats!$B:$B,0),COLUMN()+1),INDEX(BasicStats!$A:$AH,MATCH($A99&amp;" NCAA",BasicStats!$B:$B,0),COLUMN()+1))</f>
        <v>2485</v>
      </c>
      <c r="P99">
        <f>IFERROR(INDEX(BasicStats!$A:$AH,MATCH($A99,BasicStats!$B:$B,0),COLUMN()+1),INDEX(BasicStats!$A:$AH,MATCH($A99&amp;" NCAA",BasicStats!$B:$B,0),COLUMN()+1))</f>
        <v>0</v>
      </c>
      <c r="Q99">
        <f>IFERROR(INDEX(BasicStats!$A:$AH,MATCH($A99,BasicStats!$B:$B,0),COLUMN()+1),INDEX(BasicStats!$A:$AH,MATCH($A99&amp;" NCAA",BasicStats!$B:$B,0),COLUMN()+1))</f>
        <v>1500</v>
      </c>
      <c r="R99">
        <f>IFERROR(INDEX(BasicStats!$A:$AH,MATCH($A99,BasicStats!$B:$B,0),COLUMN()+1),INDEX(BasicStats!$A:$AH,MATCH($A99&amp;" NCAA",BasicStats!$B:$B,0),COLUMN()+1))</f>
        <v>960</v>
      </c>
      <c r="S99">
        <f>IFERROR(INDEX(BasicStats!$A:$AH,MATCH($A99,BasicStats!$B:$B,0),COLUMN()+1),INDEX(BasicStats!$A:$AH,MATCH($A99&amp;" NCAA",BasicStats!$B:$B,0),COLUMN()+1))</f>
        <v>2171</v>
      </c>
      <c r="T99">
        <f>IFERROR(INDEX(BasicStats!$A:$AH,MATCH($A99,BasicStats!$B:$B,0),COLUMN()+1),INDEX(BasicStats!$A:$AH,MATCH($A99&amp;" NCAA",BasicStats!$B:$B,0),COLUMN()+1))</f>
        <v>0.442</v>
      </c>
      <c r="U99">
        <f>IFERROR(INDEX(BasicStats!$A:$AH,MATCH($A99,BasicStats!$B:$B,0),COLUMN()+1),INDEX(BasicStats!$A:$AH,MATCH($A99&amp;" NCAA",BasicStats!$B:$B,0),COLUMN()+1))</f>
        <v>272</v>
      </c>
      <c r="V99">
        <f>IFERROR(INDEX(BasicStats!$A:$AH,MATCH($A99,BasicStats!$B:$B,0),COLUMN()+1),INDEX(BasicStats!$A:$AH,MATCH($A99&amp;" NCAA",BasicStats!$B:$B,0),COLUMN()+1))</f>
        <v>819</v>
      </c>
      <c r="W99">
        <f>IFERROR(INDEX(BasicStats!$A:$AH,MATCH($A99,BasicStats!$B:$B,0),COLUMN()+1),INDEX(BasicStats!$A:$AH,MATCH($A99&amp;" NCAA",BasicStats!$B:$B,0),COLUMN()+1))</f>
        <v>0.33200000000000002</v>
      </c>
      <c r="X99">
        <f>IFERROR(INDEX(BasicStats!$A:$AH,MATCH($A99,BasicStats!$B:$B,0),COLUMN()+1),INDEX(BasicStats!$A:$AH,MATCH($A99&amp;" NCAA",BasicStats!$B:$B,0),COLUMN()+1))</f>
        <v>579</v>
      </c>
      <c r="Y99">
        <f>IFERROR(INDEX(BasicStats!$A:$AH,MATCH($A99,BasicStats!$B:$B,0),COLUMN()+1),INDEX(BasicStats!$A:$AH,MATCH($A99&amp;" NCAA",BasicStats!$B:$B,0),COLUMN()+1))</f>
        <v>778</v>
      </c>
      <c r="Z99">
        <f>IFERROR(INDEX(BasicStats!$A:$AH,MATCH($A99,BasicStats!$B:$B,0),COLUMN()+1),INDEX(BasicStats!$A:$AH,MATCH($A99&amp;" NCAA",BasicStats!$B:$B,0),COLUMN()+1))</f>
        <v>0.74399999999999999</v>
      </c>
      <c r="AA99">
        <f>IFERROR(INDEX(BasicStats!$A:$AH,MATCH($A99,BasicStats!$B:$B,0),COLUMN()+1),INDEX(BasicStats!$A:$AH,MATCH($A99&amp;" NCAA",BasicStats!$B:$B,0),COLUMN()+1))</f>
        <v>418</v>
      </c>
      <c r="AB99">
        <f>IFERROR(INDEX(BasicStats!$A:$AH,MATCH($A99,BasicStats!$B:$B,0),COLUMN()+1),INDEX(BasicStats!$A:$AH,MATCH($A99&amp;" NCAA",BasicStats!$B:$B,0),COLUMN()+1))</f>
        <v>1391</v>
      </c>
      <c r="AC99">
        <f>IFERROR(INDEX(BasicStats!$A:$AH,MATCH($A99,BasicStats!$B:$B,0),COLUMN()+1),INDEX(BasicStats!$A:$AH,MATCH($A99&amp;" NCAA",BasicStats!$B:$B,0),COLUMN()+1))</f>
        <v>475</v>
      </c>
      <c r="AD99">
        <f>IFERROR(INDEX(BasicStats!$A:$AH,MATCH($A99,BasicStats!$B:$B,0),COLUMN()+1),INDEX(BasicStats!$A:$AH,MATCH($A99&amp;" NCAA",BasicStats!$B:$B,0),COLUMN()+1))</f>
        <v>266</v>
      </c>
      <c r="AE99">
        <f>IFERROR(INDEX(BasicStats!$A:$AH,MATCH($A99,BasicStats!$B:$B,0),COLUMN()+1),INDEX(BasicStats!$A:$AH,MATCH($A99&amp;" NCAA",BasicStats!$B:$B,0),COLUMN()+1))</f>
        <v>161</v>
      </c>
      <c r="AF99">
        <f>IFERROR(INDEX(BasicStats!$A:$AH,MATCH($A99,BasicStats!$B:$B,0),COLUMN()+1),INDEX(BasicStats!$A:$AH,MATCH($A99&amp;" NCAA",BasicStats!$B:$B,0),COLUMN()+1))</f>
        <v>492</v>
      </c>
      <c r="AG99" s="38">
        <f>IFERROR(INDEX(AdvancedStats!$A:$AD,MATCH($A99,AdvancedStats!$B:$B,0),COLUMN()-15),INDEX(AdvancedStats!$A:$AD,MATCH($A99&amp;" NCAA",AdvancedStats!$B:$B,0),COLUMN()-15))</f>
        <v>69.5</v>
      </c>
      <c r="AH99" s="38">
        <f>IFERROR(INDEX(AdvancedStats!$A:$AD,MATCH($A99,AdvancedStats!$B:$B,0),COLUMN()-15),INDEX(AdvancedStats!$A:$AD,MATCH($A99&amp;" NCAA",AdvancedStats!$B:$B,0),COLUMN()-15))</f>
        <v>106.3</v>
      </c>
      <c r="AI99" s="38">
        <f>IFERROR(INDEX(AdvancedStats!$A:$AD,MATCH($A99,AdvancedStats!$B:$B,0),COLUMN()-15),INDEX(AdvancedStats!$A:$AD,MATCH($A99&amp;" NCAA",AdvancedStats!$B:$B,0),COLUMN()-15))</f>
        <v>0.35799999999999998</v>
      </c>
      <c r="AJ99" s="38">
        <f>IFERROR(INDEX(AdvancedStats!$A:$AD,MATCH($A99,AdvancedStats!$B:$B,0),COLUMN()-15),INDEX(AdvancedStats!$A:$AD,MATCH($A99&amp;" NCAA",AdvancedStats!$B:$B,0),COLUMN()-15))</f>
        <v>0.377</v>
      </c>
      <c r="AK99" s="38">
        <f>IFERROR(INDEX(AdvancedStats!$A:$AD,MATCH($A99,AdvancedStats!$B:$B,0),COLUMN()-15),INDEX(AdvancedStats!$A:$AD,MATCH($A99&amp;" NCAA",AdvancedStats!$B:$B,0),COLUMN()-15))</f>
        <v>0.54500000000000004</v>
      </c>
      <c r="AL99" s="38">
        <f>IFERROR(INDEX(AdvancedStats!$A:$AD,MATCH($A99,AdvancedStats!$B:$B,0),COLUMN()-15),INDEX(AdvancedStats!$A:$AD,MATCH($A99&amp;" NCAA",AdvancedStats!$B:$B,0),COLUMN()-15))</f>
        <v>53.2</v>
      </c>
      <c r="AM99" s="38">
        <f>IFERROR(INDEX(AdvancedStats!$A:$AD,MATCH($A99,AdvancedStats!$B:$B,0),COLUMN()-15),INDEX(AdvancedStats!$A:$AD,MATCH($A99&amp;" NCAA",AdvancedStats!$B:$B,0),COLUMN()-15))</f>
        <v>49.5</v>
      </c>
      <c r="AN99" s="38">
        <f>IFERROR(INDEX(AdvancedStats!$A:$AD,MATCH($A99,AdvancedStats!$B:$B,0),COLUMN()-15),INDEX(AdvancedStats!$A:$AD,MATCH($A99&amp;" NCAA",AdvancedStats!$B:$B,0),COLUMN()-15))</f>
        <v>10.199999999999999</v>
      </c>
      <c r="AO99" s="38">
        <f>IFERROR(INDEX(AdvancedStats!$A:$AD,MATCH($A99,AdvancedStats!$B:$B,0),COLUMN()-15),INDEX(AdvancedStats!$A:$AD,MATCH($A99&amp;" NCAA",AdvancedStats!$B:$B,0),COLUMN()-15))</f>
        <v>12.7</v>
      </c>
      <c r="AP99" s="38">
        <f>IFERROR(INDEX(AdvancedStats!$A:$AD,MATCH($A99,AdvancedStats!$B:$B,0),COLUMN()-15),INDEX(AdvancedStats!$A:$AD,MATCH($A99&amp;" NCAA",AdvancedStats!$B:$B,0),COLUMN()-15))</f>
        <v>0.505</v>
      </c>
      <c r="AQ99" s="38">
        <f>IFERROR(INDEX(AdvancedStats!$A:$AD,MATCH($A99,AdvancedStats!$B:$B,0),COLUMN()-15),INDEX(AdvancedStats!$A:$AD,MATCH($A99&amp;" NCAA",AdvancedStats!$B:$B,0),COLUMN()-15))</f>
        <v>16.2</v>
      </c>
      <c r="AR99" s="38">
        <f>IFERROR(INDEX(AdvancedStats!$A:$AD,MATCH($A99,AdvancedStats!$B:$B,0),COLUMN()-15),INDEX(AdvancedStats!$A:$AD,MATCH($A99&amp;" NCAA",AdvancedStats!$B:$B,0),COLUMN()-15))</f>
        <v>32.299999999999997</v>
      </c>
      <c r="AS99" s="38">
        <f>IFERROR(INDEX(AdvancedStats!$A:$AD,MATCH($A99,AdvancedStats!$B:$B,0),COLUMN()-15),INDEX(AdvancedStats!$A:$AD,MATCH($A99&amp;" NCAA",AdvancedStats!$B:$B,0),COLUMN()-15))</f>
        <v>0.26700000000000002</v>
      </c>
      <c r="AT99" s="39">
        <f>IFERROR(INDEX(AdvancedOpponentStats!$A:$AD,MATCH($A99,AdvancedOpponentStats!$B:$B,0),COLUMN()-27),INDEX(AdvancedOpponentStats!$A:$AD,MATCH($A99&amp;" NCAA",AdvancedOpponentStats!$B:$B,0),COLUMN()-27))</f>
        <v>95.4</v>
      </c>
      <c r="AU99" s="39">
        <f>IFERROR(INDEX(AdvancedOpponentStats!$A:$AD,MATCH($A99,AdvancedOpponentStats!$B:$B,0),COLUMN()-27),INDEX(AdvancedOpponentStats!$A:$AD,MATCH($A99&amp;" NCAA",AdvancedOpponentStats!$B:$B,0),COLUMN()-27))</f>
        <v>0.35699999999999998</v>
      </c>
      <c r="AV99" s="39">
        <f>IFERROR(INDEX(AdvancedOpponentStats!$A:$AD,MATCH($A99,AdvancedOpponentStats!$B:$B,0),COLUMN()-27),INDEX(AdvancedOpponentStats!$A:$AD,MATCH($A99&amp;" NCAA",AdvancedOpponentStats!$B:$B,0),COLUMN()-27))</f>
        <v>0.38800000000000001</v>
      </c>
      <c r="AW99" s="39">
        <f>IFERROR(INDEX(AdvancedOpponentStats!$A:$AD,MATCH($A99,AdvancedOpponentStats!$B:$B,0),COLUMN()-27),INDEX(AdvancedOpponentStats!$A:$AD,MATCH($A99&amp;" NCAA",AdvancedOpponentStats!$B:$B,0),COLUMN()-27))</f>
        <v>0.51400000000000001</v>
      </c>
      <c r="AX99" s="39">
        <f>IFERROR(INDEX(AdvancedOpponentStats!$A:$AD,MATCH($A99,AdvancedOpponentStats!$B:$B,0),COLUMN()-27),INDEX(AdvancedOpponentStats!$A:$AD,MATCH($A99&amp;" NCAA",AdvancedOpponentStats!$B:$B,0),COLUMN()-27))</f>
        <v>46.8</v>
      </c>
      <c r="AY99" s="39">
        <f>IFERROR(INDEX(AdvancedOpponentStats!$A:$AD,MATCH($A99,AdvancedOpponentStats!$B:$B,0),COLUMN()-27),INDEX(AdvancedOpponentStats!$A:$AD,MATCH($A99&amp;" NCAA",AdvancedOpponentStats!$B:$B,0),COLUMN()-27))</f>
        <v>43.8</v>
      </c>
      <c r="AZ99" s="39">
        <f>IFERROR(INDEX(AdvancedOpponentStats!$A:$AD,MATCH($A99,AdvancedOpponentStats!$B:$B,0),COLUMN()-27),INDEX(AdvancedOpponentStats!$A:$AD,MATCH($A99&amp;" NCAA",AdvancedOpponentStats!$B:$B,0),COLUMN()-27))</f>
        <v>7.8</v>
      </c>
      <c r="BA99" s="39">
        <f>IFERROR(INDEX(AdvancedOpponentStats!$A:$AD,MATCH($A99,AdvancedOpponentStats!$B:$B,0),COLUMN()-27),INDEX(AdvancedOpponentStats!$A:$AD,MATCH($A99&amp;" NCAA",AdvancedOpponentStats!$B:$B,0),COLUMN()-27))</f>
        <v>8.4</v>
      </c>
      <c r="BB99" s="39">
        <f>IFERROR(INDEX(AdvancedOpponentStats!$A:$AD,MATCH($A99,AdvancedOpponentStats!$B:$B,0),COLUMN()-27),INDEX(AdvancedOpponentStats!$A:$AD,MATCH($A99&amp;" NCAA",AdvancedOpponentStats!$B:$B,0),COLUMN()-27))</f>
        <v>0.47199999999999998</v>
      </c>
      <c r="BC99" s="39">
        <f>IFERROR(INDEX(AdvancedOpponentStats!$A:$AD,MATCH($A99,AdvancedOpponentStats!$B:$B,0),COLUMN()-27),INDEX(AdvancedOpponentStats!$A:$AD,MATCH($A99&amp;" NCAA",AdvancedOpponentStats!$B:$B,0),COLUMN()-27))</f>
        <v>18</v>
      </c>
      <c r="BD99" s="39">
        <f>IFERROR(INDEX(AdvancedOpponentStats!$A:$AD,MATCH($A99,AdvancedOpponentStats!$B:$B,0),COLUMN()-27),INDEX(AdvancedOpponentStats!$A:$AD,MATCH($A99&amp;" NCAA",AdvancedOpponentStats!$B:$B,0),COLUMN()-27))</f>
        <v>26.3</v>
      </c>
      <c r="BE99" s="39">
        <f>IFERROR(INDEX(AdvancedOpponentStats!$A:$AD,MATCH($A99,AdvancedOpponentStats!$B:$B,0),COLUMN()-27),INDEX(AdvancedOpponentStats!$A:$AD,MATCH($A99&amp;" NCAA",AdvancedOpponentStats!$B:$B,0),COLUMN()-27))</f>
        <v>0.25700000000000001</v>
      </c>
      <c r="BF99" s="41">
        <f>IFERROR(INDEX(TeamRankings!$A:$R,MATCH($A99,TeamRankings!$B:$B,0),COLUMN()-49),INDEX(TeamRankings!$A:$R,MATCH($A99&amp;" NCAA",TeamRankings!$B:$B,0),COLUMN()-49))</f>
        <v>7.73</v>
      </c>
      <c r="BG99" s="41">
        <f>IFERROR(INDEX(TeamRankings!$A:$R,MATCH($A99,TeamRankings!$B:$B,0),COLUMN()-48),INDEX(TeamRankings!$A:$R,MATCH($A99&amp;" NCAA",TeamRankings!$B:$B,0),COLUMN()-48))</f>
        <v>10.28</v>
      </c>
      <c r="BH99" s="41">
        <f>IFERROR(INDEX(TeamRankings!$A:$R,MATCH($A99,TeamRankings!$B:$B,0),COLUMN()-47),INDEX(TeamRankings!$A:$R,MATCH($A99&amp;" NCAA",TeamRankings!$B:$B,0),COLUMN()-47))</f>
        <v>8.7200000000000006</v>
      </c>
      <c r="BI99" s="41">
        <f>IFERROR(INDEX(TeamRankings!$A:$R,MATCH($A99,TeamRankings!$B:$B,0),COLUMN()-47),INDEX(TeamRankings!$A:$R,MATCH($A99&amp;" NCAA",TeamRankings!$B:$B,0),COLUMN()-47))</f>
        <v>9.2899999999999991</v>
      </c>
      <c r="BJ99" s="41">
        <f>IFERROR(INDEX(TeamRankings!$A:$R,MATCH($A99,TeamRankings!$B:$B,0),COLUMN()-47),INDEX(TeamRankings!$A:$R,MATCH($A99&amp;" NCAA",TeamRankings!$B:$B,0),COLUMN()-47))</f>
        <v>18.010000000000002</v>
      </c>
      <c r="BK99" s="41">
        <f>IFERROR(INDEX(TeamRankings!$A:$R,MATCH($A99,TeamRankings!$B:$B,0),COLUMN()-47),INDEX(TeamRankings!$A:$R,MATCH($A99&amp;" NCAA",TeamRankings!$B:$B,0),COLUMN()-47))</f>
        <v>113.45</v>
      </c>
      <c r="BL99" s="41">
        <f>IFERROR(INDEX(TeamRankings!$A:$R,MATCH($A99,TeamRankings!$B:$B,0),COLUMN()-47),INDEX(TeamRankings!$A:$R,MATCH($A99&amp;" NCAA",TeamRankings!$B:$B,0),COLUMN()-47))</f>
        <v>87.47</v>
      </c>
      <c r="BM99" s="41">
        <f>IFERROR(INDEX(TeamRankings!$A:$R,MATCH($A99,TeamRankings!$B:$B,0),COLUMN()-47),INDEX(TeamRankings!$A:$R,MATCH($A99&amp;" NCAA",TeamRankings!$B:$B,0),COLUMN()-47))</f>
        <v>25.97</v>
      </c>
      <c r="BN99">
        <f t="shared" si="33"/>
        <v>34</v>
      </c>
      <c r="BO99">
        <f t="shared" si="34"/>
        <v>11</v>
      </c>
      <c r="BP99">
        <f t="shared" si="20"/>
        <v>74.891891891891888</v>
      </c>
      <c r="BQ99" s="41" t="str">
        <f>INDEX(TeamRankings!$A:$R,MATCH($A99,TeamRankings!$B:$B,0),3)</f>
        <v>ACC</v>
      </c>
      <c r="BR99" s="40">
        <f t="shared" si="21"/>
        <v>10.899999999999991</v>
      </c>
      <c r="BS99" s="40">
        <f t="shared" si="22"/>
        <v>1.0000000000000009E-3</v>
      </c>
      <c r="BT99" s="40">
        <f t="shared" si="23"/>
        <v>-1.100000000000001E-2</v>
      </c>
      <c r="BU99" s="40">
        <f t="shared" si="24"/>
        <v>3.1000000000000028E-2</v>
      </c>
      <c r="BV99" s="40">
        <f t="shared" si="25"/>
        <v>6.4000000000000057</v>
      </c>
      <c r="BW99" s="40">
        <f t="shared" si="26"/>
        <v>5.7000000000000028</v>
      </c>
      <c r="BX99" s="40">
        <f t="shared" si="27"/>
        <v>2.3999999999999995</v>
      </c>
      <c r="BY99" s="40">
        <f t="shared" si="28"/>
        <v>4.2999999999999989</v>
      </c>
      <c r="BZ99" s="40">
        <f t="shared" si="29"/>
        <v>3.3000000000000029E-2</v>
      </c>
      <c r="CA99" s="40">
        <f t="shared" si="30"/>
        <v>-1.8000000000000007</v>
      </c>
      <c r="CB99" s="40">
        <f t="shared" si="31"/>
        <v>5.9999999999999964</v>
      </c>
      <c r="CC99" s="40">
        <f t="shared" si="32"/>
        <v>1.0000000000000009E-2</v>
      </c>
    </row>
    <row r="100" spans="1:81" x14ac:dyDescent="0.25">
      <c r="A100" t="s">
        <v>228</v>
      </c>
      <c r="B100">
        <f>IFERROR(INDEX(BasicStats!$A:$AH,MATCH($A100,BasicStats!$B:$B,0),COLUMN()+1),INDEX(BasicStats!$A:$AH,MATCH($A100&amp;" NCAA",BasicStats!$B:$B,0),COLUMN()+1))</f>
        <v>36</v>
      </c>
      <c r="C100">
        <f>IFERROR(INDEX(BasicStats!$A:$AH,MATCH($A100,BasicStats!$B:$B,0),COLUMN()+1),INDEX(BasicStats!$A:$AH,MATCH($A100&amp;" NCAA",BasicStats!$B:$B,0),COLUMN()+1))</f>
        <v>20</v>
      </c>
      <c r="D100">
        <f>IFERROR(INDEX(BasicStats!$A:$AH,MATCH($A100,BasicStats!$B:$B,0),COLUMN()+1),INDEX(BasicStats!$A:$AH,MATCH($A100&amp;" NCAA",BasicStats!$B:$B,0),COLUMN()+1))</f>
        <v>16</v>
      </c>
      <c r="E100">
        <f>IFERROR(INDEX(BasicStats!$A:$AH,MATCH($A100,BasicStats!$B:$B,0),COLUMN()+1),INDEX(BasicStats!$A:$AH,MATCH($A100&amp;" NCAA",BasicStats!$B:$B,0),COLUMN()+1))</f>
        <v>0.55600000000000005</v>
      </c>
      <c r="F100">
        <f>IFERROR(INDEX(BasicStats!$A:$AH,MATCH($A100,BasicStats!$B:$B,0),COLUMN()+1),INDEX(BasicStats!$A:$AH,MATCH($A100&amp;" NCAA",BasicStats!$B:$B,0),COLUMN()+1))</f>
        <v>15.44</v>
      </c>
      <c r="G100">
        <f>IFERROR(INDEX(BasicStats!$A:$AH,MATCH($A100,BasicStats!$B:$B,0),COLUMN()+1),INDEX(BasicStats!$A:$AH,MATCH($A100&amp;" NCAA",BasicStats!$B:$B,0),COLUMN()+1))</f>
        <v>11.24</v>
      </c>
      <c r="H100">
        <f>IFERROR(INDEX(BasicStats!$A:$AH,MATCH($A100,BasicStats!$B:$B,0),COLUMN()+1),INDEX(BasicStats!$A:$AH,MATCH($A100&amp;" NCAA",BasicStats!$B:$B,0),COLUMN()+1))</f>
        <v>9</v>
      </c>
      <c r="I100">
        <f>IFERROR(INDEX(BasicStats!$A:$AH,MATCH($A100,BasicStats!$B:$B,0),COLUMN()+1),INDEX(BasicStats!$A:$AH,MATCH($A100&amp;" NCAA",BasicStats!$B:$B,0),COLUMN()+1))</f>
        <v>9</v>
      </c>
      <c r="J100">
        <f>IFERROR(INDEX(BasicStats!$A:$AH,MATCH($A100,BasicStats!$B:$B,0),COLUMN()+1),INDEX(BasicStats!$A:$AH,MATCH($A100&amp;" NCAA",BasicStats!$B:$B,0),COLUMN()+1))</f>
        <v>9</v>
      </c>
      <c r="K100">
        <f>IFERROR(INDEX(BasicStats!$A:$AH,MATCH($A100,BasicStats!$B:$B,0),COLUMN()+1),INDEX(BasicStats!$A:$AH,MATCH($A100&amp;" NCAA",BasicStats!$B:$B,0),COLUMN()+1))</f>
        <v>6</v>
      </c>
      <c r="L100">
        <f>IFERROR(INDEX(BasicStats!$A:$AH,MATCH($A100,BasicStats!$B:$B,0),COLUMN()+1),INDEX(BasicStats!$A:$AH,MATCH($A100&amp;" NCAA",BasicStats!$B:$B,0),COLUMN()+1))</f>
        <v>5</v>
      </c>
      <c r="M100">
        <f>IFERROR(INDEX(BasicStats!$A:$AH,MATCH($A100,BasicStats!$B:$B,0),COLUMN()+1),INDEX(BasicStats!$A:$AH,MATCH($A100&amp;" NCAA",BasicStats!$B:$B,0),COLUMN()+1))</f>
        <v>6</v>
      </c>
      <c r="N100">
        <f>IFERROR(INDEX(BasicStats!$A:$AH,MATCH($A100,BasicStats!$B:$B,0),COLUMN()+1),INDEX(BasicStats!$A:$AH,MATCH($A100&amp;" NCAA",BasicStats!$B:$B,0),COLUMN()+1))</f>
        <v>2440</v>
      </c>
      <c r="O100">
        <f>IFERROR(INDEX(BasicStats!$A:$AH,MATCH($A100,BasicStats!$B:$B,0),COLUMN()+1),INDEX(BasicStats!$A:$AH,MATCH($A100&amp;" NCAA",BasicStats!$B:$B,0),COLUMN()+1))</f>
        <v>2289</v>
      </c>
      <c r="P100">
        <f>IFERROR(INDEX(BasicStats!$A:$AH,MATCH($A100,BasicStats!$B:$B,0),COLUMN()+1),INDEX(BasicStats!$A:$AH,MATCH($A100&amp;" NCAA",BasicStats!$B:$B,0),COLUMN()+1))</f>
        <v>0</v>
      </c>
      <c r="Q100">
        <f>IFERROR(INDEX(BasicStats!$A:$AH,MATCH($A100,BasicStats!$B:$B,0),COLUMN()+1),INDEX(BasicStats!$A:$AH,MATCH($A100&amp;" NCAA",BasicStats!$B:$B,0),COLUMN()+1))</f>
        <v>1455</v>
      </c>
      <c r="R100">
        <f>IFERROR(INDEX(BasicStats!$A:$AH,MATCH($A100,BasicStats!$B:$B,0),COLUMN()+1),INDEX(BasicStats!$A:$AH,MATCH($A100&amp;" NCAA",BasicStats!$B:$B,0),COLUMN()+1))</f>
        <v>857</v>
      </c>
      <c r="S100">
        <f>IFERROR(INDEX(BasicStats!$A:$AH,MATCH($A100,BasicStats!$B:$B,0),COLUMN()+1),INDEX(BasicStats!$A:$AH,MATCH($A100&amp;" NCAA",BasicStats!$B:$B,0),COLUMN()+1))</f>
        <v>2016</v>
      </c>
      <c r="T100">
        <f>IFERROR(INDEX(BasicStats!$A:$AH,MATCH($A100,BasicStats!$B:$B,0),COLUMN()+1),INDEX(BasicStats!$A:$AH,MATCH($A100&amp;" NCAA",BasicStats!$B:$B,0),COLUMN()+1))</f>
        <v>0.42499999999999999</v>
      </c>
      <c r="U100">
        <f>IFERROR(INDEX(BasicStats!$A:$AH,MATCH($A100,BasicStats!$B:$B,0),COLUMN()+1),INDEX(BasicStats!$A:$AH,MATCH($A100&amp;" NCAA",BasicStats!$B:$B,0),COLUMN()+1))</f>
        <v>291</v>
      </c>
      <c r="V100">
        <f>IFERROR(INDEX(BasicStats!$A:$AH,MATCH($A100,BasicStats!$B:$B,0),COLUMN()+1),INDEX(BasicStats!$A:$AH,MATCH($A100&amp;" NCAA",BasicStats!$B:$B,0),COLUMN()+1))</f>
        <v>872</v>
      </c>
      <c r="W100">
        <f>IFERROR(INDEX(BasicStats!$A:$AH,MATCH($A100,BasicStats!$B:$B,0),COLUMN()+1),INDEX(BasicStats!$A:$AH,MATCH($A100&amp;" NCAA",BasicStats!$B:$B,0),COLUMN()+1))</f>
        <v>0.33400000000000002</v>
      </c>
      <c r="X100">
        <f>IFERROR(INDEX(BasicStats!$A:$AH,MATCH($A100,BasicStats!$B:$B,0),COLUMN()+1),INDEX(BasicStats!$A:$AH,MATCH($A100&amp;" NCAA",BasicStats!$B:$B,0),COLUMN()+1))</f>
        <v>435</v>
      </c>
      <c r="Y100">
        <f>IFERROR(INDEX(BasicStats!$A:$AH,MATCH($A100,BasicStats!$B:$B,0),COLUMN()+1),INDEX(BasicStats!$A:$AH,MATCH($A100&amp;" NCAA",BasicStats!$B:$B,0),COLUMN()+1))</f>
        <v>603</v>
      </c>
      <c r="Z100">
        <f>IFERROR(INDEX(BasicStats!$A:$AH,MATCH($A100,BasicStats!$B:$B,0),COLUMN()+1),INDEX(BasicStats!$A:$AH,MATCH($A100&amp;" NCAA",BasicStats!$B:$B,0),COLUMN()+1))</f>
        <v>0.72099999999999997</v>
      </c>
      <c r="AA100">
        <f>IFERROR(INDEX(BasicStats!$A:$AH,MATCH($A100,BasicStats!$B:$B,0),COLUMN()+1),INDEX(BasicStats!$A:$AH,MATCH($A100&amp;" NCAA",BasicStats!$B:$B,0),COLUMN()+1))</f>
        <v>375</v>
      </c>
      <c r="AB100">
        <f>IFERROR(INDEX(BasicStats!$A:$AH,MATCH($A100,BasicStats!$B:$B,0),COLUMN()+1),INDEX(BasicStats!$A:$AH,MATCH($A100&amp;" NCAA",BasicStats!$B:$B,0),COLUMN()+1))</f>
        <v>1201</v>
      </c>
      <c r="AC100">
        <f>IFERROR(INDEX(BasicStats!$A:$AH,MATCH($A100,BasicStats!$B:$B,0),COLUMN()+1),INDEX(BasicStats!$A:$AH,MATCH($A100&amp;" NCAA",BasicStats!$B:$B,0),COLUMN()+1))</f>
        <v>437</v>
      </c>
      <c r="AD100">
        <f>IFERROR(INDEX(BasicStats!$A:$AH,MATCH($A100,BasicStats!$B:$B,0),COLUMN()+1),INDEX(BasicStats!$A:$AH,MATCH($A100&amp;" NCAA",BasicStats!$B:$B,0),COLUMN()+1))</f>
        <v>257</v>
      </c>
      <c r="AE100">
        <f>IFERROR(INDEX(BasicStats!$A:$AH,MATCH($A100,BasicStats!$B:$B,0),COLUMN()+1),INDEX(BasicStats!$A:$AH,MATCH($A100&amp;" NCAA",BasicStats!$B:$B,0),COLUMN()+1))</f>
        <v>131</v>
      </c>
      <c r="AF100">
        <f>IFERROR(INDEX(BasicStats!$A:$AH,MATCH($A100,BasicStats!$B:$B,0),COLUMN()+1),INDEX(BasicStats!$A:$AH,MATCH($A100&amp;" NCAA",BasicStats!$B:$B,0),COLUMN()+1))</f>
        <v>420</v>
      </c>
      <c r="AG100" s="38">
        <f>IFERROR(INDEX(AdvancedStats!$A:$AD,MATCH($A100,AdvancedStats!$B:$B,0),COLUMN()-15),INDEX(AdvancedStats!$A:$AD,MATCH($A100&amp;" NCAA",AdvancedStats!$B:$B,0),COLUMN()-15))</f>
        <v>64.7</v>
      </c>
      <c r="AH100" s="38">
        <f>IFERROR(INDEX(AdvancedStats!$A:$AD,MATCH($A100,AdvancedStats!$B:$B,0),COLUMN()-15),INDEX(AdvancedStats!$A:$AD,MATCH($A100&amp;" NCAA",AdvancedStats!$B:$B,0),COLUMN()-15))</f>
        <v>103.7</v>
      </c>
      <c r="AI100" s="38">
        <f>IFERROR(INDEX(AdvancedStats!$A:$AD,MATCH($A100,AdvancedStats!$B:$B,0),COLUMN()-15),INDEX(AdvancedStats!$A:$AD,MATCH($A100&amp;" NCAA",AdvancedStats!$B:$B,0),COLUMN()-15))</f>
        <v>0.29899999999999999</v>
      </c>
      <c r="AJ100" s="38">
        <f>IFERROR(INDEX(AdvancedStats!$A:$AD,MATCH($A100,AdvancedStats!$B:$B,0),COLUMN()-15),INDEX(AdvancedStats!$A:$AD,MATCH($A100&amp;" NCAA",AdvancedStats!$B:$B,0),COLUMN()-15))</f>
        <v>0.433</v>
      </c>
      <c r="AK100" s="38">
        <f>IFERROR(INDEX(AdvancedStats!$A:$AD,MATCH($A100,AdvancedStats!$B:$B,0),COLUMN()-15),INDEX(AdvancedStats!$A:$AD,MATCH($A100&amp;" NCAA",AdvancedStats!$B:$B,0),COLUMN()-15))</f>
        <v>0.53</v>
      </c>
      <c r="AL100" s="38">
        <f>IFERROR(INDEX(AdvancedStats!$A:$AD,MATCH($A100,AdvancedStats!$B:$B,0),COLUMN()-15),INDEX(AdvancedStats!$A:$AD,MATCH($A100&amp;" NCAA",AdvancedStats!$B:$B,0),COLUMN()-15))</f>
        <v>49.2</v>
      </c>
      <c r="AM100" s="38">
        <f>IFERROR(INDEX(AdvancedStats!$A:$AD,MATCH($A100,AdvancedStats!$B:$B,0),COLUMN()-15),INDEX(AdvancedStats!$A:$AD,MATCH($A100&amp;" NCAA",AdvancedStats!$B:$B,0),COLUMN()-15))</f>
        <v>51</v>
      </c>
      <c r="AN100" s="38">
        <f>IFERROR(INDEX(AdvancedStats!$A:$AD,MATCH($A100,AdvancedStats!$B:$B,0),COLUMN()-15),INDEX(AdvancedStats!$A:$AD,MATCH($A100&amp;" NCAA",AdvancedStats!$B:$B,0),COLUMN()-15))</f>
        <v>10.9</v>
      </c>
      <c r="AO100" s="38">
        <f>IFERROR(INDEX(AdvancedStats!$A:$AD,MATCH($A100,AdvancedStats!$B:$B,0),COLUMN()-15),INDEX(AdvancedStats!$A:$AD,MATCH($A100&amp;" NCAA",AdvancedStats!$B:$B,0),COLUMN()-15))</f>
        <v>11.1</v>
      </c>
      <c r="AP100" s="38">
        <f>IFERROR(INDEX(AdvancedStats!$A:$AD,MATCH($A100,AdvancedStats!$B:$B,0),COLUMN()-15),INDEX(AdvancedStats!$A:$AD,MATCH($A100&amp;" NCAA",AdvancedStats!$B:$B,0),COLUMN()-15))</f>
        <v>0.497</v>
      </c>
      <c r="AQ100" s="38">
        <f>IFERROR(INDEX(AdvancedStats!$A:$AD,MATCH($A100,AdvancedStats!$B:$B,0),COLUMN()-15),INDEX(AdvancedStats!$A:$AD,MATCH($A100&amp;" NCAA",AdvancedStats!$B:$B,0),COLUMN()-15))</f>
        <v>15.4</v>
      </c>
      <c r="AR100" s="38">
        <f>IFERROR(INDEX(AdvancedStats!$A:$AD,MATCH($A100,AdvancedStats!$B:$B,0),COLUMN()-15),INDEX(AdvancedStats!$A:$AD,MATCH($A100&amp;" NCAA",AdvancedStats!$B:$B,0),COLUMN()-15))</f>
        <v>30.6</v>
      </c>
      <c r="AS100" s="38">
        <f>IFERROR(INDEX(AdvancedStats!$A:$AD,MATCH($A100,AdvancedStats!$B:$B,0),COLUMN()-15),INDEX(AdvancedStats!$A:$AD,MATCH($A100&amp;" NCAA",AdvancedStats!$B:$B,0),COLUMN()-15))</f>
        <v>0.216</v>
      </c>
      <c r="AT100" s="39">
        <f>IFERROR(INDEX(AdvancedOpponentStats!$A:$AD,MATCH($A100,AdvancedOpponentStats!$B:$B,0),COLUMN()-27),INDEX(AdvancedOpponentStats!$A:$AD,MATCH($A100&amp;" NCAA",AdvancedOpponentStats!$B:$B,0),COLUMN()-27))</f>
        <v>97.3</v>
      </c>
      <c r="AU100" s="39">
        <f>IFERROR(INDEX(AdvancedOpponentStats!$A:$AD,MATCH($A100,AdvancedOpponentStats!$B:$B,0),COLUMN()-27),INDEX(AdvancedOpponentStats!$A:$AD,MATCH($A100&amp;" NCAA",AdvancedOpponentStats!$B:$B,0),COLUMN()-27))</f>
        <v>0.33600000000000002</v>
      </c>
      <c r="AV100" s="39">
        <f>IFERROR(INDEX(AdvancedOpponentStats!$A:$AD,MATCH($A100,AdvancedOpponentStats!$B:$B,0),COLUMN()-27),INDEX(AdvancedOpponentStats!$A:$AD,MATCH($A100&amp;" NCAA",AdvancedOpponentStats!$B:$B,0),COLUMN()-27))</f>
        <v>0.38100000000000001</v>
      </c>
      <c r="AW100" s="39">
        <f>IFERROR(INDEX(AdvancedOpponentStats!$A:$AD,MATCH($A100,AdvancedOpponentStats!$B:$B,0),COLUMN()-27),INDEX(AdvancedOpponentStats!$A:$AD,MATCH($A100&amp;" NCAA",AdvancedOpponentStats!$B:$B,0),COLUMN()-27))</f>
        <v>0.51500000000000001</v>
      </c>
      <c r="AX100" s="39">
        <f>IFERROR(INDEX(AdvancedOpponentStats!$A:$AD,MATCH($A100,AdvancedOpponentStats!$B:$B,0),COLUMN()-27),INDEX(AdvancedOpponentStats!$A:$AD,MATCH($A100&amp;" NCAA",AdvancedOpponentStats!$B:$B,0),COLUMN()-27))</f>
        <v>50.8</v>
      </c>
      <c r="AY100" s="39">
        <f>IFERROR(INDEX(AdvancedOpponentStats!$A:$AD,MATCH($A100,AdvancedOpponentStats!$B:$B,0),COLUMN()-27),INDEX(AdvancedOpponentStats!$A:$AD,MATCH($A100&amp;" NCAA",AdvancedOpponentStats!$B:$B,0),COLUMN()-27))</f>
        <v>48.3</v>
      </c>
      <c r="AZ100" s="39">
        <f>IFERROR(INDEX(AdvancedOpponentStats!$A:$AD,MATCH($A100,AdvancedOpponentStats!$B:$B,0),COLUMN()-27),INDEX(AdvancedOpponentStats!$A:$AD,MATCH($A100&amp;" NCAA",AdvancedOpponentStats!$B:$B,0),COLUMN()-27))</f>
        <v>9.4</v>
      </c>
      <c r="BA100" s="39">
        <f>IFERROR(INDEX(AdvancedOpponentStats!$A:$AD,MATCH($A100,AdvancedOpponentStats!$B:$B,0),COLUMN()-27),INDEX(AdvancedOpponentStats!$A:$AD,MATCH($A100&amp;" NCAA",AdvancedOpponentStats!$B:$B,0),COLUMN()-27))</f>
        <v>9.1</v>
      </c>
      <c r="BB100" s="39">
        <f>IFERROR(INDEX(AdvancedOpponentStats!$A:$AD,MATCH($A100,AdvancedOpponentStats!$B:$B,0),COLUMN()-27),INDEX(AdvancedOpponentStats!$A:$AD,MATCH($A100&amp;" NCAA",AdvancedOpponentStats!$B:$B,0),COLUMN()-27))</f>
        <v>0.48099999999999998</v>
      </c>
      <c r="BC100" s="39">
        <f>IFERROR(INDEX(AdvancedOpponentStats!$A:$AD,MATCH($A100,AdvancedOpponentStats!$B:$B,0),COLUMN()-27),INDEX(AdvancedOpponentStats!$A:$AD,MATCH($A100&amp;" NCAA",AdvancedOpponentStats!$B:$B,0),COLUMN()-27))</f>
        <v>19.2</v>
      </c>
      <c r="BD100" s="39">
        <f>IFERROR(INDEX(AdvancedOpponentStats!$A:$AD,MATCH($A100,AdvancedOpponentStats!$B:$B,0),COLUMN()-27),INDEX(AdvancedOpponentStats!$A:$AD,MATCH($A100&amp;" NCAA",AdvancedOpponentStats!$B:$B,0),COLUMN()-27))</f>
        <v>32.1</v>
      </c>
      <c r="BE100" s="39">
        <f>IFERROR(INDEX(AdvancedOpponentStats!$A:$AD,MATCH($A100,AdvancedOpponentStats!$B:$B,0),COLUMN()-27),INDEX(AdvancedOpponentStats!$A:$AD,MATCH($A100&amp;" NCAA",AdvancedOpponentStats!$B:$B,0),COLUMN()-27))</f>
        <v>0.23300000000000001</v>
      </c>
      <c r="BF100" s="41">
        <f>IFERROR(INDEX(TeamRankings!$A:$R,MATCH($A100,TeamRankings!$B:$B,0),COLUMN()-49),INDEX(TeamRankings!$A:$R,MATCH($A100&amp;" NCAA",TeamRankings!$B:$B,0),COLUMN()-49))</f>
        <v>4.1900000000000004</v>
      </c>
      <c r="BG100" s="41">
        <f>IFERROR(INDEX(TeamRankings!$A:$R,MATCH($A100,TeamRankings!$B:$B,0),COLUMN()-48),INDEX(TeamRankings!$A:$R,MATCH($A100&amp;" NCAA",TeamRankings!$B:$B,0),COLUMN()-48))</f>
        <v>11.24</v>
      </c>
      <c r="BH100" s="41">
        <f>IFERROR(INDEX(TeamRankings!$A:$R,MATCH($A100,TeamRankings!$B:$B,0),COLUMN()-47),INDEX(TeamRankings!$A:$R,MATCH($A100&amp;" NCAA",TeamRankings!$B:$B,0),COLUMN()-47))</f>
        <v>0.8</v>
      </c>
      <c r="BI100" s="41">
        <f>IFERROR(INDEX(TeamRankings!$A:$R,MATCH($A100,TeamRankings!$B:$B,0),COLUMN()-47),INDEX(TeamRankings!$A:$R,MATCH($A100&amp;" NCAA",TeamRankings!$B:$B,0),COLUMN()-47))</f>
        <v>14.64</v>
      </c>
      <c r="BJ100" s="41">
        <f>IFERROR(INDEX(TeamRankings!$A:$R,MATCH($A100,TeamRankings!$B:$B,0),COLUMN()-47),INDEX(TeamRankings!$A:$R,MATCH($A100&amp;" NCAA",TeamRankings!$B:$B,0),COLUMN()-47))</f>
        <v>15.44</v>
      </c>
      <c r="BK100" s="41">
        <f>IFERROR(INDEX(TeamRankings!$A:$R,MATCH($A100,TeamRankings!$B:$B,0),COLUMN()-47),INDEX(TeamRankings!$A:$R,MATCH($A100&amp;" NCAA",TeamRankings!$B:$B,0),COLUMN()-47))</f>
        <v>111.91</v>
      </c>
      <c r="BL100" s="41">
        <f>IFERROR(INDEX(TeamRankings!$A:$R,MATCH($A100,TeamRankings!$B:$B,0),COLUMN()-47),INDEX(TeamRankings!$A:$R,MATCH($A100&amp;" NCAA",TeamRankings!$B:$B,0),COLUMN()-47))</f>
        <v>89.12</v>
      </c>
      <c r="BM100" s="41">
        <f>IFERROR(INDEX(TeamRankings!$A:$R,MATCH($A100,TeamRankings!$B:$B,0),COLUMN()-47),INDEX(TeamRankings!$A:$R,MATCH($A100&amp;" NCAA",TeamRankings!$B:$B,0),COLUMN()-47))</f>
        <v>22.79</v>
      </c>
      <c r="BN100">
        <f t="shared" si="33"/>
        <v>49</v>
      </c>
      <c r="BO100">
        <f t="shared" si="34"/>
        <v>16</v>
      </c>
      <c r="BP100">
        <f t="shared" si="20"/>
        <v>67.777777777777771</v>
      </c>
      <c r="BQ100" s="41" t="str">
        <f>INDEX(TeamRankings!$A:$R,MATCH($A100,TeamRankings!$B:$B,0),3)</f>
        <v>SEC</v>
      </c>
      <c r="BR100" s="40">
        <f t="shared" si="21"/>
        <v>6.4000000000000057</v>
      </c>
      <c r="BS100" s="40">
        <f t="shared" si="22"/>
        <v>-3.7000000000000033E-2</v>
      </c>
      <c r="BT100" s="40">
        <f t="shared" si="23"/>
        <v>5.1999999999999991E-2</v>
      </c>
      <c r="BU100" s="40">
        <f t="shared" si="24"/>
        <v>1.5000000000000013E-2</v>
      </c>
      <c r="BV100" s="40">
        <f t="shared" si="25"/>
        <v>-1.5999999999999943</v>
      </c>
      <c r="BW100" s="40">
        <f t="shared" si="26"/>
        <v>2.7000000000000028</v>
      </c>
      <c r="BX100" s="40">
        <f t="shared" si="27"/>
        <v>1.5</v>
      </c>
      <c r="BY100" s="40">
        <f t="shared" si="28"/>
        <v>2</v>
      </c>
      <c r="BZ100" s="40">
        <f t="shared" si="29"/>
        <v>1.6000000000000014E-2</v>
      </c>
      <c r="CA100" s="40">
        <f t="shared" si="30"/>
        <v>-3.7999999999999989</v>
      </c>
      <c r="CB100" s="40">
        <f t="shared" si="31"/>
        <v>-1.5</v>
      </c>
      <c r="CC100" s="40">
        <f t="shared" si="32"/>
        <v>-1.7000000000000015E-2</v>
      </c>
    </row>
    <row r="101" spans="1:81" x14ac:dyDescent="0.25">
      <c r="A101" t="s">
        <v>229</v>
      </c>
      <c r="B101">
        <f>IFERROR(INDEX(BasicStats!$A:$AH,MATCH($A101,BasicStats!$B:$B,0),COLUMN()+1),INDEX(BasicStats!$A:$AH,MATCH($A101&amp;" NCAA",BasicStats!$B:$B,0),COLUMN()+1))</f>
        <v>32</v>
      </c>
      <c r="C101">
        <f>IFERROR(INDEX(BasicStats!$A:$AH,MATCH($A101,BasicStats!$B:$B,0),COLUMN()+1),INDEX(BasicStats!$A:$AH,MATCH($A101&amp;" NCAA",BasicStats!$B:$B,0),COLUMN()+1))</f>
        <v>12</v>
      </c>
      <c r="D101">
        <f>IFERROR(INDEX(BasicStats!$A:$AH,MATCH($A101,BasicStats!$B:$B,0),COLUMN()+1),INDEX(BasicStats!$A:$AH,MATCH($A101&amp;" NCAA",BasicStats!$B:$B,0),COLUMN()+1))</f>
        <v>20</v>
      </c>
      <c r="E101">
        <f>IFERROR(INDEX(BasicStats!$A:$AH,MATCH($A101,BasicStats!$B:$B,0),COLUMN()+1),INDEX(BasicStats!$A:$AH,MATCH($A101&amp;" NCAA",BasicStats!$B:$B,0),COLUMN()+1))</f>
        <v>0.375</v>
      </c>
      <c r="F101">
        <f>IFERROR(INDEX(BasicStats!$A:$AH,MATCH($A101,BasicStats!$B:$B,0),COLUMN()+1),INDEX(BasicStats!$A:$AH,MATCH($A101&amp;" NCAA",BasicStats!$B:$B,0),COLUMN()+1))</f>
        <v>-5</v>
      </c>
      <c r="G101">
        <f>IFERROR(INDEX(BasicStats!$A:$AH,MATCH($A101,BasicStats!$B:$B,0),COLUMN()+1),INDEX(BasicStats!$A:$AH,MATCH($A101&amp;" NCAA",BasicStats!$B:$B,0),COLUMN()+1))</f>
        <v>-2.38</v>
      </c>
      <c r="H101">
        <f>IFERROR(INDEX(BasicStats!$A:$AH,MATCH($A101,BasicStats!$B:$B,0),COLUMN()+1),INDEX(BasicStats!$A:$AH,MATCH($A101&amp;" NCAA",BasicStats!$B:$B,0),COLUMN()+1))</f>
        <v>3</v>
      </c>
      <c r="I101">
        <f>IFERROR(INDEX(BasicStats!$A:$AH,MATCH($A101,BasicStats!$B:$B,0),COLUMN()+1),INDEX(BasicStats!$A:$AH,MATCH($A101&amp;" NCAA",BasicStats!$B:$B,0),COLUMN()+1))</f>
        <v>15</v>
      </c>
      <c r="J101">
        <f>IFERROR(INDEX(BasicStats!$A:$AH,MATCH($A101,BasicStats!$B:$B,0),COLUMN()+1),INDEX(BasicStats!$A:$AH,MATCH($A101&amp;" NCAA",BasicStats!$B:$B,0),COLUMN()+1))</f>
        <v>9</v>
      </c>
      <c r="K101">
        <f>IFERROR(INDEX(BasicStats!$A:$AH,MATCH($A101,BasicStats!$B:$B,0),COLUMN()+1),INDEX(BasicStats!$A:$AH,MATCH($A101&amp;" NCAA",BasicStats!$B:$B,0),COLUMN()+1))</f>
        <v>10</v>
      </c>
      <c r="L101">
        <f>IFERROR(INDEX(BasicStats!$A:$AH,MATCH($A101,BasicStats!$B:$B,0),COLUMN()+1),INDEX(BasicStats!$A:$AH,MATCH($A101&amp;" NCAA",BasicStats!$B:$B,0),COLUMN()+1))</f>
        <v>3</v>
      </c>
      <c r="M101">
        <f>IFERROR(INDEX(BasicStats!$A:$AH,MATCH($A101,BasicStats!$B:$B,0),COLUMN()+1),INDEX(BasicStats!$A:$AH,MATCH($A101&amp;" NCAA",BasicStats!$B:$B,0),COLUMN()+1))</f>
        <v>8</v>
      </c>
      <c r="N101">
        <f>IFERROR(INDEX(BasicStats!$A:$AH,MATCH($A101,BasicStats!$B:$B,0),COLUMN()+1),INDEX(BasicStats!$A:$AH,MATCH($A101&amp;" NCAA",BasicStats!$B:$B,0),COLUMN()+1))</f>
        <v>2108</v>
      </c>
      <c r="O101">
        <f>IFERROR(INDEX(BasicStats!$A:$AH,MATCH($A101,BasicStats!$B:$B,0),COLUMN()+1),INDEX(BasicStats!$A:$AH,MATCH($A101&amp;" NCAA",BasicStats!$B:$B,0),COLUMN()+1))</f>
        <v>2141</v>
      </c>
      <c r="P101">
        <f>IFERROR(INDEX(BasicStats!$A:$AH,MATCH($A101,BasicStats!$B:$B,0),COLUMN()+1),INDEX(BasicStats!$A:$AH,MATCH($A101&amp;" NCAA",BasicStats!$B:$B,0),COLUMN()+1))</f>
        <v>0</v>
      </c>
      <c r="Q101">
        <f>IFERROR(INDEX(BasicStats!$A:$AH,MATCH($A101,BasicStats!$B:$B,0),COLUMN()+1),INDEX(BasicStats!$A:$AH,MATCH($A101&amp;" NCAA",BasicStats!$B:$B,0),COLUMN()+1))</f>
        <v>1295</v>
      </c>
      <c r="R101">
        <f>IFERROR(INDEX(BasicStats!$A:$AH,MATCH($A101,BasicStats!$B:$B,0),COLUMN()+1),INDEX(BasicStats!$A:$AH,MATCH($A101&amp;" NCAA",BasicStats!$B:$B,0),COLUMN()+1))</f>
        <v>759</v>
      </c>
      <c r="S101">
        <f>IFERROR(INDEX(BasicStats!$A:$AH,MATCH($A101,BasicStats!$B:$B,0),COLUMN()+1),INDEX(BasicStats!$A:$AH,MATCH($A101&amp;" NCAA",BasicStats!$B:$B,0),COLUMN()+1))</f>
        <v>1890</v>
      </c>
      <c r="T101">
        <f>IFERROR(INDEX(BasicStats!$A:$AH,MATCH($A101,BasicStats!$B:$B,0),COLUMN()+1),INDEX(BasicStats!$A:$AH,MATCH($A101&amp;" NCAA",BasicStats!$B:$B,0),COLUMN()+1))</f>
        <v>0.40200000000000002</v>
      </c>
      <c r="U101">
        <f>IFERROR(INDEX(BasicStats!$A:$AH,MATCH($A101,BasicStats!$B:$B,0),COLUMN()+1),INDEX(BasicStats!$A:$AH,MATCH($A101&amp;" NCAA",BasicStats!$B:$B,0),COLUMN()+1))</f>
        <v>276</v>
      </c>
      <c r="V101">
        <f>IFERROR(INDEX(BasicStats!$A:$AH,MATCH($A101,BasicStats!$B:$B,0),COLUMN()+1),INDEX(BasicStats!$A:$AH,MATCH($A101&amp;" NCAA",BasicStats!$B:$B,0),COLUMN()+1))</f>
        <v>831</v>
      </c>
      <c r="W101">
        <f>IFERROR(INDEX(BasicStats!$A:$AH,MATCH($A101,BasicStats!$B:$B,0),COLUMN()+1),INDEX(BasicStats!$A:$AH,MATCH($A101&amp;" NCAA",BasicStats!$B:$B,0),COLUMN()+1))</f>
        <v>0.33200000000000002</v>
      </c>
      <c r="X101">
        <f>IFERROR(INDEX(BasicStats!$A:$AH,MATCH($A101,BasicStats!$B:$B,0),COLUMN()+1),INDEX(BasicStats!$A:$AH,MATCH($A101&amp;" NCAA",BasicStats!$B:$B,0),COLUMN()+1))</f>
        <v>314</v>
      </c>
      <c r="Y101">
        <f>IFERROR(INDEX(BasicStats!$A:$AH,MATCH($A101,BasicStats!$B:$B,0),COLUMN()+1),INDEX(BasicStats!$A:$AH,MATCH($A101&amp;" NCAA",BasicStats!$B:$B,0),COLUMN()+1))</f>
        <v>462</v>
      </c>
      <c r="Z101">
        <f>IFERROR(INDEX(BasicStats!$A:$AH,MATCH($A101,BasicStats!$B:$B,0),COLUMN()+1),INDEX(BasicStats!$A:$AH,MATCH($A101&amp;" NCAA",BasicStats!$B:$B,0),COLUMN()+1))</f>
        <v>0.68</v>
      </c>
      <c r="AA101">
        <f>IFERROR(INDEX(BasicStats!$A:$AH,MATCH($A101,BasicStats!$B:$B,0),COLUMN()+1),INDEX(BasicStats!$A:$AH,MATCH($A101&amp;" NCAA",BasicStats!$B:$B,0),COLUMN()+1))</f>
        <v>305</v>
      </c>
      <c r="AB101">
        <f>IFERROR(INDEX(BasicStats!$A:$AH,MATCH($A101,BasicStats!$B:$B,0),COLUMN()+1),INDEX(BasicStats!$A:$AH,MATCH($A101&amp;" NCAA",BasicStats!$B:$B,0),COLUMN()+1))</f>
        <v>1082</v>
      </c>
      <c r="AC101">
        <f>IFERROR(INDEX(BasicStats!$A:$AH,MATCH($A101,BasicStats!$B:$B,0),COLUMN()+1),INDEX(BasicStats!$A:$AH,MATCH($A101&amp;" NCAA",BasicStats!$B:$B,0),COLUMN()+1))</f>
        <v>360</v>
      </c>
      <c r="AD101">
        <f>IFERROR(INDEX(BasicStats!$A:$AH,MATCH($A101,BasicStats!$B:$B,0),COLUMN()+1),INDEX(BasicStats!$A:$AH,MATCH($A101&amp;" NCAA",BasicStats!$B:$B,0),COLUMN()+1))</f>
        <v>188</v>
      </c>
      <c r="AE101">
        <f>IFERROR(INDEX(BasicStats!$A:$AH,MATCH($A101,BasicStats!$B:$B,0),COLUMN()+1),INDEX(BasicStats!$A:$AH,MATCH($A101&amp;" NCAA",BasicStats!$B:$B,0),COLUMN()+1))</f>
        <v>108</v>
      </c>
      <c r="AF101">
        <f>IFERROR(INDEX(BasicStats!$A:$AH,MATCH($A101,BasicStats!$B:$B,0),COLUMN()+1),INDEX(BasicStats!$A:$AH,MATCH($A101&amp;" NCAA",BasicStats!$B:$B,0),COLUMN()+1))</f>
        <v>345</v>
      </c>
      <c r="AG101" s="38">
        <f>IFERROR(INDEX(AdvancedStats!$A:$AD,MATCH($A101,AdvancedStats!$B:$B,0),COLUMN()-15),INDEX(AdvancedStats!$A:$AD,MATCH($A101&amp;" NCAA",AdvancedStats!$B:$B,0),COLUMN()-15))</f>
        <v>66.400000000000006</v>
      </c>
      <c r="AH101" s="38">
        <f>IFERROR(INDEX(AdvancedStats!$A:$AD,MATCH($A101,AdvancedStats!$B:$B,0),COLUMN()-15),INDEX(AdvancedStats!$A:$AD,MATCH($A101&amp;" NCAA",AdvancedStats!$B:$B,0),COLUMN()-15))</f>
        <v>98</v>
      </c>
      <c r="AI101" s="38">
        <f>IFERROR(INDEX(AdvancedStats!$A:$AD,MATCH($A101,AdvancedStats!$B:$B,0),COLUMN()-15),INDEX(AdvancedStats!$A:$AD,MATCH($A101&amp;" NCAA",AdvancedStats!$B:$B,0),COLUMN()-15))</f>
        <v>0.24399999999999999</v>
      </c>
      <c r="AJ101" s="38">
        <f>IFERROR(INDEX(AdvancedStats!$A:$AD,MATCH($A101,AdvancedStats!$B:$B,0),COLUMN()-15),INDEX(AdvancedStats!$A:$AD,MATCH($A101&amp;" NCAA",AdvancedStats!$B:$B,0),COLUMN()-15))</f>
        <v>0.44</v>
      </c>
      <c r="AK101" s="38">
        <f>IFERROR(INDEX(AdvancedStats!$A:$AD,MATCH($A101,AdvancedStats!$B:$B,0),COLUMN()-15),INDEX(AdvancedStats!$A:$AD,MATCH($A101&amp;" NCAA",AdvancedStats!$B:$B,0),COLUMN()-15))</f>
        <v>0.5</v>
      </c>
      <c r="AL101" s="38">
        <f>IFERROR(INDEX(AdvancedStats!$A:$AD,MATCH($A101,AdvancedStats!$B:$B,0),COLUMN()-15),INDEX(AdvancedStats!$A:$AD,MATCH($A101&amp;" NCAA",AdvancedStats!$B:$B,0),COLUMN()-15))</f>
        <v>47.5</v>
      </c>
      <c r="AM101" s="38">
        <f>IFERROR(INDEX(AdvancedStats!$A:$AD,MATCH($A101,AdvancedStats!$B:$B,0),COLUMN()-15),INDEX(AdvancedStats!$A:$AD,MATCH($A101&amp;" NCAA",AdvancedStats!$B:$B,0),COLUMN()-15))</f>
        <v>47.4</v>
      </c>
      <c r="AN101" s="38">
        <f>IFERROR(INDEX(AdvancedStats!$A:$AD,MATCH($A101,AdvancedStats!$B:$B,0),COLUMN()-15),INDEX(AdvancedStats!$A:$AD,MATCH($A101&amp;" NCAA",AdvancedStats!$B:$B,0),COLUMN()-15))</f>
        <v>8.6999999999999993</v>
      </c>
      <c r="AO101" s="38">
        <f>IFERROR(INDEX(AdvancedStats!$A:$AD,MATCH($A101,AdvancedStats!$B:$B,0),COLUMN()-15),INDEX(AdvancedStats!$A:$AD,MATCH($A101&amp;" NCAA",AdvancedStats!$B:$B,0),COLUMN()-15))</f>
        <v>9.9</v>
      </c>
      <c r="AP101" s="38">
        <f>IFERROR(INDEX(AdvancedStats!$A:$AD,MATCH($A101,AdvancedStats!$B:$B,0),COLUMN()-15),INDEX(AdvancedStats!$A:$AD,MATCH($A101&amp;" NCAA",AdvancedStats!$B:$B,0),COLUMN()-15))</f>
        <v>0.47499999999999998</v>
      </c>
      <c r="AQ101" s="38">
        <f>IFERROR(INDEX(AdvancedStats!$A:$AD,MATCH($A101,AdvancedStats!$B:$B,0),COLUMN()-15),INDEX(AdvancedStats!$A:$AD,MATCH($A101&amp;" NCAA",AdvancedStats!$B:$B,0),COLUMN()-15))</f>
        <v>14.1</v>
      </c>
      <c r="AR101" s="38">
        <f>IFERROR(INDEX(AdvancedStats!$A:$AD,MATCH($A101,AdvancedStats!$B:$B,0),COLUMN()-15),INDEX(AdvancedStats!$A:$AD,MATCH($A101&amp;" NCAA",AdvancedStats!$B:$B,0),COLUMN()-15))</f>
        <v>25.3</v>
      </c>
      <c r="AS101" s="38">
        <f>IFERROR(INDEX(AdvancedStats!$A:$AD,MATCH($A101,AdvancedStats!$B:$B,0),COLUMN()-15),INDEX(AdvancedStats!$A:$AD,MATCH($A101&amp;" NCAA",AdvancedStats!$B:$B,0),COLUMN()-15))</f>
        <v>0.16600000000000001</v>
      </c>
      <c r="AT101" s="39">
        <f>IFERROR(INDEX(AdvancedOpponentStats!$A:$AD,MATCH($A101,AdvancedOpponentStats!$B:$B,0),COLUMN()-27),INDEX(AdvancedOpponentStats!$A:$AD,MATCH($A101&amp;" NCAA",AdvancedOpponentStats!$B:$B,0),COLUMN()-27))</f>
        <v>99.6</v>
      </c>
      <c r="AU101" s="39">
        <f>IFERROR(INDEX(AdvancedOpponentStats!$A:$AD,MATCH($A101,AdvancedOpponentStats!$B:$B,0),COLUMN()-27),INDEX(AdvancedOpponentStats!$A:$AD,MATCH($A101&amp;" NCAA",AdvancedOpponentStats!$B:$B,0),COLUMN()-27))</f>
        <v>0.36799999999999999</v>
      </c>
      <c r="AV101" s="39">
        <f>IFERROR(INDEX(AdvancedOpponentStats!$A:$AD,MATCH($A101,AdvancedOpponentStats!$B:$B,0),COLUMN()-27),INDEX(AdvancedOpponentStats!$A:$AD,MATCH($A101&amp;" NCAA",AdvancedOpponentStats!$B:$B,0),COLUMN()-27))</f>
        <v>0.36699999999999999</v>
      </c>
      <c r="AW101" s="39">
        <f>IFERROR(INDEX(AdvancedOpponentStats!$A:$AD,MATCH($A101,AdvancedOpponentStats!$B:$B,0),COLUMN()-27),INDEX(AdvancedOpponentStats!$A:$AD,MATCH($A101&amp;" NCAA",AdvancedOpponentStats!$B:$B,0),COLUMN()-27))</f>
        <v>0.52800000000000002</v>
      </c>
      <c r="AX101" s="39">
        <f>IFERROR(INDEX(AdvancedOpponentStats!$A:$AD,MATCH($A101,AdvancedOpponentStats!$B:$B,0),COLUMN()-27),INDEX(AdvancedOpponentStats!$A:$AD,MATCH($A101&amp;" NCAA",AdvancedOpponentStats!$B:$B,0),COLUMN()-27))</f>
        <v>52.5</v>
      </c>
      <c r="AY101" s="39">
        <f>IFERROR(INDEX(AdvancedOpponentStats!$A:$AD,MATCH($A101,AdvancedOpponentStats!$B:$B,0),COLUMN()-27),INDEX(AdvancedOpponentStats!$A:$AD,MATCH($A101&amp;" NCAA",AdvancedOpponentStats!$B:$B,0),COLUMN()-27))</f>
        <v>61.8</v>
      </c>
      <c r="AZ101" s="39">
        <f>IFERROR(INDEX(AdvancedOpponentStats!$A:$AD,MATCH($A101,AdvancedOpponentStats!$B:$B,0),COLUMN()-27),INDEX(AdvancedOpponentStats!$A:$AD,MATCH($A101&amp;" NCAA",AdvancedOpponentStats!$B:$B,0),COLUMN()-27))</f>
        <v>8.3000000000000007</v>
      </c>
      <c r="BA101" s="39">
        <f>IFERROR(INDEX(AdvancedOpponentStats!$A:$AD,MATCH($A101,AdvancedOpponentStats!$B:$B,0),COLUMN()-27),INDEX(AdvancedOpponentStats!$A:$AD,MATCH($A101&amp;" NCAA",AdvancedOpponentStats!$B:$B,0),COLUMN()-27))</f>
        <v>8.6</v>
      </c>
      <c r="BB101" s="39">
        <f>IFERROR(INDEX(AdvancedOpponentStats!$A:$AD,MATCH($A101,AdvancedOpponentStats!$B:$B,0),COLUMN()-27),INDEX(AdvancedOpponentStats!$A:$AD,MATCH($A101&amp;" NCAA",AdvancedOpponentStats!$B:$B,0),COLUMN()-27))</f>
        <v>0.49199999999999999</v>
      </c>
      <c r="BC101" s="39">
        <f>IFERROR(INDEX(AdvancedOpponentStats!$A:$AD,MATCH($A101,AdvancedOpponentStats!$B:$B,0),COLUMN()-27),INDEX(AdvancedOpponentStats!$A:$AD,MATCH($A101&amp;" NCAA",AdvancedOpponentStats!$B:$B,0),COLUMN()-27))</f>
        <v>17.100000000000001</v>
      </c>
      <c r="BD101" s="39">
        <f>IFERROR(INDEX(AdvancedOpponentStats!$A:$AD,MATCH($A101,AdvancedOpponentStats!$B:$B,0),COLUMN()-27),INDEX(AdvancedOpponentStats!$A:$AD,MATCH($A101&amp;" NCAA",AdvancedOpponentStats!$B:$B,0),COLUMN()-27))</f>
        <v>27.5</v>
      </c>
      <c r="BE101" s="39">
        <f>IFERROR(INDEX(AdvancedOpponentStats!$A:$AD,MATCH($A101,AdvancedOpponentStats!$B:$B,0),COLUMN()-27),INDEX(AdvancedOpponentStats!$A:$AD,MATCH($A101&amp;" NCAA",AdvancedOpponentStats!$B:$B,0),COLUMN()-27))</f>
        <v>0.25600000000000001</v>
      </c>
      <c r="BF101" s="41">
        <f>IFERROR(INDEX(TeamRankings!$A:$R,MATCH($A101,TeamRankings!$B:$B,0),COLUMN()-49),INDEX(TeamRankings!$A:$R,MATCH($A101&amp;" NCAA",TeamRankings!$B:$B,0),COLUMN()-49))</f>
        <v>-1.03</v>
      </c>
      <c r="BG101" s="41">
        <f>IFERROR(INDEX(TeamRankings!$A:$R,MATCH($A101,TeamRankings!$B:$B,0),COLUMN()-48),INDEX(TeamRankings!$A:$R,MATCH($A101&amp;" NCAA",TeamRankings!$B:$B,0),COLUMN()-48))</f>
        <v>-2.38</v>
      </c>
      <c r="BH101" s="41">
        <f>IFERROR(INDEX(TeamRankings!$A:$R,MATCH($A101,TeamRankings!$B:$B,0),COLUMN()-47),INDEX(TeamRankings!$A:$R,MATCH($A101&amp;" NCAA",TeamRankings!$B:$B,0),COLUMN()-47))</f>
        <v>-7.71</v>
      </c>
      <c r="BI101" s="41">
        <f>IFERROR(INDEX(TeamRankings!$A:$R,MATCH($A101,TeamRankings!$B:$B,0),COLUMN()-47),INDEX(TeamRankings!$A:$R,MATCH($A101&amp;" NCAA",TeamRankings!$B:$B,0),COLUMN()-47))</f>
        <v>2.71</v>
      </c>
      <c r="BJ101" s="41">
        <f>IFERROR(INDEX(TeamRankings!$A:$R,MATCH($A101,TeamRankings!$B:$B,0),COLUMN()-47),INDEX(TeamRankings!$A:$R,MATCH($A101&amp;" NCAA",TeamRankings!$B:$B,0),COLUMN()-47))</f>
        <v>-5</v>
      </c>
      <c r="BK101" s="41">
        <f>IFERROR(INDEX(TeamRankings!$A:$R,MATCH($A101,TeamRankings!$B:$B,0),COLUMN()-47),INDEX(TeamRankings!$A:$R,MATCH($A101&amp;" NCAA",TeamRankings!$B:$B,0),COLUMN()-47))</f>
        <v>96.3</v>
      </c>
      <c r="BL101" s="41">
        <f>IFERROR(INDEX(TeamRankings!$A:$R,MATCH($A101,TeamRankings!$B:$B,0),COLUMN()-47),INDEX(TeamRankings!$A:$R,MATCH($A101&amp;" NCAA",TeamRankings!$B:$B,0),COLUMN()-47))</f>
        <v>102.69</v>
      </c>
      <c r="BM101" s="41">
        <f>IFERROR(INDEX(TeamRankings!$A:$R,MATCH($A101,TeamRankings!$B:$B,0),COLUMN()-47),INDEX(TeamRankings!$A:$R,MATCH($A101&amp;" NCAA",TeamRankings!$B:$B,0),COLUMN()-47))</f>
        <v>-6.39</v>
      </c>
      <c r="BN101">
        <f t="shared" si="33"/>
        <v>284</v>
      </c>
      <c r="BO101">
        <f t="shared" si="34"/>
        <v>155</v>
      </c>
      <c r="BP101">
        <f t="shared" si="20"/>
        <v>65.875</v>
      </c>
      <c r="BQ101" s="41" t="str">
        <f>INDEX(TeamRankings!$A:$R,MATCH($A101,TeamRankings!$B:$B,0),3)</f>
        <v>A-10</v>
      </c>
      <c r="BR101" s="40">
        <f t="shared" si="21"/>
        <v>-1.5999999999999943</v>
      </c>
      <c r="BS101" s="40">
        <f t="shared" si="22"/>
        <v>-0.124</v>
      </c>
      <c r="BT101" s="40">
        <f t="shared" si="23"/>
        <v>7.3000000000000009E-2</v>
      </c>
      <c r="BU101" s="40">
        <f t="shared" si="24"/>
        <v>-2.8000000000000025E-2</v>
      </c>
      <c r="BV101" s="40">
        <f t="shared" si="25"/>
        <v>-5</v>
      </c>
      <c r="BW101" s="40">
        <f t="shared" si="26"/>
        <v>-14.399999999999999</v>
      </c>
      <c r="BX101" s="40">
        <f t="shared" si="27"/>
        <v>0.39999999999999858</v>
      </c>
      <c r="BY101" s="40">
        <f t="shared" si="28"/>
        <v>1.3000000000000007</v>
      </c>
      <c r="BZ101" s="40">
        <f t="shared" si="29"/>
        <v>-1.7000000000000015E-2</v>
      </c>
      <c r="CA101" s="40">
        <f t="shared" si="30"/>
        <v>-3.0000000000000018</v>
      </c>
      <c r="CB101" s="40">
        <f t="shared" si="31"/>
        <v>-2.1999999999999993</v>
      </c>
      <c r="CC101" s="40">
        <f t="shared" si="32"/>
        <v>-0.09</v>
      </c>
    </row>
    <row r="102" spans="1:81" x14ac:dyDescent="0.25">
      <c r="A102" t="s">
        <v>230</v>
      </c>
      <c r="B102">
        <f>IFERROR(INDEX(BasicStats!$A:$AH,MATCH($A102,BasicStats!$B:$B,0),COLUMN()+1),INDEX(BasicStats!$A:$AH,MATCH($A102&amp;" NCAA",BasicStats!$B:$B,0),COLUMN()+1))</f>
        <v>32</v>
      </c>
      <c r="C102">
        <f>IFERROR(INDEX(BasicStats!$A:$AH,MATCH($A102,BasicStats!$B:$B,0),COLUMN()+1),INDEX(BasicStats!$A:$AH,MATCH($A102&amp;" NCAA",BasicStats!$B:$B,0),COLUMN()+1))</f>
        <v>23</v>
      </c>
      <c r="D102">
        <f>IFERROR(INDEX(BasicStats!$A:$AH,MATCH($A102,BasicStats!$B:$B,0),COLUMN()+1),INDEX(BasicStats!$A:$AH,MATCH($A102&amp;" NCAA",BasicStats!$B:$B,0),COLUMN()+1))</f>
        <v>9</v>
      </c>
      <c r="E102">
        <f>IFERROR(INDEX(BasicStats!$A:$AH,MATCH($A102,BasicStats!$B:$B,0),COLUMN()+1),INDEX(BasicStats!$A:$AH,MATCH($A102&amp;" NCAA",BasicStats!$B:$B,0),COLUMN()+1))</f>
        <v>0.71899999999999997</v>
      </c>
      <c r="F102">
        <f>IFERROR(INDEX(BasicStats!$A:$AH,MATCH($A102,BasicStats!$B:$B,0),COLUMN()+1),INDEX(BasicStats!$A:$AH,MATCH($A102&amp;" NCAA",BasicStats!$B:$B,0),COLUMN()+1))</f>
        <v>9.02</v>
      </c>
      <c r="G102">
        <f>IFERROR(INDEX(BasicStats!$A:$AH,MATCH($A102,BasicStats!$B:$B,0),COLUMN()+1),INDEX(BasicStats!$A:$AH,MATCH($A102&amp;" NCAA",BasicStats!$B:$B,0),COLUMN()+1))</f>
        <v>0.69</v>
      </c>
      <c r="H102">
        <f>IFERROR(INDEX(BasicStats!$A:$AH,MATCH($A102,BasicStats!$B:$B,0),COLUMN()+1),INDEX(BasicStats!$A:$AH,MATCH($A102&amp;" NCAA",BasicStats!$B:$B,0),COLUMN()+1))</f>
        <v>13</v>
      </c>
      <c r="I102">
        <f>IFERROR(INDEX(BasicStats!$A:$AH,MATCH($A102,BasicStats!$B:$B,0),COLUMN()+1),INDEX(BasicStats!$A:$AH,MATCH($A102&amp;" NCAA",BasicStats!$B:$B,0),COLUMN()+1))</f>
        <v>5</v>
      </c>
      <c r="J102">
        <f>IFERROR(INDEX(BasicStats!$A:$AH,MATCH($A102,BasicStats!$B:$B,0),COLUMN()+1),INDEX(BasicStats!$A:$AH,MATCH($A102&amp;" NCAA",BasicStats!$B:$B,0),COLUMN()+1))</f>
        <v>13</v>
      </c>
      <c r="K102">
        <f>IFERROR(INDEX(BasicStats!$A:$AH,MATCH($A102,BasicStats!$B:$B,0),COLUMN()+1),INDEX(BasicStats!$A:$AH,MATCH($A102&amp;" NCAA",BasicStats!$B:$B,0),COLUMN()+1))</f>
        <v>4</v>
      </c>
      <c r="L102">
        <f>IFERROR(INDEX(BasicStats!$A:$AH,MATCH($A102,BasicStats!$B:$B,0),COLUMN()+1),INDEX(BasicStats!$A:$AH,MATCH($A102&amp;" NCAA",BasicStats!$B:$B,0),COLUMN()+1))</f>
        <v>7</v>
      </c>
      <c r="M102">
        <f>IFERROR(INDEX(BasicStats!$A:$AH,MATCH($A102,BasicStats!$B:$B,0),COLUMN()+1),INDEX(BasicStats!$A:$AH,MATCH($A102&amp;" NCAA",BasicStats!$B:$B,0),COLUMN()+1))</f>
        <v>3</v>
      </c>
      <c r="N102">
        <f>IFERROR(INDEX(BasicStats!$A:$AH,MATCH($A102,BasicStats!$B:$B,0),COLUMN()+1),INDEX(BasicStats!$A:$AH,MATCH($A102&amp;" NCAA",BasicStats!$B:$B,0),COLUMN()+1))</f>
        <v>2448</v>
      </c>
      <c r="O102">
        <f>IFERROR(INDEX(BasicStats!$A:$AH,MATCH($A102,BasicStats!$B:$B,0),COLUMN()+1),INDEX(BasicStats!$A:$AH,MATCH($A102&amp;" NCAA",BasicStats!$B:$B,0),COLUMN()+1))</f>
        <v>2162</v>
      </c>
      <c r="P102">
        <f>IFERROR(INDEX(BasicStats!$A:$AH,MATCH($A102,BasicStats!$B:$B,0),COLUMN()+1),INDEX(BasicStats!$A:$AH,MATCH($A102&amp;" NCAA",BasicStats!$B:$B,0),COLUMN()+1))</f>
        <v>0</v>
      </c>
      <c r="Q102">
        <f>IFERROR(INDEX(BasicStats!$A:$AH,MATCH($A102,BasicStats!$B:$B,0),COLUMN()+1),INDEX(BasicStats!$A:$AH,MATCH($A102&amp;" NCAA",BasicStats!$B:$B,0),COLUMN()+1))</f>
        <v>1285</v>
      </c>
      <c r="R102">
        <f>IFERROR(INDEX(BasicStats!$A:$AH,MATCH($A102,BasicStats!$B:$B,0),COLUMN()+1),INDEX(BasicStats!$A:$AH,MATCH($A102&amp;" NCAA",BasicStats!$B:$B,0),COLUMN()+1))</f>
        <v>847</v>
      </c>
      <c r="S102">
        <f>IFERROR(INDEX(BasicStats!$A:$AH,MATCH($A102,BasicStats!$B:$B,0),COLUMN()+1),INDEX(BasicStats!$A:$AH,MATCH($A102&amp;" NCAA",BasicStats!$B:$B,0),COLUMN()+1))</f>
        <v>1866</v>
      </c>
      <c r="T102">
        <f>IFERROR(INDEX(BasicStats!$A:$AH,MATCH($A102,BasicStats!$B:$B,0),COLUMN()+1),INDEX(BasicStats!$A:$AH,MATCH($A102&amp;" NCAA",BasicStats!$B:$B,0),COLUMN()+1))</f>
        <v>0.45400000000000001</v>
      </c>
      <c r="U102">
        <f>IFERROR(INDEX(BasicStats!$A:$AH,MATCH($A102,BasicStats!$B:$B,0),COLUMN()+1),INDEX(BasicStats!$A:$AH,MATCH($A102&amp;" NCAA",BasicStats!$B:$B,0),COLUMN()+1))</f>
        <v>342</v>
      </c>
      <c r="V102">
        <f>IFERROR(INDEX(BasicStats!$A:$AH,MATCH($A102,BasicStats!$B:$B,0),COLUMN()+1),INDEX(BasicStats!$A:$AH,MATCH($A102&amp;" NCAA",BasicStats!$B:$B,0),COLUMN()+1))</f>
        <v>897</v>
      </c>
      <c r="W102">
        <f>IFERROR(INDEX(BasicStats!$A:$AH,MATCH($A102,BasicStats!$B:$B,0),COLUMN()+1),INDEX(BasicStats!$A:$AH,MATCH($A102&amp;" NCAA",BasicStats!$B:$B,0),COLUMN()+1))</f>
        <v>0.38100000000000001</v>
      </c>
      <c r="X102">
        <f>IFERROR(INDEX(BasicStats!$A:$AH,MATCH($A102,BasicStats!$B:$B,0),COLUMN()+1),INDEX(BasicStats!$A:$AH,MATCH($A102&amp;" NCAA",BasicStats!$B:$B,0),COLUMN()+1))</f>
        <v>412</v>
      </c>
      <c r="Y102">
        <f>IFERROR(INDEX(BasicStats!$A:$AH,MATCH($A102,BasicStats!$B:$B,0),COLUMN()+1),INDEX(BasicStats!$A:$AH,MATCH($A102&amp;" NCAA",BasicStats!$B:$B,0),COLUMN()+1))</f>
        <v>572</v>
      </c>
      <c r="Z102">
        <f>IFERROR(INDEX(BasicStats!$A:$AH,MATCH($A102,BasicStats!$B:$B,0),COLUMN()+1),INDEX(BasicStats!$A:$AH,MATCH($A102&amp;" NCAA",BasicStats!$B:$B,0),COLUMN()+1))</f>
        <v>0.72</v>
      </c>
      <c r="AA102">
        <f>IFERROR(INDEX(BasicStats!$A:$AH,MATCH($A102,BasicStats!$B:$B,0),COLUMN()+1),INDEX(BasicStats!$A:$AH,MATCH($A102&amp;" NCAA",BasicStats!$B:$B,0),COLUMN()+1))</f>
        <v>300</v>
      </c>
      <c r="AB102">
        <f>IFERROR(INDEX(BasicStats!$A:$AH,MATCH($A102,BasicStats!$B:$B,0),COLUMN()+1),INDEX(BasicStats!$A:$AH,MATCH($A102&amp;" NCAA",BasicStats!$B:$B,0),COLUMN()+1))</f>
        <v>1137</v>
      </c>
      <c r="AC102">
        <f>IFERROR(INDEX(BasicStats!$A:$AH,MATCH($A102,BasicStats!$B:$B,0),COLUMN()+1),INDEX(BasicStats!$A:$AH,MATCH($A102&amp;" NCAA",BasicStats!$B:$B,0),COLUMN()+1))</f>
        <v>457</v>
      </c>
      <c r="AD102">
        <f>IFERROR(INDEX(BasicStats!$A:$AH,MATCH($A102,BasicStats!$B:$B,0),COLUMN()+1),INDEX(BasicStats!$A:$AH,MATCH($A102&amp;" NCAA",BasicStats!$B:$B,0),COLUMN()+1))</f>
        <v>228</v>
      </c>
      <c r="AE102">
        <f>IFERROR(INDEX(BasicStats!$A:$AH,MATCH($A102,BasicStats!$B:$B,0),COLUMN()+1),INDEX(BasicStats!$A:$AH,MATCH($A102&amp;" NCAA",BasicStats!$B:$B,0),COLUMN()+1))</f>
        <v>111</v>
      </c>
      <c r="AF102">
        <f>IFERROR(INDEX(BasicStats!$A:$AH,MATCH($A102,BasicStats!$B:$B,0),COLUMN()+1),INDEX(BasicStats!$A:$AH,MATCH($A102&amp;" NCAA",BasicStats!$B:$B,0),COLUMN()+1))</f>
        <v>400</v>
      </c>
      <c r="AG102" s="38">
        <f>IFERROR(INDEX(AdvancedStats!$A:$AD,MATCH($A102,AdvancedStats!$B:$B,0),COLUMN()-15),INDEX(AdvancedStats!$A:$AD,MATCH($A102&amp;" NCAA",AdvancedStats!$B:$B,0),COLUMN()-15))</f>
        <v>69.599999999999994</v>
      </c>
      <c r="AH102" s="38">
        <f>IFERROR(INDEX(AdvancedStats!$A:$AD,MATCH($A102,AdvancedStats!$B:$B,0),COLUMN()-15),INDEX(AdvancedStats!$A:$AD,MATCH($A102&amp;" NCAA",AdvancedStats!$B:$B,0),COLUMN()-15))</f>
        <v>109.5</v>
      </c>
      <c r="AI102" s="38">
        <f>IFERROR(INDEX(AdvancedStats!$A:$AD,MATCH($A102,AdvancedStats!$B:$B,0),COLUMN()-15),INDEX(AdvancedStats!$A:$AD,MATCH($A102&amp;" NCAA",AdvancedStats!$B:$B,0),COLUMN()-15))</f>
        <v>0.307</v>
      </c>
      <c r="AJ102" s="38">
        <f>IFERROR(INDEX(AdvancedStats!$A:$AD,MATCH($A102,AdvancedStats!$B:$B,0),COLUMN()-15),INDEX(AdvancedStats!$A:$AD,MATCH($A102&amp;" NCAA",AdvancedStats!$B:$B,0),COLUMN()-15))</f>
        <v>0.48099999999999998</v>
      </c>
      <c r="AK102" s="38">
        <f>IFERROR(INDEX(AdvancedStats!$A:$AD,MATCH($A102,AdvancedStats!$B:$B,0),COLUMN()-15),INDEX(AdvancedStats!$A:$AD,MATCH($A102&amp;" NCAA",AdvancedStats!$B:$B,0),COLUMN()-15))</f>
        <v>0.57299999999999995</v>
      </c>
      <c r="AL102" s="38">
        <f>IFERROR(INDEX(AdvancedStats!$A:$AD,MATCH($A102,AdvancedStats!$B:$B,0),COLUMN()-15),INDEX(AdvancedStats!$A:$AD,MATCH($A102&amp;" NCAA",AdvancedStats!$B:$B,0),COLUMN()-15))</f>
        <v>51</v>
      </c>
      <c r="AM102" s="38">
        <f>IFERROR(INDEX(AdvancedStats!$A:$AD,MATCH($A102,AdvancedStats!$B:$B,0),COLUMN()-15),INDEX(AdvancedStats!$A:$AD,MATCH($A102&amp;" NCAA",AdvancedStats!$B:$B,0),COLUMN()-15))</f>
        <v>54</v>
      </c>
      <c r="AN102" s="38">
        <f>IFERROR(INDEX(AdvancedStats!$A:$AD,MATCH($A102,AdvancedStats!$B:$B,0),COLUMN()-15),INDEX(AdvancedStats!$A:$AD,MATCH($A102&amp;" NCAA",AdvancedStats!$B:$B,0),COLUMN()-15))</f>
        <v>10.199999999999999</v>
      </c>
      <c r="AO102" s="38">
        <f>IFERROR(INDEX(AdvancedStats!$A:$AD,MATCH($A102,AdvancedStats!$B:$B,0),COLUMN()-15),INDEX(AdvancedStats!$A:$AD,MATCH($A102&amp;" NCAA",AdvancedStats!$B:$B,0),COLUMN()-15))</f>
        <v>10.6</v>
      </c>
      <c r="AP102" s="38">
        <f>IFERROR(INDEX(AdvancedStats!$A:$AD,MATCH($A102,AdvancedStats!$B:$B,0),COLUMN()-15),INDEX(AdvancedStats!$A:$AD,MATCH($A102&amp;" NCAA",AdvancedStats!$B:$B,0),COLUMN()-15))</f>
        <v>0.54600000000000004</v>
      </c>
      <c r="AQ102" s="38">
        <f>IFERROR(INDEX(AdvancedStats!$A:$AD,MATCH($A102,AdvancedStats!$B:$B,0),COLUMN()-15),INDEX(AdvancedStats!$A:$AD,MATCH($A102&amp;" NCAA",AdvancedStats!$B:$B,0),COLUMN()-15))</f>
        <v>15.8</v>
      </c>
      <c r="AR102" s="38">
        <f>IFERROR(INDEX(AdvancedStats!$A:$AD,MATCH($A102,AdvancedStats!$B:$B,0),COLUMN()-15),INDEX(AdvancedStats!$A:$AD,MATCH($A102&amp;" NCAA",AdvancedStats!$B:$B,0),COLUMN()-15))</f>
        <v>27.1</v>
      </c>
      <c r="AS102" s="38">
        <f>IFERROR(INDEX(AdvancedStats!$A:$AD,MATCH($A102,AdvancedStats!$B:$B,0),COLUMN()-15),INDEX(AdvancedStats!$A:$AD,MATCH($A102&amp;" NCAA",AdvancedStats!$B:$B,0),COLUMN()-15))</f>
        <v>0.221</v>
      </c>
      <c r="AT102" s="39">
        <f>IFERROR(INDEX(AdvancedOpponentStats!$A:$AD,MATCH($A102,AdvancedOpponentStats!$B:$B,0),COLUMN()-27),INDEX(AdvancedOpponentStats!$A:$AD,MATCH($A102&amp;" NCAA",AdvancedOpponentStats!$B:$B,0),COLUMN()-27))</f>
        <v>96.7</v>
      </c>
      <c r="AU102" s="39">
        <f>IFERROR(INDEX(AdvancedOpponentStats!$A:$AD,MATCH($A102,AdvancedOpponentStats!$B:$B,0),COLUMN()-27),INDEX(AdvancedOpponentStats!$A:$AD,MATCH($A102&amp;" NCAA",AdvancedOpponentStats!$B:$B,0),COLUMN()-27))</f>
        <v>0.34499999999999997</v>
      </c>
      <c r="AV102" s="39">
        <f>IFERROR(INDEX(AdvancedOpponentStats!$A:$AD,MATCH($A102,AdvancedOpponentStats!$B:$B,0),COLUMN()-27),INDEX(AdvancedOpponentStats!$A:$AD,MATCH($A102&amp;" NCAA",AdvancedOpponentStats!$B:$B,0),COLUMN()-27))</f>
        <v>0.41199999999999998</v>
      </c>
      <c r="AW102" s="39">
        <f>IFERROR(INDEX(AdvancedOpponentStats!$A:$AD,MATCH($A102,AdvancedOpponentStats!$B:$B,0),COLUMN()-27),INDEX(AdvancedOpponentStats!$A:$AD,MATCH($A102&amp;" NCAA",AdvancedOpponentStats!$B:$B,0),COLUMN()-27))</f>
        <v>0.51900000000000002</v>
      </c>
      <c r="AX102" s="39">
        <f>IFERROR(INDEX(AdvancedOpponentStats!$A:$AD,MATCH($A102,AdvancedOpponentStats!$B:$B,0),COLUMN()-27),INDEX(AdvancedOpponentStats!$A:$AD,MATCH($A102&amp;" NCAA",AdvancedOpponentStats!$B:$B,0),COLUMN()-27))</f>
        <v>49</v>
      </c>
      <c r="AY102" s="39">
        <f>IFERROR(INDEX(AdvancedOpponentStats!$A:$AD,MATCH($A102,AdvancedOpponentStats!$B:$B,0),COLUMN()-27),INDEX(AdvancedOpponentStats!$A:$AD,MATCH($A102&amp;" NCAA",AdvancedOpponentStats!$B:$B,0),COLUMN()-27))</f>
        <v>51.9</v>
      </c>
      <c r="AZ102" s="39">
        <f>IFERROR(INDEX(AdvancedOpponentStats!$A:$AD,MATCH($A102,AdvancedOpponentStats!$B:$B,0),COLUMN()-27),INDEX(AdvancedOpponentStats!$A:$AD,MATCH($A102&amp;" NCAA",AdvancedOpponentStats!$B:$B,0),COLUMN()-27))</f>
        <v>8.1</v>
      </c>
      <c r="BA102" s="39">
        <f>IFERROR(INDEX(AdvancedOpponentStats!$A:$AD,MATCH($A102,AdvancedOpponentStats!$B:$B,0),COLUMN()-27),INDEX(AdvancedOpponentStats!$A:$AD,MATCH($A102&amp;" NCAA",AdvancedOpponentStats!$B:$B,0),COLUMN()-27))</f>
        <v>10.6</v>
      </c>
      <c r="BB102" s="39">
        <f>IFERROR(INDEX(AdvancedOpponentStats!$A:$AD,MATCH($A102,AdvancedOpponentStats!$B:$B,0),COLUMN()-27),INDEX(AdvancedOpponentStats!$A:$AD,MATCH($A102&amp;" NCAA",AdvancedOpponentStats!$B:$B,0),COLUMN()-27))</f>
        <v>0.48199999999999998</v>
      </c>
      <c r="BC102" s="39">
        <f>IFERROR(INDEX(AdvancedOpponentStats!$A:$AD,MATCH($A102,AdvancedOpponentStats!$B:$B,0),COLUMN()-27),INDEX(AdvancedOpponentStats!$A:$AD,MATCH($A102&amp;" NCAA",AdvancedOpponentStats!$B:$B,0),COLUMN()-27))</f>
        <v>17.399999999999999</v>
      </c>
      <c r="BD102" s="39">
        <f>IFERROR(INDEX(AdvancedOpponentStats!$A:$AD,MATCH($A102,AdvancedOpponentStats!$B:$B,0),COLUMN()-27),INDEX(AdvancedOpponentStats!$A:$AD,MATCH($A102&amp;" NCAA",AdvancedOpponentStats!$B:$B,0),COLUMN()-27))</f>
        <v>25.5</v>
      </c>
      <c r="BE102" s="39">
        <f>IFERROR(INDEX(AdvancedOpponentStats!$A:$AD,MATCH($A102,AdvancedOpponentStats!$B:$B,0),COLUMN()-27),INDEX(AdvancedOpponentStats!$A:$AD,MATCH($A102&amp;" NCAA",AdvancedOpponentStats!$B:$B,0),COLUMN()-27))</f>
        <v>0.24399999999999999</v>
      </c>
      <c r="BF102" s="41">
        <f>IFERROR(INDEX(TeamRankings!$A:$R,MATCH($A102,TeamRankings!$B:$B,0),COLUMN()-49),INDEX(TeamRankings!$A:$R,MATCH($A102&amp;" NCAA",TeamRankings!$B:$B,0),COLUMN()-49))</f>
        <v>8.94</v>
      </c>
      <c r="BG102" s="41">
        <f>IFERROR(INDEX(TeamRankings!$A:$R,MATCH($A102,TeamRankings!$B:$B,0),COLUMN()-48),INDEX(TeamRankings!$A:$R,MATCH($A102&amp;" NCAA",TeamRankings!$B:$B,0),COLUMN()-48))</f>
        <v>0.69</v>
      </c>
      <c r="BH102" s="41">
        <f>IFERROR(INDEX(TeamRankings!$A:$R,MATCH($A102,TeamRankings!$B:$B,0),COLUMN()-47),INDEX(TeamRankings!$A:$R,MATCH($A102&amp;" NCAA",TeamRankings!$B:$B,0),COLUMN()-47))</f>
        <v>4.12</v>
      </c>
      <c r="BI102" s="41">
        <f>IFERROR(INDEX(TeamRankings!$A:$R,MATCH($A102,TeamRankings!$B:$B,0),COLUMN()-47),INDEX(TeamRankings!$A:$R,MATCH($A102&amp;" NCAA",TeamRankings!$B:$B,0),COLUMN()-47))</f>
        <v>4.9000000000000004</v>
      </c>
      <c r="BJ102" s="41">
        <f>IFERROR(INDEX(TeamRankings!$A:$R,MATCH($A102,TeamRankings!$B:$B,0),COLUMN()-47),INDEX(TeamRankings!$A:$R,MATCH($A102&amp;" NCAA",TeamRankings!$B:$B,0),COLUMN()-47))</f>
        <v>9.02</v>
      </c>
      <c r="BK102" s="41">
        <f>IFERROR(INDEX(TeamRankings!$A:$R,MATCH($A102,TeamRankings!$B:$B,0),COLUMN()-47),INDEX(TeamRankings!$A:$R,MATCH($A102&amp;" NCAA",TeamRankings!$B:$B,0),COLUMN()-47))</f>
        <v>109.85</v>
      </c>
      <c r="BL102" s="41">
        <f>IFERROR(INDEX(TeamRankings!$A:$R,MATCH($A102,TeamRankings!$B:$B,0),COLUMN()-47),INDEX(TeamRankings!$A:$R,MATCH($A102&amp;" NCAA",TeamRankings!$B:$B,0),COLUMN()-47))</f>
        <v>96.56</v>
      </c>
      <c r="BM102" s="41">
        <f>IFERROR(INDEX(TeamRankings!$A:$R,MATCH($A102,TeamRankings!$B:$B,0),COLUMN()-47),INDEX(TeamRankings!$A:$R,MATCH($A102&amp;" NCAA",TeamRankings!$B:$B,0),COLUMN()-47))</f>
        <v>13.28</v>
      </c>
      <c r="BN102">
        <f t="shared" si="33"/>
        <v>70</v>
      </c>
      <c r="BO102">
        <f t="shared" si="34"/>
        <v>72</v>
      </c>
      <c r="BP102">
        <f t="shared" si="20"/>
        <v>76.5</v>
      </c>
      <c r="BQ102" s="41" t="str">
        <f>INDEX(TeamRankings!$A:$R,MATCH($A102,TeamRankings!$B:$B,0),3)</f>
        <v>MWC</v>
      </c>
      <c r="BR102" s="40">
        <f t="shared" si="21"/>
        <v>12.799999999999997</v>
      </c>
      <c r="BS102" s="40">
        <f t="shared" si="22"/>
        <v>-3.7999999999999978E-2</v>
      </c>
      <c r="BT102" s="40">
        <f t="shared" si="23"/>
        <v>6.9000000000000006E-2</v>
      </c>
      <c r="BU102" s="40">
        <f t="shared" si="24"/>
        <v>5.3999999999999937E-2</v>
      </c>
      <c r="BV102" s="40">
        <f t="shared" si="25"/>
        <v>2</v>
      </c>
      <c r="BW102" s="40">
        <f t="shared" si="26"/>
        <v>2.1000000000000014</v>
      </c>
      <c r="BX102" s="40">
        <f t="shared" si="27"/>
        <v>2.0999999999999996</v>
      </c>
      <c r="BY102" s="40">
        <f t="shared" si="28"/>
        <v>0</v>
      </c>
      <c r="BZ102" s="40">
        <f t="shared" si="29"/>
        <v>6.4000000000000057E-2</v>
      </c>
      <c r="CA102" s="40">
        <f t="shared" si="30"/>
        <v>-1.5999999999999979</v>
      </c>
      <c r="CB102" s="40">
        <f t="shared" si="31"/>
        <v>1.6000000000000014</v>
      </c>
      <c r="CC102" s="40">
        <f t="shared" si="32"/>
        <v>-2.2999999999999993E-2</v>
      </c>
    </row>
    <row r="103" spans="1:81" x14ac:dyDescent="0.25">
      <c r="A103" t="s">
        <v>231</v>
      </c>
      <c r="B103">
        <f>IFERROR(INDEX(BasicStats!$A:$AH,MATCH($A103,BasicStats!$B:$B,0),COLUMN()+1),INDEX(BasicStats!$A:$AH,MATCH($A103&amp;" NCAA",BasicStats!$B:$B,0),COLUMN()+1))</f>
        <v>33</v>
      </c>
      <c r="C103">
        <f>IFERROR(INDEX(BasicStats!$A:$AH,MATCH($A103,BasicStats!$B:$B,0),COLUMN()+1),INDEX(BasicStats!$A:$AH,MATCH($A103&amp;" NCAA",BasicStats!$B:$B,0),COLUMN()+1))</f>
        <v>25</v>
      </c>
      <c r="D103">
        <f>IFERROR(INDEX(BasicStats!$A:$AH,MATCH($A103,BasicStats!$B:$B,0),COLUMN()+1),INDEX(BasicStats!$A:$AH,MATCH($A103&amp;" NCAA",BasicStats!$B:$B,0),COLUMN()+1))</f>
        <v>8</v>
      </c>
      <c r="E103">
        <f>IFERROR(INDEX(BasicStats!$A:$AH,MATCH($A103,BasicStats!$B:$B,0),COLUMN()+1),INDEX(BasicStats!$A:$AH,MATCH($A103&amp;" NCAA",BasicStats!$B:$B,0),COLUMN()+1))</f>
        <v>0.75800000000000001</v>
      </c>
      <c r="F103">
        <f>IFERROR(INDEX(BasicStats!$A:$AH,MATCH($A103,BasicStats!$B:$B,0),COLUMN()+1),INDEX(BasicStats!$A:$AH,MATCH($A103&amp;" NCAA",BasicStats!$B:$B,0),COLUMN()+1))</f>
        <v>7.49</v>
      </c>
      <c r="G103">
        <f>IFERROR(INDEX(BasicStats!$A:$AH,MATCH($A103,BasicStats!$B:$B,0),COLUMN()+1),INDEX(BasicStats!$A:$AH,MATCH($A103&amp;" NCAA",BasicStats!$B:$B,0),COLUMN()+1))</f>
        <v>-1.48</v>
      </c>
      <c r="H103">
        <f>IFERROR(INDEX(BasicStats!$A:$AH,MATCH($A103,BasicStats!$B:$B,0),COLUMN()+1),INDEX(BasicStats!$A:$AH,MATCH($A103&amp;" NCAA",BasicStats!$B:$B,0),COLUMN()+1))</f>
        <v>13</v>
      </c>
      <c r="I103">
        <f>IFERROR(INDEX(BasicStats!$A:$AH,MATCH($A103,BasicStats!$B:$B,0),COLUMN()+1),INDEX(BasicStats!$A:$AH,MATCH($A103&amp;" NCAA",BasicStats!$B:$B,0),COLUMN()+1))</f>
        <v>5</v>
      </c>
      <c r="J103">
        <f>IFERROR(INDEX(BasicStats!$A:$AH,MATCH($A103,BasicStats!$B:$B,0),COLUMN()+1),INDEX(BasicStats!$A:$AH,MATCH($A103&amp;" NCAA",BasicStats!$B:$B,0),COLUMN()+1))</f>
        <v>13</v>
      </c>
      <c r="K103">
        <f>IFERROR(INDEX(BasicStats!$A:$AH,MATCH($A103,BasicStats!$B:$B,0),COLUMN()+1),INDEX(BasicStats!$A:$AH,MATCH($A103&amp;" NCAA",BasicStats!$B:$B,0),COLUMN()+1))</f>
        <v>3</v>
      </c>
      <c r="L103">
        <f>IFERROR(INDEX(BasicStats!$A:$AH,MATCH($A103,BasicStats!$B:$B,0),COLUMN()+1),INDEX(BasicStats!$A:$AH,MATCH($A103&amp;" NCAA",BasicStats!$B:$B,0),COLUMN()+1))</f>
        <v>11</v>
      </c>
      <c r="M103">
        <f>IFERROR(INDEX(BasicStats!$A:$AH,MATCH($A103,BasicStats!$B:$B,0),COLUMN()+1),INDEX(BasicStats!$A:$AH,MATCH($A103&amp;" NCAA",BasicStats!$B:$B,0),COLUMN()+1))</f>
        <v>4</v>
      </c>
      <c r="N103">
        <f>IFERROR(INDEX(BasicStats!$A:$AH,MATCH($A103,BasicStats!$B:$B,0),COLUMN()+1),INDEX(BasicStats!$A:$AH,MATCH($A103&amp;" NCAA",BasicStats!$B:$B,0),COLUMN()+1))</f>
        <v>2562</v>
      </c>
      <c r="O103">
        <f>IFERROR(INDEX(BasicStats!$A:$AH,MATCH($A103,BasicStats!$B:$B,0),COLUMN()+1),INDEX(BasicStats!$A:$AH,MATCH($A103&amp;" NCAA",BasicStats!$B:$B,0),COLUMN()+1))</f>
        <v>2182</v>
      </c>
      <c r="P103">
        <f>IFERROR(INDEX(BasicStats!$A:$AH,MATCH($A103,BasicStats!$B:$B,0),COLUMN()+1),INDEX(BasicStats!$A:$AH,MATCH($A103&amp;" NCAA",BasicStats!$B:$B,0),COLUMN()+1))</f>
        <v>0</v>
      </c>
      <c r="Q103">
        <f>IFERROR(INDEX(BasicStats!$A:$AH,MATCH($A103,BasicStats!$B:$B,0),COLUMN()+1),INDEX(BasicStats!$A:$AH,MATCH($A103&amp;" NCAA",BasicStats!$B:$B,0),COLUMN()+1))</f>
        <v>1340</v>
      </c>
      <c r="R103">
        <f>IFERROR(INDEX(BasicStats!$A:$AH,MATCH($A103,BasicStats!$B:$B,0),COLUMN()+1),INDEX(BasicStats!$A:$AH,MATCH($A103&amp;" NCAA",BasicStats!$B:$B,0),COLUMN()+1))</f>
        <v>930</v>
      </c>
      <c r="S103">
        <f>IFERROR(INDEX(BasicStats!$A:$AH,MATCH($A103,BasicStats!$B:$B,0),COLUMN()+1),INDEX(BasicStats!$A:$AH,MATCH($A103&amp;" NCAA",BasicStats!$B:$B,0),COLUMN()+1))</f>
        <v>1962</v>
      </c>
      <c r="T103">
        <f>IFERROR(INDEX(BasicStats!$A:$AH,MATCH($A103,BasicStats!$B:$B,0),COLUMN()+1),INDEX(BasicStats!$A:$AH,MATCH($A103&amp;" NCAA",BasicStats!$B:$B,0),COLUMN()+1))</f>
        <v>0.47399999999999998</v>
      </c>
      <c r="U103">
        <f>IFERROR(INDEX(BasicStats!$A:$AH,MATCH($A103,BasicStats!$B:$B,0),COLUMN()+1),INDEX(BasicStats!$A:$AH,MATCH($A103&amp;" NCAA",BasicStats!$B:$B,0),COLUMN()+1))</f>
        <v>338</v>
      </c>
      <c r="V103">
        <f>IFERROR(INDEX(BasicStats!$A:$AH,MATCH($A103,BasicStats!$B:$B,0),COLUMN()+1),INDEX(BasicStats!$A:$AH,MATCH($A103&amp;" NCAA",BasicStats!$B:$B,0),COLUMN()+1))</f>
        <v>935</v>
      </c>
      <c r="W103">
        <f>IFERROR(INDEX(BasicStats!$A:$AH,MATCH($A103,BasicStats!$B:$B,0),COLUMN()+1),INDEX(BasicStats!$A:$AH,MATCH($A103&amp;" NCAA",BasicStats!$B:$B,0),COLUMN()+1))</f>
        <v>0.36099999999999999</v>
      </c>
      <c r="X103">
        <f>IFERROR(INDEX(BasicStats!$A:$AH,MATCH($A103,BasicStats!$B:$B,0),COLUMN()+1),INDEX(BasicStats!$A:$AH,MATCH($A103&amp;" NCAA",BasicStats!$B:$B,0),COLUMN()+1))</f>
        <v>364</v>
      </c>
      <c r="Y103">
        <f>IFERROR(INDEX(BasicStats!$A:$AH,MATCH($A103,BasicStats!$B:$B,0),COLUMN()+1),INDEX(BasicStats!$A:$AH,MATCH($A103&amp;" NCAA",BasicStats!$B:$B,0),COLUMN()+1))</f>
        <v>508</v>
      </c>
      <c r="Z103">
        <f>IFERROR(INDEX(BasicStats!$A:$AH,MATCH($A103,BasicStats!$B:$B,0),COLUMN()+1),INDEX(BasicStats!$A:$AH,MATCH($A103&amp;" NCAA",BasicStats!$B:$B,0),COLUMN()+1))</f>
        <v>0.71699999999999997</v>
      </c>
      <c r="AA103">
        <f>IFERROR(INDEX(BasicStats!$A:$AH,MATCH($A103,BasicStats!$B:$B,0),COLUMN()+1),INDEX(BasicStats!$A:$AH,MATCH($A103&amp;" NCAA",BasicStats!$B:$B,0),COLUMN()+1))</f>
        <v>326</v>
      </c>
      <c r="AB103">
        <f>IFERROR(INDEX(BasicStats!$A:$AH,MATCH($A103,BasicStats!$B:$B,0),COLUMN()+1),INDEX(BasicStats!$A:$AH,MATCH($A103&amp;" NCAA",BasicStats!$B:$B,0),COLUMN()+1))</f>
        <v>1170</v>
      </c>
      <c r="AC103">
        <f>IFERROR(INDEX(BasicStats!$A:$AH,MATCH($A103,BasicStats!$B:$B,0),COLUMN()+1),INDEX(BasicStats!$A:$AH,MATCH($A103&amp;" NCAA",BasicStats!$B:$B,0),COLUMN()+1))</f>
        <v>524</v>
      </c>
      <c r="AD103">
        <f>IFERROR(INDEX(BasicStats!$A:$AH,MATCH($A103,BasicStats!$B:$B,0),COLUMN()+1),INDEX(BasicStats!$A:$AH,MATCH($A103&amp;" NCAA",BasicStats!$B:$B,0),COLUMN()+1))</f>
        <v>288</v>
      </c>
      <c r="AE103">
        <f>IFERROR(INDEX(BasicStats!$A:$AH,MATCH($A103,BasicStats!$B:$B,0),COLUMN()+1),INDEX(BasicStats!$A:$AH,MATCH($A103&amp;" NCAA",BasicStats!$B:$B,0),COLUMN()+1))</f>
        <v>137</v>
      </c>
      <c r="AF103">
        <f>IFERROR(INDEX(BasicStats!$A:$AH,MATCH($A103,BasicStats!$B:$B,0),COLUMN()+1),INDEX(BasicStats!$A:$AH,MATCH($A103&amp;" NCAA",BasicStats!$B:$B,0),COLUMN()+1))</f>
        <v>407</v>
      </c>
      <c r="AG103" s="38">
        <f>IFERROR(INDEX(AdvancedStats!$A:$AD,MATCH($A103,AdvancedStats!$B:$B,0),COLUMN()-15),INDEX(AdvancedStats!$A:$AD,MATCH($A103&amp;" NCAA",AdvancedStats!$B:$B,0),COLUMN()-15))</f>
        <v>68.3</v>
      </c>
      <c r="AH103" s="38">
        <f>IFERROR(INDEX(AdvancedStats!$A:$AD,MATCH($A103,AdvancedStats!$B:$B,0),COLUMN()-15),INDEX(AdvancedStats!$A:$AD,MATCH($A103&amp;" NCAA",AdvancedStats!$B:$B,0),COLUMN()-15))</f>
        <v>112</v>
      </c>
      <c r="AI103" s="38">
        <f>IFERROR(INDEX(AdvancedStats!$A:$AD,MATCH($A103,AdvancedStats!$B:$B,0),COLUMN()-15),INDEX(AdvancedStats!$A:$AD,MATCH($A103&amp;" NCAA",AdvancedStats!$B:$B,0),COLUMN()-15))</f>
        <v>0.25900000000000001</v>
      </c>
      <c r="AJ103" s="38">
        <f>IFERROR(INDEX(AdvancedStats!$A:$AD,MATCH($A103,AdvancedStats!$B:$B,0),COLUMN()-15),INDEX(AdvancedStats!$A:$AD,MATCH($A103&amp;" NCAA",AdvancedStats!$B:$B,0),COLUMN()-15))</f>
        <v>0.47699999999999998</v>
      </c>
      <c r="AK103" s="38">
        <f>IFERROR(INDEX(AdvancedStats!$A:$AD,MATCH($A103,AdvancedStats!$B:$B,0),COLUMN()-15),INDEX(AdvancedStats!$A:$AD,MATCH($A103&amp;" NCAA",AdvancedStats!$B:$B,0),COLUMN()-15))</f>
        <v>0.58099999999999996</v>
      </c>
      <c r="AL103" s="38">
        <f>IFERROR(INDEX(AdvancedStats!$A:$AD,MATCH($A103,AdvancedStats!$B:$B,0),COLUMN()-15),INDEX(AdvancedStats!$A:$AD,MATCH($A103&amp;" NCAA",AdvancedStats!$B:$B,0),COLUMN()-15))</f>
        <v>50.8</v>
      </c>
      <c r="AM103" s="38">
        <f>IFERROR(INDEX(AdvancedStats!$A:$AD,MATCH($A103,AdvancedStats!$B:$B,0),COLUMN()-15),INDEX(AdvancedStats!$A:$AD,MATCH($A103&amp;" NCAA",AdvancedStats!$B:$B,0),COLUMN()-15))</f>
        <v>56.3</v>
      </c>
      <c r="AN103" s="38">
        <f>IFERROR(INDEX(AdvancedStats!$A:$AD,MATCH($A103,AdvancedStats!$B:$B,0),COLUMN()-15),INDEX(AdvancedStats!$A:$AD,MATCH($A103&amp;" NCAA",AdvancedStats!$B:$B,0),COLUMN()-15))</f>
        <v>12.6</v>
      </c>
      <c r="AO103" s="38">
        <f>IFERROR(INDEX(AdvancedStats!$A:$AD,MATCH($A103,AdvancedStats!$B:$B,0),COLUMN()-15),INDEX(AdvancedStats!$A:$AD,MATCH($A103&amp;" NCAA",AdvancedStats!$B:$B,0),COLUMN()-15))</f>
        <v>11.4</v>
      </c>
      <c r="AP103" s="38">
        <f>IFERROR(INDEX(AdvancedStats!$A:$AD,MATCH($A103,AdvancedStats!$B:$B,0),COLUMN()-15),INDEX(AdvancedStats!$A:$AD,MATCH($A103&amp;" NCAA",AdvancedStats!$B:$B,0),COLUMN()-15))</f>
        <v>0.56000000000000005</v>
      </c>
      <c r="AQ103" s="38">
        <f>IFERROR(INDEX(AdvancedStats!$A:$AD,MATCH($A103,AdvancedStats!$B:$B,0),COLUMN()-15),INDEX(AdvancedStats!$A:$AD,MATCH($A103&amp;" NCAA",AdvancedStats!$B:$B,0),COLUMN()-15))</f>
        <v>15.6</v>
      </c>
      <c r="AR103" s="38">
        <f>IFERROR(INDEX(AdvancedStats!$A:$AD,MATCH($A103,AdvancedStats!$B:$B,0),COLUMN()-15),INDEX(AdvancedStats!$A:$AD,MATCH($A103&amp;" NCAA",AdvancedStats!$B:$B,0),COLUMN()-15))</f>
        <v>29.4</v>
      </c>
      <c r="AS103" s="38">
        <f>IFERROR(INDEX(AdvancedStats!$A:$AD,MATCH($A103,AdvancedStats!$B:$B,0),COLUMN()-15),INDEX(AdvancedStats!$A:$AD,MATCH($A103&amp;" NCAA",AdvancedStats!$B:$B,0),COLUMN()-15))</f>
        <v>0.186</v>
      </c>
      <c r="AT103" s="39">
        <f>IFERROR(INDEX(AdvancedOpponentStats!$A:$AD,MATCH($A103,AdvancedOpponentStats!$B:$B,0),COLUMN()-27),INDEX(AdvancedOpponentStats!$A:$AD,MATCH($A103&amp;" NCAA",AdvancedOpponentStats!$B:$B,0),COLUMN()-27))</f>
        <v>95.4</v>
      </c>
      <c r="AU103" s="39">
        <f>IFERROR(INDEX(AdvancedOpponentStats!$A:$AD,MATCH($A103,AdvancedOpponentStats!$B:$B,0),COLUMN()-27),INDEX(AdvancedOpponentStats!$A:$AD,MATCH($A103&amp;" NCAA",AdvancedOpponentStats!$B:$B,0),COLUMN()-27))</f>
        <v>0.23400000000000001</v>
      </c>
      <c r="AV103" s="39">
        <f>IFERROR(INDEX(AdvancedOpponentStats!$A:$AD,MATCH($A103,AdvancedOpponentStats!$B:$B,0),COLUMN()-27),INDEX(AdvancedOpponentStats!$A:$AD,MATCH($A103&amp;" NCAA",AdvancedOpponentStats!$B:$B,0),COLUMN()-27))</f>
        <v>0.38400000000000001</v>
      </c>
      <c r="AW103" s="39">
        <f>IFERROR(INDEX(AdvancedOpponentStats!$A:$AD,MATCH($A103,AdvancedOpponentStats!$B:$B,0),COLUMN()-27),INDEX(AdvancedOpponentStats!$A:$AD,MATCH($A103&amp;" NCAA",AdvancedOpponentStats!$B:$B,0),COLUMN()-27))</f>
        <v>0.503</v>
      </c>
      <c r="AX103" s="39">
        <f>IFERROR(INDEX(AdvancedOpponentStats!$A:$AD,MATCH($A103,AdvancedOpponentStats!$B:$B,0),COLUMN()-27),INDEX(AdvancedOpponentStats!$A:$AD,MATCH($A103&amp;" NCAA",AdvancedOpponentStats!$B:$B,0),COLUMN()-27))</f>
        <v>49.2</v>
      </c>
      <c r="AY103" s="39">
        <f>IFERROR(INDEX(AdvancedOpponentStats!$A:$AD,MATCH($A103,AdvancedOpponentStats!$B:$B,0),COLUMN()-27),INDEX(AdvancedOpponentStats!$A:$AD,MATCH($A103&amp;" NCAA",AdvancedOpponentStats!$B:$B,0),COLUMN()-27))</f>
        <v>46.6</v>
      </c>
      <c r="AZ103" s="39">
        <f>IFERROR(INDEX(AdvancedOpponentStats!$A:$AD,MATCH($A103,AdvancedOpponentStats!$B:$B,0),COLUMN()-27),INDEX(AdvancedOpponentStats!$A:$AD,MATCH($A103&amp;" NCAA",AdvancedOpponentStats!$B:$B,0),COLUMN()-27))</f>
        <v>10.3</v>
      </c>
      <c r="BA103" s="39">
        <f>IFERROR(INDEX(AdvancedOpponentStats!$A:$AD,MATCH($A103,AdvancedOpponentStats!$B:$B,0),COLUMN()-27),INDEX(AdvancedOpponentStats!$A:$AD,MATCH($A103&amp;" NCAA",AdvancedOpponentStats!$B:$B,0),COLUMN()-27))</f>
        <v>10.7</v>
      </c>
      <c r="BB103" s="39">
        <f>IFERROR(INDEX(AdvancedOpponentStats!$A:$AD,MATCH($A103,AdvancedOpponentStats!$B:$B,0),COLUMN()-27),INDEX(AdvancedOpponentStats!$A:$AD,MATCH($A103&amp;" NCAA",AdvancedOpponentStats!$B:$B,0),COLUMN()-27))</f>
        <v>0.48</v>
      </c>
      <c r="BC103" s="39">
        <f>IFERROR(INDEX(AdvancedOpponentStats!$A:$AD,MATCH($A103,AdvancedOpponentStats!$B:$B,0),COLUMN()-27),INDEX(AdvancedOpponentStats!$A:$AD,MATCH($A103&amp;" NCAA",AdvancedOpponentStats!$B:$B,0),COLUMN()-27))</f>
        <v>17.899999999999999</v>
      </c>
      <c r="BD103" s="39">
        <f>IFERROR(INDEX(AdvancedOpponentStats!$A:$AD,MATCH($A103,AdvancedOpponentStats!$B:$B,0),COLUMN()-27),INDEX(AdvancedOpponentStats!$A:$AD,MATCH($A103&amp;" NCAA",AdvancedOpponentStats!$B:$B,0),COLUMN()-27))</f>
        <v>29.4</v>
      </c>
      <c r="BE103" s="39">
        <f>IFERROR(INDEX(AdvancedOpponentStats!$A:$AD,MATCH($A103,AdvancedOpponentStats!$B:$B,0),COLUMN()-27),INDEX(AdvancedOpponentStats!$A:$AD,MATCH($A103&amp;" NCAA",AdvancedOpponentStats!$B:$B,0),COLUMN()-27))</f>
        <v>0.158</v>
      </c>
      <c r="BF103" s="41">
        <f>IFERROR(INDEX(TeamRankings!$A:$R,MATCH($A103,TeamRankings!$B:$B,0),COLUMN()-49),INDEX(TeamRankings!$A:$R,MATCH($A103&amp;" NCAA",TeamRankings!$B:$B,0),COLUMN()-49))</f>
        <v>11.52</v>
      </c>
      <c r="BG103" s="41">
        <f>IFERROR(INDEX(TeamRankings!$A:$R,MATCH($A103,TeamRankings!$B:$B,0),COLUMN()-48),INDEX(TeamRankings!$A:$R,MATCH($A103&amp;" NCAA",TeamRankings!$B:$B,0),COLUMN()-48))</f>
        <v>-1.48</v>
      </c>
      <c r="BH103" s="41">
        <f>IFERROR(INDEX(TeamRankings!$A:$R,MATCH($A103,TeamRankings!$B:$B,0),COLUMN()-47),INDEX(TeamRankings!$A:$R,MATCH($A103&amp;" NCAA",TeamRankings!$B:$B,0),COLUMN()-47))</f>
        <v>2.1800000000000002</v>
      </c>
      <c r="BI103" s="41">
        <f>IFERROR(INDEX(TeamRankings!$A:$R,MATCH($A103,TeamRankings!$B:$B,0),COLUMN()-47),INDEX(TeamRankings!$A:$R,MATCH($A103&amp;" NCAA",TeamRankings!$B:$B,0),COLUMN()-47))</f>
        <v>5.3</v>
      </c>
      <c r="BJ103" s="41">
        <f>IFERROR(INDEX(TeamRankings!$A:$R,MATCH($A103,TeamRankings!$B:$B,0),COLUMN()-47),INDEX(TeamRankings!$A:$R,MATCH($A103&amp;" NCAA",TeamRankings!$B:$B,0),COLUMN()-47))</f>
        <v>7.49</v>
      </c>
      <c r="BK103" s="41">
        <f>IFERROR(INDEX(TeamRankings!$A:$R,MATCH($A103,TeamRankings!$B:$B,0),COLUMN()-47),INDEX(TeamRankings!$A:$R,MATCH($A103&amp;" NCAA",TeamRankings!$B:$B,0),COLUMN()-47))</f>
        <v>107.17</v>
      </c>
      <c r="BL103" s="41">
        <f>IFERROR(INDEX(TeamRankings!$A:$R,MATCH($A103,TeamRankings!$B:$B,0),COLUMN()-47),INDEX(TeamRankings!$A:$R,MATCH($A103&amp;" NCAA",TeamRankings!$B:$B,0),COLUMN()-47))</f>
        <v>95.83</v>
      </c>
      <c r="BM103" s="41">
        <f>IFERROR(INDEX(TeamRankings!$A:$R,MATCH($A103,TeamRankings!$B:$B,0),COLUMN()-47),INDEX(TeamRankings!$A:$R,MATCH($A103&amp;" NCAA",TeamRankings!$B:$B,0),COLUMN()-47))</f>
        <v>11.33</v>
      </c>
      <c r="BN103">
        <f t="shared" si="33"/>
        <v>108</v>
      </c>
      <c r="BO103">
        <f t="shared" si="34"/>
        <v>68</v>
      </c>
      <c r="BP103">
        <f t="shared" si="20"/>
        <v>77.63636363636364</v>
      </c>
      <c r="BQ103" s="41" t="str">
        <f>INDEX(TeamRankings!$A:$R,MATCH($A103,TeamRankings!$B:$B,0),3)</f>
        <v>Southern</v>
      </c>
      <c r="BR103" s="40">
        <f t="shared" si="21"/>
        <v>16.599999999999994</v>
      </c>
      <c r="BS103" s="40">
        <f t="shared" si="22"/>
        <v>2.4999999999999994E-2</v>
      </c>
      <c r="BT103" s="40">
        <f t="shared" si="23"/>
        <v>9.2999999999999972E-2</v>
      </c>
      <c r="BU103" s="40">
        <f t="shared" si="24"/>
        <v>7.7999999999999958E-2</v>
      </c>
      <c r="BV103" s="40">
        <f t="shared" si="25"/>
        <v>1.5999999999999943</v>
      </c>
      <c r="BW103" s="40">
        <f t="shared" si="26"/>
        <v>9.6999999999999957</v>
      </c>
      <c r="BX103" s="40">
        <f t="shared" si="27"/>
        <v>2.2999999999999989</v>
      </c>
      <c r="BY103" s="40">
        <f t="shared" si="28"/>
        <v>0.70000000000000107</v>
      </c>
      <c r="BZ103" s="40">
        <f t="shared" si="29"/>
        <v>8.0000000000000071E-2</v>
      </c>
      <c r="CA103" s="40">
        <f t="shared" si="30"/>
        <v>-2.2999999999999989</v>
      </c>
      <c r="CB103" s="40">
        <f t="shared" si="31"/>
        <v>0</v>
      </c>
      <c r="CC103" s="40">
        <f t="shared" si="32"/>
        <v>2.7999999999999997E-2</v>
      </c>
    </row>
    <row r="104" spans="1:81" x14ac:dyDescent="0.25">
      <c r="A104" t="s">
        <v>232</v>
      </c>
      <c r="B104">
        <f>IFERROR(INDEX(BasicStats!$A:$AH,MATCH($A104,BasicStats!$B:$B,0),COLUMN()+1),INDEX(BasicStats!$A:$AH,MATCH($A104&amp;" NCAA",BasicStats!$B:$B,0),COLUMN()+1))</f>
        <v>35</v>
      </c>
      <c r="C104">
        <f>IFERROR(INDEX(BasicStats!$A:$AH,MATCH($A104,BasicStats!$B:$B,0),COLUMN()+1),INDEX(BasicStats!$A:$AH,MATCH($A104&amp;" NCAA",BasicStats!$B:$B,0),COLUMN()+1))</f>
        <v>23</v>
      </c>
      <c r="D104">
        <f>IFERROR(INDEX(BasicStats!$A:$AH,MATCH($A104,BasicStats!$B:$B,0),COLUMN()+1),INDEX(BasicStats!$A:$AH,MATCH($A104&amp;" NCAA",BasicStats!$B:$B,0),COLUMN()+1))</f>
        <v>12</v>
      </c>
      <c r="E104">
        <f>IFERROR(INDEX(BasicStats!$A:$AH,MATCH($A104,BasicStats!$B:$B,0),COLUMN()+1),INDEX(BasicStats!$A:$AH,MATCH($A104&amp;" NCAA",BasicStats!$B:$B,0),COLUMN()+1))</f>
        <v>0.65700000000000003</v>
      </c>
      <c r="F104">
        <f>IFERROR(INDEX(BasicStats!$A:$AH,MATCH($A104,BasicStats!$B:$B,0),COLUMN()+1),INDEX(BasicStats!$A:$AH,MATCH($A104&amp;" NCAA",BasicStats!$B:$B,0),COLUMN()+1))</f>
        <v>-2.61</v>
      </c>
      <c r="G104">
        <f>IFERROR(INDEX(BasicStats!$A:$AH,MATCH($A104,BasicStats!$B:$B,0),COLUMN()+1),INDEX(BasicStats!$A:$AH,MATCH($A104&amp;" NCAA",BasicStats!$B:$B,0),COLUMN()+1))</f>
        <v>-4.42</v>
      </c>
      <c r="H104">
        <f>IFERROR(INDEX(BasicStats!$A:$AH,MATCH($A104,BasicStats!$B:$B,0),COLUMN()+1),INDEX(BasicStats!$A:$AH,MATCH($A104&amp;" NCAA",BasicStats!$B:$B,0),COLUMN()+1))</f>
        <v>11</v>
      </c>
      <c r="I104">
        <f>IFERROR(INDEX(BasicStats!$A:$AH,MATCH($A104,BasicStats!$B:$B,0),COLUMN()+1),INDEX(BasicStats!$A:$AH,MATCH($A104&amp;" NCAA",BasicStats!$B:$B,0),COLUMN()+1))</f>
        <v>6</v>
      </c>
      <c r="J104">
        <f>IFERROR(INDEX(BasicStats!$A:$AH,MATCH($A104,BasicStats!$B:$B,0),COLUMN()+1),INDEX(BasicStats!$A:$AH,MATCH($A104&amp;" NCAA",BasicStats!$B:$B,0),COLUMN()+1))</f>
        <v>13</v>
      </c>
      <c r="K104">
        <f>IFERROR(INDEX(BasicStats!$A:$AH,MATCH($A104,BasicStats!$B:$B,0),COLUMN()+1),INDEX(BasicStats!$A:$AH,MATCH($A104&amp;" NCAA",BasicStats!$B:$B,0),COLUMN()+1))</f>
        <v>0</v>
      </c>
      <c r="L104">
        <f>IFERROR(INDEX(BasicStats!$A:$AH,MATCH($A104,BasicStats!$B:$B,0),COLUMN()+1),INDEX(BasicStats!$A:$AH,MATCH($A104&amp;" NCAA",BasicStats!$B:$B,0),COLUMN()+1))</f>
        <v>8</v>
      </c>
      <c r="M104">
        <f>IFERROR(INDEX(BasicStats!$A:$AH,MATCH($A104,BasicStats!$B:$B,0),COLUMN()+1),INDEX(BasicStats!$A:$AH,MATCH($A104&amp;" NCAA",BasicStats!$B:$B,0),COLUMN()+1))</f>
        <v>9</v>
      </c>
      <c r="N104">
        <f>IFERROR(INDEX(BasicStats!$A:$AH,MATCH($A104,BasicStats!$B:$B,0),COLUMN()+1),INDEX(BasicStats!$A:$AH,MATCH($A104&amp;" NCAA",BasicStats!$B:$B,0),COLUMN()+1))</f>
        <v>2718</v>
      </c>
      <c r="O104">
        <f>IFERROR(INDEX(BasicStats!$A:$AH,MATCH($A104,BasicStats!$B:$B,0),COLUMN()+1),INDEX(BasicStats!$A:$AH,MATCH($A104&amp;" NCAA",BasicStats!$B:$B,0),COLUMN()+1))</f>
        <v>2468</v>
      </c>
      <c r="P104">
        <f>IFERROR(INDEX(BasicStats!$A:$AH,MATCH($A104,BasicStats!$B:$B,0),COLUMN()+1),INDEX(BasicStats!$A:$AH,MATCH($A104&amp;" NCAA",BasicStats!$B:$B,0),COLUMN()+1))</f>
        <v>0</v>
      </c>
      <c r="Q104">
        <f>IFERROR(INDEX(BasicStats!$A:$AH,MATCH($A104,BasicStats!$B:$B,0),COLUMN()+1),INDEX(BasicStats!$A:$AH,MATCH($A104&amp;" NCAA",BasicStats!$B:$B,0),COLUMN()+1))</f>
        <v>1430</v>
      </c>
      <c r="R104">
        <f>IFERROR(INDEX(BasicStats!$A:$AH,MATCH($A104,BasicStats!$B:$B,0),COLUMN()+1),INDEX(BasicStats!$A:$AH,MATCH($A104&amp;" NCAA",BasicStats!$B:$B,0),COLUMN()+1))</f>
        <v>955</v>
      </c>
      <c r="S104">
        <f>IFERROR(INDEX(BasicStats!$A:$AH,MATCH($A104,BasicStats!$B:$B,0),COLUMN()+1),INDEX(BasicStats!$A:$AH,MATCH($A104&amp;" NCAA",BasicStats!$B:$B,0),COLUMN()+1))</f>
        <v>1962</v>
      </c>
      <c r="T104">
        <f>IFERROR(INDEX(BasicStats!$A:$AH,MATCH($A104,BasicStats!$B:$B,0),COLUMN()+1),INDEX(BasicStats!$A:$AH,MATCH($A104&amp;" NCAA",BasicStats!$B:$B,0),COLUMN()+1))</f>
        <v>0.48699999999999999</v>
      </c>
      <c r="U104">
        <f>IFERROR(INDEX(BasicStats!$A:$AH,MATCH($A104,BasicStats!$B:$B,0),COLUMN()+1),INDEX(BasicStats!$A:$AH,MATCH($A104&amp;" NCAA",BasicStats!$B:$B,0),COLUMN()+1))</f>
        <v>281</v>
      </c>
      <c r="V104">
        <f>IFERROR(INDEX(BasicStats!$A:$AH,MATCH($A104,BasicStats!$B:$B,0),COLUMN()+1),INDEX(BasicStats!$A:$AH,MATCH($A104&amp;" NCAA",BasicStats!$B:$B,0),COLUMN()+1))</f>
        <v>719</v>
      </c>
      <c r="W104">
        <f>IFERROR(INDEX(BasicStats!$A:$AH,MATCH($A104,BasicStats!$B:$B,0),COLUMN()+1),INDEX(BasicStats!$A:$AH,MATCH($A104&amp;" NCAA",BasicStats!$B:$B,0),COLUMN()+1))</f>
        <v>0.39100000000000001</v>
      </c>
      <c r="X104">
        <f>IFERROR(INDEX(BasicStats!$A:$AH,MATCH($A104,BasicStats!$B:$B,0),COLUMN()+1),INDEX(BasicStats!$A:$AH,MATCH($A104&amp;" NCAA",BasicStats!$B:$B,0),COLUMN()+1))</f>
        <v>527</v>
      </c>
      <c r="Y104">
        <f>IFERROR(INDEX(BasicStats!$A:$AH,MATCH($A104,BasicStats!$B:$B,0),COLUMN()+1),INDEX(BasicStats!$A:$AH,MATCH($A104&amp;" NCAA",BasicStats!$B:$B,0),COLUMN()+1))</f>
        <v>741</v>
      </c>
      <c r="Z104">
        <f>IFERROR(INDEX(BasicStats!$A:$AH,MATCH($A104,BasicStats!$B:$B,0),COLUMN()+1),INDEX(BasicStats!$A:$AH,MATCH($A104&amp;" NCAA",BasicStats!$B:$B,0),COLUMN()+1))</f>
        <v>0.71099999999999997</v>
      </c>
      <c r="AA104">
        <f>IFERROR(INDEX(BasicStats!$A:$AH,MATCH($A104,BasicStats!$B:$B,0),COLUMN()+1),INDEX(BasicStats!$A:$AH,MATCH($A104&amp;" NCAA",BasicStats!$B:$B,0),COLUMN()+1))</f>
        <v>271</v>
      </c>
      <c r="AB104">
        <f>IFERROR(INDEX(BasicStats!$A:$AH,MATCH($A104,BasicStats!$B:$B,0),COLUMN()+1),INDEX(BasicStats!$A:$AH,MATCH($A104&amp;" NCAA",BasicStats!$B:$B,0),COLUMN()+1))</f>
        <v>1190</v>
      </c>
      <c r="AC104">
        <f>IFERROR(INDEX(BasicStats!$A:$AH,MATCH($A104,BasicStats!$B:$B,0),COLUMN()+1),INDEX(BasicStats!$A:$AH,MATCH($A104&amp;" NCAA",BasicStats!$B:$B,0),COLUMN()+1))</f>
        <v>502</v>
      </c>
      <c r="AD104">
        <f>IFERROR(INDEX(BasicStats!$A:$AH,MATCH($A104,BasicStats!$B:$B,0),COLUMN()+1),INDEX(BasicStats!$A:$AH,MATCH($A104&amp;" NCAA",BasicStats!$B:$B,0),COLUMN()+1))</f>
        <v>238</v>
      </c>
      <c r="AE104">
        <f>IFERROR(INDEX(BasicStats!$A:$AH,MATCH($A104,BasicStats!$B:$B,0),COLUMN()+1),INDEX(BasicStats!$A:$AH,MATCH($A104&amp;" NCAA",BasicStats!$B:$B,0),COLUMN()+1))</f>
        <v>101</v>
      </c>
      <c r="AF104">
        <f>IFERROR(INDEX(BasicStats!$A:$AH,MATCH($A104,BasicStats!$B:$B,0),COLUMN()+1),INDEX(BasicStats!$A:$AH,MATCH($A104&amp;" NCAA",BasicStats!$B:$B,0),COLUMN()+1))</f>
        <v>407</v>
      </c>
      <c r="AG104" s="38">
        <f>IFERROR(INDEX(AdvancedStats!$A:$AD,MATCH($A104,AdvancedStats!$B:$B,0),COLUMN()-15),INDEX(AdvancedStats!$A:$AD,MATCH($A104&amp;" NCAA",AdvancedStats!$B:$B,0),COLUMN()-15))</f>
        <v>68.5</v>
      </c>
      <c r="AH104" s="38">
        <f>IFERROR(INDEX(AdvancedStats!$A:$AD,MATCH($A104,AdvancedStats!$B:$B,0),COLUMN()-15),INDEX(AdvancedStats!$A:$AD,MATCH($A104&amp;" NCAA",AdvancedStats!$B:$B,0),COLUMN()-15))</f>
        <v>110.9</v>
      </c>
      <c r="AI104" s="38">
        <f>IFERROR(INDEX(AdvancedStats!$A:$AD,MATCH($A104,AdvancedStats!$B:$B,0),COLUMN()-15),INDEX(AdvancedStats!$A:$AD,MATCH($A104&amp;" NCAA",AdvancedStats!$B:$B,0),COLUMN()-15))</f>
        <v>0.378</v>
      </c>
      <c r="AJ104" s="38">
        <f>IFERROR(INDEX(AdvancedStats!$A:$AD,MATCH($A104,AdvancedStats!$B:$B,0),COLUMN()-15),INDEX(AdvancedStats!$A:$AD,MATCH($A104&amp;" NCAA",AdvancedStats!$B:$B,0),COLUMN()-15))</f>
        <v>0.36599999999999999</v>
      </c>
      <c r="AK104" s="38">
        <f>IFERROR(INDEX(AdvancedStats!$A:$AD,MATCH($A104,AdvancedStats!$B:$B,0),COLUMN()-15),INDEX(AdvancedStats!$A:$AD,MATCH($A104&amp;" NCAA",AdvancedStats!$B:$B,0),COLUMN()-15))</f>
        <v>0.58699999999999997</v>
      </c>
      <c r="AL104" s="38">
        <f>IFERROR(INDEX(AdvancedStats!$A:$AD,MATCH($A104,AdvancedStats!$B:$B,0),COLUMN()-15),INDEX(AdvancedStats!$A:$AD,MATCH($A104&amp;" NCAA",AdvancedStats!$B:$B,0),COLUMN()-15))</f>
        <v>49.2</v>
      </c>
      <c r="AM104" s="38">
        <f>IFERROR(INDEX(AdvancedStats!$A:$AD,MATCH($A104,AdvancedStats!$B:$B,0),COLUMN()-15),INDEX(AdvancedStats!$A:$AD,MATCH($A104&amp;" NCAA",AdvancedStats!$B:$B,0),COLUMN()-15))</f>
        <v>52.6</v>
      </c>
      <c r="AN104" s="38">
        <f>IFERROR(INDEX(AdvancedStats!$A:$AD,MATCH($A104,AdvancedStats!$B:$B,0),COLUMN()-15),INDEX(AdvancedStats!$A:$AD,MATCH($A104&amp;" NCAA",AdvancedStats!$B:$B,0),COLUMN()-15))</f>
        <v>9.6999999999999993</v>
      </c>
      <c r="AO104" s="38">
        <f>IFERROR(INDEX(AdvancedStats!$A:$AD,MATCH($A104,AdvancedStats!$B:$B,0),COLUMN()-15),INDEX(AdvancedStats!$A:$AD,MATCH($A104&amp;" NCAA",AdvancedStats!$B:$B,0),COLUMN()-15))</f>
        <v>8.8000000000000007</v>
      </c>
      <c r="AP104" s="38">
        <f>IFERROR(INDEX(AdvancedStats!$A:$AD,MATCH($A104,AdvancedStats!$B:$B,0),COLUMN()-15),INDEX(AdvancedStats!$A:$AD,MATCH($A104&amp;" NCAA",AdvancedStats!$B:$B,0),COLUMN()-15))</f>
        <v>0.55800000000000005</v>
      </c>
      <c r="AQ104" s="38">
        <f>IFERROR(INDEX(AdvancedStats!$A:$AD,MATCH($A104,AdvancedStats!$B:$B,0),COLUMN()-15),INDEX(AdvancedStats!$A:$AD,MATCH($A104&amp;" NCAA",AdvancedStats!$B:$B,0),COLUMN()-15))</f>
        <v>15</v>
      </c>
      <c r="AR104" s="38">
        <f>IFERROR(INDEX(AdvancedStats!$A:$AD,MATCH($A104,AdvancedStats!$B:$B,0),COLUMN()-15),INDEX(AdvancedStats!$A:$AD,MATCH($A104&amp;" NCAA",AdvancedStats!$B:$B,0),COLUMN()-15))</f>
        <v>24.5</v>
      </c>
      <c r="AS104" s="38">
        <f>IFERROR(INDEX(AdvancedStats!$A:$AD,MATCH($A104,AdvancedStats!$B:$B,0),COLUMN()-15),INDEX(AdvancedStats!$A:$AD,MATCH($A104&amp;" NCAA",AdvancedStats!$B:$B,0),COLUMN()-15))</f>
        <v>0.26900000000000002</v>
      </c>
      <c r="AT104" s="39">
        <f>IFERROR(INDEX(AdvancedOpponentStats!$A:$AD,MATCH($A104,AdvancedOpponentStats!$B:$B,0),COLUMN()-27),INDEX(AdvancedOpponentStats!$A:$AD,MATCH($A104&amp;" NCAA",AdvancedOpponentStats!$B:$B,0),COLUMN()-27))</f>
        <v>100.7</v>
      </c>
      <c r="AU104" s="39">
        <f>IFERROR(INDEX(AdvancedOpponentStats!$A:$AD,MATCH($A104,AdvancedOpponentStats!$B:$B,0),COLUMN()-27),INDEX(AdvancedOpponentStats!$A:$AD,MATCH($A104&amp;" NCAA",AdvancedOpponentStats!$B:$B,0),COLUMN()-27))</f>
        <v>0.27600000000000002</v>
      </c>
      <c r="AV104" s="39">
        <f>IFERROR(INDEX(AdvancedOpponentStats!$A:$AD,MATCH($A104,AdvancedOpponentStats!$B:$B,0),COLUMN()-27),INDEX(AdvancedOpponentStats!$A:$AD,MATCH($A104&amp;" NCAA",AdvancedOpponentStats!$B:$B,0),COLUMN()-27))</f>
        <v>0.45300000000000001</v>
      </c>
      <c r="AW104" s="39">
        <f>IFERROR(INDEX(AdvancedOpponentStats!$A:$AD,MATCH($A104,AdvancedOpponentStats!$B:$B,0),COLUMN()-27),INDEX(AdvancedOpponentStats!$A:$AD,MATCH($A104&amp;" NCAA",AdvancedOpponentStats!$B:$B,0),COLUMN()-27))</f>
        <v>0.51900000000000002</v>
      </c>
      <c r="AX104" s="39">
        <f>IFERROR(INDEX(AdvancedOpponentStats!$A:$AD,MATCH($A104,AdvancedOpponentStats!$B:$B,0),COLUMN()-27),INDEX(AdvancedOpponentStats!$A:$AD,MATCH($A104&amp;" NCAA",AdvancedOpponentStats!$B:$B,0),COLUMN()-27))</f>
        <v>50.8</v>
      </c>
      <c r="AY104" s="39">
        <f>IFERROR(INDEX(AdvancedOpponentStats!$A:$AD,MATCH($A104,AdvancedOpponentStats!$B:$B,0),COLUMN()-27),INDEX(AdvancedOpponentStats!$A:$AD,MATCH($A104&amp;" NCAA",AdvancedOpponentStats!$B:$B,0),COLUMN()-27))</f>
        <v>54</v>
      </c>
      <c r="AZ104" s="39">
        <f>IFERROR(INDEX(AdvancedOpponentStats!$A:$AD,MATCH($A104,AdvancedOpponentStats!$B:$B,0),COLUMN()-27),INDEX(AdvancedOpponentStats!$A:$AD,MATCH($A104&amp;" NCAA",AdvancedOpponentStats!$B:$B,0),COLUMN()-27))</f>
        <v>8.4</v>
      </c>
      <c r="BA104" s="39">
        <f>IFERROR(INDEX(AdvancedOpponentStats!$A:$AD,MATCH($A104,AdvancedOpponentStats!$B:$B,0),COLUMN()-27),INDEX(AdvancedOpponentStats!$A:$AD,MATCH($A104&amp;" NCAA",AdvancedOpponentStats!$B:$B,0),COLUMN()-27))</f>
        <v>8.1999999999999993</v>
      </c>
      <c r="BB104" s="39">
        <f>IFERROR(INDEX(AdvancedOpponentStats!$A:$AD,MATCH($A104,AdvancedOpponentStats!$B:$B,0),COLUMN()-27),INDEX(AdvancedOpponentStats!$A:$AD,MATCH($A104&amp;" NCAA",AdvancedOpponentStats!$B:$B,0),COLUMN()-27))</f>
        <v>0.48799999999999999</v>
      </c>
      <c r="BC104" s="39">
        <f>IFERROR(INDEX(AdvancedOpponentStats!$A:$AD,MATCH($A104,AdvancedOpponentStats!$B:$B,0),COLUMN()-27),INDEX(AdvancedOpponentStats!$A:$AD,MATCH($A104&amp;" NCAA",AdvancedOpponentStats!$B:$B,0),COLUMN()-27))</f>
        <v>16.5</v>
      </c>
      <c r="BD104" s="39">
        <f>IFERROR(INDEX(AdvancedOpponentStats!$A:$AD,MATCH($A104,AdvancedOpponentStats!$B:$B,0),COLUMN()-27),INDEX(AdvancedOpponentStats!$A:$AD,MATCH($A104&amp;" NCAA",AdvancedOpponentStats!$B:$B,0),COLUMN()-27))</f>
        <v>30</v>
      </c>
      <c r="BE104" s="39">
        <f>IFERROR(INDEX(AdvancedOpponentStats!$A:$AD,MATCH($A104,AdvancedOpponentStats!$B:$B,0),COLUMN()-27),INDEX(AdvancedOpponentStats!$A:$AD,MATCH($A104&amp;" NCAA",AdvancedOpponentStats!$B:$B,0),COLUMN()-27))</f>
        <v>0.19800000000000001</v>
      </c>
      <c r="BF104" s="41">
        <f>IFERROR(INDEX(TeamRankings!$A:$R,MATCH($A104,TeamRankings!$B:$B,0),COLUMN()-49),INDEX(TeamRankings!$A:$R,MATCH($A104&amp;" NCAA",TeamRankings!$B:$B,0),COLUMN()-49))</f>
        <v>7.14</v>
      </c>
      <c r="BG104" s="41">
        <f>IFERROR(INDEX(TeamRankings!$A:$R,MATCH($A104,TeamRankings!$B:$B,0),COLUMN()-48),INDEX(TeamRankings!$A:$R,MATCH($A104&amp;" NCAA",TeamRankings!$B:$B,0),COLUMN()-48))</f>
        <v>-4.42</v>
      </c>
      <c r="BH104" s="41">
        <f>IFERROR(INDEX(TeamRankings!$A:$R,MATCH($A104,TeamRankings!$B:$B,0),COLUMN()-47),INDEX(TeamRankings!$A:$R,MATCH($A104&amp;" NCAA",TeamRankings!$B:$B,0),COLUMN()-47))</f>
        <v>1.21</v>
      </c>
      <c r="BI104" s="41">
        <f>IFERROR(INDEX(TeamRankings!$A:$R,MATCH($A104,TeamRankings!$B:$B,0),COLUMN()-47),INDEX(TeamRankings!$A:$R,MATCH($A104&amp;" NCAA",TeamRankings!$B:$B,0),COLUMN()-47))</f>
        <v>-3.82</v>
      </c>
      <c r="BJ104" s="41">
        <f>IFERROR(INDEX(TeamRankings!$A:$R,MATCH($A104,TeamRankings!$B:$B,0),COLUMN()-47),INDEX(TeamRankings!$A:$R,MATCH($A104&amp;" NCAA",TeamRankings!$B:$B,0),COLUMN()-47))</f>
        <v>-2.61</v>
      </c>
      <c r="BK104" s="41">
        <f>IFERROR(INDEX(TeamRankings!$A:$R,MATCH($A104,TeamRankings!$B:$B,0),COLUMN()-47),INDEX(TeamRankings!$A:$R,MATCH($A104&amp;" NCAA",TeamRankings!$B:$B,0),COLUMN()-47))</f>
        <v>104.05</v>
      </c>
      <c r="BL104" s="41">
        <f>IFERROR(INDEX(TeamRankings!$A:$R,MATCH($A104,TeamRankings!$B:$B,0),COLUMN()-47),INDEX(TeamRankings!$A:$R,MATCH($A104&amp;" NCAA",TeamRankings!$B:$B,0),COLUMN()-47))</f>
        <v>106.97</v>
      </c>
      <c r="BM104" s="41">
        <f>IFERROR(INDEX(TeamRankings!$A:$R,MATCH($A104,TeamRankings!$B:$B,0),COLUMN()-47),INDEX(TeamRankings!$A:$R,MATCH($A104&amp;" NCAA",TeamRankings!$B:$B,0),COLUMN()-47))</f>
        <v>-2.92</v>
      </c>
      <c r="BN104">
        <f t="shared" si="33"/>
        <v>155</v>
      </c>
      <c r="BO104">
        <f t="shared" si="34"/>
        <v>237</v>
      </c>
      <c r="BP104">
        <f t="shared" si="20"/>
        <v>77.657142857142858</v>
      </c>
      <c r="BQ104" s="41" t="str">
        <f>INDEX(TeamRankings!$A:$R,MATCH($A104,TeamRankings!$B:$B,0),3)</f>
        <v>Big South</v>
      </c>
      <c r="BR104" s="40">
        <f t="shared" si="21"/>
        <v>10.200000000000003</v>
      </c>
      <c r="BS104" s="40">
        <f t="shared" si="22"/>
        <v>0.10199999999999998</v>
      </c>
      <c r="BT104" s="40">
        <f t="shared" si="23"/>
        <v>-8.7000000000000022E-2</v>
      </c>
      <c r="BU104" s="40">
        <f t="shared" si="24"/>
        <v>6.7999999999999949E-2</v>
      </c>
      <c r="BV104" s="40">
        <f t="shared" si="25"/>
        <v>-1.5999999999999943</v>
      </c>
      <c r="BW104" s="40">
        <f t="shared" si="26"/>
        <v>-1.3999999999999986</v>
      </c>
      <c r="BX104" s="40">
        <f t="shared" si="27"/>
        <v>1.2999999999999989</v>
      </c>
      <c r="BY104" s="40">
        <f t="shared" si="28"/>
        <v>0.60000000000000142</v>
      </c>
      <c r="BZ104" s="40">
        <f t="shared" si="29"/>
        <v>7.0000000000000062E-2</v>
      </c>
      <c r="CA104" s="40">
        <f t="shared" si="30"/>
        <v>-1.5</v>
      </c>
      <c r="CB104" s="40">
        <f t="shared" si="31"/>
        <v>-5.5</v>
      </c>
      <c r="CC104" s="40">
        <f t="shared" si="32"/>
        <v>7.1000000000000008E-2</v>
      </c>
    </row>
    <row r="105" spans="1:81" x14ac:dyDescent="0.25">
      <c r="A105" t="s">
        <v>233</v>
      </c>
      <c r="B105">
        <f>IFERROR(INDEX(BasicStats!$A:$AH,MATCH($A105,BasicStats!$B:$B,0),COLUMN()+1),INDEX(BasicStats!$A:$AH,MATCH($A105&amp;" NCAA",BasicStats!$B:$B,0),COLUMN()+1))</f>
        <v>33</v>
      </c>
      <c r="C105">
        <f>IFERROR(INDEX(BasicStats!$A:$AH,MATCH($A105,BasicStats!$B:$B,0),COLUMN()+1),INDEX(BasicStats!$A:$AH,MATCH($A105&amp;" NCAA",BasicStats!$B:$B,0),COLUMN()+1))</f>
        <v>18</v>
      </c>
      <c r="D105">
        <f>IFERROR(INDEX(BasicStats!$A:$AH,MATCH($A105,BasicStats!$B:$B,0),COLUMN()+1),INDEX(BasicStats!$A:$AH,MATCH($A105&amp;" NCAA",BasicStats!$B:$B,0),COLUMN()+1))</f>
        <v>15</v>
      </c>
      <c r="E105">
        <f>IFERROR(INDEX(BasicStats!$A:$AH,MATCH($A105,BasicStats!$B:$B,0),COLUMN()+1),INDEX(BasicStats!$A:$AH,MATCH($A105&amp;" NCAA",BasicStats!$B:$B,0),COLUMN()+1))</f>
        <v>0.54500000000000004</v>
      </c>
      <c r="F105">
        <f>IFERROR(INDEX(BasicStats!$A:$AH,MATCH($A105,BasicStats!$B:$B,0),COLUMN()+1),INDEX(BasicStats!$A:$AH,MATCH($A105&amp;" NCAA",BasicStats!$B:$B,0),COLUMN()+1))</f>
        <v>0.85</v>
      </c>
      <c r="G105">
        <f>IFERROR(INDEX(BasicStats!$A:$AH,MATCH($A105,BasicStats!$B:$B,0),COLUMN()+1),INDEX(BasicStats!$A:$AH,MATCH($A105&amp;" NCAA",BasicStats!$B:$B,0),COLUMN()+1))</f>
        <v>0.09</v>
      </c>
      <c r="H105">
        <f>IFERROR(INDEX(BasicStats!$A:$AH,MATCH($A105,BasicStats!$B:$B,0),COLUMN()+1),INDEX(BasicStats!$A:$AH,MATCH($A105&amp;" NCAA",BasicStats!$B:$B,0),COLUMN()+1))</f>
        <v>11</v>
      </c>
      <c r="I105">
        <f>IFERROR(INDEX(BasicStats!$A:$AH,MATCH($A105,BasicStats!$B:$B,0),COLUMN()+1),INDEX(BasicStats!$A:$AH,MATCH($A105&amp;" NCAA",BasicStats!$B:$B,0),COLUMN()+1))</f>
        <v>7</v>
      </c>
      <c r="J105">
        <f>IFERROR(INDEX(BasicStats!$A:$AH,MATCH($A105,BasicStats!$B:$B,0),COLUMN()+1),INDEX(BasicStats!$A:$AH,MATCH($A105&amp;" NCAA",BasicStats!$B:$B,0),COLUMN()+1))</f>
        <v>11</v>
      </c>
      <c r="K105">
        <f>IFERROR(INDEX(BasicStats!$A:$AH,MATCH($A105,BasicStats!$B:$B,0),COLUMN()+1),INDEX(BasicStats!$A:$AH,MATCH($A105&amp;" NCAA",BasicStats!$B:$B,0),COLUMN()+1))</f>
        <v>6</v>
      </c>
      <c r="L105">
        <f>IFERROR(INDEX(BasicStats!$A:$AH,MATCH($A105,BasicStats!$B:$B,0),COLUMN()+1),INDEX(BasicStats!$A:$AH,MATCH($A105&amp;" NCAA",BasicStats!$B:$B,0),COLUMN()+1))</f>
        <v>6</v>
      </c>
      <c r="M105">
        <f>IFERROR(INDEX(BasicStats!$A:$AH,MATCH($A105,BasicStats!$B:$B,0),COLUMN()+1),INDEX(BasicStats!$A:$AH,MATCH($A105&amp;" NCAA",BasicStats!$B:$B,0),COLUMN()+1))</f>
        <v>6</v>
      </c>
      <c r="N105">
        <f>IFERROR(INDEX(BasicStats!$A:$AH,MATCH($A105,BasicStats!$B:$B,0),COLUMN()+1),INDEX(BasicStats!$A:$AH,MATCH($A105&amp;" NCAA",BasicStats!$B:$B,0),COLUMN()+1))</f>
        <v>2314</v>
      </c>
      <c r="O105">
        <f>IFERROR(INDEX(BasicStats!$A:$AH,MATCH($A105,BasicStats!$B:$B,0),COLUMN()+1),INDEX(BasicStats!$A:$AH,MATCH($A105&amp;" NCAA",BasicStats!$B:$B,0),COLUMN()+1))</f>
        <v>2289</v>
      </c>
      <c r="P105">
        <f>IFERROR(INDEX(BasicStats!$A:$AH,MATCH($A105,BasicStats!$B:$B,0),COLUMN()+1),INDEX(BasicStats!$A:$AH,MATCH($A105&amp;" NCAA",BasicStats!$B:$B,0),COLUMN()+1))</f>
        <v>0</v>
      </c>
      <c r="Q105">
        <f>IFERROR(INDEX(BasicStats!$A:$AH,MATCH($A105,BasicStats!$B:$B,0),COLUMN()+1),INDEX(BasicStats!$A:$AH,MATCH($A105&amp;" NCAA",BasicStats!$B:$B,0),COLUMN()+1))</f>
        <v>1330</v>
      </c>
      <c r="R105">
        <f>IFERROR(INDEX(BasicStats!$A:$AH,MATCH($A105,BasicStats!$B:$B,0),COLUMN()+1),INDEX(BasicStats!$A:$AH,MATCH($A105&amp;" NCAA",BasicStats!$B:$B,0),COLUMN()+1))</f>
        <v>825</v>
      </c>
      <c r="S105">
        <f>IFERROR(INDEX(BasicStats!$A:$AH,MATCH($A105,BasicStats!$B:$B,0),COLUMN()+1),INDEX(BasicStats!$A:$AH,MATCH($A105&amp;" NCAA",BasicStats!$B:$B,0),COLUMN()+1))</f>
        <v>1855</v>
      </c>
      <c r="T105">
        <f>IFERROR(INDEX(BasicStats!$A:$AH,MATCH($A105,BasicStats!$B:$B,0),COLUMN()+1),INDEX(BasicStats!$A:$AH,MATCH($A105&amp;" NCAA",BasicStats!$B:$B,0),COLUMN()+1))</f>
        <v>0.44500000000000001</v>
      </c>
      <c r="U105">
        <f>IFERROR(INDEX(BasicStats!$A:$AH,MATCH($A105,BasicStats!$B:$B,0),COLUMN()+1),INDEX(BasicStats!$A:$AH,MATCH($A105&amp;" NCAA",BasicStats!$B:$B,0),COLUMN()+1))</f>
        <v>210</v>
      </c>
      <c r="V105">
        <f>IFERROR(INDEX(BasicStats!$A:$AH,MATCH($A105,BasicStats!$B:$B,0),COLUMN()+1),INDEX(BasicStats!$A:$AH,MATCH($A105&amp;" NCAA",BasicStats!$B:$B,0),COLUMN()+1))</f>
        <v>637</v>
      </c>
      <c r="W105">
        <f>IFERROR(INDEX(BasicStats!$A:$AH,MATCH($A105,BasicStats!$B:$B,0),COLUMN()+1),INDEX(BasicStats!$A:$AH,MATCH($A105&amp;" NCAA",BasicStats!$B:$B,0),COLUMN()+1))</f>
        <v>0.33</v>
      </c>
      <c r="X105">
        <f>IFERROR(INDEX(BasicStats!$A:$AH,MATCH($A105,BasicStats!$B:$B,0),COLUMN()+1),INDEX(BasicStats!$A:$AH,MATCH($A105&amp;" NCAA",BasicStats!$B:$B,0),COLUMN()+1))</f>
        <v>454</v>
      </c>
      <c r="Y105">
        <f>IFERROR(INDEX(BasicStats!$A:$AH,MATCH($A105,BasicStats!$B:$B,0),COLUMN()+1),INDEX(BasicStats!$A:$AH,MATCH($A105&amp;" NCAA",BasicStats!$B:$B,0),COLUMN()+1))</f>
        <v>634</v>
      </c>
      <c r="Z105">
        <f>IFERROR(INDEX(BasicStats!$A:$AH,MATCH($A105,BasicStats!$B:$B,0),COLUMN()+1),INDEX(BasicStats!$A:$AH,MATCH($A105&amp;" NCAA",BasicStats!$B:$B,0),COLUMN()+1))</f>
        <v>0.71599999999999997</v>
      </c>
      <c r="AA105">
        <f>IFERROR(INDEX(BasicStats!$A:$AH,MATCH($A105,BasicStats!$B:$B,0),COLUMN()+1),INDEX(BasicStats!$A:$AH,MATCH($A105&amp;" NCAA",BasicStats!$B:$B,0),COLUMN()+1))</f>
        <v>323</v>
      </c>
      <c r="AB105">
        <f>IFERROR(INDEX(BasicStats!$A:$AH,MATCH($A105,BasicStats!$B:$B,0),COLUMN()+1),INDEX(BasicStats!$A:$AH,MATCH($A105&amp;" NCAA",BasicStats!$B:$B,0),COLUMN()+1))</f>
        <v>1166</v>
      </c>
      <c r="AC105">
        <f>IFERROR(INDEX(BasicStats!$A:$AH,MATCH($A105,BasicStats!$B:$B,0),COLUMN()+1),INDEX(BasicStats!$A:$AH,MATCH($A105&amp;" NCAA",BasicStats!$B:$B,0),COLUMN()+1))</f>
        <v>399</v>
      </c>
      <c r="AD105">
        <f>IFERROR(INDEX(BasicStats!$A:$AH,MATCH($A105,BasicStats!$B:$B,0),COLUMN()+1),INDEX(BasicStats!$A:$AH,MATCH($A105&amp;" NCAA",BasicStats!$B:$B,0),COLUMN()+1))</f>
        <v>204</v>
      </c>
      <c r="AE105">
        <f>IFERROR(INDEX(BasicStats!$A:$AH,MATCH($A105,BasicStats!$B:$B,0),COLUMN()+1),INDEX(BasicStats!$A:$AH,MATCH($A105&amp;" NCAA",BasicStats!$B:$B,0),COLUMN()+1))</f>
        <v>95</v>
      </c>
      <c r="AF105">
        <f>IFERROR(INDEX(BasicStats!$A:$AH,MATCH($A105,BasicStats!$B:$B,0),COLUMN()+1),INDEX(BasicStats!$A:$AH,MATCH($A105&amp;" NCAA",BasicStats!$B:$B,0),COLUMN()+1))</f>
        <v>428</v>
      </c>
      <c r="AG105" s="38">
        <f>IFERROR(INDEX(AdvancedStats!$A:$AD,MATCH($A105,AdvancedStats!$B:$B,0),COLUMN()-15),INDEX(AdvancedStats!$A:$AD,MATCH($A105&amp;" NCAA",AdvancedStats!$B:$B,0),COLUMN()-15))</f>
        <v>68.099999999999994</v>
      </c>
      <c r="AH105" s="38">
        <f>IFERROR(INDEX(AdvancedStats!$A:$AD,MATCH($A105,AdvancedStats!$B:$B,0),COLUMN()-15),INDEX(AdvancedStats!$A:$AD,MATCH($A105&amp;" NCAA",AdvancedStats!$B:$B,0),COLUMN()-15))</f>
        <v>102.2</v>
      </c>
      <c r="AI105" s="38">
        <f>IFERROR(INDEX(AdvancedStats!$A:$AD,MATCH($A105,AdvancedStats!$B:$B,0),COLUMN()-15),INDEX(AdvancedStats!$A:$AD,MATCH($A105&amp;" NCAA",AdvancedStats!$B:$B,0),COLUMN()-15))</f>
        <v>0.34200000000000003</v>
      </c>
      <c r="AJ105" s="38">
        <f>IFERROR(INDEX(AdvancedStats!$A:$AD,MATCH($A105,AdvancedStats!$B:$B,0),COLUMN()-15),INDEX(AdvancedStats!$A:$AD,MATCH($A105&amp;" NCAA",AdvancedStats!$B:$B,0),COLUMN()-15))</f>
        <v>0.34300000000000003</v>
      </c>
      <c r="AK105" s="38">
        <f>IFERROR(INDEX(AdvancedStats!$A:$AD,MATCH($A105,AdvancedStats!$B:$B,0),COLUMN()-15),INDEX(AdvancedStats!$A:$AD,MATCH($A105&amp;" NCAA",AdvancedStats!$B:$B,0),COLUMN()-15))</f>
        <v>0.53700000000000003</v>
      </c>
      <c r="AL105" s="38">
        <f>IFERROR(INDEX(AdvancedStats!$A:$AD,MATCH($A105,AdvancedStats!$B:$B,0),COLUMN()-15),INDEX(AdvancedStats!$A:$AD,MATCH($A105&amp;" NCAA",AdvancedStats!$B:$B,0),COLUMN()-15))</f>
        <v>51.3</v>
      </c>
      <c r="AM105" s="38">
        <f>IFERROR(INDEX(AdvancedStats!$A:$AD,MATCH($A105,AdvancedStats!$B:$B,0),COLUMN()-15),INDEX(AdvancedStats!$A:$AD,MATCH($A105&amp;" NCAA",AdvancedStats!$B:$B,0),COLUMN()-15))</f>
        <v>48.4</v>
      </c>
      <c r="AN105" s="38">
        <f>IFERROR(INDEX(AdvancedStats!$A:$AD,MATCH($A105,AdvancedStats!$B:$B,0),COLUMN()-15),INDEX(AdvancedStats!$A:$AD,MATCH($A105&amp;" NCAA",AdvancedStats!$B:$B,0),COLUMN()-15))</f>
        <v>9</v>
      </c>
      <c r="AO105" s="38">
        <f>IFERROR(INDEX(AdvancedStats!$A:$AD,MATCH($A105,AdvancedStats!$B:$B,0),COLUMN()-15),INDEX(AdvancedStats!$A:$AD,MATCH($A105&amp;" NCAA",AdvancedStats!$B:$B,0),COLUMN()-15))</f>
        <v>8.1999999999999993</v>
      </c>
      <c r="AP105" s="38">
        <f>IFERROR(INDEX(AdvancedStats!$A:$AD,MATCH($A105,AdvancedStats!$B:$B,0),COLUMN()-15),INDEX(AdvancedStats!$A:$AD,MATCH($A105&amp;" NCAA",AdvancedStats!$B:$B,0),COLUMN()-15))</f>
        <v>0.501</v>
      </c>
      <c r="AQ105" s="38">
        <f>IFERROR(INDEX(AdvancedStats!$A:$AD,MATCH($A105,AdvancedStats!$B:$B,0),COLUMN()-15),INDEX(AdvancedStats!$A:$AD,MATCH($A105&amp;" NCAA",AdvancedStats!$B:$B,0),COLUMN()-15))</f>
        <v>16.600000000000001</v>
      </c>
      <c r="AR105" s="38">
        <f>IFERROR(INDEX(AdvancedStats!$A:$AD,MATCH($A105,AdvancedStats!$B:$B,0),COLUMN()-15),INDEX(AdvancedStats!$A:$AD,MATCH($A105&amp;" NCAA",AdvancedStats!$B:$B,0),COLUMN()-15))</f>
        <v>28.9</v>
      </c>
      <c r="AS105" s="38">
        <f>IFERROR(INDEX(AdvancedStats!$A:$AD,MATCH($A105,AdvancedStats!$B:$B,0),COLUMN()-15),INDEX(AdvancedStats!$A:$AD,MATCH($A105&amp;" NCAA",AdvancedStats!$B:$B,0),COLUMN()-15))</f>
        <v>0.245</v>
      </c>
      <c r="AT105" s="39">
        <f>IFERROR(INDEX(AdvancedOpponentStats!$A:$AD,MATCH($A105,AdvancedOpponentStats!$B:$B,0),COLUMN()-27),INDEX(AdvancedOpponentStats!$A:$AD,MATCH($A105&amp;" NCAA",AdvancedOpponentStats!$B:$B,0),COLUMN()-27))</f>
        <v>101.1</v>
      </c>
      <c r="AU105" s="39">
        <f>IFERROR(INDEX(AdvancedOpponentStats!$A:$AD,MATCH($A105,AdvancedOpponentStats!$B:$B,0),COLUMN()-27),INDEX(AdvancedOpponentStats!$A:$AD,MATCH($A105&amp;" NCAA",AdvancedOpponentStats!$B:$B,0),COLUMN()-27))</f>
        <v>0.30599999999999999</v>
      </c>
      <c r="AV105" s="39">
        <f>IFERROR(INDEX(AdvancedOpponentStats!$A:$AD,MATCH($A105,AdvancedOpponentStats!$B:$B,0),COLUMN()-27),INDEX(AdvancedOpponentStats!$A:$AD,MATCH($A105&amp;" NCAA",AdvancedOpponentStats!$B:$B,0),COLUMN()-27))</f>
        <v>0.39100000000000001</v>
      </c>
      <c r="AW105" s="39">
        <f>IFERROR(INDEX(AdvancedOpponentStats!$A:$AD,MATCH($A105,AdvancedOpponentStats!$B:$B,0),COLUMN()-27),INDEX(AdvancedOpponentStats!$A:$AD,MATCH($A105&amp;" NCAA",AdvancedOpponentStats!$B:$B,0),COLUMN()-27))</f>
        <v>0.52800000000000002</v>
      </c>
      <c r="AX105" s="39">
        <f>IFERROR(INDEX(AdvancedOpponentStats!$A:$AD,MATCH($A105,AdvancedOpponentStats!$B:$B,0),COLUMN()-27),INDEX(AdvancedOpponentStats!$A:$AD,MATCH($A105&amp;" NCAA",AdvancedOpponentStats!$B:$B,0),COLUMN()-27))</f>
        <v>48.7</v>
      </c>
      <c r="AY105" s="39">
        <f>IFERROR(INDEX(AdvancedOpponentStats!$A:$AD,MATCH($A105,AdvancedOpponentStats!$B:$B,0),COLUMN()-27),INDEX(AdvancedOpponentStats!$A:$AD,MATCH($A105&amp;" NCAA",AdvancedOpponentStats!$B:$B,0),COLUMN()-27))</f>
        <v>49.8</v>
      </c>
      <c r="AZ105" s="39">
        <f>IFERROR(INDEX(AdvancedOpponentStats!$A:$AD,MATCH($A105,AdvancedOpponentStats!$B:$B,0),COLUMN()-27),INDEX(AdvancedOpponentStats!$A:$AD,MATCH($A105&amp;" NCAA",AdvancedOpponentStats!$B:$B,0),COLUMN()-27))</f>
        <v>9.9</v>
      </c>
      <c r="BA105" s="39">
        <f>IFERROR(INDEX(AdvancedOpponentStats!$A:$AD,MATCH($A105,AdvancedOpponentStats!$B:$B,0),COLUMN()-27),INDEX(AdvancedOpponentStats!$A:$AD,MATCH($A105&amp;" NCAA",AdvancedOpponentStats!$B:$B,0),COLUMN()-27))</f>
        <v>10.8</v>
      </c>
      <c r="BB105" s="39">
        <f>IFERROR(INDEX(AdvancedOpponentStats!$A:$AD,MATCH($A105,AdvancedOpponentStats!$B:$B,0),COLUMN()-27),INDEX(AdvancedOpponentStats!$A:$AD,MATCH($A105&amp;" NCAA",AdvancedOpponentStats!$B:$B,0),COLUMN()-27))</f>
        <v>0.502</v>
      </c>
      <c r="BC105" s="39">
        <f>IFERROR(INDEX(AdvancedOpponentStats!$A:$AD,MATCH($A105,AdvancedOpponentStats!$B:$B,0),COLUMN()-27),INDEX(AdvancedOpponentStats!$A:$AD,MATCH($A105&amp;" NCAA",AdvancedOpponentStats!$B:$B,0),COLUMN()-27))</f>
        <v>16</v>
      </c>
      <c r="BD105" s="39">
        <f>IFERROR(INDEX(AdvancedOpponentStats!$A:$AD,MATCH($A105,AdvancedOpponentStats!$B:$B,0),COLUMN()-27),INDEX(AdvancedOpponentStats!$A:$AD,MATCH($A105&amp;" NCAA",AdvancedOpponentStats!$B:$B,0),COLUMN()-27))</f>
        <v>27.1</v>
      </c>
      <c r="BE105" s="39">
        <f>IFERROR(INDEX(AdvancedOpponentStats!$A:$AD,MATCH($A105,AdvancedOpponentStats!$B:$B,0),COLUMN()-27),INDEX(AdvancedOpponentStats!$A:$AD,MATCH($A105&amp;" NCAA",AdvancedOpponentStats!$B:$B,0),COLUMN()-27))</f>
        <v>0.20499999999999999</v>
      </c>
      <c r="BF105" s="41">
        <f>IFERROR(INDEX(TeamRankings!$A:$R,MATCH($A105,TeamRankings!$B:$B,0),COLUMN()-49),INDEX(TeamRankings!$A:$R,MATCH($A105&amp;" NCAA",TeamRankings!$B:$B,0),COLUMN()-49))</f>
        <v>0.76</v>
      </c>
      <c r="BG105" s="41">
        <f>IFERROR(INDEX(TeamRankings!$A:$R,MATCH($A105,TeamRankings!$B:$B,0),COLUMN()-48),INDEX(TeamRankings!$A:$R,MATCH($A105&amp;" NCAA",TeamRankings!$B:$B,0),COLUMN()-48))</f>
        <v>0.09</v>
      </c>
      <c r="BH105" s="41">
        <f>IFERROR(INDEX(TeamRankings!$A:$R,MATCH($A105,TeamRankings!$B:$B,0),COLUMN()-47),INDEX(TeamRankings!$A:$R,MATCH($A105&amp;" NCAA",TeamRankings!$B:$B,0),COLUMN()-47))</f>
        <v>0.22</v>
      </c>
      <c r="BI105" s="41">
        <f>IFERROR(INDEX(TeamRankings!$A:$R,MATCH($A105,TeamRankings!$B:$B,0),COLUMN()-47),INDEX(TeamRankings!$A:$R,MATCH($A105&amp;" NCAA",TeamRankings!$B:$B,0),COLUMN()-47))</f>
        <v>0.63</v>
      </c>
      <c r="BJ105" s="41">
        <f>IFERROR(INDEX(TeamRankings!$A:$R,MATCH($A105,TeamRankings!$B:$B,0),COLUMN()-47),INDEX(TeamRankings!$A:$R,MATCH($A105&amp;" NCAA",TeamRankings!$B:$B,0),COLUMN()-47))</f>
        <v>0.85</v>
      </c>
      <c r="BK105" s="41">
        <f>IFERROR(INDEX(TeamRankings!$A:$R,MATCH($A105,TeamRankings!$B:$B,0),COLUMN()-47),INDEX(TeamRankings!$A:$R,MATCH($A105&amp;" NCAA",TeamRankings!$B:$B,0),COLUMN()-47))</f>
        <v>103.65</v>
      </c>
      <c r="BL105" s="41">
        <f>IFERROR(INDEX(TeamRankings!$A:$R,MATCH($A105,TeamRankings!$B:$B,0),COLUMN()-47),INDEX(TeamRankings!$A:$R,MATCH($A105&amp;" NCAA",TeamRankings!$B:$B,0),COLUMN()-47))</f>
        <v>101.52</v>
      </c>
      <c r="BM105" s="41">
        <f>IFERROR(INDEX(TeamRankings!$A:$R,MATCH($A105,TeamRankings!$B:$B,0),COLUMN()-47),INDEX(TeamRankings!$A:$R,MATCH($A105&amp;" NCAA",TeamRankings!$B:$B,0),COLUMN()-47))</f>
        <v>2.13</v>
      </c>
      <c r="BN105">
        <f t="shared" si="33"/>
        <v>165</v>
      </c>
      <c r="BO105">
        <f t="shared" si="34"/>
        <v>136</v>
      </c>
      <c r="BP105">
        <f t="shared" si="20"/>
        <v>70.121212121212125</v>
      </c>
      <c r="BQ105" s="41" t="str">
        <f>INDEX(TeamRankings!$A:$R,MATCH($A105,TeamRankings!$B:$B,0),3)</f>
        <v>A-10</v>
      </c>
      <c r="BR105" s="40">
        <f t="shared" si="21"/>
        <v>1.1000000000000085</v>
      </c>
      <c r="BS105" s="40">
        <f t="shared" si="22"/>
        <v>3.6000000000000032E-2</v>
      </c>
      <c r="BT105" s="40">
        <f t="shared" si="23"/>
        <v>-4.7999999999999987E-2</v>
      </c>
      <c r="BU105" s="40">
        <f t="shared" si="24"/>
        <v>9.000000000000008E-3</v>
      </c>
      <c r="BV105" s="40">
        <f t="shared" si="25"/>
        <v>2.5999999999999943</v>
      </c>
      <c r="BW105" s="40">
        <f t="shared" si="26"/>
        <v>-1.3999999999999986</v>
      </c>
      <c r="BX105" s="40">
        <f t="shared" si="27"/>
        <v>-0.90000000000000036</v>
      </c>
      <c r="BY105" s="40">
        <f t="shared" si="28"/>
        <v>-2.6000000000000014</v>
      </c>
      <c r="BZ105" s="40">
        <f t="shared" si="29"/>
        <v>-1.0000000000000009E-3</v>
      </c>
      <c r="CA105" s="40">
        <f t="shared" si="30"/>
        <v>0.60000000000000142</v>
      </c>
      <c r="CB105" s="40">
        <f t="shared" si="31"/>
        <v>1.7999999999999972</v>
      </c>
      <c r="CC105" s="40">
        <f t="shared" si="32"/>
        <v>4.0000000000000008E-2</v>
      </c>
    </row>
    <row r="106" spans="1:81" x14ac:dyDescent="0.25">
      <c r="A106" t="s">
        <v>234</v>
      </c>
      <c r="B106">
        <f>IFERROR(INDEX(BasicStats!$A:$AH,MATCH($A106,BasicStats!$B:$B,0),COLUMN()+1),INDEX(BasicStats!$A:$AH,MATCH($A106&amp;" NCAA",BasicStats!$B:$B,0),COLUMN()+1))</f>
        <v>33</v>
      </c>
      <c r="C106">
        <f>IFERROR(INDEX(BasicStats!$A:$AH,MATCH($A106,BasicStats!$B:$B,0),COLUMN()+1),INDEX(BasicStats!$A:$AH,MATCH($A106&amp;" NCAA",BasicStats!$B:$B,0),COLUMN()+1))</f>
        <v>9</v>
      </c>
      <c r="D106">
        <f>IFERROR(INDEX(BasicStats!$A:$AH,MATCH($A106,BasicStats!$B:$B,0),COLUMN()+1),INDEX(BasicStats!$A:$AH,MATCH($A106&amp;" NCAA",BasicStats!$B:$B,0),COLUMN()+1))</f>
        <v>24</v>
      </c>
      <c r="E106">
        <f>IFERROR(INDEX(BasicStats!$A:$AH,MATCH($A106,BasicStats!$B:$B,0),COLUMN()+1),INDEX(BasicStats!$A:$AH,MATCH($A106&amp;" NCAA",BasicStats!$B:$B,0),COLUMN()+1))</f>
        <v>0.27300000000000002</v>
      </c>
      <c r="F106">
        <f>IFERROR(INDEX(BasicStats!$A:$AH,MATCH($A106,BasicStats!$B:$B,0),COLUMN()+1),INDEX(BasicStats!$A:$AH,MATCH($A106&amp;" NCAA",BasicStats!$B:$B,0),COLUMN()+1))</f>
        <v>-6.63</v>
      </c>
      <c r="G106">
        <f>IFERROR(INDEX(BasicStats!$A:$AH,MATCH($A106,BasicStats!$B:$B,0),COLUMN()+1),INDEX(BasicStats!$A:$AH,MATCH($A106&amp;" NCAA",BasicStats!$B:$B,0),COLUMN()+1))</f>
        <v>1.22</v>
      </c>
      <c r="H106">
        <f>IFERROR(INDEX(BasicStats!$A:$AH,MATCH($A106,BasicStats!$B:$B,0),COLUMN()+1),INDEX(BasicStats!$A:$AH,MATCH($A106&amp;" NCAA",BasicStats!$B:$B,0),COLUMN()+1))</f>
        <v>4</v>
      </c>
      <c r="I106">
        <f>IFERROR(INDEX(BasicStats!$A:$AH,MATCH($A106,BasicStats!$B:$B,0),COLUMN()+1),INDEX(BasicStats!$A:$AH,MATCH($A106&amp;" NCAA",BasicStats!$B:$B,0),COLUMN()+1))</f>
        <v>14</v>
      </c>
      <c r="J106">
        <f>IFERROR(INDEX(BasicStats!$A:$AH,MATCH($A106,BasicStats!$B:$B,0),COLUMN()+1),INDEX(BasicStats!$A:$AH,MATCH($A106&amp;" NCAA",BasicStats!$B:$B,0),COLUMN()+1))</f>
        <v>6</v>
      </c>
      <c r="K106">
        <f>IFERROR(INDEX(BasicStats!$A:$AH,MATCH($A106,BasicStats!$B:$B,0),COLUMN()+1),INDEX(BasicStats!$A:$AH,MATCH($A106&amp;" NCAA",BasicStats!$B:$B,0),COLUMN()+1))</f>
        <v>11</v>
      </c>
      <c r="L106">
        <f>IFERROR(INDEX(BasicStats!$A:$AH,MATCH($A106,BasicStats!$B:$B,0),COLUMN()+1),INDEX(BasicStats!$A:$AH,MATCH($A106&amp;" NCAA",BasicStats!$B:$B,0),COLUMN()+1))</f>
        <v>2</v>
      </c>
      <c r="M106">
        <f>IFERROR(INDEX(BasicStats!$A:$AH,MATCH($A106,BasicStats!$B:$B,0),COLUMN()+1),INDEX(BasicStats!$A:$AH,MATCH($A106&amp;" NCAA",BasicStats!$B:$B,0),COLUMN()+1))</f>
        <v>10</v>
      </c>
      <c r="N106">
        <f>IFERROR(INDEX(BasicStats!$A:$AH,MATCH($A106,BasicStats!$B:$B,0),COLUMN()+1),INDEX(BasicStats!$A:$AH,MATCH($A106&amp;" NCAA",BasicStats!$B:$B,0),COLUMN()+1))</f>
        <v>2097</v>
      </c>
      <c r="O106">
        <f>IFERROR(INDEX(BasicStats!$A:$AH,MATCH($A106,BasicStats!$B:$B,0),COLUMN()+1),INDEX(BasicStats!$A:$AH,MATCH($A106&amp;" NCAA",BasicStats!$B:$B,0),COLUMN()+1))</f>
        <v>2356</v>
      </c>
      <c r="P106">
        <f>IFERROR(INDEX(BasicStats!$A:$AH,MATCH($A106,BasicStats!$B:$B,0),COLUMN()+1),INDEX(BasicStats!$A:$AH,MATCH($A106&amp;" NCAA",BasicStats!$B:$B,0),COLUMN()+1))</f>
        <v>0</v>
      </c>
      <c r="Q106">
        <f>IFERROR(INDEX(BasicStats!$A:$AH,MATCH($A106,BasicStats!$B:$B,0),COLUMN()+1),INDEX(BasicStats!$A:$AH,MATCH($A106&amp;" NCAA",BasicStats!$B:$B,0),COLUMN()+1))</f>
        <v>1340</v>
      </c>
      <c r="R106">
        <f>IFERROR(INDEX(BasicStats!$A:$AH,MATCH($A106,BasicStats!$B:$B,0),COLUMN()+1),INDEX(BasicStats!$A:$AH,MATCH($A106&amp;" NCAA",BasicStats!$B:$B,0),COLUMN()+1))</f>
        <v>745</v>
      </c>
      <c r="S106">
        <f>IFERROR(INDEX(BasicStats!$A:$AH,MATCH($A106,BasicStats!$B:$B,0),COLUMN()+1),INDEX(BasicStats!$A:$AH,MATCH($A106&amp;" NCAA",BasicStats!$B:$B,0),COLUMN()+1))</f>
        <v>1842</v>
      </c>
      <c r="T106">
        <f>IFERROR(INDEX(BasicStats!$A:$AH,MATCH($A106,BasicStats!$B:$B,0),COLUMN()+1),INDEX(BasicStats!$A:$AH,MATCH($A106&amp;" NCAA",BasicStats!$B:$B,0),COLUMN()+1))</f>
        <v>0.40400000000000003</v>
      </c>
      <c r="U106">
        <f>IFERROR(INDEX(BasicStats!$A:$AH,MATCH($A106,BasicStats!$B:$B,0),COLUMN()+1),INDEX(BasicStats!$A:$AH,MATCH($A106&amp;" NCAA",BasicStats!$B:$B,0),COLUMN()+1))</f>
        <v>196</v>
      </c>
      <c r="V106">
        <f>IFERROR(INDEX(BasicStats!$A:$AH,MATCH($A106,BasicStats!$B:$B,0),COLUMN()+1),INDEX(BasicStats!$A:$AH,MATCH($A106&amp;" NCAA",BasicStats!$B:$B,0),COLUMN()+1))</f>
        <v>631</v>
      </c>
      <c r="W106">
        <f>IFERROR(INDEX(BasicStats!$A:$AH,MATCH($A106,BasicStats!$B:$B,0),COLUMN()+1),INDEX(BasicStats!$A:$AH,MATCH($A106&amp;" NCAA",BasicStats!$B:$B,0),COLUMN()+1))</f>
        <v>0.311</v>
      </c>
      <c r="X106">
        <f>IFERROR(INDEX(BasicStats!$A:$AH,MATCH($A106,BasicStats!$B:$B,0),COLUMN()+1),INDEX(BasicStats!$A:$AH,MATCH($A106&amp;" NCAA",BasicStats!$B:$B,0),COLUMN()+1))</f>
        <v>411</v>
      </c>
      <c r="Y106">
        <f>IFERROR(INDEX(BasicStats!$A:$AH,MATCH($A106,BasicStats!$B:$B,0),COLUMN()+1),INDEX(BasicStats!$A:$AH,MATCH($A106&amp;" NCAA",BasicStats!$B:$B,0),COLUMN()+1))</f>
        <v>600</v>
      </c>
      <c r="Z106">
        <f>IFERROR(INDEX(BasicStats!$A:$AH,MATCH($A106,BasicStats!$B:$B,0),COLUMN()+1),INDEX(BasicStats!$A:$AH,MATCH($A106&amp;" NCAA",BasicStats!$B:$B,0),COLUMN()+1))</f>
        <v>0.68500000000000005</v>
      </c>
      <c r="AA106">
        <f>IFERROR(INDEX(BasicStats!$A:$AH,MATCH($A106,BasicStats!$B:$B,0),COLUMN()+1),INDEX(BasicStats!$A:$AH,MATCH($A106&amp;" NCAA",BasicStats!$B:$B,0),COLUMN()+1))</f>
        <v>274</v>
      </c>
      <c r="AB106">
        <f>IFERROR(INDEX(BasicStats!$A:$AH,MATCH($A106,BasicStats!$B:$B,0),COLUMN()+1),INDEX(BasicStats!$A:$AH,MATCH($A106&amp;" NCAA",BasicStats!$B:$B,0),COLUMN()+1))</f>
        <v>1116</v>
      </c>
      <c r="AC106">
        <f>IFERROR(INDEX(BasicStats!$A:$AH,MATCH($A106,BasicStats!$B:$B,0),COLUMN()+1),INDEX(BasicStats!$A:$AH,MATCH($A106&amp;" NCAA",BasicStats!$B:$B,0),COLUMN()+1))</f>
        <v>375</v>
      </c>
      <c r="AD106">
        <f>IFERROR(INDEX(BasicStats!$A:$AH,MATCH($A106,BasicStats!$B:$B,0),COLUMN()+1),INDEX(BasicStats!$A:$AH,MATCH($A106&amp;" NCAA",BasicStats!$B:$B,0),COLUMN()+1))</f>
        <v>170</v>
      </c>
      <c r="AE106">
        <f>IFERROR(INDEX(BasicStats!$A:$AH,MATCH($A106,BasicStats!$B:$B,0),COLUMN()+1),INDEX(BasicStats!$A:$AH,MATCH($A106&amp;" NCAA",BasicStats!$B:$B,0),COLUMN()+1))</f>
        <v>96</v>
      </c>
      <c r="AF106">
        <f>IFERROR(INDEX(BasicStats!$A:$AH,MATCH($A106,BasicStats!$B:$B,0),COLUMN()+1),INDEX(BasicStats!$A:$AH,MATCH($A106&amp;" NCAA",BasicStats!$B:$B,0),COLUMN()+1))</f>
        <v>413</v>
      </c>
      <c r="AG106" s="38">
        <f>IFERROR(INDEX(AdvancedStats!$A:$AD,MATCH($A106,AdvancedStats!$B:$B,0),COLUMN()-15),INDEX(AdvancedStats!$A:$AD,MATCH($A106&amp;" NCAA",AdvancedStats!$B:$B,0),COLUMN()-15))</f>
        <v>67.5</v>
      </c>
      <c r="AH106" s="38">
        <f>IFERROR(INDEX(AdvancedStats!$A:$AD,MATCH($A106,AdvancedStats!$B:$B,0),COLUMN()-15),INDEX(AdvancedStats!$A:$AD,MATCH($A106&amp;" NCAA",AdvancedStats!$B:$B,0),COLUMN()-15))</f>
        <v>92.8</v>
      </c>
      <c r="AI106" s="38">
        <f>IFERROR(INDEX(AdvancedStats!$A:$AD,MATCH($A106,AdvancedStats!$B:$B,0),COLUMN()-15),INDEX(AdvancedStats!$A:$AD,MATCH($A106&amp;" NCAA",AdvancedStats!$B:$B,0),COLUMN()-15))</f>
        <v>0.32600000000000001</v>
      </c>
      <c r="AJ106" s="38">
        <f>IFERROR(INDEX(AdvancedStats!$A:$AD,MATCH($A106,AdvancedStats!$B:$B,0),COLUMN()-15),INDEX(AdvancedStats!$A:$AD,MATCH($A106&amp;" NCAA",AdvancedStats!$B:$B,0),COLUMN()-15))</f>
        <v>0.34300000000000003</v>
      </c>
      <c r="AK106" s="38">
        <f>IFERROR(INDEX(AdvancedStats!$A:$AD,MATCH($A106,AdvancedStats!$B:$B,0),COLUMN()-15),INDEX(AdvancedStats!$A:$AD,MATCH($A106&amp;" NCAA",AdvancedStats!$B:$B,0),COLUMN()-15))</f>
        <v>0.49299999999999999</v>
      </c>
      <c r="AL106" s="38">
        <f>IFERROR(INDEX(AdvancedStats!$A:$AD,MATCH($A106,AdvancedStats!$B:$B,0),COLUMN()-15),INDEX(AdvancedStats!$A:$AD,MATCH($A106&amp;" NCAA",AdvancedStats!$B:$B,0),COLUMN()-15))</f>
        <v>47.4</v>
      </c>
      <c r="AM106" s="38">
        <f>IFERROR(INDEX(AdvancedStats!$A:$AD,MATCH($A106,AdvancedStats!$B:$B,0),COLUMN()-15),INDEX(AdvancedStats!$A:$AD,MATCH($A106&amp;" NCAA",AdvancedStats!$B:$B,0),COLUMN()-15))</f>
        <v>50.3</v>
      </c>
      <c r="AN106" s="38">
        <f>IFERROR(INDEX(AdvancedStats!$A:$AD,MATCH($A106,AdvancedStats!$B:$B,0),COLUMN()-15),INDEX(AdvancedStats!$A:$AD,MATCH($A106&amp;" NCAA",AdvancedStats!$B:$B,0),COLUMN()-15))</f>
        <v>7.5</v>
      </c>
      <c r="AO106" s="38">
        <f>IFERROR(INDEX(AdvancedStats!$A:$AD,MATCH($A106,AdvancedStats!$B:$B,0),COLUMN()-15),INDEX(AdvancedStats!$A:$AD,MATCH($A106&amp;" NCAA",AdvancedStats!$B:$B,0),COLUMN()-15))</f>
        <v>8.3000000000000007</v>
      </c>
      <c r="AP106" s="38">
        <f>IFERROR(INDEX(AdvancedStats!$A:$AD,MATCH($A106,AdvancedStats!$B:$B,0),COLUMN()-15),INDEX(AdvancedStats!$A:$AD,MATCH($A106&amp;" NCAA",AdvancedStats!$B:$B,0),COLUMN()-15))</f>
        <v>0.45800000000000002</v>
      </c>
      <c r="AQ106" s="38">
        <f>IFERROR(INDEX(AdvancedStats!$A:$AD,MATCH($A106,AdvancedStats!$B:$B,0),COLUMN()-15),INDEX(AdvancedStats!$A:$AD,MATCH($A106&amp;" NCAA",AdvancedStats!$B:$B,0),COLUMN()-15))</f>
        <v>16.3</v>
      </c>
      <c r="AR106" s="38">
        <f>IFERROR(INDEX(AdvancedStats!$A:$AD,MATCH($A106,AdvancedStats!$B:$B,0),COLUMN()-15),INDEX(AdvancedStats!$A:$AD,MATCH($A106&amp;" NCAA",AdvancedStats!$B:$B,0),COLUMN()-15))</f>
        <v>23.3</v>
      </c>
      <c r="AS106" s="38">
        <f>IFERROR(INDEX(AdvancedStats!$A:$AD,MATCH($A106,AdvancedStats!$B:$B,0),COLUMN()-15),INDEX(AdvancedStats!$A:$AD,MATCH($A106&amp;" NCAA",AdvancedStats!$B:$B,0),COLUMN()-15))</f>
        <v>0.223</v>
      </c>
      <c r="AT106" s="39">
        <f>IFERROR(INDEX(AdvancedOpponentStats!$A:$AD,MATCH($A106,AdvancedOpponentStats!$B:$B,0),COLUMN()-27),INDEX(AdvancedOpponentStats!$A:$AD,MATCH($A106&amp;" NCAA",AdvancedOpponentStats!$B:$B,0),COLUMN()-27))</f>
        <v>104.2</v>
      </c>
      <c r="AU106" s="39">
        <f>IFERROR(INDEX(AdvancedOpponentStats!$A:$AD,MATCH($A106,AdvancedOpponentStats!$B:$B,0),COLUMN()-27),INDEX(AdvancedOpponentStats!$A:$AD,MATCH($A106&amp;" NCAA",AdvancedOpponentStats!$B:$B,0),COLUMN()-27))</f>
        <v>0.30199999999999999</v>
      </c>
      <c r="AV106" s="39">
        <f>IFERROR(INDEX(AdvancedOpponentStats!$A:$AD,MATCH($A106,AdvancedOpponentStats!$B:$B,0),COLUMN()-27),INDEX(AdvancedOpponentStats!$A:$AD,MATCH($A106&amp;" NCAA",AdvancedOpponentStats!$B:$B,0),COLUMN()-27))</f>
        <v>0.40200000000000002</v>
      </c>
      <c r="AW106" s="39">
        <f>IFERROR(INDEX(AdvancedOpponentStats!$A:$AD,MATCH($A106,AdvancedOpponentStats!$B:$B,0),COLUMN()-27),INDEX(AdvancedOpponentStats!$A:$AD,MATCH($A106&amp;" NCAA",AdvancedOpponentStats!$B:$B,0),COLUMN()-27))</f>
        <v>0.53500000000000003</v>
      </c>
      <c r="AX106" s="39">
        <f>IFERROR(INDEX(AdvancedOpponentStats!$A:$AD,MATCH($A106,AdvancedOpponentStats!$B:$B,0),COLUMN()-27),INDEX(AdvancedOpponentStats!$A:$AD,MATCH($A106&amp;" NCAA",AdvancedOpponentStats!$B:$B,0),COLUMN()-27))</f>
        <v>52.6</v>
      </c>
      <c r="AY106" s="39">
        <f>IFERROR(INDEX(AdvancedOpponentStats!$A:$AD,MATCH($A106,AdvancedOpponentStats!$B:$B,0),COLUMN()-27),INDEX(AdvancedOpponentStats!$A:$AD,MATCH($A106&amp;" NCAA",AdvancedOpponentStats!$B:$B,0),COLUMN()-27))</f>
        <v>54.7</v>
      </c>
      <c r="AZ106" s="39">
        <f>IFERROR(INDEX(AdvancedOpponentStats!$A:$AD,MATCH($A106,AdvancedOpponentStats!$B:$B,0),COLUMN()-27),INDEX(AdvancedOpponentStats!$A:$AD,MATCH($A106&amp;" NCAA",AdvancedOpponentStats!$B:$B,0),COLUMN()-27))</f>
        <v>9.9</v>
      </c>
      <c r="BA106" s="39">
        <f>IFERROR(INDEX(AdvancedOpponentStats!$A:$AD,MATCH($A106,AdvancedOpponentStats!$B:$B,0),COLUMN()-27),INDEX(AdvancedOpponentStats!$A:$AD,MATCH($A106&amp;" NCAA",AdvancedOpponentStats!$B:$B,0),COLUMN()-27))</f>
        <v>9.1</v>
      </c>
      <c r="BB106" s="39">
        <f>IFERROR(INDEX(AdvancedOpponentStats!$A:$AD,MATCH($A106,AdvancedOpponentStats!$B:$B,0),COLUMN()-27),INDEX(AdvancedOpponentStats!$A:$AD,MATCH($A106&amp;" NCAA",AdvancedOpponentStats!$B:$B,0),COLUMN()-27))</f>
        <v>0.51200000000000001</v>
      </c>
      <c r="BC106" s="39">
        <f>IFERROR(INDEX(AdvancedOpponentStats!$A:$AD,MATCH($A106,AdvancedOpponentStats!$B:$B,0),COLUMN()-27),INDEX(AdvancedOpponentStats!$A:$AD,MATCH($A106&amp;" NCAA",AdvancedOpponentStats!$B:$B,0),COLUMN()-27))</f>
        <v>15</v>
      </c>
      <c r="BD106" s="39">
        <f>IFERROR(INDEX(AdvancedOpponentStats!$A:$AD,MATCH($A106,AdvancedOpponentStats!$B:$B,0),COLUMN()-27),INDEX(AdvancedOpponentStats!$A:$AD,MATCH($A106&amp;" NCAA",AdvancedOpponentStats!$B:$B,0),COLUMN()-27))</f>
        <v>28.4</v>
      </c>
      <c r="BE106" s="39">
        <f>IFERROR(INDEX(AdvancedOpponentStats!$A:$AD,MATCH($A106,AdvancedOpponentStats!$B:$B,0),COLUMN()-27),INDEX(AdvancedOpponentStats!$A:$AD,MATCH($A106&amp;" NCAA",AdvancedOpponentStats!$B:$B,0),COLUMN()-27))</f>
        <v>0.19900000000000001</v>
      </c>
      <c r="BF106" s="41">
        <f>IFERROR(INDEX(TeamRankings!$A:$R,MATCH($A106,TeamRankings!$B:$B,0),COLUMN()-49),INDEX(TeamRankings!$A:$R,MATCH($A106&amp;" NCAA",TeamRankings!$B:$B,0),COLUMN()-49))</f>
        <v>-7.85</v>
      </c>
      <c r="BG106" s="41">
        <f>IFERROR(INDEX(TeamRankings!$A:$R,MATCH($A106,TeamRankings!$B:$B,0),COLUMN()-48),INDEX(TeamRankings!$A:$R,MATCH($A106&amp;" NCAA",TeamRankings!$B:$B,0),COLUMN()-48))</f>
        <v>1.22</v>
      </c>
      <c r="BH106" s="41">
        <f>IFERROR(INDEX(TeamRankings!$A:$R,MATCH($A106,TeamRankings!$B:$B,0),COLUMN()-47),INDEX(TeamRankings!$A:$R,MATCH($A106&amp;" NCAA",TeamRankings!$B:$B,0),COLUMN()-47))</f>
        <v>-5.52</v>
      </c>
      <c r="BI106" s="41">
        <f>IFERROR(INDEX(TeamRankings!$A:$R,MATCH($A106,TeamRankings!$B:$B,0),COLUMN()-47),INDEX(TeamRankings!$A:$R,MATCH($A106&amp;" NCAA",TeamRankings!$B:$B,0),COLUMN()-47))</f>
        <v>-1.1100000000000001</v>
      </c>
      <c r="BJ106" s="41">
        <f>IFERROR(INDEX(TeamRankings!$A:$R,MATCH($A106,TeamRankings!$B:$B,0),COLUMN()-47),INDEX(TeamRankings!$A:$R,MATCH($A106&amp;" NCAA",TeamRankings!$B:$B,0),COLUMN()-47))</f>
        <v>-6.63</v>
      </c>
      <c r="BK106" s="41">
        <f>IFERROR(INDEX(TeamRankings!$A:$R,MATCH($A106,TeamRankings!$B:$B,0),COLUMN()-47),INDEX(TeamRankings!$A:$R,MATCH($A106&amp;" NCAA",TeamRankings!$B:$B,0),COLUMN()-47))</f>
        <v>95.78</v>
      </c>
      <c r="BL106" s="41">
        <f>IFERROR(INDEX(TeamRankings!$A:$R,MATCH($A106,TeamRankings!$B:$B,0),COLUMN()-47),INDEX(TeamRankings!$A:$R,MATCH($A106&amp;" NCAA",TeamRankings!$B:$B,0),COLUMN()-47))</f>
        <v>105.14</v>
      </c>
      <c r="BM106" s="41">
        <f>IFERROR(INDEX(TeamRankings!$A:$R,MATCH($A106,TeamRankings!$B:$B,0),COLUMN()-47),INDEX(TeamRankings!$A:$R,MATCH($A106&amp;" NCAA",TeamRankings!$B:$B,0),COLUMN()-47))</f>
        <v>-9.36</v>
      </c>
      <c r="BN106">
        <f t="shared" si="33"/>
        <v>291</v>
      </c>
      <c r="BO106">
        <f t="shared" si="34"/>
        <v>200</v>
      </c>
      <c r="BP106">
        <f t="shared" si="20"/>
        <v>63.545454545454547</v>
      </c>
      <c r="BQ106" s="41" t="str">
        <f>INDEX(TeamRankings!$A:$R,MATCH($A106,TeamRankings!$B:$B,0),3)</f>
        <v>A-10</v>
      </c>
      <c r="BR106" s="40">
        <f t="shared" si="21"/>
        <v>-11.400000000000006</v>
      </c>
      <c r="BS106" s="40">
        <f t="shared" si="22"/>
        <v>2.4000000000000021E-2</v>
      </c>
      <c r="BT106" s="40">
        <f t="shared" si="23"/>
        <v>-5.8999999999999997E-2</v>
      </c>
      <c r="BU106" s="40">
        <f t="shared" si="24"/>
        <v>-4.2000000000000037E-2</v>
      </c>
      <c r="BV106" s="40">
        <f t="shared" si="25"/>
        <v>-5.2000000000000028</v>
      </c>
      <c r="BW106" s="40">
        <f t="shared" si="26"/>
        <v>-4.4000000000000057</v>
      </c>
      <c r="BX106" s="40">
        <f t="shared" si="27"/>
        <v>-2.4000000000000004</v>
      </c>
      <c r="BY106" s="40">
        <f t="shared" si="28"/>
        <v>-0.79999999999999893</v>
      </c>
      <c r="BZ106" s="40">
        <f t="shared" si="29"/>
        <v>-5.3999999999999992E-2</v>
      </c>
      <c r="CA106" s="40">
        <f t="shared" si="30"/>
        <v>1.3000000000000007</v>
      </c>
      <c r="CB106" s="40">
        <f t="shared" si="31"/>
        <v>-5.0999999999999979</v>
      </c>
      <c r="CC106" s="40">
        <f t="shared" si="32"/>
        <v>2.3999999999999994E-2</v>
      </c>
    </row>
    <row r="107" spans="1:81" x14ac:dyDescent="0.25">
      <c r="A107" t="s">
        <v>235</v>
      </c>
      <c r="B107">
        <f>IFERROR(INDEX(BasicStats!$A:$AH,MATCH($A107,BasicStats!$B:$B,0),COLUMN()+1),INDEX(BasicStats!$A:$AH,MATCH($A107&amp;" NCAA",BasicStats!$B:$B,0),COLUMN()+1))</f>
        <v>33</v>
      </c>
      <c r="C107">
        <f>IFERROR(INDEX(BasicStats!$A:$AH,MATCH($A107,BasicStats!$B:$B,0),COLUMN()+1),INDEX(BasicStats!$A:$AH,MATCH($A107&amp;" NCAA",BasicStats!$B:$B,0),COLUMN()+1))</f>
        <v>19</v>
      </c>
      <c r="D107">
        <f>IFERROR(INDEX(BasicStats!$A:$AH,MATCH($A107,BasicStats!$B:$B,0),COLUMN()+1),INDEX(BasicStats!$A:$AH,MATCH($A107&amp;" NCAA",BasicStats!$B:$B,0),COLUMN()+1))</f>
        <v>14</v>
      </c>
      <c r="E107">
        <f>IFERROR(INDEX(BasicStats!$A:$AH,MATCH($A107,BasicStats!$B:$B,0),COLUMN()+1),INDEX(BasicStats!$A:$AH,MATCH($A107&amp;" NCAA",BasicStats!$B:$B,0),COLUMN()+1))</f>
        <v>0.57599999999999996</v>
      </c>
      <c r="F107">
        <f>IFERROR(INDEX(BasicStats!$A:$AH,MATCH($A107,BasicStats!$B:$B,0),COLUMN()+1),INDEX(BasicStats!$A:$AH,MATCH($A107&amp;" NCAA",BasicStats!$B:$B,0),COLUMN()+1))</f>
        <v>6.86</v>
      </c>
      <c r="G107">
        <f>IFERROR(INDEX(BasicStats!$A:$AH,MATCH($A107,BasicStats!$B:$B,0),COLUMN()+1),INDEX(BasicStats!$A:$AH,MATCH($A107&amp;" NCAA",BasicStats!$B:$B,0),COLUMN()+1))</f>
        <v>5.37</v>
      </c>
      <c r="H107">
        <f>IFERROR(INDEX(BasicStats!$A:$AH,MATCH($A107,BasicStats!$B:$B,0),COLUMN()+1),INDEX(BasicStats!$A:$AH,MATCH($A107&amp;" NCAA",BasicStats!$B:$B,0),COLUMN()+1))</f>
        <v>9</v>
      </c>
      <c r="I107">
        <f>IFERROR(INDEX(BasicStats!$A:$AH,MATCH($A107,BasicStats!$B:$B,0),COLUMN()+1),INDEX(BasicStats!$A:$AH,MATCH($A107&amp;" NCAA",BasicStats!$B:$B,0),COLUMN()+1))</f>
        <v>9</v>
      </c>
      <c r="J107">
        <f>IFERROR(INDEX(BasicStats!$A:$AH,MATCH($A107,BasicStats!$B:$B,0),COLUMN()+1),INDEX(BasicStats!$A:$AH,MATCH($A107&amp;" NCAA",BasicStats!$B:$B,0),COLUMN()+1))</f>
        <v>13</v>
      </c>
      <c r="K107">
        <f>IFERROR(INDEX(BasicStats!$A:$AH,MATCH($A107,BasicStats!$B:$B,0),COLUMN()+1),INDEX(BasicStats!$A:$AH,MATCH($A107&amp;" NCAA",BasicStats!$B:$B,0),COLUMN()+1))</f>
        <v>6</v>
      </c>
      <c r="L107">
        <f>IFERROR(INDEX(BasicStats!$A:$AH,MATCH($A107,BasicStats!$B:$B,0),COLUMN()+1),INDEX(BasicStats!$A:$AH,MATCH($A107&amp;" NCAA",BasicStats!$B:$B,0),COLUMN()+1))</f>
        <v>5</v>
      </c>
      <c r="M107">
        <f>IFERROR(INDEX(BasicStats!$A:$AH,MATCH($A107,BasicStats!$B:$B,0),COLUMN()+1),INDEX(BasicStats!$A:$AH,MATCH($A107&amp;" NCAA",BasicStats!$B:$B,0),COLUMN()+1))</f>
        <v>6</v>
      </c>
      <c r="N107">
        <f>IFERROR(INDEX(BasicStats!$A:$AH,MATCH($A107,BasicStats!$B:$B,0),COLUMN()+1),INDEX(BasicStats!$A:$AH,MATCH($A107&amp;" NCAA",BasicStats!$B:$B,0),COLUMN()+1))</f>
        <v>2625</v>
      </c>
      <c r="O107">
        <f>IFERROR(INDEX(BasicStats!$A:$AH,MATCH($A107,BasicStats!$B:$B,0),COLUMN()+1),INDEX(BasicStats!$A:$AH,MATCH($A107&amp;" NCAA",BasicStats!$B:$B,0),COLUMN()+1))</f>
        <v>2576</v>
      </c>
      <c r="P107">
        <f>IFERROR(INDEX(BasicStats!$A:$AH,MATCH($A107,BasicStats!$B:$B,0),COLUMN()+1),INDEX(BasicStats!$A:$AH,MATCH($A107&amp;" NCAA",BasicStats!$B:$B,0),COLUMN()+1))</f>
        <v>0</v>
      </c>
      <c r="Q107">
        <f>IFERROR(INDEX(BasicStats!$A:$AH,MATCH($A107,BasicStats!$B:$B,0),COLUMN()+1),INDEX(BasicStats!$A:$AH,MATCH($A107&amp;" NCAA",BasicStats!$B:$B,0),COLUMN()+1))</f>
        <v>1355</v>
      </c>
      <c r="R107">
        <f>IFERROR(INDEX(BasicStats!$A:$AH,MATCH($A107,BasicStats!$B:$B,0),COLUMN()+1),INDEX(BasicStats!$A:$AH,MATCH($A107&amp;" NCAA",BasicStats!$B:$B,0),COLUMN()+1))</f>
        <v>894</v>
      </c>
      <c r="S107">
        <f>IFERROR(INDEX(BasicStats!$A:$AH,MATCH($A107,BasicStats!$B:$B,0),COLUMN()+1),INDEX(BasicStats!$A:$AH,MATCH($A107&amp;" NCAA",BasicStats!$B:$B,0),COLUMN()+1))</f>
        <v>2017</v>
      </c>
      <c r="T107">
        <f>IFERROR(INDEX(BasicStats!$A:$AH,MATCH($A107,BasicStats!$B:$B,0),COLUMN()+1),INDEX(BasicStats!$A:$AH,MATCH($A107&amp;" NCAA",BasicStats!$B:$B,0),COLUMN()+1))</f>
        <v>0.443</v>
      </c>
      <c r="U107">
        <f>IFERROR(INDEX(BasicStats!$A:$AH,MATCH($A107,BasicStats!$B:$B,0),COLUMN()+1),INDEX(BasicStats!$A:$AH,MATCH($A107&amp;" NCAA",BasicStats!$B:$B,0),COLUMN()+1))</f>
        <v>269</v>
      </c>
      <c r="V107">
        <f>IFERROR(INDEX(BasicStats!$A:$AH,MATCH($A107,BasicStats!$B:$B,0),COLUMN()+1),INDEX(BasicStats!$A:$AH,MATCH($A107&amp;" NCAA",BasicStats!$B:$B,0),COLUMN()+1))</f>
        <v>757</v>
      </c>
      <c r="W107">
        <f>IFERROR(INDEX(BasicStats!$A:$AH,MATCH($A107,BasicStats!$B:$B,0),COLUMN()+1),INDEX(BasicStats!$A:$AH,MATCH($A107&amp;" NCAA",BasicStats!$B:$B,0),COLUMN()+1))</f>
        <v>0.35499999999999998</v>
      </c>
      <c r="X107">
        <f>IFERROR(INDEX(BasicStats!$A:$AH,MATCH($A107,BasicStats!$B:$B,0),COLUMN()+1),INDEX(BasicStats!$A:$AH,MATCH($A107&amp;" NCAA",BasicStats!$B:$B,0),COLUMN()+1))</f>
        <v>568</v>
      </c>
      <c r="Y107">
        <f>IFERROR(INDEX(BasicStats!$A:$AH,MATCH($A107,BasicStats!$B:$B,0),COLUMN()+1),INDEX(BasicStats!$A:$AH,MATCH($A107&amp;" NCAA",BasicStats!$B:$B,0),COLUMN()+1))</f>
        <v>771</v>
      </c>
      <c r="Z107">
        <f>IFERROR(INDEX(BasicStats!$A:$AH,MATCH($A107,BasicStats!$B:$B,0),COLUMN()+1),INDEX(BasicStats!$A:$AH,MATCH($A107&amp;" NCAA",BasicStats!$B:$B,0),COLUMN()+1))</f>
        <v>0.73699999999999999</v>
      </c>
      <c r="AA107">
        <f>IFERROR(INDEX(BasicStats!$A:$AH,MATCH($A107,BasicStats!$B:$B,0),COLUMN()+1),INDEX(BasicStats!$A:$AH,MATCH($A107&amp;" NCAA",BasicStats!$B:$B,0),COLUMN()+1))</f>
        <v>350</v>
      </c>
      <c r="AB107">
        <f>IFERROR(INDEX(BasicStats!$A:$AH,MATCH($A107,BasicStats!$B:$B,0),COLUMN()+1),INDEX(BasicStats!$A:$AH,MATCH($A107&amp;" NCAA",BasicStats!$B:$B,0),COLUMN()+1))</f>
        <v>1299</v>
      </c>
      <c r="AC107">
        <f>IFERROR(INDEX(BasicStats!$A:$AH,MATCH($A107,BasicStats!$B:$B,0),COLUMN()+1),INDEX(BasicStats!$A:$AH,MATCH($A107&amp;" NCAA",BasicStats!$B:$B,0),COLUMN()+1))</f>
        <v>541</v>
      </c>
      <c r="AD107">
        <f>IFERROR(INDEX(BasicStats!$A:$AH,MATCH($A107,BasicStats!$B:$B,0),COLUMN()+1),INDEX(BasicStats!$A:$AH,MATCH($A107&amp;" NCAA",BasicStats!$B:$B,0),COLUMN()+1))</f>
        <v>198</v>
      </c>
      <c r="AE107">
        <f>IFERROR(INDEX(BasicStats!$A:$AH,MATCH($A107,BasicStats!$B:$B,0),COLUMN()+1),INDEX(BasicStats!$A:$AH,MATCH($A107&amp;" NCAA",BasicStats!$B:$B,0),COLUMN()+1))</f>
        <v>131</v>
      </c>
      <c r="AF107">
        <f>IFERROR(INDEX(BasicStats!$A:$AH,MATCH($A107,BasicStats!$B:$B,0),COLUMN()+1),INDEX(BasicStats!$A:$AH,MATCH($A107&amp;" NCAA",BasicStats!$B:$B,0),COLUMN()+1))</f>
        <v>443</v>
      </c>
      <c r="AG107" s="38">
        <f>IFERROR(INDEX(AdvancedStats!$A:$AD,MATCH($A107,AdvancedStats!$B:$B,0),COLUMN()-15),INDEX(AdvancedStats!$A:$AD,MATCH($A107&amp;" NCAA",AdvancedStats!$B:$B,0),COLUMN()-15))</f>
        <v>73.2</v>
      </c>
      <c r="AH107" s="38">
        <f>IFERROR(INDEX(AdvancedStats!$A:$AD,MATCH($A107,AdvancedStats!$B:$B,0),COLUMN()-15),INDEX(AdvancedStats!$A:$AD,MATCH($A107&amp;" NCAA",AdvancedStats!$B:$B,0),COLUMN()-15))</f>
        <v>105.8</v>
      </c>
      <c r="AI107" s="38">
        <f>IFERROR(INDEX(AdvancedStats!$A:$AD,MATCH($A107,AdvancedStats!$B:$B,0),COLUMN()-15),INDEX(AdvancedStats!$A:$AD,MATCH($A107&amp;" NCAA",AdvancedStats!$B:$B,0),COLUMN()-15))</f>
        <v>0.38200000000000001</v>
      </c>
      <c r="AJ107" s="38">
        <f>IFERROR(INDEX(AdvancedStats!$A:$AD,MATCH($A107,AdvancedStats!$B:$B,0),COLUMN()-15),INDEX(AdvancedStats!$A:$AD,MATCH($A107&amp;" NCAA",AdvancedStats!$B:$B,0),COLUMN()-15))</f>
        <v>0.375</v>
      </c>
      <c r="AK107" s="38">
        <f>IFERROR(INDEX(AdvancedStats!$A:$AD,MATCH($A107,AdvancedStats!$B:$B,0),COLUMN()-15),INDEX(AdvancedStats!$A:$AD,MATCH($A107&amp;" NCAA",AdvancedStats!$B:$B,0),COLUMN()-15))</f>
        <v>0.55100000000000005</v>
      </c>
      <c r="AL107" s="38">
        <f>IFERROR(INDEX(AdvancedStats!$A:$AD,MATCH($A107,AdvancedStats!$B:$B,0),COLUMN()-15),INDEX(AdvancedStats!$A:$AD,MATCH($A107&amp;" NCAA",AdvancedStats!$B:$B,0),COLUMN()-15))</f>
        <v>52</v>
      </c>
      <c r="AM107" s="38">
        <f>IFERROR(INDEX(AdvancedStats!$A:$AD,MATCH($A107,AdvancedStats!$B:$B,0),COLUMN()-15),INDEX(AdvancedStats!$A:$AD,MATCH($A107&amp;" NCAA",AdvancedStats!$B:$B,0),COLUMN()-15))</f>
        <v>60.5</v>
      </c>
      <c r="AN107" s="38">
        <f>IFERROR(INDEX(AdvancedStats!$A:$AD,MATCH($A107,AdvancedStats!$B:$B,0),COLUMN()-15),INDEX(AdvancedStats!$A:$AD,MATCH($A107&amp;" NCAA",AdvancedStats!$B:$B,0),COLUMN()-15))</f>
        <v>8</v>
      </c>
      <c r="AO107" s="38">
        <f>IFERROR(INDEX(AdvancedStats!$A:$AD,MATCH($A107,AdvancedStats!$B:$B,0),COLUMN()-15),INDEX(AdvancedStats!$A:$AD,MATCH($A107&amp;" NCAA",AdvancedStats!$B:$B,0),COLUMN()-15))</f>
        <v>10.5</v>
      </c>
      <c r="AP107" s="38">
        <f>IFERROR(INDEX(AdvancedStats!$A:$AD,MATCH($A107,AdvancedStats!$B:$B,0),COLUMN()-15),INDEX(AdvancedStats!$A:$AD,MATCH($A107&amp;" NCAA",AdvancedStats!$B:$B,0),COLUMN()-15))</f>
        <v>0.51</v>
      </c>
      <c r="AQ107" s="38">
        <f>IFERROR(INDEX(AdvancedStats!$A:$AD,MATCH($A107,AdvancedStats!$B:$B,0),COLUMN()-15),INDEX(AdvancedStats!$A:$AD,MATCH($A107&amp;" NCAA",AdvancedStats!$B:$B,0),COLUMN()-15))</f>
        <v>15.7</v>
      </c>
      <c r="AR107" s="38">
        <f>IFERROR(INDEX(AdvancedStats!$A:$AD,MATCH($A107,AdvancedStats!$B:$B,0),COLUMN()-15),INDEX(AdvancedStats!$A:$AD,MATCH($A107&amp;" NCAA",AdvancedStats!$B:$B,0),COLUMN()-15))</f>
        <v>28.8</v>
      </c>
      <c r="AS107" s="38">
        <f>IFERROR(INDEX(AdvancedStats!$A:$AD,MATCH($A107,AdvancedStats!$B:$B,0),COLUMN()-15),INDEX(AdvancedStats!$A:$AD,MATCH($A107&amp;" NCAA",AdvancedStats!$B:$B,0),COLUMN()-15))</f>
        <v>0.28199999999999997</v>
      </c>
      <c r="AT107" s="39">
        <f>IFERROR(INDEX(AdvancedOpponentStats!$A:$AD,MATCH($A107,AdvancedOpponentStats!$B:$B,0),COLUMN()-27),INDEX(AdvancedOpponentStats!$A:$AD,MATCH($A107&amp;" NCAA",AdvancedOpponentStats!$B:$B,0),COLUMN()-27))</f>
        <v>103.8</v>
      </c>
      <c r="AU107" s="39">
        <f>IFERROR(INDEX(AdvancedOpponentStats!$A:$AD,MATCH($A107,AdvancedOpponentStats!$B:$B,0),COLUMN()-27),INDEX(AdvancedOpponentStats!$A:$AD,MATCH($A107&amp;" NCAA",AdvancedOpponentStats!$B:$B,0),COLUMN()-27))</f>
        <v>0.30299999999999999</v>
      </c>
      <c r="AV107" s="39">
        <f>IFERROR(INDEX(AdvancedOpponentStats!$A:$AD,MATCH($A107,AdvancedOpponentStats!$B:$B,0),COLUMN()-27),INDEX(AdvancedOpponentStats!$A:$AD,MATCH($A107&amp;" NCAA",AdvancedOpponentStats!$B:$B,0),COLUMN()-27))</f>
        <v>0.40600000000000003</v>
      </c>
      <c r="AW107" s="39">
        <f>IFERROR(INDEX(AdvancedOpponentStats!$A:$AD,MATCH($A107,AdvancedOpponentStats!$B:$B,0),COLUMN()-27),INDEX(AdvancedOpponentStats!$A:$AD,MATCH($A107&amp;" NCAA",AdvancedOpponentStats!$B:$B,0),COLUMN()-27))</f>
        <v>0.53300000000000003</v>
      </c>
      <c r="AX107" s="39">
        <f>IFERROR(INDEX(AdvancedOpponentStats!$A:$AD,MATCH($A107,AdvancedOpponentStats!$B:$B,0),COLUMN()-27),INDEX(AdvancedOpponentStats!$A:$AD,MATCH($A107&amp;" NCAA",AdvancedOpponentStats!$B:$B,0),COLUMN()-27))</f>
        <v>48</v>
      </c>
      <c r="AY107" s="39">
        <f>IFERROR(INDEX(AdvancedOpponentStats!$A:$AD,MATCH($A107,AdvancedOpponentStats!$B:$B,0),COLUMN()-27),INDEX(AdvancedOpponentStats!$A:$AD,MATCH($A107&amp;" NCAA",AdvancedOpponentStats!$B:$B,0),COLUMN()-27))</f>
        <v>54.1</v>
      </c>
      <c r="AZ107" s="39">
        <f>IFERROR(INDEX(AdvancedOpponentStats!$A:$AD,MATCH($A107,AdvancedOpponentStats!$B:$B,0),COLUMN()-27),INDEX(AdvancedOpponentStats!$A:$AD,MATCH($A107&amp;" NCAA",AdvancedOpponentStats!$B:$B,0),COLUMN()-27))</f>
        <v>10.199999999999999</v>
      </c>
      <c r="BA107" s="39">
        <f>IFERROR(INDEX(AdvancedOpponentStats!$A:$AD,MATCH($A107,AdvancedOpponentStats!$B:$B,0),COLUMN()-27),INDEX(AdvancedOpponentStats!$A:$AD,MATCH($A107&amp;" NCAA",AdvancedOpponentStats!$B:$B,0),COLUMN()-27))</f>
        <v>9.1</v>
      </c>
      <c r="BB107" s="39">
        <f>IFERROR(INDEX(AdvancedOpponentStats!$A:$AD,MATCH($A107,AdvancedOpponentStats!$B:$B,0),COLUMN()-27),INDEX(AdvancedOpponentStats!$A:$AD,MATCH($A107&amp;" NCAA",AdvancedOpponentStats!$B:$B,0),COLUMN()-27))</f>
        <v>0.501</v>
      </c>
      <c r="BC107" s="39">
        <f>IFERROR(INDEX(AdvancedOpponentStats!$A:$AD,MATCH($A107,AdvancedOpponentStats!$B:$B,0),COLUMN()-27),INDEX(AdvancedOpponentStats!$A:$AD,MATCH($A107&amp;" NCAA",AdvancedOpponentStats!$B:$B,0),COLUMN()-27))</f>
        <v>14.3</v>
      </c>
      <c r="BD107" s="39">
        <f>IFERROR(INDEX(AdvancedOpponentStats!$A:$AD,MATCH($A107,AdvancedOpponentStats!$B:$B,0),COLUMN()-27),INDEX(AdvancedOpponentStats!$A:$AD,MATCH($A107&amp;" NCAA",AdvancedOpponentStats!$B:$B,0),COLUMN()-27))</f>
        <v>26</v>
      </c>
      <c r="BE107" s="39">
        <f>IFERROR(INDEX(AdvancedOpponentStats!$A:$AD,MATCH($A107,AdvancedOpponentStats!$B:$B,0),COLUMN()-27),INDEX(AdvancedOpponentStats!$A:$AD,MATCH($A107&amp;" NCAA",AdvancedOpponentStats!$B:$B,0),COLUMN()-27))</f>
        <v>0.217</v>
      </c>
      <c r="BF107" s="41">
        <f>IFERROR(INDEX(TeamRankings!$A:$R,MATCH($A107,TeamRankings!$B:$B,0),COLUMN()-49),INDEX(TeamRankings!$A:$R,MATCH($A107&amp;" NCAA",TeamRankings!$B:$B,0),COLUMN()-49))</f>
        <v>1.48</v>
      </c>
      <c r="BG107" s="41">
        <f>IFERROR(INDEX(TeamRankings!$A:$R,MATCH($A107,TeamRankings!$B:$B,0),COLUMN()-48),INDEX(TeamRankings!$A:$R,MATCH($A107&amp;" NCAA",TeamRankings!$B:$B,0),COLUMN()-48))</f>
        <v>5.37</v>
      </c>
      <c r="BH107" s="41">
        <f>IFERROR(INDEX(TeamRankings!$A:$R,MATCH($A107,TeamRankings!$B:$B,0),COLUMN()-47),INDEX(TeamRankings!$A:$R,MATCH($A107&amp;" NCAA",TeamRankings!$B:$B,0),COLUMN()-47))</f>
        <v>10.17</v>
      </c>
      <c r="BI107" s="41">
        <f>IFERROR(INDEX(TeamRankings!$A:$R,MATCH($A107,TeamRankings!$B:$B,0),COLUMN()-47),INDEX(TeamRankings!$A:$R,MATCH($A107&amp;" NCAA",TeamRankings!$B:$B,0),COLUMN()-47))</f>
        <v>-3.32</v>
      </c>
      <c r="BJ107" s="41">
        <f>IFERROR(INDEX(TeamRankings!$A:$R,MATCH($A107,TeamRankings!$B:$B,0),COLUMN()-47),INDEX(TeamRankings!$A:$R,MATCH($A107&amp;" NCAA",TeamRankings!$B:$B,0),COLUMN()-47))</f>
        <v>6.86</v>
      </c>
      <c r="BK107" s="41">
        <f>IFERROR(INDEX(TeamRankings!$A:$R,MATCH($A107,TeamRankings!$B:$B,0),COLUMN()-47),INDEX(TeamRankings!$A:$R,MATCH($A107&amp;" NCAA",TeamRankings!$B:$B,0),COLUMN()-47))</f>
        <v>109.02</v>
      </c>
      <c r="BL107" s="41">
        <f>IFERROR(INDEX(TeamRankings!$A:$R,MATCH($A107,TeamRankings!$B:$B,0),COLUMN()-47),INDEX(TeamRankings!$A:$R,MATCH($A107&amp;" NCAA",TeamRankings!$B:$B,0),COLUMN()-47))</f>
        <v>99.41</v>
      </c>
      <c r="BM107" s="41">
        <f>IFERROR(INDEX(TeamRankings!$A:$R,MATCH($A107,TeamRankings!$B:$B,0),COLUMN()-47),INDEX(TeamRankings!$A:$R,MATCH($A107&amp;" NCAA",TeamRankings!$B:$B,0),COLUMN()-47))</f>
        <v>9.61</v>
      </c>
      <c r="BN107">
        <f t="shared" si="33"/>
        <v>80</v>
      </c>
      <c r="BO107">
        <f t="shared" si="34"/>
        <v>114</v>
      </c>
      <c r="BP107">
        <f t="shared" si="20"/>
        <v>79.545454545454547</v>
      </c>
      <c r="BQ107" s="41" t="str">
        <f>INDEX(TeamRankings!$A:$R,MATCH($A107,TeamRankings!$B:$B,0),3)</f>
        <v>Big East</v>
      </c>
      <c r="BR107" s="40">
        <f t="shared" si="21"/>
        <v>2</v>
      </c>
      <c r="BS107" s="40">
        <f t="shared" si="22"/>
        <v>7.9000000000000015E-2</v>
      </c>
      <c r="BT107" s="40">
        <f t="shared" si="23"/>
        <v>-3.1000000000000028E-2</v>
      </c>
      <c r="BU107" s="40">
        <f t="shared" si="24"/>
        <v>1.8000000000000016E-2</v>
      </c>
      <c r="BV107" s="40">
        <f t="shared" si="25"/>
        <v>4</v>
      </c>
      <c r="BW107" s="40">
        <f t="shared" si="26"/>
        <v>6.3999999999999986</v>
      </c>
      <c r="BX107" s="40">
        <f t="shared" si="27"/>
        <v>-2.1999999999999993</v>
      </c>
      <c r="BY107" s="40">
        <f t="shared" si="28"/>
        <v>1.4000000000000004</v>
      </c>
      <c r="BZ107" s="40">
        <f t="shared" si="29"/>
        <v>9.000000000000008E-3</v>
      </c>
      <c r="CA107" s="40">
        <f t="shared" si="30"/>
        <v>1.3999999999999986</v>
      </c>
      <c r="CB107" s="40">
        <f t="shared" si="31"/>
        <v>2.8000000000000007</v>
      </c>
      <c r="CC107" s="40">
        <f t="shared" si="32"/>
        <v>6.4999999999999974E-2</v>
      </c>
    </row>
    <row r="108" spans="1:81" x14ac:dyDescent="0.25">
      <c r="A108" t="s">
        <v>236</v>
      </c>
      <c r="B108">
        <f>IFERROR(INDEX(BasicStats!$A:$AH,MATCH($A108,BasicStats!$B:$B,0),COLUMN()+1),INDEX(BasicStats!$A:$AH,MATCH($A108&amp;" NCAA",BasicStats!$B:$B,0),COLUMN()+1))</f>
        <v>33</v>
      </c>
      <c r="C108">
        <f>IFERROR(INDEX(BasicStats!$A:$AH,MATCH($A108,BasicStats!$B:$B,0),COLUMN()+1),INDEX(BasicStats!$A:$AH,MATCH($A108&amp;" NCAA",BasicStats!$B:$B,0),COLUMN()+1))</f>
        <v>21</v>
      </c>
      <c r="D108">
        <f>IFERROR(INDEX(BasicStats!$A:$AH,MATCH($A108,BasicStats!$B:$B,0),COLUMN()+1),INDEX(BasicStats!$A:$AH,MATCH($A108&amp;" NCAA",BasicStats!$B:$B,0),COLUMN()+1))</f>
        <v>12</v>
      </c>
      <c r="E108">
        <f>IFERROR(INDEX(BasicStats!$A:$AH,MATCH($A108,BasicStats!$B:$B,0),COLUMN()+1),INDEX(BasicStats!$A:$AH,MATCH($A108&amp;" NCAA",BasicStats!$B:$B,0),COLUMN()+1))</f>
        <v>0.63600000000000001</v>
      </c>
      <c r="F108">
        <f>IFERROR(INDEX(BasicStats!$A:$AH,MATCH($A108,BasicStats!$B:$B,0),COLUMN()+1),INDEX(BasicStats!$A:$AH,MATCH($A108&amp;" NCAA",BasicStats!$B:$B,0),COLUMN()+1))</f>
        <v>3.75</v>
      </c>
      <c r="G108">
        <f>IFERROR(INDEX(BasicStats!$A:$AH,MATCH($A108,BasicStats!$B:$B,0),COLUMN()+1),INDEX(BasicStats!$A:$AH,MATCH($A108&amp;" NCAA",BasicStats!$B:$B,0),COLUMN()+1))</f>
        <v>0.14000000000000001</v>
      </c>
      <c r="H108">
        <f>IFERROR(INDEX(BasicStats!$A:$AH,MATCH($A108,BasicStats!$B:$B,0),COLUMN()+1),INDEX(BasicStats!$A:$AH,MATCH($A108&amp;" NCAA",BasicStats!$B:$B,0),COLUMN()+1))</f>
        <v>12</v>
      </c>
      <c r="I108">
        <f>IFERROR(INDEX(BasicStats!$A:$AH,MATCH($A108,BasicStats!$B:$B,0),COLUMN()+1),INDEX(BasicStats!$A:$AH,MATCH($A108&amp;" NCAA",BasicStats!$B:$B,0),COLUMN()+1))</f>
        <v>6</v>
      </c>
      <c r="J108">
        <f>IFERROR(INDEX(BasicStats!$A:$AH,MATCH($A108,BasicStats!$B:$B,0),COLUMN()+1),INDEX(BasicStats!$A:$AH,MATCH($A108&amp;" NCAA",BasicStats!$B:$B,0),COLUMN()+1))</f>
        <v>10</v>
      </c>
      <c r="K108">
        <f>IFERROR(INDEX(BasicStats!$A:$AH,MATCH($A108,BasicStats!$B:$B,0),COLUMN()+1),INDEX(BasicStats!$A:$AH,MATCH($A108&amp;" NCAA",BasicStats!$B:$B,0),COLUMN()+1))</f>
        <v>4</v>
      </c>
      <c r="L108">
        <f>IFERROR(INDEX(BasicStats!$A:$AH,MATCH($A108,BasicStats!$B:$B,0),COLUMN()+1),INDEX(BasicStats!$A:$AH,MATCH($A108&amp;" NCAA",BasicStats!$B:$B,0),COLUMN()+1))</f>
        <v>7</v>
      </c>
      <c r="M108">
        <f>IFERROR(INDEX(BasicStats!$A:$AH,MATCH($A108,BasicStats!$B:$B,0),COLUMN()+1),INDEX(BasicStats!$A:$AH,MATCH($A108&amp;" NCAA",BasicStats!$B:$B,0),COLUMN()+1))</f>
        <v>7</v>
      </c>
      <c r="N108">
        <f>IFERROR(INDEX(BasicStats!$A:$AH,MATCH($A108,BasicStats!$B:$B,0),COLUMN()+1),INDEX(BasicStats!$A:$AH,MATCH($A108&amp;" NCAA",BasicStats!$B:$B,0),COLUMN()+1))</f>
        <v>2726</v>
      </c>
      <c r="O108">
        <f>IFERROR(INDEX(BasicStats!$A:$AH,MATCH($A108,BasicStats!$B:$B,0),COLUMN()+1),INDEX(BasicStats!$A:$AH,MATCH($A108&amp;" NCAA",BasicStats!$B:$B,0),COLUMN()+1))</f>
        <v>2489</v>
      </c>
      <c r="P108">
        <f>IFERROR(INDEX(BasicStats!$A:$AH,MATCH($A108,BasicStats!$B:$B,0),COLUMN()+1),INDEX(BasicStats!$A:$AH,MATCH($A108&amp;" NCAA",BasicStats!$B:$B,0),COLUMN()+1))</f>
        <v>0</v>
      </c>
      <c r="Q108">
        <f>IFERROR(INDEX(BasicStats!$A:$AH,MATCH($A108,BasicStats!$B:$B,0),COLUMN()+1),INDEX(BasicStats!$A:$AH,MATCH($A108&amp;" NCAA",BasicStats!$B:$B,0),COLUMN()+1))</f>
        <v>1330</v>
      </c>
      <c r="R108">
        <f>IFERROR(INDEX(BasicStats!$A:$AH,MATCH($A108,BasicStats!$B:$B,0),COLUMN()+1),INDEX(BasicStats!$A:$AH,MATCH($A108&amp;" NCAA",BasicStats!$B:$B,0),COLUMN()+1))</f>
        <v>1012</v>
      </c>
      <c r="S108">
        <f>IFERROR(INDEX(BasicStats!$A:$AH,MATCH($A108,BasicStats!$B:$B,0),COLUMN()+1),INDEX(BasicStats!$A:$AH,MATCH($A108&amp;" NCAA",BasicStats!$B:$B,0),COLUMN()+1))</f>
        <v>2027</v>
      </c>
      <c r="T108">
        <f>IFERROR(INDEX(BasicStats!$A:$AH,MATCH($A108,BasicStats!$B:$B,0),COLUMN()+1),INDEX(BasicStats!$A:$AH,MATCH($A108&amp;" NCAA",BasicStats!$B:$B,0),COLUMN()+1))</f>
        <v>0.499</v>
      </c>
      <c r="U108">
        <f>IFERROR(INDEX(BasicStats!$A:$AH,MATCH($A108,BasicStats!$B:$B,0),COLUMN()+1),INDEX(BasicStats!$A:$AH,MATCH($A108&amp;" NCAA",BasicStats!$B:$B,0),COLUMN()+1))</f>
        <v>203</v>
      </c>
      <c r="V108">
        <f>IFERROR(INDEX(BasicStats!$A:$AH,MATCH($A108,BasicStats!$B:$B,0),COLUMN()+1),INDEX(BasicStats!$A:$AH,MATCH($A108&amp;" NCAA",BasicStats!$B:$B,0),COLUMN()+1))</f>
        <v>631</v>
      </c>
      <c r="W108">
        <f>IFERROR(INDEX(BasicStats!$A:$AH,MATCH($A108,BasicStats!$B:$B,0),COLUMN()+1),INDEX(BasicStats!$A:$AH,MATCH($A108&amp;" NCAA",BasicStats!$B:$B,0),COLUMN()+1))</f>
        <v>0.32200000000000001</v>
      </c>
      <c r="X108">
        <f>IFERROR(INDEX(BasicStats!$A:$AH,MATCH($A108,BasicStats!$B:$B,0),COLUMN()+1),INDEX(BasicStats!$A:$AH,MATCH($A108&amp;" NCAA",BasicStats!$B:$B,0),COLUMN()+1))</f>
        <v>499</v>
      </c>
      <c r="Y108">
        <f>IFERROR(INDEX(BasicStats!$A:$AH,MATCH($A108,BasicStats!$B:$B,0),COLUMN()+1),INDEX(BasicStats!$A:$AH,MATCH($A108&amp;" NCAA",BasicStats!$B:$B,0),COLUMN()+1))</f>
        <v>721</v>
      </c>
      <c r="Z108">
        <f>IFERROR(INDEX(BasicStats!$A:$AH,MATCH($A108,BasicStats!$B:$B,0),COLUMN()+1),INDEX(BasicStats!$A:$AH,MATCH($A108&amp;" NCAA",BasicStats!$B:$B,0),COLUMN()+1))</f>
        <v>0.69199999999999995</v>
      </c>
      <c r="AA108">
        <f>IFERROR(INDEX(BasicStats!$A:$AH,MATCH($A108,BasicStats!$B:$B,0),COLUMN()+1),INDEX(BasicStats!$A:$AH,MATCH($A108&amp;" NCAA",BasicStats!$B:$B,0),COLUMN()+1))</f>
        <v>316</v>
      </c>
      <c r="AB108">
        <f>IFERROR(INDEX(BasicStats!$A:$AH,MATCH($A108,BasicStats!$B:$B,0),COLUMN()+1),INDEX(BasicStats!$A:$AH,MATCH($A108&amp;" NCAA",BasicStats!$B:$B,0),COLUMN()+1))</f>
        <v>1186</v>
      </c>
      <c r="AC108">
        <f>IFERROR(INDEX(BasicStats!$A:$AH,MATCH($A108,BasicStats!$B:$B,0),COLUMN()+1),INDEX(BasicStats!$A:$AH,MATCH($A108&amp;" NCAA",BasicStats!$B:$B,0),COLUMN()+1))</f>
        <v>401</v>
      </c>
      <c r="AD108">
        <f>IFERROR(INDEX(BasicStats!$A:$AH,MATCH($A108,BasicStats!$B:$B,0),COLUMN()+1),INDEX(BasicStats!$A:$AH,MATCH($A108&amp;" NCAA",BasicStats!$B:$B,0),COLUMN()+1))</f>
        <v>254</v>
      </c>
      <c r="AE108">
        <f>IFERROR(INDEX(BasicStats!$A:$AH,MATCH($A108,BasicStats!$B:$B,0),COLUMN()+1),INDEX(BasicStats!$A:$AH,MATCH($A108&amp;" NCAA",BasicStats!$B:$B,0),COLUMN()+1))</f>
        <v>131</v>
      </c>
      <c r="AF108">
        <f>IFERROR(INDEX(BasicStats!$A:$AH,MATCH($A108,BasicStats!$B:$B,0),COLUMN()+1),INDEX(BasicStats!$A:$AH,MATCH($A108&amp;" NCAA",BasicStats!$B:$B,0),COLUMN()+1))</f>
        <v>451</v>
      </c>
      <c r="AG108" s="38">
        <f>IFERROR(INDEX(AdvancedStats!$A:$AD,MATCH($A108,AdvancedStats!$B:$B,0),COLUMN()-15),INDEX(AdvancedStats!$A:$AD,MATCH($A108&amp;" NCAA",AdvancedStats!$B:$B,0),COLUMN()-15))</f>
        <v>75.3</v>
      </c>
      <c r="AH108" s="38">
        <f>IFERROR(INDEX(AdvancedStats!$A:$AD,MATCH($A108,AdvancedStats!$B:$B,0),COLUMN()-15),INDEX(AdvancedStats!$A:$AD,MATCH($A108&amp;" NCAA",AdvancedStats!$B:$B,0),COLUMN()-15))</f>
        <v>108.8</v>
      </c>
      <c r="AI108" s="38">
        <f>IFERROR(INDEX(AdvancedStats!$A:$AD,MATCH($A108,AdvancedStats!$B:$B,0),COLUMN()-15),INDEX(AdvancedStats!$A:$AD,MATCH($A108&amp;" NCAA",AdvancedStats!$B:$B,0),COLUMN()-15))</f>
        <v>0.35599999999999998</v>
      </c>
      <c r="AJ108" s="38">
        <f>IFERROR(INDEX(AdvancedStats!$A:$AD,MATCH($A108,AdvancedStats!$B:$B,0),COLUMN()-15),INDEX(AdvancedStats!$A:$AD,MATCH($A108&amp;" NCAA",AdvancedStats!$B:$B,0),COLUMN()-15))</f>
        <v>0.311</v>
      </c>
      <c r="AK108" s="38">
        <f>IFERROR(INDEX(AdvancedStats!$A:$AD,MATCH($A108,AdvancedStats!$B:$B,0),COLUMN()-15),INDEX(AdvancedStats!$A:$AD,MATCH($A108&amp;" NCAA",AdvancedStats!$B:$B,0),COLUMN()-15))</f>
        <v>0.57499999999999996</v>
      </c>
      <c r="AL108" s="38">
        <f>IFERROR(INDEX(AdvancedStats!$A:$AD,MATCH($A108,AdvancedStats!$B:$B,0),COLUMN()-15),INDEX(AdvancedStats!$A:$AD,MATCH($A108&amp;" NCAA",AdvancedStats!$B:$B,0),COLUMN()-15))</f>
        <v>50.7</v>
      </c>
      <c r="AM108" s="38">
        <f>IFERROR(INDEX(AdvancedStats!$A:$AD,MATCH($A108,AdvancedStats!$B:$B,0),COLUMN()-15),INDEX(AdvancedStats!$A:$AD,MATCH($A108&amp;" NCAA",AdvancedStats!$B:$B,0),COLUMN()-15))</f>
        <v>39.6</v>
      </c>
      <c r="AN108" s="38">
        <f>IFERROR(INDEX(AdvancedStats!$A:$AD,MATCH($A108,AdvancedStats!$B:$B,0),COLUMN()-15),INDEX(AdvancedStats!$A:$AD,MATCH($A108&amp;" NCAA",AdvancedStats!$B:$B,0),COLUMN()-15))</f>
        <v>10.1</v>
      </c>
      <c r="AO108" s="38">
        <f>IFERROR(INDEX(AdvancedStats!$A:$AD,MATCH($A108,AdvancedStats!$B:$B,0),COLUMN()-15),INDEX(AdvancedStats!$A:$AD,MATCH($A108&amp;" NCAA",AdvancedStats!$B:$B,0),COLUMN()-15))</f>
        <v>10.5</v>
      </c>
      <c r="AP108" s="38">
        <f>IFERROR(INDEX(AdvancedStats!$A:$AD,MATCH($A108,AdvancedStats!$B:$B,0),COLUMN()-15),INDEX(AdvancedStats!$A:$AD,MATCH($A108&amp;" NCAA",AdvancedStats!$B:$B,0),COLUMN()-15))</f>
        <v>0.54900000000000004</v>
      </c>
      <c r="AQ108" s="38">
        <f>IFERROR(INDEX(AdvancedStats!$A:$AD,MATCH($A108,AdvancedStats!$B:$B,0),COLUMN()-15),INDEX(AdvancedStats!$A:$AD,MATCH($A108&amp;" NCAA",AdvancedStats!$B:$B,0),COLUMN()-15))</f>
        <v>16</v>
      </c>
      <c r="AR108" s="38">
        <f>IFERROR(INDEX(AdvancedStats!$A:$AD,MATCH($A108,AdvancedStats!$B:$B,0),COLUMN()-15),INDEX(AdvancedStats!$A:$AD,MATCH($A108&amp;" NCAA",AdvancedStats!$B:$B,0),COLUMN()-15))</f>
        <v>27.9</v>
      </c>
      <c r="AS108" s="38">
        <f>IFERROR(INDEX(AdvancedStats!$A:$AD,MATCH($A108,AdvancedStats!$B:$B,0),COLUMN()-15),INDEX(AdvancedStats!$A:$AD,MATCH($A108&amp;" NCAA",AdvancedStats!$B:$B,0),COLUMN()-15))</f>
        <v>0.246</v>
      </c>
      <c r="AT108" s="39">
        <f>IFERROR(INDEX(AdvancedOpponentStats!$A:$AD,MATCH($A108,AdvancedOpponentStats!$B:$B,0),COLUMN()-27),INDEX(AdvancedOpponentStats!$A:$AD,MATCH($A108&amp;" NCAA",AdvancedOpponentStats!$B:$B,0),COLUMN()-27))</f>
        <v>99.4</v>
      </c>
      <c r="AU108" s="39">
        <f>IFERROR(INDEX(AdvancedOpponentStats!$A:$AD,MATCH($A108,AdvancedOpponentStats!$B:$B,0),COLUMN()-27),INDEX(AdvancedOpponentStats!$A:$AD,MATCH($A108&amp;" NCAA",AdvancedOpponentStats!$B:$B,0),COLUMN()-27))</f>
        <v>0.30299999999999999</v>
      </c>
      <c r="AV108" s="39">
        <f>IFERROR(INDEX(AdvancedOpponentStats!$A:$AD,MATCH($A108,AdvancedOpponentStats!$B:$B,0),COLUMN()-27),INDEX(AdvancedOpponentStats!$A:$AD,MATCH($A108&amp;" NCAA",AdvancedOpponentStats!$B:$B,0),COLUMN()-27))</f>
        <v>0.38200000000000001</v>
      </c>
      <c r="AW108" s="39">
        <f>IFERROR(INDEX(AdvancedOpponentStats!$A:$AD,MATCH($A108,AdvancedOpponentStats!$B:$B,0),COLUMN()-27),INDEX(AdvancedOpponentStats!$A:$AD,MATCH($A108&amp;" NCAA",AdvancedOpponentStats!$B:$B,0),COLUMN()-27))</f>
        <v>0.53600000000000003</v>
      </c>
      <c r="AX108" s="39">
        <f>IFERROR(INDEX(AdvancedOpponentStats!$A:$AD,MATCH($A108,AdvancedOpponentStats!$B:$B,0),COLUMN()-27),INDEX(AdvancedOpponentStats!$A:$AD,MATCH($A108&amp;" NCAA",AdvancedOpponentStats!$B:$B,0),COLUMN()-27))</f>
        <v>49.3</v>
      </c>
      <c r="AY108" s="39">
        <f>IFERROR(INDEX(AdvancedOpponentStats!$A:$AD,MATCH($A108,AdvancedOpponentStats!$B:$B,0),COLUMN()-27),INDEX(AdvancedOpponentStats!$A:$AD,MATCH($A108&amp;" NCAA",AdvancedOpponentStats!$B:$B,0),COLUMN()-27))</f>
        <v>48.2</v>
      </c>
      <c r="AZ108" s="39">
        <f>IFERROR(INDEX(AdvancedOpponentStats!$A:$AD,MATCH($A108,AdvancedOpponentStats!$B:$B,0),COLUMN()-27),INDEX(AdvancedOpponentStats!$A:$AD,MATCH($A108&amp;" NCAA",AdvancedOpponentStats!$B:$B,0),COLUMN()-27))</f>
        <v>7.4</v>
      </c>
      <c r="BA108" s="39">
        <f>IFERROR(INDEX(AdvancedOpponentStats!$A:$AD,MATCH($A108,AdvancedOpponentStats!$B:$B,0),COLUMN()-27),INDEX(AdvancedOpponentStats!$A:$AD,MATCH($A108&amp;" NCAA",AdvancedOpponentStats!$B:$B,0),COLUMN()-27))</f>
        <v>7.5</v>
      </c>
      <c r="BB108" s="39">
        <f>IFERROR(INDEX(AdvancedOpponentStats!$A:$AD,MATCH($A108,AdvancedOpponentStats!$B:$B,0),COLUMN()-27),INDEX(AdvancedOpponentStats!$A:$AD,MATCH($A108&amp;" NCAA",AdvancedOpponentStats!$B:$B,0),COLUMN()-27))</f>
        <v>0.50600000000000001</v>
      </c>
      <c r="BC108" s="39">
        <f>IFERROR(INDEX(AdvancedOpponentStats!$A:$AD,MATCH($A108,AdvancedOpponentStats!$B:$B,0),COLUMN()-27),INDEX(AdvancedOpponentStats!$A:$AD,MATCH($A108&amp;" NCAA",AdvancedOpponentStats!$B:$B,0),COLUMN()-27))</f>
        <v>18.3</v>
      </c>
      <c r="BD108" s="39">
        <f>IFERROR(INDEX(AdvancedOpponentStats!$A:$AD,MATCH($A108,AdvancedOpponentStats!$B:$B,0),COLUMN()-27),INDEX(AdvancedOpponentStats!$A:$AD,MATCH($A108&amp;" NCAA",AdvancedOpponentStats!$B:$B,0),COLUMN()-27))</f>
        <v>27.8</v>
      </c>
      <c r="BE108" s="39">
        <f>IFERROR(INDEX(AdvancedOpponentStats!$A:$AD,MATCH($A108,AdvancedOpponentStats!$B:$B,0),COLUMN()-27),INDEX(AdvancedOpponentStats!$A:$AD,MATCH($A108&amp;" NCAA",AdvancedOpponentStats!$B:$B,0),COLUMN()-27))</f>
        <v>0.214</v>
      </c>
      <c r="BF108" s="41">
        <f>IFERROR(INDEX(TeamRankings!$A:$R,MATCH($A108,TeamRankings!$B:$B,0),COLUMN()-49),INDEX(TeamRankings!$A:$R,MATCH($A108&amp;" NCAA",TeamRankings!$B:$B,0),COLUMN()-49))</f>
        <v>7.18</v>
      </c>
      <c r="BG108" s="41">
        <f>IFERROR(INDEX(TeamRankings!$A:$R,MATCH($A108,TeamRankings!$B:$B,0),COLUMN()-48),INDEX(TeamRankings!$A:$R,MATCH($A108&amp;" NCAA",TeamRankings!$B:$B,0),COLUMN()-48))</f>
        <v>0.14000000000000001</v>
      </c>
      <c r="BH108" s="41">
        <f>IFERROR(INDEX(TeamRankings!$A:$R,MATCH($A108,TeamRankings!$B:$B,0),COLUMN()-47),INDEX(TeamRankings!$A:$R,MATCH($A108&amp;" NCAA",TeamRankings!$B:$B,0),COLUMN()-47))</f>
        <v>8.19</v>
      </c>
      <c r="BI108" s="41">
        <f>IFERROR(INDEX(TeamRankings!$A:$R,MATCH($A108,TeamRankings!$B:$B,0),COLUMN()-47),INDEX(TeamRankings!$A:$R,MATCH($A108&amp;" NCAA",TeamRankings!$B:$B,0),COLUMN()-47))</f>
        <v>-4.4400000000000004</v>
      </c>
      <c r="BJ108" s="41">
        <f>IFERROR(INDEX(TeamRankings!$A:$R,MATCH($A108,TeamRankings!$B:$B,0),COLUMN()-47),INDEX(TeamRankings!$A:$R,MATCH($A108&amp;" NCAA",TeamRankings!$B:$B,0),COLUMN()-47))</f>
        <v>3.75</v>
      </c>
      <c r="BK108" s="41">
        <f>IFERROR(INDEX(TeamRankings!$A:$R,MATCH($A108,TeamRankings!$B:$B,0),COLUMN()-47),INDEX(TeamRankings!$A:$R,MATCH($A108&amp;" NCAA",TeamRankings!$B:$B,0),COLUMN()-47))</f>
        <v>107.69</v>
      </c>
      <c r="BL108" s="41">
        <f>IFERROR(INDEX(TeamRankings!$A:$R,MATCH($A108,TeamRankings!$B:$B,0),COLUMN()-47),INDEX(TeamRankings!$A:$R,MATCH($A108&amp;" NCAA",TeamRankings!$B:$B,0),COLUMN()-47))</f>
        <v>101.76</v>
      </c>
      <c r="BM108" s="41">
        <f>IFERROR(INDEX(TeamRankings!$A:$R,MATCH($A108,TeamRankings!$B:$B,0),COLUMN()-47),INDEX(TeamRankings!$A:$R,MATCH($A108&amp;" NCAA",TeamRankings!$B:$B,0),COLUMN()-47))</f>
        <v>5.93</v>
      </c>
      <c r="BN108">
        <f t="shared" si="33"/>
        <v>101</v>
      </c>
      <c r="BO108">
        <f t="shared" si="34"/>
        <v>140</v>
      </c>
      <c r="BP108">
        <f t="shared" si="20"/>
        <v>82.606060606060609</v>
      </c>
      <c r="BQ108" s="41" t="str">
        <f>INDEX(TeamRankings!$A:$R,MATCH($A108,TeamRankings!$B:$B,0),3)</f>
        <v>Sun Belt</v>
      </c>
      <c r="BR108" s="40">
        <f t="shared" si="21"/>
        <v>9.3999999999999915</v>
      </c>
      <c r="BS108" s="40">
        <f t="shared" si="22"/>
        <v>5.2999999999999992E-2</v>
      </c>
      <c r="BT108" s="40">
        <f t="shared" si="23"/>
        <v>-7.1000000000000008E-2</v>
      </c>
      <c r="BU108" s="40">
        <f t="shared" si="24"/>
        <v>3.8999999999999924E-2</v>
      </c>
      <c r="BV108" s="40">
        <f t="shared" si="25"/>
        <v>1.4000000000000057</v>
      </c>
      <c r="BW108" s="40">
        <f t="shared" si="26"/>
        <v>-8.6000000000000014</v>
      </c>
      <c r="BX108" s="40">
        <f t="shared" si="27"/>
        <v>2.6999999999999993</v>
      </c>
      <c r="BY108" s="40">
        <f t="shared" si="28"/>
        <v>3</v>
      </c>
      <c r="BZ108" s="40">
        <f t="shared" si="29"/>
        <v>4.3000000000000038E-2</v>
      </c>
      <c r="CA108" s="40">
        <f t="shared" si="30"/>
        <v>-2.3000000000000007</v>
      </c>
      <c r="CB108" s="40">
        <f t="shared" si="31"/>
        <v>9.9999999999997868E-2</v>
      </c>
      <c r="CC108" s="40">
        <f t="shared" si="32"/>
        <v>3.2000000000000001E-2</v>
      </c>
    </row>
    <row r="109" spans="1:81" x14ac:dyDescent="0.25">
      <c r="A109" t="s">
        <v>237</v>
      </c>
      <c r="B109">
        <f>IFERROR(INDEX(BasicStats!$A:$AH,MATCH($A109,BasicStats!$B:$B,0),COLUMN()+1),INDEX(BasicStats!$A:$AH,MATCH($A109&amp;" NCAA",BasicStats!$B:$B,0),COLUMN()+1))</f>
        <v>34</v>
      </c>
      <c r="C109">
        <f>IFERROR(INDEX(BasicStats!$A:$AH,MATCH($A109,BasicStats!$B:$B,0),COLUMN()+1),INDEX(BasicStats!$A:$AH,MATCH($A109&amp;" NCAA",BasicStats!$B:$B,0),COLUMN()+1))</f>
        <v>24</v>
      </c>
      <c r="D109">
        <f>IFERROR(INDEX(BasicStats!$A:$AH,MATCH($A109,BasicStats!$B:$B,0),COLUMN()+1),INDEX(BasicStats!$A:$AH,MATCH($A109&amp;" NCAA",BasicStats!$B:$B,0),COLUMN()+1))</f>
        <v>10</v>
      </c>
      <c r="E109">
        <f>IFERROR(INDEX(BasicStats!$A:$AH,MATCH($A109,BasicStats!$B:$B,0),COLUMN()+1),INDEX(BasicStats!$A:$AH,MATCH($A109&amp;" NCAA",BasicStats!$B:$B,0),COLUMN()+1))</f>
        <v>0.70599999999999996</v>
      </c>
      <c r="F109">
        <f>IFERROR(INDEX(BasicStats!$A:$AH,MATCH($A109,BasicStats!$B:$B,0),COLUMN()+1),INDEX(BasicStats!$A:$AH,MATCH($A109&amp;" NCAA",BasicStats!$B:$B,0),COLUMN()+1))</f>
        <v>2.4500000000000002</v>
      </c>
      <c r="G109">
        <f>IFERROR(INDEX(BasicStats!$A:$AH,MATCH($A109,BasicStats!$B:$B,0),COLUMN()+1),INDEX(BasicStats!$A:$AH,MATCH($A109&amp;" NCAA",BasicStats!$B:$B,0),COLUMN()+1))</f>
        <v>0.66</v>
      </c>
      <c r="H109">
        <f>IFERROR(INDEX(BasicStats!$A:$AH,MATCH($A109,BasicStats!$B:$B,0),COLUMN()+1),INDEX(BasicStats!$A:$AH,MATCH($A109&amp;" NCAA",BasicStats!$B:$B,0),COLUMN()+1))</f>
        <v>13</v>
      </c>
      <c r="I109">
        <f>IFERROR(INDEX(BasicStats!$A:$AH,MATCH($A109,BasicStats!$B:$B,0),COLUMN()+1),INDEX(BasicStats!$A:$AH,MATCH($A109&amp;" NCAA",BasicStats!$B:$B,0),COLUMN()+1))</f>
        <v>5</v>
      </c>
      <c r="J109">
        <f>IFERROR(INDEX(BasicStats!$A:$AH,MATCH($A109,BasicStats!$B:$B,0),COLUMN()+1),INDEX(BasicStats!$A:$AH,MATCH($A109&amp;" NCAA",BasicStats!$B:$B,0),COLUMN()+1))</f>
        <v>13</v>
      </c>
      <c r="K109">
        <f>IFERROR(INDEX(BasicStats!$A:$AH,MATCH($A109,BasicStats!$B:$B,0),COLUMN()+1),INDEX(BasicStats!$A:$AH,MATCH($A109&amp;" NCAA",BasicStats!$B:$B,0),COLUMN()+1))</f>
        <v>1</v>
      </c>
      <c r="L109">
        <f>IFERROR(INDEX(BasicStats!$A:$AH,MATCH($A109,BasicStats!$B:$B,0),COLUMN()+1),INDEX(BasicStats!$A:$AH,MATCH($A109&amp;" NCAA",BasicStats!$B:$B,0),COLUMN()+1))</f>
        <v>7</v>
      </c>
      <c r="M109">
        <f>IFERROR(INDEX(BasicStats!$A:$AH,MATCH($A109,BasicStats!$B:$B,0),COLUMN()+1),INDEX(BasicStats!$A:$AH,MATCH($A109&amp;" NCAA",BasicStats!$B:$B,0),COLUMN()+1))</f>
        <v>7</v>
      </c>
      <c r="N109">
        <f>IFERROR(INDEX(BasicStats!$A:$AH,MATCH($A109,BasicStats!$B:$B,0),COLUMN()+1),INDEX(BasicStats!$A:$AH,MATCH($A109&amp;" NCAA",BasicStats!$B:$B,0),COLUMN()+1))</f>
        <v>2598</v>
      </c>
      <c r="O109">
        <f>IFERROR(INDEX(BasicStats!$A:$AH,MATCH($A109,BasicStats!$B:$B,0),COLUMN()+1),INDEX(BasicStats!$A:$AH,MATCH($A109&amp;" NCAA",BasicStats!$B:$B,0),COLUMN()+1))</f>
        <v>2491</v>
      </c>
      <c r="P109">
        <f>IFERROR(INDEX(BasicStats!$A:$AH,MATCH($A109,BasicStats!$B:$B,0),COLUMN()+1),INDEX(BasicStats!$A:$AH,MATCH($A109&amp;" NCAA",BasicStats!$B:$B,0),COLUMN()+1))</f>
        <v>0</v>
      </c>
      <c r="Q109">
        <f>IFERROR(INDEX(BasicStats!$A:$AH,MATCH($A109,BasicStats!$B:$B,0),COLUMN()+1),INDEX(BasicStats!$A:$AH,MATCH($A109&amp;" NCAA",BasicStats!$B:$B,0),COLUMN()+1))</f>
        <v>1360</v>
      </c>
      <c r="R109">
        <f>IFERROR(INDEX(BasicStats!$A:$AH,MATCH($A109,BasicStats!$B:$B,0),COLUMN()+1),INDEX(BasicStats!$A:$AH,MATCH($A109&amp;" NCAA",BasicStats!$B:$B,0),COLUMN()+1))</f>
        <v>903</v>
      </c>
      <c r="S109">
        <f>IFERROR(INDEX(BasicStats!$A:$AH,MATCH($A109,BasicStats!$B:$B,0),COLUMN()+1),INDEX(BasicStats!$A:$AH,MATCH($A109&amp;" NCAA",BasicStats!$B:$B,0),COLUMN()+1))</f>
        <v>1968</v>
      </c>
      <c r="T109">
        <f>IFERROR(INDEX(BasicStats!$A:$AH,MATCH($A109,BasicStats!$B:$B,0),COLUMN()+1),INDEX(BasicStats!$A:$AH,MATCH($A109&amp;" NCAA",BasicStats!$B:$B,0),COLUMN()+1))</f>
        <v>0.45900000000000002</v>
      </c>
      <c r="U109">
        <f>IFERROR(INDEX(BasicStats!$A:$AH,MATCH($A109,BasicStats!$B:$B,0),COLUMN()+1),INDEX(BasicStats!$A:$AH,MATCH($A109&amp;" NCAA",BasicStats!$B:$B,0),COLUMN()+1))</f>
        <v>330</v>
      </c>
      <c r="V109">
        <f>IFERROR(INDEX(BasicStats!$A:$AH,MATCH($A109,BasicStats!$B:$B,0),COLUMN()+1),INDEX(BasicStats!$A:$AH,MATCH($A109&amp;" NCAA",BasicStats!$B:$B,0),COLUMN()+1))</f>
        <v>859</v>
      </c>
      <c r="W109">
        <f>IFERROR(INDEX(BasicStats!$A:$AH,MATCH($A109,BasicStats!$B:$B,0),COLUMN()+1),INDEX(BasicStats!$A:$AH,MATCH($A109&amp;" NCAA",BasicStats!$B:$B,0),COLUMN()+1))</f>
        <v>0.38400000000000001</v>
      </c>
      <c r="X109">
        <f>IFERROR(INDEX(BasicStats!$A:$AH,MATCH($A109,BasicStats!$B:$B,0),COLUMN()+1),INDEX(BasicStats!$A:$AH,MATCH($A109&amp;" NCAA",BasicStats!$B:$B,0),COLUMN()+1))</f>
        <v>462</v>
      </c>
      <c r="Y109">
        <f>IFERROR(INDEX(BasicStats!$A:$AH,MATCH($A109,BasicStats!$B:$B,0),COLUMN()+1),INDEX(BasicStats!$A:$AH,MATCH($A109&amp;" NCAA",BasicStats!$B:$B,0),COLUMN()+1))</f>
        <v>694</v>
      </c>
      <c r="Z109">
        <f>IFERROR(INDEX(BasicStats!$A:$AH,MATCH($A109,BasicStats!$B:$B,0),COLUMN()+1),INDEX(BasicStats!$A:$AH,MATCH($A109&amp;" NCAA",BasicStats!$B:$B,0),COLUMN()+1))</f>
        <v>0.66600000000000004</v>
      </c>
      <c r="AA109">
        <f>IFERROR(INDEX(BasicStats!$A:$AH,MATCH($A109,BasicStats!$B:$B,0),COLUMN()+1),INDEX(BasicStats!$A:$AH,MATCH($A109&amp;" NCAA",BasicStats!$B:$B,0),COLUMN()+1))</f>
        <v>273</v>
      </c>
      <c r="AB109">
        <f>IFERROR(INDEX(BasicStats!$A:$AH,MATCH($A109,BasicStats!$B:$B,0),COLUMN()+1),INDEX(BasicStats!$A:$AH,MATCH($A109&amp;" NCAA",BasicStats!$B:$B,0),COLUMN()+1))</f>
        <v>1110</v>
      </c>
      <c r="AC109">
        <f>IFERROR(INDEX(BasicStats!$A:$AH,MATCH($A109,BasicStats!$B:$B,0),COLUMN()+1),INDEX(BasicStats!$A:$AH,MATCH($A109&amp;" NCAA",BasicStats!$B:$B,0),COLUMN()+1))</f>
        <v>415</v>
      </c>
      <c r="AD109">
        <f>IFERROR(INDEX(BasicStats!$A:$AH,MATCH($A109,BasicStats!$B:$B,0),COLUMN()+1),INDEX(BasicStats!$A:$AH,MATCH($A109&amp;" NCAA",BasicStats!$B:$B,0),COLUMN()+1))</f>
        <v>269</v>
      </c>
      <c r="AE109">
        <f>IFERROR(INDEX(BasicStats!$A:$AH,MATCH($A109,BasicStats!$B:$B,0),COLUMN()+1),INDEX(BasicStats!$A:$AH,MATCH($A109&amp;" NCAA",BasicStats!$B:$B,0),COLUMN()+1))</f>
        <v>158</v>
      </c>
      <c r="AF109">
        <f>IFERROR(INDEX(BasicStats!$A:$AH,MATCH($A109,BasicStats!$B:$B,0),COLUMN()+1),INDEX(BasicStats!$A:$AH,MATCH($A109&amp;" NCAA",BasicStats!$B:$B,0),COLUMN()+1))</f>
        <v>391</v>
      </c>
      <c r="AG109" s="38">
        <f>IFERROR(INDEX(AdvancedStats!$A:$AD,MATCH($A109,AdvancedStats!$B:$B,0),COLUMN()-15),INDEX(AdvancedStats!$A:$AD,MATCH($A109&amp;" NCAA",AdvancedStats!$B:$B,0),COLUMN()-15))</f>
        <v>71.3</v>
      </c>
      <c r="AH109" s="38">
        <f>IFERROR(INDEX(AdvancedStats!$A:$AD,MATCH($A109,AdvancedStats!$B:$B,0),COLUMN()-15),INDEX(AdvancedStats!$A:$AD,MATCH($A109&amp;" NCAA",AdvancedStats!$B:$B,0),COLUMN()-15))</f>
        <v>107.1</v>
      </c>
      <c r="AI109" s="38">
        <f>IFERROR(INDEX(AdvancedStats!$A:$AD,MATCH($A109,AdvancedStats!$B:$B,0),COLUMN()-15),INDEX(AdvancedStats!$A:$AD,MATCH($A109&amp;" NCAA",AdvancedStats!$B:$B,0),COLUMN()-15))</f>
        <v>0.35299999999999998</v>
      </c>
      <c r="AJ109" s="38">
        <f>IFERROR(INDEX(AdvancedStats!$A:$AD,MATCH($A109,AdvancedStats!$B:$B,0),COLUMN()-15),INDEX(AdvancedStats!$A:$AD,MATCH($A109&amp;" NCAA",AdvancedStats!$B:$B,0),COLUMN()-15))</f>
        <v>0.436</v>
      </c>
      <c r="AK109" s="38">
        <f>IFERROR(INDEX(AdvancedStats!$A:$AD,MATCH($A109,AdvancedStats!$B:$B,0),COLUMN()-15),INDEX(AdvancedStats!$A:$AD,MATCH($A109&amp;" NCAA",AdvancedStats!$B:$B,0),COLUMN()-15))</f>
        <v>0.56499999999999995</v>
      </c>
      <c r="AL109" s="38">
        <f>IFERROR(INDEX(AdvancedStats!$A:$AD,MATCH($A109,AdvancedStats!$B:$B,0),COLUMN()-15),INDEX(AdvancedStats!$A:$AD,MATCH($A109&amp;" NCAA",AdvancedStats!$B:$B,0),COLUMN()-15))</f>
        <v>45.4</v>
      </c>
      <c r="AM109" s="38">
        <f>IFERROR(INDEX(AdvancedStats!$A:$AD,MATCH($A109,AdvancedStats!$B:$B,0),COLUMN()-15),INDEX(AdvancedStats!$A:$AD,MATCH($A109&amp;" NCAA",AdvancedStats!$B:$B,0),COLUMN()-15))</f>
        <v>46</v>
      </c>
      <c r="AN109" s="38">
        <f>IFERROR(INDEX(AdvancedStats!$A:$AD,MATCH($A109,AdvancedStats!$B:$B,0),COLUMN()-15),INDEX(AdvancedStats!$A:$AD,MATCH($A109&amp;" NCAA",AdvancedStats!$B:$B,0),COLUMN()-15))</f>
        <v>11.1</v>
      </c>
      <c r="AO109" s="38">
        <f>IFERROR(INDEX(AdvancedStats!$A:$AD,MATCH($A109,AdvancedStats!$B:$B,0),COLUMN()-15),INDEX(AdvancedStats!$A:$AD,MATCH($A109&amp;" NCAA",AdvancedStats!$B:$B,0),COLUMN()-15))</f>
        <v>14</v>
      </c>
      <c r="AP109" s="38">
        <f>IFERROR(INDEX(AdvancedStats!$A:$AD,MATCH($A109,AdvancedStats!$B:$B,0),COLUMN()-15),INDEX(AdvancedStats!$A:$AD,MATCH($A109&amp;" NCAA",AdvancedStats!$B:$B,0),COLUMN()-15))</f>
        <v>0.54300000000000004</v>
      </c>
      <c r="AQ109" s="38">
        <f>IFERROR(INDEX(AdvancedStats!$A:$AD,MATCH($A109,AdvancedStats!$B:$B,0),COLUMN()-15),INDEX(AdvancedStats!$A:$AD,MATCH($A109&amp;" NCAA",AdvancedStats!$B:$B,0),COLUMN()-15))</f>
        <v>14.5</v>
      </c>
      <c r="AR109" s="38">
        <f>IFERROR(INDEX(AdvancedStats!$A:$AD,MATCH($A109,AdvancedStats!$B:$B,0),COLUMN()-15),INDEX(AdvancedStats!$A:$AD,MATCH($A109&amp;" NCAA",AdvancedStats!$B:$B,0),COLUMN()-15))</f>
        <v>23.1</v>
      </c>
      <c r="AS109" s="38">
        <f>IFERROR(INDEX(AdvancedStats!$A:$AD,MATCH($A109,AdvancedStats!$B:$B,0),COLUMN()-15),INDEX(AdvancedStats!$A:$AD,MATCH($A109&amp;" NCAA",AdvancedStats!$B:$B,0),COLUMN()-15))</f>
        <v>0.23499999999999999</v>
      </c>
      <c r="AT109" s="39">
        <f>IFERROR(INDEX(AdvancedOpponentStats!$A:$AD,MATCH($A109,AdvancedOpponentStats!$B:$B,0),COLUMN()-27),INDEX(AdvancedOpponentStats!$A:$AD,MATCH($A109&amp;" NCAA",AdvancedOpponentStats!$B:$B,0),COLUMN()-27))</f>
        <v>102.7</v>
      </c>
      <c r="AU109" s="39">
        <f>IFERROR(INDEX(AdvancedOpponentStats!$A:$AD,MATCH($A109,AdvancedOpponentStats!$B:$B,0),COLUMN()-27),INDEX(AdvancedOpponentStats!$A:$AD,MATCH($A109&amp;" NCAA",AdvancedOpponentStats!$B:$B,0),COLUMN()-27))</f>
        <v>0.308</v>
      </c>
      <c r="AV109" s="39">
        <f>IFERROR(INDEX(AdvancedOpponentStats!$A:$AD,MATCH($A109,AdvancedOpponentStats!$B:$B,0),COLUMN()-27),INDEX(AdvancedOpponentStats!$A:$AD,MATCH($A109&amp;" NCAA",AdvancedOpponentStats!$B:$B,0),COLUMN()-27))</f>
        <v>0.45100000000000001</v>
      </c>
      <c r="AW109" s="39">
        <f>IFERROR(INDEX(AdvancedOpponentStats!$A:$AD,MATCH($A109,AdvancedOpponentStats!$B:$B,0),COLUMN()-27),INDEX(AdvancedOpponentStats!$A:$AD,MATCH($A109&amp;" NCAA",AdvancedOpponentStats!$B:$B,0),COLUMN()-27))</f>
        <v>0.53</v>
      </c>
      <c r="AX109" s="39">
        <f>IFERROR(INDEX(AdvancedOpponentStats!$A:$AD,MATCH($A109,AdvancedOpponentStats!$B:$B,0),COLUMN()-27),INDEX(AdvancedOpponentStats!$A:$AD,MATCH($A109&amp;" NCAA",AdvancedOpponentStats!$B:$B,0),COLUMN()-27))</f>
        <v>54.6</v>
      </c>
      <c r="AY109" s="39">
        <f>IFERROR(INDEX(AdvancedOpponentStats!$A:$AD,MATCH($A109,AdvancedOpponentStats!$B:$B,0),COLUMN()-27),INDEX(AdvancedOpponentStats!$A:$AD,MATCH($A109&amp;" NCAA",AdvancedOpponentStats!$B:$B,0),COLUMN()-27))</f>
        <v>58.7</v>
      </c>
      <c r="AZ109" s="39">
        <f>IFERROR(INDEX(AdvancedOpponentStats!$A:$AD,MATCH($A109,AdvancedOpponentStats!$B:$B,0),COLUMN()-27),INDEX(AdvancedOpponentStats!$A:$AD,MATCH($A109&amp;" NCAA",AdvancedOpponentStats!$B:$B,0),COLUMN()-27))</f>
        <v>7</v>
      </c>
      <c r="BA109" s="39">
        <f>IFERROR(INDEX(AdvancedOpponentStats!$A:$AD,MATCH($A109,AdvancedOpponentStats!$B:$B,0),COLUMN()-27),INDEX(AdvancedOpponentStats!$A:$AD,MATCH($A109&amp;" NCAA",AdvancedOpponentStats!$B:$B,0),COLUMN()-27))</f>
        <v>9.6999999999999993</v>
      </c>
      <c r="BB109" s="39">
        <f>IFERROR(INDEX(AdvancedOpponentStats!$A:$AD,MATCH($A109,AdvancedOpponentStats!$B:$B,0),COLUMN()-27),INDEX(AdvancedOpponentStats!$A:$AD,MATCH($A109&amp;" NCAA",AdvancedOpponentStats!$B:$B,0),COLUMN()-27))</f>
        <v>0.499</v>
      </c>
      <c r="BC109" s="39">
        <f>IFERROR(INDEX(AdvancedOpponentStats!$A:$AD,MATCH($A109,AdvancedOpponentStats!$B:$B,0),COLUMN()-27),INDEX(AdvancedOpponentStats!$A:$AD,MATCH($A109&amp;" NCAA",AdvancedOpponentStats!$B:$B,0),COLUMN()-27))</f>
        <v>17.899999999999999</v>
      </c>
      <c r="BD109" s="39">
        <f>IFERROR(INDEX(AdvancedOpponentStats!$A:$AD,MATCH($A109,AdvancedOpponentStats!$B:$B,0),COLUMN()-27),INDEX(AdvancedOpponentStats!$A:$AD,MATCH($A109&amp;" NCAA",AdvancedOpponentStats!$B:$B,0),COLUMN()-27))</f>
        <v>33.799999999999997</v>
      </c>
      <c r="BE109" s="39">
        <f>IFERROR(INDEX(AdvancedOpponentStats!$A:$AD,MATCH($A109,AdvancedOpponentStats!$B:$B,0),COLUMN()-27),INDEX(AdvancedOpponentStats!$A:$AD,MATCH($A109&amp;" NCAA",AdvancedOpponentStats!$B:$B,0),COLUMN()-27))</f>
        <v>0.216</v>
      </c>
      <c r="BF109" s="41">
        <f>IFERROR(INDEX(TeamRankings!$A:$R,MATCH($A109,TeamRankings!$B:$B,0),COLUMN()-49),INDEX(TeamRankings!$A:$R,MATCH($A109&amp;" NCAA",TeamRankings!$B:$B,0),COLUMN()-49))</f>
        <v>3.15</v>
      </c>
      <c r="BG109" s="41">
        <f>IFERROR(INDEX(TeamRankings!$A:$R,MATCH($A109,TeamRankings!$B:$B,0),COLUMN()-48),INDEX(TeamRankings!$A:$R,MATCH($A109&amp;" NCAA",TeamRankings!$B:$B,0),COLUMN()-48))</f>
        <v>0.66</v>
      </c>
      <c r="BH109" s="41">
        <f>IFERROR(INDEX(TeamRankings!$A:$R,MATCH($A109,TeamRankings!$B:$B,0),COLUMN()-47),INDEX(TeamRankings!$A:$R,MATCH($A109&amp;" NCAA",TeamRankings!$B:$B,0),COLUMN()-47))</f>
        <v>3.58</v>
      </c>
      <c r="BI109" s="41">
        <f>IFERROR(INDEX(TeamRankings!$A:$R,MATCH($A109,TeamRankings!$B:$B,0),COLUMN()-47),INDEX(TeamRankings!$A:$R,MATCH($A109&amp;" NCAA",TeamRankings!$B:$B,0),COLUMN()-47))</f>
        <v>-1.1399999999999999</v>
      </c>
      <c r="BJ109" s="41">
        <f>IFERROR(INDEX(TeamRankings!$A:$R,MATCH($A109,TeamRankings!$B:$B,0),COLUMN()-47),INDEX(TeamRankings!$A:$R,MATCH($A109&amp;" NCAA",TeamRankings!$B:$B,0),COLUMN()-47))</f>
        <v>2.4500000000000002</v>
      </c>
      <c r="BK109" s="41">
        <f>IFERROR(INDEX(TeamRankings!$A:$R,MATCH($A109,TeamRankings!$B:$B,0),COLUMN()-47),INDEX(TeamRankings!$A:$R,MATCH($A109&amp;" NCAA",TeamRankings!$B:$B,0),COLUMN()-47))</f>
        <v>106.08</v>
      </c>
      <c r="BL109" s="41">
        <f>IFERROR(INDEX(TeamRankings!$A:$R,MATCH($A109,TeamRankings!$B:$B,0),COLUMN()-47),INDEX(TeamRankings!$A:$R,MATCH($A109&amp;" NCAA",TeamRankings!$B:$B,0),COLUMN()-47))</f>
        <v>101.81</v>
      </c>
      <c r="BM109" s="41">
        <f>IFERROR(INDEX(TeamRankings!$A:$R,MATCH($A109,TeamRankings!$B:$B,0),COLUMN()-47),INDEX(TeamRankings!$A:$R,MATCH($A109&amp;" NCAA",TeamRankings!$B:$B,0),COLUMN()-47))</f>
        <v>4.2699999999999996</v>
      </c>
      <c r="BN109">
        <f t="shared" si="33"/>
        <v>120</v>
      </c>
      <c r="BO109">
        <f t="shared" si="34"/>
        <v>143.5</v>
      </c>
      <c r="BP109">
        <f t="shared" si="20"/>
        <v>76.411764705882348</v>
      </c>
      <c r="BQ109" s="41" t="str">
        <f>INDEX(TeamRankings!$A:$R,MATCH($A109,TeamRankings!$B:$B,0),3)</f>
        <v>Sun Belt</v>
      </c>
      <c r="BR109" s="40">
        <f t="shared" si="21"/>
        <v>4.3999999999999915</v>
      </c>
      <c r="BS109" s="40">
        <f t="shared" si="22"/>
        <v>4.4999999999999984E-2</v>
      </c>
      <c r="BT109" s="40">
        <f t="shared" si="23"/>
        <v>-1.5000000000000013E-2</v>
      </c>
      <c r="BU109" s="40">
        <f t="shared" si="24"/>
        <v>3.499999999999992E-2</v>
      </c>
      <c r="BV109" s="40">
        <f t="shared" si="25"/>
        <v>-9.2000000000000028</v>
      </c>
      <c r="BW109" s="40">
        <f t="shared" si="26"/>
        <v>-12.700000000000003</v>
      </c>
      <c r="BX109" s="40">
        <f t="shared" si="27"/>
        <v>4.0999999999999996</v>
      </c>
      <c r="BY109" s="40">
        <f t="shared" si="28"/>
        <v>4.3000000000000007</v>
      </c>
      <c r="BZ109" s="40">
        <f t="shared" si="29"/>
        <v>4.4000000000000039E-2</v>
      </c>
      <c r="CA109" s="40">
        <f t="shared" si="30"/>
        <v>-3.3999999999999986</v>
      </c>
      <c r="CB109" s="40">
        <f t="shared" si="31"/>
        <v>-10.699999999999996</v>
      </c>
      <c r="CC109" s="40">
        <f t="shared" si="32"/>
        <v>1.8999999999999989E-2</v>
      </c>
    </row>
    <row r="110" spans="1:81" x14ac:dyDescent="0.25">
      <c r="A110" t="s">
        <v>238</v>
      </c>
      <c r="B110">
        <f>IFERROR(INDEX(BasicStats!$A:$AH,MATCH($A110,BasicStats!$B:$B,0),COLUMN()+1),INDEX(BasicStats!$A:$AH,MATCH($A110&amp;" NCAA",BasicStats!$B:$B,0),COLUMN()+1))</f>
        <v>32</v>
      </c>
      <c r="C110">
        <f>IFERROR(INDEX(BasicStats!$A:$AH,MATCH($A110,BasicStats!$B:$B,0),COLUMN()+1),INDEX(BasicStats!$A:$AH,MATCH($A110&amp;" NCAA",BasicStats!$B:$B,0),COLUMN()+1))</f>
        <v>14</v>
      </c>
      <c r="D110">
        <f>IFERROR(INDEX(BasicStats!$A:$AH,MATCH($A110,BasicStats!$B:$B,0),COLUMN()+1),INDEX(BasicStats!$A:$AH,MATCH($A110&amp;" NCAA",BasicStats!$B:$B,0),COLUMN()+1))</f>
        <v>18</v>
      </c>
      <c r="E110">
        <f>IFERROR(INDEX(BasicStats!$A:$AH,MATCH($A110,BasicStats!$B:$B,0),COLUMN()+1),INDEX(BasicStats!$A:$AH,MATCH($A110&amp;" NCAA",BasicStats!$B:$B,0),COLUMN()+1))</f>
        <v>0.438</v>
      </c>
      <c r="F110">
        <f>IFERROR(INDEX(BasicStats!$A:$AH,MATCH($A110,BasicStats!$B:$B,0),COLUMN()+1),INDEX(BasicStats!$A:$AH,MATCH($A110&amp;" NCAA",BasicStats!$B:$B,0),COLUMN()+1))</f>
        <v>6.95</v>
      </c>
      <c r="G110">
        <f>IFERROR(INDEX(BasicStats!$A:$AH,MATCH($A110,BasicStats!$B:$B,0),COLUMN()+1),INDEX(BasicStats!$A:$AH,MATCH($A110&amp;" NCAA",BasicStats!$B:$B,0),COLUMN()+1))</f>
        <v>8.17</v>
      </c>
      <c r="H110">
        <f>IFERROR(INDEX(BasicStats!$A:$AH,MATCH($A110,BasicStats!$B:$B,0),COLUMN()+1),INDEX(BasicStats!$A:$AH,MATCH($A110&amp;" NCAA",BasicStats!$B:$B,0),COLUMN()+1))</f>
        <v>6</v>
      </c>
      <c r="I110">
        <f>IFERROR(INDEX(BasicStats!$A:$AH,MATCH($A110,BasicStats!$B:$B,0),COLUMN()+1),INDEX(BasicStats!$A:$AH,MATCH($A110&amp;" NCAA",BasicStats!$B:$B,0),COLUMN()+1))</f>
        <v>12</v>
      </c>
      <c r="J110">
        <f>IFERROR(INDEX(BasicStats!$A:$AH,MATCH($A110,BasicStats!$B:$B,0),COLUMN()+1),INDEX(BasicStats!$A:$AH,MATCH($A110&amp;" NCAA",BasicStats!$B:$B,0),COLUMN()+1))</f>
        <v>11</v>
      </c>
      <c r="K110">
        <f>IFERROR(INDEX(BasicStats!$A:$AH,MATCH($A110,BasicStats!$B:$B,0),COLUMN()+1),INDEX(BasicStats!$A:$AH,MATCH($A110&amp;" NCAA",BasicStats!$B:$B,0),COLUMN()+1))</f>
        <v>7</v>
      </c>
      <c r="L110">
        <f>IFERROR(INDEX(BasicStats!$A:$AH,MATCH($A110,BasicStats!$B:$B,0),COLUMN()+1),INDEX(BasicStats!$A:$AH,MATCH($A110&amp;" NCAA",BasicStats!$B:$B,0),COLUMN()+1))</f>
        <v>3</v>
      </c>
      <c r="M110">
        <f>IFERROR(INDEX(BasicStats!$A:$AH,MATCH($A110,BasicStats!$B:$B,0),COLUMN()+1),INDEX(BasicStats!$A:$AH,MATCH($A110&amp;" NCAA",BasicStats!$B:$B,0),COLUMN()+1))</f>
        <v>9</v>
      </c>
      <c r="N110">
        <f>IFERROR(INDEX(BasicStats!$A:$AH,MATCH($A110,BasicStats!$B:$B,0),COLUMN()+1),INDEX(BasicStats!$A:$AH,MATCH($A110&amp;" NCAA",BasicStats!$B:$B,0),COLUMN()+1))</f>
        <v>2091</v>
      </c>
      <c r="O110">
        <f>IFERROR(INDEX(BasicStats!$A:$AH,MATCH($A110,BasicStats!$B:$B,0),COLUMN()+1),INDEX(BasicStats!$A:$AH,MATCH($A110&amp;" NCAA",BasicStats!$B:$B,0),COLUMN()+1))</f>
        <v>2130</v>
      </c>
      <c r="P110">
        <f>IFERROR(INDEX(BasicStats!$A:$AH,MATCH($A110,BasicStats!$B:$B,0),COLUMN()+1),INDEX(BasicStats!$A:$AH,MATCH($A110&amp;" NCAA",BasicStats!$B:$B,0),COLUMN()+1))</f>
        <v>0</v>
      </c>
      <c r="Q110">
        <f>IFERROR(INDEX(BasicStats!$A:$AH,MATCH($A110,BasicStats!$B:$B,0),COLUMN()+1),INDEX(BasicStats!$A:$AH,MATCH($A110&amp;" NCAA",BasicStats!$B:$B,0),COLUMN()+1))</f>
        <v>1285</v>
      </c>
      <c r="R110">
        <f>IFERROR(INDEX(BasicStats!$A:$AH,MATCH($A110,BasicStats!$B:$B,0),COLUMN()+1),INDEX(BasicStats!$A:$AH,MATCH($A110&amp;" NCAA",BasicStats!$B:$B,0),COLUMN()+1))</f>
        <v>755</v>
      </c>
      <c r="S110">
        <f>IFERROR(INDEX(BasicStats!$A:$AH,MATCH($A110,BasicStats!$B:$B,0),COLUMN()+1),INDEX(BasicStats!$A:$AH,MATCH($A110&amp;" NCAA",BasicStats!$B:$B,0),COLUMN()+1))</f>
        <v>1714</v>
      </c>
      <c r="T110">
        <f>IFERROR(INDEX(BasicStats!$A:$AH,MATCH($A110,BasicStats!$B:$B,0),COLUMN()+1),INDEX(BasicStats!$A:$AH,MATCH($A110&amp;" NCAA",BasicStats!$B:$B,0),COLUMN()+1))</f>
        <v>0.44</v>
      </c>
      <c r="U110">
        <f>IFERROR(INDEX(BasicStats!$A:$AH,MATCH($A110,BasicStats!$B:$B,0),COLUMN()+1),INDEX(BasicStats!$A:$AH,MATCH($A110&amp;" NCAA",BasicStats!$B:$B,0),COLUMN()+1))</f>
        <v>176</v>
      </c>
      <c r="V110">
        <f>IFERROR(INDEX(BasicStats!$A:$AH,MATCH($A110,BasicStats!$B:$B,0),COLUMN()+1),INDEX(BasicStats!$A:$AH,MATCH($A110&amp;" NCAA",BasicStats!$B:$B,0),COLUMN()+1))</f>
        <v>573</v>
      </c>
      <c r="W110">
        <f>IFERROR(INDEX(BasicStats!$A:$AH,MATCH($A110,BasicStats!$B:$B,0),COLUMN()+1),INDEX(BasicStats!$A:$AH,MATCH($A110&amp;" NCAA",BasicStats!$B:$B,0),COLUMN()+1))</f>
        <v>0.307</v>
      </c>
      <c r="X110">
        <f>IFERROR(INDEX(BasicStats!$A:$AH,MATCH($A110,BasicStats!$B:$B,0),COLUMN()+1),INDEX(BasicStats!$A:$AH,MATCH($A110&amp;" NCAA",BasicStats!$B:$B,0),COLUMN()+1))</f>
        <v>405</v>
      </c>
      <c r="Y110">
        <f>IFERROR(INDEX(BasicStats!$A:$AH,MATCH($A110,BasicStats!$B:$B,0),COLUMN()+1),INDEX(BasicStats!$A:$AH,MATCH($A110&amp;" NCAA",BasicStats!$B:$B,0),COLUMN()+1))</f>
        <v>588</v>
      </c>
      <c r="Z110">
        <f>IFERROR(INDEX(BasicStats!$A:$AH,MATCH($A110,BasicStats!$B:$B,0),COLUMN()+1),INDEX(BasicStats!$A:$AH,MATCH($A110&amp;" NCAA",BasicStats!$B:$B,0),COLUMN()+1))</f>
        <v>0.68899999999999995</v>
      </c>
      <c r="AA110">
        <f>IFERROR(INDEX(BasicStats!$A:$AH,MATCH($A110,BasicStats!$B:$B,0),COLUMN()+1),INDEX(BasicStats!$A:$AH,MATCH($A110&amp;" NCAA",BasicStats!$B:$B,0),COLUMN()+1))</f>
        <v>262</v>
      </c>
      <c r="AB110">
        <f>IFERROR(INDEX(BasicStats!$A:$AH,MATCH($A110,BasicStats!$B:$B,0),COLUMN()+1),INDEX(BasicStats!$A:$AH,MATCH($A110&amp;" NCAA",BasicStats!$B:$B,0),COLUMN()+1))</f>
        <v>1076</v>
      </c>
      <c r="AC110">
        <f>IFERROR(INDEX(BasicStats!$A:$AH,MATCH($A110,BasicStats!$B:$B,0),COLUMN()+1),INDEX(BasicStats!$A:$AH,MATCH($A110&amp;" NCAA",BasicStats!$B:$B,0),COLUMN()+1))</f>
        <v>433</v>
      </c>
      <c r="AD110">
        <f>IFERROR(INDEX(BasicStats!$A:$AH,MATCH($A110,BasicStats!$B:$B,0),COLUMN()+1),INDEX(BasicStats!$A:$AH,MATCH($A110&amp;" NCAA",BasicStats!$B:$B,0),COLUMN()+1))</f>
        <v>221</v>
      </c>
      <c r="AE110">
        <f>IFERROR(INDEX(BasicStats!$A:$AH,MATCH($A110,BasicStats!$B:$B,0),COLUMN()+1),INDEX(BasicStats!$A:$AH,MATCH($A110&amp;" NCAA",BasicStats!$B:$B,0),COLUMN()+1))</f>
        <v>166</v>
      </c>
      <c r="AF110">
        <f>IFERROR(INDEX(BasicStats!$A:$AH,MATCH($A110,BasicStats!$B:$B,0),COLUMN()+1),INDEX(BasicStats!$A:$AH,MATCH($A110&amp;" NCAA",BasicStats!$B:$B,0),COLUMN()+1))</f>
        <v>459</v>
      </c>
      <c r="AG110" s="38">
        <f>IFERROR(INDEX(AdvancedStats!$A:$AD,MATCH($A110,AdvancedStats!$B:$B,0),COLUMN()-15),INDEX(AdvancedStats!$A:$AD,MATCH($A110&amp;" NCAA",AdvancedStats!$B:$B,0),COLUMN()-15))</f>
        <v>68.099999999999994</v>
      </c>
      <c r="AH110" s="38">
        <f>IFERROR(INDEX(AdvancedStats!$A:$AD,MATCH($A110,AdvancedStats!$B:$B,0),COLUMN()-15),INDEX(AdvancedStats!$A:$AD,MATCH($A110&amp;" NCAA",AdvancedStats!$B:$B,0),COLUMN()-15))</f>
        <v>95.6</v>
      </c>
      <c r="AI110" s="38">
        <f>IFERROR(INDEX(AdvancedStats!$A:$AD,MATCH($A110,AdvancedStats!$B:$B,0),COLUMN()-15),INDEX(AdvancedStats!$A:$AD,MATCH($A110&amp;" NCAA",AdvancedStats!$B:$B,0),COLUMN()-15))</f>
        <v>0.34300000000000003</v>
      </c>
      <c r="AJ110" s="38">
        <f>IFERROR(INDEX(AdvancedStats!$A:$AD,MATCH($A110,AdvancedStats!$B:$B,0),COLUMN()-15),INDEX(AdvancedStats!$A:$AD,MATCH($A110&amp;" NCAA",AdvancedStats!$B:$B,0),COLUMN()-15))</f>
        <v>0.33400000000000002</v>
      </c>
      <c r="AK110" s="38">
        <f>IFERROR(INDEX(AdvancedStats!$A:$AD,MATCH($A110,AdvancedStats!$B:$B,0),COLUMN()-15),INDEX(AdvancedStats!$A:$AD,MATCH($A110&amp;" NCAA",AdvancedStats!$B:$B,0),COLUMN()-15))</f>
        <v>0.52500000000000002</v>
      </c>
      <c r="AL110" s="38">
        <f>IFERROR(INDEX(AdvancedStats!$A:$AD,MATCH($A110,AdvancedStats!$B:$B,0),COLUMN()-15),INDEX(AdvancedStats!$A:$AD,MATCH($A110&amp;" NCAA",AdvancedStats!$B:$B,0),COLUMN()-15))</f>
        <v>48.3</v>
      </c>
      <c r="AM110" s="38">
        <f>IFERROR(INDEX(AdvancedStats!$A:$AD,MATCH($A110,AdvancedStats!$B:$B,0),COLUMN()-15),INDEX(AdvancedStats!$A:$AD,MATCH($A110&amp;" NCAA",AdvancedStats!$B:$B,0),COLUMN()-15))</f>
        <v>57.4</v>
      </c>
      <c r="AN110" s="38">
        <f>IFERROR(INDEX(AdvancedStats!$A:$AD,MATCH($A110,AdvancedStats!$B:$B,0),COLUMN()-15),INDEX(AdvancedStats!$A:$AD,MATCH($A110&amp;" NCAA",AdvancedStats!$B:$B,0),COLUMN()-15))</f>
        <v>10.1</v>
      </c>
      <c r="AO110" s="38">
        <f>IFERROR(INDEX(AdvancedStats!$A:$AD,MATCH($A110,AdvancedStats!$B:$B,0),COLUMN()-15),INDEX(AdvancedStats!$A:$AD,MATCH($A110&amp;" NCAA",AdvancedStats!$B:$B,0),COLUMN()-15))</f>
        <v>14.4</v>
      </c>
      <c r="AP110" s="38">
        <f>IFERROR(INDEX(AdvancedStats!$A:$AD,MATCH($A110,AdvancedStats!$B:$B,0),COLUMN()-15),INDEX(AdvancedStats!$A:$AD,MATCH($A110&amp;" NCAA",AdvancedStats!$B:$B,0),COLUMN()-15))</f>
        <v>0.49199999999999999</v>
      </c>
      <c r="AQ110" s="38">
        <f>IFERROR(INDEX(AdvancedStats!$A:$AD,MATCH($A110,AdvancedStats!$B:$B,0),COLUMN()-15),INDEX(AdvancedStats!$A:$AD,MATCH($A110&amp;" NCAA",AdvancedStats!$B:$B,0),COLUMN()-15))</f>
        <v>18.7</v>
      </c>
      <c r="AR110" s="38">
        <f>IFERROR(INDEX(AdvancedStats!$A:$AD,MATCH($A110,AdvancedStats!$B:$B,0),COLUMN()-15),INDEX(AdvancedStats!$A:$AD,MATCH($A110&amp;" NCAA",AdvancedStats!$B:$B,0),COLUMN()-15))</f>
        <v>25.3</v>
      </c>
      <c r="AS110" s="38">
        <f>IFERROR(INDEX(AdvancedStats!$A:$AD,MATCH($A110,AdvancedStats!$B:$B,0),COLUMN()-15),INDEX(AdvancedStats!$A:$AD,MATCH($A110&amp;" NCAA",AdvancedStats!$B:$B,0),COLUMN()-15))</f>
        <v>0.23599999999999999</v>
      </c>
      <c r="AT110" s="39">
        <f>IFERROR(INDEX(AdvancedOpponentStats!$A:$AD,MATCH($A110,AdvancedOpponentStats!$B:$B,0),COLUMN()-27),INDEX(AdvancedOpponentStats!$A:$AD,MATCH($A110&amp;" NCAA",AdvancedOpponentStats!$B:$B,0),COLUMN()-27))</f>
        <v>97.3</v>
      </c>
      <c r="AU110" s="39">
        <f>IFERROR(INDEX(AdvancedOpponentStats!$A:$AD,MATCH($A110,AdvancedOpponentStats!$B:$B,0),COLUMN()-27),INDEX(AdvancedOpponentStats!$A:$AD,MATCH($A110&amp;" NCAA",AdvancedOpponentStats!$B:$B,0),COLUMN()-27))</f>
        <v>0.34799999999999998</v>
      </c>
      <c r="AV110" s="39">
        <f>IFERROR(INDEX(AdvancedOpponentStats!$A:$AD,MATCH($A110,AdvancedOpponentStats!$B:$B,0),COLUMN()-27),INDEX(AdvancedOpponentStats!$A:$AD,MATCH($A110&amp;" NCAA",AdvancedOpponentStats!$B:$B,0),COLUMN()-27))</f>
        <v>0.377</v>
      </c>
      <c r="AW110" s="39">
        <f>IFERROR(INDEX(AdvancedOpponentStats!$A:$AD,MATCH($A110,AdvancedOpponentStats!$B:$B,0),COLUMN()-27),INDEX(AdvancedOpponentStats!$A:$AD,MATCH($A110&amp;" NCAA",AdvancedOpponentStats!$B:$B,0),COLUMN()-27))</f>
        <v>0.495</v>
      </c>
      <c r="AX110" s="39">
        <f>IFERROR(INDEX(AdvancedOpponentStats!$A:$AD,MATCH($A110,AdvancedOpponentStats!$B:$B,0),COLUMN()-27),INDEX(AdvancedOpponentStats!$A:$AD,MATCH($A110&amp;" NCAA",AdvancedOpponentStats!$B:$B,0),COLUMN()-27))</f>
        <v>51.7</v>
      </c>
      <c r="AY110" s="39">
        <f>IFERROR(INDEX(AdvancedOpponentStats!$A:$AD,MATCH($A110,AdvancedOpponentStats!$B:$B,0),COLUMN()-27),INDEX(AdvancedOpponentStats!$A:$AD,MATCH($A110&amp;" NCAA",AdvancedOpponentStats!$B:$B,0),COLUMN()-27))</f>
        <v>61.1</v>
      </c>
      <c r="AZ110" s="39">
        <f>IFERROR(INDEX(AdvancedOpponentStats!$A:$AD,MATCH($A110,AdvancedOpponentStats!$B:$B,0),COLUMN()-27),INDEX(AdvancedOpponentStats!$A:$AD,MATCH($A110&amp;" NCAA",AdvancedOpponentStats!$B:$B,0),COLUMN()-27))</f>
        <v>10.3</v>
      </c>
      <c r="BA110" s="39">
        <f>IFERROR(INDEX(AdvancedOpponentStats!$A:$AD,MATCH($A110,AdvancedOpponentStats!$B:$B,0),COLUMN()-27),INDEX(AdvancedOpponentStats!$A:$AD,MATCH($A110&amp;" NCAA",AdvancedOpponentStats!$B:$B,0),COLUMN()-27))</f>
        <v>9.5</v>
      </c>
      <c r="BB110" s="39">
        <f>IFERROR(INDEX(AdvancedOpponentStats!$A:$AD,MATCH($A110,AdvancedOpponentStats!$B:$B,0),COLUMN()-27),INDEX(AdvancedOpponentStats!$A:$AD,MATCH($A110&amp;" NCAA",AdvancedOpponentStats!$B:$B,0),COLUMN()-27))</f>
        <v>0.45700000000000002</v>
      </c>
      <c r="BC110" s="39">
        <f>IFERROR(INDEX(AdvancedOpponentStats!$A:$AD,MATCH($A110,AdvancedOpponentStats!$B:$B,0),COLUMN()-27),INDEX(AdvancedOpponentStats!$A:$AD,MATCH($A110&amp;" NCAA",AdvancedOpponentStats!$B:$B,0),COLUMN()-27))</f>
        <v>16</v>
      </c>
      <c r="BD110" s="39">
        <f>IFERROR(INDEX(AdvancedOpponentStats!$A:$AD,MATCH($A110,AdvancedOpponentStats!$B:$B,0),COLUMN()-27),INDEX(AdvancedOpponentStats!$A:$AD,MATCH($A110&amp;" NCAA",AdvancedOpponentStats!$B:$B,0),COLUMN()-27))</f>
        <v>31.6</v>
      </c>
      <c r="BE110" s="39">
        <f>IFERROR(INDEX(AdvancedOpponentStats!$A:$AD,MATCH($A110,AdvancedOpponentStats!$B:$B,0),COLUMN()-27),INDEX(AdvancedOpponentStats!$A:$AD,MATCH($A110&amp;" NCAA",AdvancedOpponentStats!$B:$B,0),COLUMN()-27))</f>
        <v>0.24</v>
      </c>
      <c r="BF110" s="41">
        <f>IFERROR(INDEX(TeamRankings!$A:$R,MATCH($A110,TeamRankings!$B:$B,0),COLUMN()-49),INDEX(TeamRankings!$A:$R,MATCH($A110&amp;" NCAA",TeamRankings!$B:$B,0),COLUMN()-49))</f>
        <v>-1.22</v>
      </c>
      <c r="BG110" s="41">
        <f>IFERROR(INDEX(TeamRankings!$A:$R,MATCH($A110,TeamRankings!$B:$B,0),COLUMN()-48),INDEX(TeamRankings!$A:$R,MATCH($A110&amp;" NCAA",TeamRankings!$B:$B,0),COLUMN()-48))</f>
        <v>8.17</v>
      </c>
      <c r="BH110" s="41">
        <f>IFERROR(INDEX(TeamRankings!$A:$R,MATCH($A110,TeamRankings!$B:$B,0),COLUMN()-47),INDEX(TeamRankings!$A:$R,MATCH($A110&amp;" NCAA",TeamRankings!$B:$B,0),COLUMN()-47))</f>
        <v>-1.71</v>
      </c>
      <c r="BI110" s="41">
        <f>IFERROR(INDEX(TeamRankings!$A:$R,MATCH($A110,TeamRankings!$B:$B,0),COLUMN()-47),INDEX(TeamRankings!$A:$R,MATCH($A110&amp;" NCAA",TeamRankings!$B:$B,0),COLUMN()-47))</f>
        <v>8.66</v>
      </c>
      <c r="BJ110" s="41">
        <f>IFERROR(INDEX(TeamRankings!$A:$R,MATCH($A110,TeamRankings!$B:$B,0),COLUMN()-47),INDEX(TeamRankings!$A:$R,MATCH($A110&amp;" NCAA",TeamRankings!$B:$B,0),COLUMN()-47))</f>
        <v>6.95</v>
      </c>
      <c r="BK110" s="41">
        <f>IFERROR(INDEX(TeamRankings!$A:$R,MATCH($A110,TeamRankings!$B:$B,0),COLUMN()-47),INDEX(TeamRankings!$A:$R,MATCH($A110&amp;" NCAA",TeamRankings!$B:$B,0),COLUMN()-47))</f>
        <v>102.28</v>
      </c>
      <c r="BL110" s="41">
        <f>IFERROR(INDEX(TeamRankings!$A:$R,MATCH($A110,TeamRankings!$B:$B,0),COLUMN()-47),INDEX(TeamRankings!$A:$R,MATCH($A110&amp;" NCAA",TeamRankings!$B:$B,0),COLUMN()-47))</f>
        <v>92.37</v>
      </c>
      <c r="BM110" s="41">
        <f>IFERROR(INDEX(TeamRankings!$A:$R,MATCH($A110,TeamRankings!$B:$B,0),COLUMN()-47),INDEX(TeamRankings!$A:$R,MATCH($A110&amp;" NCAA",TeamRankings!$B:$B,0),COLUMN()-47))</f>
        <v>9.92</v>
      </c>
      <c r="BN110">
        <f t="shared" si="33"/>
        <v>187</v>
      </c>
      <c r="BO110">
        <f t="shared" si="34"/>
        <v>37</v>
      </c>
      <c r="BP110">
        <f t="shared" si="20"/>
        <v>65.34375</v>
      </c>
      <c r="BQ110" s="41" t="str">
        <f>INDEX(TeamRankings!$A:$R,MATCH($A110,TeamRankings!$B:$B,0),3)</f>
        <v>ACC</v>
      </c>
      <c r="BR110" s="40">
        <f t="shared" si="21"/>
        <v>-1.7000000000000028</v>
      </c>
      <c r="BS110" s="40">
        <f t="shared" si="22"/>
        <v>-4.9999999999999489E-3</v>
      </c>
      <c r="BT110" s="40">
        <f t="shared" si="23"/>
        <v>-4.2999999999999983E-2</v>
      </c>
      <c r="BU110" s="40">
        <f t="shared" si="24"/>
        <v>3.0000000000000027E-2</v>
      </c>
      <c r="BV110" s="40">
        <f t="shared" si="25"/>
        <v>-3.4000000000000057</v>
      </c>
      <c r="BW110" s="40">
        <f t="shared" si="26"/>
        <v>-3.7000000000000028</v>
      </c>
      <c r="BX110" s="40">
        <f t="shared" si="27"/>
        <v>-0.20000000000000107</v>
      </c>
      <c r="BY110" s="40">
        <f t="shared" si="28"/>
        <v>4.9000000000000004</v>
      </c>
      <c r="BZ110" s="40">
        <f t="shared" si="29"/>
        <v>3.4999999999999976E-2</v>
      </c>
      <c r="CA110" s="40">
        <f t="shared" si="30"/>
        <v>2.6999999999999993</v>
      </c>
      <c r="CB110" s="40">
        <f t="shared" si="31"/>
        <v>-6.3000000000000007</v>
      </c>
      <c r="CC110" s="40">
        <f t="shared" si="32"/>
        <v>-4.0000000000000036E-3</v>
      </c>
    </row>
    <row r="111" spans="1:81" x14ac:dyDescent="0.25">
      <c r="A111" t="s">
        <v>239</v>
      </c>
      <c r="B111">
        <f>IFERROR(INDEX(BasicStats!$A:$AH,MATCH($A111,BasicStats!$B:$B,0),COLUMN()+1),INDEX(BasicStats!$A:$AH,MATCH($A111&amp;" NCAA",BasicStats!$B:$B,0),COLUMN()+1))</f>
        <v>32</v>
      </c>
      <c r="C111">
        <f>IFERROR(INDEX(BasicStats!$A:$AH,MATCH($A111,BasicStats!$B:$B,0),COLUMN()+1),INDEX(BasicStats!$A:$AH,MATCH($A111&amp;" NCAA",BasicStats!$B:$B,0),COLUMN()+1))</f>
        <v>11</v>
      </c>
      <c r="D111">
        <f>IFERROR(INDEX(BasicStats!$A:$AH,MATCH($A111,BasicStats!$B:$B,0),COLUMN()+1),INDEX(BasicStats!$A:$AH,MATCH($A111&amp;" NCAA",BasicStats!$B:$B,0),COLUMN()+1))</f>
        <v>21</v>
      </c>
      <c r="E111">
        <f>IFERROR(INDEX(BasicStats!$A:$AH,MATCH($A111,BasicStats!$B:$B,0),COLUMN()+1),INDEX(BasicStats!$A:$AH,MATCH($A111&amp;" NCAA",BasicStats!$B:$B,0),COLUMN()+1))</f>
        <v>0.34399999999999997</v>
      </c>
      <c r="F111">
        <f>IFERROR(INDEX(BasicStats!$A:$AH,MATCH($A111,BasicStats!$B:$B,0),COLUMN()+1),INDEX(BasicStats!$A:$AH,MATCH($A111&amp;" NCAA",BasicStats!$B:$B,0),COLUMN()+1))</f>
        <v>5.29</v>
      </c>
      <c r="G111">
        <f>IFERROR(INDEX(BasicStats!$A:$AH,MATCH($A111,BasicStats!$B:$B,0),COLUMN()+1),INDEX(BasicStats!$A:$AH,MATCH($A111&amp;" NCAA",BasicStats!$B:$B,0),COLUMN()+1))</f>
        <v>8.11</v>
      </c>
      <c r="H111">
        <f>IFERROR(INDEX(BasicStats!$A:$AH,MATCH($A111,BasicStats!$B:$B,0),COLUMN()+1),INDEX(BasicStats!$A:$AH,MATCH($A111&amp;" NCAA",BasicStats!$B:$B,0),COLUMN()+1))</f>
        <v>2</v>
      </c>
      <c r="I111">
        <f>IFERROR(INDEX(BasicStats!$A:$AH,MATCH($A111,BasicStats!$B:$B,0),COLUMN()+1),INDEX(BasicStats!$A:$AH,MATCH($A111&amp;" NCAA",BasicStats!$B:$B,0),COLUMN()+1))</f>
        <v>16</v>
      </c>
      <c r="J111">
        <f>IFERROR(INDEX(BasicStats!$A:$AH,MATCH($A111,BasicStats!$B:$B,0),COLUMN()+1),INDEX(BasicStats!$A:$AH,MATCH($A111&amp;" NCAA",BasicStats!$B:$B,0),COLUMN()+1))</f>
        <v>8</v>
      </c>
      <c r="K111">
        <f>IFERROR(INDEX(BasicStats!$A:$AH,MATCH($A111,BasicStats!$B:$B,0),COLUMN()+1),INDEX(BasicStats!$A:$AH,MATCH($A111&amp;" NCAA",BasicStats!$B:$B,0),COLUMN()+1))</f>
        <v>9</v>
      </c>
      <c r="L111">
        <f>IFERROR(INDEX(BasicStats!$A:$AH,MATCH($A111,BasicStats!$B:$B,0),COLUMN()+1),INDEX(BasicStats!$A:$AH,MATCH($A111&amp;" NCAA",BasicStats!$B:$B,0),COLUMN()+1))</f>
        <v>2</v>
      </c>
      <c r="M111">
        <f>IFERROR(INDEX(BasicStats!$A:$AH,MATCH($A111,BasicStats!$B:$B,0),COLUMN()+1),INDEX(BasicStats!$A:$AH,MATCH($A111&amp;" NCAA",BasicStats!$B:$B,0),COLUMN()+1))</f>
        <v>9</v>
      </c>
      <c r="N111">
        <f>IFERROR(INDEX(BasicStats!$A:$AH,MATCH($A111,BasicStats!$B:$B,0),COLUMN()+1),INDEX(BasicStats!$A:$AH,MATCH($A111&amp;" NCAA",BasicStats!$B:$B,0),COLUMN()+1))</f>
        <v>2274</v>
      </c>
      <c r="O111">
        <f>IFERROR(INDEX(BasicStats!$A:$AH,MATCH($A111,BasicStats!$B:$B,0),COLUMN()+1),INDEX(BasicStats!$A:$AH,MATCH($A111&amp;" NCAA",BasicStats!$B:$B,0),COLUMN()+1))</f>
        <v>2364</v>
      </c>
      <c r="P111">
        <f>IFERROR(INDEX(BasicStats!$A:$AH,MATCH($A111,BasicStats!$B:$B,0),COLUMN()+1),INDEX(BasicStats!$A:$AH,MATCH($A111&amp;" NCAA",BasicStats!$B:$B,0),COLUMN()+1))</f>
        <v>0</v>
      </c>
      <c r="Q111">
        <f>IFERROR(INDEX(BasicStats!$A:$AH,MATCH($A111,BasicStats!$B:$B,0),COLUMN()+1),INDEX(BasicStats!$A:$AH,MATCH($A111&amp;" NCAA",BasicStats!$B:$B,0),COLUMN()+1))</f>
        <v>1280</v>
      </c>
      <c r="R111">
        <f>IFERROR(INDEX(BasicStats!$A:$AH,MATCH($A111,BasicStats!$B:$B,0),COLUMN()+1),INDEX(BasicStats!$A:$AH,MATCH($A111&amp;" NCAA",BasicStats!$B:$B,0),COLUMN()+1))</f>
        <v>776</v>
      </c>
      <c r="S111">
        <f>IFERROR(INDEX(BasicStats!$A:$AH,MATCH($A111,BasicStats!$B:$B,0),COLUMN()+1),INDEX(BasicStats!$A:$AH,MATCH($A111&amp;" NCAA",BasicStats!$B:$B,0),COLUMN()+1))</f>
        <v>1760</v>
      </c>
      <c r="T111">
        <f>IFERROR(INDEX(BasicStats!$A:$AH,MATCH($A111,BasicStats!$B:$B,0),COLUMN()+1),INDEX(BasicStats!$A:$AH,MATCH($A111&amp;" NCAA",BasicStats!$B:$B,0),COLUMN()+1))</f>
        <v>0.441</v>
      </c>
      <c r="U111">
        <f>IFERROR(INDEX(BasicStats!$A:$AH,MATCH($A111,BasicStats!$B:$B,0),COLUMN()+1),INDEX(BasicStats!$A:$AH,MATCH($A111&amp;" NCAA",BasicStats!$B:$B,0),COLUMN()+1))</f>
        <v>210</v>
      </c>
      <c r="V111">
        <f>IFERROR(INDEX(BasicStats!$A:$AH,MATCH($A111,BasicStats!$B:$B,0),COLUMN()+1),INDEX(BasicStats!$A:$AH,MATCH($A111&amp;" NCAA",BasicStats!$B:$B,0),COLUMN()+1))</f>
        <v>652</v>
      </c>
      <c r="W111">
        <f>IFERROR(INDEX(BasicStats!$A:$AH,MATCH($A111,BasicStats!$B:$B,0),COLUMN()+1),INDEX(BasicStats!$A:$AH,MATCH($A111&amp;" NCAA",BasicStats!$B:$B,0),COLUMN()+1))</f>
        <v>0.32200000000000001</v>
      </c>
      <c r="X111">
        <f>IFERROR(INDEX(BasicStats!$A:$AH,MATCH($A111,BasicStats!$B:$B,0),COLUMN()+1),INDEX(BasicStats!$A:$AH,MATCH($A111&amp;" NCAA",BasicStats!$B:$B,0),COLUMN()+1))</f>
        <v>512</v>
      </c>
      <c r="Y111">
        <f>IFERROR(INDEX(BasicStats!$A:$AH,MATCH($A111,BasicStats!$B:$B,0),COLUMN()+1),INDEX(BasicStats!$A:$AH,MATCH($A111&amp;" NCAA",BasicStats!$B:$B,0),COLUMN()+1))</f>
        <v>726</v>
      </c>
      <c r="Z111">
        <f>IFERROR(INDEX(BasicStats!$A:$AH,MATCH($A111,BasicStats!$B:$B,0),COLUMN()+1),INDEX(BasicStats!$A:$AH,MATCH($A111&amp;" NCAA",BasicStats!$B:$B,0),COLUMN()+1))</f>
        <v>0.70499999999999996</v>
      </c>
      <c r="AA111">
        <f>IFERROR(INDEX(BasicStats!$A:$AH,MATCH($A111,BasicStats!$B:$B,0),COLUMN()+1),INDEX(BasicStats!$A:$AH,MATCH($A111&amp;" NCAA",BasicStats!$B:$B,0),COLUMN()+1))</f>
        <v>357</v>
      </c>
      <c r="AB111">
        <f>IFERROR(INDEX(BasicStats!$A:$AH,MATCH($A111,BasicStats!$B:$B,0),COLUMN()+1),INDEX(BasicStats!$A:$AH,MATCH($A111&amp;" NCAA",BasicStats!$B:$B,0),COLUMN()+1))</f>
        <v>1215</v>
      </c>
      <c r="AC111">
        <f>IFERROR(INDEX(BasicStats!$A:$AH,MATCH($A111,BasicStats!$B:$B,0),COLUMN()+1),INDEX(BasicStats!$A:$AH,MATCH($A111&amp;" NCAA",BasicStats!$B:$B,0),COLUMN()+1))</f>
        <v>423</v>
      </c>
      <c r="AD111">
        <f>IFERROR(INDEX(BasicStats!$A:$AH,MATCH($A111,BasicStats!$B:$B,0),COLUMN()+1),INDEX(BasicStats!$A:$AH,MATCH($A111&amp;" NCAA",BasicStats!$B:$B,0),COLUMN()+1))</f>
        <v>185</v>
      </c>
      <c r="AE111">
        <f>IFERROR(INDEX(BasicStats!$A:$AH,MATCH($A111,BasicStats!$B:$B,0),COLUMN()+1),INDEX(BasicStats!$A:$AH,MATCH($A111&amp;" NCAA",BasicStats!$B:$B,0),COLUMN()+1))</f>
        <v>163</v>
      </c>
      <c r="AF111">
        <f>IFERROR(INDEX(BasicStats!$A:$AH,MATCH($A111,BasicStats!$B:$B,0),COLUMN()+1),INDEX(BasicStats!$A:$AH,MATCH($A111&amp;" NCAA",BasicStats!$B:$B,0),COLUMN()+1))</f>
        <v>506</v>
      </c>
      <c r="AG111" s="38">
        <f>IFERROR(INDEX(AdvancedStats!$A:$AD,MATCH($A111,AdvancedStats!$B:$B,0),COLUMN()-15),INDEX(AdvancedStats!$A:$AD,MATCH($A111&amp;" NCAA",AdvancedStats!$B:$B,0),COLUMN()-15))</f>
        <v>70.400000000000006</v>
      </c>
      <c r="AH111" s="38">
        <f>IFERROR(INDEX(AdvancedStats!$A:$AD,MATCH($A111,AdvancedStats!$B:$B,0),COLUMN()-15),INDEX(AdvancedStats!$A:$AD,MATCH($A111&amp;" NCAA",AdvancedStats!$B:$B,0),COLUMN()-15))</f>
        <v>100.9</v>
      </c>
      <c r="AI111" s="38">
        <f>IFERROR(INDEX(AdvancedStats!$A:$AD,MATCH($A111,AdvancedStats!$B:$B,0),COLUMN()-15),INDEX(AdvancedStats!$A:$AD,MATCH($A111&amp;" NCAA",AdvancedStats!$B:$B,0),COLUMN()-15))</f>
        <v>0.41299999999999998</v>
      </c>
      <c r="AJ111" s="38">
        <f>IFERROR(INDEX(AdvancedStats!$A:$AD,MATCH($A111,AdvancedStats!$B:$B,0),COLUMN()-15),INDEX(AdvancedStats!$A:$AD,MATCH($A111&amp;" NCAA",AdvancedStats!$B:$B,0),COLUMN()-15))</f>
        <v>0.37</v>
      </c>
      <c r="AK111" s="38">
        <f>IFERROR(INDEX(AdvancedStats!$A:$AD,MATCH($A111,AdvancedStats!$B:$B,0),COLUMN()-15),INDEX(AdvancedStats!$A:$AD,MATCH($A111&amp;" NCAA",AdvancedStats!$B:$B,0),COLUMN()-15))</f>
        <v>0.54</v>
      </c>
      <c r="AL111" s="38">
        <f>IFERROR(INDEX(AdvancedStats!$A:$AD,MATCH($A111,AdvancedStats!$B:$B,0),COLUMN()-15),INDEX(AdvancedStats!$A:$AD,MATCH($A111&amp;" NCAA",AdvancedStats!$B:$B,0),COLUMN()-15))</f>
        <v>52.1</v>
      </c>
      <c r="AM111" s="38">
        <f>IFERROR(INDEX(AdvancedStats!$A:$AD,MATCH($A111,AdvancedStats!$B:$B,0),COLUMN()-15),INDEX(AdvancedStats!$A:$AD,MATCH($A111&amp;" NCAA",AdvancedStats!$B:$B,0),COLUMN()-15))</f>
        <v>54.5</v>
      </c>
      <c r="AN111" s="38">
        <f>IFERROR(INDEX(AdvancedStats!$A:$AD,MATCH($A111,AdvancedStats!$B:$B,0),COLUMN()-15),INDEX(AdvancedStats!$A:$AD,MATCH($A111&amp;" NCAA",AdvancedStats!$B:$B,0),COLUMN()-15))</f>
        <v>8.1999999999999993</v>
      </c>
      <c r="AO111" s="38">
        <f>IFERROR(INDEX(AdvancedStats!$A:$AD,MATCH($A111,AdvancedStats!$B:$B,0),COLUMN()-15),INDEX(AdvancedStats!$A:$AD,MATCH($A111&amp;" NCAA",AdvancedStats!$B:$B,0),COLUMN()-15))</f>
        <v>12.7</v>
      </c>
      <c r="AP111" s="38">
        <f>IFERROR(INDEX(AdvancedStats!$A:$AD,MATCH($A111,AdvancedStats!$B:$B,0),COLUMN()-15),INDEX(AdvancedStats!$A:$AD,MATCH($A111&amp;" NCAA",AdvancedStats!$B:$B,0),COLUMN()-15))</f>
        <v>0.501</v>
      </c>
      <c r="AQ111" s="38">
        <f>IFERROR(INDEX(AdvancedStats!$A:$AD,MATCH($A111,AdvancedStats!$B:$B,0),COLUMN()-15),INDEX(AdvancedStats!$A:$AD,MATCH($A111&amp;" NCAA",AdvancedStats!$B:$B,0),COLUMN()-15))</f>
        <v>19.399999999999999</v>
      </c>
      <c r="AR111" s="38">
        <f>IFERROR(INDEX(AdvancedStats!$A:$AD,MATCH($A111,AdvancedStats!$B:$B,0),COLUMN()-15),INDEX(AdvancedStats!$A:$AD,MATCH($A111&amp;" NCAA",AdvancedStats!$B:$B,0),COLUMN()-15))</f>
        <v>32.700000000000003</v>
      </c>
      <c r="AS111" s="38">
        <f>IFERROR(INDEX(AdvancedStats!$A:$AD,MATCH($A111,AdvancedStats!$B:$B,0),COLUMN()-15),INDEX(AdvancedStats!$A:$AD,MATCH($A111&amp;" NCAA",AdvancedStats!$B:$B,0),COLUMN()-15))</f>
        <v>0.29099999999999998</v>
      </c>
      <c r="AT111" s="39">
        <f>IFERROR(INDEX(AdvancedOpponentStats!$A:$AD,MATCH($A111,AdvancedOpponentStats!$B:$B,0),COLUMN()-27),INDEX(AdvancedOpponentStats!$A:$AD,MATCH($A111&amp;" NCAA",AdvancedOpponentStats!$B:$B,0),COLUMN()-27))</f>
        <v>104.9</v>
      </c>
      <c r="AU111" s="39">
        <f>IFERROR(INDEX(AdvancedOpponentStats!$A:$AD,MATCH($A111,AdvancedOpponentStats!$B:$B,0),COLUMN()-27),INDEX(AdvancedOpponentStats!$A:$AD,MATCH($A111&amp;" NCAA",AdvancedOpponentStats!$B:$B,0),COLUMN()-27))</f>
        <v>0.3</v>
      </c>
      <c r="AV111" s="39">
        <f>IFERROR(INDEX(AdvancedOpponentStats!$A:$AD,MATCH($A111,AdvancedOpponentStats!$B:$B,0),COLUMN()-27),INDEX(AdvancedOpponentStats!$A:$AD,MATCH($A111&amp;" NCAA",AdvancedOpponentStats!$B:$B,0),COLUMN()-27))</f>
        <v>0.35799999999999998</v>
      </c>
      <c r="AW111" s="39">
        <f>IFERROR(INDEX(AdvancedOpponentStats!$A:$AD,MATCH($A111,AdvancedOpponentStats!$B:$B,0),COLUMN()-27),INDEX(AdvancedOpponentStats!$A:$AD,MATCH($A111&amp;" NCAA",AdvancedOpponentStats!$B:$B,0),COLUMN()-27))</f>
        <v>0.51700000000000002</v>
      </c>
      <c r="AX111" s="39">
        <f>IFERROR(INDEX(AdvancedOpponentStats!$A:$AD,MATCH($A111,AdvancedOpponentStats!$B:$B,0),COLUMN()-27),INDEX(AdvancedOpponentStats!$A:$AD,MATCH($A111&amp;" NCAA",AdvancedOpponentStats!$B:$B,0),COLUMN()-27))</f>
        <v>47.9</v>
      </c>
      <c r="AY111" s="39">
        <f>IFERROR(INDEX(AdvancedOpponentStats!$A:$AD,MATCH($A111,AdvancedOpponentStats!$B:$B,0),COLUMN()-27),INDEX(AdvancedOpponentStats!$A:$AD,MATCH($A111&amp;" NCAA",AdvancedOpponentStats!$B:$B,0),COLUMN()-27))</f>
        <v>45.3</v>
      </c>
      <c r="AZ111" s="39">
        <f>IFERROR(INDEX(AdvancedOpponentStats!$A:$AD,MATCH($A111,AdvancedOpponentStats!$B:$B,0),COLUMN()-27),INDEX(AdvancedOpponentStats!$A:$AD,MATCH($A111&amp;" NCAA",AdvancedOpponentStats!$B:$B,0),COLUMN()-27))</f>
        <v>10.7</v>
      </c>
      <c r="BA111" s="39">
        <f>IFERROR(INDEX(AdvancedOpponentStats!$A:$AD,MATCH($A111,AdvancedOpponentStats!$B:$B,0),COLUMN()-27),INDEX(AdvancedOpponentStats!$A:$AD,MATCH($A111&amp;" NCAA",AdvancedOpponentStats!$B:$B,0),COLUMN()-27))</f>
        <v>9</v>
      </c>
      <c r="BB111" s="39">
        <f>IFERROR(INDEX(AdvancedOpponentStats!$A:$AD,MATCH($A111,AdvancedOpponentStats!$B:$B,0),COLUMN()-27),INDEX(AdvancedOpponentStats!$A:$AD,MATCH($A111&amp;" NCAA",AdvancedOpponentStats!$B:$B,0),COLUMN()-27))</f>
        <v>0.48499999999999999</v>
      </c>
      <c r="BC111" s="39">
        <f>IFERROR(INDEX(AdvancedOpponentStats!$A:$AD,MATCH($A111,AdvancedOpponentStats!$B:$B,0),COLUMN()-27),INDEX(AdvancedOpponentStats!$A:$AD,MATCH($A111&amp;" NCAA",AdvancedOpponentStats!$B:$B,0),COLUMN()-27))</f>
        <v>13.2</v>
      </c>
      <c r="BD111" s="39">
        <f>IFERROR(INDEX(AdvancedOpponentStats!$A:$AD,MATCH($A111,AdvancedOpponentStats!$B:$B,0),COLUMN()-27),INDEX(AdvancedOpponentStats!$A:$AD,MATCH($A111&amp;" NCAA",AdvancedOpponentStats!$B:$B,0),COLUMN()-27))</f>
        <v>31</v>
      </c>
      <c r="BE111" s="39">
        <f>IFERROR(INDEX(AdvancedOpponentStats!$A:$AD,MATCH($A111,AdvancedOpponentStats!$B:$B,0),COLUMN()-27),INDEX(AdvancedOpponentStats!$A:$AD,MATCH($A111&amp;" NCAA",AdvancedOpponentStats!$B:$B,0),COLUMN()-27))</f>
        <v>0.21</v>
      </c>
      <c r="BF111" s="41">
        <f>IFERROR(INDEX(TeamRankings!$A:$R,MATCH($A111,TeamRankings!$B:$B,0),COLUMN()-49),INDEX(TeamRankings!$A:$R,MATCH($A111&amp;" NCAA",TeamRankings!$B:$B,0),COLUMN()-49))</f>
        <v>-2.81</v>
      </c>
      <c r="BG111" s="41">
        <f>IFERROR(INDEX(TeamRankings!$A:$R,MATCH($A111,TeamRankings!$B:$B,0),COLUMN()-48),INDEX(TeamRankings!$A:$R,MATCH($A111&amp;" NCAA",TeamRankings!$B:$B,0),COLUMN()-48))</f>
        <v>8.11</v>
      </c>
      <c r="BH111" s="41">
        <f>IFERROR(INDEX(TeamRankings!$A:$R,MATCH($A111,TeamRankings!$B:$B,0),COLUMN()-47),INDEX(TeamRankings!$A:$R,MATCH($A111&amp;" NCAA",TeamRankings!$B:$B,0),COLUMN()-47))</f>
        <v>2.7</v>
      </c>
      <c r="BI111" s="41">
        <f>IFERROR(INDEX(TeamRankings!$A:$R,MATCH($A111,TeamRankings!$B:$B,0),COLUMN()-47),INDEX(TeamRankings!$A:$R,MATCH($A111&amp;" NCAA",TeamRankings!$B:$B,0),COLUMN()-47))</f>
        <v>2.59</v>
      </c>
      <c r="BJ111" s="41">
        <f>IFERROR(INDEX(TeamRankings!$A:$R,MATCH($A111,TeamRankings!$B:$B,0),COLUMN()-47),INDEX(TeamRankings!$A:$R,MATCH($A111&amp;" NCAA",TeamRankings!$B:$B,0),COLUMN()-47))</f>
        <v>5.29</v>
      </c>
      <c r="BK111" s="41">
        <f>IFERROR(INDEX(TeamRankings!$A:$R,MATCH($A111,TeamRankings!$B:$B,0),COLUMN()-47),INDEX(TeamRankings!$A:$R,MATCH($A111&amp;" NCAA",TeamRankings!$B:$B,0),COLUMN()-47))</f>
        <v>105.86</v>
      </c>
      <c r="BL111" s="41">
        <f>IFERROR(INDEX(TeamRankings!$A:$R,MATCH($A111,TeamRankings!$B:$B,0),COLUMN()-47),INDEX(TeamRankings!$A:$R,MATCH($A111&amp;" NCAA",TeamRankings!$B:$B,0),COLUMN()-47))</f>
        <v>98.4</v>
      </c>
      <c r="BM111" s="41">
        <f>IFERROR(INDEX(TeamRankings!$A:$R,MATCH($A111,TeamRankings!$B:$B,0),COLUMN()-47),INDEX(TeamRankings!$A:$R,MATCH($A111&amp;" NCAA",TeamRankings!$B:$B,0),COLUMN()-47))</f>
        <v>7.46</v>
      </c>
      <c r="BN111">
        <f t="shared" si="33"/>
        <v>124</v>
      </c>
      <c r="BO111">
        <f t="shared" si="34"/>
        <v>99</v>
      </c>
      <c r="BP111">
        <f t="shared" si="20"/>
        <v>71.0625</v>
      </c>
      <c r="BQ111" s="41" t="str">
        <f>INDEX(TeamRankings!$A:$R,MATCH($A111,TeamRankings!$B:$B,0),3)</f>
        <v>SEC</v>
      </c>
      <c r="BR111" s="40">
        <f t="shared" si="21"/>
        <v>-4</v>
      </c>
      <c r="BS111" s="40">
        <f t="shared" si="22"/>
        <v>0.11299999999999999</v>
      </c>
      <c r="BT111" s="40">
        <f t="shared" si="23"/>
        <v>1.2000000000000011E-2</v>
      </c>
      <c r="BU111" s="40">
        <f t="shared" si="24"/>
        <v>2.300000000000002E-2</v>
      </c>
      <c r="BV111" s="40">
        <f t="shared" si="25"/>
        <v>4.2000000000000028</v>
      </c>
      <c r="BW111" s="40">
        <f t="shared" si="26"/>
        <v>9.2000000000000028</v>
      </c>
      <c r="BX111" s="40">
        <f t="shared" si="27"/>
        <v>-2.5</v>
      </c>
      <c r="BY111" s="40">
        <f t="shared" si="28"/>
        <v>3.6999999999999993</v>
      </c>
      <c r="BZ111" s="40">
        <f t="shared" si="29"/>
        <v>1.6000000000000014E-2</v>
      </c>
      <c r="CA111" s="40">
        <f t="shared" si="30"/>
        <v>6.1999999999999993</v>
      </c>
      <c r="CB111" s="40">
        <f t="shared" si="31"/>
        <v>1.7000000000000028</v>
      </c>
      <c r="CC111" s="40">
        <f t="shared" si="32"/>
        <v>8.0999999999999989E-2</v>
      </c>
    </row>
    <row r="112" spans="1:81" x14ac:dyDescent="0.25">
      <c r="A112" t="s">
        <v>240</v>
      </c>
      <c r="B112">
        <f>IFERROR(INDEX(BasicStats!$A:$AH,MATCH($A112,BasicStats!$B:$B,0),COLUMN()+1),INDEX(BasicStats!$A:$AH,MATCH($A112&amp;" NCAA",BasicStats!$B:$B,0),COLUMN()+1))</f>
        <v>37</v>
      </c>
      <c r="C112">
        <f>IFERROR(INDEX(BasicStats!$A:$AH,MATCH($A112,BasicStats!$B:$B,0),COLUMN()+1),INDEX(BasicStats!$A:$AH,MATCH($A112&amp;" NCAA",BasicStats!$B:$B,0),COLUMN()+1))</f>
        <v>33</v>
      </c>
      <c r="D112">
        <f>IFERROR(INDEX(BasicStats!$A:$AH,MATCH($A112,BasicStats!$B:$B,0),COLUMN()+1),INDEX(BasicStats!$A:$AH,MATCH($A112&amp;" NCAA",BasicStats!$B:$B,0),COLUMN()+1))</f>
        <v>4</v>
      </c>
      <c r="E112">
        <f>IFERROR(INDEX(BasicStats!$A:$AH,MATCH($A112,BasicStats!$B:$B,0),COLUMN()+1),INDEX(BasicStats!$A:$AH,MATCH($A112&amp;" NCAA",BasicStats!$B:$B,0),COLUMN()+1))</f>
        <v>0.89200000000000002</v>
      </c>
      <c r="F112">
        <f>IFERROR(INDEX(BasicStats!$A:$AH,MATCH($A112,BasicStats!$B:$B,0),COLUMN()+1),INDEX(BasicStats!$A:$AH,MATCH($A112&amp;" NCAA",BasicStats!$B:$B,0),COLUMN()+1))</f>
        <v>27.8</v>
      </c>
      <c r="G112">
        <f>IFERROR(INDEX(BasicStats!$A:$AH,MATCH($A112,BasicStats!$B:$B,0),COLUMN()+1),INDEX(BasicStats!$A:$AH,MATCH($A112&amp;" NCAA",BasicStats!$B:$B,0),COLUMN()+1))</f>
        <v>5.0199999999999996</v>
      </c>
      <c r="H112">
        <f>IFERROR(INDEX(BasicStats!$A:$AH,MATCH($A112,BasicStats!$B:$B,0),COLUMN()+1),INDEX(BasicStats!$A:$AH,MATCH($A112&amp;" NCAA",BasicStats!$B:$B,0),COLUMN()+1))</f>
        <v>16</v>
      </c>
      <c r="I112">
        <f>IFERROR(INDEX(BasicStats!$A:$AH,MATCH($A112,BasicStats!$B:$B,0),COLUMN()+1),INDEX(BasicStats!$A:$AH,MATCH($A112&amp;" NCAA",BasicStats!$B:$B,0),COLUMN()+1))</f>
        <v>0</v>
      </c>
      <c r="J112">
        <f>IFERROR(INDEX(BasicStats!$A:$AH,MATCH($A112,BasicStats!$B:$B,0),COLUMN()+1),INDEX(BasicStats!$A:$AH,MATCH($A112&amp;" NCAA",BasicStats!$B:$B,0),COLUMN()+1))</f>
        <v>17</v>
      </c>
      <c r="K112">
        <f>IFERROR(INDEX(BasicStats!$A:$AH,MATCH($A112,BasicStats!$B:$B,0),COLUMN()+1),INDEX(BasicStats!$A:$AH,MATCH($A112&amp;" NCAA",BasicStats!$B:$B,0),COLUMN()+1))</f>
        <v>0</v>
      </c>
      <c r="L112">
        <f>IFERROR(INDEX(BasicStats!$A:$AH,MATCH($A112,BasicStats!$B:$B,0),COLUMN()+1),INDEX(BasicStats!$A:$AH,MATCH($A112&amp;" NCAA",BasicStats!$B:$B,0),COLUMN()+1))</f>
        <v>9</v>
      </c>
      <c r="M112">
        <f>IFERROR(INDEX(BasicStats!$A:$AH,MATCH($A112,BasicStats!$B:$B,0),COLUMN()+1),INDEX(BasicStats!$A:$AH,MATCH($A112&amp;" NCAA",BasicStats!$B:$B,0),COLUMN()+1))</f>
        <v>1</v>
      </c>
      <c r="N112">
        <f>IFERROR(INDEX(BasicStats!$A:$AH,MATCH($A112,BasicStats!$B:$B,0),COLUMN()+1),INDEX(BasicStats!$A:$AH,MATCH($A112&amp;" NCAA",BasicStats!$B:$B,0),COLUMN()+1))</f>
        <v>3243</v>
      </c>
      <c r="O112">
        <f>IFERROR(INDEX(BasicStats!$A:$AH,MATCH($A112,BasicStats!$B:$B,0),COLUMN()+1),INDEX(BasicStats!$A:$AH,MATCH($A112&amp;" NCAA",BasicStats!$B:$B,0),COLUMN()+1))</f>
        <v>2400</v>
      </c>
      <c r="P112">
        <f>IFERROR(INDEX(BasicStats!$A:$AH,MATCH($A112,BasicStats!$B:$B,0),COLUMN()+1),INDEX(BasicStats!$A:$AH,MATCH($A112&amp;" NCAA",BasicStats!$B:$B,0),COLUMN()+1))</f>
        <v>0</v>
      </c>
      <c r="Q112">
        <f>IFERROR(INDEX(BasicStats!$A:$AH,MATCH($A112,BasicStats!$B:$B,0),COLUMN()+1),INDEX(BasicStats!$A:$AH,MATCH($A112&amp;" NCAA",BasicStats!$B:$B,0),COLUMN()+1))</f>
        <v>1480</v>
      </c>
      <c r="R112">
        <f>IFERROR(INDEX(BasicStats!$A:$AH,MATCH($A112,BasicStats!$B:$B,0),COLUMN()+1),INDEX(BasicStats!$A:$AH,MATCH($A112&amp;" NCAA",BasicStats!$B:$B,0),COLUMN()+1))</f>
        <v>1177</v>
      </c>
      <c r="S112">
        <f>IFERROR(INDEX(BasicStats!$A:$AH,MATCH($A112,BasicStats!$B:$B,0),COLUMN()+1),INDEX(BasicStats!$A:$AH,MATCH($A112&amp;" NCAA",BasicStats!$B:$B,0),COLUMN()+1))</f>
        <v>2239</v>
      </c>
      <c r="T112">
        <f>IFERROR(INDEX(BasicStats!$A:$AH,MATCH($A112,BasicStats!$B:$B,0),COLUMN()+1),INDEX(BasicStats!$A:$AH,MATCH($A112&amp;" NCAA",BasicStats!$B:$B,0),COLUMN()+1))</f>
        <v>0.52600000000000002</v>
      </c>
      <c r="U112">
        <f>IFERROR(INDEX(BasicStats!$A:$AH,MATCH($A112,BasicStats!$B:$B,0),COLUMN()+1),INDEX(BasicStats!$A:$AH,MATCH($A112&amp;" NCAA",BasicStats!$B:$B,0),COLUMN()+1))</f>
        <v>287</v>
      </c>
      <c r="V112">
        <f>IFERROR(INDEX(BasicStats!$A:$AH,MATCH($A112,BasicStats!$B:$B,0),COLUMN()+1),INDEX(BasicStats!$A:$AH,MATCH($A112&amp;" NCAA",BasicStats!$B:$B,0),COLUMN()+1))</f>
        <v>790</v>
      </c>
      <c r="W112">
        <f>IFERROR(INDEX(BasicStats!$A:$AH,MATCH($A112,BasicStats!$B:$B,0),COLUMN()+1),INDEX(BasicStats!$A:$AH,MATCH($A112&amp;" NCAA",BasicStats!$B:$B,0),COLUMN()+1))</f>
        <v>0.36299999999999999</v>
      </c>
      <c r="X112">
        <f>IFERROR(INDEX(BasicStats!$A:$AH,MATCH($A112,BasicStats!$B:$B,0),COLUMN()+1),INDEX(BasicStats!$A:$AH,MATCH($A112&amp;" NCAA",BasicStats!$B:$B,0),COLUMN()+1))</f>
        <v>602</v>
      </c>
      <c r="Y112">
        <f>IFERROR(INDEX(BasicStats!$A:$AH,MATCH($A112,BasicStats!$B:$B,0),COLUMN()+1),INDEX(BasicStats!$A:$AH,MATCH($A112&amp;" NCAA",BasicStats!$B:$B,0),COLUMN()+1))</f>
        <v>791</v>
      </c>
      <c r="Z112">
        <f>IFERROR(INDEX(BasicStats!$A:$AH,MATCH($A112,BasicStats!$B:$B,0),COLUMN()+1),INDEX(BasicStats!$A:$AH,MATCH($A112&amp;" NCAA",BasicStats!$B:$B,0),COLUMN()+1))</f>
        <v>0.76100000000000001</v>
      </c>
      <c r="AA112">
        <f>IFERROR(INDEX(BasicStats!$A:$AH,MATCH($A112,BasicStats!$B:$B,0),COLUMN()+1),INDEX(BasicStats!$A:$AH,MATCH($A112&amp;" NCAA",BasicStats!$B:$B,0),COLUMN()+1))</f>
        <v>354</v>
      </c>
      <c r="AB112">
        <f>IFERROR(INDEX(BasicStats!$A:$AH,MATCH($A112,BasicStats!$B:$B,0),COLUMN()+1),INDEX(BasicStats!$A:$AH,MATCH($A112&amp;" NCAA",BasicStats!$B:$B,0),COLUMN()+1))</f>
        <v>1443</v>
      </c>
      <c r="AC112">
        <f>IFERROR(INDEX(BasicStats!$A:$AH,MATCH($A112,BasicStats!$B:$B,0),COLUMN()+1),INDEX(BasicStats!$A:$AH,MATCH($A112&amp;" NCAA",BasicStats!$B:$B,0),COLUMN()+1))</f>
        <v>661</v>
      </c>
      <c r="AD112">
        <f>IFERROR(INDEX(BasicStats!$A:$AH,MATCH($A112,BasicStats!$B:$B,0),COLUMN()+1),INDEX(BasicStats!$A:$AH,MATCH($A112&amp;" NCAA",BasicStats!$B:$B,0),COLUMN()+1))</f>
        <v>278</v>
      </c>
      <c r="AE112">
        <f>IFERROR(INDEX(BasicStats!$A:$AH,MATCH($A112,BasicStats!$B:$B,0),COLUMN()+1),INDEX(BasicStats!$A:$AH,MATCH($A112&amp;" NCAA",BasicStats!$B:$B,0),COLUMN()+1))</f>
        <v>201</v>
      </c>
      <c r="AF112">
        <f>IFERROR(INDEX(BasicStats!$A:$AH,MATCH($A112,BasicStats!$B:$B,0),COLUMN()+1),INDEX(BasicStats!$A:$AH,MATCH($A112&amp;" NCAA",BasicStats!$B:$B,0),COLUMN()+1))</f>
        <v>394</v>
      </c>
      <c r="AG112" s="38">
        <f>IFERROR(INDEX(AdvancedStats!$A:$AD,MATCH($A112,AdvancedStats!$B:$B,0),COLUMN()-15),INDEX(AdvancedStats!$A:$AD,MATCH($A112&amp;" NCAA",AdvancedStats!$B:$B,0),COLUMN()-15))</f>
        <v>71.7</v>
      </c>
      <c r="AH112" s="38">
        <f>IFERROR(INDEX(AdvancedStats!$A:$AD,MATCH($A112,AdvancedStats!$B:$B,0),COLUMN()-15),INDEX(AdvancedStats!$A:$AD,MATCH($A112&amp;" NCAA",AdvancedStats!$B:$B,0),COLUMN()-15))</f>
        <v>122.2</v>
      </c>
      <c r="AI112" s="38">
        <f>IFERROR(INDEX(AdvancedStats!$A:$AD,MATCH($A112,AdvancedStats!$B:$B,0),COLUMN()-15),INDEX(AdvancedStats!$A:$AD,MATCH($A112&amp;" NCAA",AdvancedStats!$B:$B,0),COLUMN()-15))</f>
        <v>0.35299999999999998</v>
      </c>
      <c r="AJ112" s="38">
        <f>IFERROR(INDEX(AdvancedStats!$A:$AD,MATCH($A112,AdvancedStats!$B:$B,0),COLUMN()-15),INDEX(AdvancedStats!$A:$AD,MATCH($A112&amp;" NCAA",AdvancedStats!$B:$B,0),COLUMN()-15))</f>
        <v>0.35299999999999998</v>
      </c>
      <c r="AK112" s="38">
        <f>IFERROR(INDEX(AdvancedStats!$A:$AD,MATCH($A112,AdvancedStats!$B:$B,0),COLUMN()-15),INDEX(AdvancedStats!$A:$AD,MATCH($A112&amp;" NCAA",AdvancedStats!$B:$B,0),COLUMN()-15))</f>
        <v>0.62</v>
      </c>
      <c r="AL112" s="38">
        <f>IFERROR(INDEX(AdvancedStats!$A:$AD,MATCH($A112,AdvancedStats!$B:$B,0),COLUMN()-15),INDEX(AdvancedStats!$A:$AD,MATCH($A112&amp;" NCAA",AdvancedStats!$B:$B,0),COLUMN()-15))</f>
        <v>54.7</v>
      </c>
      <c r="AM112" s="38">
        <f>IFERROR(INDEX(AdvancedStats!$A:$AD,MATCH($A112,AdvancedStats!$B:$B,0),COLUMN()-15),INDEX(AdvancedStats!$A:$AD,MATCH($A112&amp;" NCAA",AdvancedStats!$B:$B,0),COLUMN()-15))</f>
        <v>56.2</v>
      </c>
      <c r="AN112" s="38">
        <f>IFERROR(INDEX(AdvancedStats!$A:$AD,MATCH($A112,AdvancedStats!$B:$B,0),COLUMN()-15),INDEX(AdvancedStats!$A:$AD,MATCH($A112&amp;" NCAA",AdvancedStats!$B:$B,0),COLUMN()-15))</f>
        <v>10.5</v>
      </c>
      <c r="AO112" s="38">
        <f>IFERROR(INDEX(AdvancedStats!$A:$AD,MATCH($A112,AdvancedStats!$B:$B,0),COLUMN()-15),INDEX(AdvancedStats!$A:$AD,MATCH($A112&amp;" NCAA",AdvancedStats!$B:$B,0),COLUMN()-15))</f>
        <v>13.7</v>
      </c>
      <c r="AP112" s="38">
        <f>IFERROR(INDEX(AdvancedStats!$A:$AD,MATCH($A112,AdvancedStats!$B:$B,0),COLUMN()-15),INDEX(AdvancedStats!$A:$AD,MATCH($A112&amp;" NCAA",AdvancedStats!$B:$B,0),COLUMN()-15))</f>
        <v>0.59</v>
      </c>
      <c r="AQ112" s="38">
        <f>IFERROR(INDEX(AdvancedStats!$A:$AD,MATCH($A112,AdvancedStats!$B:$B,0),COLUMN()-15),INDEX(AdvancedStats!$A:$AD,MATCH($A112&amp;" NCAA",AdvancedStats!$B:$B,0),COLUMN()-15))</f>
        <v>13.1</v>
      </c>
      <c r="AR112" s="38">
        <f>IFERROR(INDEX(AdvancedStats!$A:$AD,MATCH($A112,AdvancedStats!$B:$B,0),COLUMN()-15),INDEX(AdvancedStats!$A:$AD,MATCH($A112&amp;" NCAA",AdvancedStats!$B:$B,0),COLUMN()-15))</f>
        <v>30.4</v>
      </c>
      <c r="AS112" s="38">
        <f>IFERROR(INDEX(AdvancedStats!$A:$AD,MATCH($A112,AdvancedStats!$B:$B,0),COLUMN()-15),INDEX(AdvancedStats!$A:$AD,MATCH($A112&amp;" NCAA",AdvancedStats!$B:$B,0),COLUMN()-15))</f>
        <v>0.26900000000000002</v>
      </c>
      <c r="AT112" s="39">
        <f>IFERROR(INDEX(AdvancedOpponentStats!$A:$AD,MATCH($A112,AdvancedOpponentStats!$B:$B,0),COLUMN()-27),INDEX(AdvancedOpponentStats!$A:$AD,MATCH($A112&amp;" NCAA",AdvancedOpponentStats!$B:$B,0),COLUMN()-27))</f>
        <v>90.4</v>
      </c>
      <c r="AU112" s="39">
        <f>IFERROR(INDEX(AdvancedOpponentStats!$A:$AD,MATCH($A112,AdvancedOpponentStats!$B:$B,0),COLUMN()-27),INDEX(AdvancedOpponentStats!$A:$AD,MATCH($A112&amp;" NCAA",AdvancedOpponentStats!$B:$B,0),COLUMN()-27))</f>
        <v>0.25900000000000001</v>
      </c>
      <c r="AV112" s="39">
        <f>IFERROR(INDEX(AdvancedOpponentStats!$A:$AD,MATCH($A112,AdvancedOpponentStats!$B:$B,0),COLUMN()-27),INDEX(AdvancedOpponentStats!$A:$AD,MATCH($A112&amp;" NCAA",AdvancedOpponentStats!$B:$B,0),COLUMN()-27))</f>
        <v>0.34899999999999998</v>
      </c>
      <c r="AW112" s="39">
        <f>IFERROR(INDEX(AdvancedOpponentStats!$A:$AD,MATCH($A112,AdvancedOpponentStats!$B:$B,0),COLUMN()-27),INDEX(AdvancedOpponentStats!$A:$AD,MATCH($A112&amp;" NCAA",AdvancedOpponentStats!$B:$B,0),COLUMN()-27))</f>
        <v>0.47399999999999998</v>
      </c>
      <c r="AX112" s="39">
        <f>IFERROR(INDEX(AdvancedOpponentStats!$A:$AD,MATCH($A112,AdvancedOpponentStats!$B:$B,0),COLUMN()-27),INDEX(AdvancedOpponentStats!$A:$AD,MATCH($A112&amp;" NCAA",AdvancedOpponentStats!$B:$B,0),COLUMN()-27))</f>
        <v>45.3</v>
      </c>
      <c r="AY112" s="39">
        <f>IFERROR(INDEX(AdvancedOpponentStats!$A:$AD,MATCH($A112,AdvancedOpponentStats!$B:$B,0),COLUMN()-27),INDEX(AdvancedOpponentStats!$A:$AD,MATCH($A112&amp;" NCAA",AdvancedOpponentStats!$B:$B,0),COLUMN()-27))</f>
        <v>41.4</v>
      </c>
      <c r="AZ112" s="39">
        <f>IFERROR(INDEX(AdvancedOpponentStats!$A:$AD,MATCH($A112,AdvancedOpponentStats!$B:$B,0),COLUMN()-27),INDEX(AdvancedOpponentStats!$A:$AD,MATCH($A112&amp;" NCAA",AdvancedOpponentStats!$B:$B,0),COLUMN()-27))</f>
        <v>7.6</v>
      </c>
      <c r="BA112" s="39">
        <f>IFERROR(INDEX(AdvancedOpponentStats!$A:$AD,MATCH($A112,AdvancedOpponentStats!$B:$B,0),COLUMN()-27),INDEX(AdvancedOpponentStats!$A:$AD,MATCH($A112&amp;" NCAA",AdvancedOpponentStats!$B:$B,0),COLUMN()-27))</f>
        <v>5.8</v>
      </c>
      <c r="BB112" s="39">
        <f>IFERROR(INDEX(AdvancedOpponentStats!$A:$AD,MATCH($A112,AdvancedOpponentStats!$B:$B,0),COLUMN()-27),INDEX(AdvancedOpponentStats!$A:$AD,MATCH($A112&amp;" NCAA",AdvancedOpponentStats!$B:$B,0),COLUMN()-27))</f>
        <v>0.442</v>
      </c>
      <c r="BC112" s="39">
        <f>IFERROR(INDEX(AdvancedOpponentStats!$A:$AD,MATCH($A112,AdvancedOpponentStats!$B:$B,0),COLUMN()-27),INDEX(AdvancedOpponentStats!$A:$AD,MATCH($A112&amp;" NCAA",AdvancedOpponentStats!$B:$B,0),COLUMN()-27))</f>
        <v>16.5</v>
      </c>
      <c r="BD112" s="39">
        <f>IFERROR(INDEX(AdvancedOpponentStats!$A:$AD,MATCH($A112,AdvancedOpponentStats!$B:$B,0),COLUMN()-27),INDEX(AdvancedOpponentStats!$A:$AD,MATCH($A112&amp;" NCAA",AdvancedOpponentStats!$B:$B,0),COLUMN()-27))</f>
        <v>26</v>
      </c>
      <c r="BE112" s="39">
        <f>IFERROR(INDEX(AdvancedOpponentStats!$A:$AD,MATCH($A112,AdvancedOpponentStats!$B:$B,0),COLUMN()-27),INDEX(AdvancedOpponentStats!$A:$AD,MATCH($A112&amp;" NCAA",AdvancedOpponentStats!$B:$B,0),COLUMN()-27))</f>
        <v>0.18</v>
      </c>
      <c r="BF112" s="41">
        <f>IFERROR(INDEX(TeamRankings!$A:$R,MATCH($A112,TeamRankings!$B:$B,0),COLUMN()-49),INDEX(TeamRankings!$A:$R,MATCH($A112&amp;" NCAA",TeamRankings!$B:$B,0),COLUMN()-49))</f>
        <v>22.78</v>
      </c>
      <c r="BG112" s="41">
        <f>IFERROR(INDEX(TeamRankings!$A:$R,MATCH($A112,TeamRankings!$B:$B,0),COLUMN()-48),INDEX(TeamRankings!$A:$R,MATCH($A112&amp;" NCAA",TeamRankings!$B:$B,0),COLUMN()-48))</f>
        <v>5.0199999999999996</v>
      </c>
      <c r="BH112" s="41">
        <f>IFERROR(INDEX(TeamRankings!$A:$R,MATCH($A112,TeamRankings!$B:$B,0),COLUMN()-47),INDEX(TeamRankings!$A:$R,MATCH($A112&amp;" NCAA",TeamRankings!$B:$B,0),COLUMN()-47))</f>
        <v>18.59</v>
      </c>
      <c r="BI112" s="41">
        <f>IFERROR(INDEX(TeamRankings!$A:$R,MATCH($A112,TeamRankings!$B:$B,0),COLUMN()-47),INDEX(TeamRankings!$A:$R,MATCH($A112&amp;" NCAA",TeamRankings!$B:$B,0),COLUMN()-47))</f>
        <v>9.2100000000000009</v>
      </c>
      <c r="BJ112" s="41">
        <f>IFERROR(INDEX(TeamRankings!$A:$R,MATCH($A112,TeamRankings!$B:$B,0),COLUMN()-47),INDEX(TeamRankings!$A:$R,MATCH($A112&amp;" NCAA",TeamRankings!$B:$B,0),COLUMN()-47))</f>
        <v>27.8</v>
      </c>
      <c r="BK112" s="41">
        <f>IFERROR(INDEX(TeamRankings!$A:$R,MATCH($A112,TeamRankings!$B:$B,0),COLUMN()-47),INDEX(TeamRankings!$A:$R,MATCH($A112&amp;" NCAA",TeamRankings!$B:$B,0),COLUMN()-47))</f>
        <v>125.16</v>
      </c>
      <c r="BL112" s="41">
        <f>IFERROR(INDEX(TeamRankings!$A:$R,MATCH($A112,TeamRankings!$B:$B,0),COLUMN()-47),INDEX(TeamRankings!$A:$R,MATCH($A112&amp;" NCAA",TeamRankings!$B:$B,0),COLUMN()-47))</f>
        <v>86.24</v>
      </c>
      <c r="BM112" s="41">
        <f>IFERROR(INDEX(TeamRankings!$A:$R,MATCH($A112,TeamRankings!$B:$B,0),COLUMN()-47),INDEX(TeamRankings!$A:$R,MATCH($A112&amp;" NCAA",TeamRankings!$B:$B,0),COLUMN()-47))</f>
        <v>38.92</v>
      </c>
      <c r="BN112">
        <f t="shared" si="33"/>
        <v>1</v>
      </c>
      <c r="BO112">
        <f t="shared" si="34"/>
        <v>9</v>
      </c>
      <c r="BP112">
        <f t="shared" si="20"/>
        <v>87.648648648648646</v>
      </c>
      <c r="BQ112" s="41" t="str">
        <f>INDEX(TeamRankings!$A:$R,MATCH($A112,TeamRankings!$B:$B,0),3)</f>
        <v>WCC</v>
      </c>
      <c r="BR112" s="40">
        <f t="shared" si="21"/>
        <v>31.799999999999997</v>
      </c>
      <c r="BS112" s="40">
        <f t="shared" si="22"/>
        <v>9.3999999999999972E-2</v>
      </c>
      <c r="BT112" s="40">
        <f t="shared" si="23"/>
        <v>4.0000000000000036E-3</v>
      </c>
      <c r="BU112" s="40">
        <f t="shared" si="24"/>
        <v>0.14600000000000002</v>
      </c>
      <c r="BV112" s="40">
        <f t="shared" si="25"/>
        <v>9.4000000000000057</v>
      </c>
      <c r="BW112" s="40">
        <f t="shared" si="26"/>
        <v>14.800000000000004</v>
      </c>
      <c r="BX112" s="40">
        <f t="shared" si="27"/>
        <v>2.9000000000000004</v>
      </c>
      <c r="BY112" s="40">
        <f t="shared" si="28"/>
        <v>7.8999999999999995</v>
      </c>
      <c r="BZ112" s="40">
        <f t="shared" si="29"/>
        <v>0.14799999999999996</v>
      </c>
      <c r="CA112" s="40">
        <f t="shared" si="30"/>
        <v>-3.4000000000000004</v>
      </c>
      <c r="CB112" s="40">
        <f t="shared" si="31"/>
        <v>4.3999999999999986</v>
      </c>
      <c r="CC112" s="40">
        <f t="shared" si="32"/>
        <v>8.9000000000000024E-2</v>
      </c>
    </row>
    <row r="113" spans="1:81" x14ac:dyDescent="0.25">
      <c r="A113" t="s">
        <v>241</v>
      </c>
      <c r="B113">
        <f>IFERROR(INDEX(BasicStats!$A:$AH,MATCH($A113,BasicStats!$B:$B,0),COLUMN()+1),INDEX(BasicStats!$A:$AH,MATCH($A113&amp;" NCAA",BasicStats!$B:$B,0),COLUMN()+1))</f>
        <v>34</v>
      </c>
      <c r="C113">
        <f>IFERROR(INDEX(BasicStats!$A:$AH,MATCH($A113,BasicStats!$B:$B,0),COLUMN()+1),INDEX(BasicStats!$A:$AH,MATCH($A113&amp;" NCAA",BasicStats!$B:$B,0),COLUMN()+1))</f>
        <v>17</v>
      </c>
      <c r="D113">
        <f>IFERROR(INDEX(BasicStats!$A:$AH,MATCH($A113,BasicStats!$B:$B,0),COLUMN()+1),INDEX(BasicStats!$A:$AH,MATCH($A113&amp;" NCAA",BasicStats!$B:$B,0),COLUMN()+1))</f>
        <v>17</v>
      </c>
      <c r="E113">
        <f>IFERROR(INDEX(BasicStats!$A:$AH,MATCH($A113,BasicStats!$B:$B,0),COLUMN()+1),INDEX(BasicStats!$A:$AH,MATCH($A113&amp;" NCAA",BasicStats!$B:$B,0),COLUMN()+1))</f>
        <v>0.5</v>
      </c>
      <c r="F113">
        <f>IFERROR(INDEX(BasicStats!$A:$AH,MATCH($A113,BasicStats!$B:$B,0),COLUMN()+1),INDEX(BasicStats!$A:$AH,MATCH($A113&amp;" NCAA",BasicStats!$B:$B,0),COLUMN()+1))</f>
        <v>-9.73</v>
      </c>
      <c r="G113">
        <f>IFERROR(INDEX(BasicStats!$A:$AH,MATCH($A113,BasicStats!$B:$B,0),COLUMN()+1),INDEX(BasicStats!$A:$AH,MATCH($A113&amp;" NCAA",BasicStats!$B:$B,0),COLUMN()+1))</f>
        <v>-9.34</v>
      </c>
      <c r="H113">
        <f>IFERROR(INDEX(BasicStats!$A:$AH,MATCH($A113,BasicStats!$B:$B,0),COLUMN()+1),INDEX(BasicStats!$A:$AH,MATCH($A113&amp;" NCAA",BasicStats!$B:$B,0),COLUMN()+1))</f>
        <v>10</v>
      </c>
      <c r="I113">
        <f>IFERROR(INDEX(BasicStats!$A:$AH,MATCH($A113,BasicStats!$B:$B,0),COLUMN()+1),INDEX(BasicStats!$A:$AH,MATCH($A113&amp;" NCAA",BasicStats!$B:$B,0),COLUMN()+1))</f>
        <v>8</v>
      </c>
      <c r="J113">
        <f>IFERROR(INDEX(BasicStats!$A:$AH,MATCH($A113,BasicStats!$B:$B,0),COLUMN()+1),INDEX(BasicStats!$A:$AH,MATCH($A113&amp;" NCAA",BasicStats!$B:$B,0),COLUMN()+1))</f>
        <v>11</v>
      </c>
      <c r="K113">
        <f>IFERROR(INDEX(BasicStats!$A:$AH,MATCH($A113,BasicStats!$B:$B,0),COLUMN()+1),INDEX(BasicStats!$A:$AH,MATCH($A113&amp;" NCAA",BasicStats!$B:$B,0),COLUMN()+1))</f>
        <v>3</v>
      </c>
      <c r="L113">
        <f>IFERROR(INDEX(BasicStats!$A:$AH,MATCH($A113,BasicStats!$B:$B,0),COLUMN()+1),INDEX(BasicStats!$A:$AH,MATCH($A113&amp;" NCAA",BasicStats!$B:$B,0),COLUMN()+1))</f>
        <v>6</v>
      </c>
      <c r="M113">
        <f>IFERROR(INDEX(BasicStats!$A:$AH,MATCH($A113,BasicStats!$B:$B,0),COLUMN()+1),INDEX(BasicStats!$A:$AH,MATCH($A113&amp;" NCAA",BasicStats!$B:$B,0),COLUMN()+1))</f>
        <v>12</v>
      </c>
      <c r="N113">
        <f>IFERROR(INDEX(BasicStats!$A:$AH,MATCH($A113,BasicStats!$B:$B,0),COLUMN()+1),INDEX(BasicStats!$A:$AH,MATCH($A113&amp;" NCAA",BasicStats!$B:$B,0),COLUMN()+1))</f>
        <v>2426</v>
      </c>
      <c r="O113">
        <f>IFERROR(INDEX(BasicStats!$A:$AH,MATCH($A113,BasicStats!$B:$B,0),COLUMN()+1),INDEX(BasicStats!$A:$AH,MATCH($A113&amp;" NCAA",BasicStats!$B:$B,0),COLUMN()+1))</f>
        <v>2336</v>
      </c>
      <c r="P113">
        <f>IFERROR(INDEX(BasicStats!$A:$AH,MATCH($A113,BasicStats!$B:$B,0),COLUMN()+1),INDEX(BasicStats!$A:$AH,MATCH($A113&amp;" NCAA",BasicStats!$B:$B,0),COLUMN()+1))</f>
        <v>0</v>
      </c>
      <c r="Q113">
        <f>IFERROR(INDEX(BasicStats!$A:$AH,MATCH($A113,BasicStats!$B:$B,0),COLUMN()+1),INDEX(BasicStats!$A:$AH,MATCH($A113&amp;" NCAA",BasicStats!$B:$B,0),COLUMN()+1))</f>
        <v>1370</v>
      </c>
      <c r="R113">
        <f>IFERROR(INDEX(BasicStats!$A:$AH,MATCH($A113,BasicStats!$B:$B,0),COLUMN()+1),INDEX(BasicStats!$A:$AH,MATCH($A113&amp;" NCAA",BasicStats!$B:$B,0),COLUMN()+1))</f>
        <v>834</v>
      </c>
      <c r="S113">
        <f>IFERROR(INDEX(BasicStats!$A:$AH,MATCH($A113,BasicStats!$B:$B,0),COLUMN()+1),INDEX(BasicStats!$A:$AH,MATCH($A113&amp;" NCAA",BasicStats!$B:$B,0),COLUMN()+1))</f>
        <v>1846</v>
      </c>
      <c r="T113">
        <f>IFERROR(INDEX(BasicStats!$A:$AH,MATCH($A113,BasicStats!$B:$B,0),COLUMN()+1),INDEX(BasicStats!$A:$AH,MATCH($A113&amp;" NCAA",BasicStats!$B:$B,0),COLUMN()+1))</f>
        <v>0.45200000000000001</v>
      </c>
      <c r="U113">
        <f>IFERROR(INDEX(BasicStats!$A:$AH,MATCH($A113,BasicStats!$B:$B,0),COLUMN()+1),INDEX(BasicStats!$A:$AH,MATCH($A113&amp;" NCAA",BasicStats!$B:$B,0),COLUMN()+1))</f>
        <v>223</v>
      </c>
      <c r="V113">
        <f>IFERROR(INDEX(BasicStats!$A:$AH,MATCH($A113,BasicStats!$B:$B,0),COLUMN()+1),INDEX(BasicStats!$A:$AH,MATCH($A113&amp;" NCAA",BasicStats!$B:$B,0),COLUMN()+1))</f>
        <v>553</v>
      </c>
      <c r="W113">
        <f>IFERROR(INDEX(BasicStats!$A:$AH,MATCH($A113,BasicStats!$B:$B,0),COLUMN()+1),INDEX(BasicStats!$A:$AH,MATCH($A113&amp;" NCAA",BasicStats!$B:$B,0),COLUMN()+1))</f>
        <v>0.40300000000000002</v>
      </c>
      <c r="X113">
        <f>IFERROR(INDEX(BasicStats!$A:$AH,MATCH($A113,BasicStats!$B:$B,0),COLUMN()+1),INDEX(BasicStats!$A:$AH,MATCH($A113&amp;" NCAA",BasicStats!$B:$B,0),COLUMN()+1))</f>
        <v>535</v>
      </c>
      <c r="Y113">
        <f>IFERROR(INDEX(BasicStats!$A:$AH,MATCH($A113,BasicStats!$B:$B,0),COLUMN()+1),INDEX(BasicStats!$A:$AH,MATCH($A113&amp;" NCAA",BasicStats!$B:$B,0),COLUMN()+1))</f>
        <v>781</v>
      </c>
      <c r="Z113">
        <f>IFERROR(INDEX(BasicStats!$A:$AH,MATCH($A113,BasicStats!$B:$B,0),COLUMN()+1),INDEX(BasicStats!$A:$AH,MATCH($A113&amp;" NCAA",BasicStats!$B:$B,0),COLUMN()+1))</f>
        <v>0.68500000000000005</v>
      </c>
      <c r="AA113">
        <f>IFERROR(INDEX(BasicStats!$A:$AH,MATCH($A113,BasicStats!$B:$B,0),COLUMN()+1),INDEX(BasicStats!$A:$AH,MATCH($A113&amp;" NCAA",BasicStats!$B:$B,0),COLUMN()+1))</f>
        <v>307</v>
      </c>
      <c r="AB113">
        <f>IFERROR(INDEX(BasicStats!$A:$AH,MATCH($A113,BasicStats!$B:$B,0),COLUMN()+1),INDEX(BasicStats!$A:$AH,MATCH($A113&amp;" NCAA",BasicStats!$B:$B,0),COLUMN()+1))</f>
        <v>1287</v>
      </c>
      <c r="AC113">
        <f>IFERROR(INDEX(BasicStats!$A:$AH,MATCH($A113,BasicStats!$B:$B,0),COLUMN()+1),INDEX(BasicStats!$A:$AH,MATCH($A113&amp;" NCAA",BasicStats!$B:$B,0),COLUMN()+1))</f>
        <v>420</v>
      </c>
      <c r="AD113">
        <f>IFERROR(INDEX(BasicStats!$A:$AH,MATCH($A113,BasicStats!$B:$B,0),COLUMN()+1),INDEX(BasicStats!$A:$AH,MATCH($A113&amp;" NCAA",BasicStats!$B:$B,0),COLUMN()+1))</f>
        <v>193</v>
      </c>
      <c r="AE113">
        <f>IFERROR(INDEX(BasicStats!$A:$AH,MATCH($A113,BasicStats!$B:$B,0),COLUMN()+1),INDEX(BasicStats!$A:$AH,MATCH($A113&amp;" NCAA",BasicStats!$B:$B,0),COLUMN()+1))</f>
        <v>147</v>
      </c>
      <c r="AF113">
        <f>IFERROR(INDEX(BasicStats!$A:$AH,MATCH($A113,BasicStats!$B:$B,0),COLUMN()+1),INDEX(BasicStats!$A:$AH,MATCH($A113&amp;" NCAA",BasicStats!$B:$B,0),COLUMN()+1))</f>
        <v>536</v>
      </c>
      <c r="AG113" s="38">
        <f>IFERROR(INDEX(AdvancedStats!$A:$AD,MATCH($A113,AdvancedStats!$B:$B,0),COLUMN()-15),INDEX(AdvancedStats!$A:$AD,MATCH($A113&amp;" NCAA",AdvancedStats!$B:$B,0),COLUMN()-15))</f>
        <v>71.5</v>
      </c>
      <c r="AH113" s="38">
        <f>IFERROR(INDEX(AdvancedStats!$A:$AD,MATCH($A113,AdvancedStats!$B:$B,0),COLUMN()-15),INDEX(AdvancedStats!$A:$AD,MATCH($A113&amp;" NCAA",AdvancedStats!$B:$B,0),COLUMN()-15))</f>
        <v>99.1</v>
      </c>
      <c r="AI113" s="38">
        <f>IFERROR(INDEX(AdvancedStats!$A:$AD,MATCH($A113,AdvancedStats!$B:$B,0),COLUMN()-15),INDEX(AdvancedStats!$A:$AD,MATCH($A113&amp;" NCAA",AdvancedStats!$B:$B,0),COLUMN()-15))</f>
        <v>0.42299999999999999</v>
      </c>
      <c r="AJ113" s="38">
        <f>IFERROR(INDEX(AdvancedStats!$A:$AD,MATCH($A113,AdvancedStats!$B:$B,0),COLUMN()-15),INDEX(AdvancedStats!$A:$AD,MATCH($A113&amp;" NCAA",AdvancedStats!$B:$B,0),COLUMN()-15))</f>
        <v>0.3</v>
      </c>
      <c r="AK113" s="38">
        <f>IFERROR(INDEX(AdvancedStats!$A:$AD,MATCH($A113,AdvancedStats!$B:$B,0),COLUMN()-15),INDEX(AdvancedStats!$A:$AD,MATCH($A113&amp;" NCAA",AdvancedStats!$B:$B,0),COLUMN()-15))</f>
        <v>0.54700000000000004</v>
      </c>
      <c r="AL113" s="38">
        <f>IFERROR(INDEX(AdvancedStats!$A:$AD,MATCH($A113,AdvancedStats!$B:$B,0),COLUMN()-15),INDEX(AdvancedStats!$A:$AD,MATCH($A113&amp;" NCAA",AdvancedStats!$B:$B,0),COLUMN()-15))</f>
        <v>50.8</v>
      </c>
      <c r="AM113" s="38">
        <f>IFERROR(INDEX(AdvancedStats!$A:$AD,MATCH($A113,AdvancedStats!$B:$B,0),COLUMN()-15),INDEX(AdvancedStats!$A:$AD,MATCH($A113&amp;" NCAA",AdvancedStats!$B:$B,0),COLUMN()-15))</f>
        <v>50.4</v>
      </c>
      <c r="AN113" s="38">
        <f>IFERROR(INDEX(AdvancedStats!$A:$AD,MATCH($A113,AdvancedStats!$B:$B,0),COLUMN()-15),INDEX(AdvancedStats!$A:$AD,MATCH($A113&amp;" NCAA",AdvancedStats!$B:$B,0),COLUMN()-15))</f>
        <v>7.9</v>
      </c>
      <c r="AO113" s="38">
        <f>IFERROR(INDEX(AdvancedStats!$A:$AD,MATCH($A113,AdvancedStats!$B:$B,0),COLUMN()-15),INDEX(AdvancedStats!$A:$AD,MATCH($A113&amp;" NCAA",AdvancedStats!$B:$B,0),COLUMN()-15))</f>
        <v>11.5</v>
      </c>
      <c r="AP113" s="38">
        <f>IFERROR(INDEX(AdvancedStats!$A:$AD,MATCH($A113,AdvancedStats!$B:$B,0),COLUMN()-15),INDEX(AdvancedStats!$A:$AD,MATCH($A113&amp;" NCAA",AdvancedStats!$B:$B,0),COLUMN()-15))</f>
        <v>0.51200000000000001</v>
      </c>
      <c r="AQ113" s="38">
        <f>IFERROR(INDEX(AdvancedStats!$A:$AD,MATCH($A113,AdvancedStats!$B:$B,0),COLUMN()-15),INDEX(AdvancedStats!$A:$AD,MATCH($A113&amp;" NCAA",AdvancedStats!$B:$B,0),COLUMN()-15))</f>
        <v>19.5</v>
      </c>
      <c r="AR113" s="38">
        <f>IFERROR(INDEX(AdvancedStats!$A:$AD,MATCH($A113,AdvancedStats!$B:$B,0),COLUMN()-15),INDEX(AdvancedStats!$A:$AD,MATCH($A113&amp;" NCAA",AdvancedStats!$B:$B,0),COLUMN()-15))</f>
        <v>26.3</v>
      </c>
      <c r="AS113" s="38">
        <f>IFERROR(INDEX(AdvancedStats!$A:$AD,MATCH($A113,AdvancedStats!$B:$B,0),COLUMN()-15),INDEX(AdvancedStats!$A:$AD,MATCH($A113&amp;" NCAA",AdvancedStats!$B:$B,0),COLUMN()-15))</f>
        <v>0.28999999999999998</v>
      </c>
      <c r="AT113" s="39">
        <f>IFERROR(INDEX(AdvancedOpponentStats!$A:$AD,MATCH($A113,AdvancedOpponentStats!$B:$B,0),COLUMN()-27),INDEX(AdvancedOpponentStats!$A:$AD,MATCH($A113&amp;" NCAA",AdvancedOpponentStats!$B:$B,0),COLUMN()-27))</f>
        <v>95.4</v>
      </c>
      <c r="AU113" s="39">
        <f>IFERROR(INDEX(AdvancedOpponentStats!$A:$AD,MATCH($A113,AdvancedOpponentStats!$B:$B,0),COLUMN()-27),INDEX(AdvancedOpponentStats!$A:$AD,MATCH($A113&amp;" NCAA",AdvancedOpponentStats!$B:$B,0),COLUMN()-27))</f>
        <v>0.40899999999999997</v>
      </c>
      <c r="AV113" s="39">
        <f>IFERROR(INDEX(AdvancedOpponentStats!$A:$AD,MATCH($A113,AdvancedOpponentStats!$B:$B,0),COLUMN()-27),INDEX(AdvancedOpponentStats!$A:$AD,MATCH($A113&amp;" NCAA",AdvancedOpponentStats!$B:$B,0),COLUMN()-27))</f>
        <v>0.36099999999999999</v>
      </c>
      <c r="AW113" s="39">
        <f>IFERROR(INDEX(AdvancedOpponentStats!$A:$AD,MATCH($A113,AdvancedOpponentStats!$B:$B,0),COLUMN()-27),INDEX(AdvancedOpponentStats!$A:$AD,MATCH($A113&amp;" NCAA",AdvancedOpponentStats!$B:$B,0),COLUMN()-27))</f>
        <v>0.48799999999999999</v>
      </c>
      <c r="AX113" s="39">
        <f>IFERROR(INDEX(AdvancedOpponentStats!$A:$AD,MATCH($A113,AdvancedOpponentStats!$B:$B,0),COLUMN()-27),INDEX(AdvancedOpponentStats!$A:$AD,MATCH($A113&amp;" NCAA",AdvancedOpponentStats!$B:$B,0),COLUMN()-27))</f>
        <v>49.2</v>
      </c>
      <c r="AY113" s="39">
        <f>IFERROR(INDEX(AdvancedOpponentStats!$A:$AD,MATCH($A113,AdvancedOpponentStats!$B:$B,0),COLUMN()-27),INDEX(AdvancedOpponentStats!$A:$AD,MATCH($A113&amp;" NCAA",AdvancedOpponentStats!$B:$B,0),COLUMN()-27))</f>
        <v>51.8</v>
      </c>
      <c r="AZ113" s="39">
        <f>IFERROR(INDEX(AdvancedOpponentStats!$A:$AD,MATCH($A113,AdvancedOpponentStats!$B:$B,0),COLUMN()-27),INDEX(AdvancedOpponentStats!$A:$AD,MATCH($A113&amp;" NCAA",AdvancedOpponentStats!$B:$B,0),COLUMN()-27))</f>
        <v>9.6</v>
      </c>
      <c r="BA113" s="39">
        <f>IFERROR(INDEX(AdvancedOpponentStats!$A:$AD,MATCH($A113,AdvancedOpponentStats!$B:$B,0),COLUMN()-27),INDEX(AdvancedOpponentStats!$A:$AD,MATCH($A113&amp;" NCAA",AdvancedOpponentStats!$B:$B,0),COLUMN()-27))</f>
        <v>8.6</v>
      </c>
      <c r="BB113" s="39">
        <f>IFERROR(INDEX(AdvancedOpponentStats!$A:$AD,MATCH($A113,AdvancedOpponentStats!$B:$B,0),COLUMN()-27),INDEX(AdvancedOpponentStats!$A:$AD,MATCH($A113&amp;" NCAA",AdvancedOpponentStats!$B:$B,0),COLUMN()-27))</f>
        <v>0.44400000000000001</v>
      </c>
      <c r="BC113" s="39">
        <f>IFERROR(INDEX(AdvancedOpponentStats!$A:$AD,MATCH($A113,AdvancedOpponentStats!$B:$B,0),COLUMN()-27),INDEX(AdvancedOpponentStats!$A:$AD,MATCH($A113&amp;" NCAA",AdvancedOpponentStats!$B:$B,0),COLUMN()-27))</f>
        <v>15.6</v>
      </c>
      <c r="BD113" s="39">
        <f>IFERROR(INDEX(AdvancedOpponentStats!$A:$AD,MATCH($A113,AdvancedOpponentStats!$B:$B,0),COLUMN()-27),INDEX(AdvancedOpponentStats!$A:$AD,MATCH($A113&amp;" NCAA",AdvancedOpponentStats!$B:$B,0),COLUMN()-27))</f>
        <v>28.2</v>
      </c>
      <c r="BE113" s="39">
        <f>IFERROR(INDEX(AdvancedOpponentStats!$A:$AD,MATCH($A113,AdvancedOpponentStats!$B:$B,0),COLUMN()-27),INDEX(AdvancedOpponentStats!$A:$AD,MATCH($A113&amp;" NCAA",AdvancedOpponentStats!$B:$B,0),COLUMN()-27))</f>
        <v>0.27800000000000002</v>
      </c>
      <c r="BF113" s="41">
        <f>IFERROR(INDEX(TeamRankings!$A:$R,MATCH($A113,TeamRankings!$B:$B,0),COLUMN()-49),INDEX(TeamRankings!$A:$R,MATCH($A113&amp;" NCAA",TeamRankings!$B:$B,0),COLUMN()-49))</f>
        <v>2.65</v>
      </c>
      <c r="BG113" s="41">
        <f>IFERROR(INDEX(TeamRankings!$A:$R,MATCH($A113,TeamRankings!$B:$B,0),COLUMN()-48),INDEX(TeamRankings!$A:$R,MATCH($A113&amp;" NCAA",TeamRankings!$B:$B,0),COLUMN()-48))</f>
        <v>-9.34</v>
      </c>
      <c r="BH113" s="41">
        <f>IFERROR(INDEX(TeamRankings!$A:$R,MATCH($A113,TeamRankings!$B:$B,0),COLUMN()-47),INDEX(TeamRankings!$A:$R,MATCH($A113&amp;" NCAA",TeamRankings!$B:$B,0),COLUMN()-47))</f>
        <v>-6.33</v>
      </c>
      <c r="BI113" s="41">
        <f>IFERROR(INDEX(TeamRankings!$A:$R,MATCH($A113,TeamRankings!$B:$B,0),COLUMN()-47),INDEX(TeamRankings!$A:$R,MATCH($A113&amp;" NCAA",TeamRankings!$B:$B,0),COLUMN()-47))</f>
        <v>-3.4</v>
      </c>
      <c r="BJ113" s="41">
        <f>IFERROR(INDEX(TeamRankings!$A:$R,MATCH($A113,TeamRankings!$B:$B,0),COLUMN()-47),INDEX(TeamRankings!$A:$R,MATCH($A113&amp;" NCAA",TeamRankings!$B:$B,0),COLUMN()-47))</f>
        <v>-9.73</v>
      </c>
      <c r="BK113" s="41">
        <f>IFERROR(INDEX(TeamRankings!$A:$R,MATCH($A113,TeamRankings!$B:$B,0),COLUMN()-47),INDEX(TeamRankings!$A:$R,MATCH($A113&amp;" NCAA",TeamRankings!$B:$B,0),COLUMN()-47))</f>
        <v>91.69</v>
      </c>
      <c r="BL113" s="41">
        <f>IFERROR(INDEX(TeamRankings!$A:$R,MATCH($A113,TeamRankings!$B:$B,0),COLUMN()-47),INDEX(TeamRankings!$A:$R,MATCH($A113&amp;" NCAA",TeamRankings!$B:$B,0),COLUMN()-47))</f>
        <v>104.37</v>
      </c>
      <c r="BM113" s="41">
        <f>IFERROR(INDEX(TeamRankings!$A:$R,MATCH($A113,TeamRankings!$B:$B,0),COLUMN()-47),INDEX(TeamRankings!$A:$R,MATCH($A113&amp;" NCAA",TeamRankings!$B:$B,0),COLUMN()-47))</f>
        <v>-12.68</v>
      </c>
      <c r="BN113">
        <f t="shared" si="33"/>
        <v>326</v>
      </c>
      <c r="BO113">
        <f t="shared" si="34"/>
        <v>182</v>
      </c>
      <c r="BP113">
        <f t="shared" si="20"/>
        <v>71.352941176470594</v>
      </c>
      <c r="BQ113" s="41" t="str">
        <f>INDEX(TeamRankings!$A:$R,MATCH($A113,TeamRankings!$B:$B,0),3)</f>
        <v>SWAC</v>
      </c>
      <c r="BR113" s="40">
        <f t="shared" si="21"/>
        <v>3.6999999999999886</v>
      </c>
      <c r="BS113" s="40">
        <f t="shared" si="22"/>
        <v>1.4000000000000012E-2</v>
      </c>
      <c r="BT113" s="40">
        <f t="shared" si="23"/>
        <v>-6.0999999999999999E-2</v>
      </c>
      <c r="BU113" s="40">
        <f t="shared" si="24"/>
        <v>5.9000000000000052E-2</v>
      </c>
      <c r="BV113" s="40">
        <f t="shared" si="25"/>
        <v>1.5999999999999943</v>
      </c>
      <c r="BW113" s="40">
        <f t="shared" si="26"/>
        <v>-1.3999999999999986</v>
      </c>
      <c r="BX113" s="40">
        <f t="shared" si="27"/>
        <v>-1.6999999999999993</v>
      </c>
      <c r="BY113" s="40">
        <f t="shared" si="28"/>
        <v>2.9000000000000004</v>
      </c>
      <c r="BZ113" s="40">
        <f t="shared" si="29"/>
        <v>6.8000000000000005E-2</v>
      </c>
      <c r="CA113" s="40">
        <f t="shared" si="30"/>
        <v>3.9000000000000004</v>
      </c>
      <c r="CB113" s="40">
        <f t="shared" si="31"/>
        <v>-1.8999999999999986</v>
      </c>
      <c r="CC113" s="40">
        <f t="shared" si="32"/>
        <v>1.1999999999999955E-2</v>
      </c>
    </row>
    <row r="114" spans="1:81" x14ac:dyDescent="0.25">
      <c r="A114" t="s">
        <v>242</v>
      </c>
      <c r="B114">
        <f>IFERROR(INDEX(BasicStats!$A:$AH,MATCH($A114,BasicStats!$B:$B,0),COLUMN()+1),INDEX(BasicStats!$A:$AH,MATCH($A114&amp;" NCAA",BasicStats!$B:$B,0),COLUMN()+1))</f>
        <v>34</v>
      </c>
      <c r="C114">
        <f>IFERROR(INDEX(BasicStats!$A:$AH,MATCH($A114,BasicStats!$B:$B,0),COLUMN()+1),INDEX(BasicStats!$A:$AH,MATCH($A114&amp;" NCAA",BasicStats!$B:$B,0),COLUMN()+1))</f>
        <v>20</v>
      </c>
      <c r="D114">
        <f>IFERROR(INDEX(BasicStats!$A:$AH,MATCH($A114,BasicStats!$B:$B,0),COLUMN()+1),INDEX(BasicStats!$A:$AH,MATCH($A114&amp;" NCAA",BasicStats!$B:$B,0),COLUMN()+1))</f>
        <v>14</v>
      </c>
      <c r="E114">
        <f>IFERROR(INDEX(BasicStats!$A:$AH,MATCH($A114,BasicStats!$B:$B,0),COLUMN()+1),INDEX(BasicStats!$A:$AH,MATCH($A114&amp;" NCAA",BasicStats!$B:$B,0),COLUMN()+1))</f>
        <v>0.58799999999999997</v>
      </c>
      <c r="F114">
        <f>IFERROR(INDEX(BasicStats!$A:$AH,MATCH($A114,BasicStats!$B:$B,0),COLUMN()+1),INDEX(BasicStats!$A:$AH,MATCH($A114&amp;" NCAA",BasicStats!$B:$B,0),COLUMN()+1))</f>
        <v>3.85</v>
      </c>
      <c r="G114">
        <f>IFERROR(INDEX(BasicStats!$A:$AH,MATCH($A114,BasicStats!$B:$B,0),COLUMN()+1),INDEX(BasicStats!$A:$AH,MATCH($A114&amp;" NCAA",BasicStats!$B:$B,0),COLUMN()+1))</f>
        <v>-1.48</v>
      </c>
      <c r="H114">
        <f>IFERROR(INDEX(BasicStats!$A:$AH,MATCH($A114,BasicStats!$B:$B,0),COLUMN()+1),INDEX(BasicStats!$A:$AH,MATCH($A114&amp;" NCAA",BasicStats!$B:$B,0),COLUMN()+1))</f>
        <v>10</v>
      </c>
      <c r="I114">
        <f>IFERROR(INDEX(BasicStats!$A:$AH,MATCH($A114,BasicStats!$B:$B,0),COLUMN()+1),INDEX(BasicStats!$A:$AH,MATCH($A114&amp;" NCAA",BasicStats!$B:$B,0),COLUMN()+1))</f>
        <v>6</v>
      </c>
      <c r="J114">
        <f>IFERROR(INDEX(BasicStats!$A:$AH,MATCH($A114,BasicStats!$B:$B,0),COLUMN()+1),INDEX(BasicStats!$A:$AH,MATCH($A114&amp;" NCAA",BasicStats!$B:$B,0),COLUMN()+1))</f>
        <v>12</v>
      </c>
      <c r="K114">
        <f>IFERROR(INDEX(BasicStats!$A:$AH,MATCH($A114,BasicStats!$B:$B,0),COLUMN()+1),INDEX(BasicStats!$A:$AH,MATCH($A114&amp;" NCAA",BasicStats!$B:$B,0),COLUMN()+1))</f>
        <v>2</v>
      </c>
      <c r="L114">
        <f>IFERROR(INDEX(BasicStats!$A:$AH,MATCH($A114,BasicStats!$B:$B,0),COLUMN()+1),INDEX(BasicStats!$A:$AH,MATCH($A114&amp;" NCAA",BasicStats!$B:$B,0),COLUMN()+1))</f>
        <v>5</v>
      </c>
      <c r="M114">
        <f>IFERROR(INDEX(BasicStats!$A:$AH,MATCH($A114,BasicStats!$B:$B,0),COLUMN()+1),INDEX(BasicStats!$A:$AH,MATCH($A114&amp;" NCAA",BasicStats!$B:$B,0),COLUMN()+1))</f>
        <v>8</v>
      </c>
      <c r="N114">
        <f>IFERROR(INDEX(BasicStats!$A:$AH,MATCH($A114,BasicStats!$B:$B,0),COLUMN()+1),INDEX(BasicStats!$A:$AH,MATCH($A114&amp;" NCAA",BasicStats!$B:$B,0),COLUMN()+1))</f>
        <v>2560</v>
      </c>
      <c r="O114">
        <f>IFERROR(INDEX(BasicStats!$A:$AH,MATCH($A114,BasicStats!$B:$B,0),COLUMN()+1),INDEX(BasicStats!$A:$AH,MATCH($A114&amp;" NCAA",BasicStats!$B:$B,0),COLUMN()+1))</f>
        <v>2353</v>
      </c>
      <c r="P114">
        <f>IFERROR(INDEX(BasicStats!$A:$AH,MATCH($A114,BasicStats!$B:$B,0),COLUMN()+1),INDEX(BasicStats!$A:$AH,MATCH($A114&amp;" NCAA",BasicStats!$B:$B,0),COLUMN()+1))</f>
        <v>0</v>
      </c>
      <c r="Q114">
        <f>IFERROR(INDEX(BasicStats!$A:$AH,MATCH($A114,BasicStats!$B:$B,0),COLUMN()+1),INDEX(BasicStats!$A:$AH,MATCH($A114&amp;" NCAA",BasicStats!$B:$B,0),COLUMN()+1))</f>
        <v>1370</v>
      </c>
      <c r="R114">
        <f>IFERROR(INDEX(BasicStats!$A:$AH,MATCH($A114,BasicStats!$B:$B,0),COLUMN()+1),INDEX(BasicStats!$A:$AH,MATCH($A114&amp;" NCAA",BasicStats!$B:$B,0),COLUMN()+1))</f>
        <v>907</v>
      </c>
      <c r="S114">
        <f>IFERROR(INDEX(BasicStats!$A:$AH,MATCH($A114,BasicStats!$B:$B,0),COLUMN()+1),INDEX(BasicStats!$A:$AH,MATCH($A114&amp;" NCAA",BasicStats!$B:$B,0),COLUMN()+1))</f>
        <v>2006</v>
      </c>
      <c r="T114">
        <f>IFERROR(INDEX(BasicStats!$A:$AH,MATCH($A114,BasicStats!$B:$B,0),COLUMN()+1),INDEX(BasicStats!$A:$AH,MATCH($A114&amp;" NCAA",BasicStats!$B:$B,0),COLUMN()+1))</f>
        <v>0.45200000000000001</v>
      </c>
      <c r="U114">
        <f>IFERROR(INDEX(BasicStats!$A:$AH,MATCH($A114,BasicStats!$B:$B,0),COLUMN()+1),INDEX(BasicStats!$A:$AH,MATCH($A114&amp;" NCAA",BasicStats!$B:$B,0),COLUMN()+1))</f>
        <v>257</v>
      </c>
      <c r="V114">
        <f>IFERROR(INDEX(BasicStats!$A:$AH,MATCH($A114,BasicStats!$B:$B,0),COLUMN()+1),INDEX(BasicStats!$A:$AH,MATCH($A114&amp;" NCAA",BasicStats!$B:$B,0),COLUMN()+1))</f>
        <v>777</v>
      </c>
      <c r="W114">
        <f>IFERROR(INDEX(BasicStats!$A:$AH,MATCH($A114,BasicStats!$B:$B,0),COLUMN()+1),INDEX(BasicStats!$A:$AH,MATCH($A114&amp;" NCAA",BasicStats!$B:$B,0),COLUMN()+1))</f>
        <v>0.33100000000000002</v>
      </c>
      <c r="X114">
        <f>IFERROR(INDEX(BasicStats!$A:$AH,MATCH($A114,BasicStats!$B:$B,0),COLUMN()+1),INDEX(BasicStats!$A:$AH,MATCH($A114&amp;" NCAA",BasicStats!$B:$B,0),COLUMN()+1))</f>
        <v>487</v>
      </c>
      <c r="Y114">
        <f>IFERROR(INDEX(BasicStats!$A:$AH,MATCH($A114,BasicStats!$B:$B,0),COLUMN()+1),INDEX(BasicStats!$A:$AH,MATCH($A114&amp;" NCAA",BasicStats!$B:$B,0),COLUMN()+1))</f>
        <v>666</v>
      </c>
      <c r="Z114">
        <f>IFERROR(INDEX(BasicStats!$A:$AH,MATCH($A114,BasicStats!$B:$B,0),COLUMN()+1),INDEX(BasicStats!$A:$AH,MATCH($A114&amp;" NCAA",BasicStats!$B:$B,0),COLUMN()+1))</f>
        <v>0.73099999999999998</v>
      </c>
      <c r="AA114">
        <f>IFERROR(INDEX(BasicStats!$A:$AH,MATCH($A114,BasicStats!$B:$B,0),COLUMN()+1),INDEX(BasicStats!$A:$AH,MATCH($A114&amp;" NCAA",BasicStats!$B:$B,0),COLUMN()+1))</f>
        <v>350</v>
      </c>
      <c r="AB114">
        <f>IFERROR(INDEX(BasicStats!$A:$AH,MATCH($A114,BasicStats!$B:$B,0),COLUMN()+1),INDEX(BasicStats!$A:$AH,MATCH($A114&amp;" NCAA",BasicStats!$B:$B,0),COLUMN()+1))</f>
        <v>1238</v>
      </c>
      <c r="AC114">
        <f>IFERROR(INDEX(BasicStats!$A:$AH,MATCH($A114,BasicStats!$B:$B,0),COLUMN()+1),INDEX(BasicStats!$A:$AH,MATCH($A114&amp;" NCAA",BasicStats!$B:$B,0),COLUMN()+1))</f>
        <v>478</v>
      </c>
      <c r="AD114">
        <f>IFERROR(INDEX(BasicStats!$A:$AH,MATCH($A114,BasicStats!$B:$B,0),COLUMN()+1),INDEX(BasicStats!$A:$AH,MATCH($A114&amp;" NCAA",BasicStats!$B:$B,0),COLUMN()+1))</f>
        <v>207</v>
      </c>
      <c r="AE114">
        <f>IFERROR(INDEX(BasicStats!$A:$AH,MATCH($A114,BasicStats!$B:$B,0),COLUMN()+1),INDEX(BasicStats!$A:$AH,MATCH($A114&amp;" NCAA",BasicStats!$B:$B,0),COLUMN()+1))</f>
        <v>75</v>
      </c>
      <c r="AF114">
        <f>IFERROR(INDEX(BasicStats!$A:$AH,MATCH($A114,BasicStats!$B:$B,0),COLUMN()+1),INDEX(BasicStats!$A:$AH,MATCH($A114&amp;" NCAA",BasicStats!$B:$B,0),COLUMN()+1))</f>
        <v>411</v>
      </c>
      <c r="AG114" s="38">
        <f>IFERROR(INDEX(AdvancedStats!$A:$AD,MATCH($A114,AdvancedStats!$B:$B,0),COLUMN()-15),INDEX(AdvancedStats!$A:$AD,MATCH($A114&amp;" NCAA",AdvancedStats!$B:$B,0),COLUMN()-15))</f>
        <v>69.599999999999994</v>
      </c>
      <c r="AH114" s="38">
        <f>IFERROR(INDEX(AdvancedStats!$A:$AD,MATCH($A114,AdvancedStats!$B:$B,0),COLUMN()-15),INDEX(AdvancedStats!$A:$AD,MATCH($A114&amp;" NCAA",AdvancedStats!$B:$B,0),COLUMN()-15))</f>
        <v>107.4</v>
      </c>
      <c r="AI114" s="38">
        <f>IFERROR(INDEX(AdvancedStats!$A:$AD,MATCH($A114,AdvancedStats!$B:$B,0),COLUMN()-15),INDEX(AdvancedStats!$A:$AD,MATCH($A114&amp;" NCAA",AdvancedStats!$B:$B,0),COLUMN()-15))</f>
        <v>0.33200000000000002</v>
      </c>
      <c r="AJ114" s="38">
        <f>IFERROR(INDEX(AdvancedStats!$A:$AD,MATCH($A114,AdvancedStats!$B:$B,0),COLUMN()-15),INDEX(AdvancedStats!$A:$AD,MATCH($A114&amp;" NCAA",AdvancedStats!$B:$B,0),COLUMN()-15))</f>
        <v>0.38700000000000001</v>
      </c>
      <c r="AK114" s="38">
        <f>IFERROR(INDEX(AdvancedStats!$A:$AD,MATCH($A114,AdvancedStats!$B:$B,0),COLUMN()-15),INDEX(AdvancedStats!$A:$AD,MATCH($A114&amp;" NCAA",AdvancedStats!$B:$B,0),COLUMN()-15))</f>
        <v>0.55100000000000005</v>
      </c>
      <c r="AL114" s="38">
        <f>IFERROR(INDEX(AdvancedStats!$A:$AD,MATCH($A114,AdvancedStats!$B:$B,0),COLUMN()-15),INDEX(AdvancedStats!$A:$AD,MATCH($A114&amp;" NCAA",AdvancedStats!$B:$B,0),COLUMN()-15))</f>
        <v>51.8</v>
      </c>
      <c r="AM114" s="38">
        <f>IFERROR(INDEX(AdvancedStats!$A:$AD,MATCH($A114,AdvancedStats!$B:$B,0),COLUMN()-15),INDEX(AdvancedStats!$A:$AD,MATCH($A114&amp;" NCAA",AdvancedStats!$B:$B,0),COLUMN()-15))</f>
        <v>52.7</v>
      </c>
      <c r="AN114" s="38">
        <f>IFERROR(INDEX(AdvancedStats!$A:$AD,MATCH($A114,AdvancedStats!$B:$B,0),COLUMN()-15),INDEX(AdvancedStats!$A:$AD,MATCH($A114&amp;" NCAA",AdvancedStats!$B:$B,0),COLUMN()-15))</f>
        <v>8.6999999999999993</v>
      </c>
      <c r="AO114" s="38">
        <f>IFERROR(INDEX(AdvancedStats!$A:$AD,MATCH($A114,AdvancedStats!$B:$B,0),COLUMN()-15),INDEX(AdvancedStats!$A:$AD,MATCH($A114&amp;" NCAA",AdvancedStats!$B:$B,0),COLUMN()-15))</f>
        <v>6</v>
      </c>
      <c r="AP114" s="38">
        <f>IFERROR(INDEX(AdvancedStats!$A:$AD,MATCH($A114,AdvancedStats!$B:$B,0),COLUMN()-15),INDEX(AdvancedStats!$A:$AD,MATCH($A114&amp;" NCAA",AdvancedStats!$B:$B,0),COLUMN()-15))</f>
        <v>0.51600000000000001</v>
      </c>
      <c r="AQ114" s="38">
        <f>IFERROR(INDEX(AdvancedStats!$A:$AD,MATCH($A114,AdvancedStats!$B:$B,0),COLUMN()-15),INDEX(AdvancedStats!$A:$AD,MATCH($A114&amp;" NCAA",AdvancedStats!$B:$B,0),COLUMN()-15))</f>
        <v>15</v>
      </c>
      <c r="AR114" s="38">
        <f>IFERROR(INDEX(AdvancedStats!$A:$AD,MATCH($A114,AdvancedStats!$B:$B,0),COLUMN()-15),INDEX(AdvancedStats!$A:$AD,MATCH($A114&amp;" NCAA",AdvancedStats!$B:$B,0),COLUMN()-15))</f>
        <v>29.1</v>
      </c>
      <c r="AS114" s="38">
        <f>IFERROR(INDEX(AdvancedStats!$A:$AD,MATCH($A114,AdvancedStats!$B:$B,0),COLUMN()-15),INDEX(AdvancedStats!$A:$AD,MATCH($A114&amp;" NCAA",AdvancedStats!$B:$B,0),COLUMN()-15))</f>
        <v>0.24299999999999999</v>
      </c>
      <c r="AT114" s="39">
        <f>IFERROR(INDEX(AdvancedOpponentStats!$A:$AD,MATCH($A114,AdvancedOpponentStats!$B:$B,0),COLUMN()-27),INDEX(AdvancedOpponentStats!$A:$AD,MATCH($A114&amp;" NCAA",AdvancedOpponentStats!$B:$B,0),COLUMN()-27))</f>
        <v>98.7</v>
      </c>
      <c r="AU114" s="39">
        <f>IFERROR(INDEX(AdvancedOpponentStats!$A:$AD,MATCH($A114,AdvancedOpponentStats!$B:$B,0),COLUMN()-27),INDEX(AdvancedOpponentStats!$A:$AD,MATCH($A114&amp;" NCAA",AdvancedOpponentStats!$B:$B,0),COLUMN()-27))</f>
        <v>0.3</v>
      </c>
      <c r="AV114" s="39">
        <f>IFERROR(INDEX(AdvancedOpponentStats!$A:$AD,MATCH($A114,AdvancedOpponentStats!$B:$B,0),COLUMN()-27),INDEX(AdvancedOpponentStats!$A:$AD,MATCH($A114&amp;" NCAA",AdvancedOpponentStats!$B:$B,0),COLUMN()-27))</f>
        <v>0.35499999999999998</v>
      </c>
      <c r="AW114" s="39">
        <f>IFERROR(INDEX(AdvancedOpponentStats!$A:$AD,MATCH($A114,AdvancedOpponentStats!$B:$B,0),COLUMN()-27),INDEX(AdvancedOpponentStats!$A:$AD,MATCH($A114&amp;" NCAA",AdvancedOpponentStats!$B:$B,0),COLUMN()-27))</f>
        <v>0.53</v>
      </c>
      <c r="AX114" s="39">
        <f>IFERROR(INDEX(AdvancedOpponentStats!$A:$AD,MATCH($A114,AdvancedOpponentStats!$B:$B,0),COLUMN()-27),INDEX(AdvancedOpponentStats!$A:$AD,MATCH($A114&amp;" NCAA",AdvancedOpponentStats!$B:$B,0),COLUMN()-27))</f>
        <v>48.2</v>
      </c>
      <c r="AY114" s="39">
        <f>IFERROR(INDEX(AdvancedOpponentStats!$A:$AD,MATCH($A114,AdvancedOpponentStats!$B:$B,0),COLUMN()-27),INDEX(AdvancedOpponentStats!$A:$AD,MATCH($A114&amp;" NCAA",AdvancedOpponentStats!$B:$B,0),COLUMN()-27))</f>
        <v>43.4</v>
      </c>
      <c r="AZ114" s="39">
        <f>IFERROR(INDEX(AdvancedOpponentStats!$A:$AD,MATCH($A114,AdvancedOpponentStats!$B:$B,0),COLUMN()-27),INDEX(AdvancedOpponentStats!$A:$AD,MATCH($A114&amp;" NCAA",AdvancedOpponentStats!$B:$B,0),COLUMN()-27))</f>
        <v>7.8</v>
      </c>
      <c r="BA114" s="39">
        <f>IFERROR(INDEX(AdvancedOpponentStats!$A:$AD,MATCH($A114,AdvancedOpponentStats!$B:$B,0),COLUMN()-27),INDEX(AdvancedOpponentStats!$A:$AD,MATCH($A114&amp;" NCAA",AdvancedOpponentStats!$B:$B,0),COLUMN()-27))</f>
        <v>8.1999999999999993</v>
      </c>
      <c r="BB114" s="39">
        <f>IFERROR(INDEX(AdvancedOpponentStats!$A:$AD,MATCH($A114,AdvancedOpponentStats!$B:$B,0),COLUMN()-27),INDEX(AdvancedOpponentStats!$A:$AD,MATCH($A114&amp;" NCAA",AdvancedOpponentStats!$B:$B,0),COLUMN()-27))</f>
        <v>0.498</v>
      </c>
      <c r="BC114" s="39">
        <f>IFERROR(INDEX(AdvancedOpponentStats!$A:$AD,MATCH($A114,AdvancedOpponentStats!$B:$B,0),COLUMN()-27),INDEX(AdvancedOpponentStats!$A:$AD,MATCH($A114&amp;" NCAA",AdvancedOpponentStats!$B:$B,0),COLUMN()-27))</f>
        <v>17.3</v>
      </c>
      <c r="BD114" s="39">
        <f>IFERROR(INDEX(AdvancedOpponentStats!$A:$AD,MATCH($A114,AdvancedOpponentStats!$B:$B,0),COLUMN()-27),INDEX(AdvancedOpponentStats!$A:$AD,MATCH($A114&amp;" NCAA",AdvancedOpponentStats!$B:$B,0),COLUMN()-27))</f>
        <v>25.3</v>
      </c>
      <c r="BE114" s="39">
        <f>IFERROR(INDEX(AdvancedOpponentStats!$A:$AD,MATCH($A114,AdvancedOpponentStats!$B:$B,0),COLUMN()-27),INDEX(AdvancedOpponentStats!$A:$AD,MATCH($A114&amp;" NCAA",AdvancedOpponentStats!$B:$B,0),COLUMN()-27))</f>
        <v>0.215</v>
      </c>
      <c r="BF114" s="41">
        <f>IFERROR(INDEX(TeamRankings!$A:$R,MATCH($A114,TeamRankings!$B:$B,0),COLUMN()-49),INDEX(TeamRankings!$A:$R,MATCH($A114&amp;" NCAA",TeamRankings!$B:$B,0),COLUMN()-49))</f>
        <v>6.09</v>
      </c>
      <c r="BG114" s="41">
        <f>IFERROR(INDEX(TeamRankings!$A:$R,MATCH($A114,TeamRankings!$B:$B,0),COLUMN()-48),INDEX(TeamRankings!$A:$R,MATCH($A114&amp;" NCAA",TeamRankings!$B:$B,0),COLUMN()-48))</f>
        <v>-1.48</v>
      </c>
      <c r="BH114" s="41">
        <f>IFERROR(INDEX(TeamRankings!$A:$R,MATCH($A114,TeamRankings!$B:$B,0),COLUMN()-47),INDEX(TeamRankings!$A:$R,MATCH($A114&amp;" NCAA",TeamRankings!$B:$B,0),COLUMN()-47))</f>
        <v>1.94</v>
      </c>
      <c r="BI114" s="41">
        <f>IFERROR(INDEX(TeamRankings!$A:$R,MATCH($A114,TeamRankings!$B:$B,0),COLUMN()-47),INDEX(TeamRankings!$A:$R,MATCH($A114&amp;" NCAA",TeamRankings!$B:$B,0),COLUMN()-47))</f>
        <v>1.91</v>
      </c>
      <c r="BJ114" s="41">
        <f>IFERROR(INDEX(TeamRankings!$A:$R,MATCH($A114,TeamRankings!$B:$B,0),COLUMN()-47),INDEX(TeamRankings!$A:$R,MATCH($A114&amp;" NCAA",TeamRankings!$B:$B,0),COLUMN()-47))</f>
        <v>3.85</v>
      </c>
      <c r="BK114" s="41">
        <f>IFERROR(INDEX(TeamRankings!$A:$R,MATCH($A114,TeamRankings!$B:$B,0),COLUMN()-47),INDEX(TeamRankings!$A:$R,MATCH($A114&amp;" NCAA",TeamRankings!$B:$B,0),COLUMN()-47))</f>
        <v>105.76</v>
      </c>
      <c r="BL114" s="41">
        <f>IFERROR(INDEX(TeamRankings!$A:$R,MATCH($A114,TeamRankings!$B:$B,0),COLUMN()-47),INDEX(TeamRankings!$A:$R,MATCH($A114&amp;" NCAA",TeamRankings!$B:$B,0),COLUMN()-47))</f>
        <v>99.81</v>
      </c>
      <c r="BM114" s="41">
        <f>IFERROR(INDEX(TeamRankings!$A:$R,MATCH($A114,TeamRankings!$B:$B,0),COLUMN()-47),INDEX(TeamRankings!$A:$R,MATCH($A114&amp;" NCAA",TeamRankings!$B:$B,0),COLUMN()-47))</f>
        <v>5.95</v>
      </c>
      <c r="BN114">
        <f t="shared" si="33"/>
        <v>126</v>
      </c>
      <c r="BO114">
        <f t="shared" si="34"/>
        <v>120</v>
      </c>
      <c r="BP114">
        <f t="shared" si="20"/>
        <v>75.294117647058826</v>
      </c>
      <c r="BQ114" s="41" t="str">
        <f>INDEX(TeamRankings!$A:$R,MATCH($A114,TeamRankings!$B:$B,0),3)</f>
        <v>WAC</v>
      </c>
      <c r="BR114" s="40">
        <f t="shared" si="21"/>
        <v>8.7000000000000028</v>
      </c>
      <c r="BS114" s="40">
        <f t="shared" si="22"/>
        <v>3.2000000000000028E-2</v>
      </c>
      <c r="BT114" s="40">
        <f t="shared" si="23"/>
        <v>3.2000000000000028E-2</v>
      </c>
      <c r="BU114" s="40">
        <f t="shared" si="24"/>
        <v>2.1000000000000019E-2</v>
      </c>
      <c r="BV114" s="40">
        <f t="shared" si="25"/>
        <v>3.5999999999999943</v>
      </c>
      <c r="BW114" s="40">
        <f t="shared" si="26"/>
        <v>9.3000000000000043</v>
      </c>
      <c r="BX114" s="40">
        <f t="shared" si="27"/>
        <v>0.89999999999999947</v>
      </c>
      <c r="BY114" s="40">
        <f t="shared" si="28"/>
        <v>-2.1999999999999993</v>
      </c>
      <c r="BZ114" s="40">
        <f t="shared" si="29"/>
        <v>1.8000000000000016E-2</v>
      </c>
      <c r="CA114" s="40">
        <f t="shared" si="30"/>
        <v>-2.3000000000000007</v>
      </c>
      <c r="CB114" s="40">
        <f t="shared" si="31"/>
        <v>3.8000000000000007</v>
      </c>
      <c r="CC114" s="40">
        <f t="shared" si="32"/>
        <v>2.7999999999999997E-2</v>
      </c>
    </row>
    <row r="115" spans="1:81" x14ac:dyDescent="0.25">
      <c r="A115" t="s">
        <v>243</v>
      </c>
      <c r="B115">
        <f>IFERROR(INDEX(BasicStats!$A:$AH,MATCH($A115,BasicStats!$B:$B,0),COLUMN()+1),INDEX(BasicStats!$A:$AH,MATCH($A115&amp;" NCAA",BasicStats!$B:$B,0),COLUMN()+1))</f>
        <v>36</v>
      </c>
      <c r="C115">
        <f>IFERROR(INDEX(BasicStats!$A:$AH,MATCH($A115,BasicStats!$B:$B,0),COLUMN()+1),INDEX(BasicStats!$A:$AH,MATCH($A115&amp;" NCAA",BasicStats!$B:$B,0),COLUMN()+1))</f>
        <v>20</v>
      </c>
      <c r="D115">
        <f>IFERROR(INDEX(BasicStats!$A:$AH,MATCH($A115,BasicStats!$B:$B,0),COLUMN()+1),INDEX(BasicStats!$A:$AH,MATCH($A115&amp;" NCAA",BasicStats!$B:$B,0),COLUMN()+1))</f>
        <v>16</v>
      </c>
      <c r="E115">
        <f>IFERROR(INDEX(BasicStats!$A:$AH,MATCH($A115,BasicStats!$B:$B,0),COLUMN()+1),INDEX(BasicStats!$A:$AH,MATCH($A115&amp;" NCAA",BasicStats!$B:$B,0),COLUMN()+1))</f>
        <v>0.55600000000000005</v>
      </c>
      <c r="F115">
        <f>IFERROR(INDEX(BasicStats!$A:$AH,MATCH($A115,BasicStats!$B:$B,0),COLUMN()+1),INDEX(BasicStats!$A:$AH,MATCH($A115&amp;" NCAA",BasicStats!$B:$B,0),COLUMN()+1))</f>
        <v>-1.52</v>
      </c>
      <c r="G115">
        <f>IFERROR(INDEX(BasicStats!$A:$AH,MATCH($A115,BasicStats!$B:$B,0),COLUMN()+1),INDEX(BasicStats!$A:$AH,MATCH($A115&amp;" NCAA",BasicStats!$B:$B,0),COLUMN()+1))</f>
        <v>-0.08</v>
      </c>
      <c r="H115">
        <f>IFERROR(INDEX(BasicStats!$A:$AH,MATCH($A115,BasicStats!$B:$B,0),COLUMN()+1),INDEX(BasicStats!$A:$AH,MATCH($A115&amp;" NCAA",BasicStats!$B:$B,0),COLUMN()+1))</f>
        <v>10</v>
      </c>
      <c r="I115">
        <f>IFERROR(INDEX(BasicStats!$A:$AH,MATCH($A115,BasicStats!$B:$B,0),COLUMN()+1),INDEX(BasicStats!$A:$AH,MATCH($A115&amp;" NCAA",BasicStats!$B:$B,0),COLUMN()+1))</f>
        <v>8</v>
      </c>
      <c r="J115">
        <f>IFERROR(INDEX(BasicStats!$A:$AH,MATCH($A115,BasicStats!$B:$B,0),COLUMN()+1),INDEX(BasicStats!$A:$AH,MATCH($A115&amp;" NCAA",BasicStats!$B:$B,0),COLUMN()+1))</f>
        <v>14</v>
      </c>
      <c r="K115">
        <f>IFERROR(INDEX(BasicStats!$A:$AH,MATCH($A115,BasicStats!$B:$B,0),COLUMN()+1),INDEX(BasicStats!$A:$AH,MATCH($A115&amp;" NCAA",BasicStats!$B:$B,0),COLUMN()+1))</f>
        <v>3</v>
      </c>
      <c r="L115">
        <f>IFERROR(INDEX(BasicStats!$A:$AH,MATCH($A115,BasicStats!$B:$B,0),COLUMN()+1),INDEX(BasicStats!$A:$AH,MATCH($A115&amp;" NCAA",BasicStats!$B:$B,0),COLUMN()+1))</f>
        <v>5</v>
      </c>
      <c r="M115">
        <f>IFERROR(INDEX(BasicStats!$A:$AH,MATCH($A115,BasicStats!$B:$B,0),COLUMN()+1),INDEX(BasicStats!$A:$AH,MATCH($A115&amp;" NCAA",BasicStats!$B:$B,0),COLUMN()+1))</f>
        <v>12</v>
      </c>
      <c r="N115">
        <f>IFERROR(INDEX(BasicStats!$A:$AH,MATCH($A115,BasicStats!$B:$B,0),COLUMN()+1),INDEX(BasicStats!$A:$AH,MATCH($A115&amp;" NCAA",BasicStats!$B:$B,0),COLUMN()+1))</f>
        <v>2933</v>
      </c>
      <c r="O115">
        <f>IFERROR(INDEX(BasicStats!$A:$AH,MATCH($A115,BasicStats!$B:$B,0),COLUMN()+1),INDEX(BasicStats!$A:$AH,MATCH($A115&amp;" NCAA",BasicStats!$B:$B,0),COLUMN()+1))</f>
        <v>2860</v>
      </c>
      <c r="P115">
        <f>IFERROR(INDEX(BasicStats!$A:$AH,MATCH($A115,BasicStats!$B:$B,0),COLUMN()+1),INDEX(BasicStats!$A:$AH,MATCH($A115&amp;" NCAA",BasicStats!$B:$B,0),COLUMN()+1))</f>
        <v>0</v>
      </c>
      <c r="Q115">
        <f>IFERROR(INDEX(BasicStats!$A:$AH,MATCH($A115,BasicStats!$B:$B,0),COLUMN()+1),INDEX(BasicStats!$A:$AH,MATCH($A115&amp;" NCAA",BasicStats!$B:$B,0),COLUMN()+1))</f>
        <v>1450</v>
      </c>
      <c r="R115">
        <f>IFERROR(INDEX(BasicStats!$A:$AH,MATCH($A115,BasicStats!$B:$B,0),COLUMN()+1),INDEX(BasicStats!$A:$AH,MATCH($A115&amp;" NCAA",BasicStats!$B:$B,0),COLUMN()+1))</f>
        <v>1041</v>
      </c>
      <c r="S115">
        <f>IFERROR(INDEX(BasicStats!$A:$AH,MATCH($A115,BasicStats!$B:$B,0),COLUMN()+1),INDEX(BasicStats!$A:$AH,MATCH($A115&amp;" NCAA",BasicStats!$B:$B,0),COLUMN()+1))</f>
        <v>2271</v>
      </c>
      <c r="T115">
        <f>IFERROR(INDEX(BasicStats!$A:$AH,MATCH($A115,BasicStats!$B:$B,0),COLUMN()+1),INDEX(BasicStats!$A:$AH,MATCH($A115&amp;" NCAA",BasicStats!$B:$B,0),COLUMN()+1))</f>
        <v>0.45800000000000002</v>
      </c>
      <c r="U115">
        <f>IFERROR(INDEX(BasicStats!$A:$AH,MATCH($A115,BasicStats!$B:$B,0),COLUMN()+1),INDEX(BasicStats!$A:$AH,MATCH($A115&amp;" NCAA",BasicStats!$B:$B,0),COLUMN()+1))</f>
        <v>289</v>
      </c>
      <c r="V115">
        <f>IFERROR(INDEX(BasicStats!$A:$AH,MATCH($A115,BasicStats!$B:$B,0),COLUMN()+1),INDEX(BasicStats!$A:$AH,MATCH($A115&amp;" NCAA",BasicStats!$B:$B,0),COLUMN()+1))</f>
        <v>833</v>
      </c>
      <c r="W115">
        <f>IFERROR(INDEX(BasicStats!$A:$AH,MATCH($A115,BasicStats!$B:$B,0),COLUMN()+1),INDEX(BasicStats!$A:$AH,MATCH($A115&amp;" NCAA",BasicStats!$B:$B,0),COLUMN()+1))</f>
        <v>0.34699999999999998</v>
      </c>
      <c r="X115">
        <f>IFERROR(INDEX(BasicStats!$A:$AH,MATCH($A115,BasicStats!$B:$B,0),COLUMN()+1),INDEX(BasicStats!$A:$AH,MATCH($A115&amp;" NCAA",BasicStats!$B:$B,0),COLUMN()+1))</f>
        <v>562</v>
      </c>
      <c r="Y115">
        <f>IFERROR(INDEX(BasicStats!$A:$AH,MATCH($A115,BasicStats!$B:$B,0),COLUMN()+1),INDEX(BasicStats!$A:$AH,MATCH($A115&amp;" NCAA",BasicStats!$B:$B,0),COLUMN()+1))</f>
        <v>787</v>
      </c>
      <c r="Z115">
        <f>IFERROR(INDEX(BasicStats!$A:$AH,MATCH($A115,BasicStats!$B:$B,0),COLUMN()+1),INDEX(BasicStats!$A:$AH,MATCH($A115&amp;" NCAA",BasicStats!$B:$B,0),COLUMN()+1))</f>
        <v>0.71399999999999997</v>
      </c>
      <c r="AA115">
        <f>IFERROR(INDEX(BasicStats!$A:$AH,MATCH($A115,BasicStats!$B:$B,0),COLUMN()+1),INDEX(BasicStats!$A:$AH,MATCH($A115&amp;" NCAA",BasicStats!$B:$B,0),COLUMN()+1))</f>
        <v>348</v>
      </c>
      <c r="AB115">
        <f>IFERROR(INDEX(BasicStats!$A:$AH,MATCH($A115,BasicStats!$B:$B,0),COLUMN()+1),INDEX(BasicStats!$A:$AH,MATCH($A115&amp;" NCAA",BasicStats!$B:$B,0),COLUMN()+1))</f>
        <v>1317</v>
      </c>
      <c r="AC115">
        <f>IFERROR(INDEX(BasicStats!$A:$AH,MATCH($A115,BasicStats!$B:$B,0),COLUMN()+1),INDEX(BasicStats!$A:$AH,MATCH($A115&amp;" NCAA",BasicStats!$B:$B,0),COLUMN()+1))</f>
        <v>546</v>
      </c>
      <c r="AD115">
        <f>IFERROR(INDEX(BasicStats!$A:$AH,MATCH($A115,BasicStats!$B:$B,0),COLUMN()+1),INDEX(BasicStats!$A:$AH,MATCH($A115&amp;" NCAA",BasicStats!$B:$B,0),COLUMN()+1))</f>
        <v>280</v>
      </c>
      <c r="AE115">
        <f>IFERROR(INDEX(BasicStats!$A:$AH,MATCH($A115,BasicStats!$B:$B,0),COLUMN()+1),INDEX(BasicStats!$A:$AH,MATCH($A115&amp;" NCAA",BasicStats!$B:$B,0),COLUMN()+1))</f>
        <v>142</v>
      </c>
      <c r="AF115">
        <f>IFERROR(INDEX(BasicStats!$A:$AH,MATCH($A115,BasicStats!$B:$B,0),COLUMN()+1),INDEX(BasicStats!$A:$AH,MATCH($A115&amp;" NCAA",BasicStats!$B:$B,0),COLUMN()+1))</f>
        <v>466</v>
      </c>
      <c r="AG115" s="38">
        <f>IFERROR(INDEX(AdvancedStats!$A:$AD,MATCH($A115,AdvancedStats!$B:$B,0),COLUMN()-15),INDEX(AdvancedStats!$A:$AD,MATCH($A115&amp;" NCAA",AdvancedStats!$B:$B,0),COLUMN()-15))</f>
        <v>76.400000000000006</v>
      </c>
      <c r="AH115" s="38">
        <f>IFERROR(INDEX(AdvancedStats!$A:$AD,MATCH($A115,AdvancedStats!$B:$B,0),COLUMN()-15),INDEX(AdvancedStats!$A:$AD,MATCH($A115&amp;" NCAA",AdvancedStats!$B:$B,0),COLUMN()-15))</f>
        <v>105.9</v>
      </c>
      <c r="AI115" s="38">
        <f>IFERROR(INDEX(AdvancedStats!$A:$AD,MATCH($A115,AdvancedStats!$B:$B,0),COLUMN()-15),INDEX(AdvancedStats!$A:$AD,MATCH($A115&amp;" NCAA",AdvancedStats!$B:$B,0),COLUMN()-15))</f>
        <v>0.34699999999999998</v>
      </c>
      <c r="AJ115" s="38">
        <f>IFERROR(INDEX(AdvancedStats!$A:$AD,MATCH($A115,AdvancedStats!$B:$B,0),COLUMN()-15),INDEX(AdvancedStats!$A:$AD,MATCH($A115&amp;" NCAA",AdvancedStats!$B:$B,0),COLUMN()-15))</f>
        <v>0.36699999999999999</v>
      </c>
      <c r="AK115" s="38">
        <f>IFERROR(INDEX(AdvancedStats!$A:$AD,MATCH($A115,AdvancedStats!$B:$B,0),COLUMN()-15),INDEX(AdvancedStats!$A:$AD,MATCH($A115&amp;" NCAA",AdvancedStats!$B:$B,0),COLUMN()-15))</f>
        <v>0.55400000000000005</v>
      </c>
      <c r="AL115" s="38">
        <f>IFERROR(INDEX(AdvancedStats!$A:$AD,MATCH($A115,AdvancedStats!$B:$B,0),COLUMN()-15),INDEX(AdvancedStats!$A:$AD,MATCH($A115&amp;" NCAA",AdvancedStats!$B:$B,0),COLUMN()-15))</f>
        <v>48.1</v>
      </c>
      <c r="AM115" s="38">
        <f>IFERROR(INDEX(AdvancedStats!$A:$AD,MATCH($A115,AdvancedStats!$B:$B,0),COLUMN()-15),INDEX(AdvancedStats!$A:$AD,MATCH($A115&amp;" NCAA",AdvancedStats!$B:$B,0),COLUMN()-15))</f>
        <v>52.4</v>
      </c>
      <c r="AN115" s="38">
        <f>IFERROR(INDEX(AdvancedStats!$A:$AD,MATCH($A115,AdvancedStats!$B:$B,0),COLUMN()-15),INDEX(AdvancedStats!$A:$AD,MATCH($A115&amp;" NCAA",AdvancedStats!$B:$B,0),COLUMN()-15))</f>
        <v>10.1</v>
      </c>
      <c r="AO115" s="38">
        <f>IFERROR(INDEX(AdvancedStats!$A:$AD,MATCH($A115,AdvancedStats!$B:$B,0),COLUMN()-15),INDEX(AdvancedStats!$A:$AD,MATCH($A115&amp;" NCAA",AdvancedStats!$B:$B,0),COLUMN()-15))</f>
        <v>10.4</v>
      </c>
      <c r="AP115" s="38">
        <f>IFERROR(INDEX(AdvancedStats!$A:$AD,MATCH($A115,AdvancedStats!$B:$B,0),COLUMN()-15),INDEX(AdvancedStats!$A:$AD,MATCH($A115&amp;" NCAA",AdvancedStats!$B:$B,0),COLUMN()-15))</f>
        <v>0.52200000000000002</v>
      </c>
      <c r="AQ115" s="38">
        <f>IFERROR(INDEX(AdvancedStats!$A:$AD,MATCH($A115,AdvancedStats!$B:$B,0),COLUMN()-15),INDEX(AdvancedStats!$A:$AD,MATCH($A115&amp;" NCAA",AdvancedStats!$B:$B,0),COLUMN()-15))</f>
        <v>15</v>
      </c>
      <c r="AR115" s="38">
        <f>IFERROR(INDEX(AdvancedStats!$A:$AD,MATCH($A115,AdvancedStats!$B:$B,0),COLUMN()-15),INDEX(AdvancedStats!$A:$AD,MATCH($A115&amp;" NCAA",AdvancedStats!$B:$B,0),COLUMN()-15))</f>
        <v>25.5</v>
      </c>
      <c r="AS115" s="38">
        <f>IFERROR(INDEX(AdvancedStats!$A:$AD,MATCH($A115,AdvancedStats!$B:$B,0),COLUMN()-15),INDEX(AdvancedStats!$A:$AD,MATCH($A115&amp;" NCAA",AdvancedStats!$B:$B,0),COLUMN()-15))</f>
        <v>0.247</v>
      </c>
      <c r="AT115" s="39">
        <f>IFERROR(INDEX(AdvancedOpponentStats!$A:$AD,MATCH($A115,AdvancedOpponentStats!$B:$B,0),COLUMN()-27),INDEX(AdvancedOpponentStats!$A:$AD,MATCH($A115&amp;" NCAA",AdvancedOpponentStats!$B:$B,0),COLUMN()-27))</f>
        <v>103.3</v>
      </c>
      <c r="AU115" s="39">
        <f>IFERROR(INDEX(AdvancedOpponentStats!$A:$AD,MATCH($A115,AdvancedOpponentStats!$B:$B,0),COLUMN()-27),INDEX(AdvancedOpponentStats!$A:$AD,MATCH($A115&amp;" NCAA",AdvancedOpponentStats!$B:$B,0),COLUMN()-27))</f>
        <v>0.318</v>
      </c>
      <c r="AV115" s="39">
        <f>IFERROR(INDEX(AdvancedOpponentStats!$A:$AD,MATCH($A115,AdvancedOpponentStats!$B:$B,0),COLUMN()-27),INDEX(AdvancedOpponentStats!$A:$AD,MATCH($A115&amp;" NCAA",AdvancedOpponentStats!$B:$B,0),COLUMN()-27))</f>
        <v>0.40300000000000002</v>
      </c>
      <c r="AW115" s="39">
        <f>IFERROR(INDEX(AdvancedOpponentStats!$A:$AD,MATCH($A115,AdvancedOpponentStats!$B:$B,0),COLUMN()-27),INDEX(AdvancedOpponentStats!$A:$AD,MATCH($A115&amp;" NCAA",AdvancedOpponentStats!$B:$B,0),COLUMN()-27))</f>
        <v>0.54400000000000004</v>
      </c>
      <c r="AX115" s="39">
        <f>IFERROR(INDEX(AdvancedOpponentStats!$A:$AD,MATCH($A115,AdvancedOpponentStats!$B:$B,0),COLUMN()-27),INDEX(AdvancedOpponentStats!$A:$AD,MATCH($A115&amp;" NCAA",AdvancedOpponentStats!$B:$B,0),COLUMN()-27))</f>
        <v>51.9</v>
      </c>
      <c r="AY115" s="39">
        <f>IFERROR(INDEX(AdvancedOpponentStats!$A:$AD,MATCH($A115,AdvancedOpponentStats!$B:$B,0),COLUMN()-27),INDEX(AdvancedOpponentStats!$A:$AD,MATCH($A115&amp;" NCAA",AdvancedOpponentStats!$B:$B,0),COLUMN()-27))</f>
        <v>49.7</v>
      </c>
      <c r="AZ115" s="39">
        <f>IFERROR(INDEX(AdvancedOpponentStats!$A:$AD,MATCH($A115,AdvancedOpponentStats!$B:$B,0),COLUMN()-27),INDEX(AdvancedOpponentStats!$A:$AD,MATCH($A115&amp;" NCAA",AdvancedOpponentStats!$B:$B,0),COLUMN()-27))</f>
        <v>8.9</v>
      </c>
      <c r="BA115" s="39">
        <f>IFERROR(INDEX(AdvancedOpponentStats!$A:$AD,MATCH($A115,AdvancedOpponentStats!$B:$B,0),COLUMN()-27),INDEX(AdvancedOpponentStats!$A:$AD,MATCH($A115&amp;" NCAA",AdvancedOpponentStats!$B:$B,0),COLUMN()-27))</f>
        <v>6.9</v>
      </c>
      <c r="BB115" s="39">
        <f>IFERROR(INDEX(AdvancedOpponentStats!$A:$AD,MATCH($A115,AdvancedOpponentStats!$B:$B,0),COLUMN()-27),INDEX(AdvancedOpponentStats!$A:$AD,MATCH($A115&amp;" NCAA",AdvancedOpponentStats!$B:$B,0),COLUMN()-27))</f>
        <v>0.51300000000000001</v>
      </c>
      <c r="BC115" s="39">
        <f>IFERROR(INDEX(AdvancedOpponentStats!$A:$AD,MATCH($A115,AdvancedOpponentStats!$B:$B,0),COLUMN()-27),INDEX(AdvancedOpponentStats!$A:$AD,MATCH($A115&amp;" NCAA",AdvancedOpponentStats!$B:$B,0),COLUMN()-27))</f>
        <v>17.3</v>
      </c>
      <c r="BD115" s="39">
        <f>IFERROR(INDEX(AdvancedOpponentStats!$A:$AD,MATCH($A115,AdvancedOpponentStats!$B:$B,0),COLUMN()-27),INDEX(AdvancedOpponentStats!$A:$AD,MATCH($A115&amp;" NCAA",AdvancedOpponentStats!$B:$B,0),COLUMN()-27))</f>
        <v>29.4</v>
      </c>
      <c r="BE115" s="39">
        <f>IFERROR(INDEX(AdvancedOpponentStats!$A:$AD,MATCH($A115,AdvancedOpponentStats!$B:$B,0),COLUMN()-27),INDEX(AdvancedOpponentStats!$A:$AD,MATCH($A115&amp;" NCAA",AdvancedOpponentStats!$B:$B,0),COLUMN()-27))</f>
        <v>0.22700000000000001</v>
      </c>
      <c r="BF115" s="41">
        <f>IFERROR(INDEX(TeamRankings!$A:$R,MATCH($A115,TeamRankings!$B:$B,0),COLUMN()-49),INDEX(TeamRankings!$A:$R,MATCH($A115&amp;" NCAA",TeamRankings!$B:$B,0),COLUMN()-49))</f>
        <v>2.0299999999999998</v>
      </c>
      <c r="BG115" s="41">
        <f>IFERROR(INDEX(TeamRankings!$A:$R,MATCH($A115,TeamRankings!$B:$B,0),COLUMN()-48),INDEX(TeamRankings!$A:$R,MATCH($A115&amp;" NCAA",TeamRankings!$B:$B,0),COLUMN()-48))</f>
        <v>-0.08</v>
      </c>
      <c r="BH115" s="41">
        <f>IFERROR(INDEX(TeamRankings!$A:$R,MATCH($A115,TeamRankings!$B:$B,0),COLUMN()-47),INDEX(TeamRankings!$A:$R,MATCH($A115&amp;" NCAA",TeamRankings!$B:$B,0),COLUMN()-47))</f>
        <v>6.49</v>
      </c>
      <c r="BI115" s="41">
        <f>IFERROR(INDEX(TeamRankings!$A:$R,MATCH($A115,TeamRankings!$B:$B,0),COLUMN()-47),INDEX(TeamRankings!$A:$R,MATCH($A115&amp;" NCAA",TeamRankings!$B:$B,0),COLUMN()-47))</f>
        <v>-8.01</v>
      </c>
      <c r="BJ115" s="41">
        <f>IFERROR(INDEX(TeamRankings!$A:$R,MATCH($A115,TeamRankings!$B:$B,0),COLUMN()-47),INDEX(TeamRankings!$A:$R,MATCH($A115&amp;" NCAA",TeamRankings!$B:$B,0),COLUMN()-47))</f>
        <v>-1.52</v>
      </c>
      <c r="BK115" s="41">
        <f>IFERROR(INDEX(TeamRankings!$A:$R,MATCH($A115,TeamRankings!$B:$B,0),COLUMN()-47),INDEX(TeamRankings!$A:$R,MATCH($A115&amp;" NCAA",TeamRankings!$B:$B,0),COLUMN()-47))</f>
        <v>103.85</v>
      </c>
      <c r="BL115" s="41">
        <f>IFERROR(INDEX(TeamRankings!$A:$R,MATCH($A115,TeamRankings!$B:$B,0),COLUMN()-47),INDEX(TeamRankings!$A:$R,MATCH($A115&amp;" NCAA",TeamRankings!$B:$B,0),COLUMN()-47))</f>
        <v>104.9</v>
      </c>
      <c r="BM115" s="41">
        <f>IFERROR(INDEX(TeamRankings!$A:$R,MATCH($A115,TeamRankings!$B:$B,0),COLUMN()-47),INDEX(TeamRankings!$A:$R,MATCH($A115&amp;" NCAA",TeamRankings!$B:$B,0),COLUMN()-47))</f>
        <v>-1.05</v>
      </c>
      <c r="BN115">
        <f t="shared" si="33"/>
        <v>159</v>
      </c>
      <c r="BO115">
        <f t="shared" si="34"/>
        <v>190.5</v>
      </c>
      <c r="BP115">
        <f t="shared" si="20"/>
        <v>81.472222222222229</v>
      </c>
      <c r="BQ115" s="41" t="str">
        <f>INDEX(TeamRankings!$A:$R,MATCH($A115,TeamRankings!$B:$B,0),3)</f>
        <v>Horizon</v>
      </c>
      <c r="BR115" s="40">
        <f t="shared" si="21"/>
        <v>2.6000000000000085</v>
      </c>
      <c r="BS115" s="40">
        <f t="shared" si="22"/>
        <v>2.899999999999997E-2</v>
      </c>
      <c r="BT115" s="40">
        <f t="shared" si="23"/>
        <v>-3.6000000000000032E-2</v>
      </c>
      <c r="BU115" s="40">
        <f t="shared" si="24"/>
        <v>1.0000000000000009E-2</v>
      </c>
      <c r="BV115" s="40">
        <f t="shared" si="25"/>
        <v>-3.7999999999999972</v>
      </c>
      <c r="BW115" s="40">
        <f t="shared" si="26"/>
        <v>2.6999999999999957</v>
      </c>
      <c r="BX115" s="40">
        <f t="shared" si="27"/>
        <v>1.1999999999999993</v>
      </c>
      <c r="BY115" s="40">
        <f t="shared" si="28"/>
        <v>3.5</v>
      </c>
      <c r="BZ115" s="40">
        <f t="shared" si="29"/>
        <v>9.000000000000008E-3</v>
      </c>
      <c r="CA115" s="40">
        <f t="shared" si="30"/>
        <v>-2.3000000000000007</v>
      </c>
      <c r="CB115" s="40">
        <f t="shared" si="31"/>
        <v>-3.8999999999999986</v>
      </c>
      <c r="CC115" s="40">
        <f t="shared" si="32"/>
        <v>1.999999999999999E-2</v>
      </c>
    </row>
    <row r="116" spans="1:81" x14ac:dyDescent="0.25">
      <c r="A116" t="s">
        <v>244</v>
      </c>
      <c r="B116">
        <f>IFERROR(INDEX(BasicStats!$A:$AH,MATCH($A116,BasicStats!$B:$B,0),COLUMN()+1),INDEX(BasicStats!$A:$AH,MATCH($A116&amp;" NCAA",BasicStats!$B:$B,0),COLUMN()+1))</f>
        <v>34</v>
      </c>
      <c r="C116">
        <f>IFERROR(INDEX(BasicStats!$A:$AH,MATCH($A116,BasicStats!$B:$B,0),COLUMN()+1),INDEX(BasicStats!$A:$AH,MATCH($A116&amp;" NCAA",BasicStats!$B:$B,0),COLUMN()+1))</f>
        <v>18</v>
      </c>
      <c r="D116">
        <f>IFERROR(INDEX(BasicStats!$A:$AH,MATCH($A116,BasicStats!$B:$B,0),COLUMN()+1),INDEX(BasicStats!$A:$AH,MATCH($A116&amp;" NCAA",BasicStats!$B:$B,0),COLUMN()+1))</f>
        <v>16</v>
      </c>
      <c r="E116">
        <f>IFERROR(INDEX(BasicStats!$A:$AH,MATCH($A116,BasicStats!$B:$B,0),COLUMN()+1),INDEX(BasicStats!$A:$AH,MATCH($A116&amp;" NCAA",BasicStats!$B:$B,0),COLUMN()+1))</f>
        <v>0.52900000000000003</v>
      </c>
      <c r="F116">
        <f>IFERROR(INDEX(BasicStats!$A:$AH,MATCH($A116,BasicStats!$B:$B,0),COLUMN()+1),INDEX(BasicStats!$A:$AH,MATCH($A116&amp;" NCAA",BasicStats!$B:$B,0),COLUMN()+1))</f>
        <v>-3.35</v>
      </c>
      <c r="G116">
        <f>IFERROR(INDEX(BasicStats!$A:$AH,MATCH($A116,BasicStats!$B:$B,0),COLUMN()+1),INDEX(BasicStats!$A:$AH,MATCH($A116&amp;" NCAA",BasicStats!$B:$B,0),COLUMN()+1))</f>
        <v>-5.18</v>
      </c>
      <c r="H116">
        <f>IFERROR(INDEX(BasicStats!$A:$AH,MATCH($A116,BasicStats!$B:$B,0),COLUMN()+1),INDEX(BasicStats!$A:$AH,MATCH($A116&amp;" NCAA",BasicStats!$B:$B,0),COLUMN()+1))</f>
        <v>9</v>
      </c>
      <c r="I116">
        <f>IFERROR(INDEX(BasicStats!$A:$AH,MATCH($A116,BasicStats!$B:$B,0),COLUMN()+1),INDEX(BasicStats!$A:$AH,MATCH($A116&amp;" NCAA",BasicStats!$B:$B,0),COLUMN()+1))</f>
        <v>7</v>
      </c>
      <c r="J116">
        <f>IFERROR(INDEX(BasicStats!$A:$AH,MATCH($A116,BasicStats!$B:$B,0),COLUMN()+1),INDEX(BasicStats!$A:$AH,MATCH($A116&amp;" NCAA",BasicStats!$B:$B,0),COLUMN()+1))</f>
        <v>12</v>
      </c>
      <c r="K116">
        <f>IFERROR(INDEX(BasicStats!$A:$AH,MATCH($A116,BasicStats!$B:$B,0),COLUMN()+1),INDEX(BasicStats!$A:$AH,MATCH($A116&amp;" NCAA",BasicStats!$B:$B,0),COLUMN()+1))</f>
        <v>3</v>
      </c>
      <c r="L116">
        <f>IFERROR(INDEX(BasicStats!$A:$AH,MATCH($A116,BasicStats!$B:$B,0),COLUMN()+1),INDEX(BasicStats!$A:$AH,MATCH($A116&amp;" NCAA",BasicStats!$B:$B,0),COLUMN()+1))</f>
        <v>6</v>
      </c>
      <c r="M116">
        <f>IFERROR(INDEX(BasicStats!$A:$AH,MATCH($A116,BasicStats!$B:$B,0),COLUMN()+1),INDEX(BasicStats!$A:$AH,MATCH($A116&amp;" NCAA",BasicStats!$B:$B,0),COLUMN()+1))</f>
        <v>11</v>
      </c>
      <c r="N116">
        <f>IFERROR(INDEX(BasicStats!$A:$AH,MATCH($A116,BasicStats!$B:$B,0),COLUMN()+1),INDEX(BasicStats!$A:$AH,MATCH($A116&amp;" NCAA",BasicStats!$B:$B,0),COLUMN()+1))</f>
        <v>2769</v>
      </c>
      <c r="O116">
        <f>IFERROR(INDEX(BasicStats!$A:$AH,MATCH($A116,BasicStats!$B:$B,0),COLUMN()+1),INDEX(BasicStats!$A:$AH,MATCH($A116&amp;" NCAA",BasicStats!$B:$B,0),COLUMN()+1))</f>
        <v>2589</v>
      </c>
      <c r="P116">
        <f>IFERROR(INDEX(BasicStats!$A:$AH,MATCH($A116,BasicStats!$B:$B,0),COLUMN()+1),INDEX(BasicStats!$A:$AH,MATCH($A116&amp;" NCAA",BasicStats!$B:$B,0),COLUMN()+1))</f>
        <v>0</v>
      </c>
      <c r="Q116">
        <f>IFERROR(INDEX(BasicStats!$A:$AH,MATCH($A116,BasicStats!$B:$B,0),COLUMN()+1),INDEX(BasicStats!$A:$AH,MATCH($A116&amp;" NCAA",BasicStats!$B:$B,0),COLUMN()+1))</f>
        <v>1390</v>
      </c>
      <c r="R116">
        <f>IFERROR(INDEX(BasicStats!$A:$AH,MATCH($A116,BasicStats!$B:$B,0),COLUMN()+1),INDEX(BasicStats!$A:$AH,MATCH($A116&amp;" NCAA",BasicStats!$B:$B,0),COLUMN()+1))</f>
        <v>938</v>
      </c>
      <c r="S116">
        <f>IFERROR(INDEX(BasicStats!$A:$AH,MATCH($A116,BasicStats!$B:$B,0),COLUMN()+1),INDEX(BasicStats!$A:$AH,MATCH($A116&amp;" NCAA",BasicStats!$B:$B,0),COLUMN()+1))</f>
        <v>2161</v>
      </c>
      <c r="T116">
        <f>IFERROR(INDEX(BasicStats!$A:$AH,MATCH($A116,BasicStats!$B:$B,0),COLUMN()+1),INDEX(BasicStats!$A:$AH,MATCH($A116&amp;" NCAA",BasicStats!$B:$B,0),COLUMN()+1))</f>
        <v>0.434</v>
      </c>
      <c r="U116">
        <f>IFERROR(INDEX(BasicStats!$A:$AH,MATCH($A116,BasicStats!$B:$B,0),COLUMN()+1),INDEX(BasicStats!$A:$AH,MATCH($A116&amp;" NCAA",BasicStats!$B:$B,0),COLUMN()+1))</f>
        <v>283</v>
      </c>
      <c r="V116">
        <f>IFERROR(INDEX(BasicStats!$A:$AH,MATCH($A116,BasicStats!$B:$B,0),COLUMN()+1),INDEX(BasicStats!$A:$AH,MATCH($A116&amp;" NCAA",BasicStats!$B:$B,0),COLUMN()+1))</f>
        <v>818</v>
      </c>
      <c r="W116">
        <f>IFERROR(INDEX(BasicStats!$A:$AH,MATCH($A116,BasicStats!$B:$B,0),COLUMN()+1),INDEX(BasicStats!$A:$AH,MATCH($A116&amp;" NCAA",BasicStats!$B:$B,0),COLUMN()+1))</f>
        <v>0.34599999999999997</v>
      </c>
      <c r="X116">
        <f>IFERROR(INDEX(BasicStats!$A:$AH,MATCH($A116,BasicStats!$B:$B,0),COLUMN()+1),INDEX(BasicStats!$A:$AH,MATCH($A116&amp;" NCAA",BasicStats!$B:$B,0),COLUMN()+1))</f>
        <v>608</v>
      </c>
      <c r="Y116">
        <f>IFERROR(INDEX(BasicStats!$A:$AH,MATCH($A116,BasicStats!$B:$B,0),COLUMN()+1),INDEX(BasicStats!$A:$AH,MATCH($A116&amp;" NCAA",BasicStats!$B:$B,0),COLUMN()+1))</f>
        <v>774</v>
      </c>
      <c r="Z116">
        <f>IFERROR(INDEX(BasicStats!$A:$AH,MATCH($A116,BasicStats!$B:$B,0),COLUMN()+1),INDEX(BasicStats!$A:$AH,MATCH($A116&amp;" NCAA",BasicStats!$B:$B,0),COLUMN()+1))</f>
        <v>0.78600000000000003</v>
      </c>
      <c r="AA116">
        <f>IFERROR(INDEX(BasicStats!$A:$AH,MATCH($A116,BasicStats!$B:$B,0),COLUMN()+1),INDEX(BasicStats!$A:$AH,MATCH($A116&amp;" NCAA",BasicStats!$B:$B,0),COLUMN()+1))</f>
        <v>355</v>
      </c>
      <c r="AB116">
        <f>IFERROR(INDEX(BasicStats!$A:$AH,MATCH($A116,BasicStats!$B:$B,0),COLUMN()+1),INDEX(BasicStats!$A:$AH,MATCH($A116&amp;" NCAA",BasicStats!$B:$B,0),COLUMN()+1))</f>
        <v>1327</v>
      </c>
      <c r="AC116">
        <f>IFERROR(INDEX(BasicStats!$A:$AH,MATCH($A116,BasicStats!$B:$B,0),COLUMN()+1),INDEX(BasicStats!$A:$AH,MATCH($A116&amp;" NCAA",BasicStats!$B:$B,0),COLUMN()+1))</f>
        <v>477</v>
      </c>
      <c r="AD116">
        <f>IFERROR(INDEX(BasicStats!$A:$AH,MATCH($A116,BasicStats!$B:$B,0),COLUMN()+1),INDEX(BasicStats!$A:$AH,MATCH($A116&amp;" NCAA",BasicStats!$B:$B,0),COLUMN()+1))</f>
        <v>209</v>
      </c>
      <c r="AE116">
        <f>IFERROR(INDEX(BasicStats!$A:$AH,MATCH($A116,BasicStats!$B:$B,0),COLUMN()+1),INDEX(BasicStats!$A:$AH,MATCH($A116&amp;" NCAA",BasicStats!$B:$B,0),COLUMN()+1))</f>
        <v>117</v>
      </c>
      <c r="AF116">
        <f>IFERROR(INDEX(BasicStats!$A:$AH,MATCH($A116,BasicStats!$B:$B,0),COLUMN()+1),INDEX(BasicStats!$A:$AH,MATCH($A116&amp;" NCAA",BasicStats!$B:$B,0),COLUMN()+1))</f>
        <v>376</v>
      </c>
      <c r="AG116" s="38">
        <f>IFERROR(INDEX(AdvancedStats!$A:$AD,MATCH($A116,AdvancedStats!$B:$B,0),COLUMN()-15),INDEX(AdvancedStats!$A:$AD,MATCH($A116&amp;" NCAA",AdvancedStats!$B:$B,0),COLUMN()-15))</f>
        <v>73.2</v>
      </c>
      <c r="AH116" s="38">
        <f>IFERROR(INDEX(AdvancedStats!$A:$AD,MATCH($A116,AdvancedStats!$B:$B,0),COLUMN()-15),INDEX(AdvancedStats!$A:$AD,MATCH($A116&amp;" NCAA",AdvancedStats!$B:$B,0),COLUMN()-15))</f>
        <v>108.9</v>
      </c>
      <c r="AI116" s="38">
        <f>IFERROR(INDEX(AdvancedStats!$A:$AD,MATCH($A116,AdvancedStats!$B:$B,0),COLUMN()-15),INDEX(AdvancedStats!$A:$AD,MATCH($A116&amp;" NCAA",AdvancedStats!$B:$B,0),COLUMN()-15))</f>
        <v>0.35799999999999998</v>
      </c>
      <c r="AJ116" s="38">
        <f>IFERROR(INDEX(AdvancedStats!$A:$AD,MATCH($A116,AdvancedStats!$B:$B,0),COLUMN()-15),INDEX(AdvancedStats!$A:$AD,MATCH($A116&amp;" NCAA",AdvancedStats!$B:$B,0),COLUMN()-15))</f>
        <v>0.379</v>
      </c>
      <c r="AK116" s="38">
        <f>IFERROR(INDEX(AdvancedStats!$A:$AD,MATCH($A116,AdvancedStats!$B:$B,0),COLUMN()-15),INDEX(AdvancedStats!$A:$AD,MATCH($A116&amp;" NCAA",AdvancedStats!$B:$B,0),COLUMN()-15))</f>
        <v>0.54800000000000004</v>
      </c>
      <c r="AL116" s="38">
        <f>IFERROR(INDEX(AdvancedStats!$A:$AD,MATCH($A116,AdvancedStats!$B:$B,0),COLUMN()-15),INDEX(AdvancedStats!$A:$AD,MATCH($A116&amp;" NCAA",AdvancedStats!$B:$B,0),COLUMN()-15))</f>
        <v>50.8</v>
      </c>
      <c r="AM116" s="38">
        <f>IFERROR(INDEX(AdvancedStats!$A:$AD,MATCH($A116,AdvancedStats!$B:$B,0),COLUMN()-15),INDEX(AdvancedStats!$A:$AD,MATCH($A116&amp;" NCAA",AdvancedStats!$B:$B,0),COLUMN()-15))</f>
        <v>50.9</v>
      </c>
      <c r="AN116" s="38">
        <f>IFERROR(INDEX(AdvancedStats!$A:$AD,MATCH($A116,AdvancedStats!$B:$B,0),COLUMN()-15),INDEX(AdvancedStats!$A:$AD,MATCH($A116&amp;" NCAA",AdvancedStats!$B:$B,0),COLUMN()-15))</f>
        <v>8.1999999999999993</v>
      </c>
      <c r="AO116" s="38">
        <f>IFERROR(INDEX(AdvancedStats!$A:$AD,MATCH($A116,AdvancedStats!$B:$B,0),COLUMN()-15),INDEX(AdvancedStats!$A:$AD,MATCH($A116&amp;" NCAA",AdvancedStats!$B:$B,0),COLUMN()-15))</f>
        <v>9.1</v>
      </c>
      <c r="AP116" s="38">
        <f>IFERROR(INDEX(AdvancedStats!$A:$AD,MATCH($A116,AdvancedStats!$B:$B,0),COLUMN()-15),INDEX(AdvancedStats!$A:$AD,MATCH($A116&amp;" NCAA",AdvancedStats!$B:$B,0),COLUMN()-15))</f>
        <v>0.5</v>
      </c>
      <c r="AQ116" s="38">
        <f>IFERROR(INDEX(AdvancedStats!$A:$AD,MATCH($A116,AdvancedStats!$B:$B,0),COLUMN()-15),INDEX(AdvancedStats!$A:$AD,MATCH($A116&amp;" NCAA",AdvancedStats!$B:$B,0),COLUMN()-15))</f>
        <v>12.9</v>
      </c>
      <c r="AR116" s="38">
        <f>IFERROR(INDEX(AdvancedStats!$A:$AD,MATCH($A116,AdvancedStats!$B:$B,0),COLUMN()-15),INDEX(AdvancedStats!$A:$AD,MATCH($A116&amp;" NCAA",AdvancedStats!$B:$B,0),COLUMN()-15))</f>
        <v>27.5</v>
      </c>
      <c r="AS116" s="38">
        <f>IFERROR(INDEX(AdvancedStats!$A:$AD,MATCH($A116,AdvancedStats!$B:$B,0),COLUMN()-15),INDEX(AdvancedStats!$A:$AD,MATCH($A116&amp;" NCAA",AdvancedStats!$B:$B,0),COLUMN()-15))</f>
        <v>0.28100000000000003</v>
      </c>
      <c r="AT116" s="39">
        <f>IFERROR(INDEX(AdvancedOpponentStats!$A:$AD,MATCH($A116,AdvancedOpponentStats!$B:$B,0),COLUMN()-27),INDEX(AdvancedOpponentStats!$A:$AD,MATCH($A116&amp;" NCAA",AdvancedOpponentStats!$B:$B,0),COLUMN()-27))</f>
        <v>101.8</v>
      </c>
      <c r="AU116" s="39">
        <f>IFERROR(INDEX(AdvancedOpponentStats!$A:$AD,MATCH($A116,AdvancedOpponentStats!$B:$B,0),COLUMN()-27),INDEX(AdvancedOpponentStats!$A:$AD,MATCH($A116&amp;" NCAA",AdvancedOpponentStats!$B:$B,0),COLUMN()-27))</f>
        <v>0.34</v>
      </c>
      <c r="AV116" s="39">
        <f>IFERROR(INDEX(AdvancedOpponentStats!$A:$AD,MATCH($A116,AdvancedOpponentStats!$B:$B,0),COLUMN()-27),INDEX(AdvancedOpponentStats!$A:$AD,MATCH($A116&amp;" NCAA",AdvancedOpponentStats!$B:$B,0),COLUMN()-27))</f>
        <v>0.39300000000000002</v>
      </c>
      <c r="AW116" s="39">
        <f>IFERROR(INDEX(AdvancedOpponentStats!$A:$AD,MATCH($A116,AdvancedOpponentStats!$B:$B,0),COLUMN()-27),INDEX(AdvancedOpponentStats!$A:$AD,MATCH($A116&amp;" NCAA",AdvancedOpponentStats!$B:$B,0),COLUMN()-27))</f>
        <v>0.52700000000000002</v>
      </c>
      <c r="AX116" s="39">
        <f>IFERROR(INDEX(AdvancedOpponentStats!$A:$AD,MATCH($A116,AdvancedOpponentStats!$B:$B,0),COLUMN()-27),INDEX(AdvancedOpponentStats!$A:$AD,MATCH($A116&amp;" NCAA",AdvancedOpponentStats!$B:$B,0),COLUMN()-27))</f>
        <v>49.2</v>
      </c>
      <c r="AY116" s="39">
        <f>IFERROR(INDEX(AdvancedOpponentStats!$A:$AD,MATCH($A116,AdvancedOpponentStats!$B:$B,0),COLUMN()-27),INDEX(AdvancedOpponentStats!$A:$AD,MATCH($A116&amp;" NCAA",AdvancedOpponentStats!$B:$B,0),COLUMN()-27))</f>
        <v>52.7</v>
      </c>
      <c r="AZ116" s="39">
        <f>IFERROR(INDEX(AdvancedOpponentStats!$A:$AD,MATCH($A116,AdvancedOpponentStats!$B:$B,0),COLUMN()-27),INDEX(AdvancedOpponentStats!$A:$AD,MATCH($A116&amp;" NCAA",AdvancedOpponentStats!$B:$B,0),COLUMN()-27))</f>
        <v>6.6</v>
      </c>
      <c r="BA116" s="39">
        <f>IFERROR(INDEX(AdvancedOpponentStats!$A:$AD,MATCH($A116,AdvancedOpponentStats!$B:$B,0),COLUMN()-27),INDEX(AdvancedOpponentStats!$A:$AD,MATCH($A116&amp;" NCAA",AdvancedOpponentStats!$B:$B,0),COLUMN()-27))</f>
        <v>8.8000000000000007</v>
      </c>
      <c r="BB116" s="39">
        <f>IFERROR(INDEX(AdvancedOpponentStats!$A:$AD,MATCH($A116,AdvancedOpponentStats!$B:$B,0),COLUMN()-27),INDEX(AdvancedOpponentStats!$A:$AD,MATCH($A116&amp;" NCAA",AdvancedOpponentStats!$B:$B,0),COLUMN()-27))</f>
        <v>0.49</v>
      </c>
      <c r="BC116" s="39">
        <f>IFERROR(INDEX(AdvancedOpponentStats!$A:$AD,MATCH($A116,AdvancedOpponentStats!$B:$B,0),COLUMN()-27),INDEX(AdvancedOpponentStats!$A:$AD,MATCH($A116&amp;" NCAA",AdvancedOpponentStats!$B:$B,0),COLUMN()-27))</f>
        <v>14.8</v>
      </c>
      <c r="BD116" s="39">
        <f>IFERROR(INDEX(AdvancedOpponentStats!$A:$AD,MATCH($A116,AdvancedOpponentStats!$B:$B,0),COLUMN()-27),INDEX(AdvancedOpponentStats!$A:$AD,MATCH($A116&amp;" NCAA",AdvancedOpponentStats!$B:$B,0),COLUMN()-27))</f>
        <v>26.5</v>
      </c>
      <c r="BE116" s="39">
        <f>IFERROR(INDEX(AdvancedOpponentStats!$A:$AD,MATCH($A116,AdvancedOpponentStats!$B:$B,0),COLUMN()-27),INDEX(AdvancedOpponentStats!$A:$AD,MATCH($A116&amp;" NCAA",AdvancedOpponentStats!$B:$B,0),COLUMN()-27))</f>
        <v>0.24299999999999999</v>
      </c>
      <c r="BF116" s="41">
        <f>IFERROR(INDEX(TeamRankings!$A:$R,MATCH($A116,TeamRankings!$B:$B,0),COLUMN()-49),INDEX(TeamRankings!$A:$R,MATCH($A116&amp;" NCAA",TeamRankings!$B:$B,0),COLUMN()-49))</f>
        <v>5.29</v>
      </c>
      <c r="BG116" s="41">
        <f>IFERROR(INDEX(TeamRankings!$A:$R,MATCH($A116,TeamRankings!$B:$B,0),COLUMN()-48),INDEX(TeamRankings!$A:$R,MATCH($A116&amp;" NCAA",TeamRankings!$B:$B,0),COLUMN()-48))</f>
        <v>-5.18</v>
      </c>
      <c r="BH116" s="41">
        <f>IFERROR(INDEX(TeamRankings!$A:$R,MATCH($A116,TeamRankings!$B:$B,0),COLUMN()-47),INDEX(TeamRankings!$A:$R,MATCH($A116&amp;" NCAA",TeamRankings!$B:$B,0),COLUMN()-47))</f>
        <v>5.41</v>
      </c>
      <c r="BI116" s="41">
        <f>IFERROR(INDEX(TeamRankings!$A:$R,MATCH($A116,TeamRankings!$B:$B,0),COLUMN()-47),INDEX(TeamRankings!$A:$R,MATCH($A116&amp;" NCAA",TeamRankings!$B:$B,0),COLUMN()-47))</f>
        <v>-8.76</v>
      </c>
      <c r="BJ116" s="41">
        <f>IFERROR(INDEX(TeamRankings!$A:$R,MATCH($A116,TeamRankings!$B:$B,0),COLUMN()-47),INDEX(TeamRankings!$A:$R,MATCH($A116&amp;" NCAA",TeamRankings!$B:$B,0),COLUMN()-47))</f>
        <v>-3.35</v>
      </c>
      <c r="BK116" s="41">
        <f>IFERROR(INDEX(TeamRankings!$A:$R,MATCH($A116,TeamRankings!$B:$B,0),COLUMN()-47),INDEX(TeamRankings!$A:$R,MATCH($A116&amp;" NCAA",TeamRankings!$B:$B,0),COLUMN()-47))</f>
        <v>103.63</v>
      </c>
      <c r="BL116" s="41">
        <f>IFERROR(INDEX(TeamRankings!$A:$R,MATCH($A116,TeamRankings!$B:$B,0),COLUMN()-47),INDEX(TeamRankings!$A:$R,MATCH($A116&amp;" NCAA",TeamRankings!$B:$B,0),COLUMN()-47))</f>
        <v>107.55</v>
      </c>
      <c r="BM116" s="41">
        <f>IFERROR(INDEX(TeamRankings!$A:$R,MATCH($A116,TeamRankings!$B:$B,0),COLUMN()-47),INDEX(TeamRankings!$A:$R,MATCH($A116&amp;" NCAA",TeamRankings!$B:$B,0),COLUMN()-47))</f>
        <v>-3.92</v>
      </c>
      <c r="BN116">
        <f t="shared" si="33"/>
        <v>167</v>
      </c>
      <c r="BO116">
        <f t="shared" si="34"/>
        <v>243</v>
      </c>
      <c r="BP116">
        <f t="shared" si="20"/>
        <v>81.441176470588232</v>
      </c>
      <c r="BQ116" s="41" t="str">
        <f>INDEX(TeamRankings!$A:$R,MATCH($A116,TeamRankings!$B:$B,0),3)</f>
        <v>Big South</v>
      </c>
      <c r="BR116" s="40">
        <f t="shared" si="21"/>
        <v>7.1000000000000085</v>
      </c>
      <c r="BS116" s="40">
        <f t="shared" si="22"/>
        <v>1.799999999999996E-2</v>
      </c>
      <c r="BT116" s="40">
        <f t="shared" si="23"/>
        <v>-1.4000000000000012E-2</v>
      </c>
      <c r="BU116" s="40">
        <f t="shared" si="24"/>
        <v>2.1000000000000019E-2</v>
      </c>
      <c r="BV116" s="40">
        <f t="shared" si="25"/>
        <v>1.5999999999999943</v>
      </c>
      <c r="BW116" s="40">
        <f t="shared" si="26"/>
        <v>-1.8000000000000043</v>
      </c>
      <c r="BX116" s="40">
        <f t="shared" si="27"/>
        <v>1.5999999999999996</v>
      </c>
      <c r="BY116" s="40">
        <f t="shared" si="28"/>
        <v>0.29999999999999893</v>
      </c>
      <c r="BZ116" s="40">
        <f t="shared" si="29"/>
        <v>1.0000000000000009E-2</v>
      </c>
      <c r="CA116" s="40">
        <f t="shared" si="30"/>
        <v>-1.9000000000000004</v>
      </c>
      <c r="CB116" s="40">
        <f t="shared" si="31"/>
        <v>1</v>
      </c>
      <c r="CC116" s="40">
        <f t="shared" si="32"/>
        <v>3.8000000000000034E-2</v>
      </c>
    </row>
    <row r="117" spans="1:81" x14ac:dyDescent="0.25">
      <c r="A117" t="s">
        <v>245</v>
      </c>
      <c r="B117">
        <f>IFERROR(INDEX(BasicStats!$A:$AH,MATCH($A117,BasicStats!$B:$B,0),COLUMN()+1),INDEX(BasicStats!$A:$AH,MATCH($A117&amp;" NCAA",BasicStats!$B:$B,0),COLUMN()+1))</f>
        <v>33</v>
      </c>
      <c r="C117">
        <f>IFERROR(INDEX(BasicStats!$A:$AH,MATCH($A117,BasicStats!$B:$B,0),COLUMN()+1),INDEX(BasicStats!$A:$AH,MATCH($A117&amp;" NCAA",BasicStats!$B:$B,0),COLUMN()+1))</f>
        <v>18</v>
      </c>
      <c r="D117">
        <f>IFERROR(INDEX(BasicStats!$A:$AH,MATCH($A117,BasicStats!$B:$B,0),COLUMN()+1),INDEX(BasicStats!$A:$AH,MATCH($A117&amp;" NCAA",BasicStats!$B:$B,0),COLUMN()+1))</f>
        <v>15</v>
      </c>
      <c r="E117">
        <f>IFERROR(INDEX(BasicStats!$A:$AH,MATCH($A117,BasicStats!$B:$B,0),COLUMN()+1),INDEX(BasicStats!$A:$AH,MATCH($A117&amp;" NCAA",BasicStats!$B:$B,0),COLUMN()+1))</f>
        <v>0.54500000000000004</v>
      </c>
      <c r="F117">
        <f>IFERROR(INDEX(BasicStats!$A:$AH,MATCH($A117,BasicStats!$B:$B,0),COLUMN()+1),INDEX(BasicStats!$A:$AH,MATCH($A117&amp;" NCAA",BasicStats!$B:$B,0),COLUMN()+1))</f>
        <v>-3.92</v>
      </c>
      <c r="G117">
        <f>IFERROR(INDEX(BasicStats!$A:$AH,MATCH($A117,BasicStats!$B:$B,0),COLUMN()+1),INDEX(BasicStats!$A:$AH,MATCH($A117&amp;" NCAA",BasicStats!$B:$B,0),COLUMN()+1))</f>
        <v>-4.8600000000000003</v>
      </c>
      <c r="H117">
        <f>IFERROR(INDEX(BasicStats!$A:$AH,MATCH($A117,BasicStats!$B:$B,0),COLUMN()+1),INDEX(BasicStats!$A:$AH,MATCH($A117&amp;" NCAA",BasicStats!$B:$B,0),COLUMN()+1))</f>
        <v>10</v>
      </c>
      <c r="I117">
        <f>IFERROR(INDEX(BasicStats!$A:$AH,MATCH($A117,BasicStats!$B:$B,0),COLUMN()+1),INDEX(BasicStats!$A:$AH,MATCH($A117&amp;" NCAA",BasicStats!$B:$B,0),COLUMN()+1))</f>
        <v>6</v>
      </c>
      <c r="J117">
        <f>IFERROR(INDEX(BasicStats!$A:$AH,MATCH($A117,BasicStats!$B:$B,0),COLUMN()+1),INDEX(BasicStats!$A:$AH,MATCH($A117&amp;" NCAA",BasicStats!$B:$B,0),COLUMN()+1))</f>
        <v>10</v>
      </c>
      <c r="K117">
        <f>IFERROR(INDEX(BasicStats!$A:$AH,MATCH($A117,BasicStats!$B:$B,0),COLUMN()+1),INDEX(BasicStats!$A:$AH,MATCH($A117&amp;" NCAA",BasicStats!$B:$B,0),COLUMN()+1))</f>
        <v>4</v>
      </c>
      <c r="L117">
        <f>IFERROR(INDEX(BasicStats!$A:$AH,MATCH($A117,BasicStats!$B:$B,0),COLUMN()+1),INDEX(BasicStats!$A:$AH,MATCH($A117&amp;" NCAA",BasicStats!$B:$B,0),COLUMN()+1))</f>
        <v>8</v>
      </c>
      <c r="M117">
        <f>IFERROR(INDEX(BasicStats!$A:$AH,MATCH($A117,BasicStats!$B:$B,0),COLUMN()+1),INDEX(BasicStats!$A:$AH,MATCH($A117&amp;" NCAA",BasicStats!$B:$B,0),COLUMN()+1))</f>
        <v>9</v>
      </c>
      <c r="N117">
        <f>IFERROR(INDEX(BasicStats!$A:$AH,MATCH($A117,BasicStats!$B:$B,0),COLUMN()+1),INDEX(BasicStats!$A:$AH,MATCH($A117&amp;" NCAA",BasicStats!$B:$B,0),COLUMN()+1))</f>
        <v>2477</v>
      </c>
      <c r="O117">
        <f>IFERROR(INDEX(BasicStats!$A:$AH,MATCH($A117,BasicStats!$B:$B,0),COLUMN()+1),INDEX(BasicStats!$A:$AH,MATCH($A117&amp;" NCAA",BasicStats!$B:$B,0),COLUMN()+1))</f>
        <v>2407</v>
      </c>
      <c r="P117">
        <f>IFERROR(INDEX(BasicStats!$A:$AH,MATCH($A117,BasicStats!$B:$B,0),COLUMN()+1),INDEX(BasicStats!$A:$AH,MATCH($A117&amp;" NCAA",BasicStats!$B:$B,0),COLUMN()+1))</f>
        <v>0</v>
      </c>
      <c r="Q117">
        <f>IFERROR(INDEX(BasicStats!$A:$AH,MATCH($A117,BasicStats!$B:$B,0),COLUMN()+1),INDEX(BasicStats!$A:$AH,MATCH($A117&amp;" NCAA",BasicStats!$B:$B,0),COLUMN()+1))</f>
        <v>1345</v>
      </c>
      <c r="R117">
        <f>IFERROR(INDEX(BasicStats!$A:$AH,MATCH($A117,BasicStats!$B:$B,0),COLUMN()+1),INDEX(BasicStats!$A:$AH,MATCH($A117&amp;" NCAA",BasicStats!$B:$B,0),COLUMN()+1))</f>
        <v>848</v>
      </c>
      <c r="S117">
        <f>IFERROR(INDEX(BasicStats!$A:$AH,MATCH($A117,BasicStats!$B:$B,0),COLUMN()+1),INDEX(BasicStats!$A:$AH,MATCH($A117&amp;" NCAA",BasicStats!$B:$B,0),COLUMN()+1))</f>
        <v>1863</v>
      </c>
      <c r="T117">
        <f>IFERROR(INDEX(BasicStats!$A:$AH,MATCH($A117,BasicStats!$B:$B,0),COLUMN()+1),INDEX(BasicStats!$A:$AH,MATCH($A117&amp;" NCAA",BasicStats!$B:$B,0),COLUMN()+1))</f>
        <v>0.45500000000000002</v>
      </c>
      <c r="U117">
        <f>IFERROR(INDEX(BasicStats!$A:$AH,MATCH($A117,BasicStats!$B:$B,0),COLUMN()+1),INDEX(BasicStats!$A:$AH,MATCH($A117&amp;" NCAA",BasicStats!$B:$B,0),COLUMN()+1))</f>
        <v>322</v>
      </c>
      <c r="V117">
        <f>IFERROR(INDEX(BasicStats!$A:$AH,MATCH($A117,BasicStats!$B:$B,0),COLUMN()+1),INDEX(BasicStats!$A:$AH,MATCH($A117&amp;" NCAA",BasicStats!$B:$B,0),COLUMN()+1))</f>
        <v>846</v>
      </c>
      <c r="W117">
        <f>IFERROR(INDEX(BasicStats!$A:$AH,MATCH($A117,BasicStats!$B:$B,0),COLUMN()+1),INDEX(BasicStats!$A:$AH,MATCH($A117&amp;" NCAA",BasicStats!$B:$B,0),COLUMN()+1))</f>
        <v>0.38100000000000001</v>
      </c>
      <c r="X117">
        <f>IFERROR(INDEX(BasicStats!$A:$AH,MATCH($A117,BasicStats!$B:$B,0),COLUMN()+1),INDEX(BasicStats!$A:$AH,MATCH($A117&amp;" NCAA",BasicStats!$B:$B,0),COLUMN()+1))</f>
        <v>459</v>
      </c>
      <c r="Y117">
        <f>IFERROR(INDEX(BasicStats!$A:$AH,MATCH($A117,BasicStats!$B:$B,0),COLUMN()+1),INDEX(BasicStats!$A:$AH,MATCH($A117&amp;" NCAA",BasicStats!$B:$B,0),COLUMN()+1))</f>
        <v>619</v>
      </c>
      <c r="Z117">
        <f>IFERROR(INDEX(BasicStats!$A:$AH,MATCH($A117,BasicStats!$B:$B,0),COLUMN()+1),INDEX(BasicStats!$A:$AH,MATCH($A117&amp;" NCAA",BasicStats!$B:$B,0),COLUMN()+1))</f>
        <v>0.74199999999999999</v>
      </c>
      <c r="AA117">
        <f>IFERROR(INDEX(BasicStats!$A:$AH,MATCH($A117,BasicStats!$B:$B,0),COLUMN()+1),INDEX(BasicStats!$A:$AH,MATCH($A117&amp;" NCAA",BasicStats!$B:$B,0),COLUMN()+1))</f>
        <v>278</v>
      </c>
      <c r="AB117">
        <f>IFERROR(INDEX(BasicStats!$A:$AH,MATCH($A117,BasicStats!$B:$B,0),COLUMN()+1),INDEX(BasicStats!$A:$AH,MATCH($A117&amp;" NCAA",BasicStats!$B:$B,0),COLUMN()+1))</f>
        <v>1050</v>
      </c>
      <c r="AC117">
        <f>IFERROR(INDEX(BasicStats!$A:$AH,MATCH($A117,BasicStats!$B:$B,0),COLUMN()+1),INDEX(BasicStats!$A:$AH,MATCH($A117&amp;" NCAA",BasicStats!$B:$B,0),COLUMN()+1))</f>
        <v>462</v>
      </c>
      <c r="AD117">
        <f>IFERROR(INDEX(BasicStats!$A:$AH,MATCH($A117,BasicStats!$B:$B,0),COLUMN()+1),INDEX(BasicStats!$A:$AH,MATCH($A117&amp;" NCAA",BasicStats!$B:$B,0),COLUMN()+1))</f>
        <v>228</v>
      </c>
      <c r="AE117">
        <f>IFERROR(INDEX(BasicStats!$A:$AH,MATCH($A117,BasicStats!$B:$B,0),COLUMN()+1),INDEX(BasicStats!$A:$AH,MATCH($A117&amp;" NCAA",BasicStats!$B:$B,0),COLUMN()+1))</f>
        <v>69</v>
      </c>
      <c r="AF117">
        <f>IFERROR(INDEX(BasicStats!$A:$AH,MATCH($A117,BasicStats!$B:$B,0),COLUMN()+1),INDEX(BasicStats!$A:$AH,MATCH($A117&amp;" NCAA",BasicStats!$B:$B,0),COLUMN()+1))</f>
        <v>401</v>
      </c>
      <c r="AG117" s="38">
        <f>IFERROR(INDEX(AdvancedStats!$A:$AD,MATCH($A117,AdvancedStats!$B:$B,0),COLUMN()-15),INDEX(AdvancedStats!$A:$AD,MATCH($A117&amp;" NCAA",AdvancedStats!$B:$B,0),COLUMN()-15))</f>
        <v>68</v>
      </c>
      <c r="AH117" s="38">
        <f>IFERROR(INDEX(AdvancedStats!$A:$AD,MATCH($A117,AdvancedStats!$B:$B,0),COLUMN()-15),INDEX(AdvancedStats!$A:$AD,MATCH($A117&amp;" NCAA",AdvancedStats!$B:$B,0),COLUMN()-15))</f>
        <v>108.4</v>
      </c>
      <c r="AI117" s="38">
        <f>IFERROR(INDEX(AdvancedStats!$A:$AD,MATCH($A117,AdvancedStats!$B:$B,0),COLUMN()-15),INDEX(AdvancedStats!$A:$AD,MATCH($A117&amp;" NCAA",AdvancedStats!$B:$B,0),COLUMN()-15))</f>
        <v>0.33200000000000002</v>
      </c>
      <c r="AJ117" s="38">
        <f>IFERROR(INDEX(AdvancedStats!$A:$AD,MATCH($A117,AdvancedStats!$B:$B,0),COLUMN()-15),INDEX(AdvancedStats!$A:$AD,MATCH($A117&amp;" NCAA",AdvancedStats!$B:$B,0),COLUMN()-15))</f>
        <v>0.45400000000000001</v>
      </c>
      <c r="AK117" s="38">
        <f>IFERROR(INDEX(AdvancedStats!$A:$AD,MATCH($A117,AdvancedStats!$B:$B,0),COLUMN()-15),INDEX(AdvancedStats!$A:$AD,MATCH($A117&amp;" NCAA",AdvancedStats!$B:$B,0),COLUMN()-15))</f>
        <v>0.57399999999999995</v>
      </c>
      <c r="AL117" s="38">
        <f>IFERROR(INDEX(AdvancedStats!$A:$AD,MATCH($A117,AdvancedStats!$B:$B,0),COLUMN()-15),INDEX(AdvancedStats!$A:$AD,MATCH($A117&amp;" NCAA",AdvancedStats!$B:$B,0),COLUMN()-15))</f>
        <v>47.4</v>
      </c>
      <c r="AM117" s="38">
        <f>IFERROR(INDEX(AdvancedStats!$A:$AD,MATCH($A117,AdvancedStats!$B:$B,0),COLUMN()-15),INDEX(AdvancedStats!$A:$AD,MATCH($A117&amp;" NCAA",AdvancedStats!$B:$B,0),COLUMN()-15))</f>
        <v>54.5</v>
      </c>
      <c r="AN117" s="38">
        <f>IFERROR(INDEX(AdvancedStats!$A:$AD,MATCH($A117,AdvancedStats!$B:$B,0),COLUMN()-15),INDEX(AdvancedStats!$A:$AD,MATCH($A117&amp;" NCAA",AdvancedStats!$B:$B,0),COLUMN()-15))</f>
        <v>10</v>
      </c>
      <c r="AO117" s="38">
        <f>IFERROR(INDEX(AdvancedStats!$A:$AD,MATCH($A117,AdvancedStats!$B:$B,0),COLUMN()-15),INDEX(AdvancedStats!$A:$AD,MATCH($A117&amp;" NCAA",AdvancedStats!$B:$B,0),COLUMN()-15))</f>
        <v>6</v>
      </c>
      <c r="AP117" s="38">
        <f>IFERROR(INDEX(AdvancedStats!$A:$AD,MATCH($A117,AdvancedStats!$B:$B,0),COLUMN()-15),INDEX(AdvancedStats!$A:$AD,MATCH($A117&amp;" NCAA",AdvancedStats!$B:$B,0),COLUMN()-15))</f>
        <v>0.54200000000000004</v>
      </c>
      <c r="AQ117" s="38">
        <f>IFERROR(INDEX(AdvancedStats!$A:$AD,MATCH($A117,AdvancedStats!$B:$B,0),COLUMN()-15),INDEX(AdvancedStats!$A:$AD,MATCH($A117&amp;" NCAA",AdvancedStats!$B:$B,0),COLUMN()-15))</f>
        <v>15.7</v>
      </c>
      <c r="AR117" s="38">
        <f>IFERROR(INDEX(AdvancedStats!$A:$AD,MATCH($A117,AdvancedStats!$B:$B,0),COLUMN()-15),INDEX(AdvancedStats!$A:$AD,MATCH($A117&amp;" NCAA",AdvancedStats!$B:$B,0),COLUMN()-15))</f>
        <v>25.3</v>
      </c>
      <c r="AS117" s="38">
        <f>IFERROR(INDEX(AdvancedStats!$A:$AD,MATCH($A117,AdvancedStats!$B:$B,0),COLUMN()-15),INDEX(AdvancedStats!$A:$AD,MATCH($A117&amp;" NCAA",AdvancedStats!$B:$B,0),COLUMN()-15))</f>
        <v>0.246</v>
      </c>
      <c r="AT117" s="39">
        <f>IFERROR(INDEX(AdvancedOpponentStats!$A:$AD,MATCH($A117,AdvancedOpponentStats!$B:$B,0),COLUMN()-27),INDEX(AdvancedOpponentStats!$A:$AD,MATCH($A117&amp;" NCAA",AdvancedOpponentStats!$B:$B,0),COLUMN()-27))</f>
        <v>105.3</v>
      </c>
      <c r="AU117" s="39">
        <f>IFERROR(INDEX(AdvancedOpponentStats!$A:$AD,MATCH($A117,AdvancedOpponentStats!$B:$B,0),COLUMN()-27),INDEX(AdvancedOpponentStats!$A:$AD,MATCH($A117&amp;" NCAA",AdvancedOpponentStats!$B:$B,0),COLUMN()-27))</f>
        <v>0.30099999999999999</v>
      </c>
      <c r="AV117" s="39">
        <f>IFERROR(INDEX(AdvancedOpponentStats!$A:$AD,MATCH($A117,AdvancedOpponentStats!$B:$B,0),COLUMN()-27),INDEX(AdvancedOpponentStats!$A:$AD,MATCH($A117&amp;" NCAA",AdvancedOpponentStats!$B:$B,0),COLUMN()-27))</f>
        <v>0.39900000000000002</v>
      </c>
      <c r="AW117" s="39">
        <f>IFERROR(INDEX(AdvancedOpponentStats!$A:$AD,MATCH($A117,AdvancedOpponentStats!$B:$B,0),COLUMN()-27),INDEX(AdvancedOpponentStats!$A:$AD,MATCH($A117&amp;" NCAA",AdvancedOpponentStats!$B:$B,0),COLUMN()-27))</f>
        <v>0.55100000000000005</v>
      </c>
      <c r="AX117" s="39">
        <f>IFERROR(INDEX(AdvancedOpponentStats!$A:$AD,MATCH($A117,AdvancedOpponentStats!$B:$B,0),COLUMN()-27),INDEX(AdvancedOpponentStats!$A:$AD,MATCH($A117&amp;" NCAA",AdvancedOpponentStats!$B:$B,0),COLUMN()-27))</f>
        <v>52.6</v>
      </c>
      <c r="AY117" s="39">
        <f>IFERROR(INDEX(AdvancedOpponentStats!$A:$AD,MATCH($A117,AdvancedOpponentStats!$B:$B,0),COLUMN()-27),INDEX(AdvancedOpponentStats!$A:$AD,MATCH($A117&amp;" NCAA",AdvancedOpponentStats!$B:$B,0),COLUMN()-27))</f>
        <v>50.4</v>
      </c>
      <c r="AZ117" s="39">
        <f>IFERROR(INDEX(AdvancedOpponentStats!$A:$AD,MATCH($A117,AdvancedOpponentStats!$B:$B,0),COLUMN()-27),INDEX(AdvancedOpponentStats!$A:$AD,MATCH($A117&amp;" NCAA",AdvancedOpponentStats!$B:$B,0),COLUMN()-27))</f>
        <v>8.5</v>
      </c>
      <c r="BA117" s="39">
        <f>IFERROR(INDEX(AdvancedOpponentStats!$A:$AD,MATCH($A117,AdvancedOpponentStats!$B:$B,0),COLUMN()-27),INDEX(AdvancedOpponentStats!$A:$AD,MATCH($A117&amp;" NCAA",AdvancedOpponentStats!$B:$B,0),COLUMN()-27))</f>
        <v>11.3</v>
      </c>
      <c r="BB117" s="39">
        <f>IFERROR(INDEX(AdvancedOpponentStats!$A:$AD,MATCH($A117,AdvancedOpponentStats!$B:$B,0),COLUMN()-27),INDEX(AdvancedOpponentStats!$A:$AD,MATCH($A117&amp;" NCAA",AdvancedOpponentStats!$B:$B,0),COLUMN()-27))</f>
        <v>0.52</v>
      </c>
      <c r="BC117" s="39">
        <f>IFERROR(INDEX(AdvancedOpponentStats!$A:$AD,MATCH($A117,AdvancedOpponentStats!$B:$B,0),COLUMN()-27),INDEX(AdvancedOpponentStats!$A:$AD,MATCH($A117&amp;" NCAA",AdvancedOpponentStats!$B:$B,0),COLUMN()-27))</f>
        <v>17</v>
      </c>
      <c r="BD117" s="39">
        <f>IFERROR(INDEX(AdvancedOpponentStats!$A:$AD,MATCH($A117,AdvancedOpponentStats!$B:$B,0),COLUMN()-27),INDEX(AdvancedOpponentStats!$A:$AD,MATCH($A117&amp;" NCAA",AdvancedOpponentStats!$B:$B,0),COLUMN()-27))</f>
        <v>30.8</v>
      </c>
      <c r="BE117" s="39">
        <f>IFERROR(INDEX(AdvancedOpponentStats!$A:$AD,MATCH($A117,AdvancedOpponentStats!$B:$B,0),COLUMN()-27),INDEX(AdvancedOpponentStats!$A:$AD,MATCH($A117&amp;" NCAA",AdvancedOpponentStats!$B:$B,0),COLUMN()-27))</f>
        <v>0.219</v>
      </c>
      <c r="BF117" s="41">
        <f>IFERROR(INDEX(TeamRankings!$A:$R,MATCH($A117,TeamRankings!$B:$B,0),COLUMN()-49),INDEX(TeamRankings!$A:$R,MATCH($A117&amp;" NCAA",TeamRankings!$B:$B,0),COLUMN()-49))</f>
        <v>2.12</v>
      </c>
      <c r="BG117" s="41">
        <f>IFERROR(INDEX(TeamRankings!$A:$R,MATCH($A117,TeamRankings!$B:$B,0),COLUMN()-48),INDEX(TeamRankings!$A:$R,MATCH($A117&amp;" NCAA",TeamRankings!$B:$B,0),COLUMN()-48))</f>
        <v>-4.8600000000000003</v>
      </c>
      <c r="BH117" s="41">
        <f>IFERROR(INDEX(TeamRankings!$A:$R,MATCH($A117,TeamRankings!$B:$B,0),COLUMN()-47),INDEX(TeamRankings!$A:$R,MATCH($A117&amp;" NCAA",TeamRankings!$B:$B,0),COLUMN()-47))</f>
        <v>0.81</v>
      </c>
      <c r="BI117" s="41">
        <f>IFERROR(INDEX(TeamRankings!$A:$R,MATCH($A117,TeamRankings!$B:$B,0),COLUMN()-47),INDEX(TeamRankings!$A:$R,MATCH($A117&amp;" NCAA",TeamRankings!$B:$B,0),COLUMN()-47))</f>
        <v>-4.7300000000000004</v>
      </c>
      <c r="BJ117" s="41">
        <f>IFERROR(INDEX(TeamRankings!$A:$R,MATCH($A117,TeamRankings!$B:$B,0),COLUMN()-47),INDEX(TeamRankings!$A:$R,MATCH($A117&amp;" NCAA",TeamRankings!$B:$B,0),COLUMN()-47))</f>
        <v>-3.92</v>
      </c>
      <c r="BK117" s="41">
        <f>IFERROR(INDEX(TeamRankings!$A:$R,MATCH($A117,TeamRankings!$B:$B,0),COLUMN()-47),INDEX(TeamRankings!$A:$R,MATCH($A117&amp;" NCAA",TeamRankings!$B:$B,0),COLUMN()-47))</f>
        <v>105.32</v>
      </c>
      <c r="BL117" s="41">
        <f>IFERROR(INDEX(TeamRankings!$A:$R,MATCH($A117,TeamRankings!$B:$B,0),COLUMN()-47),INDEX(TeamRankings!$A:$R,MATCH($A117&amp;" NCAA",TeamRankings!$B:$B,0),COLUMN()-47))</f>
        <v>109.86</v>
      </c>
      <c r="BM117" s="41">
        <f>IFERROR(INDEX(TeamRankings!$A:$R,MATCH($A117,TeamRankings!$B:$B,0),COLUMN()-47),INDEX(TeamRankings!$A:$R,MATCH($A117&amp;" NCAA",TeamRankings!$B:$B,0),COLUMN()-47))</f>
        <v>-4.55</v>
      </c>
      <c r="BN117">
        <f t="shared" si="33"/>
        <v>136</v>
      </c>
      <c r="BO117">
        <f t="shared" si="34"/>
        <v>282</v>
      </c>
      <c r="BP117">
        <f t="shared" si="20"/>
        <v>75.060606060606062</v>
      </c>
      <c r="BQ117" s="41" t="str">
        <f>INDEX(TeamRankings!$A:$R,MATCH($A117,TeamRankings!$B:$B,0),3)</f>
        <v>AEC</v>
      </c>
      <c r="BR117" s="40">
        <f t="shared" si="21"/>
        <v>3.1000000000000085</v>
      </c>
      <c r="BS117" s="40">
        <f t="shared" si="22"/>
        <v>3.1000000000000028E-2</v>
      </c>
      <c r="BT117" s="40">
        <f t="shared" si="23"/>
        <v>5.4999999999999993E-2</v>
      </c>
      <c r="BU117" s="40">
        <f t="shared" si="24"/>
        <v>2.2999999999999909E-2</v>
      </c>
      <c r="BV117" s="40">
        <f t="shared" si="25"/>
        <v>-5.2000000000000028</v>
      </c>
      <c r="BW117" s="40">
        <f t="shared" si="26"/>
        <v>4.1000000000000014</v>
      </c>
      <c r="BX117" s="40">
        <f t="shared" si="27"/>
        <v>1.5</v>
      </c>
      <c r="BY117" s="40">
        <f t="shared" si="28"/>
        <v>-5.3000000000000007</v>
      </c>
      <c r="BZ117" s="40">
        <f t="shared" si="29"/>
        <v>2.200000000000002E-2</v>
      </c>
      <c r="CA117" s="40">
        <f t="shared" si="30"/>
        <v>-1.3000000000000007</v>
      </c>
      <c r="CB117" s="40">
        <f t="shared" si="31"/>
        <v>-5.5</v>
      </c>
      <c r="CC117" s="40">
        <f t="shared" si="32"/>
        <v>2.6999999999999996E-2</v>
      </c>
    </row>
    <row r="118" spans="1:81" x14ac:dyDescent="0.25">
      <c r="A118" t="s">
        <v>246</v>
      </c>
      <c r="B118">
        <f>IFERROR(INDEX(BasicStats!$A:$AH,MATCH($A118,BasicStats!$B:$B,0),COLUMN()+1),INDEX(BasicStats!$A:$AH,MATCH($A118&amp;" NCAA",BasicStats!$B:$B,0),COLUMN()+1))</f>
        <v>31</v>
      </c>
      <c r="C118">
        <f>IFERROR(INDEX(BasicStats!$A:$AH,MATCH($A118,BasicStats!$B:$B,0),COLUMN()+1),INDEX(BasicStats!$A:$AH,MATCH($A118&amp;" NCAA",BasicStats!$B:$B,0),COLUMN()+1))</f>
        <v>19</v>
      </c>
      <c r="D118">
        <f>IFERROR(INDEX(BasicStats!$A:$AH,MATCH($A118,BasicStats!$B:$B,0),COLUMN()+1),INDEX(BasicStats!$A:$AH,MATCH($A118&amp;" NCAA",BasicStats!$B:$B,0),COLUMN()+1))</f>
        <v>12</v>
      </c>
      <c r="E118">
        <f>IFERROR(INDEX(BasicStats!$A:$AH,MATCH($A118,BasicStats!$B:$B,0),COLUMN()+1),INDEX(BasicStats!$A:$AH,MATCH($A118&amp;" NCAA",BasicStats!$B:$B,0),COLUMN()+1))</f>
        <v>0.61299999999999999</v>
      </c>
      <c r="F118">
        <f>IFERROR(INDEX(BasicStats!$A:$AH,MATCH($A118,BasicStats!$B:$B,0),COLUMN()+1),INDEX(BasicStats!$A:$AH,MATCH($A118&amp;" NCAA",BasicStats!$B:$B,0),COLUMN()+1))</f>
        <v>1.88</v>
      </c>
      <c r="G118">
        <f>IFERROR(INDEX(BasicStats!$A:$AH,MATCH($A118,BasicStats!$B:$B,0),COLUMN()+1),INDEX(BasicStats!$A:$AH,MATCH($A118&amp;" NCAA",BasicStats!$B:$B,0),COLUMN()+1))</f>
        <v>0.68</v>
      </c>
      <c r="H118">
        <f>IFERROR(INDEX(BasicStats!$A:$AH,MATCH($A118,BasicStats!$B:$B,0),COLUMN()+1),INDEX(BasicStats!$A:$AH,MATCH($A118&amp;" NCAA",BasicStats!$B:$B,0),COLUMN()+1))</f>
        <v>10</v>
      </c>
      <c r="I118">
        <f>IFERROR(INDEX(BasicStats!$A:$AH,MATCH($A118,BasicStats!$B:$B,0),COLUMN()+1),INDEX(BasicStats!$A:$AH,MATCH($A118&amp;" NCAA",BasicStats!$B:$B,0),COLUMN()+1))</f>
        <v>4</v>
      </c>
      <c r="J118">
        <f>IFERROR(INDEX(BasicStats!$A:$AH,MATCH($A118,BasicStats!$B:$B,0),COLUMN()+1),INDEX(BasicStats!$A:$AH,MATCH($A118&amp;" NCAA",BasicStats!$B:$B,0),COLUMN()+1))</f>
        <v>9</v>
      </c>
      <c r="K118">
        <f>IFERROR(INDEX(BasicStats!$A:$AH,MATCH($A118,BasicStats!$B:$B,0),COLUMN()+1),INDEX(BasicStats!$A:$AH,MATCH($A118&amp;" NCAA",BasicStats!$B:$B,0),COLUMN()+1))</f>
        <v>2</v>
      </c>
      <c r="L118">
        <f>IFERROR(INDEX(BasicStats!$A:$AH,MATCH($A118,BasicStats!$B:$B,0),COLUMN()+1),INDEX(BasicStats!$A:$AH,MATCH($A118&amp;" NCAA",BasicStats!$B:$B,0),COLUMN()+1))</f>
        <v>8</v>
      </c>
      <c r="M118">
        <f>IFERROR(INDEX(BasicStats!$A:$AH,MATCH($A118,BasicStats!$B:$B,0),COLUMN()+1),INDEX(BasicStats!$A:$AH,MATCH($A118&amp;" NCAA",BasicStats!$B:$B,0),COLUMN()+1))</f>
        <v>9</v>
      </c>
      <c r="N118">
        <f>IFERROR(INDEX(BasicStats!$A:$AH,MATCH($A118,BasicStats!$B:$B,0),COLUMN()+1),INDEX(BasicStats!$A:$AH,MATCH($A118&amp;" NCAA",BasicStats!$B:$B,0),COLUMN()+1))</f>
        <v>2222</v>
      </c>
      <c r="O118">
        <f>IFERROR(INDEX(BasicStats!$A:$AH,MATCH($A118,BasicStats!$B:$B,0),COLUMN()+1),INDEX(BasicStats!$A:$AH,MATCH($A118&amp;" NCAA",BasicStats!$B:$B,0),COLUMN()+1))</f>
        <v>2174</v>
      </c>
      <c r="P118">
        <f>IFERROR(INDEX(BasicStats!$A:$AH,MATCH($A118,BasicStats!$B:$B,0),COLUMN()+1),INDEX(BasicStats!$A:$AH,MATCH($A118&amp;" NCAA",BasicStats!$B:$B,0),COLUMN()+1))</f>
        <v>0</v>
      </c>
      <c r="Q118">
        <f>IFERROR(INDEX(BasicStats!$A:$AH,MATCH($A118,BasicStats!$B:$B,0),COLUMN()+1),INDEX(BasicStats!$A:$AH,MATCH($A118&amp;" NCAA",BasicStats!$B:$B,0),COLUMN()+1))</f>
        <v>1265</v>
      </c>
      <c r="R118">
        <f>IFERROR(INDEX(BasicStats!$A:$AH,MATCH($A118,BasicStats!$B:$B,0),COLUMN()+1),INDEX(BasicStats!$A:$AH,MATCH($A118&amp;" NCAA",BasicStats!$B:$B,0),COLUMN()+1))</f>
        <v>787</v>
      </c>
      <c r="S118">
        <f>IFERROR(INDEX(BasicStats!$A:$AH,MATCH($A118,BasicStats!$B:$B,0),COLUMN()+1),INDEX(BasicStats!$A:$AH,MATCH($A118&amp;" NCAA",BasicStats!$B:$B,0),COLUMN()+1))</f>
        <v>1711</v>
      </c>
      <c r="T118">
        <f>IFERROR(INDEX(BasicStats!$A:$AH,MATCH($A118,BasicStats!$B:$B,0),COLUMN()+1),INDEX(BasicStats!$A:$AH,MATCH($A118&amp;" NCAA",BasicStats!$B:$B,0),COLUMN()+1))</f>
        <v>0.46</v>
      </c>
      <c r="U118">
        <f>IFERROR(INDEX(BasicStats!$A:$AH,MATCH($A118,BasicStats!$B:$B,0),COLUMN()+1),INDEX(BasicStats!$A:$AH,MATCH($A118&amp;" NCAA",BasicStats!$B:$B,0),COLUMN()+1))</f>
        <v>260</v>
      </c>
      <c r="V118">
        <f>IFERROR(INDEX(BasicStats!$A:$AH,MATCH($A118,BasicStats!$B:$B,0),COLUMN()+1),INDEX(BasicStats!$A:$AH,MATCH($A118&amp;" NCAA",BasicStats!$B:$B,0),COLUMN()+1))</f>
        <v>722</v>
      </c>
      <c r="W118">
        <f>IFERROR(INDEX(BasicStats!$A:$AH,MATCH($A118,BasicStats!$B:$B,0),COLUMN()+1),INDEX(BasicStats!$A:$AH,MATCH($A118&amp;" NCAA",BasicStats!$B:$B,0),COLUMN()+1))</f>
        <v>0.36</v>
      </c>
      <c r="X118">
        <f>IFERROR(INDEX(BasicStats!$A:$AH,MATCH($A118,BasicStats!$B:$B,0),COLUMN()+1),INDEX(BasicStats!$A:$AH,MATCH($A118&amp;" NCAA",BasicStats!$B:$B,0),COLUMN()+1))</f>
        <v>388</v>
      </c>
      <c r="Y118">
        <f>IFERROR(INDEX(BasicStats!$A:$AH,MATCH($A118,BasicStats!$B:$B,0),COLUMN()+1),INDEX(BasicStats!$A:$AH,MATCH($A118&amp;" NCAA",BasicStats!$B:$B,0),COLUMN()+1))</f>
        <v>538</v>
      </c>
      <c r="Z118">
        <f>IFERROR(INDEX(BasicStats!$A:$AH,MATCH($A118,BasicStats!$B:$B,0),COLUMN()+1),INDEX(BasicStats!$A:$AH,MATCH($A118&amp;" NCAA",BasicStats!$B:$B,0),COLUMN()+1))</f>
        <v>0.72099999999999997</v>
      </c>
      <c r="AA118">
        <f>IFERROR(INDEX(BasicStats!$A:$AH,MATCH($A118,BasicStats!$B:$B,0),COLUMN()+1),INDEX(BasicStats!$A:$AH,MATCH($A118&amp;" NCAA",BasicStats!$B:$B,0),COLUMN()+1))</f>
        <v>288</v>
      </c>
      <c r="AB118">
        <f>IFERROR(INDEX(BasicStats!$A:$AH,MATCH($A118,BasicStats!$B:$B,0),COLUMN()+1),INDEX(BasicStats!$A:$AH,MATCH($A118&amp;" NCAA",BasicStats!$B:$B,0),COLUMN()+1))</f>
        <v>1119</v>
      </c>
      <c r="AC118">
        <f>IFERROR(INDEX(BasicStats!$A:$AH,MATCH($A118,BasicStats!$B:$B,0),COLUMN()+1),INDEX(BasicStats!$A:$AH,MATCH($A118&amp;" NCAA",BasicStats!$B:$B,0),COLUMN()+1))</f>
        <v>369</v>
      </c>
      <c r="AD118">
        <f>IFERROR(INDEX(BasicStats!$A:$AH,MATCH($A118,BasicStats!$B:$B,0),COLUMN()+1),INDEX(BasicStats!$A:$AH,MATCH($A118&amp;" NCAA",BasicStats!$B:$B,0),COLUMN()+1))</f>
        <v>174</v>
      </c>
      <c r="AE118">
        <f>IFERROR(INDEX(BasicStats!$A:$AH,MATCH($A118,BasicStats!$B:$B,0),COLUMN()+1),INDEX(BasicStats!$A:$AH,MATCH($A118&amp;" NCAA",BasicStats!$B:$B,0),COLUMN()+1))</f>
        <v>123</v>
      </c>
      <c r="AF118">
        <f>IFERROR(INDEX(BasicStats!$A:$AH,MATCH($A118,BasicStats!$B:$B,0),COLUMN()+1),INDEX(BasicStats!$A:$AH,MATCH($A118&amp;" NCAA",BasicStats!$B:$B,0),COLUMN()+1))</f>
        <v>491</v>
      </c>
      <c r="AG118" s="38">
        <f>IFERROR(INDEX(AdvancedStats!$A:$AD,MATCH($A118,AdvancedStats!$B:$B,0),COLUMN()-15),INDEX(AdvancedStats!$A:$AD,MATCH($A118&amp;" NCAA",AdvancedStats!$B:$B,0),COLUMN()-15))</f>
        <v>68.5</v>
      </c>
      <c r="AH118" s="38">
        <f>IFERROR(INDEX(AdvancedStats!$A:$AD,MATCH($A118,AdvancedStats!$B:$B,0),COLUMN()-15),INDEX(AdvancedStats!$A:$AD,MATCH($A118&amp;" NCAA",AdvancedStats!$B:$B,0),COLUMN()-15))</f>
        <v>102.6</v>
      </c>
      <c r="AI118" s="38">
        <f>IFERROR(INDEX(AdvancedStats!$A:$AD,MATCH($A118,AdvancedStats!$B:$B,0),COLUMN()-15),INDEX(AdvancedStats!$A:$AD,MATCH($A118&amp;" NCAA",AdvancedStats!$B:$B,0),COLUMN()-15))</f>
        <v>0.314</v>
      </c>
      <c r="AJ118" s="38">
        <f>IFERROR(INDEX(AdvancedStats!$A:$AD,MATCH($A118,AdvancedStats!$B:$B,0),COLUMN()-15),INDEX(AdvancedStats!$A:$AD,MATCH($A118&amp;" NCAA",AdvancedStats!$B:$B,0),COLUMN()-15))</f>
        <v>0.42199999999999999</v>
      </c>
      <c r="AK118" s="38">
        <f>IFERROR(INDEX(AdvancedStats!$A:$AD,MATCH($A118,AdvancedStats!$B:$B,0),COLUMN()-15),INDEX(AdvancedStats!$A:$AD,MATCH($A118&amp;" NCAA",AdvancedStats!$B:$B,0),COLUMN()-15))</f>
        <v>0.56499999999999995</v>
      </c>
      <c r="AL118" s="38">
        <f>IFERROR(INDEX(AdvancedStats!$A:$AD,MATCH($A118,AdvancedStats!$B:$B,0),COLUMN()-15),INDEX(AdvancedStats!$A:$AD,MATCH($A118&amp;" NCAA",AdvancedStats!$B:$B,0),COLUMN()-15))</f>
        <v>53.3</v>
      </c>
      <c r="AM118" s="38">
        <f>IFERROR(INDEX(AdvancedStats!$A:$AD,MATCH($A118,AdvancedStats!$B:$B,0),COLUMN()-15),INDEX(AdvancedStats!$A:$AD,MATCH($A118&amp;" NCAA",AdvancedStats!$B:$B,0),COLUMN()-15))</f>
        <v>46.9</v>
      </c>
      <c r="AN118" s="38">
        <f>IFERROR(INDEX(AdvancedStats!$A:$AD,MATCH($A118,AdvancedStats!$B:$B,0),COLUMN()-15),INDEX(AdvancedStats!$A:$AD,MATCH($A118&amp;" NCAA",AdvancedStats!$B:$B,0),COLUMN()-15))</f>
        <v>8</v>
      </c>
      <c r="AO118" s="38">
        <f>IFERROR(INDEX(AdvancedStats!$A:$AD,MATCH($A118,AdvancedStats!$B:$B,0),COLUMN()-15),INDEX(AdvancedStats!$A:$AD,MATCH($A118&amp;" NCAA",AdvancedStats!$B:$B,0),COLUMN()-15))</f>
        <v>11.3</v>
      </c>
      <c r="AP118" s="38">
        <f>IFERROR(INDEX(AdvancedStats!$A:$AD,MATCH($A118,AdvancedStats!$B:$B,0),COLUMN()-15),INDEX(AdvancedStats!$A:$AD,MATCH($A118&amp;" NCAA",AdvancedStats!$B:$B,0),COLUMN()-15))</f>
        <v>0.53600000000000003</v>
      </c>
      <c r="AQ118" s="38">
        <f>IFERROR(INDEX(AdvancedStats!$A:$AD,MATCH($A118,AdvancedStats!$B:$B,0),COLUMN()-15),INDEX(AdvancedStats!$A:$AD,MATCH($A118&amp;" NCAA",AdvancedStats!$B:$B,0),COLUMN()-15))</f>
        <v>20</v>
      </c>
      <c r="AR118" s="38">
        <f>IFERROR(INDEX(AdvancedStats!$A:$AD,MATCH($A118,AdvancedStats!$B:$B,0),COLUMN()-15),INDEX(AdvancedStats!$A:$AD,MATCH($A118&amp;" NCAA",AdvancedStats!$B:$B,0),COLUMN()-15))</f>
        <v>28.5</v>
      </c>
      <c r="AS118" s="38">
        <f>IFERROR(INDEX(AdvancedStats!$A:$AD,MATCH($A118,AdvancedStats!$B:$B,0),COLUMN()-15),INDEX(AdvancedStats!$A:$AD,MATCH($A118&amp;" NCAA",AdvancedStats!$B:$B,0),COLUMN()-15))</f>
        <v>0.22700000000000001</v>
      </c>
      <c r="AT118" s="39">
        <f>IFERROR(INDEX(AdvancedOpponentStats!$A:$AD,MATCH($A118,AdvancedOpponentStats!$B:$B,0),COLUMN()-27),INDEX(AdvancedOpponentStats!$A:$AD,MATCH($A118&amp;" NCAA",AdvancedOpponentStats!$B:$B,0),COLUMN()-27))</f>
        <v>100.4</v>
      </c>
      <c r="AU118" s="39">
        <f>IFERROR(INDEX(AdvancedOpponentStats!$A:$AD,MATCH($A118,AdvancedOpponentStats!$B:$B,0),COLUMN()-27),INDEX(AdvancedOpponentStats!$A:$AD,MATCH($A118&amp;" NCAA",AdvancedOpponentStats!$B:$B,0),COLUMN()-27))</f>
        <v>0.33700000000000002</v>
      </c>
      <c r="AV118" s="39">
        <f>IFERROR(INDEX(AdvancedOpponentStats!$A:$AD,MATCH($A118,AdvancedOpponentStats!$B:$B,0),COLUMN()-27),INDEX(AdvancedOpponentStats!$A:$AD,MATCH($A118&amp;" NCAA",AdvancedOpponentStats!$B:$B,0),COLUMN()-27))</f>
        <v>0.38100000000000001</v>
      </c>
      <c r="AW118" s="39">
        <f>IFERROR(INDEX(AdvancedOpponentStats!$A:$AD,MATCH($A118,AdvancedOpponentStats!$B:$B,0),COLUMN()-27),INDEX(AdvancedOpponentStats!$A:$AD,MATCH($A118&amp;" NCAA",AdvancedOpponentStats!$B:$B,0),COLUMN()-27))</f>
        <v>0.53400000000000003</v>
      </c>
      <c r="AX118" s="39">
        <f>IFERROR(INDEX(AdvancedOpponentStats!$A:$AD,MATCH($A118,AdvancedOpponentStats!$B:$B,0),COLUMN()-27),INDEX(AdvancedOpponentStats!$A:$AD,MATCH($A118&amp;" NCAA",AdvancedOpponentStats!$B:$B,0),COLUMN()-27))</f>
        <v>46.7</v>
      </c>
      <c r="AY118" s="39">
        <f>IFERROR(INDEX(AdvancedOpponentStats!$A:$AD,MATCH($A118,AdvancedOpponentStats!$B:$B,0),COLUMN()-27),INDEX(AdvancedOpponentStats!$A:$AD,MATCH($A118&amp;" NCAA",AdvancedOpponentStats!$B:$B,0),COLUMN()-27))</f>
        <v>48.8</v>
      </c>
      <c r="AZ118" s="39">
        <f>IFERROR(INDEX(AdvancedOpponentStats!$A:$AD,MATCH($A118,AdvancedOpponentStats!$B:$B,0),COLUMN()-27),INDEX(AdvancedOpponentStats!$A:$AD,MATCH($A118&amp;" NCAA",AdvancedOpponentStats!$B:$B,0),COLUMN()-27))</f>
        <v>10.8</v>
      </c>
      <c r="BA118" s="39">
        <f>IFERROR(INDEX(AdvancedOpponentStats!$A:$AD,MATCH($A118,AdvancedOpponentStats!$B:$B,0),COLUMN()-27),INDEX(AdvancedOpponentStats!$A:$AD,MATCH($A118&amp;" NCAA",AdvancedOpponentStats!$B:$B,0),COLUMN()-27))</f>
        <v>8.5</v>
      </c>
      <c r="BB118" s="39">
        <f>IFERROR(INDEX(AdvancedOpponentStats!$A:$AD,MATCH($A118,AdvancedOpponentStats!$B:$B,0),COLUMN()-27),INDEX(AdvancedOpponentStats!$A:$AD,MATCH($A118&amp;" NCAA",AdvancedOpponentStats!$B:$B,0),COLUMN()-27))</f>
        <v>0.5</v>
      </c>
      <c r="BC118" s="39">
        <f>IFERROR(INDEX(AdvancedOpponentStats!$A:$AD,MATCH($A118,AdvancedOpponentStats!$B:$B,0),COLUMN()-27),INDEX(AdvancedOpponentStats!$A:$AD,MATCH($A118&amp;" NCAA",AdvancedOpponentStats!$B:$B,0),COLUMN()-27))</f>
        <v>15.8</v>
      </c>
      <c r="BD118" s="39">
        <f>IFERROR(INDEX(AdvancedOpponentStats!$A:$AD,MATCH($A118,AdvancedOpponentStats!$B:$B,0),COLUMN()-27),INDEX(AdvancedOpponentStats!$A:$AD,MATCH($A118&amp;" NCAA",AdvancedOpponentStats!$B:$B,0),COLUMN()-27))</f>
        <v>23.6</v>
      </c>
      <c r="BE118" s="39">
        <f>IFERROR(INDEX(AdvancedOpponentStats!$A:$AD,MATCH($A118,AdvancedOpponentStats!$B:$B,0),COLUMN()-27),INDEX(AdvancedOpponentStats!$A:$AD,MATCH($A118&amp;" NCAA",AdvancedOpponentStats!$B:$B,0),COLUMN()-27))</f>
        <v>0.23899999999999999</v>
      </c>
      <c r="BF118" s="41">
        <f>IFERROR(INDEX(TeamRankings!$A:$R,MATCH($A118,TeamRankings!$B:$B,0),COLUMN()-49),INDEX(TeamRankings!$A:$R,MATCH($A118&amp;" NCAA",TeamRankings!$B:$B,0),COLUMN()-49))</f>
        <v>1.55</v>
      </c>
      <c r="BG118" s="41">
        <f>IFERROR(INDEX(TeamRankings!$A:$R,MATCH($A118,TeamRankings!$B:$B,0),COLUMN()-48),INDEX(TeamRankings!$A:$R,MATCH($A118&amp;" NCAA",TeamRankings!$B:$B,0),COLUMN()-48))</f>
        <v>0.68</v>
      </c>
      <c r="BH118" s="41">
        <f>IFERROR(INDEX(TeamRankings!$A:$R,MATCH($A118,TeamRankings!$B:$B,0),COLUMN()-47),INDEX(TeamRankings!$A:$R,MATCH($A118&amp;" NCAA",TeamRankings!$B:$B,0),COLUMN()-47))</f>
        <v>-0.34</v>
      </c>
      <c r="BI118" s="41">
        <f>IFERROR(INDEX(TeamRankings!$A:$R,MATCH($A118,TeamRankings!$B:$B,0),COLUMN()-47),INDEX(TeamRankings!$A:$R,MATCH($A118&amp;" NCAA",TeamRankings!$B:$B,0),COLUMN()-47))</f>
        <v>2.2200000000000002</v>
      </c>
      <c r="BJ118" s="41">
        <f>IFERROR(INDEX(TeamRankings!$A:$R,MATCH($A118,TeamRankings!$B:$B,0),COLUMN()-47),INDEX(TeamRankings!$A:$R,MATCH($A118&amp;" NCAA",TeamRankings!$B:$B,0),COLUMN()-47))</f>
        <v>1.88</v>
      </c>
      <c r="BK118" s="41">
        <f>IFERROR(INDEX(TeamRankings!$A:$R,MATCH($A118,TeamRankings!$B:$B,0),COLUMN()-47),INDEX(TeamRankings!$A:$R,MATCH($A118&amp;" NCAA",TeamRankings!$B:$B,0),COLUMN()-47))</f>
        <v>103.72</v>
      </c>
      <c r="BL118" s="41">
        <f>IFERROR(INDEX(TeamRankings!$A:$R,MATCH($A118,TeamRankings!$B:$B,0),COLUMN()-47),INDEX(TeamRankings!$A:$R,MATCH($A118&amp;" NCAA",TeamRankings!$B:$B,0),COLUMN()-47))</f>
        <v>100.36</v>
      </c>
      <c r="BM118" s="41">
        <f>IFERROR(INDEX(TeamRankings!$A:$R,MATCH($A118,TeamRankings!$B:$B,0),COLUMN()-47),INDEX(TeamRankings!$A:$R,MATCH($A118&amp;" NCAA",TeamRankings!$B:$B,0),COLUMN()-47))</f>
        <v>3.36</v>
      </c>
      <c r="BN118">
        <f t="shared" si="33"/>
        <v>162</v>
      </c>
      <c r="BO118">
        <f t="shared" si="34"/>
        <v>122</v>
      </c>
      <c r="BP118">
        <f t="shared" si="20"/>
        <v>71.677419354838705</v>
      </c>
      <c r="BQ118" s="41" t="str">
        <f>INDEX(TeamRankings!$A:$R,MATCH($A118,TeamRankings!$B:$B,0),3)</f>
        <v>Ivy</v>
      </c>
      <c r="BR118" s="40">
        <f t="shared" si="21"/>
        <v>2.1999999999999886</v>
      </c>
      <c r="BS118" s="40">
        <f t="shared" si="22"/>
        <v>-2.300000000000002E-2</v>
      </c>
      <c r="BT118" s="40">
        <f t="shared" si="23"/>
        <v>4.0999999999999981E-2</v>
      </c>
      <c r="BU118" s="40">
        <f t="shared" si="24"/>
        <v>3.0999999999999917E-2</v>
      </c>
      <c r="BV118" s="40">
        <f t="shared" si="25"/>
        <v>6.5999999999999943</v>
      </c>
      <c r="BW118" s="40">
        <f t="shared" si="26"/>
        <v>-1.8999999999999986</v>
      </c>
      <c r="BX118" s="40">
        <f t="shared" si="27"/>
        <v>-2.8000000000000007</v>
      </c>
      <c r="BY118" s="40">
        <f t="shared" si="28"/>
        <v>2.8000000000000007</v>
      </c>
      <c r="BZ118" s="40">
        <f t="shared" si="29"/>
        <v>3.6000000000000032E-2</v>
      </c>
      <c r="CA118" s="40">
        <f t="shared" si="30"/>
        <v>4.1999999999999993</v>
      </c>
      <c r="CB118" s="40">
        <f t="shared" si="31"/>
        <v>4.8999999999999986</v>
      </c>
      <c r="CC118" s="40">
        <f t="shared" si="32"/>
        <v>-1.1999999999999983E-2</v>
      </c>
    </row>
    <row r="119" spans="1:81" x14ac:dyDescent="0.25">
      <c r="A119" t="s">
        <v>247</v>
      </c>
      <c r="B119">
        <f>IFERROR(INDEX(BasicStats!$A:$AH,MATCH($A119,BasicStats!$B:$B,0),COLUMN()+1),INDEX(BasicStats!$A:$AH,MATCH($A119&amp;" NCAA",BasicStats!$B:$B,0),COLUMN()+1))</f>
        <v>31</v>
      </c>
      <c r="C119">
        <f>IFERROR(INDEX(BasicStats!$A:$AH,MATCH($A119,BasicStats!$B:$B,0),COLUMN()+1),INDEX(BasicStats!$A:$AH,MATCH($A119&amp;" NCAA",BasicStats!$B:$B,0),COLUMN()+1))</f>
        <v>18</v>
      </c>
      <c r="D119">
        <f>IFERROR(INDEX(BasicStats!$A:$AH,MATCH($A119,BasicStats!$B:$B,0),COLUMN()+1),INDEX(BasicStats!$A:$AH,MATCH($A119&amp;" NCAA",BasicStats!$B:$B,0),COLUMN()+1))</f>
        <v>13</v>
      </c>
      <c r="E119">
        <f>IFERROR(INDEX(BasicStats!$A:$AH,MATCH($A119,BasicStats!$B:$B,0),COLUMN()+1),INDEX(BasicStats!$A:$AH,MATCH($A119&amp;" NCAA",BasicStats!$B:$B,0),COLUMN()+1))</f>
        <v>0.58099999999999996</v>
      </c>
      <c r="F119">
        <f>IFERROR(INDEX(BasicStats!$A:$AH,MATCH($A119,BasicStats!$B:$B,0),COLUMN()+1),INDEX(BasicStats!$A:$AH,MATCH($A119&amp;" NCAA",BasicStats!$B:$B,0),COLUMN()+1))</f>
        <v>-1.29</v>
      </c>
      <c r="G119">
        <f>IFERROR(INDEX(BasicStats!$A:$AH,MATCH($A119,BasicStats!$B:$B,0),COLUMN()+1),INDEX(BasicStats!$A:$AH,MATCH($A119&amp;" NCAA",BasicStats!$B:$B,0),COLUMN()+1))</f>
        <v>-3.6</v>
      </c>
      <c r="H119">
        <f>IFERROR(INDEX(BasicStats!$A:$AH,MATCH($A119,BasicStats!$B:$B,0),COLUMN()+1),INDEX(BasicStats!$A:$AH,MATCH($A119&amp;" NCAA",BasicStats!$B:$B,0),COLUMN()+1))</f>
        <v>9</v>
      </c>
      <c r="I119">
        <f>IFERROR(INDEX(BasicStats!$A:$AH,MATCH($A119,BasicStats!$B:$B,0),COLUMN()+1),INDEX(BasicStats!$A:$AH,MATCH($A119&amp;" NCAA",BasicStats!$B:$B,0),COLUMN()+1))</f>
        <v>7</v>
      </c>
      <c r="J119">
        <f>IFERROR(INDEX(BasicStats!$A:$AH,MATCH($A119,BasicStats!$B:$B,0),COLUMN()+1),INDEX(BasicStats!$A:$AH,MATCH($A119&amp;" NCAA",BasicStats!$B:$B,0),COLUMN()+1))</f>
        <v>12</v>
      </c>
      <c r="K119">
        <f>IFERROR(INDEX(BasicStats!$A:$AH,MATCH($A119,BasicStats!$B:$B,0),COLUMN()+1),INDEX(BasicStats!$A:$AH,MATCH($A119&amp;" NCAA",BasicStats!$B:$B,0),COLUMN()+1))</f>
        <v>5</v>
      </c>
      <c r="L119">
        <f>IFERROR(INDEX(BasicStats!$A:$AH,MATCH($A119,BasicStats!$B:$B,0),COLUMN()+1),INDEX(BasicStats!$A:$AH,MATCH($A119&amp;" NCAA",BasicStats!$B:$B,0),COLUMN()+1))</f>
        <v>4</v>
      </c>
      <c r="M119">
        <f>IFERROR(INDEX(BasicStats!$A:$AH,MATCH($A119,BasicStats!$B:$B,0),COLUMN()+1),INDEX(BasicStats!$A:$AH,MATCH($A119&amp;" NCAA",BasicStats!$B:$B,0),COLUMN()+1))</f>
        <v>5</v>
      </c>
      <c r="N119">
        <f>IFERROR(INDEX(BasicStats!$A:$AH,MATCH($A119,BasicStats!$B:$B,0),COLUMN()+1),INDEX(BasicStats!$A:$AH,MATCH($A119&amp;" NCAA",BasicStats!$B:$B,0),COLUMN()+1))</f>
        <v>2241</v>
      </c>
      <c r="O119">
        <f>IFERROR(INDEX(BasicStats!$A:$AH,MATCH($A119,BasicStats!$B:$B,0),COLUMN()+1),INDEX(BasicStats!$A:$AH,MATCH($A119&amp;" NCAA",BasicStats!$B:$B,0),COLUMN()+1))</f>
        <v>2131</v>
      </c>
      <c r="P119">
        <f>IFERROR(INDEX(BasicStats!$A:$AH,MATCH($A119,BasicStats!$B:$B,0),COLUMN()+1),INDEX(BasicStats!$A:$AH,MATCH($A119&amp;" NCAA",BasicStats!$B:$B,0),COLUMN()+1))</f>
        <v>0</v>
      </c>
      <c r="Q119">
        <f>IFERROR(INDEX(BasicStats!$A:$AH,MATCH($A119,BasicStats!$B:$B,0),COLUMN()+1),INDEX(BasicStats!$A:$AH,MATCH($A119&amp;" NCAA",BasicStats!$B:$B,0),COLUMN()+1))</f>
        <v>1250</v>
      </c>
      <c r="R119">
        <f>IFERROR(INDEX(BasicStats!$A:$AH,MATCH($A119,BasicStats!$B:$B,0),COLUMN()+1),INDEX(BasicStats!$A:$AH,MATCH($A119&amp;" NCAA",BasicStats!$B:$B,0),COLUMN()+1))</f>
        <v>788</v>
      </c>
      <c r="S119">
        <f>IFERROR(INDEX(BasicStats!$A:$AH,MATCH($A119,BasicStats!$B:$B,0),COLUMN()+1),INDEX(BasicStats!$A:$AH,MATCH($A119&amp;" NCAA",BasicStats!$B:$B,0),COLUMN()+1))</f>
        <v>1746</v>
      </c>
      <c r="T119">
        <f>IFERROR(INDEX(BasicStats!$A:$AH,MATCH($A119,BasicStats!$B:$B,0),COLUMN()+1),INDEX(BasicStats!$A:$AH,MATCH($A119&amp;" NCAA",BasicStats!$B:$B,0),COLUMN()+1))</f>
        <v>0.45100000000000001</v>
      </c>
      <c r="U119">
        <f>IFERROR(INDEX(BasicStats!$A:$AH,MATCH($A119,BasicStats!$B:$B,0),COLUMN()+1),INDEX(BasicStats!$A:$AH,MATCH($A119&amp;" NCAA",BasicStats!$B:$B,0),COLUMN()+1))</f>
        <v>266</v>
      </c>
      <c r="V119">
        <f>IFERROR(INDEX(BasicStats!$A:$AH,MATCH($A119,BasicStats!$B:$B,0),COLUMN()+1),INDEX(BasicStats!$A:$AH,MATCH($A119&amp;" NCAA",BasicStats!$B:$B,0),COLUMN()+1))</f>
        <v>751</v>
      </c>
      <c r="W119">
        <f>IFERROR(INDEX(BasicStats!$A:$AH,MATCH($A119,BasicStats!$B:$B,0),COLUMN()+1),INDEX(BasicStats!$A:$AH,MATCH($A119&amp;" NCAA",BasicStats!$B:$B,0),COLUMN()+1))</f>
        <v>0.35399999999999998</v>
      </c>
      <c r="X119">
        <f>IFERROR(INDEX(BasicStats!$A:$AH,MATCH($A119,BasicStats!$B:$B,0),COLUMN()+1),INDEX(BasicStats!$A:$AH,MATCH($A119&amp;" NCAA",BasicStats!$B:$B,0),COLUMN()+1))</f>
        <v>399</v>
      </c>
      <c r="Y119">
        <f>IFERROR(INDEX(BasicStats!$A:$AH,MATCH($A119,BasicStats!$B:$B,0),COLUMN()+1),INDEX(BasicStats!$A:$AH,MATCH($A119&amp;" NCAA",BasicStats!$B:$B,0),COLUMN()+1))</f>
        <v>576</v>
      </c>
      <c r="Z119">
        <f>IFERROR(INDEX(BasicStats!$A:$AH,MATCH($A119,BasicStats!$B:$B,0),COLUMN()+1),INDEX(BasicStats!$A:$AH,MATCH($A119&amp;" NCAA",BasicStats!$B:$B,0),COLUMN()+1))</f>
        <v>0.69299999999999995</v>
      </c>
      <c r="AA119">
        <f>IFERROR(INDEX(BasicStats!$A:$AH,MATCH($A119,BasicStats!$B:$B,0),COLUMN()+1),INDEX(BasicStats!$A:$AH,MATCH($A119&amp;" NCAA",BasicStats!$B:$B,0),COLUMN()+1))</f>
        <v>278</v>
      </c>
      <c r="AB119">
        <f>IFERROR(INDEX(BasicStats!$A:$AH,MATCH($A119,BasicStats!$B:$B,0),COLUMN()+1),INDEX(BasicStats!$A:$AH,MATCH($A119&amp;" NCAA",BasicStats!$B:$B,0),COLUMN()+1))</f>
        <v>1055</v>
      </c>
      <c r="AC119">
        <f>IFERROR(INDEX(BasicStats!$A:$AH,MATCH($A119,BasicStats!$B:$B,0),COLUMN()+1),INDEX(BasicStats!$A:$AH,MATCH($A119&amp;" NCAA",BasicStats!$B:$B,0),COLUMN()+1))</f>
        <v>478</v>
      </c>
      <c r="AD119">
        <f>IFERROR(INDEX(BasicStats!$A:$AH,MATCH($A119,BasicStats!$B:$B,0),COLUMN()+1),INDEX(BasicStats!$A:$AH,MATCH($A119&amp;" NCAA",BasicStats!$B:$B,0),COLUMN()+1))</f>
        <v>156</v>
      </c>
      <c r="AE119">
        <f>IFERROR(INDEX(BasicStats!$A:$AH,MATCH($A119,BasicStats!$B:$B,0),COLUMN()+1),INDEX(BasicStats!$A:$AH,MATCH($A119&amp;" NCAA",BasicStats!$B:$B,0),COLUMN()+1))</f>
        <v>66</v>
      </c>
      <c r="AF119">
        <f>IFERROR(INDEX(BasicStats!$A:$AH,MATCH($A119,BasicStats!$B:$B,0),COLUMN()+1),INDEX(BasicStats!$A:$AH,MATCH($A119&amp;" NCAA",BasicStats!$B:$B,0),COLUMN()+1))</f>
        <v>368</v>
      </c>
      <c r="AG119" s="38">
        <f>IFERROR(INDEX(AdvancedStats!$A:$AD,MATCH($A119,AdvancedStats!$B:$B,0),COLUMN()-15),INDEX(AdvancedStats!$A:$AD,MATCH($A119&amp;" NCAA",AdvancedStats!$B:$B,0),COLUMN()-15))</f>
        <v>67.599999999999994</v>
      </c>
      <c r="AH119" s="38">
        <f>IFERROR(INDEX(AdvancedStats!$A:$AD,MATCH($A119,AdvancedStats!$B:$B,0),COLUMN()-15),INDEX(AdvancedStats!$A:$AD,MATCH($A119&amp;" NCAA",AdvancedStats!$B:$B,0),COLUMN()-15))</f>
        <v>106.1</v>
      </c>
      <c r="AI119" s="38">
        <f>IFERROR(INDEX(AdvancedStats!$A:$AD,MATCH($A119,AdvancedStats!$B:$B,0),COLUMN()-15),INDEX(AdvancedStats!$A:$AD,MATCH($A119&amp;" NCAA",AdvancedStats!$B:$B,0),COLUMN()-15))</f>
        <v>0.33</v>
      </c>
      <c r="AJ119" s="38">
        <f>IFERROR(INDEX(AdvancedStats!$A:$AD,MATCH($A119,AdvancedStats!$B:$B,0),COLUMN()-15),INDEX(AdvancedStats!$A:$AD,MATCH($A119&amp;" NCAA",AdvancedStats!$B:$B,0),COLUMN()-15))</f>
        <v>0.43</v>
      </c>
      <c r="AK119" s="38">
        <f>IFERROR(INDEX(AdvancedStats!$A:$AD,MATCH($A119,AdvancedStats!$B:$B,0),COLUMN()-15),INDEX(AdvancedStats!$A:$AD,MATCH($A119&amp;" NCAA",AdvancedStats!$B:$B,0),COLUMN()-15))</f>
        <v>0.55500000000000005</v>
      </c>
      <c r="AL119" s="38">
        <f>IFERROR(INDEX(AdvancedStats!$A:$AD,MATCH($A119,AdvancedStats!$B:$B,0),COLUMN()-15),INDEX(AdvancedStats!$A:$AD,MATCH($A119&amp;" NCAA",AdvancedStats!$B:$B,0),COLUMN()-15))</f>
        <v>51.1</v>
      </c>
      <c r="AM119" s="38">
        <f>IFERROR(INDEX(AdvancedStats!$A:$AD,MATCH($A119,AdvancedStats!$B:$B,0),COLUMN()-15),INDEX(AdvancedStats!$A:$AD,MATCH($A119&amp;" NCAA",AdvancedStats!$B:$B,0),COLUMN()-15))</f>
        <v>60.7</v>
      </c>
      <c r="AN119" s="38">
        <f>IFERROR(INDEX(AdvancedStats!$A:$AD,MATCH($A119,AdvancedStats!$B:$B,0),COLUMN()-15),INDEX(AdvancedStats!$A:$AD,MATCH($A119&amp;" NCAA",AdvancedStats!$B:$B,0),COLUMN()-15))</f>
        <v>7.4</v>
      </c>
      <c r="AO119" s="38">
        <f>IFERROR(INDEX(AdvancedStats!$A:$AD,MATCH($A119,AdvancedStats!$B:$B,0),COLUMN()-15),INDEX(AdvancedStats!$A:$AD,MATCH($A119&amp;" NCAA",AdvancedStats!$B:$B,0),COLUMN()-15))</f>
        <v>5.8</v>
      </c>
      <c r="AP119" s="38">
        <f>IFERROR(INDEX(AdvancedStats!$A:$AD,MATCH($A119,AdvancedStats!$B:$B,0),COLUMN()-15),INDEX(AdvancedStats!$A:$AD,MATCH($A119&amp;" NCAA",AdvancedStats!$B:$B,0),COLUMN()-15))</f>
        <v>0.52700000000000002</v>
      </c>
      <c r="AQ119" s="38">
        <f>IFERROR(INDEX(AdvancedStats!$A:$AD,MATCH($A119,AdvancedStats!$B:$B,0),COLUMN()-15),INDEX(AdvancedStats!$A:$AD,MATCH($A119&amp;" NCAA",AdvancedStats!$B:$B,0),COLUMN()-15))</f>
        <v>15.4</v>
      </c>
      <c r="AR119" s="38">
        <f>IFERROR(INDEX(AdvancedStats!$A:$AD,MATCH($A119,AdvancedStats!$B:$B,0),COLUMN()-15),INDEX(AdvancedStats!$A:$AD,MATCH($A119&amp;" NCAA",AdvancedStats!$B:$B,0),COLUMN()-15))</f>
        <v>26.8</v>
      </c>
      <c r="AS119" s="38">
        <f>IFERROR(INDEX(AdvancedStats!$A:$AD,MATCH($A119,AdvancedStats!$B:$B,0),COLUMN()-15),INDEX(AdvancedStats!$A:$AD,MATCH($A119&amp;" NCAA",AdvancedStats!$B:$B,0),COLUMN()-15))</f>
        <v>0.22900000000000001</v>
      </c>
      <c r="AT119" s="39">
        <f>IFERROR(INDEX(AdvancedOpponentStats!$A:$AD,MATCH($A119,AdvancedOpponentStats!$B:$B,0),COLUMN()-27),INDEX(AdvancedOpponentStats!$A:$AD,MATCH($A119&amp;" NCAA",AdvancedOpponentStats!$B:$B,0),COLUMN()-27))</f>
        <v>100.9</v>
      </c>
      <c r="AU119" s="39">
        <f>IFERROR(INDEX(AdvancedOpponentStats!$A:$AD,MATCH($A119,AdvancedOpponentStats!$B:$B,0),COLUMN()-27),INDEX(AdvancedOpponentStats!$A:$AD,MATCH($A119&amp;" NCAA",AdvancedOpponentStats!$B:$B,0),COLUMN()-27))</f>
        <v>0.32500000000000001</v>
      </c>
      <c r="AV119" s="39">
        <f>IFERROR(INDEX(AdvancedOpponentStats!$A:$AD,MATCH($A119,AdvancedOpponentStats!$B:$B,0),COLUMN()-27),INDEX(AdvancedOpponentStats!$A:$AD,MATCH($A119&amp;" NCAA",AdvancedOpponentStats!$B:$B,0),COLUMN()-27))</f>
        <v>0.34599999999999997</v>
      </c>
      <c r="AW119" s="39">
        <f>IFERROR(INDEX(AdvancedOpponentStats!$A:$AD,MATCH($A119,AdvancedOpponentStats!$B:$B,0),COLUMN()-27),INDEX(AdvancedOpponentStats!$A:$AD,MATCH($A119&amp;" NCAA",AdvancedOpponentStats!$B:$B,0),COLUMN()-27))</f>
        <v>0.53400000000000003</v>
      </c>
      <c r="AX119" s="39">
        <f>IFERROR(INDEX(AdvancedOpponentStats!$A:$AD,MATCH($A119,AdvancedOpponentStats!$B:$B,0),COLUMN()-27),INDEX(AdvancedOpponentStats!$A:$AD,MATCH($A119&amp;" NCAA",AdvancedOpponentStats!$B:$B,0),COLUMN()-27))</f>
        <v>48.9</v>
      </c>
      <c r="AY119" s="39">
        <f>IFERROR(INDEX(AdvancedOpponentStats!$A:$AD,MATCH($A119,AdvancedOpponentStats!$B:$B,0),COLUMN()-27),INDEX(AdvancedOpponentStats!$A:$AD,MATCH($A119&amp;" NCAA",AdvancedOpponentStats!$B:$B,0),COLUMN()-27))</f>
        <v>45.5</v>
      </c>
      <c r="AZ119" s="39">
        <f>IFERROR(INDEX(AdvancedOpponentStats!$A:$AD,MATCH($A119,AdvancedOpponentStats!$B:$B,0),COLUMN()-27),INDEX(AdvancedOpponentStats!$A:$AD,MATCH($A119&amp;" NCAA",AdvancedOpponentStats!$B:$B,0),COLUMN()-27))</f>
        <v>8.4</v>
      </c>
      <c r="BA119" s="39">
        <f>IFERROR(INDEX(AdvancedOpponentStats!$A:$AD,MATCH($A119,AdvancedOpponentStats!$B:$B,0),COLUMN()-27),INDEX(AdvancedOpponentStats!$A:$AD,MATCH($A119&amp;" NCAA",AdvancedOpponentStats!$B:$B,0),COLUMN()-27))</f>
        <v>7.1</v>
      </c>
      <c r="BB119" s="39">
        <f>IFERROR(INDEX(AdvancedOpponentStats!$A:$AD,MATCH($A119,AdvancedOpponentStats!$B:$B,0),COLUMN()-27),INDEX(AdvancedOpponentStats!$A:$AD,MATCH($A119&amp;" NCAA",AdvancedOpponentStats!$B:$B,0),COLUMN()-27))</f>
        <v>0.50700000000000001</v>
      </c>
      <c r="BC119" s="39">
        <f>IFERROR(INDEX(AdvancedOpponentStats!$A:$AD,MATCH($A119,AdvancedOpponentStats!$B:$B,0),COLUMN()-27),INDEX(AdvancedOpponentStats!$A:$AD,MATCH($A119&amp;" NCAA",AdvancedOpponentStats!$B:$B,0),COLUMN()-27))</f>
        <v>15.7</v>
      </c>
      <c r="BD119" s="39">
        <f>IFERROR(INDEX(AdvancedOpponentStats!$A:$AD,MATCH($A119,AdvancedOpponentStats!$B:$B,0),COLUMN()-27),INDEX(AdvancedOpponentStats!$A:$AD,MATCH($A119&amp;" NCAA",AdvancedOpponentStats!$B:$B,0),COLUMN()-27))</f>
        <v>24.3</v>
      </c>
      <c r="BE119" s="39">
        <f>IFERROR(INDEX(AdvancedOpponentStats!$A:$AD,MATCH($A119,AdvancedOpponentStats!$B:$B,0),COLUMN()-27),INDEX(AdvancedOpponentStats!$A:$AD,MATCH($A119&amp;" NCAA",AdvancedOpponentStats!$B:$B,0),COLUMN()-27))</f>
        <v>0.22</v>
      </c>
      <c r="BF119" s="41">
        <f>IFERROR(INDEX(TeamRankings!$A:$R,MATCH($A119,TeamRankings!$B:$B,0),COLUMN()-49),INDEX(TeamRankings!$A:$R,MATCH($A119&amp;" NCAA",TeamRankings!$B:$B,0),COLUMN()-49))</f>
        <v>3.55</v>
      </c>
      <c r="BG119" s="41">
        <f>IFERROR(INDEX(TeamRankings!$A:$R,MATCH($A119,TeamRankings!$B:$B,0),COLUMN()-48),INDEX(TeamRankings!$A:$R,MATCH($A119&amp;" NCAA",TeamRankings!$B:$B,0),COLUMN()-48))</f>
        <v>-3.6</v>
      </c>
      <c r="BH119" s="41">
        <f>IFERROR(INDEX(TeamRankings!$A:$R,MATCH($A119,TeamRankings!$B:$B,0),COLUMN()-47),INDEX(TeamRankings!$A:$R,MATCH($A119&amp;" NCAA",TeamRankings!$B:$B,0),COLUMN()-47))</f>
        <v>-2.06</v>
      </c>
      <c r="BI119" s="41">
        <f>IFERROR(INDEX(TeamRankings!$A:$R,MATCH($A119,TeamRankings!$B:$B,0),COLUMN()-47),INDEX(TeamRankings!$A:$R,MATCH($A119&amp;" NCAA",TeamRankings!$B:$B,0),COLUMN()-47))</f>
        <v>0.78</v>
      </c>
      <c r="BJ119" s="41">
        <f>IFERROR(INDEX(TeamRankings!$A:$R,MATCH($A119,TeamRankings!$B:$B,0),COLUMN()-47),INDEX(TeamRankings!$A:$R,MATCH($A119&amp;" NCAA",TeamRankings!$B:$B,0),COLUMN()-47))</f>
        <v>-1.29</v>
      </c>
      <c r="BK119" s="41">
        <f>IFERROR(INDEX(TeamRankings!$A:$R,MATCH($A119,TeamRankings!$B:$B,0),COLUMN()-47),INDEX(TeamRankings!$A:$R,MATCH($A119&amp;" NCAA",TeamRankings!$B:$B,0),COLUMN()-47))</f>
        <v>103.64</v>
      </c>
      <c r="BL119" s="41">
        <f>IFERROR(INDEX(TeamRankings!$A:$R,MATCH($A119,TeamRankings!$B:$B,0),COLUMN()-47),INDEX(TeamRankings!$A:$R,MATCH($A119&amp;" NCAA",TeamRankings!$B:$B,0),COLUMN()-47))</f>
        <v>105.1</v>
      </c>
      <c r="BM119" s="41">
        <f>IFERROR(INDEX(TeamRankings!$A:$R,MATCH($A119,TeamRankings!$B:$B,0),COLUMN()-47),INDEX(TeamRankings!$A:$R,MATCH($A119&amp;" NCAA",TeamRankings!$B:$B,0),COLUMN()-47))</f>
        <v>-1.46</v>
      </c>
      <c r="BN119">
        <f t="shared" si="33"/>
        <v>166</v>
      </c>
      <c r="BO119">
        <f t="shared" si="34"/>
        <v>196</v>
      </c>
      <c r="BP119">
        <f t="shared" si="20"/>
        <v>72.290322580645167</v>
      </c>
      <c r="BQ119" s="41" t="str">
        <f>INDEX(TeamRankings!$A:$R,MATCH($A119,TeamRankings!$B:$B,0),3)</f>
        <v>Big West</v>
      </c>
      <c r="BR119" s="40">
        <f t="shared" si="21"/>
        <v>5.1999999999999886</v>
      </c>
      <c r="BS119" s="40">
        <f t="shared" si="22"/>
        <v>5.0000000000000044E-3</v>
      </c>
      <c r="BT119" s="40">
        <f t="shared" si="23"/>
        <v>8.4000000000000019E-2</v>
      </c>
      <c r="BU119" s="40">
        <f t="shared" si="24"/>
        <v>2.1000000000000019E-2</v>
      </c>
      <c r="BV119" s="40">
        <f t="shared" si="25"/>
        <v>2.2000000000000028</v>
      </c>
      <c r="BW119" s="40">
        <f t="shared" si="26"/>
        <v>15.200000000000003</v>
      </c>
      <c r="BX119" s="40">
        <f t="shared" si="27"/>
        <v>-1</v>
      </c>
      <c r="BY119" s="40">
        <f t="shared" si="28"/>
        <v>-1.2999999999999998</v>
      </c>
      <c r="BZ119" s="40">
        <f t="shared" si="29"/>
        <v>2.0000000000000018E-2</v>
      </c>
      <c r="CA119" s="40">
        <f t="shared" si="30"/>
        <v>-0.29999999999999893</v>
      </c>
      <c r="CB119" s="40">
        <f t="shared" si="31"/>
        <v>2.5</v>
      </c>
      <c r="CC119" s="40">
        <f t="shared" si="32"/>
        <v>9.000000000000008E-3</v>
      </c>
    </row>
    <row r="120" spans="1:81" x14ac:dyDescent="0.25">
      <c r="A120" t="s">
        <v>248</v>
      </c>
      <c r="B120">
        <f>IFERROR(INDEX(BasicStats!$A:$AH,MATCH($A120,BasicStats!$B:$B,0),COLUMN()+1),INDEX(BasicStats!$A:$AH,MATCH($A120&amp;" NCAA",BasicStats!$B:$B,0),COLUMN()+1))</f>
        <v>31</v>
      </c>
      <c r="C120">
        <f>IFERROR(INDEX(BasicStats!$A:$AH,MATCH($A120,BasicStats!$B:$B,0),COLUMN()+1),INDEX(BasicStats!$A:$AH,MATCH($A120&amp;" NCAA",BasicStats!$B:$B,0),COLUMN()+1))</f>
        <v>16</v>
      </c>
      <c r="D120">
        <f>IFERROR(INDEX(BasicStats!$A:$AH,MATCH($A120,BasicStats!$B:$B,0),COLUMN()+1),INDEX(BasicStats!$A:$AH,MATCH($A120&amp;" NCAA",BasicStats!$B:$B,0),COLUMN()+1))</f>
        <v>15</v>
      </c>
      <c r="E120">
        <f>IFERROR(INDEX(BasicStats!$A:$AH,MATCH($A120,BasicStats!$B:$B,0),COLUMN()+1),INDEX(BasicStats!$A:$AH,MATCH($A120&amp;" NCAA",BasicStats!$B:$B,0),COLUMN()+1))</f>
        <v>0.51600000000000001</v>
      </c>
      <c r="F120">
        <f>IFERROR(INDEX(BasicStats!$A:$AH,MATCH($A120,BasicStats!$B:$B,0),COLUMN()+1),INDEX(BasicStats!$A:$AH,MATCH($A120&amp;" NCAA",BasicStats!$B:$B,0),COLUMN()+1))</f>
        <v>-5.62</v>
      </c>
      <c r="G120">
        <f>IFERROR(INDEX(BasicStats!$A:$AH,MATCH($A120,BasicStats!$B:$B,0),COLUMN()+1),INDEX(BasicStats!$A:$AH,MATCH($A120&amp;" NCAA",BasicStats!$B:$B,0),COLUMN()+1))</f>
        <v>-4.38</v>
      </c>
      <c r="H120">
        <f>IFERROR(INDEX(BasicStats!$A:$AH,MATCH($A120,BasicStats!$B:$B,0),COLUMN()+1),INDEX(BasicStats!$A:$AH,MATCH($A120&amp;" NCAA",BasicStats!$B:$B,0),COLUMN()+1))</f>
        <v>9</v>
      </c>
      <c r="I120">
        <f>IFERROR(INDEX(BasicStats!$A:$AH,MATCH($A120,BasicStats!$B:$B,0),COLUMN()+1),INDEX(BasicStats!$A:$AH,MATCH($A120&amp;" NCAA",BasicStats!$B:$B,0),COLUMN()+1))</f>
        <v>7</v>
      </c>
      <c r="J120">
        <f>IFERROR(INDEX(BasicStats!$A:$AH,MATCH($A120,BasicStats!$B:$B,0),COLUMN()+1),INDEX(BasicStats!$A:$AH,MATCH($A120&amp;" NCAA",BasicStats!$B:$B,0),COLUMN()+1))</f>
        <v>9</v>
      </c>
      <c r="K120">
        <f>IFERROR(INDEX(BasicStats!$A:$AH,MATCH($A120,BasicStats!$B:$B,0),COLUMN()+1),INDEX(BasicStats!$A:$AH,MATCH($A120&amp;" NCAA",BasicStats!$B:$B,0),COLUMN()+1))</f>
        <v>4</v>
      </c>
      <c r="L120">
        <f>IFERROR(INDEX(BasicStats!$A:$AH,MATCH($A120,BasicStats!$B:$B,0),COLUMN()+1),INDEX(BasicStats!$A:$AH,MATCH($A120&amp;" NCAA",BasicStats!$B:$B,0),COLUMN()+1))</f>
        <v>5</v>
      </c>
      <c r="M120">
        <f>IFERROR(INDEX(BasicStats!$A:$AH,MATCH($A120,BasicStats!$B:$B,0),COLUMN()+1),INDEX(BasicStats!$A:$AH,MATCH($A120&amp;" NCAA",BasicStats!$B:$B,0),COLUMN()+1))</f>
        <v>8</v>
      </c>
      <c r="N120">
        <f>IFERROR(INDEX(BasicStats!$A:$AH,MATCH($A120,BasicStats!$B:$B,0),COLUMN()+1),INDEX(BasicStats!$A:$AH,MATCH($A120&amp;" NCAA",BasicStats!$B:$B,0),COLUMN()+1))</f>
        <v>2115</v>
      </c>
      <c r="O120">
        <f>IFERROR(INDEX(BasicStats!$A:$AH,MATCH($A120,BasicStats!$B:$B,0),COLUMN()+1),INDEX(BasicStats!$A:$AH,MATCH($A120&amp;" NCAA",BasicStats!$B:$B,0),COLUMN()+1))</f>
        <v>2105</v>
      </c>
      <c r="P120">
        <f>IFERROR(INDEX(BasicStats!$A:$AH,MATCH($A120,BasicStats!$B:$B,0),COLUMN()+1),INDEX(BasicStats!$A:$AH,MATCH($A120&amp;" NCAA",BasicStats!$B:$B,0),COLUMN()+1))</f>
        <v>0</v>
      </c>
      <c r="Q120">
        <f>IFERROR(INDEX(BasicStats!$A:$AH,MATCH($A120,BasicStats!$B:$B,0),COLUMN()+1),INDEX(BasicStats!$A:$AH,MATCH($A120&amp;" NCAA",BasicStats!$B:$B,0),COLUMN()+1))</f>
        <v>1255</v>
      </c>
      <c r="R120">
        <f>IFERROR(INDEX(BasicStats!$A:$AH,MATCH($A120,BasicStats!$B:$B,0),COLUMN()+1),INDEX(BasicStats!$A:$AH,MATCH($A120&amp;" NCAA",BasicStats!$B:$B,0),COLUMN()+1))</f>
        <v>763</v>
      </c>
      <c r="S120">
        <f>IFERROR(INDEX(BasicStats!$A:$AH,MATCH($A120,BasicStats!$B:$B,0),COLUMN()+1),INDEX(BasicStats!$A:$AH,MATCH($A120&amp;" NCAA",BasicStats!$B:$B,0),COLUMN()+1))</f>
        <v>1719</v>
      </c>
      <c r="T120">
        <f>IFERROR(INDEX(BasicStats!$A:$AH,MATCH($A120,BasicStats!$B:$B,0),COLUMN()+1),INDEX(BasicStats!$A:$AH,MATCH($A120&amp;" NCAA",BasicStats!$B:$B,0),COLUMN()+1))</f>
        <v>0.44400000000000001</v>
      </c>
      <c r="U120">
        <f>IFERROR(INDEX(BasicStats!$A:$AH,MATCH($A120,BasicStats!$B:$B,0),COLUMN()+1),INDEX(BasicStats!$A:$AH,MATCH($A120&amp;" NCAA",BasicStats!$B:$B,0),COLUMN()+1))</f>
        <v>180</v>
      </c>
      <c r="V120">
        <f>IFERROR(INDEX(BasicStats!$A:$AH,MATCH($A120,BasicStats!$B:$B,0),COLUMN()+1),INDEX(BasicStats!$A:$AH,MATCH($A120&amp;" NCAA",BasicStats!$B:$B,0),COLUMN()+1))</f>
        <v>583</v>
      </c>
      <c r="W120">
        <f>IFERROR(INDEX(BasicStats!$A:$AH,MATCH($A120,BasicStats!$B:$B,0),COLUMN()+1),INDEX(BasicStats!$A:$AH,MATCH($A120&amp;" NCAA",BasicStats!$B:$B,0),COLUMN()+1))</f>
        <v>0.309</v>
      </c>
      <c r="X120">
        <f>IFERROR(INDEX(BasicStats!$A:$AH,MATCH($A120,BasicStats!$B:$B,0),COLUMN()+1),INDEX(BasicStats!$A:$AH,MATCH($A120&amp;" NCAA",BasicStats!$B:$B,0),COLUMN()+1))</f>
        <v>409</v>
      </c>
      <c r="Y120">
        <f>IFERROR(INDEX(BasicStats!$A:$AH,MATCH($A120,BasicStats!$B:$B,0),COLUMN()+1),INDEX(BasicStats!$A:$AH,MATCH($A120&amp;" NCAA",BasicStats!$B:$B,0),COLUMN()+1))</f>
        <v>604</v>
      </c>
      <c r="Z120">
        <f>IFERROR(INDEX(BasicStats!$A:$AH,MATCH($A120,BasicStats!$B:$B,0),COLUMN()+1),INDEX(BasicStats!$A:$AH,MATCH($A120&amp;" NCAA",BasicStats!$B:$B,0),COLUMN()+1))</f>
        <v>0.67700000000000005</v>
      </c>
      <c r="AA120">
        <f>IFERROR(INDEX(BasicStats!$A:$AH,MATCH($A120,BasicStats!$B:$B,0),COLUMN()+1),INDEX(BasicStats!$A:$AH,MATCH($A120&amp;" NCAA",BasicStats!$B:$B,0),COLUMN()+1))</f>
        <v>363</v>
      </c>
      <c r="AB120">
        <f>IFERROR(INDEX(BasicStats!$A:$AH,MATCH($A120,BasicStats!$B:$B,0),COLUMN()+1),INDEX(BasicStats!$A:$AH,MATCH($A120&amp;" NCAA",BasicStats!$B:$B,0),COLUMN()+1))</f>
        <v>1183</v>
      </c>
      <c r="AC120">
        <f>IFERROR(INDEX(BasicStats!$A:$AH,MATCH($A120,BasicStats!$B:$B,0),COLUMN()+1),INDEX(BasicStats!$A:$AH,MATCH($A120&amp;" NCAA",BasicStats!$B:$B,0),COLUMN()+1))</f>
        <v>404</v>
      </c>
      <c r="AD120">
        <f>IFERROR(INDEX(BasicStats!$A:$AH,MATCH($A120,BasicStats!$B:$B,0),COLUMN()+1),INDEX(BasicStats!$A:$AH,MATCH($A120&amp;" NCAA",BasicStats!$B:$B,0),COLUMN()+1))</f>
        <v>170</v>
      </c>
      <c r="AE120">
        <f>IFERROR(INDEX(BasicStats!$A:$AH,MATCH($A120,BasicStats!$B:$B,0),COLUMN()+1),INDEX(BasicStats!$A:$AH,MATCH($A120&amp;" NCAA",BasicStats!$B:$B,0),COLUMN()+1))</f>
        <v>91</v>
      </c>
      <c r="AF120">
        <f>IFERROR(INDEX(BasicStats!$A:$AH,MATCH($A120,BasicStats!$B:$B,0),COLUMN()+1),INDEX(BasicStats!$A:$AH,MATCH($A120&amp;" NCAA",BasicStats!$B:$B,0),COLUMN()+1))</f>
        <v>406</v>
      </c>
      <c r="AG120" s="38">
        <f>IFERROR(INDEX(AdvancedStats!$A:$AD,MATCH($A120,AdvancedStats!$B:$B,0),COLUMN()-15),INDEX(AdvancedStats!$A:$AD,MATCH($A120&amp;" NCAA",AdvancedStats!$B:$B,0),COLUMN()-15))</f>
        <v>65.5</v>
      </c>
      <c r="AH120" s="38">
        <f>IFERROR(INDEX(AdvancedStats!$A:$AD,MATCH($A120,AdvancedStats!$B:$B,0),COLUMN()-15),INDEX(AdvancedStats!$A:$AD,MATCH($A120&amp;" NCAA",AdvancedStats!$B:$B,0),COLUMN()-15))</f>
        <v>103</v>
      </c>
      <c r="AI120" s="38">
        <f>IFERROR(INDEX(AdvancedStats!$A:$AD,MATCH($A120,AdvancedStats!$B:$B,0),COLUMN()-15),INDEX(AdvancedStats!$A:$AD,MATCH($A120&amp;" NCAA",AdvancedStats!$B:$B,0),COLUMN()-15))</f>
        <v>0.35099999999999998</v>
      </c>
      <c r="AJ120" s="38">
        <f>IFERROR(INDEX(AdvancedStats!$A:$AD,MATCH($A120,AdvancedStats!$B:$B,0),COLUMN()-15),INDEX(AdvancedStats!$A:$AD,MATCH($A120&amp;" NCAA",AdvancedStats!$B:$B,0),COLUMN()-15))</f>
        <v>0.33900000000000002</v>
      </c>
      <c r="AK120" s="38">
        <f>IFERROR(INDEX(AdvancedStats!$A:$AD,MATCH($A120,AdvancedStats!$B:$B,0),COLUMN()-15),INDEX(AdvancedStats!$A:$AD,MATCH($A120&amp;" NCAA",AdvancedStats!$B:$B,0),COLUMN()-15))</f>
        <v>0.52700000000000002</v>
      </c>
      <c r="AL120" s="38">
        <f>IFERROR(INDEX(AdvancedStats!$A:$AD,MATCH($A120,AdvancedStats!$B:$B,0),COLUMN()-15),INDEX(AdvancedStats!$A:$AD,MATCH($A120&amp;" NCAA",AdvancedStats!$B:$B,0),COLUMN()-15))</f>
        <v>55</v>
      </c>
      <c r="AM120" s="38">
        <f>IFERROR(INDEX(AdvancedStats!$A:$AD,MATCH($A120,AdvancedStats!$B:$B,0),COLUMN()-15),INDEX(AdvancedStats!$A:$AD,MATCH($A120&amp;" NCAA",AdvancedStats!$B:$B,0),COLUMN()-15))</f>
        <v>52.9</v>
      </c>
      <c r="AN120" s="38">
        <f>IFERROR(INDEX(AdvancedStats!$A:$AD,MATCH($A120,AdvancedStats!$B:$B,0),COLUMN()-15),INDEX(AdvancedStats!$A:$AD,MATCH($A120&amp;" NCAA",AdvancedStats!$B:$B,0),COLUMN()-15))</f>
        <v>8.3000000000000007</v>
      </c>
      <c r="AO120" s="38">
        <f>IFERROR(INDEX(AdvancedStats!$A:$AD,MATCH($A120,AdvancedStats!$B:$B,0),COLUMN()-15),INDEX(AdvancedStats!$A:$AD,MATCH($A120&amp;" NCAA",AdvancedStats!$B:$B,0),COLUMN()-15))</f>
        <v>9.8000000000000007</v>
      </c>
      <c r="AP120" s="38">
        <f>IFERROR(INDEX(AdvancedStats!$A:$AD,MATCH($A120,AdvancedStats!$B:$B,0),COLUMN()-15),INDEX(AdvancedStats!$A:$AD,MATCH($A120&amp;" NCAA",AdvancedStats!$B:$B,0),COLUMN()-15))</f>
        <v>0.496</v>
      </c>
      <c r="AQ120" s="38">
        <f>IFERROR(INDEX(AdvancedStats!$A:$AD,MATCH($A120,AdvancedStats!$B:$B,0),COLUMN()-15),INDEX(AdvancedStats!$A:$AD,MATCH($A120&amp;" NCAA",AdvancedStats!$B:$B,0),COLUMN()-15))</f>
        <v>16.8</v>
      </c>
      <c r="AR120" s="38">
        <f>IFERROR(INDEX(AdvancedStats!$A:$AD,MATCH($A120,AdvancedStats!$B:$B,0),COLUMN()-15),INDEX(AdvancedStats!$A:$AD,MATCH($A120&amp;" NCAA",AdvancedStats!$B:$B,0),COLUMN()-15))</f>
        <v>34.200000000000003</v>
      </c>
      <c r="AS120" s="38">
        <f>IFERROR(INDEX(AdvancedStats!$A:$AD,MATCH($A120,AdvancedStats!$B:$B,0),COLUMN()-15),INDEX(AdvancedStats!$A:$AD,MATCH($A120&amp;" NCAA",AdvancedStats!$B:$B,0),COLUMN()-15))</f>
        <v>0.23799999999999999</v>
      </c>
      <c r="AT120" s="39">
        <f>IFERROR(INDEX(AdvancedOpponentStats!$A:$AD,MATCH($A120,AdvancedOpponentStats!$B:$B,0),COLUMN()-27),INDEX(AdvancedOpponentStats!$A:$AD,MATCH($A120&amp;" NCAA",AdvancedOpponentStats!$B:$B,0),COLUMN()-27))</f>
        <v>102.5</v>
      </c>
      <c r="AU120" s="39">
        <f>IFERROR(INDEX(AdvancedOpponentStats!$A:$AD,MATCH($A120,AdvancedOpponentStats!$B:$B,0),COLUMN()-27),INDEX(AdvancedOpponentStats!$A:$AD,MATCH($A120&amp;" NCAA",AdvancedOpponentStats!$B:$B,0),COLUMN()-27))</f>
        <v>0.28899999999999998</v>
      </c>
      <c r="AV120" s="39">
        <f>IFERROR(INDEX(AdvancedOpponentStats!$A:$AD,MATCH($A120,AdvancedOpponentStats!$B:$B,0),COLUMN()-27),INDEX(AdvancedOpponentStats!$A:$AD,MATCH($A120&amp;" NCAA",AdvancedOpponentStats!$B:$B,0),COLUMN()-27))</f>
        <v>0.47</v>
      </c>
      <c r="AW120" s="39">
        <f>IFERROR(INDEX(AdvancedOpponentStats!$A:$AD,MATCH($A120,AdvancedOpponentStats!$B:$B,0),COLUMN()-27),INDEX(AdvancedOpponentStats!$A:$AD,MATCH($A120&amp;" NCAA",AdvancedOpponentStats!$B:$B,0),COLUMN()-27))</f>
        <v>0.52800000000000002</v>
      </c>
      <c r="AX120" s="39">
        <f>IFERROR(INDEX(AdvancedOpponentStats!$A:$AD,MATCH($A120,AdvancedOpponentStats!$B:$B,0),COLUMN()-27),INDEX(AdvancedOpponentStats!$A:$AD,MATCH($A120&amp;" NCAA",AdvancedOpponentStats!$B:$B,0),COLUMN()-27))</f>
        <v>45</v>
      </c>
      <c r="AY120" s="39">
        <f>IFERROR(INDEX(AdvancedOpponentStats!$A:$AD,MATCH($A120,AdvancedOpponentStats!$B:$B,0),COLUMN()-27),INDEX(AdvancedOpponentStats!$A:$AD,MATCH($A120&amp;" NCAA",AdvancedOpponentStats!$B:$B,0),COLUMN()-27))</f>
        <v>52.3</v>
      </c>
      <c r="AZ120" s="39">
        <f>IFERROR(INDEX(AdvancedOpponentStats!$A:$AD,MATCH($A120,AdvancedOpponentStats!$B:$B,0),COLUMN()-27),INDEX(AdvancedOpponentStats!$A:$AD,MATCH($A120&amp;" NCAA",AdvancedOpponentStats!$B:$B,0),COLUMN()-27))</f>
        <v>8.5</v>
      </c>
      <c r="BA120" s="39">
        <f>IFERROR(INDEX(AdvancedOpponentStats!$A:$AD,MATCH($A120,AdvancedOpponentStats!$B:$B,0),COLUMN()-27),INDEX(AdvancedOpponentStats!$A:$AD,MATCH($A120&amp;" NCAA",AdvancedOpponentStats!$B:$B,0),COLUMN()-27))</f>
        <v>10.6</v>
      </c>
      <c r="BB120" s="39">
        <f>IFERROR(INDEX(AdvancedOpponentStats!$A:$AD,MATCH($A120,AdvancedOpponentStats!$B:$B,0),COLUMN()-27),INDEX(AdvancedOpponentStats!$A:$AD,MATCH($A120&amp;" NCAA",AdvancedOpponentStats!$B:$B,0),COLUMN()-27))</f>
        <v>0.499</v>
      </c>
      <c r="BC120" s="39">
        <f>IFERROR(INDEX(AdvancedOpponentStats!$A:$AD,MATCH($A120,AdvancedOpponentStats!$B:$B,0),COLUMN()-27),INDEX(AdvancedOpponentStats!$A:$AD,MATCH($A120&amp;" NCAA",AdvancedOpponentStats!$B:$B,0),COLUMN()-27))</f>
        <v>14.5</v>
      </c>
      <c r="BD120" s="39">
        <f>IFERROR(INDEX(AdvancedOpponentStats!$A:$AD,MATCH($A120,AdvancedOpponentStats!$B:$B,0),COLUMN()-27),INDEX(AdvancedOpponentStats!$A:$AD,MATCH($A120&amp;" NCAA",AdvancedOpponentStats!$B:$B,0),COLUMN()-27))</f>
        <v>24.9</v>
      </c>
      <c r="BE120" s="39">
        <f>IFERROR(INDEX(AdvancedOpponentStats!$A:$AD,MATCH($A120,AdvancedOpponentStats!$B:$B,0),COLUMN()-27),INDEX(AdvancedOpponentStats!$A:$AD,MATCH($A120&amp;" NCAA",AdvancedOpponentStats!$B:$B,0),COLUMN()-27))</f>
        <v>0.20200000000000001</v>
      </c>
      <c r="BF120" s="41">
        <f>IFERROR(INDEX(TeamRankings!$A:$R,MATCH($A120,TeamRankings!$B:$B,0),COLUMN()-49),INDEX(TeamRankings!$A:$R,MATCH($A120&amp;" NCAA",TeamRankings!$B:$B,0),COLUMN()-49))</f>
        <v>0.32</v>
      </c>
      <c r="BG120" s="41">
        <f>IFERROR(INDEX(TeamRankings!$A:$R,MATCH($A120,TeamRankings!$B:$B,0),COLUMN()-48),INDEX(TeamRankings!$A:$R,MATCH($A120&amp;" NCAA",TeamRankings!$B:$B,0),COLUMN()-48))</f>
        <v>-4.38</v>
      </c>
      <c r="BH120" s="41">
        <f>IFERROR(INDEX(TeamRankings!$A:$R,MATCH($A120,TeamRankings!$B:$B,0),COLUMN()-47),INDEX(TeamRankings!$A:$R,MATCH($A120&amp;" NCAA",TeamRankings!$B:$B,0),COLUMN()-47))</f>
        <v>-8.5500000000000007</v>
      </c>
      <c r="BI120" s="41">
        <f>IFERROR(INDEX(TeamRankings!$A:$R,MATCH($A120,TeamRankings!$B:$B,0),COLUMN()-47),INDEX(TeamRankings!$A:$R,MATCH($A120&amp;" NCAA",TeamRankings!$B:$B,0),COLUMN()-47))</f>
        <v>2.92</v>
      </c>
      <c r="BJ120" s="41">
        <f>IFERROR(INDEX(TeamRankings!$A:$R,MATCH($A120,TeamRankings!$B:$B,0),COLUMN()-47),INDEX(TeamRankings!$A:$R,MATCH($A120&amp;" NCAA",TeamRankings!$B:$B,0),COLUMN()-47))</f>
        <v>-5.62</v>
      </c>
      <c r="BK120" s="41">
        <f>IFERROR(INDEX(TeamRankings!$A:$R,MATCH($A120,TeamRankings!$B:$B,0),COLUMN()-47),INDEX(TeamRankings!$A:$R,MATCH($A120&amp;" NCAA",TeamRankings!$B:$B,0),COLUMN()-47))</f>
        <v>97.84</v>
      </c>
      <c r="BL120" s="41">
        <f>IFERROR(INDEX(TeamRankings!$A:$R,MATCH($A120,TeamRankings!$B:$B,0),COLUMN()-47),INDEX(TeamRankings!$A:$R,MATCH($A120&amp;" NCAA",TeamRankings!$B:$B,0),COLUMN()-47))</f>
        <v>104.94</v>
      </c>
      <c r="BM120" s="41">
        <f>IFERROR(INDEX(TeamRankings!$A:$R,MATCH($A120,TeamRankings!$B:$B,0),COLUMN()-47),INDEX(TeamRankings!$A:$R,MATCH($A120&amp;" NCAA",TeamRankings!$B:$B,0),COLUMN()-47))</f>
        <v>-7.1</v>
      </c>
      <c r="BN120">
        <f t="shared" si="33"/>
        <v>263</v>
      </c>
      <c r="BO120">
        <f t="shared" si="34"/>
        <v>192.5</v>
      </c>
      <c r="BP120">
        <f t="shared" si="20"/>
        <v>68.225806451612897</v>
      </c>
      <c r="BQ120" s="41" t="str">
        <f>INDEX(TeamRankings!$A:$R,MATCH($A120,TeamRankings!$B:$B,0),3)</f>
        <v>Big South</v>
      </c>
      <c r="BR120" s="40">
        <f t="shared" si="21"/>
        <v>0.5</v>
      </c>
      <c r="BS120" s="40">
        <f t="shared" si="22"/>
        <v>6.2E-2</v>
      </c>
      <c r="BT120" s="40">
        <f t="shared" si="23"/>
        <v>-0.13099999999999995</v>
      </c>
      <c r="BU120" s="40">
        <f t="shared" si="24"/>
        <v>-1.0000000000000009E-3</v>
      </c>
      <c r="BV120" s="40">
        <f t="shared" si="25"/>
        <v>10</v>
      </c>
      <c r="BW120" s="40">
        <f t="shared" si="26"/>
        <v>0.60000000000000142</v>
      </c>
      <c r="BX120" s="40">
        <f t="shared" si="27"/>
        <v>-0.19999999999999929</v>
      </c>
      <c r="BY120" s="40">
        <f t="shared" si="28"/>
        <v>-0.79999999999999893</v>
      </c>
      <c r="BZ120" s="40">
        <f t="shared" si="29"/>
        <v>-3.0000000000000027E-3</v>
      </c>
      <c r="CA120" s="40">
        <f t="shared" si="30"/>
        <v>2.3000000000000007</v>
      </c>
      <c r="CB120" s="40">
        <f t="shared" si="31"/>
        <v>9.3000000000000043</v>
      </c>
      <c r="CC120" s="40">
        <f t="shared" si="32"/>
        <v>3.5999999999999976E-2</v>
      </c>
    </row>
    <row r="121" spans="1:81" x14ac:dyDescent="0.25">
      <c r="A121" t="s">
        <v>249</v>
      </c>
      <c r="B121">
        <f>IFERROR(INDEX(BasicStats!$A:$AH,MATCH($A121,BasicStats!$B:$B,0),COLUMN()+1),INDEX(BasicStats!$A:$AH,MATCH($A121&amp;" NCAA",BasicStats!$B:$B,0),COLUMN()+1))</f>
        <v>35</v>
      </c>
      <c r="C121">
        <f>IFERROR(INDEX(BasicStats!$A:$AH,MATCH($A121,BasicStats!$B:$B,0),COLUMN()+1),INDEX(BasicStats!$A:$AH,MATCH($A121&amp;" NCAA",BasicStats!$B:$B,0),COLUMN()+1))</f>
        <v>27</v>
      </c>
      <c r="D121">
        <f>IFERROR(INDEX(BasicStats!$A:$AH,MATCH($A121,BasicStats!$B:$B,0),COLUMN()+1),INDEX(BasicStats!$A:$AH,MATCH($A121&amp;" NCAA",BasicStats!$B:$B,0),COLUMN()+1))</f>
        <v>8</v>
      </c>
      <c r="E121">
        <f>IFERROR(INDEX(BasicStats!$A:$AH,MATCH($A121,BasicStats!$B:$B,0),COLUMN()+1),INDEX(BasicStats!$A:$AH,MATCH($A121&amp;" NCAA",BasicStats!$B:$B,0),COLUMN()+1))</f>
        <v>0.77100000000000002</v>
      </c>
      <c r="F121">
        <f>IFERROR(INDEX(BasicStats!$A:$AH,MATCH($A121,BasicStats!$B:$B,0),COLUMN()+1),INDEX(BasicStats!$A:$AH,MATCH($A121&amp;" NCAA",BasicStats!$B:$B,0),COLUMN()+1))</f>
        <v>4.67</v>
      </c>
      <c r="G121">
        <f>IFERROR(INDEX(BasicStats!$A:$AH,MATCH($A121,BasicStats!$B:$B,0),COLUMN()+1),INDEX(BasicStats!$A:$AH,MATCH($A121&amp;" NCAA",BasicStats!$B:$B,0),COLUMN()+1))</f>
        <v>-4.53</v>
      </c>
      <c r="H121">
        <f>IFERROR(INDEX(BasicStats!$A:$AH,MATCH($A121,BasicStats!$B:$B,0),COLUMN()+1),INDEX(BasicStats!$A:$AH,MATCH($A121&amp;" NCAA",BasicStats!$B:$B,0),COLUMN()+1))</f>
        <v>15</v>
      </c>
      <c r="I121">
        <f>IFERROR(INDEX(BasicStats!$A:$AH,MATCH($A121,BasicStats!$B:$B,0),COLUMN()+1),INDEX(BasicStats!$A:$AH,MATCH($A121&amp;" NCAA",BasicStats!$B:$B,0),COLUMN()+1))</f>
        <v>3</v>
      </c>
      <c r="J121">
        <f>IFERROR(INDEX(BasicStats!$A:$AH,MATCH($A121,BasicStats!$B:$B,0),COLUMN()+1),INDEX(BasicStats!$A:$AH,MATCH($A121&amp;" NCAA",BasicStats!$B:$B,0),COLUMN()+1))</f>
        <v>15</v>
      </c>
      <c r="K121">
        <f>IFERROR(INDEX(BasicStats!$A:$AH,MATCH($A121,BasicStats!$B:$B,0),COLUMN()+1),INDEX(BasicStats!$A:$AH,MATCH($A121&amp;" NCAA",BasicStats!$B:$B,0),COLUMN()+1))</f>
        <v>1</v>
      </c>
      <c r="L121">
        <f>IFERROR(INDEX(BasicStats!$A:$AH,MATCH($A121,BasicStats!$B:$B,0),COLUMN()+1),INDEX(BasicStats!$A:$AH,MATCH($A121&amp;" NCAA",BasicStats!$B:$B,0),COLUMN()+1))</f>
        <v>10</v>
      </c>
      <c r="M121">
        <f>IFERROR(INDEX(BasicStats!$A:$AH,MATCH($A121,BasicStats!$B:$B,0),COLUMN()+1),INDEX(BasicStats!$A:$AH,MATCH($A121&amp;" NCAA",BasicStats!$B:$B,0),COLUMN()+1))</f>
        <v>6</v>
      </c>
      <c r="N121">
        <f>IFERROR(INDEX(BasicStats!$A:$AH,MATCH($A121,BasicStats!$B:$B,0),COLUMN()+1),INDEX(BasicStats!$A:$AH,MATCH($A121&amp;" NCAA",BasicStats!$B:$B,0),COLUMN()+1))</f>
        <v>2919</v>
      </c>
      <c r="O121">
        <f>IFERROR(INDEX(BasicStats!$A:$AH,MATCH($A121,BasicStats!$B:$B,0),COLUMN()+1),INDEX(BasicStats!$A:$AH,MATCH($A121&amp;" NCAA",BasicStats!$B:$B,0),COLUMN()+1))</f>
        <v>2553</v>
      </c>
      <c r="P121">
        <f>IFERROR(INDEX(BasicStats!$A:$AH,MATCH($A121,BasicStats!$B:$B,0),COLUMN()+1),INDEX(BasicStats!$A:$AH,MATCH($A121&amp;" NCAA",BasicStats!$B:$B,0),COLUMN()+1))</f>
        <v>0</v>
      </c>
      <c r="Q121">
        <f>IFERROR(INDEX(BasicStats!$A:$AH,MATCH($A121,BasicStats!$B:$B,0),COLUMN()+1),INDEX(BasicStats!$A:$AH,MATCH($A121&amp;" NCAA",BasicStats!$B:$B,0),COLUMN()+1))</f>
        <v>1440</v>
      </c>
      <c r="R121">
        <f>IFERROR(INDEX(BasicStats!$A:$AH,MATCH($A121,BasicStats!$B:$B,0),COLUMN()+1),INDEX(BasicStats!$A:$AH,MATCH($A121&amp;" NCAA",BasicStats!$B:$B,0),COLUMN()+1))</f>
        <v>998</v>
      </c>
      <c r="S121">
        <f>IFERROR(INDEX(BasicStats!$A:$AH,MATCH($A121,BasicStats!$B:$B,0),COLUMN()+1),INDEX(BasicStats!$A:$AH,MATCH($A121&amp;" NCAA",BasicStats!$B:$B,0),COLUMN()+1))</f>
        <v>2055</v>
      </c>
      <c r="T121">
        <f>IFERROR(INDEX(BasicStats!$A:$AH,MATCH($A121,BasicStats!$B:$B,0),COLUMN()+1),INDEX(BasicStats!$A:$AH,MATCH($A121&amp;" NCAA",BasicStats!$B:$B,0),COLUMN()+1))</f>
        <v>0.48599999999999999</v>
      </c>
      <c r="U121">
        <f>IFERROR(INDEX(BasicStats!$A:$AH,MATCH($A121,BasicStats!$B:$B,0),COLUMN()+1),INDEX(BasicStats!$A:$AH,MATCH($A121&amp;" NCAA",BasicStats!$B:$B,0),COLUMN()+1))</f>
        <v>308</v>
      </c>
      <c r="V121">
        <f>IFERROR(INDEX(BasicStats!$A:$AH,MATCH($A121,BasicStats!$B:$B,0),COLUMN()+1),INDEX(BasicStats!$A:$AH,MATCH($A121&amp;" NCAA",BasicStats!$B:$B,0),COLUMN()+1))</f>
        <v>800</v>
      </c>
      <c r="W121">
        <f>IFERROR(INDEX(BasicStats!$A:$AH,MATCH($A121,BasicStats!$B:$B,0),COLUMN()+1),INDEX(BasicStats!$A:$AH,MATCH($A121&amp;" NCAA",BasicStats!$B:$B,0),COLUMN()+1))</f>
        <v>0.38500000000000001</v>
      </c>
      <c r="X121">
        <f>IFERROR(INDEX(BasicStats!$A:$AH,MATCH($A121,BasicStats!$B:$B,0),COLUMN()+1),INDEX(BasicStats!$A:$AH,MATCH($A121&amp;" NCAA",BasicStats!$B:$B,0),COLUMN()+1))</f>
        <v>615</v>
      </c>
      <c r="Y121">
        <f>IFERROR(INDEX(BasicStats!$A:$AH,MATCH($A121,BasicStats!$B:$B,0),COLUMN()+1),INDEX(BasicStats!$A:$AH,MATCH($A121&amp;" NCAA",BasicStats!$B:$B,0),COLUMN()+1))</f>
        <v>767</v>
      </c>
      <c r="Z121">
        <f>IFERROR(INDEX(BasicStats!$A:$AH,MATCH($A121,BasicStats!$B:$B,0),COLUMN()+1),INDEX(BasicStats!$A:$AH,MATCH($A121&amp;" NCAA",BasicStats!$B:$B,0),COLUMN()+1))</f>
        <v>0.80200000000000005</v>
      </c>
      <c r="AA121">
        <f>IFERROR(INDEX(BasicStats!$A:$AH,MATCH($A121,BasicStats!$B:$B,0),COLUMN()+1),INDEX(BasicStats!$A:$AH,MATCH($A121&amp;" NCAA",BasicStats!$B:$B,0),COLUMN()+1))</f>
        <v>305</v>
      </c>
      <c r="AB121">
        <f>IFERROR(INDEX(BasicStats!$A:$AH,MATCH($A121,BasicStats!$B:$B,0),COLUMN()+1),INDEX(BasicStats!$A:$AH,MATCH($A121&amp;" NCAA",BasicStats!$B:$B,0),COLUMN()+1))</f>
        <v>1168</v>
      </c>
      <c r="AC121">
        <f>IFERROR(INDEX(BasicStats!$A:$AH,MATCH($A121,BasicStats!$B:$B,0),COLUMN()+1),INDEX(BasicStats!$A:$AH,MATCH($A121&amp;" NCAA",BasicStats!$B:$B,0),COLUMN()+1))</f>
        <v>492</v>
      </c>
      <c r="AD121">
        <f>IFERROR(INDEX(BasicStats!$A:$AH,MATCH($A121,BasicStats!$B:$B,0),COLUMN()+1),INDEX(BasicStats!$A:$AH,MATCH($A121&amp;" NCAA",BasicStats!$B:$B,0),COLUMN()+1))</f>
        <v>228</v>
      </c>
      <c r="AE121">
        <f>IFERROR(INDEX(BasicStats!$A:$AH,MATCH($A121,BasicStats!$B:$B,0),COLUMN()+1),INDEX(BasicStats!$A:$AH,MATCH($A121&amp;" NCAA",BasicStats!$B:$B,0),COLUMN()+1))</f>
        <v>122</v>
      </c>
      <c r="AF121">
        <f>IFERROR(INDEX(BasicStats!$A:$AH,MATCH($A121,BasicStats!$B:$B,0),COLUMN()+1),INDEX(BasicStats!$A:$AH,MATCH($A121&amp;" NCAA",BasicStats!$B:$B,0),COLUMN()+1))</f>
        <v>342</v>
      </c>
      <c r="AG121" s="38">
        <f>IFERROR(INDEX(AdvancedStats!$A:$AD,MATCH($A121,AdvancedStats!$B:$B,0),COLUMN()-15),INDEX(AdvancedStats!$A:$AD,MATCH($A121&amp;" NCAA",AdvancedStats!$B:$B,0),COLUMN()-15))</f>
        <v>68.3</v>
      </c>
      <c r="AH121" s="38">
        <f>IFERROR(INDEX(AdvancedStats!$A:$AD,MATCH($A121,AdvancedStats!$B:$B,0),COLUMN()-15),INDEX(AdvancedStats!$A:$AD,MATCH($A121&amp;" NCAA",AdvancedStats!$B:$B,0),COLUMN()-15))</f>
        <v>118.8</v>
      </c>
      <c r="AI121" s="38">
        <f>IFERROR(INDEX(AdvancedStats!$A:$AD,MATCH($A121,AdvancedStats!$B:$B,0),COLUMN()-15),INDEX(AdvancedStats!$A:$AD,MATCH($A121&amp;" NCAA",AdvancedStats!$B:$B,0),COLUMN()-15))</f>
        <v>0.373</v>
      </c>
      <c r="AJ121" s="38">
        <f>IFERROR(INDEX(AdvancedStats!$A:$AD,MATCH($A121,AdvancedStats!$B:$B,0),COLUMN()-15),INDEX(AdvancedStats!$A:$AD,MATCH($A121&amp;" NCAA",AdvancedStats!$B:$B,0),COLUMN()-15))</f>
        <v>0.38900000000000001</v>
      </c>
      <c r="AK121" s="38">
        <f>IFERROR(INDEX(AdvancedStats!$A:$AD,MATCH($A121,AdvancedStats!$B:$B,0),COLUMN()-15),INDEX(AdvancedStats!$A:$AD,MATCH($A121&amp;" NCAA",AdvancedStats!$B:$B,0),COLUMN()-15))</f>
        <v>0.60299999999999998</v>
      </c>
      <c r="AL121" s="38">
        <f>IFERROR(INDEX(AdvancedStats!$A:$AD,MATCH($A121,AdvancedStats!$B:$B,0),COLUMN()-15),INDEX(AdvancedStats!$A:$AD,MATCH($A121&amp;" NCAA",AdvancedStats!$B:$B,0),COLUMN()-15))</f>
        <v>50.3</v>
      </c>
      <c r="AM121" s="38">
        <f>IFERROR(INDEX(AdvancedStats!$A:$AD,MATCH($A121,AdvancedStats!$B:$B,0),COLUMN()-15),INDEX(AdvancedStats!$A:$AD,MATCH($A121&amp;" NCAA",AdvancedStats!$B:$B,0),COLUMN()-15))</f>
        <v>49.3</v>
      </c>
      <c r="AN121" s="38">
        <f>IFERROR(INDEX(AdvancedStats!$A:$AD,MATCH($A121,AdvancedStats!$B:$B,0),COLUMN()-15),INDEX(AdvancedStats!$A:$AD,MATCH($A121&amp;" NCAA",AdvancedStats!$B:$B,0),COLUMN()-15))</f>
        <v>9.3000000000000007</v>
      </c>
      <c r="AO121" s="38">
        <f>IFERROR(INDEX(AdvancedStats!$A:$AD,MATCH($A121,AdvancedStats!$B:$B,0),COLUMN()-15),INDEX(AdvancedStats!$A:$AD,MATCH($A121&amp;" NCAA",AdvancedStats!$B:$B,0),COLUMN()-15))</f>
        <v>9.1999999999999993</v>
      </c>
      <c r="AP121" s="38">
        <f>IFERROR(INDEX(AdvancedStats!$A:$AD,MATCH($A121,AdvancedStats!$B:$B,0),COLUMN()-15),INDEX(AdvancedStats!$A:$AD,MATCH($A121&amp;" NCAA",AdvancedStats!$B:$B,0),COLUMN()-15))</f>
        <v>0.56100000000000005</v>
      </c>
      <c r="AQ121" s="38">
        <f>IFERROR(INDEX(AdvancedStats!$A:$AD,MATCH($A121,AdvancedStats!$B:$B,0),COLUMN()-15),INDEX(AdvancedStats!$A:$AD,MATCH($A121&amp;" NCAA",AdvancedStats!$B:$B,0),COLUMN()-15))</f>
        <v>12.4</v>
      </c>
      <c r="AR121" s="38">
        <f>IFERROR(INDEX(AdvancedStats!$A:$AD,MATCH($A121,AdvancedStats!$B:$B,0),COLUMN()-15),INDEX(AdvancedStats!$A:$AD,MATCH($A121&amp;" NCAA",AdvancedStats!$B:$B,0),COLUMN()-15))</f>
        <v>27.7</v>
      </c>
      <c r="AS121" s="38">
        <f>IFERROR(INDEX(AdvancedStats!$A:$AD,MATCH($A121,AdvancedStats!$B:$B,0),COLUMN()-15),INDEX(AdvancedStats!$A:$AD,MATCH($A121&amp;" NCAA",AdvancedStats!$B:$B,0),COLUMN()-15))</f>
        <v>0.29899999999999999</v>
      </c>
      <c r="AT121" s="39">
        <f>IFERROR(INDEX(AdvancedOpponentStats!$A:$AD,MATCH($A121,AdvancedOpponentStats!$B:$B,0),COLUMN()-27),INDEX(AdvancedOpponentStats!$A:$AD,MATCH($A121&amp;" NCAA",AdvancedOpponentStats!$B:$B,0),COLUMN()-27))</f>
        <v>103.9</v>
      </c>
      <c r="AU121" s="39">
        <f>IFERROR(INDEX(AdvancedOpponentStats!$A:$AD,MATCH($A121,AdvancedOpponentStats!$B:$B,0),COLUMN()-27),INDEX(AdvancedOpponentStats!$A:$AD,MATCH($A121&amp;" NCAA",AdvancedOpponentStats!$B:$B,0),COLUMN()-27))</f>
        <v>0.252</v>
      </c>
      <c r="AV121" s="39">
        <f>IFERROR(INDEX(AdvancedOpponentStats!$A:$AD,MATCH($A121,AdvancedOpponentStats!$B:$B,0),COLUMN()-27),INDEX(AdvancedOpponentStats!$A:$AD,MATCH($A121&amp;" NCAA",AdvancedOpponentStats!$B:$B,0),COLUMN()-27))</f>
        <v>0.37</v>
      </c>
      <c r="AW121" s="39">
        <f>IFERROR(INDEX(AdvancedOpponentStats!$A:$AD,MATCH($A121,AdvancedOpponentStats!$B:$B,0),COLUMN()-27),INDEX(AdvancedOpponentStats!$A:$AD,MATCH($A121&amp;" NCAA",AdvancedOpponentStats!$B:$B,0),COLUMN()-27))</f>
        <v>0.54</v>
      </c>
      <c r="AX121" s="39">
        <f>IFERROR(INDEX(AdvancedOpponentStats!$A:$AD,MATCH($A121,AdvancedOpponentStats!$B:$B,0),COLUMN()-27),INDEX(AdvancedOpponentStats!$A:$AD,MATCH($A121&amp;" NCAA",AdvancedOpponentStats!$B:$B,0),COLUMN()-27))</f>
        <v>49.7</v>
      </c>
      <c r="AY121" s="39">
        <f>IFERROR(INDEX(AdvancedOpponentStats!$A:$AD,MATCH($A121,AdvancedOpponentStats!$B:$B,0),COLUMN()-27),INDEX(AdvancedOpponentStats!$A:$AD,MATCH($A121&amp;" NCAA",AdvancedOpponentStats!$B:$B,0),COLUMN()-27))</f>
        <v>53.6</v>
      </c>
      <c r="AZ121" s="39">
        <f>IFERROR(INDEX(AdvancedOpponentStats!$A:$AD,MATCH($A121,AdvancedOpponentStats!$B:$B,0),COLUMN()-27),INDEX(AdvancedOpponentStats!$A:$AD,MATCH($A121&amp;" NCAA",AdvancedOpponentStats!$B:$B,0),COLUMN()-27))</f>
        <v>6.6</v>
      </c>
      <c r="BA121" s="39">
        <f>IFERROR(INDEX(AdvancedOpponentStats!$A:$AD,MATCH($A121,AdvancedOpponentStats!$B:$B,0),COLUMN()-27),INDEX(AdvancedOpponentStats!$A:$AD,MATCH($A121&amp;" NCAA",AdvancedOpponentStats!$B:$B,0),COLUMN()-27))</f>
        <v>7.3</v>
      </c>
      <c r="BB121" s="39">
        <f>IFERROR(INDEX(AdvancedOpponentStats!$A:$AD,MATCH($A121,AdvancedOpponentStats!$B:$B,0),COLUMN()-27),INDEX(AdvancedOpponentStats!$A:$AD,MATCH($A121&amp;" NCAA",AdvancedOpponentStats!$B:$B,0),COLUMN()-27))</f>
        <v>0.51600000000000001</v>
      </c>
      <c r="BC121" s="39">
        <f>IFERROR(INDEX(AdvancedOpponentStats!$A:$AD,MATCH($A121,AdvancedOpponentStats!$B:$B,0),COLUMN()-27),INDEX(AdvancedOpponentStats!$A:$AD,MATCH($A121&amp;" NCAA",AdvancedOpponentStats!$B:$B,0),COLUMN()-27))</f>
        <v>16</v>
      </c>
      <c r="BD121" s="39">
        <f>IFERROR(INDEX(AdvancedOpponentStats!$A:$AD,MATCH($A121,AdvancedOpponentStats!$B:$B,0),COLUMN()-27),INDEX(AdvancedOpponentStats!$A:$AD,MATCH($A121&amp;" NCAA",AdvancedOpponentStats!$B:$B,0),COLUMN()-27))</f>
        <v>29.2</v>
      </c>
      <c r="BE121" s="39">
        <f>IFERROR(INDEX(AdvancedOpponentStats!$A:$AD,MATCH($A121,AdvancedOpponentStats!$B:$B,0),COLUMN()-27),INDEX(AdvancedOpponentStats!$A:$AD,MATCH($A121&amp;" NCAA",AdvancedOpponentStats!$B:$B,0),COLUMN()-27))</f>
        <v>0.17599999999999999</v>
      </c>
      <c r="BF121" s="41">
        <f>IFERROR(INDEX(TeamRankings!$A:$R,MATCH($A121,TeamRankings!$B:$B,0),COLUMN()-49),INDEX(TeamRankings!$A:$R,MATCH($A121&amp;" NCAA",TeamRankings!$B:$B,0),COLUMN()-49))</f>
        <v>10.46</v>
      </c>
      <c r="BG121" s="41">
        <f>IFERROR(INDEX(TeamRankings!$A:$R,MATCH($A121,TeamRankings!$B:$B,0),COLUMN()-48),INDEX(TeamRankings!$A:$R,MATCH($A121&amp;" NCAA",TeamRankings!$B:$B,0),COLUMN()-48))</f>
        <v>-4.53</v>
      </c>
      <c r="BH121" s="41">
        <f>IFERROR(INDEX(TeamRankings!$A:$R,MATCH($A121,TeamRankings!$B:$B,0),COLUMN()-47),INDEX(TeamRankings!$A:$R,MATCH($A121&amp;" NCAA",TeamRankings!$B:$B,0),COLUMN()-47))</f>
        <v>8.64</v>
      </c>
      <c r="BI121" s="41">
        <f>IFERROR(INDEX(TeamRankings!$A:$R,MATCH($A121,TeamRankings!$B:$B,0),COLUMN()-47),INDEX(TeamRankings!$A:$R,MATCH($A121&amp;" NCAA",TeamRankings!$B:$B,0),COLUMN()-47))</f>
        <v>-3.96</v>
      </c>
      <c r="BJ121" s="41">
        <f>IFERROR(INDEX(TeamRankings!$A:$R,MATCH($A121,TeamRankings!$B:$B,0),COLUMN()-47),INDEX(TeamRankings!$A:$R,MATCH($A121&amp;" NCAA",TeamRankings!$B:$B,0),COLUMN()-47))</f>
        <v>4.67</v>
      </c>
      <c r="BK121" s="41">
        <f>IFERROR(INDEX(TeamRankings!$A:$R,MATCH($A121,TeamRankings!$B:$B,0),COLUMN()-47),INDEX(TeamRankings!$A:$R,MATCH($A121&amp;" NCAA",TeamRankings!$B:$B,0),COLUMN()-47))</f>
        <v>115.55</v>
      </c>
      <c r="BL121" s="41">
        <f>IFERROR(INDEX(TeamRankings!$A:$R,MATCH($A121,TeamRankings!$B:$B,0),COLUMN()-47),INDEX(TeamRankings!$A:$R,MATCH($A121&amp;" NCAA",TeamRankings!$B:$B,0),COLUMN()-47))</f>
        <v>107.84</v>
      </c>
      <c r="BM121" s="41">
        <f>IFERROR(INDEX(TeamRankings!$A:$R,MATCH($A121,TeamRankings!$B:$B,0),COLUMN()-47),INDEX(TeamRankings!$A:$R,MATCH($A121&amp;" NCAA",TeamRankings!$B:$B,0),COLUMN()-47))</f>
        <v>7.71</v>
      </c>
      <c r="BN121">
        <f t="shared" si="33"/>
        <v>18</v>
      </c>
      <c r="BO121">
        <f t="shared" si="34"/>
        <v>249.5</v>
      </c>
      <c r="BP121">
        <f t="shared" si="20"/>
        <v>83.4</v>
      </c>
      <c r="BQ121" s="41" t="str">
        <f>INDEX(TeamRankings!$A:$R,MATCH($A121,TeamRankings!$B:$B,0),3)</f>
        <v>CAA</v>
      </c>
      <c r="BR121" s="40">
        <f t="shared" si="21"/>
        <v>14.899999999999991</v>
      </c>
      <c r="BS121" s="40">
        <f t="shared" si="22"/>
        <v>0.121</v>
      </c>
      <c r="BT121" s="40">
        <f t="shared" si="23"/>
        <v>1.9000000000000017E-2</v>
      </c>
      <c r="BU121" s="40">
        <f t="shared" si="24"/>
        <v>6.2999999999999945E-2</v>
      </c>
      <c r="BV121" s="40">
        <f t="shared" si="25"/>
        <v>0.59999999999999432</v>
      </c>
      <c r="BW121" s="40">
        <f t="shared" si="26"/>
        <v>-4.3000000000000043</v>
      </c>
      <c r="BX121" s="40">
        <f t="shared" si="27"/>
        <v>2.7000000000000011</v>
      </c>
      <c r="BY121" s="40">
        <f t="shared" si="28"/>
        <v>1.8999999999999995</v>
      </c>
      <c r="BZ121" s="40">
        <f t="shared" si="29"/>
        <v>4.500000000000004E-2</v>
      </c>
      <c r="CA121" s="40">
        <f t="shared" si="30"/>
        <v>-3.5999999999999996</v>
      </c>
      <c r="CB121" s="40">
        <f t="shared" si="31"/>
        <v>-1.5</v>
      </c>
      <c r="CC121" s="40">
        <f t="shared" si="32"/>
        <v>0.123</v>
      </c>
    </row>
    <row r="122" spans="1:81" x14ac:dyDescent="0.25">
      <c r="A122" t="s">
        <v>250</v>
      </c>
      <c r="B122">
        <f>IFERROR(INDEX(BasicStats!$A:$AH,MATCH($A122,BasicStats!$B:$B,0),COLUMN()+1),INDEX(BasicStats!$A:$AH,MATCH($A122&amp;" NCAA",BasicStats!$B:$B,0),COLUMN()+1))</f>
        <v>33</v>
      </c>
      <c r="C122">
        <f>IFERROR(INDEX(BasicStats!$A:$AH,MATCH($A122,BasicStats!$B:$B,0),COLUMN()+1),INDEX(BasicStats!$A:$AH,MATCH($A122&amp;" NCAA",BasicStats!$B:$B,0),COLUMN()+1))</f>
        <v>16</v>
      </c>
      <c r="D122">
        <f>IFERROR(INDEX(BasicStats!$A:$AH,MATCH($A122,BasicStats!$B:$B,0),COLUMN()+1),INDEX(BasicStats!$A:$AH,MATCH($A122&amp;" NCAA",BasicStats!$B:$B,0),COLUMN()+1))</f>
        <v>17</v>
      </c>
      <c r="E122">
        <f>IFERROR(INDEX(BasicStats!$A:$AH,MATCH($A122,BasicStats!$B:$B,0),COLUMN()+1),INDEX(BasicStats!$A:$AH,MATCH($A122&amp;" NCAA",BasicStats!$B:$B,0),COLUMN()+1))</f>
        <v>0.48499999999999999</v>
      </c>
      <c r="F122">
        <f>IFERROR(INDEX(BasicStats!$A:$AH,MATCH($A122,BasicStats!$B:$B,0),COLUMN()+1),INDEX(BasicStats!$A:$AH,MATCH($A122&amp;" NCAA",BasicStats!$B:$B,0),COLUMN()+1))</f>
        <v>-6.4</v>
      </c>
      <c r="G122">
        <f>IFERROR(INDEX(BasicStats!$A:$AH,MATCH($A122,BasicStats!$B:$B,0),COLUMN()+1),INDEX(BasicStats!$A:$AH,MATCH($A122&amp;" NCAA",BasicStats!$B:$B,0),COLUMN()+1))</f>
        <v>-3.98</v>
      </c>
      <c r="H122">
        <f>IFERROR(INDEX(BasicStats!$A:$AH,MATCH($A122,BasicStats!$B:$B,0),COLUMN()+1),INDEX(BasicStats!$A:$AH,MATCH($A122&amp;" NCAA",BasicStats!$B:$B,0),COLUMN()+1))</f>
        <v>6</v>
      </c>
      <c r="I122">
        <f>IFERROR(INDEX(BasicStats!$A:$AH,MATCH($A122,BasicStats!$B:$B,0),COLUMN()+1),INDEX(BasicStats!$A:$AH,MATCH($A122&amp;" NCAA",BasicStats!$B:$B,0),COLUMN()+1))</f>
        <v>12</v>
      </c>
      <c r="J122">
        <f>IFERROR(INDEX(BasicStats!$A:$AH,MATCH($A122,BasicStats!$B:$B,0),COLUMN()+1),INDEX(BasicStats!$A:$AH,MATCH($A122&amp;" NCAA",BasicStats!$B:$B,0),COLUMN()+1))</f>
        <v>8</v>
      </c>
      <c r="K122">
        <f>IFERROR(INDEX(BasicStats!$A:$AH,MATCH($A122,BasicStats!$B:$B,0),COLUMN()+1),INDEX(BasicStats!$A:$AH,MATCH($A122&amp;" NCAA",BasicStats!$B:$B,0),COLUMN()+1))</f>
        <v>6</v>
      </c>
      <c r="L122">
        <f>IFERROR(INDEX(BasicStats!$A:$AH,MATCH($A122,BasicStats!$B:$B,0),COLUMN()+1),INDEX(BasicStats!$A:$AH,MATCH($A122&amp;" NCAA",BasicStats!$B:$B,0),COLUMN()+1))</f>
        <v>6</v>
      </c>
      <c r="M122">
        <f>IFERROR(INDEX(BasicStats!$A:$AH,MATCH($A122,BasicStats!$B:$B,0),COLUMN()+1),INDEX(BasicStats!$A:$AH,MATCH($A122&amp;" NCAA",BasicStats!$B:$B,0),COLUMN()+1))</f>
        <v>11</v>
      </c>
      <c r="N122">
        <f>IFERROR(INDEX(BasicStats!$A:$AH,MATCH($A122,BasicStats!$B:$B,0),COLUMN()+1),INDEX(BasicStats!$A:$AH,MATCH($A122&amp;" NCAA",BasicStats!$B:$B,0),COLUMN()+1))</f>
        <v>2216</v>
      </c>
      <c r="O122">
        <f>IFERROR(INDEX(BasicStats!$A:$AH,MATCH($A122,BasicStats!$B:$B,0),COLUMN()+1),INDEX(BasicStats!$A:$AH,MATCH($A122&amp;" NCAA",BasicStats!$B:$B,0),COLUMN()+1))</f>
        <v>2296</v>
      </c>
      <c r="P122">
        <f>IFERROR(INDEX(BasicStats!$A:$AH,MATCH($A122,BasicStats!$B:$B,0),COLUMN()+1),INDEX(BasicStats!$A:$AH,MATCH($A122&amp;" NCAA",BasicStats!$B:$B,0),COLUMN()+1))</f>
        <v>0</v>
      </c>
      <c r="Q122">
        <f>IFERROR(INDEX(BasicStats!$A:$AH,MATCH($A122,BasicStats!$B:$B,0),COLUMN()+1),INDEX(BasicStats!$A:$AH,MATCH($A122&amp;" NCAA",BasicStats!$B:$B,0),COLUMN()+1))</f>
        <v>1335</v>
      </c>
      <c r="R122">
        <f>IFERROR(INDEX(BasicStats!$A:$AH,MATCH($A122,BasicStats!$B:$B,0),COLUMN()+1),INDEX(BasicStats!$A:$AH,MATCH($A122&amp;" NCAA",BasicStats!$B:$B,0),COLUMN()+1))</f>
        <v>848</v>
      </c>
      <c r="S122">
        <f>IFERROR(INDEX(BasicStats!$A:$AH,MATCH($A122,BasicStats!$B:$B,0),COLUMN()+1),INDEX(BasicStats!$A:$AH,MATCH($A122&amp;" NCAA",BasicStats!$B:$B,0),COLUMN()+1))</f>
        <v>1834</v>
      </c>
      <c r="T122">
        <f>IFERROR(INDEX(BasicStats!$A:$AH,MATCH($A122,BasicStats!$B:$B,0),COLUMN()+1),INDEX(BasicStats!$A:$AH,MATCH($A122&amp;" NCAA",BasicStats!$B:$B,0),COLUMN()+1))</f>
        <v>0.46200000000000002</v>
      </c>
      <c r="U122">
        <f>IFERROR(INDEX(BasicStats!$A:$AH,MATCH($A122,BasicStats!$B:$B,0),COLUMN()+1),INDEX(BasicStats!$A:$AH,MATCH($A122&amp;" NCAA",BasicStats!$B:$B,0),COLUMN()+1))</f>
        <v>237</v>
      </c>
      <c r="V122">
        <f>IFERROR(INDEX(BasicStats!$A:$AH,MATCH($A122,BasicStats!$B:$B,0),COLUMN()+1),INDEX(BasicStats!$A:$AH,MATCH($A122&amp;" NCAA",BasicStats!$B:$B,0),COLUMN()+1))</f>
        <v>670</v>
      </c>
      <c r="W122">
        <f>IFERROR(INDEX(BasicStats!$A:$AH,MATCH($A122,BasicStats!$B:$B,0),COLUMN()+1),INDEX(BasicStats!$A:$AH,MATCH($A122&amp;" NCAA",BasicStats!$B:$B,0),COLUMN()+1))</f>
        <v>0.35399999999999998</v>
      </c>
      <c r="X122">
        <f>IFERROR(INDEX(BasicStats!$A:$AH,MATCH($A122,BasicStats!$B:$B,0),COLUMN()+1),INDEX(BasicStats!$A:$AH,MATCH($A122&amp;" NCAA",BasicStats!$B:$B,0),COLUMN()+1))</f>
        <v>283</v>
      </c>
      <c r="Y122">
        <f>IFERROR(INDEX(BasicStats!$A:$AH,MATCH($A122,BasicStats!$B:$B,0),COLUMN()+1),INDEX(BasicStats!$A:$AH,MATCH($A122&amp;" NCAA",BasicStats!$B:$B,0),COLUMN()+1))</f>
        <v>424</v>
      </c>
      <c r="Z122">
        <f>IFERROR(INDEX(BasicStats!$A:$AH,MATCH($A122,BasicStats!$B:$B,0),COLUMN()+1),INDEX(BasicStats!$A:$AH,MATCH($A122&amp;" NCAA",BasicStats!$B:$B,0),COLUMN()+1))</f>
        <v>0.66700000000000004</v>
      </c>
      <c r="AA122">
        <f>IFERROR(INDEX(BasicStats!$A:$AH,MATCH($A122,BasicStats!$B:$B,0),COLUMN()+1),INDEX(BasicStats!$A:$AH,MATCH($A122&amp;" NCAA",BasicStats!$B:$B,0),COLUMN()+1))</f>
        <v>220</v>
      </c>
      <c r="AB122">
        <f>IFERROR(INDEX(BasicStats!$A:$AH,MATCH($A122,BasicStats!$B:$B,0),COLUMN()+1),INDEX(BasicStats!$A:$AH,MATCH($A122&amp;" NCAA",BasicStats!$B:$B,0),COLUMN()+1))</f>
        <v>916</v>
      </c>
      <c r="AC122">
        <f>IFERROR(INDEX(BasicStats!$A:$AH,MATCH($A122,BasicStats!$B:$B,0),COLUMN()+1),INDEX(BasicStats!$A:$AH,MATCH($A122&amp;" NCAA",BasicStats!$B:$B,0),COLUMN()+1))</f>
        <v>510</v>
      </c>
      <c r="AD122">
        <f>IFERROR(INDEX(BasicStats!$A:$AH,MATCH($A122,BasicStats!$B:$B,0),COLUMN()+1),INDEX(BasicStats!$A:$AH,MATCH($A122&amp;" NCAA",BasicStats!$B:$B,0),COLUMN()+1))</f>
        <v>241</v>
      </c>
      <c r="AE122">
        <f>IFERROR(INDEX(BasicStats!$A:$AH,MATCH($A122,BasicStats!$B:$B,0),COLUMN()+1),INDEX(BasicStats!$A:$AH,MATCH($A122&amp;" NCAA",BasicStats!$B:$B,0),COLUMN()+1))</f>
        <v>127</v>
      </c>
      <c r="AF122">
        <f>IFERROR(INDEX(BasicStats!$A:$AH,MATCH($A122,BasicStats!$B:$B,0),COLUMN()+1),INDEX(BasicStats!$A:$AH,MATCH($A122&amp;" NCAA",BasicStats!$B:$B,0),COLUMN()+1))</f>
        <v>350</v>
      </c>
      <c r="AG122" s="38">
        <f>IFERROR(INDEX(AdvancedStats!$A:$AD,MATCH($A122,AdvancedStats!$B:$B,0),COLUMN()-15),INDEX(AdvancedStats!$A:$AD,MATCH($A122&amp;" NCAA",AdvancedStats!$B:$B,0),COLUMN()-15))</f>
        <v>65</v>
      </c>
      <c r="AH122" s="38">
        <f>IFERROR(INDEX(AdvancedStats!$A:$AD,MATCH($A122,AdvancedStats!$B:$B,0),COLUMN()-15),INDEX(AdvancedStats!$A:$AD,MATCH($A122&amp;" NCAA",AdvancedStats!$B:$B,0),COLUMN()-15))</f>
        <v>102.1</v>
      </c>
      <c r="AI122" s="38">
        <f>IFERROR(INDEX(AdvancedStats!$A:$AD,MATCH($A122,AdvancedStats!$B:$B,0),COLUMN()-15),INDEX(AdvancedStats!$A:$AD,MATCH($A122&amp;" NCAA",AdvancedStats!$B:$B,0),COLUMN()-15))</f>
        <v>0.23100000000000001</v>
      </c>
      <c r="AJ122" s="38">
        <f>IFERROR(INDEX(AdvancedStats!$A:$AD,MATCH($A122,AdvancedStats!$B:$B,0),COLUMN()-15),INDEX(AdvancedStats!$A:$AD,MATCH($A122&amp;" NCAA",AdvancedStats!$B:$B,0),COLUMN()-15))</f>
        <v>0.36499999999999999</v>
      </c>
      <c r="AK122" s="38">
        <f>IFERROR(INDEX(AdvancedStats!$A:$AD,MATCH($A122,AdvancedStats!$B:$B,0),COLUMN()-15),INDEX(AdvancedStats!$A:$AD,MATCH($A122&amp;" NCAA",AdvancedStats!$B:$B,0),COLUMN()-15))</f>
        <v>0.54400000000000004</v>
      </c>
      <c r="AL122" s="38">
        <f>IFERROR(INDEX(AdvancedStats!$A:$AD,MATCH($A122,AdvancedStats!$B:$B,0),COLUMN()-15),INDEX(AdvancedStats!$A:$AD,MATCH($A122&amp;" NCAA",AdvancedStats!$B:$B,0),COLUMN()-15))</f>
        <v>43.5</v>
      </c>
      <c r="AM122" s="38">
        <f>IFERROR(INDEX(AdvancedStats!$A:$AD,MATCH($A122,AdvancedStats!$B:$B,0),COLUMN()-15),INDEX(AdvancedStats!$A:$AD,MATCH($A122&amp;" NCAA",AdvancedStats!$B:$B,0),COLUMN()-15))</f>
        <v>60.1</v>
      </c>
      <c r="AN122" s="38">
        <f>IFERROR(INDEX(AdvancedStats!$A:$AD,MATCH($A122,AdvancedStats!$B:$B,0),COLUMN()-15),INDEX(AdvancedStats!$A:$AD,MATCH($A122&amp;" NCAA",AdvancedStats!$B:$B,0),COLUMN()-15))</f>
        <v>11.1</v>
      </c>
      <c r="AO122" s="38">
        <f>IFERROR(INDEX(AdvancedStats!$A:$AD,MATCH($A122,AdvancedStats!$B:$B,0),COLUMN()-15),INDEX(AdvancedStats!$A:$AD,MATCH($A122&amp;" NCAA",AdvancedStats!$B:$B,0),COLUMN()-15))</f>
        <v>12.4</v>
      </c>
      <c r="AP122" s="38">
        <f>IFERROR(INDEX(AdvancedStats!$A:$AD,MATCH($A122,AdvancedStats!$B:$B,0),COLUMN()-15),INDEX(AdvancedStats!$A:$AD,MATCH($A122&amp;" NCAA",AdvancedStats!$B:$B,0),COLUMN()-15))</f>
        <v>0.52700000000000002</v>
      </c>
      <c r="AQ122" s="38">
        <f>IFERROR(INDEX(AdvancedStats!$A:$AD,MATCH($A122,AdvancedStats!$B:$B,0),COLUMN()-15),INDEX(AdvancedStats!$A:$AD,MATCH($A122&amp;" NCAA",AdvancedStats!$B:$B,0),COLUMN()-15))</f>
        <v>14.7</v>
      </c>
      <c r="AR122" s="38">
        <f>IFERROR(INDEX(AdvancedStats!$A:$AD,MATCH($A122,AdvancedStats!$B:$B,0),COLUMN()-15),INDEX(AdvancedStats!$A:$AD,MATCH($A122&amp;" NCAA",AdvancedStats!$B:$B,0),COLUMN()-15))</f>
        <v>20.5</v>
      </c>
      <c r="AS122" s="38">
        <f>IFERROR(INDEX(AdvancedStats!$A:$AD,MATCH($A122,AdvancedStats!$B:$B,0),COLUMN()-15),INDEX(AdvancedStats!$A:$AD,MATCH($A122&amp;" NCAA",AdvancedStats!$B:$B,0),COLUMN()-15))</f>
        <v>0.154</v>
      </c>
      <c r="AT122" s="39">
        <f>IFERROR(INDEX(AdvancedOpponentStats!$A:$AD,MATCH($A122,AdvancedOpponentStats!$B:$B,0),COLUMN()-27),INDEX(AdvancedOpponentStats!$A:$AD,MATCH($A122&amp;" NCAA",AdvancedOpponentStats!$B:$B,0),COLUMN()-27))</f>
        <v>105.8</v>
      </c>
      <c r="AU122" s="39">
        <f>IFERROR(INDEX(AdvancedOpponentStats!$A:$AD,MATCH($A122,AdvancedOpponentStats!$B:$B,0),COLUMN()-27),INDEX(AdvancedOpponentStats!$A:$AD,MATCH($A122&amp;" NCAA",AdvancedOpponentStats!$B:$B,0),COLUMN()-27))</f>
        <v>0.26800000000000002</v>
      </c>
      <c r="AV122" s="39">
        <f>IFERROR(INDEX(AdvancedOpponentStats!$A:$AD,MATCH($A122,AdvancedOpponentStats!$B:$B,0),COLUMN()-27),INDEX(AdvancedOpponentStats!$A:$AD,MATCH($A122&amp;" NCAA",AdvancedOpponentStats!$B:$B,0),COLUMN()-27))</f>
        <v>0.434</v>
      </c>
      <c r="AW122" s="39">
        <f>IFERROR(INDEX(AdvancedOpponentStats!$A:$AD,MATCH($A122,AdvancedOpponentStats!$B:$B,0),COLUMN()-27),INDEX(AdvancedOpponentStats!$A:$AD,MATCH($A122&amp;" NCAA",AdvancedOpponentStats!$B:$B,0),COLUMN()-27))</f>
        <v>0.56399999999999995</v>
      </c>
      <c r="AX122" s="39">
        <f>IFERROR(INDEX(AdvancedOpponentStats!$A:$AD,MATCH($A122,AdvancedOpponentStats!$B:$B,0),COLUMN()-27),INDEX(AdvancedOpponentStats!$A:$AD,MATCH($A122&amp;" NCAA",AdvancedOpponentStats!$B:$B,0),COLUMN()-27))</f>
        <v>56.5</v>
      </c>
      <c r="AY122" s="39">
        <f>IFERROR(INDEX(AdvancedOpponentStats!$A:$AD,MATCH($A122,AdvancedOpponentStats!$B:$B,0),COLUMN()-27),INDEX(AdvancedOpponentStats!$A:$AD,MATCH($A122&amp;" NCAA",AdvancedOpponentStats!$B:$B,0),COLUMN()-27))</f>
        <v>56.1</v>
      </c>
      <c r="AZ122" s="39">
        <f>IFERROR(INDEX(AdvancedOpponentStats!$A:$AD,MATCH($A122,AdvancedOpponentStats!$B:$B,0),COLUMN()-27),INDEX(AdvancedOpponentStats!$A:$AD,MATCH($A122&amp;" NCAA",AdvancedOpponentStats!$B:$B,0),COLUMN()-27))</f>
        <v>8.6999999999999993</v>
      </c>
      <c r="BA122" s="39">
        <f>IFERROR(INDEX(AdvancedOpponentStats!$A:$AD,MATCH($A122,AdvancedOpponentStats!$B:$B,0),COLUMN()-27),INDEX(AdvancedOpponentStats!$A:$AD,MATCH($A122&amp;" NCAA",AdvancedOpponentStats!$B:$B,0),COLUMN()-27))</f>
        <v>7.9</v>
      </c>
      <c r="BB122" s="39">
        <f>IFERROR(INDEX(AdvancedOpponentStats!$A:$AD,MATCH($A122,AdvancedOpponentStats!$B:$B,0),COLUMN()-27),INDEX(AdvancedOpponentStats!$A:$AD,MATCH($A122&amp;" NCAA",AdvancedOpponentStats!$B:$B,0),COLUMN()-27))</f>
        <v>0.53800000000000003</v>
      </c>
      <c r="BC122" s="39">
        <f>IFERROR(INDEX(AdvancedOpponentStats!$A:$AD,MATCH($A122,AdvancedOpponentStats!$B:$B,0),COLUMN()-27),INDEX(AdvancedOpponentStats!$A:$AD,MATCH($A122&amp;" NCAA",AdvancedOpponentStats!$B:$B,0),COLUMN()-27))</f>
        <v>19.100000000000001</v>
      </c>
      <c r="BD122" s="39">
        <f>IFERROR(INDEX(AdvancedOpponentStats!$A:$AD,MATCH($A122,AdvancedOpponentStats!$B:$B,0),COLUMN()-27),INDEX(AdvancedOpponentStats!$A:$AD,MATCH($A122&amp;" NCAA",AdvancedOpponentStats!$B:$B,0),COLUMN()-27))</f>
        <v>32.700000000000003</v>
      </c>
      <c r="BE122" s="39">
        <f>IFERROR(INDEX(AdvancedOpponentStats!$A:$AD,MATCH($A122,AdvancedOpponentStats!$B:$B,0),COLUMN()-27),INDEX(AdvancedOpponentStats!$A:$AD,MATCH($A122&amp;" NCAA",AdvancedOpponentStats!$B:$B,0),COLUMN()-27))</f>
        <v>0.19600000000000001</v>
      </c>
      <c r="BF122" s="41">
        <f>IFERROR(INDEX(TeamRankings!$A:$R,MATCH($A122,TeamRankings!$B:$B,0),COLUMN()-49),INDEX(TeamRankings!$A:$R,MATCH($A122&amp;" NCAA",TeamRankings!$B:$B,0),COLUMN()-49))</f>
        <v>-2.42</v>
      </c>
      <c r="BG122" s="41">
        <f>IFERROR(INDEX(TeamRankings!$A:$R,MATCH($A122,TeamRankings!$B:$B,0),COLUMN()-48),INDEX(TeamRankings!$A:$R,MATCH($A122&amp;" NCAA",TeamRankings!$B:$B,0),COLUMN()-48))</f>
        <v>-3.98</v>
      </c>
      <c r="BH122" s="41">
        <f>IFERROR(INDEX(TeamRankings!$A:$R,MATCH($A122,TeamRankings!$B:$B,0),COLUMN()-47),INDEX(TeamRankings!$A:$R,MATCH($A122&amp;" NCAA",TeamRankings!$B:$B,0),COLUMN()-47))</f>
        <v>-7.41</v>
      </c>
      <c r="BI122" s="41">
        <f>IFERROR(INDEX(TeamRankings!$A:$R,MATCH($A122,TeamRankings!$B:$B,0),COLUMN()-47),INDEX(TeamRankings!$A:$R,MATCH($A122&amp;" NCAA",TeamRankings!$B:$B,0),COLUMN()-47))</f>
        <v>1.01</v>
      </c>
      <c r="BJ122" s="41">
        <f>IFERROR(INDEX(TeamRankings!$A:$R,MATCH($A122,TeamRankings!$B:$B,0),COLUMN()-47),INDEX(TeamRankings!$A:$R,MATCH($A122&amp;" NCAA",TeamRankings!$B:$B,0),COLUMN()-47))</f>
        <v>-6.4</v>
      </c>
      <c r="BK122" s="41">
        <f>IFERROR(INDEX(TeamRankings!$A:$R,MATCH($A122,TeamRankings!$B:$B,0),COLUMN()-47),INDEX(TeamRankings!$A:$R,MATCH($A122&amp;" NCAA",TeamRankings!$B:$B,0),COLUMN()-47))</f>
        <v>99.29</v>
      </c>
      <c r="BL122" s="41">
        <f>IFERROR(INDEX(TeamRankings!$A:$R,MATCH($A122,TeamRankings!$B:$B,0),COLUMN()-47),INDEX(TeamRankings!$A:$R,MATCH($A122&amp;" NCAA",TeamRankings!$B:$B,0),COLUMN()-47))</f>
        <v>107.98</v>
      </c>
      <c r="BM122" s="41">
        <f>IFERROR(INDEX(TeamRankings!$A:$R,MATCH($A122,TeamRankings!$B:$B,0),COLUMN()-47),INDEX(TeamRankings!$A:$R,MATCH($A122&amp;" NCAA",TeamRankings!$B:$B,0),COLUMN()-47))</f>
        <v>-8.68</v>
      </c>
      <c r="BN122">
        <f t="shared" si="33"/>
        <v>237.5</v>
      </c>
      <c r="BO122">
        <f t="shared" si="34"/>
        <v>251</v>
      </c>
      <c r="BP122">
        <f t="shared" si="20"/>
        <v>67.151515151515156</v>
      </c>
      <c r="BQ122" s="41" t="str">
        <f>INDEX(TeamRankings!$A:$R,MATCH($A122,TeamRankings!$B:$B,0),3)</f>
        <v>Patriot</v>
      </c>
      <c r="BR122" s="40">
        <f t="shared" si="21"/>
        <v>-3.7000000000000028</v>
      </c>
      <c r="BS122" s="40">
        <f t="shared" si="22"/>
        <v>-3.7000000000000005E-2</v>
      </c>
      <c r="BT122" s="40">
        <f t="shared" si="23"/>
        <v>-6.9000000000000006E-2</v>
      </c>
      <c r="BU122" s="40">
        <f t="shared" si="24"/>
        <v>-1.9999999999999907E-2</v>
      </c>
      <c r="BV122" s="40">
        <f t="shared" si="25"/>
        <v>-13</v>
      </c>
      <c r="BW122" s="40">
        <f t="shared" si="26"/>
        <v>4</v>
      </c>
      <c r="BX122" s="40">
        <f t="shared" si="27"/>
        <v>2.4000000000000004</v>
      </c>
      <c r="BY122" s="40">
        <f t="shared" si="28"/>
        <v>4.5</v>
      </c>
      <c r="BZ122" s="40">
        <f t="shared" si="29"/>
        <v>-1.100000000000001E-2</v>
      </c>
      <c r="CA122" s="40">
        <f t="shared" si="30"/>
        <v>-4.4000000000000021</v>
      </c>
      <c r="CB122" s="40">
        <f t="shared" si="31"/>
        <v>-12.200000000000003</v>
      </c>
      <c r="CC122" s="40">
        <f t="shared" si="32"/>
        <v>-4.200000000000001E-2</v>
      </c>
    </row>
    <row r="123" spans="1:81" x14ac:dyDescent="0.25">
      <c r="A123" t="s">
        <v>251</v>
      </c>
      <c r="B123">
        <f>IFERROR(INDEX(BasicStats!$A:$AH,MATCH($A123,BasicStats!$B:$B,0),COLUMN()+1),INDEX(BasicStats!$A:$AH,MATCH($A123&amp;" NCAA",BasicStats!$B:$B,0),COLUMN()+1))</f>
        <v>30</v>
      </c>
      <c r="C123">
        <f>IFERROR(INDEX(BasicStats!$A:$AH,MATCH($A123,BasicStats!$B:$B,0),COLUMN()+1),INDEX(BasicStats!$A:$AH,MATCH($A123&amp;" NCAA",BasicStats!$B:$B,0),COLUMN()+1))</f>
        <v>12</v>
      </c>
      <c r="D123">
        <f>IFERROR(INDEX(BasicStats!$A:$AH,MATCH($A123,BasicStats!$B:$B,0),COLUMN()+1),INDEX(BasicStats!$A:$AH,MATCH($A123&amp;" NCAA",BasicStats!$B:$B,0),COLUMN()+1))</f>
        <v>18</v>
      </c>
      <c r="E123">
        <f>IFERROR(INDEX(BasicStats!$A:$AH,MATCH($A123,BasicStats!$B:$B,0),COLUMN()+1),INDEX(BasicStats!$A:$AH,MATCH($A123&amp;" NCAA",BasicStats!$B:$B,0),COLUMN()+1))</f>
        <v>0.4</v>
      </c>
      <c r="F123">
        <f>IFERROR(INDEX(BasicStats!$A:$AH,MATCH($A123,BasicStats!$B:$B,0),COLUMN()+1),INDEX(BasicStats!$A:$AH,MATCH($A123&amp;" NCAA",BasicStats!$B:$B,0),COLUMN()+1))</f>
        <v>-9.35</v>
      </c>
      <c r="G123">
        <f>IFERROR(INDEX(BasicStats!$A:$AH,MATCH($A123,BasicStats!$B:$B,0),COLUMN()+1),INDEX(BasicStats!$A:$AH,MATCH($A123&amp;" NCAA",BasicStats!$B:$B,0),COLUMN()+1))</f>
        <v>-5.53</v>
      </c>
      <c r="H123">
        <f>IFERROR(INDEX(BasicStats!$A:$AH,MATCH($A123,BasicStats!$B:$B,0),COLUMN()+1),INDEX(BasicStats!$A:$AH,MATCH($A123&amp;" NCAA",BasicStats!$B:$B,0),COLUMN()+1))</f>
        <v>8</v>
      </c>
      <c r="I123">
        <f>IFERROR(INDEX(BasicStats!$A:$AH,MATCH($A123,BasicStats!$B:$B,0),COLUMN()+1),INDEX(BasicStats!$A:$AH,MATCH($A123&amp;" NCAA",BasicStats!$B:$B,0),COLUMN()+1))</f>
        <v>10</v>
      </c>
      <c r="J123">
        <f>IFERROR(INDEX(BasicStats!$A:$AH,MATCH($A123,BasicStats!$B:$B,0),COLUMN()+1),INDEX(BasicStats!$A:$AH,MATCH($A123&amp;" NCAA",BasicStats!$B:$B,0),COLUMN()+1))</f>
        <v>9</v>
      </c>
      <c r="K123">
        <f>IFERROR(INDEX(BasicStats!$A:$AH,MATCH($A123,BasicStats!$B:$B,0),COLUMN()+1),INDEX(BasicStats!$A:$AH,MATCH($A123&amp;" NCAA",BasicStats!$B:$B,0),COLUMN()+1))</f>
        <v>4</v>
      </c>
      <c r="L123">
        <f>IFERROR(INDEX(BasicStats!$A:$AH,MATCH($A123,BasicStats!$B:$B,0),COLUMN()+1),INDEX(BasicStats!$A:$AH,MATCH($A123&amp;" NCAA",BasicStats!$B:$B,0),COLUMN()+1))</f>
        <v>3</v>
      </c>
      <c r="M123">
        <f>IFERROR(INDEX(BasicStats!$A:$AH,MATCH($A123,BasicStats!$B:$B,0),COLUMN()+1),INDEX(BasicStats!$A:$AH,MATCH($A123&amp;" NCAA",BasicStats!$B:$B,0),COLUMN()+1))</f>
        <v>13</v>
      </c>
      <c r="N123">
        <f>IFERROR(INDEX(BasicStats!$A:$AH,MATCH($A123,BasicStats!$B:$B,0),COLUMN()+1),INDEX(BasicStats!$A:$AH,MATCH($A123&amp;" NCAA",BasicStats!$B:$B,0),COLUMN()+1))</f>
        <v>2465</v>
      </c>
      <c r="O123">
        <f>IFERROR(INDEX(BasicStats!$A:$AH,MATCH($A123,BasicStats!$B:$B,0),COLUMN()+1),INDEX(BasicStats!$A:$AH,MATCH($A123&amp;" NCAA",BasicStats!$B:$B,0),COLUMN()+1))</f>
        <v>2484</v>
      </c>
      <c r="P123">
        <f>IFERROR(INDEX(BasicStats!$A:$AH,MATCH($A123,BasicStats!$B:$B,0),COLUMN()+1),INDEX(BasicStats!$A:$AH,MATCH($A123&amp;" NCAA",BasicStats!$B:$B,0),COLUMN()+1))</f>
        <v>0</v>
      </c>
      <c r="Q123">
        <f>IFERROR(INDEX(BasicStats!$A:$AH,MATCH($A123,BasicStats!$B:$B,0),COLUMN()+1),INDEX(BasicStats!$A:$AH,MATCH($A123&amp;" NCAA",BasicStats!$B:$B,0),COLUMN()+1))</f>
        <v>1225</v>
      </c>
      <c r="R123">
        <f>IFERROR(INDEX(BasicStats!$A:$AH,MATCH($A123,BasicStats!$B:$B,0),COLUMN()+1),INDEX(BasicStats!$A:$AH,MATCH($A123&amp;" NCAA",BasicStats!$B:$B,0),COLUMN()+1))</f>
        <v>865</v>
      </c>
      <c r="S123">
        <f>IFERROR(INDEX(BasicStats!$A:$AH,MATCH($A123,BasicStats!$B:$B,0),COLUMN()+1),INDEX(BasicStats!$A:$AH,MATCH($A123&amp;" NCAA",BasicStats!$B:$B,0),COLUMN()+1))</f>
        <v>1896</v>
      </c>
      <c r="T123">
        <f>IFERROR(INDEX(BasicStats!$A:$AH,MATCH($A123,BasicStats!$B:$B,0),COLUMN()+1),INDEX(BasicStats!$A:$AH,MATCH($A123&amp;" NCAA",BasicStats!$B:$B,0),COLUMN()+1))</f>
        <v>0.45600000000000002</v>
      </c>
      <c r="U123">
        <f>IFERROR(INDEX(BasicStats!$A:$AH,MATCH($A123,BasicStats!$B:$B,0),COLUMN()+1),INDEX(BasicStats!$A:$AH,MATCH($A123&amp;" NCAA",BasicStats!$B:$B,0),COLUMN()+1))</f>
        <v>200</v>
      </c>
      <c r="V123">
        <f>IFERROR(INDEX(BasicStats!$A:$AH,MATCH($A123,BasicStats!$B:$B,0),COLUMN()+1),INDEX(BasicStats!$A:$AH,MATCH($A123&amp;" NCAA",BasicStats!$B:$B,0),COLUMN()+1))</f>
        <v>588</v>
      </c>
      <c r="W123">
        <f>IFERROR(INDEX(BasicStats!$A:$AH,MATCH($A123,BasicStats!$B:$B,0),COLUMN()+1),INDEX(BasicStats!$A:$AH,MATCH($A123&amp;" NCAA",BasicStats!$B:$B,0),COLUMN()+1))</f>
        <v>0.34</v>
      </c>
      <c r="X123">
        <f>IFERROR(INDEX(BasicStats!$A:$AH,MATCH($A123,BasicStats!$B:$B,0),COLUMN()+1),INDEX(BasicStats!$A:$AH,MATCH($A123&amp;" NCAA",BasicStats!$B:$B,0),COLUMN()+1))</f>
        <v>535</v>
      </c>
      <c r="Y123">
        <f>IFERROR(INDEX(BasicStats!$A:$AH,MATCH($A123,BasicStats!$B:$B,0),COLUMN()+1),INDEX(BasicStats!$A:$AH,MATCH($A123&amp;" NCAA",BasicStats!$B:$B,0),COLUMN()+1))</f>
        <v>793</v>
      </c>
      <c r="Z123">
        <f>IFERROR(INDEX(BasicStats!$A:$AH,MATCH($A123,BasicStats!$B:$B,0),COLUMN()+1),INDEX(BasicStats!$A:$AH,MATCH($A123&amp;" NCAA",BasicStats!$B:$B,0),COLUMN()+1))</f>
        <v>0.67500000000000004</v>
      </c>
      <c r="AA123">
        <f>IFERROR(INDEX(BasicStats!$A:$AH,MATCH($A123,BasicStats!$B:$B,0),COLUMN()+1),INDEX(BasicStats!$A:$AH,MATCH($A123&amp;" NCAA",BasicStats!$B:$B,0),COLUMN()+1))</f>
        <v>409</v>
      </c>
      <c r="AB123">
        <f>IFERROR(INDEX(BasicStats!$A:$AH,MATCH($A123,BasicStats!$B:$B,0),COLUMN()+1),INDEX(BasicStats!$A:$AH,MATCH($A123&amp;" NCAA",BasicStats!$B:$B,0),COLUMN()+1))</f>
        <v>1142</v>
      </c>
      <c r="AC123">
        <f>IFERROR(INDEX(BasicStats!$A:$AH,MATCH($A123,BasicStats!$B:$B,0),COLUMN()+1),INDEX(BasicStats!$A:$AH,MATCH($A123&amp;" NCAA",BasicStats!$B:$B,0),COLUMN()+1))</f>
        <v>449</v>
      </c>
      <c r="AD123">
        <f>IFERROR(INDEX(BasicStats!$A:$AH,MATCH($A123,BasicStats!$B:$B,0),COLUMN()+1),INDEX(BasicStats!$A:$AH,MATCH($A123&amp;" NCAA",BasicStats!$B:$B,0),COLUMN()+1))</f>
        <v>234</v>
      </c>
      <c r="AE123">
        <f>IFERROR(INDEX(BasicStats!$A:$AH,MATCH($A123,BasicStats!$B:$B,0),COLUMN()+1),INDEX(BasicStats!$A:$AH,MATCH($A123&amp;" NCAA",BasicStats!$B:$B,0),COLUMN()+1))</f>
        <v>54</v>
      </c>
      <c r="AF123">
        <f>IFERROR(INDEX(BasicStats!$A:$AH,MATCH($A123,BasicStats!$B:$B,0),COLUMN()+1),INDEX(BasicStats!$A:$AH,MATCH($A123&amp;" NCAA",BasicStats!$B:$B,0),COLUMN()+1))</f>
        <v>442</v>
      </c>
      <c r="AG123" s="38">
        <f>IFERROR(INDEX(AdvancedStats!$A:$AD,MATCH($A123,AdvancedStats!$B:$B,0),COLUMN()-15),INDEX(AdvancedStats!$A:$AD,MATCH($A123&amp;" NCAA",AdvancedStats!$B:$B,0),COLUMN()-15))</f>
        <v>75</v>
      </c>
      <c r="AH123" s="38">
        <f>IFERROR(INDEX(AdvancedStats!$A:$AD,MATCH($A123,AdvancedStats!$B:$B,0),COLUMN()-15),INDEX(AdvancedStats!$A:$AD,MATCH($A123&amp;" NCAA",AdvancedStats!$B:$B,0),COLUMN()-15))</f>
        <v>107.3</v>
      </c>
      <c r="AI123" s="38">
        <f>IFERROR(INDEX(AdvancedStats!$A:$AD,MATCH($A123,AdvancedStats!$B:$B,0),COLUMN()-15),INDEX(AdvancedStats!$A:$AD,MATCH($A123&amp;" NCAA",AdvancedStats!$B:$B,0),COLUMN()-15))</f>
        <v>0.41799999999999998</v>
      </c>
      <c r="AJ123" s="38">
        <f>IFERROR(INDEX(AdvancedStats!$A:$AD,MATCH($A123,AdvancedStats!$B:$B,0),COLUMN()-15),INDEX(AdvancedStats!$A:$AD,MATCH($A123&amp;" NCAA",AdvancedStats!$B:$B,0),COLUMN()-15))</f>
        <v>0.31</v>
      </c>
      <c r="AK123" s="38">
        <f>IFERROR(INDEX(AdvancedStats!$A:$AD,MATCH($A123,AdvancedStats!$B:$B,0),COLUMN()-15),INDEX(AdvancedStats!$A:$AD,MATCH($A123&amp;" NCAA",AdvancedStats!$B:$B,0),COLUMN()-15))</f>
        <v>0.54200000000000004</v>
      </c>
      <c r="AL123" s="38">
        <f>IFERROR(INDEX(AdvancedStats!$A:$AD,MATCH($A123,AdvancedStats!$B:$B,0),COLUMN()-15),INDEX(AdvancedStats!$A:$AD,MATCH($A123&amp;" NCAA",AdvancedStats!$B:$B,0),COLUMN()-15))</f>
        <v>52.2</v>
      </c>
      <c r="AM123" s="38">
        <f>IFERROR(INDEX(AdvancedStats!$A:$AD,MATCH($A123,AdvancedStats!$B:$B,0),COLUMN()-15),INDEX(AdvancedStats!$A:$AD,MATCH($A123&amp;" NCAA",AdvancedStats!$B:$B,0),COLUMN()-15))</f>
        <v>51.9</v>
      </c>
      <c r="AN123" s="38">
        <f>IFERROR(INDEX(AdvancedStats!$A:$AD,MATCH($A123,AdvancedStats!$B:$B,0),COLUMN()-15),INDEX(AdvancedStats!$A:$AD,MATCH($A123&amp;" NCAA",AdvancedStats!$B:$B,0),COLUMN()-15))</f>
        <v>10.199999999999999</v>
      </c>
      <c r="AO123" s="38">
        <f>IFERROR(INDEX(AdvancedStats!$A:$AD,MATCH($A123,AdvancedStats!$B:$B,0),COLUMN()-15),INDEX(AdvancedStats!$A:$AD,MATCH($A123&amp;" NCAA",AdvancedStats!$B:$B,0),COLUMN()-15))</f>
        <v>4.5</v>
      </c>
      <c r="AP123" s="38">
        <f>IFERROR(INDEX(AdvancedStats!$A:$AD,MATCH($A123,AdvancedStats!$B:$B,0),COLUMN()-15),INDEX(AdvancedStats!$A:$AD,MATCH($A123&amp;" NCAA",AdvancedStats!$B:$B,0),COLUMN()-15))</f>
        <v>0.50900000000000001</v>
      </c>
      <c r="AQ123" s="38">
        <f>IFERROR(INDEX(AdvancedStats!$A:$AD,MATCH($A123,AdvancedStats!$B:$B,0),COLUMN()-15),INDEX(AdvancedStats!$A:$AD,MATCH($A123&amp;" NCAA",AdvancedStats!$B:$B,0),COLUMN()-15))</f>
        <v>16.3</v>
      </c>
      <c r="AR123" s="38">
        <f>IFERROR(INDEX(AdvancedStats!$A:$AD,MATCH($A123,AdvancedStats!$B:$B,0),COLUMN()-15),INDEX(AdvancedStats!$A:$AD,MATCH($A123&amp;" NCAA",AdvancedStats!$B:$B,0),COLUMN()-15))</f>
        <v>35</v>
      </c>
      <c r="AS123" s="38">
        <f>IFERROR(INDEX(AdvancedStats!$A:$AD,MATCH($A123,AdvancedStats!$B:$B,0),COLUMN()-15),INDEX(AdvancedStats!$A:$AD,MATCH($A123&amp;" NCAA",AdvancedStats!$B:$B,0),COLUMN()-15))</f>
        <v>0.28199999999999997</v>
      </c>
      <c r="AT123" s="39">
        <f>IFERROR(INDEX(AdvancedOpponentStats!$A:$AD,MATCH($A123,AdvancedOpponentStats!$B:$B,0),COLUMN()-27),INDEX(AdvancedOpponentStats!$A:$AD,MATCH($A123&amp;" NCAA",AdvancedOpponentStats!$B:$B,0),COLUMN()-27))</f>
        <v>108.1</v>
      </c>
      <c r="AU123" s="39">
        <f>IFERROR(INDEX(AdvancedOpponentStats!$A:$AD,MATCH($A123,AdvancedOpponentStats!$B:$B,0),COLUMN()-27),INDEX(AdvancedOpponentStats!$A:$AD,MATCH($A123&amp;" NCAA",AdvancedOpponentStats!$B:$B,0),COLUMN()-27))</f>
        <v>0.34599999999999997</v>
      </c>
      <c r="AV123" s="39">
        <f>IFERROR(INDEX(AdvancedOpponentStats!$A:$AD,MATCH($A123,AdvancedOpponentStats!$B:$B,0),COLUMN()-27),INDEX(AdvancedOpponentStats!$A:$AD,MATCH($A123&amp;" NCAA",AdvancedOpponentStats!$B:$B,0),COLUMN()-27))</f>
        <v>0.34200000000000003</v>
      </c>
      <c r="AW123" s="39">
        <f>IFERROR(INDEX(AdvancedOpponentStats!$A:$AD,MATCH($A123,AdvancedOpponentStats!$B:$B,0),COLUMN()-27),INDEX(AdvancedOpponentStats!$A:$AD,MATCH($A123&amp;" NCAA",AdvancedOpponentStats!$B:$B,0),COLUMN()-27))</f>
        <v>0.59099999999999997</v>
      </c>
      <c r="AX123" s="39">
        <f>IFERROR(INDEX(AdvancedOpponentStats!$A:$AD,MATCH($A123,AdvancedOpponentStats!$B:$B,0),COLUMN()-27),INDEX(AdvancedOpponentStats!$A:$AD,MATCH($A123&amp;" NCAA",AdvancedOpponentStats!$B:$B,0),COLUMN()-27))</f>
        <v>47.8</v>
      </c>
      <c r="AY123" s="39">
        <f>IFERROR(INDEX(AdvancedOpponentStats!$A:$AD,MATCH($A123,AdvancedOpponentStats!$B:$B,0),COLUMN()-27),INDEX(AdvancedOpponentStats!$A:$AD,MATCH($A123&amp;" NCAA",AdvancedOpponentStats!$B:$B,0),COLUMN()-27))</f>
        <v>53.3</v>
      </c>
      <c r="AZ123" s="39">
        <f>IFERROR(INDEX(AdvancedOpponentStats!$A:$AD,MATCH($A123,AdvancedOpponentStats!$B:$B,0),COLUMN()-27),INDEX(AdvancedOpponentStats!$A:$AD,MATCH($A123&amp;" NCAA",AdvancedOpponentStats!$B:$B,0),COLUMN()-27))</f>
        <v>9.6999999999999993</v>
      </c>
      <c r="BA123" s="39">
        <f>IFERROR(INDEX(AdvancedOpponentStats!$A:$AD,MATCH($A123,AdvancedOpponentStats!$B:$B,0),COLUMN()-27),INDEX(AdvancedOpponentStats!$A:$AD,MATCH($A123&amp;" NCAA",AdvancedOpponentStats!$B:$B,0),COLUMN()-27))</f>
        <v>9.1999999999999993</v>
      </c>
      <c r="BB123" s="39">
        <f>IFERROR(INDEX(AdvancedOpponentStats!$A:$AD,MATCH($A123,AdvancedOpponentStats!$B:$B,0),COLUMN()-27),INDEX(AdvancedOpponentStats!$A:$AD,MATCH($A123&amp;" NCAA",AdvancedOpponentStats!$B:$B,0),COLUMN()-27))</f>
        <v>0.56000000000000005</v>
      </c>
      <c r="BC123" s="39">
        <f>IFERROR(INDEX(AdvancedOpponentStats!$A:$AD,MATCH($A123,AdvancedOpponentStats!$B:$B,0),COLUMN()-27),INDEX(AdvancedOpponentStats!$A:$AD,MATCH($A123&amp;" NCAA",AdvancedOpponentStats!$B:$B,0),COLUMN()-27))</f>
        <v>18.399999999999999</v>
      </c>
      <c r="BD123" s="39">
        <f>IFERROR(INDEX(AdvancedOpponentStats!$A:$AD,MATCH($A123,AdvancedOpponentStats!$B:$B,0),COLUMN()-27),INDEX(AdvancedOpponentStats!$A:$AD,MATCH($A123&amp;" NCAA",AdvancedOpponentStats!$B:$B,0),COLUMN()-27))</f>
        <v>28.1</v>
      </c>
      <c r="BE123" s="39">
        <f>IFERROR(INDEX(AdvancedOpponentStats!$A:$AD,MATCH($A123,AdvancedOpponentStats!$B:$B,0),COLUMN()-27),INDEX(AdvancedOpponentStats!$A:$AD,MATCH($A123&amp;" NCAA",AdvancedOpponentStats!$B:$B,0),COLUMN()-27))</f>
        <v>0.25600000000000001</v>
      </c>
      <c r="BF123" s="41">
        <f>IFERROR(INDEX(TeamRankings!$A:$R,MATCH($A123,TeamRankings!$B:$B,0),COLUMN()-49),INDEX(TeamRankings!$A:$R,MATCH($A123&amp;" NCAA",TeamRankings!$B:$B,0),COLUMN()-49))</f>
        <v>-0.63</v>
      </c>
      <c r="BG123" s="41">
        <f>IFERROR(INDEX(TeamRankings!$A:$R,MATCH($A123,TeamRankings!$B:$B,0),COLUMN()-48),INDEX(TeamRankings!$A:$R,MATCH($A123&amp;" NCAA",TeamRankings!$B:$B,0),COLUMN()-48))</f>
        <v>-5.53</v>
      </c>
      <c r="BH123" s="41">
        <f>IFERROR(INDEX(TeamRankings!$A:$R,MATCH($A123,TeamRankings!$B:$B,0),COLUMN()-47),INDEX(TeamRankings!$A:$R,MATCH($A123&amp;" NCAA",TeamRankings!$B:$B,0),COLUMN()-47))</f>
        <v>5.41</v>
      </c>
      <c r="BI123" s="41">
        <f>IFERROR(INDEX(TeamRankings!$A:$R,MATCH($A123,TeamRankings!$B:$B,0),COLUMN()-47),INDEX(TeamRankings!$A:$R,MATCH($A123&amp;" NCAA",TeamRankings!$B:$B,0),COLUMN()-47))</f>
        <v>-14.76</v>
      </c>
      <c r="BJ123" s="41">
        <f>IFERROR(INDEX(TeamRankings!$A:$R,MATCH($A123,TeamRankings!$B:$B,0),COLUMN()-47),INDEX(TeamRankings!$A:$R,MATCH($A123&amp;" NCAA",TeamRankings!$B:$B,0),COLUMN()-47))</f>
        <v>-9.35</v>
      </c>
      <c r="BK123" s="41">
        <f>IFERROR(INDEX(TeamRankings!$A:$R,MATCH($A123,TeamRankings!$B:$B,0),COLUMN()-47),INDEX(TeamRankings!$A:$R,MATCH($A123&amp;" NCAA",TeamRankings!$B:$B,0),COLUMN()-47))</f>
        <v>100.58</v>
      </c>
      <c r="BL123" s="41">
        <f>IFERROR(INDEX(TeamRankings!$A:$R,MATCH($A123,TeamRankings!$B:$B,0),COLUMN()-47),INDEX(TeamRankings!$A:$R,MATCH($A123&amp;" NCAA",TeamRankings!$B:$B,0),COLUMN()-47))</f>
        <v>112.88</v>
      </c>
      <c r="BM123" s="41">
        <f>IFERROR(INDEX(TeamRankings!$A:$R,MATCH($A123,TeamRankings!$B:$B,0),COLUMN()-47),INDEX(TeamRankings!$A:$R,MATCH($A123&amp;" NCAA",TeamRankings!$B:$B,0),COLUMN()-47))</f>
        <v>-12.3</v>
      </c>
      <c r="BN123">
        <f t="shared" si="33"/>
        <v>218</v>
      </c>
      <c r="BO123">
        <f t="shared" si="34"/>
        <v>320</v>
      </c>
      <c r="BP123">
        <f t="shared" si="20"/>
        <v>82.166666666666671</v>
      </c>
      <c r="BQ123" s="41" t="str">
        <f>INDEX(TeamRankings!$A:$R,MATCH($A123,TeamRankings!$B:$B,0),3)</f>
        <v>Southland</v>
      </c>
      <c r="BR123" s="40">
        <f t="shared" si="21"/>
        <v>-0.79999999999999716</v>
      </c>
      <c r="BS123" s="40">
        <f t="shared" si="22"/>
        <v>7.2000000000000008E-2</v>
      </c>
      <c r="BT123" s="40">
        <f t="shared" si="23"/>
        <v>-3.2000000000000028E-2</v>
      </c>
      <c r="BU123" s="40">
        <f t="shared" si="24"/>
        <v>-4.8999999999999932E-2</v>
      </c>
      <c r="BV123" s="40">
        <f t="shared" si="25"/>
        <v>4.4000000000000057</v>
      </c>
      <c r="BW123" s="40">
        <f t="shared" si="26"/>
        <v>-1.3999999999999986</v>
      </c>
      <c r="BX123" s="40">
        <f t="shared" si="27"/>
        <v>0.5</v>
      </c>
      <c r="BY123" s="40">
        <f t="shared" si="28"/>
        <v>-4.6999999999999993</v>
      </c>
      <c r="BZ123" s="40">
        <f t="shared" si="29"/>
        <v>-5.1000000000000045E-2</v>
      </c>
      <c r="CA123" s="40">
        <f t="shared" si="30"/>
        <v>-2.0999999999999979</v>
      </c>
      <c r="CB123" s="40">
        <f t="shared" si="31"/>
        <v>6.8999999999999986</v>
      </c>
      <c r="CC123" s="40">
        <f t="shared" si="32"/>
        <v>2.5999999999999968E-2</v>
      </c>
    </row>
    <row r="124" spans="1:81" x14ac:dyDescent="0.25">
      <c r="A124" t="s">
        <v>81</v>
      </c>
      <c r="B124">
        <f>IFERROR(INDEX(BasicStats!$A:$AH,MATCH($A124,BasicStats!$B:$B,0),COLUMN()+1),INDEX(BasicStats!$A:$AH,MATCH($A124&amp;" NCAA",BasicStats!$B:$B,0),COLUMN()+1))</f>
        <v>37</v>
      </c>
      <c r="C124">
        <f>IFERROR(INDEX(BasicStats!$A:$AH,MATCH($A124,BasicStats!$B:$B,0),COLUMN()+1),INDEX(BasicStats!$A:$AH,MATCH($A124&amp;" NCAA",BasicStats!$B:$B,0),COLUMN()+1))</f>
        <v>33</v>
      </c>
      <c r="D124">
        <f>IFERROR(INDEX(BasicStats!$A:$AH,MATCH($A124,BasicStats!$B:$B,0),COLUMN()+1),INDEX(BasicStats!$A:$AH,MATCH($A124&amp;" NCAA",BasicStats!$B:$B,0),COLUMN()+1))</f>
        <v>4</v>
      </c>
      <c r="E124">
        <f>IFERROR(INDEX(BasicStats!$A:$AH,MATCH($A124,BasicStats!$B:$B,0),COLUMN()+1),INDEX(BasicStats!$A:$AH,MATCH($A124&amp;" NCAA",BasicStats!$B:$B,0),COLUMN()+1))</f>
        <v>0.89200000000000002</v>
      </c>
      <c r="F124">
        <f>IFERROR(INDEX(BasicStats!$A:$AH,MATCH($A124,BasicStats!$B:$B,0),COLUMN()+1),INDEX(BasicStats!$A:$AH,MATCH($A124&amp;" NCAA",BasicStats!$B:$B,0),COLUMN()+1))</f>
        <v>18.899999999999999</v>
      </c>
      <c r="G124">
        <f>IFERROR(INDEX(BasicStats!$A:$AH,MATCH($A124,BasicStats!$B:$B,0),COLUMN()+1),INDEX(BasicStats!$A:$AH,MATCH($A124&amp;" NCAA",BasicStats!$B:$B,0),COLUMN()+1))</f>
        <v>4.6100000000000003</v>
      </c>
      <c r="H124">
        <f>IFERROR(INDEX(BasicStats!$A:$AH,MATCH($A124,BasicStats!$B:$B,0),COLUMN()+1),INDEX(BasicStats!$A:$AH,MATCH($A124&amp;" NCAA",BasicStats!$B:$B,0),COLUMN()+1))</f>
        <v>16</v>
      </c>
      <c r="I124">
        <f>IFERROR(INDEX(BasicStats!$A:$AH,MATCH($A124,BasicStats!$B:$B,0),COLUMN()+1),INDEX(BasicStats!$A:$AH,MATCH($A124&amp;" NCAA",BasicStats!$B:$B,0),COLUMN()+1))</f>
        <v>2</v>
      </c>
      <c r="J124">
        <f>IFERROR(INDEX(BasicStats!$A:$AH,MATCH($A124,BasicStats!$B:$B,0),COLUMN()+1),INDEX(BasicStats!$A:$AH,MATCH($A124&amp;" NCAA",BasicStats!$B:$B,0),COLUMN()+1))</f>
        <v>19</v>
      </c>
      <c r="K124">
        <f>IFERROR(INDEX(BasicStats!$A:$AH,MATCH($A124,BasicStats!$B:$B,0),COLUMN()+1),INDEX(BasicStats!$A:$AH,MATCH($A124&amp;" NCAA",BasicStats!$B:$B,0),COLUMN()+1))</f>
        <v>1</v>
      </c>
      <c r="L124">
        <f>IFERROR(INDEX(BasicStats!$A:$AH,MATCH($A124,BasicStats!$B:$B,0),COLUMN()+1),INDEX(BasicStats!$A:$AH,MATCH($A124&amp;" NCAA",BasicStats!$B:$B,0),COLUMN()+1))</f>
        <v>10</v>
      </c>
      <c r="M124">
        <f>IFERROR(INDEX(BasicStats!$A:$AH,MATCH($A124,BasicStats!$B:$B,0),COLUMN()+1),INDEX(BasicStats!$A:$AH,MATCH($A124&amp;" NCAA",BasicStats!$B:$B,0),COLUMN()+1))</f>
        <v>1</v>
      </c>
      <c r="N124">
        <f>IFERROR(INDEX(BasicStats!$A:$AH,MATCH($A124,BasicStats!$B:$B,0),COLUMN()+1),INDEX(BasicStats!$A:$AH,MATCH($A124&amp;" NCAA",BasicStats!$B:$B,0),COLUMN()+1))</f>
        <v>2787</v>
      </c>
      <c r="O124">
        <f>IFERROR(INDEX(BasicStats!$A:$AH,MATCH($A124,BasicStats!$B:$B,0),COLUMN()+1),INDEX(BasicStats!$A:$AH,MATCH($A124&amp;" NCAA",BasicStats!$B:$B,0),COLUMN()+1))</f>
        <v>2258</v>
      </c>
      <c r="P124">
        <f>IFERROR(INDEX(BasicStats!$A:$AH,MATCH($A124,BasicStats!$B:$B,0),COLUMN()+1),INDEX(BasicStats!$A:$AH,MATCH($A124&amp;" NCAA",BasicStats!$B:$B,0),COLUMN()+1))</f>
        <v>0</v>
      </c>
      <c r="Q124">
        <f>IFERROR(INDEX(BasicStats!$A:$AH,MATCH($A124,BasicStats!$B:$B,0),COLUMN()+1),INDEX(BasicStats!$A:$AH,MATCH($A124&amp;" NCAA",BasicStats!$B:$B,0),COLUMN()+1))</f>
        <v>1480</v>
      </c>
      <c r="R124">
        <f>IFERROR(INDEX(BasicStats!$A:$AH,MATCH($A124,BasicStats!$B:$B,0),COLUMN()+1),INDEX(BasicStats!$A:$AH,MATCH($A124&amp;" NCAA",BasicStats!$B:$B,0),COLUMN()+1))</f>
        <v>982</v>
      </c>
      <c r="S124">
        <f>IFERROR(INDEX(BasicStats!$A:$AH,MATCH($A124,BasicStats!$B:$B,0),COLUMN()+1),INDEX(BasicStats!$A:$AH,MATCH($A124&amp;" NCAA",BasicStats!$B:$B,0),COLUMN()+1))</f>
        <v>2203</v>
      </c>
      <c r="T124">
        <f>IFERROR(INDEX(BasicStats!$A:$AH,MATCH($A124,BasicStats!$B:$B,0),COLUMN()+1),INDEX(BasicStats!$A:$AH,MATCH($A124&amp;" NCAA",BasicStats!$B:$B,0),COLUMN()+1))</f>
        <v>0.44600000000000001</v>
      </c>
      <c r="U124">
        <f>IFERROR(INDEX(BasicStats!$A:$AH,MATCH($A124,BasicStats!$B:$B,0),COLUMN()+1),INDEX(BasicStats!$A:$AH,MATCH($A124&amp;" NCAA",BasicStats!$B:$B,0),COLUMN()+1))</f>
        <v>333</v>
      </c>
      <c r="V124">
        <f>IFERROR(INDEX(BasicStats!$A:$AH,MATCH($A124,BasicStats!$B:$B,0),COLUMN()+1),INDEX(BasicStats!$A:$AH,MATCH($A124&amp;" NCAA",BasicStats!$B:$B,0),COLUMN()+1))</f>
        <v>939</v>
      </c>
      <c r="W124">
        <f>IFERROR(INDEX(BasicStats!$A:$AH,MATCH($A124,BasicStats!$B:$B,0),COLUMN()+1),INDEX(BasicStats!$A:$AH,MATCH($A124&amp;" NCAA",BasicStats!$B:$B,0),COLUMN()+1))</f>
        <v>0.35499999999999998</v>
      </c>
      <c r="X124">
        <f>IFERROR(INDEX(BasicStats!$A:$AH,MATCH($A124,BasicStats!$B:$B,0),COLUMN()+1),INDEX(BasicStats!$A:$AH,MATCH($A124&amp;" NCAA",BasicStats!$B:$B,0),COLUMN()+1))</f>
        <v>490</v>
      </c>
      <c r="Y124">
        <f>IFERROR(INDEX(BasicStats!$A:$AH,MATCH($A124,BasicStats!$B:$B,0),COLUMN()+1),INDEX(BasicStats!$A:$AH,MATCH($A124&amp;" NCAA",BasicStats!$B:$B,0),COLUMN()+1))</f>
        <v>697</v>
      </c>
      <c r="Z124">
        <f>IFERROR(INDEX(BasicStats!$A:$AH,MATCH($A124,BasicStats!$B:$B,0),COLUMN()+1),INDEX(BasicStats!$A:$AH,MATCH($A124&amp;" NCAA",BasicStats!$B:$B,0),COLUMN()+1))</f>
        <v>0.70299999999999996</v>
      </c>
      <c r="AA124">
        <f>IFERROR(INDEX(BasicStats!$A:$AH,MATCH($A124,BasicStats!$B:$B,0),COLUMN()+1),INDEX(BasicStats!$A:$AH,MATCH($A124&amp;" NCAA",BasicStats!$B:$B,0),COLUMN()+1))</f>
        <v>448</v>
      </c>
      <c r="AB124">
        <f>IFERROR(INDEX(BasicStats!$A:$AH,MATCH($A124,BasicStats!$B:$B,0),COLUMN()+1),INDEX(BasicStats!$A:$AH,MATCH($A124&amp;" NCAA",BasicStats!$B:$B,0),COLUMN()+1))</f>
        <v>1502</v>
      </c>
      <c r="AC124">
        <f>IFERROR(INDEX(BasicStats!$A:$AH,MATCH($A124,BasicStats!$B:$B,0),COLUMN()+1),INDEX(BasicStats!$A:$AH,MATCH($A124&amp;" NCAA",BasicStats!$B:$B,0),COLUMN()+1))</f>
        <v>546</v>
      </c>
      <c r="AD124">
        <f>IFERROR(INDEX(BasicStats!$A:$AH,MATCH($A124,BasicStats!$B:$B,0),COLUMN()+1),INDEX(BasicStats!$A:$AH,MATCH($A124&amp;" NCAA",BasicStats!$B:$B,0),COLUMN()+1))</f>
        <v>240</v>
      </c>
      <c r="AE124">
        <f>IFERROR(INDEX(BasicStats!$A:$AH,MATCH($A124,BasicStats!$B:$B,0),COLUMN()+1),INDEX(BasicStats!$A:$AH,MATCH($A124&amp;" NCAA",BasicStats!$B:$B,0),COLUMN()+1))</f>
        <v>161</v>
      </c>
      <c r="AF124">
        <f>IFERROR(INDEX(BasicStats!$A:$AH,MATCH($A124,BasicStats!$B:$B,0),COLUMN()+1),INDEX(BasicStats!$A:$AH,MATCH($A124&amp;" NCAA",BasicStats!$B:$B,0),COLUMN()+1))</f>
        <v>410</v>
      </c>
      <c r="AG124" s="38">
        <f>IFERROR(INDEX(AdvancedStats!$A:$AD,MATCH($A124,AdvancedStats!$B:$B,0),COLUMN()-15),INDEX(AdvancedStats!$A:$AD,MATCH($A124&amp;" NCAA",AdvancedStats!$B:$B,0),COLUMN()-15))</f>
        <v>67.3</v>
      </c>
      <c r="AH124" s="38">
        <f>IFERROR(INDEX(AdvancedStats!$A:$AD,MATCH($A124,AdvancedStats!$B:$B,0),COLUMN()-15),INDEX(AdvancedStats!$A:$AD,MATCH($A124&amp;" NCAA",AdvancedStats!$B:$B,0),COLUMN()-15))</f>
        <v>111.8</v>
      </c>
      <c r="AI124" s="38">
        <f>IFERROR(INDEX(AdvancedStats!$A:$AD,MATCH($A124,AdvancedStats!$B:$B,0),COLUMN()-15),INDEX(AdvancedStats!$A:$AD,MATCH($A124&amp;" NCAA",AdvancedStats!$B:$B,0),COLUMN()-15))</f>
        <v>0.316</v>
      </c>
      <c r="AJ124" s="38">
        <f>IFERROR(INDEX(AdvancedStats!$A:$AD,MATCH($A124,AdvancedStats!$B:$B,0),COLUMN()-15),INDEX(AdvancedStats!$A:$AD,MATCH($A124&amp;" NCAA",AdvancedStats!$B:$B,0),COLUMN()-15))</f>
        <v>0.42599999999999999</v>
      </c>
      <c r="AK124" s="38">
        <f>IFERROR(INDEX(AdvancedStats!$A:$AD,MATCH($A124,AdvancedStats!$B:$B,0),COLUMN()-15),INDEX(AdvancedStats!$A:$AD,MATCH($A124&amp;" NCAA",AdvancedStats!$B:$B,0),COLUMN()-15))</f>
        <v>0.55000000000000004</v>
      </c>
      <c r="AL124" s="38">
        <f>IFERROR(INDEX(AdvancedStats!$A:$AD,MATCH($A124,AdvancedStats!$B:$B,0),COLUMN()-15),INDEX(AdvancedStats!$A:$AD,MATCH($A124&amp;" NCAA",AdvancedStats!$B:$B,0),COLUMN()-15))</f>
        <v>54.9</v>
      </c>
      <c r="AM124" s="38">
        <f>IFERROR(INDEX(AdvancedStats!$A:$AD,MATCH($A124,AdvancedStats!$B:$B,0),COLUMN()-15),INDEX(AdvancedStats!$A:$AD,MATCH($A124&amp;" NCAA",AdvancedStats!$B:$B,0),COLUMN()-15))</f>
        <v>55.6</v>
      </c>
      <c r="AN124" s="38">
        <f>IFERROR(INDEX(AdvancedStats!$A:$AD,MATCH($A124,AdvancedStats!$B:$B,0),COLUMN()-15),INDEX(AdvancedStats!$A:$AD,MATCH($A124&amp;" NCAA",AdvancedStats!$B:$B,0),COLUMN()-15))</f>
        <v>9.6</v>
      </c>
      <c r="AO124" s="38">
        <f>IFERROR(INDEX(AdvancedStats!$A:$AD,MATCH($A124,AdvancedStats!$B:$B,0),COLUMN()-15),INDEX(AdvancedStats!$A:$AD,MATCH($A124&amp;" NCAA",AdvancedStats!$B:$B,0),COLUMN()-15))</f>
        <v>13.4</v>
      </c>
      <c r="AP124" s="38">
        <f>IFERROR(INDEX(AdvancedStats!$A:$AD,MATCH($A124,AdvancedStats!$B:$B,0),COLUMN()-15),INDEX(AdvancedStats!$A:$AD,MATCH($A124&amp;" NCAA",AdvancedStats!$B:$B,0),COLUMN()-15))</f>
        <v>0.52100000000000002</v>
      </c>
      <c r="AQ124" s="38">
        <f>IFERROR(INDEX(AdvancedStats!$A:$AD,MATCH($A124,AdvancedStats!$B:$B,0),COLUMN()-15),INDEX(AdvancedStats!$A:$AD,MATCH($A124&amp;" NCAA",AdvancedStats!$B:$B,0),COLUMN()-15))</f>
        <v>13.9</v>
      </c>
      <c r="AR124" s="38">
        <f>IFERROR(INDEX(AdvancedStats!$A:$AD,MATCH($A124,AdvancedStats!$B:$B,0),COLUMN()-15),INDEX(AdvancedStats!$A:$AD,MATCH($A124&amp;" NCAA",AdvancedStats!$B:$B,0),COLUMN()-15))</f>
        <v>33.799999999999997</v>
      </c>
      <c r="AS124" s="38">
        <f>IFERROR(INDEX(AdvancedStats!$A:$AD,MATCH($A124,AdvancedStats!$B:$B,0),COLUMN()-15),INDEX(AdvancedStats!$A:$AD,MATCH($A124&amp;" NCAA",AdvancedStats!$B:$B,0),COLUMN()-15))</f>
        <v>0.222</v>
      </c>
      <c r="AT124" s="39">
        <f>IFERROR(INDEX(AdvancedOpponentStats!$A:$AD,MATCH($A124,AdvancedOpponentStats!$B:$B,0),COLUMN()-27),INDEX(AdvancedOpponentStats!$A:$AD,MATCH($A124&amp;" NCAA",AdvancedOpponentStats!$B:$B,0),COLUMN()-27))</f>
        <v>90.6</v>
      </c>
      <c r="AU124" s="39">
        <f>IFERROR(INDEX(AdvancedOpponentStats!$A:$AD,MATCH($A124,AdvancedOpponentStats!$B:$B,0),COLUMN()-27),INDEX(AdvancedOpponentStats!$A:$AD,MATCH($A124&amp;" NCAA",AdvancedOpponentStats!$B:$B,0),COLUMN()-27))</f>
        <v>0.373</v>
      </c>
      <c r="AV124" s="39">
        <f>IFERROR(INDEX(AdvancedOpponentStats!$A:$AD,MATCH($A124,AdvancedOpponentStats!$B:$B,0),COLUMN()-27),INDEX(AdvancedOpponentStats!$A:$AD,MATCH($A124&amp;" NCAA",AdvancedOpponentStats!$B:$B,0),COLUMN()-27))</f>
        <v>0.41099999999999998</v>
      </c>
      <c r="AW124" s="39">
        <f>IFERROR(INDEX(AdvancedOpponentStats!$A:$AD,MATCH($A124,AdvancedOpponentStats!$B:$B,0),COLUMN()-27),INDEX(AdvancedOpponentStats!$A:$AD,MATCH($A124&amp;" NCAA",AdvancedOpponentStats!$B:$B,0),COLUMN()-27))</f>
        <v>0.47099999999999997</v>
      </c>
      <c r="AX124" s="39">
        <f>IFERROR(INDEX(AdvancedOpponentStats!$A:$AD,MATCH($A124,AdvancedOpponentStats!$B:$B,0),COLUMN()-27),INDEX(AdvancedOpponentStats!$A:$AD,MATCH($A124&amp;" NCAA",AdvancedOpponentStats!$B:$B,0),COLUMN()-27))</f>
        <v>45.1</v>
      </c>
      <c r="AY124" s="39">
        <f>IFERROR(INDEX(AdvancedOpponentStats!$A:$AD,MATCH($A124,AdvancedOpponentStats!$B:$B,0),COLUMN()-27),INDEX(AdvancedOpponentStats!$A:$AD,MATCH($A124&amp;" NCAA",AdvancedOpponentStats!$B:$B,0),COLUMN()-27))</f>
        <v>49.9</v>
      </c>
      <c r="AZ124" s="39">
        <f>IFERROR(INDEX(AdvancedOpponentStats!$A:$AD,MATCH($A124,AdvancedOpponentStats!$B:$B,0),COLUMN()-27),INDEX(AdvancedOpponentStats!$A:$AD,MATCH($A124&amp;" NCAA",AdvancedOpponentStats!$B:$B,0),COLUMN()-27))</f>
        <v>7.8</v>
      </c>
      <c r="BA124" s="39">
        <f>IFERROR(INDEX(AdvancedOpponentStats!$A:$AD,MATCH($A124,AdvancedOpponentStats!$B:$B,0),COLUMN()-27),INDEX(AdvancedOpponentStats!$A:$AD,MATCH($A124&amp;" NCAA",AdvancedOpponentStats!$B:$B,0),COLUMN()-27))</f>
        <v>6.4</v>
      </c>
      <c r="BB124" s="39">
        <f>IFERROR(INDEX(AdvancedOpponentStats!$A:$AD,MATCH($A124,AdvancedOpponentStats!$B:$B,0),COLUMN()-27),INDEX(AdvancedOpponentStats!$A:$AD,MATCH($A124&amp;" NCAA",AdvancedOpponentStats!$B:$B,0),COLUMN()-27))</f>
        <v>0.42499999999999999</v>
      </c>
      <c r="BC124" s="39">
        <f>IFERROR(INDEX(AdvancedOpponentStats!$A:$AD,MATCH($A124,AdvancedOpponentStats!$B:$B,0),COLUMN()-27),INDEX(AdvancedOpponentStats!$A:$AD,MATCH($A124&amp;" NCAA",AdvancedOpponentStats!$B:$B,0),COLUMN()-27))</f>
        <v>15.9</v>
      </c>
      <c r="BD124" s="39">
        <f>IFERROR(INDEX(AdvancedOpponentStats!$A:$AD,MATCH($A124,AdvancedOpponentStats!$B:$B,0),COLUMN()-27),INDEX(AdvancedOpponentStats!$A:$AD,MATCH($A124&amp;" NCAA",AdvancedOpponentStats!$B:$B,0),COLUMN()-27))</f>
        <v>25.5</v>
      </c>
      <c r="BE124" s="39">
        <f>IFERROR(INDEX(AdvancedOpponentStats!$A:$AD,MATCH($A124,AdvancedOpponentStats!$B:$B,0),COLUMN()-27),INDEX(AdvancedOpponentStats!$A:$AD,MATCH($A124&amp;" NCAA",AdvancedOpponentStats!$B:$B,0),COLUMN()-27))</f>
        <v>0.25900000000000001</v>
      </c>
      <c r="BF124" s="41">
        <f>IFERROR(INDEX(TeamRankings!$A:$R,MATCH($A124,TeamRankings!$B:$B,0),COLUMN()-49),INDEX(TeamRankings!$A:$R,MATCH($A124&amp;" NCAA",TeamRankings!$B:$B,0),COLUMN()-49))</f>
        <v>14.3</v>
      </c>
      <c r="BG124" s="41">
        <f>IFERROR(INDEX(TeamRankings!$A:$R,MATCH($A124,TeamRankings!$B:$B,0),COLUMN()-48),INDEX(TeamRankings!$A:$R,MATCH($A124&amp;" NCAA",TeamRankings!$B:$B,0),COLUMN()-48))</f>
        <v>4.6100000000000003</v>
      </c>
      <c r="BH124" s="41">
        <f>IFERROR(INDEX(TeamRankings!$A:$R,MATCH($A124,TeamRankings!$B:$B,0),COLUMN()-47),INDEX(TeamRankings!$A:$R,MATCH($A124&amp;" NCAA",TeamRankings!$B:$B,0),COLUMN()-47))</f>
        <v>6.32</v>
      </c>
      <c r="BI124" s="41">
        <f>IFERROR(INDEX(TeamRankings!$A:$R,MATCH($A124,TeamRankings!$B:$B,0),COLUMN()-47),INDEX(TeamRankings!$A:$R,MATCH($A124&amp;" NCAA",TeamRankings!$B:$B,0),COLUMN()-47))</f>
        <v>12.58</v>
      </c>
      <c r="BJ124" s="41">
        <f>IFERROR(INDEX(TeamRankings!$A:$R,MATCH($A124,TeamRankings!$B:$B,0),COLUMN()-47),INDEX(TeamRankings!$A:$R,MATCH($A124&amp;" NCAA",TeamRankings!$B:$B,0),COLUMN()-47))</f>
        <v>18.899999999999999</v>
      </c>
      <c r="BK124" s="41">
        <f>IFERROR(INDEX(TeamRankings!$A:$R,MATCH($A124,TeamRankings!$B:$B,0),COLUMN()-47),INDEX(TeamRankings!$A:$R,MATCH($A124&amp;" NCAA",TeamRankings!$B:$B,0),COLUMN()-47))</f>
        <v>116.1</v>
      </c>
      <c r="BL124" s="41">
        <f>IFERROR(INDEX(TeamRankings!$A:$R,MATCH($A124,TeamRankings!$B:$B,0),COLUMN()-47),INDEX(TeamRankings!$A:$R,MATCH($A124&amp;" NCAA",TeamRankings!$B:$B,0),COLUMN()-47))</f>
        <v>88.3</v>
      </c>
      <c r="BM124" s="41">
        <f>IFERROR(INDEX(TeamRankings!$A:$R,MATCH($A124,TeamRankings!$B:$B,0),COLUMN()-47),INDEX(TeamRankings!$A:$R,MATCH($A124&amp;" NCAA",TeamRankings!$B:$B,0),COLUMN()-47))</f>
        <v>27.81</v>
      </c>
      <c r="BN124">
        <f t="shared" si="33"/>
        <v>17</v>
      </c>
      <c r="BO124">
        <f t="shared" si="34"/>
        <v>13</v>
      </c>
      <c r="BP124">
        <f t="shared" si="20"/>
        <v>75.324324324324323</v>
      </c>
      <c r="BQ124" s="41" t="str">
        <f>INDEX(TeamRankings!$A:$R,MATCH($A124,TeamRankings!$B:$B,0),3)</f>
        <v>AAC</v>
      </c>
      <c r="BR124" s="40">
        <f t="shared" si="21"/>
        <v>21.200000000000003</v>
      </c>
      <c r="BS124" s="40">
        <f t="shared" si="22"/>
        <v>-5.6999999999999995E-2</v>
      </c>
      <c r="BT124" s="40">
        <f t="shared" si="23"/>
        <v>1.5000000000000013E-2</v>
      </c>
      <c r="BU124" s="40">
        <f t="shared" si="24"/>
        <v>7.900000000000007E-2</v>
      </c>
      <c r="BV124" s="40">
        <f t="shared" si="25"/>
        <v>9.7999999999999972</v>
      </c>
      <c r="BW124" s="40">
        <f t="shared" si="26"/>
        <v>5.7000000000000028</v>
      </c>
      <c r="BX124" s="40">
        <f t="shared" si="27"/>
        <v>1.7999999999999998</v>
      </c>
      <c r="BY124" s="40">
        <f t="shared" si="28"/>
        <v>7</v>
      </c>
      <c r="BZ124" s="40">
        <f t="shared" si="29"/>
        <v>9.600000000000003E-2</v>
      </c>
      <c r="CA124" s="40">
        <f t="shared" si="30"/>
        <v>-2</v>
      </c>
      <c r="CB124" s="40">
        <f t="shared" si="31"/>
        <v>8.2999999999999972</v>
      </c>
      <c r="CC124" s="40">
        <f t="shared" si="32"/>
        <v>-3.7000000000000005E-2</v>
      </c>
    </row>
    <row r="125" spans="1:81" x14ac:dyDescent="0.25">
      <c r="A125" t="s">
        <v>252</v>
      </c>
      <c r="B125">
        <f>IFERROR(INDEX(BasicStats!$A:$AH,MATCH($A125,BasicStats!$B:$B,0),COLUMN()+1),INDEX(BasicStats!$A:$AH,MATCH($A125&amp;" NCAA",BasicStats!$B:$B,0),COLUMN()+1))</f>
        <v>34</v>
      </c>
      <c r="C125">
        <f>IFERROR(INDEX(BasicStats!$A:$AH,MATCH($A125,BasicStats!$B:$B,0),COLUMN()+1),INDEX(BasicStats!$A:$AH,MATCH($A125&amp;" NCAA",BasicStats!$B:$B,0),COLUMN()+1))</f>
        <v>17</v>
      </c>
      <c r="D125">
        <f>IFERROR(INDEX(BasicStats!$A:$AH,MATCH($A125,BasicStats!$B:$B,0),COLUMN()+1),INDEX(BasicStats!$A:$AH,MATCH($A125&amp;" NCAA",BasicStats!$B:$B,0),COLUMN()+1))</f>
        <v>17</v>
      </c>
      <c r="E125">
        <f>IFERROR(INDEX(BasicStats!$A:$AH,MATCH($A125,BasicStats!$B:$B,0),COLUMN()+1),INDEX(BasicStats!$A:$AH,MATCH($A125&amp;" NCAA",BasicStats!$B:$B,0),COLUMN()+1))</f>
        <v>0.5</v>
      </c>
      <c r="F125">
        <f>IFERROR(INDEX(BasicStats!$A:$AH,MATCH($A125,BasicStats!$B:$B,0),COLUMN()+1),INDEX(BasicStats!$A:$AH,MATCH($A125&amp;" NCAA",BasicStats!$B:$B,0),COLUMN()+1))</f>
        <v>-12.28</v>
      </c>
      <c r="G125">
        <f>IFERROR(INDEX(BasicStats!$A:$AH,MATCH($A125,BasicStats!$B:$B,0),COLUMN()+1),INDEX(BasicStats!$A:$AH,MATCH($A125&amp;" NCAA",BasicStats!$B:$B,0),COLUMN()+1))</f>
        <v>-9.51</v>
      </c>
      <c r="H125">
        <f>IFERROR(INDEX(BasicStats!$A:$AH,MATCH($A125,BasicStats!$B:$B,0),COLUMN()+1),INDEX(BasicStats!$A:$AH,MATCH($A125&amp;" NCAA",BasicStats!$B:$B,0),COLUMN()+1))</f>
        <v>10</v>
      </c>
      <c r="I125">
        <f>IFERROR(INDEX(BasicStats!$A:$AH,MATCH($A125,BasicStats!$B:$B,0),COLUMN()+1),INDEX(BasicStats!$A:$AH,MATCH($A125&amp;" NCAA",BasicStats!$B:$B,0),COLUMN()+1))</f>
        <v>6</v>
      </c>
      <c r="J125">
        <f>IFERROR(INDEX(BasicStats!$A:$AH,MATCH($A125,BasicStats!$B:$B,0),COLUMN()+1),INDEX(BasicStats!$A:$AH,MATCH($A125&amp;" NCAA",BasicStats!$B:$B,0),COLUMN()+1))</f>
        <v>6</v>
      </c>
      <c r="K125">
        <f>IFERROR(INDEX(BasicStats!$A:$AH,MATCH($A125,BasicStats!$B:$B,0),COLUMN()+1),INDEX(BasicStats!$A:$AH,MATCH($A125&amp;" NCAA",BasicStats!$B:$B,0),COLUMN()+1))</f>
        <v>8</v>
      </c>
      <c r="L125">
        <f>IFERROR(INDEX(BasicStats!$A:$AH,MATCH($A125,BasicStats!$B:$B,0),COLUMN()+1),INDEX(BasicStats!$A:$AH,MATCH($A125&amp;" NCAA",BasicStats!$B:$B,0),COLUMN()+1))</f>
        <v>9</v>
      </c>
      <c r="M125">
        <f>IFERROR(INDEX(BasicStats!$A:$AH,MATCH($A125,BasicStats!$B:$B,0),COLUMN()+1),INDEX(BasicStats!$A:$AH,MATCH($A125&amp;" NCAA",BasicStats!$B:$B,0),COLUMN()+1))</f>
        <v>8</v>
      </c>
      <c r="N125">
        <f>IFERROR(INDEX(BasicStats!$A:$AH,MATCH($A125,BasicStats!$B:$B,0),COLUMN()+1),INDEX(BasicStats!$A:$AH,MATCH($A125&amp;" NCAA",BasicStats!$B:$B,0),COLUMN()+1))</f>
        <v>2684</v>
      </c>
      <c r="O125">
        <f>IFERROR(INDEX(BasicStats!$A:$AH,MATCH($A125,BasicStats!$B:$B,0),COLUMN()+1),INDEX(BasicStats!$A:$AH,MATCH($A125&amp;" NCAA",BasicStats!$B:$B,0),COLUMN()+1))</f>
        <v>2661</v>
      </c>
      <c r="P125">
        <f>IFERROR(INDEX(BasicStats!$A:$AH,MATCH($A125,BasicStats!$B:$B,0),COLUMN()+1),INDEX(BasicStats!$A:$AH,MATCH($A125&amp;" NCAA",BasicStats!$B:$B,0),COLUMN()+1))</f>
        <v>0</v>
      </c>
      <c r="Q125">
        <f>IFERROR(INDEX(BasicStats!$A:$AH,MATCH($A125,BasicStats!$B:$B,0),COLUMN()+1),INDEX(BasicStats!$A:$AH,MATCH($A125&amp;" NCAA",BasicStats!$B:$B,0),COLUMN()+1))</f>
        <v>1370</v>
      </c>
      <c r="R125">
        <f>IFERROR(INDEX(BasicStats!$A:$AH,MATCH($A125,BasicStats!$B:$B,0),COLUMN()+1),INDEX(BasicStats!$A:$AH,MATCH($A125&amp;" NCAA",BasicStats!$B:$B,0),COLUMN()+1))</f>
        <v>937</v>
      </c>
      <c r="S125">
        <f>IFERROR(INDEX(BasicStats!$A:$AH,MATCH($A125,BasicStats!$B:$B,0),COLUMN()+1),INDEX(BasicStats!$A:$AH,MATCH($A125&amp;" NCAA",BasicStats!$B:$B,0),COLUMN()+1))</f>
        <v>2163</v>
      </c>
      <c r="T125">
        <f>IFERROR(INDEX(BasicStats!$A:$AH,MATCH($A125,BasicStats!$B:$B,0),COLUMN()+1),INDEX(BasicStats!$A:$AH,MATCH($A125&amp;" NCAA",BasicStats!$B:$B,0),COLUMN()+1))</f>
        <v>0.433</v>
      </c>
      <c r="U125">
        <f>IFERROR(INDEX(BasicStats!$A:$AH,MATCH($A125,BasicStats!$B:$B,0),COLUMN()+1),INDEX(BasicStats!$A:$AH,MATCH($A125&amp;" NCAA",BasicStats!$B:$B,0),COLUMN()+1))</f>
        <v>244</v>
      </c>
      <c r="V125">
        <f>IFERROR(INDEX(BasicStats!$A:$AH,MATCH($A125,BasicStats!$B:$B,0),COLUMN()+1),INDEX(BasicStats!$A:$AH,MATCH($A125&amp;" NCAA",BasicStats!$B:$B,0),COLUMN()+1))</f>
        <v>669</v>
      </c>
      <c r="W125">
        <f>IFERROR(INDEX(BasicStats!$A:$AH,MATCH($A125,BasicStats!$B:$B,0),COLUMN()+1),INDEX(BasicStats!$A:$AH,MATCH($A125&amp;" NCAA",BasicStats!$B:$B,0),COLUMN()+1))</f>
        <v>0.36499999999999999</v>
      </c>
      <c r="X125">
        <f>IFERROR(INDEX(BasicStats!$A:$AH,MATCH($A125,BasicStats!$B:$B,0),COLUMN()+1),INDEX(BasicStats!$A:$AH,MATCH($A125&amp;" NCAA",BasicStats!$B:$B,0),COLUMN()+1))</f>
        <v>566</v>
      </c>
      <c r="Y125">
        <f>IFERROR(INDEX(BasicStats!$A:$AH,MATCH($A125,BasicStats!$B:$B,0),COLUMN()+1),INDEX(BasicStats!$A:$AH,MATCH($A125&amp;" NCAA",BasicStats!$B:$B,0),COLUMN()+1))</f>
        <v>780</v>
      </c>
      <c r="Z125">
        <f>IFERROR(INDEX(BasicStats!$A:$AH,MATCH($A125,BasicStats!$B:$B,0),COLUMN()+1),INDEX(BasicStats!$A:$AH,MATCH($A125&amp;" NCAA",BasicStats!$B:$B,0),COLUMN()+1))</f>
        <v>0.72599999999999998</v>
      </c>
      <c r="AA125">
        <f>IFERROR(INDEX(BasicStats!$A:$AH,MATCH($A125,BasicStats!$B:$B,0),COLUMN()+1),INDEX(BasicStats!$A:$AH,MATCH($A125&amp;" NCAA",BasicStats!$B:$B,0),COLUMN()+1))</f>
        <v>396</v>
      </c>
      <c r="AB125">
        <f>IFERROR(INDEX(BasicStats!$A:$AH,MATCH($A125,BasicStats!$B:$B,0),COLUMN()+1),INDEX(BasicStats!$A:$AH,MATCH($A125&amp;" NCAA",BasicStats!$B:$B,0),COLUMN()+1))</f>
        <v>1253</v>
      </c>
      <c r="AC125">
        <f>IFERROR(INDEX(BasicStats!$A:$AH,MATCH($A125,BasicStats!$B:$B,0),COLUMN()+1),INDEX(BasicStats!$A:$AH,MATCH($A125&amp;" NCAA",BasicStats!$B:$B,0),COLUMN()+1))</f>
        <v>463</v>
      </c>
      <c r="AD125">
        <f>IFERROR(INDEX(BasicStats!$A:$AH,MATCH($A125,BasicStats!$B:$B,0),COLUMN()+1),INDEX(BasicStats!$A:$AH,MATCH($A125&amp;" NCAA",BasicStats!$B:$B,0),COLUMN()+1))</f>
        <v>198</v>
      </c>
      <c r="AE125">
        <f>IFERROR(INDEX(BasicStats!$A:$AH,MATCH($A125,BasicStats!$B:$B,0),COLUMN()+1),INDEX(BasicStats!$A:$AH,MATCH($A125&amp;" NCAA",BasicStats!$B:$B,0),COLUMN()+1))</f>
        <v>144</v>
      </c>
      <c r="AF125">
        <f>IFERROR(INDEX(BasicStats!$A:$AH,MATCH($A125,BasicStats!$B:$B,0),COLUMN()+1),INDEX(BasicStats!$A:$AH,MATCH($A125&amp;" NCAA",BasicStats!$B:$B,0),COLUMN()+1))</f>
        <v>427</v>
      </c>
      <c r="AG125" s="38">
        <f>IFERROR(INDEX(AdvancedStats!$A:$AD,MATCH($A125,AdvancedStats!$B:$B,0),COLUMN()-15),INDEX(AdvancedStats!$A:$AD,MATCH($A125&amp;" NCAA",AdvancedStats!$B:$B,0),COLUMN()-15))</f>
        <v>74.8</v>
      </c>
      <c r="AH125" s="38">
        <f>IFERROR(INDEX(AdvancedStats!$A:$AD,MATCH($A125,AdvancedStats!$B:$B,0),COLUMN()-15),INDEX(AdvancedStats!$A:$AD,MATCH($A125&amp;" NCAA",AdvancedStats!$B:$B,0),COLUMN()-15))</f>
        <v>104.8</v>
      </c>
      <c r="AI125" s="38">
        <f>IFERROR(INDEX(AdvancedStats!$A:$AD,MATCH($A125,AdvancedStats!$B:$B,0),COLUMN()-15),INDEX(AdvancedStats!$A:$AD,MATCH($A125&amp;" NCAA",AdvancedStats!$B:$B,0),COLUMN()-15))</f>
        <v>0.36099999999999999</v>
      </c>
      <c r="AJ125" s="38">
        <f>IFERROR(INDEX(AdvancedStats!$A:$AD,MATCH($A125,AdvancedStats!$B:$B,0),COLUMN()-15),INDEX(AdvancedStats!$A:$AD,MATCH($A125&amp;" NCAA",AdvancedStats!$B:$B,0),COLUMN()-15))</f>
        <v>0.309</v>
      </c>
      <c r="AK125" s="38">
        <f>IFERROR(INDEX(AdvancedStats!$A:$AD,MATCH($A125,AdvancedStats!$B:$B,0),COLUMN()-15),INDEX(AdvancedStats!$A:$AD,MATCH($A125&amp;" NCAA",AdvancedStats!$B:$B,0),COLUMN()-15))</f>
        <v>0.53</v>
      </c>
      <c r="AL125" s="38">
        <f>IFERROR(INDEX(AdvancedStats!$A:$AD,MATCH($A125,AdvancedStats!$B:$B,0),COLUMN()-15),INDEX(AdvancedStats!$A:$AD,MATCH($A125&amp;" NCAA",AdvancedStats!$B:$B,0),COLUMN()-15))</f>
        <v>48.1</v>
      </c>
      <c r="AM125" s="38">
        <f>IFERROR(INDEX(AdvancedStats!$A:$AD,MATCH($A125,AdvancedStats!$B:$B,0),COLUMN()-15),INDEX(AdvancedStats!$A:$AD,MATCH($A125&amp;" NCAA",AdvancedStats!$B:$B,0),COLUMN()-15))</f>
        <v>49.4</v>
      </c>
      <c r="AN125" s="38">
        <f>IFERROR(INDEX(AdvancedStats!$A:$AD,MATCH($A125,AdvancedStats!$B:$B,0),COLUMN()-15),INDEX(AdvancedStats!$A:$AD,MATCH($A125&amp;" NCAA",AdvancedStats!$B:$B,0),COLUMN()-15))</f>
        <v>7.7</v>
      </c>
      <c r="AO125" s="38">
        <f>IFERROR(INDEX(AdvancedStats!$A:$AD,MATCH($A125,AdvancedStats!$B:$B,0),COLUMN()-15),INDEX(AdvancedStats!$A:$AD,MATCH($A125&amp;" NCAA",AdvancedStats!$B:$B,0),COLUMN()-15))</f>
        <v>11.1</v>
      </c>
      <c r="AP125" s="38">
        <f>IFERROR(INDEX(AdvancedStats!$A:$AD,MATCH($A125,AdvancedStats!$B:$B,0),COLUMN()-15),INDEX(AdvancedStats!$A:$AD,MATCH($A125&amp;" NCAA",AdvancedStats!$B:$B,0),COLUMN()-15))</f>
        <v>0.49</v>
      </c>
      <c r="AQ125" s="38">
        <f>IFERROR(INDEX(AdvancedStats!$A:$AD,MATCH($A125,AdvancedStats!$B:$B,0),COLUMN()-15),INDEX(AdvancedStats!$A:$AD,MATCH($A125&amp;" NCAA",AdvancedStats!$B:$B,0),COLUMN()-15))</f>
        <v>14.4</v>
      </c>
      <c r="AR125" s="38">
        <f>IFERROR(INDEX(AdvancedStats!$A:$AD,MATCH($A125,AdvancedStats!$B:$B,0),COLUMN()-15),INDEX(AdvancedStats!$A:$AD,MATCH($A125&amp;" NCAA",AdvancedStats!$B:$B,0),COLUMN()-15))</f>
        <v>29.7</v>
      </c>
      <c r="AS125" s="38">
        <f>IFERROR(INDEX(AdvancedStats!$A:$AD,MATCH($A125,AdvancedStats!$B:$B,0),COLUMN()-15),INDEX(AdvancedStats!$A:$AD,MATCH($A125&amp;" NCAA",AdvancedStats!$B:$B,0),COLUMN()-15))</f>
        <v>0.26200000000000001</v>
      </c>
      <c r="AT125" s="39">
        <f>IFERROR(INDEX(AdvancedOpponentStats!$A:$AD,MATCH($A125,AdvancedOpponentStats!$B:$B,0),COLUMN()-27),INDEX(AdvancedOpponentStats!$A:$AD,MATCH($A125&amp;" NCAA",AdvancedOpponentStats!$B:$B,0),COLUMN()-27))</f>
        <v>103.9</v>
      </c>
      <c r="AU125" s="39">
        <f>IFERROR(INDEX(AdvancedOpponentStats!$A:$AD,MATCH($A125,AdvancedOpponentStats!$B:$B,0),COLUMN()-27),INDEX(AdvancedOpponentStats!$A:$AD,MATCH($A125&amp;" NCAA",AdvancedOpponentStats!$B:$B,0),COLUMN()-27))</f>
        <v>0.371</v>
      </c>
      <c r="AV125" s="39">
        <f>IFERROR(INDEX(AdvancedOpponentStats!$A:$AD,MATCH($A125,AdvancedOpponentStats!$B:$B,0),COLUMN()-27),INDEX(AdvancedOpponentStats!$A:$AD,MATCH($A125&amp;" NCAA",AdvancedOpponentStats!$B:$B,0),COLUMN()-27))</f>
        <v>0.38200000000000001</v>
      </c>
      <c r="AW125" s="39">
        <f>IFERROR(INDEX(AdvancedOpponentStats!$A:$AD,MATCH($A125,AdvancedOpponentStats!$B:$B,0),COLUMN()-27),INDEX(AdvancedOpponentStats!$A:$AD,MATCH($A125&amp;" NCAA",AdvancedOpponentStats!$B:$B,0),COLUMN()-27))</f>
        <v>0.54</v>
      </c>
      <c r="AX125" s="39">
        <f>IFERROR(INDEX(AdvancedOpponentStats!$A:$AD,MATCH($A125,AdvancedOpponentStats!$B:$B,0),COLUMN()-27),INDEX(AdvancedOpponentStats!$A:$AD,MATCH($A125&amp;" NCAA",AdvancedOpponentStats!$B:$B,0),COLUMN()-27))</f>
        <v>51.9</v>
      </c>
      <c r="AY125" s="39">
        <f>IFERROR(INDEX(AdvancedOpponentStats!$A:$AD,MATCH($A125,AdvancedOpponentStats!$B:$B,0),COLUMN()-27),INDEX(AdvancedOpponentStats!$A:$AD,MATCH($A125&amp;" NCAA",AdvancedOpponentStats!$B:$B,0),COLUMN()-27))</f>
        <v>53.6</v>
      </c>
      <c r="AZ125" s="39">
        <f>IFERROR(INDEX(AdvancedOpponentStats!$A:$AD,MATCH($A125,AdvancedOpponentStats!$B:$B,0),COLUMN()-27),INDEX(AdvancedOpponentStats!$A:$AD,MATCH($A125&amp;" NCAA",AdvancedOpponentStats!$B:$B,0),COLUMN()-27))</f>
        <v>7.6</v>
      </c>
      <c r="BA125" s="39">
        <f>IFERROR(INDEX(AdvancedOpponentStats!$A:$AD,MATCH($A125,AdvancedOpponentStats!$B:$B,0),COLUMN()-27),INDEX(AdvancedOpponentStats!$A:$AD,MATCH($A125&amp;" NCAA",AdvancedOpponentStats!$B:$B,0),COLUMN()-27))</f>
        <v>6.2</v>
      </c>
      <c r="BB125" s="39">
        <f>IFERROR(INDEX(AdvancedOpponentStats!$A:$AD,MATCH($A125,AdvancedOpponentStats!$B:$B,0),COLUMN()-27),INDEX(AdvancedOpponentStats!$A:$AD,MATCH($A125&amp;" NCAA",AdvancedOpponentStats!$B:$B,0),COLUMN()-27))</f>
        <v>0.502</v>
      </c>
      <c r="BC125" s="39">
        <f>IFERROR(INDEX(AdvancedOpponentStats!$A:$AD,MATCH($A125,AdvancedOpponentStats!$B:$B,0),COLUMN()-27),INDEX(AdvancedOpponentStats!$A:$AD,MATCH($A125&amp;" NCAA",AdvancedOpponentStats!$B:$B,0),COLUMN()-27))</f>
        <v>17.2</v>
      </c>
      <c r="BD125" s="39">
        <f>IFERROR(INDEX(AdvancedOpponentStats!$A:$AD,MATCH($A125,AdvancedOpponentStats!$B:$B,0),COLUMN()-27),INDEX(AdvancedOpponentStats!$A:$AD,MATCH($A125&amp;" NCAA",AdvancedOpponentStats!$B:$B,0),COLUMN()-27))</f>
        <v>32.5</v>
      </c>
      <c r="BE125" s="39">
        <f>IFERROR(INDEX(AdvancedOpponentStats!$A:$AD,MATCH($A125,AdvancedOpponentStats!$B:$B,0),COLUMN()-27),INDEX(AdvancedOpponentStats!$A:$AD,MATCH($A125&amp;" NCAA",AdvancedOpponentStats!$B:$B,0),COLUMN()-27))</f>
        <v>0.26800000000000002</v>
      </c>
      <c r="BF125" s="41">
        <f>IFERROR(INDEX(TeamRankings!$A:$R,MATCH($A125,TeamRankings!$B:$B,0),COLUMN()-49),INDEX(TeamRankings!$A:$R,MATCH($A125&amp;" NCAA",TeamRankings!$B:$B,0),COLUMN()-49))</f>
        <v>0.68</v>
      </c>
      <c r="BG125" s="41">
        <f>IFERROR(INDEX(TeamRankings!$A:$R,MATCH($A125,TeamRankings!$B:$B,0),COLUMN()-48),INDEX(TeamRankings!$A:$R,MATCH($A125&amp;" NCAA",TeamRankings!$B:$B,0),COLUMN()-48))</f>
        <v>-9.51</v>
      </c>
      <c r="BH125" s="41">
        <f>IFERROR(INDEX(TeamRankings!$A:$R,MATCH($A125,TeamRankings!$B:$B,0),COLUMN()-47),INDEX(TeamRankings!$A:$R,MATCH($A125&amp;" NCAA",TeamRankings!$B:$B,0),COLUMN()-47))</f>
        <v>-0.33</v>
      </c>
      <c r="BI125" s="41">
        <f>IFERROR(INDEX(TeamRankings!$A:$R,MATCH($A125,TeamRankings!$B:$B,0),COLUMN()-47),INDEX(TeamRankings!$A:$R,MATCH($A125&amp;" NCAA",TeamRankings!$B:$B,0),COLUMN()-47))</f>
        <v>-11.95</v>
      </c>
      <c r="BJ125" s="41">
        <f>IFERROR(INDEX(TeamRankings!$A:$R,MATCH($A125,TeamRankings!$B:$B,0),COLUMN()-47),INDEX(TeamRankings!$A:$R,MATCH($A125&amp;" NCAA",TeamRankings!$B:$B,0),COLUMN()-47))</f>
        <v>-12.28</v>
      </c>
      <c r="BK125" s="41">
        <f>IFERROR(INDEX(TeamRankings!$A:$R,MATCH($A125,TeamRankings!$B:$B,0),COLUMN()-47),INDEX(TeamRankings!$A:$R,MATCH($A125&amp;" NCAA",TeamRankings!$B:$B,0),COLUMN()-47))</f>
        <v>98.77</v>
      </c>
      <c r="BL125" s="41">
        <f>IFERROR(INDEX(TeamRankings!$A:$R,MATCH($A125,TeamRankings!$B:$B,0),COLUMN()-47),INDEX(TeamRankings!$A:$R,MATCH($A125&amp;" NCAA",TeamRankings!$B:$B,0),COLUMN()-47))</f>
        <v>114.28</v>
      </c>
      <c r="BM125" s="41">
        <f>IFERROR(INDEX(TeamRankings!$A:$R,MATCH($A125,TeamRankings!$B:$B,0),COLUMN()-47),INDEX(TeamRankings!$A:$R,MATCH($A125&amp;" NCAA",TeamRankings!$B:$B,0),COLUMN()-47))</f>
        <v>-15.51</v>
      </c>
      <c r="BN125">
        <f t="shared" si="33"/>
        <v>249</v>
      </c>
      <c r="BO125">
        <f t="shared" si="34"/>
        <v>336</v>
      </c>
      <c r="BP125">
        <f t="shared" si="20"/>
        <v>78.941176470588232</v>
      </c>
      <c r="BQ125" s="41" t="str">
        <f>INDEX(TeamRankings!$A:$R,MATCH($A125,TeamRankings!$B:$B,0),3)</f>
        <v>MEAC</v>
      </c>
      <c r="BR125" s="40">
        <f t="shared" si="21"/>
        <v>0.89999999999999147</v>
      </c>
      <c r="BS125" s="40">
        <f t="shared" si="22"/>
        <v>-1.0000000000000009E-2</v>
      </c>
      <c r="BT125" s="40">
        <f t="shared" si="23"/>
        <v>-7.3000000000000009E-2</v>
      </c>
      <c r="BU125" s="40">
        <f t="shared" si="24"/>
        <v>-1.0000000000000009E-2</v>
      </c>
      <c r="BV125" s="40">
        <f t="shared" si="25"/>
        <v>-3.7999999999999972</v>
      </c>
      <c r="BW125" s="40">
        <f t="shared" si="26"/>
        <v>-4.2000000000000028</v>
      </c>
      <c r="BX125" s="40">
        <f t="shared" si="27"/>
        <v>0.10000000000000053</v>
      </c>
      <c r="BY125" s="40">
        <f t="shared" si="28"/>
        <v>4.8999999999999995</v>
      </c>
      <c r="BZ125" s="40">
        <f t="shared" si="29"/>
        <v>-1.2000000000000011E-2</v>
      </c>
      <c r="CA125" s="40">
        <f t="shared" si="30"/>
        <v>-2.7999999999999989</v>
      </c>
      <c r="CB125" s="40">
        <f t="shared" si="31"/>
        <v>-2.8000000000000007</v>
      </c>
      <c r="CC125" s="40">
        <f t="shared" si="32"/>
        <v>-6.0000000000000053E-3</v>
      </c>
    </row>
    <row r="126" spans="1:81" x14ac:dyDescent="0.25">
      <c r="A126" t="s">
        <v>253</v>
      </c>
      <c r="B126">
        <f>IFERROR(INDEX(BasicStats!$A:$AH,MATCH($A126,BasicStats!$B:$B,0),COLUMN()+1),INDEX(BasicStats!$A:$AH,MATCH($A126&amp;" NCAA",BasicStats!$B:$B,0),COLUMN()+1))</f>
        <v>30</v>
      </c>
      <c r="C126">
        <f>IFERROR(INDEX(BasicStats!$A:$AH,MATCH($A126,BasicStats!$B:$B,0),COLUMN()+1),INDEX(BasicStats!$A:$AH,MATCH($A126&amp;" NCAA",BasicStats!$B:$B,0),COLUMN()+1))</f>
        <v>11</v>
      </c>
      <c r="D126">
        <f>IFERROR(INDEX(BasicStats!$A:$AH,MATCH($A126,BasicStats!$B:$B,0),COLUMN()+1),INDEX(BasicStats!$A:$AH,MATCH($A126&amp;" NCAA",BasicStats!$B:$B,0),COLUMN()+1))</f>
        <v>19</v>
      </c>
      <c r="E126">
        <f>IFERROR(INDEX(BasicStats!$A:$AH,MATCH($A126,BasicStats!$B:$B,0),COLUMN()+1),INDEX(BasicStats!$A:$AH,MATCH($A126&amp;" NCAA",BasicStats!$B:$B,0),COLUMN()+1))</f>
        <v>0.36699999999999999</v>
      </c>
      <c r="F126">
        <f>IFERROR(INDEX(BasicStats!$A:$AH,MATCH($A126,BasicStats!$B:$B,0),COLUMN()+1),INDEX(BasicStats!$A:$AH,MATCH($A126&amp;" NCAA",BasicStats!$B:$B,0),COLUMN()+1))</f>
        <v>-13.15</v>
      </c>
      <c r="G126">
        <f>IFERROR(INDEX(BasicStats!$A:$AH,MATCH($A126,BasicStats!$B:$B,0),COLUMN()+1),INDEX(BasicStats!$A:$AH,MATCH($A126&amp;" NCAA",BasicStats!$B:$B,0),COLUMN()+1))</f>
        <v>-4.79</v>
      </c>
      <c r="H126">
        <f>IFERROR(INDEX(BasicStats!$A:$AH,MATCH($A126,BasicStats!$B:$B,0),COLUMN()+1),INDEX(BasicStats!$A:$AH,MATCH($A126&amp;" NCAA",BasicStats!$B:$B,0),COLUMN()+1))</f>
        <v>7</v>
      </c>
      <c r="I126">
        <f>IFERROR(INDEX(BasicStats!$A:$AH,MATCH($A126,BasicStats!$B:$B,0),COLUMN()+1),INDEX(BasicStats!$A:$AH,MATCH($A126&amp;" NCAA",BasicStats!$B:$B,0),COLUMN()+1))</f>
        <v>13</v>
      </c>
      <c r="J126">
        <f>IFERROR(INDEX(BasicStats!$A:$AH,MATCH($A126,BasicStats!$B:$B,0),COLUMN()+1),INDEX(BasicStats!$A:$AH,MATCH($A126&amp;" NCAA",BasicStats!$B:$B,0),COLUMN()+1))</f>
        <v>6</v>
      </c>
      <c r="K126">
        <f>IFERROR(INDEX(BasicStats!$A:$AH,MATCH($A126,BasicStats!$B:$B,0),COLUMN()+1),INDEX(BasicStats!$A:$AH,MATCH($A126&amp;" NCAA",BasicStats!$B:$B,0),COLUMN()+1))</f>
        <v>7</v>
      </c>
      <c r="L126">
        <f>IFERROR(INDEX(BasicStats!$A:$AH,MATCH($A126,BasicStats!$B:$B,0),COLUMN()+1),INDEX(BasicStats!$A:$AH,MATCH($A126&amp;" NCAA",BasicStats!$B:$B,0),COLUMN()+1))</f>
        <v>5</v>
      </c>
      <c r="M126">
        <f>IFERROR(INDEX(BasicStats!$A:$AH,MATCH($A126,BasicStats!$B:$B,0),COLUMN()+1),INDEX(BasicStats!$A:$AH,MATCH($A126&amp;" NCAA",BasicStats!$B:$B,0),COLUMN()+1))</f>
        <v>11</v>
      </c>
      <c r="N126">
        <f>IFERROR(INDEX(BasicStats!$A:$AH,MATCH($A126,BasicStats!$B:$B,0),COLUMN()+1),INDEX(BasicStats!$A:$AH,MATCH($A126&amp;" NCAA",BasicStats!$B:$B,0),COLUMN()+1))</f>
        <v>2198</v>
      </c>
      <c r="O126">
        <f>IFERROR(INDEX(BasicStats!$A:$AH,MATCH($A126,BasicStats!$B:$B,0),COLUMN()+1),INDEX(BasicStats!$A:$AH,MATCH($A126&amp;" NCAA",BasicStats!$B:$B,0),COLUMN()+1))</f>
        <v>2369</v>
      </c>
      <c r="P126">
        <f>IFERROR(INDEX(BasicStats!$A:$AH,MATCH($A126,BasicStats!$B:$B,0),COLUMN()+1),INDEX(BasicStats!$A:$AH,MATCH($A126&amp;" NCAA",BasicStats!$B:$B,0),COLUMN()+1))</f>
        <v>0</v>
      </c>
      <c r="Q126">
        <f>IFERROR(INDEX(BasicStats!$A:$AH,MATCH($A126,BasicStats!$B:$B,0),COLUMN()+1),INDEX(BasicStats!$A:$AH,MATCH($A126&amp;" NCAA",BasicStats!$B:$B,0),COLUMN()+1))</f>
        <v>1200</v>
      </c>
      <c r="R126">
        <f>IFERROR(INDEX(BasicStats!$A:$AH,MATCH($A126,BasicStats!$B:$B,0),COLUMN()+1),INDEX(BasicStats!$A:$AH,MATCH($A126&amp;" NCAA",BasicStats!$B:$B,0),COLUMN()+1))</f>
        <v>779</v>
      </c>
      <c r="S126">
        <f>IFERROR(INDEX(BasicStats!$A:$AH,MATCH($A126,BasicStats!$B:$B,0),COLUMN()+1),INDEX(BasicStats!$A:$AH,MATCH($A126&amp;" NCAA",BasicStats!$B:$B,0),COLUMN()+1))</f>
        <v>1742</v>
      </c>
      <c r="T126">
        <f>IFERROR(INDEX(BasicStats!$A:$AH,MATCH($A126,BasicStats!$B:$B,0),COLUMN()+1),INDEX(BasicStats!$A:$AH,MATCH($A126&amp;" NCAA",BasicStats!$B:$B,0),COLUMN()+1))</f>
        <v>0.44700000000000001</v>
      </c>
      <c r="U126">
        <f>IFERROR(INDEX(BasicStats!$A:$AH,MATCH($A126,BasicStats!$B:$B,0),COLUMN()+1),INDEX(BasicStats!$A:$AH,MATCH($A126&amp;" NCAA",BasicStats!$B:$B,0),COLUMN()+1))</f>
        <v>274</v>
      </c>
      <c r="V126">
        <f>IFERROR(INDEX(BasicStats!$A:$AH,MATCH($A126,BasicStats!$B:$B,0),COLUMN()+1),INDEX(BasicStats!$A:$AH,MATCH($A126&amp;" NCAA",BasicStats!$B:$B,0),COLUMN()+1))</f>
        <v>752</v>
      </c>
      <c r="W126">
        <f>IFERROR(INDEX(BasicStats!$A:$AH,MATCH($A126,BasicStats!$B:$B,0),COLUMN()+1),INDEX(BasicStats!$A:$AH,MATCH($A126&amp;" NCAA",BasicStats!$B:$B,0),COLUMN()+1))</f>
        <v>0.36399999999999999</v>
      </c>
      <c r="X126">
        <f>IFERROR(INDEX(BasicStats!$A:$AH,MATCH($A126,BasicStats!$B:$B,0),COLUMN()+1),INDEX(BasicStats!$A:$AH,MATCH($A126&amp;" NCAA",BasicStats!$B:$B,0),COLUMN()+1))</f>
        <v>366</v>
      </c>
      <c r="Y126">
        <f>IFERROR(INDEX(BasicStats!$A:$AH,MATCH($A126,BasicStats!$B:$B,0),COLUMN()+1),INDEX(BasicStats!$A:$AH,MATCH($A126&amp;" NCAA",BasicStats!$B:$B,0),COLUMN()+1))</f>
        <v>498</v>
      </c>
      <c r="Z126">
        <f>IFERROR(INDEX(BasicStats!$A:$AH,MATCH($A126,BasicStats!$B:$B,0),COLUMN()+1),INDEX(BasicStats!$A:$AH,MATCH($A126&amp;" NCAA",BasicStats!$B:$B,0),COLUMN()+1))</f>
        <v>0.73499999999999999</v>
      </c>
      <c r="AA126">
        <f>IFERROR(INDEX(BasicStats!$A:$AH,MATCH($A126,BasicStats!$B:$B,0),COLUMN()+1),INDEX(BasicStats!$A:$AH,MATCH($A126&amp;" NCAA",BasicStats!$B:$B,0),COLUMN()+1))</f>
        <v>275</v>
      </c>
      <c r="AB126">
        <f>IFERROR(INDEX(BasicStats!$A:$AH,MATCH($A126,BasicStats!$B:$B,0),COLUMN()+1),INDEX(BasicStats!$A:$AH,MATCH($A126&amp;" NCAA",BasicStats!$B:$B,0),COLUMN()+1))</f>
        <v>975</v>
      </c>
      <c r="AC126">
        <f>IFERROR(INDEX(BasicStats!$A:$AH,MATCH($A126,BasicStats!$B:$B,0),COLUMN()+1),INDEX(BasicStats!$A:$AH,MATCH($A126&amp;" NCAA",BasicStats!$B:$B,0),COLUMN()+1))</f>
        <v>383</v>
      </c>
      <c r="AD126">
        <f>IFERROR(INDEX(BasicStats!$A:$AH,MATCH($A126,BasicStats!$B:$B,0),COLUMN()+1),INDEX(BasicStats!$A:$AH,MATCH($A126&amp;" NCAA",BasicStats!$B:$B,0),COLUMN()+1))</f>
        <v>154</v>
      </c>
      <c r="AE126">
        <f>IFERROR(INDEX(BasicStats!$A:$AH,MATCH($A126,BasicStats!$B:$B,0),COLUMN()+1),INDEX(BasicStats!$A:$AH,MATCH($A126&amp;" NCAA",BasicStats!$B:$B,0),COLUMN()+1))</f>
        <v>88</v>
      </c>
      <c r="AF126">
        <f>IFERROR(INDEX(BasicStats!$A:$AH,MATCH($A126,BasicStats!$B:$B,0),COLUMN()+1),INDEX(BasicStats!$A:$AH,MATCH($A126&amp;" NCAA",BasicStats!$B:$B,0),COLUMN()+1))</f>
        <v>360</v>
      </c>
      <c r="AG126" s="38">
        <f>IFERROR(INDEX(AdvancedStats!$A:$AD,MATCH($A126,AdvancedStats!$B:$B,0),COLUMN()-15),INDEX(AdvancedStats!$A:$AD,MATCH($A126&amp;" NCAA",AdvancedStats!$B:$B,0),COLUMN()-15))</f>
        <v>68.900000000000006</v>
      </c>
      <c r="AH126" s="38">
        <f>IFERROR(INDEX(AdvancedStats!$A:$AD,MATCH($A126,AdvancedStats!$B:$B,0),COLUMN()-15),INDEX(AdvancedStats!$A:$AD,MATCH($A126&amp;" NCAA",AdvancedStats!$B:$B,0),COLUMN()-15))</f>
        <v>106.3</v>
      </c>
      <c r="AI126" s="38">
        <f>IFERROR(INDEX(AdvancedStats!$A:$AD,MATCH($A126,AdvancedStats!$B:$B,0),COLUMN()-15),INDEX(AdvancedStats!$A:$AD,MATCH($A126&amp;" NCAA",AdvancedStats!$B:$B,0),COLUMN()-15))</f>
        <v>0.28599999999999998</v>
      </c>
      <c r="AJ126" s="38">
        <f>IFERROR(INDEX(AdvancedStats!$A:$AD,MATCH($A126,AdvancedStats!$B:$B,0),COLUMN()-15),INDEX(AdvancedStats!$A:$AD,MATCH($A126&amp;" NCAA",AdvancedStats!$B:$B,0),COLUMN()-15))</f>
        <v>0.432</v>
      </c>
      <c r="AK126" s="38">
        <f>IFERROR(INDEX(AdvancedStats!$A:$AD,MATCH($A126,AdvancedStats!$B:$B,0),COLUMN()-15),INDEX(AdvancedStats!$A:$AD,MATCH($A126&amp;" NCAA",AdvancedStats!$B:$B,0),COLUMN()-15))</f>
        <v>0.55500000000000005</v>
      </c>
      <c r="AL126" s="38">
        <f>IFERROR(INDEX(AdvancedStats!$A:$AD,MATCH($A126,AdvancedStats!$B:$B,0),COLUMN()-15),INDEX(AdvancedStats!$A:$AD,MATCH($A126&amp;" NCAA",AdvancedStats!$B:$B,0),COLUMN()-15))</f>
        <v>48.6</v>
      </c>
      <c r="AM126" s="38">
        <f>IFERROR(INDEX(AdvancedStats!$A:$AD,MATCH($A126,AdvancedStats!$B:$B,0),COLUMN()-15),INDEX(AdvancedStats!$A:$AD,MATCH($A126&amp;" NCAA",AdvancedStats!$B:$B,0),COLUMN()-15))</f>
        <v>49.2</v>
      </c>
      <c r="AN126" s="38">
        <f>IFERROR(INDEX(AdvancedStats!$A:$AD,MATCH($A126,AdvancedStats!$B:$B,0),COLUMN()-15),INDEX(AdvancedStats!$A:$AD,MATCH($A126&amp;" NCAA",AdvancedStats!$B:$B,0),COLUMN()-15))</f>
        <v>7.4</v>
      </c>
      <c r="AO126" s="38">
        <f>IFERROR(INDEX(AdvancedStats!$A:$AD,MATCH($A126,AdvancedStats!$B:$B,0),COLUMN()-15),INDEX(AdvancedStats!$A:$AD,MATCH($A126&amp;" NCAA",AdvancedStats!$B:$B,0),COLUMN()-15))</f>
        <v>7.9</v>
      </c>
      <c r="AP126" s="38">
        <f>IFERROR(INDEX(AdvancedStats!$A:$AD,MATCH($A126,AdvancedStats!$B:$B,0),COLUMN()-15),INDEX(AdvancedStats!$A:$AD,MATCH($A126&amp;" NCAA",AdvancedStats!$B:$B,0),COLUMN()-15))</f>
        <v>0.52600000000000002</v>
      </c>
      <c r="AQ126" s="38">
        <f>IFERROR(INDEX(AdvancedStats!$A:$AD,MATCH($A126,AdvancedStats!$B:$B,0),COLUMN()-15),INDEX(AdvancedStats!$A:$AD,MATCH($A126&amp;" NCAA",AdvancedStats!$B:$B,0),COLUMN()-15))</f>
        <v>15.4</v>
      </c>
      <c r="AR126" s="38">
        <f>IFERROR(INDEX(AdvancedStats!$A:$AD,MATCH($A126,AdvancedStats!$B:$B,0),COLUMN()-15),INDEX(AdvancedStats!$A:$AD,MATCH($A126&amp;" NCAA",AdvancedStats!$B:$B,0),COLUMN()-15))</f>
        <v>26.8</v>
      </c>
      <c r="AS126" s="38">
        <f>IFERROR(INDEX(AdvancedStats!$A:$AD,MATCH($A126,AdvancedStats!$B:$B,0),COLUMN()-15),INDEX(AdvancedStats!$A:$AD,MATCH($A126&amp;" NCAA",AdvancedStats!$B:$B,0),COLUMN()-15))</f>
        <v>0.21</v>
      </c>
      <c r="AT126" s="39">
        <f>IFERROR(INDEX(AdvancedOpponentStats!$A:$AD,MATCH($A126,AdvancedOpponentStats!$B:$B,0),COLUMN()-27),INDEX(AdvancedOpponentStats!$A:$AD,MATCH($A126&amp;" NCAA",AdvancedOpponentStats!$B:$B,0),COLUMN()-27))</f>
        <v>114.6</v>
      </c>
      <c r="AU126" s="39">
        <f>IFERROR(INDEX(AdvancedOpponentStats!$A:$AD,MATCH($A126,AdvancedOpponentStats!$B:$B,0),COLUMN()-27),INDEX(AdvancedOpponentStats!$A:$AD,MATCH($A126&amp;" NCAA",AdvancedOpponentStats!$B:$B,0),COLUMN()-27))</f>
        <v>0.3</v>
      </c>
      <c r="AV126" s="39">
        <f>IFERROR(INDEX(AdvancedOpponentStats!$A:$AD,MATCH($A126,AdvancedOpponentStats!$B:$B,0),COLUMN()-27),INDEX(AdvancedOpponentStats!$A:$AD,MATCH($A126&amp;" NCAA",AdvancedOpponentStats!$B:$B,0),COLUMN()-27))</f>
        <v>0.377</v>
      </c>
      <c r="AW126" s="39">
        <f>IFERROR(INDEX(AdvancedOpponentStats!$A:$AD,MATCH($A126,AdvancedOpponentStats!$B:$B,0),COLUMN()-27),INDEX(AdvancedOpponentStats!$A:$AD,MATCH($A126&amp;" NCAA",AdvancedOpponentStats!$B:$B,0),COLUMN()-27))</f>
        <v>0.57999999999999996</v>
      </c>
      <c r="AX126" s="39">
        <f>IFERROR(INDEX(AdvancedOpponentStats!$A:$AD,MATCH($A126,AdvancedOpponentStats!$B:$B,0),COLUMN()-27),INDEX(AdvancedOpponentStats!$A:$AD,MATCH($A126&amp;" NCAA",AdvancedOpponentStats!$B:$B,0),COLUMN()-27))</f>
        <v>51.4</v>
      </c>
      <c r="AY126" s="39">
        <f>IFERROR(INDEX(AdvancedOpponentStats!$A:$AD,MATCH($A126,AdvancedOpponentStats!$B:$B,0),COLUMN()-27),INDEX(AdvancedOpponentStats!$A:$AD,MATCH($A126&amp;" NCAA",AdvancedOpponentStats!$B:$B,0),COLUMN()-27))</f>
        <v>53.2</v>
      </c>
      <c r="AZ126" s="39">
        <f>IFERROR(INDEX(AdvancedOpponentStats!$A:$AD,MATCH($A126,AdvancedOpponentStats!$B:$B,0),COLUMN()-27),INDEX(AdvancedOpponentStats!$A:$AD,MATCH($A126&amp;" NCAA",AdvancedOpponentStats!$B:$B,0),COLUMN()-27))</f>
        <v>7.5</v>
      </c>
      <c r="BA126" s="39">
        <f>IFERROR(INDEX(AdvancedOpponentStats!$A:$AD,MATCH($A126,AdvancedOpponentStats!$B:$B,0),COLUMN()-27),INDEX(AdvancedOpponentStats!$A:$AD,MATCH($A126&amp;" NCAA",AdvancedOpponentStats!$B:$B,0),COLUMN()-27))</f>
        <v>7.9</v>
      </c>
      <c r="BB126" s="39">
        <f>IFERROR(INDEX(AdvancedOpponentStats!$A:$AD,MATCH($A126,AdvancedOpponentStats!$B:$B,0),COLUMN()-27),INDEX(AdvancedOpponentStats!$A:$AD,MATCH($A126&amp;" NCAA",AdvancedOpponentStats!$B:$B,0),COLUMN()-27))</f>
        <v>0.55200000000000005</v>
      </c>
      <c r="BC126" s="39">
        <f>IFERROR(INDEX(AdvancedOpponentStats!$A:$AD,MATCH($A126,AdvancedOpponentStats!$B:$B,0),COLUMN()-27),INDEX(AdvancedOpponentStats!$A:$AD,MATCH($A126&amp;" NCAA",AdvancedOpponentStats!$B:$B,0),COLUMN()-27))</f>
        <v>13.2</v>
      </c>
      <c r="BD126" s="39">
        <f>IFERROR(INDEX(AdvancedOpponentStats!$A:$AD,MATCH($A126,AdvancedOpponentStats!$B:$B,0),COLUMN()-27),INDEX(AdvancedOpponentStats!$A:$AD,MATCH($A126&amp;" NCAA",AdvancedOpponentStats!$B:$B,0),COLUMN()-27))</f>
        <v>28.6</v>
      </c>
      <c r="BE126" s="39">
        <f>IFERROR(INDEX(AdvancedOpponentStats!$A:$AD,MATCH($A126,AdvancedOpponentStats!$B:$B,0),COLUMN()-27),INDEX(AdvancedOpponentStats!$A:$AD,MATCH($A126&amp;" NCAA",AdvancedOpponentStats!$B:$B,0),COLUMN()-27))</f>
        <v>0.222</v>
      </c>
      <c r="BF126" s="41">
        <f>IFERROR(INDEX(TeamRankings!$A:$R,MATCH($A126,TeamRankings!$B:$B,0),COLUMN()-49),INDEX(TeamRankings!$A:$R,MATCH($A126&amp;" NCAA",TeamRankings!$B:$B,0),COLUMN()-49))</f>
        <v>-5.7</v>
      </c>
      <c r="BG126" s="41">
        <f>IFERROR(INDEX(TeamRankings!$A:$R,MATCH($A126,TeamRankings!$B:$B,0),COLUMN()-48),INDEX(TeamRankings!$A:$R,MATCH($A126&amp;" NCAA",TeamRankings!$B:$B,0),COLUMN()-48))</f>
        <v>-4.79</v>
      </c>
      <c r="BH126" s="41">
        <f>IFERROR(INDEX(TeamRankings!$A:$R,MATCH($A126,TeamRankings!$B:$B,0),COLUMN()-47),INDEX(TeamRankings!$A:$R,MATCH($A126&amp;" NCAA",TeamRankings!$B:$B,0),COLUMN()-47))</f>
        <v>-3.47</v>
      </c>
      <c r="BI126" s="41">
        <f>IFERROR(INDEX(TeamRankings!$A:$R,MATCH($A126,TeamRankings!$B:$B,0),COLUMN()-47),INDEX(TeamRankings!$A:$R,MATCH($A126&amp;" NCAA",TeamRankings!$B:$B,0),COLUMN()-47))</f>
        <v>-9.68</v>
      </c>
      <c r="BJ126" s="41">
        <f>IFERROR(INDEX(TeamRankings!$A:$R,MATCH($A126,TeamRankings!$B:$B,0),COLUMN()-47),INDEX(TeamRankings!$A:$R,MATCH($A126&amp;" NCAA",TeamRankings!$B:$B,0),COLUMN()-47))</f>
        <v>-13.15</v>
      </c>
      <c r="BK126" s="41">
        <f>IFERROR(INDEX(TeamRankings!$A:$R,MATCH($A126,TeamRankings!$B:$B,0),COLUMN()-47),INDEX(TeamRankings!$A:$R,MATCH($A126&amp;" NCAA",TeamRankings!$B:$B,0),COLUMN()-47))</f>
        <v>100.46</v>
      </c>
      <c r="BL126" s="41">
        <f>IFERROR(INDEX(TeamRankings!$A:$R,MATCH($A126,TeamRankings!$B:$B,0),COLUMN()-47),INDEX(TeamRankings!$A:$R,MATCH($A126&amp;" NCAA",TeamRankings!$B:$B,0),COLUMN()-47))</f>
        <v>118.45</v>
      </c>
      <c r="BM126" s="41">
        <f>IFERROR(INDEX(TeamRankings!$A:$R,MATCH($A126,TeamRankings!$B:$B,0),COLUMN()-47),INDEX(TeamRankings!$A:$R,MATCH($A126&amp;" NCAA",TeamRankings!$B:$B,0),COLUMN()-47))</f>
        <v>-17.989999999999998</v>
      </c>
      <c r="BN126">
        <f t="shared" si="33"/>
        <v>219</v>
      </c>
      <c r="BO126">
        <f t="shared" si="34"/>
        <v>350</v>
      </c>
      <c r="BP126">
        <f t="shared" si="20"/>
        <v>73.266666666666666</v>
      </c>
      <c r="BQ126" s="41" t="str">
        <f>INDEX(TeamRankings!$A:$R,MATCH($A126,TeamRankings!$B:$B,0),3)</f>
        <v>Big Sky</v>
      </c>
      <c r="BR126" s="40">
        <f t="shared" si="21"/>
        <v>-8.2999999999999972</v>
      </c>
      <c r="BS126" s="40">
        <f t="shared" si="22"/>
        <v>-1.4000000000000012E-2</v>
      </c>
      <c r="BT126" s="40">
        <f t="shared" si="23"/>
        <v>5.4999999999999993E-2</v>
      </c>
      <c r="BU126" s="40">
        <f t="shared" si="24"/>
        <v>-2.4999999999999911E-2</v>
      </c>
      <c r="BV126" s="40">
        <f t="shared" si="25"/>
        <v>-2.7999999999999972</v>
      </c>
      <c r="BW126" s="40">
        <f t="shared" si="26"/>
        <v>-4</v>
      </c>
      <c r="BX126" s="40">
        <f t="shared" si="27"/>
        <v>-9.9999999999999645E-2</v>
      </c>
      <c r="BY126" s="40">
        <f t="shared" si="28"/>
        <v>0</v>
      </c>
      <c r="BZ126" s="40">
        <f t="shared" si="29"/>
        <v>-2.6000000000000023E-2</v>
      </c>
      <c r="CA126" s="40">
        <f t="shared" si="30"/>
        <v>2.2000000000000011</v>
      </c>
      <c r="CB126" s="40">
        <f t="shared" si="31"/>
        <v>-1.8000000000000007</v>
      </c>
      <c r="CC126" s="40">
        <f t="shared" si="32"/>
        <v>-1.2000000000000011E-2</v>
      </c>
    </row>
    <row r="127" spans="1:81" x14ac:dyDescent="0.25">
      <c r="A127" t="s">
        <v>254</v>
      </c>
      <c r="B127">
        <f>IFERROR(INDEX(BasicStats!$A:$AH,MATCH($A127,BasicStats!$B:$B,0),COLUMN()+1),INDEX(BasicStats!$A:$AH,MATCH($A127&amp;" NCAA",BasicStats!$B:$B,0),COLUMN()+1))</f>
        <v>32</v>
      </c>
      <c r="C127">
        <f>IFERROR(INDEX(BasicStats!$A:$AH,MATCH($A127,BasicStats!$B:$B,0),COLUMN()+1),INDEX(BasicStats!$A:$AH,MATCH($A127&amp;" NCAA",BasicStats!$B:$B,0),COLUMN()+1))</f>
        <v>5</v>
      </c>
      <c r="D127">
        <f>IFERROR(INDEX(BasicStats!$A:$AH,MATCH($A127,BasicStats!$B:$B,0),COLUMN()+1),INDEX(BasicStats!$A:$AH,MATCH($A127&amp;" NCAA",BasicStats!$B:$B,0),COLUMN()+1))</f>
        <v>27</v>
      </c>
      <c r="E127">
        <f>IFERROR(INDEX(BasicStats!$A:$AH,MATCH($A127,BasicStats!$B:$B,0),COLUMN()+1),INDEX(BasicStats!$A:$AH,MATCH($A127&amp;" NCAA",BasicStats!$B:$B,0),COLUMN()+1))</f>
        <v>0.156</v>
      </c>
      <c r="F127">
        <f>IFERROR(INDEX(BasicStats!$A:$AH,MATCH($A127,BasicStats!$B:$B,0),COLUMN()+1),INDEX(BasicStats!$A:$AH,MATCH($A127&amp;" NCAA",BasicStats!$B:$B,0),COLUMN()+1))</f>
        <v>-18.72</v>
      </c>
      <c r="G127">
        <f>IFERROR(INDEX(BasicStats!$A:$AH,MATCH($A127,BasicStats!$B:$B,0),COLUMN()+1),INDEX(BasicStats!$A:$AH,MATCH($A127&amp;" NCAA",BasicStats!$B:$B,0),COLUMN()+1))</f>
        <v>-6.17</v>
      </c>
      <c r="H127">
        <f>IFERROR(INDEX(BasicStats!$A:$AH,MATCH($A127,BasicStats!$B:$B,0),COLUMN()+1),INDEX(BasicStats!$A:$AH,MATCH($A127&amp;" NCAA",BasicStats!$B:$B,0),COLUMN()+1))</f>
        <v>2</v>
      </c>
      <c r="I127">
        <f>IFERROR(INDEX(BasicStats!$A:$AH,MATCH($A127,BasicStats!$B:$B,0),COLUMN()+1),INDEX(BasicStats!$A:$AH,MATCH($A127&amp;" NCAA",BasicStats!$B:$B,0),COLUMN()+1))</f>
        <v>18</v>
      </c>
      <c r="J127">
        <f>IFERROR(INDEX(BasicStats!$A:$AH,MATCH($A127,BasicStats!$B:$B,0),COLUMN()+1),INDEX(BasicStats!$A:$AH,MATCH($A127&amp;" NCAA",BasicStats!$B:$B,0),COLUMN()+1))</f>
        <v>4</v>
      </c>
      <c r="K127">
        <f>IFERROR(INDEX(BasicStats!$A:$AH,MATCH($A127,BasicStats!$B:$B,0),COLUMN()+1),INDEX(BasicStats!$A:$AH,MATCH($A127&amp;" NCAA",BasicStats!$B:$B,0),COLUMN()+1))</f>
        <v>11</v>
      </c>
      <c r="L127">
        <f>IFERROR(INDEX(BasicStats!$A:$AH,MATCH($A127,BasicStats!$B:$B,0),COLUMN()+1),INDEX(BasicStats!$A:$AH,MATCH($A127&amp;" NCAA",BasicStats!$B:$B,0),COLUMN()+1))</f>
        <v>1</v>
      </c>
      <c r="M127">
        <f>IFERROR(INDEX(BasicStats!$A:$AH,MATCH($A127,BasicStats!$B:$B,0),COLUMN()+1),INDEX(BasicStats!$A:$AH,MATCH($A127&amp;" NCAA",BasicStats!$B:$B,0),COLUMN()+1))</f>
        <v>13</v>
      </c>
      <c r="N127">
        <f>IFERROR(INDEX(BasicStats!$A:$AH,MATCH($A127,BasicStats!$B:$B,0),COLUMN()+1),INDEX(BasicStats!$A:$AH,MATCH($A127&amp;" NCAA",BasicStats!$B:$B,0),COLUMN()+1))</f>
        <v>2174</v>
      </c>
      <c r="O127">
        <f>IFERROR(INDEX(BasicStats!$A:$AH,MATCH($A127,BasicStats!$B:$B,0),COLUMN()+1),INDEX(BasicStats!$A:$AH,MATCH($A127&amp;" NCAA",BasicStats!$B:$B,0),COLUMN()+1))</f>
        <v>2460</v>
      </c>
      <c r="P127">
        <f>IFERROR(INDEX(BasicStats!$A:$AH,MATCH($A127,BasicStats!$B:$B,0),COLUMN()+1),INDEX(BasicStats!$A:$AH,MATCH($A127&amp;" NCAA",BasicStats!$B:$B,0),COLUMN()+1))</f>
        <v>0</v>
      </c>
      <c r="Q127">
        <f>IFERROR(INDEX(BasicStats!$A:$AH,MATCH($A127,BasicStats!$B:$B,0),COLUMN()+1),INDEX(BasicStats!$A:$AH,MATCH($A127&amp;" NCAA",BasicStats!$B:$B,0),COLUMN()+1))</f>
        <v>1285</v>
      </c>
      <c r="R127">
        <f>IFERROR(INDEX(BasicStats!$A:$AH,MATCH($A127,BasicStats!$B:$B,0),COLUMN()+1),INDEX(BasicStats!$A:$AH,MATCH($A127&amp;" NCAA",BasicStats!$B:$B,0),COLUMN()+1))</f>
        <v>778</v>
      </c>
      <c r="S127">
        <f>IFERROR(INDEX(BasicStats!$A:$AH,MATCH($A127,BasicStats!$B:$B,0),COLUMN()+1),INDEX(BasicStats!$A:$AH,MATCH($A127&amp;" NCAA",BasicStats!$B:$B,0),COLUMN()+1))</f>
        <v>1764</v>
      </c>
      <c r="T127">
        <f>IFERROR(INDEX(BasicStats!$A:$AH,MATCH($A127,BasicStats!$B:$B,0),COLUMN()+1),INDEX(BasicStats!$A:$AH,MATCH($A127&amp;" NCAA",BasicStats!$B:$B,0),COLUMN()+1))</f>
        <v>0.441</v>
      </c>
      <c r="U127">
        <f>IFERROR(INDEX(BasicStats!$A:$AH,MATCH($A127,BasicStats!$B:$B,0),COLUMN()+1),INDEX(BasicStats!$A:$AH,MATCH($A127&amp;" NCAA",BasicStats!$B:$B,0),COLUMN()+1))</f>
        <v>251</v>
      </c>
      <c r="V127">
        <f>IFERROR(INDEX(BasicStats!$A:$AH,MATCH($A127,BasicStats!$B:$B,0),COLUMN()+1),INDEX(BasicStats!$A:$AH,MATCH($A127&amp;" NCAA",BasicStats!$B:$B,0),COLUMN()+1))</f>
        <v>678</v>
      </c>
      <c r="W127">
        <f>IFERROR(INDEX(BasicStats!$A:$AH,MATCH($A127,BasicStats!$B:$B,0),COLUMN()+1),INDEX(BasicStats!$A:$AH,MATCH($A127&amp;" NCAA",BasicStats!$B:$B,0),COLUMN()+1))</f>
        <v>0.37</v>
      </c>
      <c r="X127">
        <f>IFERROR(INDEX(BasicStats!$A:$AH,MATCH($A127,BasicStats!$B:$B,0),COLUMN()+1),INDEX(BasicStats!$A:$AH,MATCH($A127&amp;" NCAA",BasicStats!$B:$B,0),COLUMN()+1))</f>
        <v>367</v>
      </c>
      <c r="Y127">
        <f>IFERROR(INDEX(BasicStats!$A:$AH,MATCH($A127,BasicStats!$B:$B,0),COLUMN()+1),INDEX(BasicStats!$A:$AH,MATCH($A127&amp;" NCAA",BasicStats!$B:$B,0),COLUMN()+1))</f>
        <v>507</v>
      </c>
      <c r="Z127">
        <f>IFERROR(INDEX(BasicStats!$A:$AH,MATCH($A127,BasicStats!$B:$B,0),COLUMN()+1),INDEX(BasicStats!$A:$AH,MATCH($A127&amp;" NCAA",BasicStats!$B:$B,0),COLUMN()+1))</f>
        <v>0.72399999999999998</v>
      </c>
      <c r="AA127">
        <f>IFERROR(INDEX(BasicStats!$A:$AH,MATCH($A127,BasicStats!$B:$B,0),COLUMN()+1),INDEX(BasicStats!$A:$AH,MATCH($A127&amp;" NCAA",BasicStats!$B:$B,0),COLUMN()+1))</f>
        <v>258</v>
      </c>
      <c r="AB127">
        <f>IFERROR(INDEX(BasicStats!$A:$AH,MATCH($A127,BasicStats!$B:$B,0),COLUMN()+1),INDEX(BasicStats!$A:$AH,MATCH($A127&amp;" NCAA",BasicStats!$B:$B,0),COLUMN()+1))</f>
        <v>1061</v>
      </c>
      <c r="AC127">
        <f>IFERROR(INDEX(BasicStats!$A:$AH,MATCH($A127,BasicStats!$B:$B,0),COLUMN()+1),INDEX(BasicStats!$A:$AH,MATCH($A127&amp;" NCAA",BasicStats!$B:$B,0),COLUMN()+1))</f>
        <v>399</v>
      </c>
      <c r="AD127">
        <f>IFERROR(INDEX(BasicStats!$A:$AH,MATCH($A127,BasicStats!$B:$B,0),COLUMN()+1),INDEX(BasicStats!$A:$AH,MATCH($A127&amp;" NCAA",BasicStats!$B:$B,0),COLUMN()+1))</f>
        <v>130</v>
      </c>
      <c r="AE127">
        <f>IFERROR(INDEX(BasicStats!$A:$AH,MATCH($A127,BasicStats!$B:$B,0),COLUMN()+1),INDEX(BasicStats!$A:$AH,MATCH($A127&amp;" NCAA",BasicStats!$B:$B,0),COLUMN()+1))</f>
        <v>53</v>
      </c>
      <c r="AF127">
        <f>IFERROR(INDEX(BasicStats!$A:$AH,MATCH($A127,BasicStats!$B:$B,0),COLUMN()+1),INDEX(BasicStats!$A:$AH,MATCH($A127&amp;" NCAA",BasicStats!$B:$B,0),COLUMN()+1))</f>
        <v>433</v>
      </c>
      <c r="AG127" s="38">
        <f>IFERROR(INDEX(AdvancedStats!$A:$AD,MATCH($A127,AdvancedStats!$B:$B,0),COLUMN()-15),INDEX(AdvancedStats!$A:$AD,MATCH($A127&amp;" NCAA",AdvancedStats!$B:$B,0),COLUMN()-15))</f>
        <v>67.900000000000006</v>
      </c>
      <c r="AH127" s="38">
        <f>IFERROR(INDEX(AdvancedStats!$A:$AD,MATCH($A127,AdvancedStats!$B:$B,0),COLUMN()-15),INDEX(AdvancedStats!$A:$AD,MATCH($A127&amp;" NCAA",AdvancedStats!$B:$B,0),COLUMN()-15))</f>
        <v>99.6</v>
      </c>
      <c r="AI127" s="38">
        <f>IFERROR(INDEX(AdvancedStats!$A:$AD,MATCH($A127,AdvancedStats!$B:$B,0),COLUMN()-15),INDEX(AdvancedStats!$A:$AD,MATCH($A127&amp;" NCAA",AdvancedStats!$B:$B,0),COLUMN()-15))</f>
        <v>0.28699999999999998</v>
      </c>
      <c r="AJ127" s="38">
        <f>IFERROR(INDEX(AdvancedStats!$A:$AD,MATCH($A127,AdvancedStats!$B:$B,0),COLUMN()-15),INDEX(AdvancedStats!$A:$AD,MATCH($A127&amp;" NCAA",AdvancedStats!$B:$B,0),COLUMN()-15))</f>
        <v>0.38400000000000001</v>
      </c>
      <c r="AK127" s="38">
        <f>IFERROR(INDEX(AdvancedStats!$A:$AD,MATCH($A127,AdvancedStats!$B:$B,0),COLUMN()-15),INDEX(AdvancedStats!$A:$AD,MATCH($A127&amp;" NCAA",AdvancedStats!$B:$B,0),COLUMN()-15))</f>
        <v>0.54200000000000004</v>
      </c>
      <c r="AL127" s="38">
        <f>IFERROR(INDEX(AdvancedStats!$A:$AD,MATCH($A127,AdvancedStats!$B:$B,0),COLUMN()-15),INDEX(AdvancedStats!$A:$AD,MATCH($A127&amp;" NCAA",AdvancedStats!$B:$B,0),COLUMN()-15))</f>
        <v>47.7</v>
      </c>
      <c r="AM127" s="38">
        <f>IFERROR(INDEX(AdvancedStats!$A:$AD,MATCH($A127,AdvancedStats!$B:$B,0),COLUMN()-15),INDEX(AdvancedStats!$A:$AD,MATCH($A127&amp;" NCAA",AdvancedStats!$B:$B,0),COLUMN()-15))</f>
        <v>51.3</v>
      </c>
      <c r="AN127" s="38">
        <f>IFERROR(INDEX(AdvancedStats!$A:$AD,MATCH($A127,AdvancedStats!$B:$B,0),COLUMN()-15),INDEX(AdvancedStats!$A:$AD,MATCH($A127&amp;" NCAA",AdvancedStats!$B:$B,0),COLUMN()-15))</f>
        <v>6</v>
      </c>
      <c r="AO127" s="38">
        <f>IFERROR(INDEX(AdvancedStats!$A:$AD,MATCH($A127,AdvancedStats!$B:$B,0),COLUMN()-15),INDEX(AdvancedStats!$A:$AD,MATCH($A127&amp;" NCAA",AdvancedStats!$B:$B,0),COLUMN()-15))</f>
        <v>4.8</v>
      </c>
      <c r="AP127" s="38">
        <f>IFERROR(INDEX(AdvancedStats!$A:$AD,MATCH($A127,AdvancedStats!$B:$B,0),COLUMN()-15),INDEX(AdvancedStats!$A:$AD,MATCH($A127&amp;" NCAA",AdvancedStats!$B:$B,0),COLUMN()-15))</f>
        <v>0.51200000000000001</v>
      </c>
      <c r="AQ127" s="38">
        <f>IFERROR(INDEX(AdvancedStats!$A:$AD,MATCH($A127,AdvancedStats!$B:$B,0),COLUMN()-15),INDEX(AdvancedStats!$A:$AD,MATCH($A127&amp;" NCAA",AdvancedStats!$B:$B,0),COLUMN()-15))</f>
        <v>17.8</v>
      </c>
      <c r="AR127" s="38">
        <f>IFERROR(INDEX(AdvancedStats!$A:$AD,MATCH($A127,AdvancedStats!$B:$B,0),COLUMN()-15),INDEX(AdvancedStats!$A:$AD,MATCH($A127&amp;" NCAA",AdvancedStats!$B:$B,0),COLUMN()-15))</f>
        <v>24.2</v>
      </c>
      <c r="AS127" s="38">
        <f>IFERROR(INDEX(AdvancedStats!$A:$AD,MATCH($A127,AdvancedStats!$B:$B,0),COLUMN()-15),INDEX(AdvancedStats!$A:$AD,MATCH($A127&amp;" NCAA",AdvancedStats!$B:$B,0),COLUMN()-15))</f>
        <v>0.20799999999999999</v>
      </c>
      <c r="AT127" s="39">
        <f>IFERROR(INDEX(AdvancedOpponentStats!$A:$AD,MATCH($A127,AdvancedOpponentStats!$B:$B,0),COLUMN()-27),INDEX(AdvancedOpponentStats!$A:$AD,MATCH($A127&amp;" NCAA",AdvancedOpponentStats!$B:$B,0),COLUMN()-27))</f>
        <v>112.7</v>
      </c>
      <c r="AU127" s="39">
        <f>IFERROR(INDEX(AdvancedOpponentStats!$A:$AD,MATCH($A127,AdvancedOpponentStats!$B:$B,0),COLUMN()-27),INDEX(AdvancedOpponentStats!$A:$AD,MATCH($A127&amp;" NCAA",AdvancedOpponentStats!$B:$B,0),COLUMN()-27))</f>
        <v>0.316</v>
      </c>
      <c r="AV127" s="39">
        <f>IFERROR(INDEX(AdvancedOpponentStats!$A:$AD,MATCH($A127,AdvancedOpponentStats!$B:$B,0),COLUMN()-27),INDEX(AdvancedOpponentStats!$A:$AD,MATCH($A127&amp;" NCAA",AdvancedOpponentStats!$B:$B,0),COLUMN()-27))</f>
        <v>0.434</v>
      </c>
      <c r="AW127" s="39">
        <f>IFERROR(INDEX(AdvancedOpponentStats!$A:$AD,MATCH($A127,AdvancedOpponentStats!$B:$B,0),COLUMN()-27),INDEX(AdvancedOpponentStats!$A:$AD,MATCH($A127&amp;" NCAA",AdvancedOpponentStats!$B:$B,0),COLUMN()-27))</f>
        <v>0.55100000000000005</v>
      </c>
      <c r="AX127" s="39">
        <f>IFERROR(INDEX(AdvancedOpponentStats!$A:$AD,MATCH($A127,AdvancedOpponentStats!$B:$B,0),COLUMN()-27),INDEX(AdvancedOpponentStats!$A:$AD,MATCH($A127&amp;" NCAA",AdvancedOpponentStats!$B:$B,0),COLUMN()-27))</f>
        <v>52.3</v>
      </c>
      <c r="AY127" s="39">
        <f>IFERROR(INDEX(AdvancedOpponentStats!$A:$AD,MATCH($A127,AdvancedOpponentStats!$B:$B,0),COLUMN()-27),INDEX(AdvancedOpponentStats!$A:$AD,MATCH($A127&amp;" NCAA",AdvancedOpponentStats!$B:$B,0),COLUMN()-27))</f>
        <v>57.9</v>
      </c>
      <c r="AZ127" s="39">
        <f>IFERROR(INDEX(AdvancedOpponentStats!$A:$AD,MATCH($A127,AdvancedOpponentStats!$B:$B,0),COLUMN()-27),INDEX(AdvancedOpponentStats!$A:$AD,MATCH($A127&amp;" NCAA",AdvancedOpponentStats!$B:$B,0),COLUMN()-27))</f>
        <v>9.3000000000000007</v>
      </c>
      <c r="BA127" s="39">
        <f>IFERROR(INDEX(AdvancedOpponentStats!$A:$AD,MATCH($A127,AdvancedOpponentStats!$B:$B,0),COLUMN()-27),INDEX(AdvancedOpponentStats!$A:$AD,MATCH($A127&amp;" NCAA",AdvancedOpponentStats!$B:$B,0),COLUMN()-27))</f>
        <v>8.1999999999999993</v>
      </c>
      <c r="BB127" s="39">
        <f>IFERROR(INDEX(AdvancedOpponentStats!$A:$AD,MATCH($A127,AdvancedOpponentStats!$B:$B,0),COLUMN()-27),INDEX(AdvancedOpponentStats!$A:$AD,MATCH($A127&amp;" NCAA",AdvancedOpponentStats!$B:$B,0),COLUMN()-27))</f>
        <v>0.52300000000000002</v>
      </c>
      <c r="BC127" s="39">
        <f>IFERROR(INDEX(AdvancedOpponentStats!$A:$AD,MATCH($A127,AdvancedOpponentStats!$B:$B,0),COLUMN()-27),INDEX(AdvancedOpponentStats!$A:$AD,MATCH($A127&amp;" NCAA",AdvancedOpponentStats!$B:$B,0),COLUMN()-27))</f>
        <v>12</v>
      </c>
      <c r="BD127" s="39">
        <f>IFERROR(INDEX(AdvancedOpponentStats!$A:$AD,MATCH($A127,AdvancedOpponentStats!$B:$B,0),COLUMN()-27),INDEX(AdvancedOpponentStats!$A:$AD,MATCH($A127&amp;" NCAA",AdvancedOpponentStats!$B:$B,0),COLUMN()-27))</f>
        <v>30.4</v>
      </c>
      <c r="BE127" s="39">
        <f>IFERROR(INDEX(AdvancedOpponentStats!$A:$AD,MATCH($A127,AdvancedOpponentStats!$B:$B,0),COLUMN()-27),INDEX(AdvancedOpponentStats!$A:$AD,MATCH($A127&amp;" NCAA",AdvancedOpponentStats!$B:$B,0),COLUMN()-27))</f>
        <v>0.222</v>
      </c>
      <c r="BF127" s="41">
        <f>IFERROR(INDEX(TeamRankings!$A:$R,MATCH($A127,TeamRankings!$B:$B,0),COLUMN()-49),INDEX(TeamRankings!$A:$R,MATCH($A127&amp;" NCAA",TeamRankings!$B:$B,0),COLUMN()-49))</f>
        <v>-8.94</v>
      </c>
      <c r="BG127" s="41">
        <f>IFERROR(INDEX(TeamRankings!$A:$R,MATCH($A127,TeamRankings!$B:$B,0),COLUMN()-48),INDEX(TeamRankings!$A:$R,MATCH($A127&amp;" NCAA",TeamRankings!$B:$B,0),COLUMN()-48))</f>
        <v>-6.17</v>
      </c>
      <c r="BH127" s="41">
        <f>IFERROR(INDEX(TeamRankings!$A:$R,MATCH($A127,TeamRankings!$B:$B,0),COLUMN()-47),INDEX(TeamRankings!$A:$R,MATCH($A127&amp;" NCAA",TeamRankings!$B:$B,0),COLUMN()-47))</f>
        <v>-10.25</v>
      </c>
      <c r="BI127" s="41">
        <f>IFERROR(INDEX(TeamRankings!$A:$R,MATCH($A127,TeamRankings!$B:$B,0),COLUMN()-47),INDEX(TeamRankings!$A:$R,MATCH($A127&amp;" NCAA",TeamRankings!$B:$B,0),COLUMN()-47))</f>
        <v>-8.4700000000000006</v>
      </c>
      <c r="BJ127" s="41">
        <f>IFERROR(INDEX(TeamRankings!$A:$R,MATCH($A127,TeamRankings!$B:$B,0),COLUMN()-47),INDEX(TeamRankings!$A:$R,MATCH($A127&amp;" NCAA",TeamRankings!$B:$B,0),COLUMN()-47))</f>
        <v>-18.72</v>
      </c>
      <c r="BK127" s="41">
        <f>IFERROR(INDEX(TeamRankings!$A:$R,MATCH($A127,TeamRankings!$B:$B,0),COLUMN()-47),INDEX(TeamRankings!$A:$R,MATCH($A127&amp;" NCAA",TeamRankings!$B:$B,0),COLUMN()-47))</f>
        <v>92.44</v>
      </c>
      <c r="BL127" s="41">
        <f>IFERROR(INDEX(TeamRankings!$A:$R,MATCH($A127,TeamRankings!$B:$B,0),COLUMN()-47),INDEX(TeamRankings!$A:$R,MATCH($A127&amp;" NCAA",TeamRankings!$B:$B,0),COLUMN()-47))</f>
        <v>119.08</v>
      </c>
      <c r="BM127" s="41">
        <f>IFERROR(INDEX(TeamRankings!$A:$R,MATCH($A127,TeamRankings!$B:$B,0),COLUMN()-47),INDEX(TeamRankings!$A:$R,MATCH($A127&amp;" NCAA",TeamRankings!$B:$B,0),COLUMN()-47))</f>
        <v>-26.64</v>
      </c>
      <c r="BN127">
        <f t="shared" si="33"/>
        <v>322</v>
      </c>
      <c r="BO127">
        <f t="shared" si="34"/>
        <v>352</v>
      </c>
      <c r="BP127">
        <f t="shared" si="20"/>
        <v>67.9375</v>
      </c>
      <c r="BQ127" s="41" t="str">
        <f>INDEX(TeamRankings!$A:$R,MATCH($A127,TeamRankings!$B:$B,0),3)</f>
        <v>Big Sky</v>
      </c>
      <c r="BR127" s="40">
        <f t="shared" si="21"/>
        <v>-13.100000000000009</v>
      </c>
      <c r="BS127" s="40">
        <f t="shared" si="22"/>
        <v>-2.9000000000000026E-2</v>
      </c>
      <c r="BT127" s="40">
        <f t="shared" si="23"/>
        <v>-4.9999999999999989E-2</v>
      </c>
      <c r="BU127" s="40">
        <f t="shared" si="24"/>
        <v>-9.000000000000008E-3</v>
      </c>
      <c r="BV127" s="40">
        <f t="shared" si="25"/>
        <v>-4.5999999999999943</v>
      </c>
      <c r="BW127" s="40">
        <f t="shared" si="26"/>
        <v>-6.6000000000000014</v>
      </c>
      <c r="BX127" s="40">
        <f t="shared" si="27"/>
        <v>-3.3000000000000007</v>
      </c>
      <c r="BY127" s="40">
        <f t="shared" si="28"/>
        <v>-3.3999999999999995</v>
      </c>
      <c r="BZ127" s="40">
        <f t="shared" si="29"/>
        <v>-1.100000000000001E-2</v>
      </c>
      <c r="CA127" s="40">
        <f t="shared" si="30"/>
        <v>5.8000000000000007</v>
      </c>
      <c r="CB127" s="40">
        <f t="shared" si="31"/>
        <v>-6.1999999999999993</v>
      </c>
      <c r="CC127" s="40">
        <f t="shared" si="32"/>
        <v>-1.4000000000000012E-2</v>
      </c>
    </row>
    <row r="128" spans="1:81" x14ac:dyDescent="0.25">
      <c r="A128" t="s">
        <v>255</v>
      </c>
      <c r="B128">
        <f>IFERROR(INDEX(BasicStats!$A:$AH,MATCH($A128,BasicStats!$B:$B,0),COLUMN()+1),INDEX(BasicStats!$A:$AH,MATCH($A128&amp;" NCAA",BasicStats!$B:$B,0),COLUMN()+1))</f>
        <v>32</v>
      </c>
      <c r="C128">
        <f>IFERROR(INDEX(BasicStats!$A:$AH,MATCH($A128,BasicStats!$B:$B,0),COLUMN()+1),INDEX(BasicStats!$A:$AH,MATCH($A128&amp;" NCAA",BasicStats!$B:$B,0),COLUMN()+1))</f>
        <v>16</v>
      </c>
      <c r="D128">
        <f>IFERROR(INDEX(BasicStats!$A:$AH,MATCH($A128,BasicStats!$B:$B,0),COLUMN()+1),INDEX(BasicStats!$A:$AH,MATCH($A128&amp;" NCAA",BasicStats!$B:$B,0),COLUMN()+1))</f>
        <v>16</v>
      </c>
      <c r="E128">
        <f>IFERROR(INDEX(BasicStats!$A:$AH,MATCH($A128,BasicStats!$B:$B,0),COLUMN()+1),INDEX(BasicStats!$A:$AH,MATCH($A128&amp;" NCAA",BasicStats!$B:$B,0),COLUMN()+1))</f>
        <v>0.5</v>
      </c>
      <c r="F128">
        <f>IFERROR(INDEX(BasicStats!$A:$AH,MATCH($A128,BasicStats!$B:$B,0),COLUMN()+1),INDEX(BasicStats!$A:$AH,MATCH($A128&amp;" NCAA",BasicStats!$B:$B,0),COLUMN()+1))</f>
        <v>-2.98</v>
      </c>
      <c r="G128">
        <f>IFERROR(INDEX(BasicStats!$A:$AH,MATCH($A128,BasicStats!$B:$B,0),COLUMN()+1),INDEX(BasicStats!$A:$AH,MATCH($A128&amp;" NCAA",BasicStats!$B:$B,0),COLUMN()+1))</f>
        <v>-1.82</v>
      </c>
      <c r="H128">
        <f>IFERROR(INDEX(BasicStats!$A:$AH,MATCH($A128,BasicStats!$B:$B,0),COLUMN()+1),INDEX(BasicStats!$A:$AH,MATCH($A128&amp;" NCAA",BasicStats!$B:$B,0),COLUMN()+1))</f>
        <v>10</v>
      </c>
      <c r="I128">
        <f>IFERROR(INDEX(BasicStats!$A:$AH,MATCH($A128,BasicStats!$B:$B,0),COLUMN()+1),INDEX(BasicStats!$A:$AH,MATCH($A128&amp;" NCAA",BasicStats!$B:$B,0),COLUMN()+1))</f>
        <v>8</v>
      </c>
      <c r="J128">
        <f>IFERROR(INDEX(BasicStats!$A:$AH,MATCH($A128,BasicStats!$B:$B,0),COLUMN()+1),INDEX(BasicStats!$A:$AH,MATCH($A128&amp;" NCAA",BasicStats!$B:$B,0),COLUMN()+1))</f>
        <v>12</v>
      </c>
      <c r="K128">
        <f>IFERROR(INDEX(BasicStats!$A:$AH,MATCH($A128,BasicStats!$B:$B,0),COLUMN()+1),INDEX(BasicStats!$A:$AH,MATCH($A128&amp;" NCAA",BasicStats!$B:$B,0),COLUMN()+1))</f>
        <v>4</v>
      </c>
      <c r="L128">
        <f>IFERROR(INDEX(BasicStats!$A:$AH,MATCH($A128,BasicStats!$B:$B,0),COLUMN()+1),INDEX(BasicStats!$A:$AH,MATCH($A128&amp;" NCAA",BasicStats!$B:$B,0),COLUMN()+1))</f>
        <v>4</v>
      </c>
      <c r="M128">
        <f>IFERROR(INDEX(BasicStats!$A:$AH,MATCH($A128,BasicStats!$B:$B,0),COLUMN()+1),INDEX(BasicStats!$A:$AH,MATCH($A128&amp;" NCAA",BasicStats!$B:$B,0),COLUMN()+1))</f>
        <v>12</v>
      </c>
      <c r="N128">
        <f>IFERROR(INDEX(BasicStats!$A:$AH,MATCH($A128,BasicStats!$B:$B,0),COLUMN()+1),INDEX(BasicStats!$A:$AH,MATCH($A128&amp;" NCAA",BasicStats!$B:$B,0),COLUMN()+1))</f>
        <v>2391</v>
      </c>
      <c r="O128">
        <f>IFERROR(INDEX(BasicStats!$A:$AH,MATCH($A128,BasicStats!$B:$B,0),COLUMN()+1),INDEX(BasicStats!$A:$AH,MATCH($A128&amp;" NCAA",BasicStats!$B:$B,0),COLUMN()+1))</f>
        <v>2385</v>
      </c>
      <c r="P128">
        <f>IFERROR(INDEX(BasicStats!$A:$AH,MATCH($A128,BasicStats!$B:$B,0),COLUMN()+1),INDEX(BasicStats!$A:$AH,MATCH($A128&amp;" NCAA",BasicStats!$B:$B,0),COLUMN()+1))</f>
        <v>0</v>
      </c>
      <c r="Q128">
        <f>IFERROR(INDEX(BasicStats!$A:$AH,MATCH($A128,BasicStats!$B:$B,0),COLUMN()+1),INDEX(BasicStats!$A:$AH,MATCH($A128&amp;" NCAA",BasicStats!$B:$B,0),COLUMN()+1))</f>
        <v>1295</v>
      </c>
      <c r="R128">
        <f>IFERROR(INDEX(BasicStats!$A:$AH,MATCH($A128,BasicStats!$B:$B,0),COLUMN()+1),INDEX(BasicStats!$A:$AH,MATCH($A128&amp;" NCAA",BasicStats!$B:$B,0),COLUMN()+1))</f>
        <v>865</v>
      </c>
      <c r="S128">
        <f>IFERROR(INDEX(BasicStats!$A:$AH,MATCH($A128,BasicStats!$B:$B,0),COLUMN()+1),INDEX(BasicStats!$A:$AH,MATCH($A128&amp;" NCAA",BasicStats!$B:$B,0),COLUMN()+1))</f>
        <v>1881</v>
      </c>
      <c r="T128">
        <f>IFERROR(INDEX(BasicStats!$A:$AH,MATCH($A128,BasicStats!$B:$B,0),COLUMN()+1),INDEX(BasicStats!$A:$AH,MATCH($A128&amp;" NCAA",BasicStats!$B:$B,0),COLUMN()+1))</f>
        <v>0.46</v>
      </c>
      <c r="U128">
        <f>IFERROR(INDEX(BasicStats!$A:$AH,MATCH($A128,BasicStats!$B:$B,0),COLUMN()+1),INDEX(BasicStats!$A:$AH,MATCH($A128&amp;" NCAA",BasicStats!$B:$B,0),COLUMN()+1))</f>
        <v>303</v>
      </c>
      <c r="V128">
        <f>IFERROR(INDEX(BasicStats!$A:$AH,MATCH($A128,BasicStats!$B:$B,0),COLUMN()+1),INDEX(BasicStats!$A:$AH,MATCH($A128&amp;" NCAA",BasicStats!$B:$B,0),COLUMN()+1))</f>
        <v>856</v>
      </c>
      <c r="W128">
        <f>IFERROR(INDEX(BasicStats!$A:$AH,MATCH($A128,BasicStats!$B:$B,0),COLUMN()+1),INDEX(BasicStats!$A:$AH,MATCH($A128&amp;" NCAA",BasicStats!$B:$B,0),COLUMN()+1))</f>
        <v>0.35399999999999998</v>
      </c>
      <c r="X128">
        <f>IFERROR(INDEX(BasicStats!$A:$AH,MATCH($A128,BasicStats!$B:$B,0),COLUMN()+1),INDEX(BasicStats!$A:$AH,MATCH($A128&amp;" NCAA",BasicStats!$B:$B,0),COLUMN()+1))</f>
        <v>358</v>
      </c>
      <c r="Y128">
        <f>IFERROR(INDEX(BasicStats!$A:$AH,MATCH($A128,BasicStats!$B:$B,0),COLUMN()+1),INDEX(BasicStats!$A:$AH,MATCH($A128&amp;" NCAA",BasicStats!$B:$B,0),COLUMN()+1))</f>
        <v>525</v>
      </c>
      <c r="Z128">
        <f>IFERROR(INDEX(BasicStats!$A:$AH,MATCH($A128,BasicStats!$B:$B,0),COLUMN()+1),INDEX(BasicStats!$A:$AH,MATCH($A128&amp;" NCAA",BasicStats!$B:$B,0),COLUMN()+1))</f>
        <v>0.68200000000000005</v>
      </c>
      <c r="AA128">
        <f>IFERROR(INDEX(BasicStats!$A:$AH,MATCH($A128,BasicStats!$B:$B,0),COLUMN()+1),INDEX(BasicStats!$A:$AH,MATCH($A128&amp;" NCAA",BasicStats!$B:$B,0),COLUMN()+1))</f>
        <v>271</v>
      </c>
      <c r="AB128">
        <f>IFERROR(INDEX(BasicStats!$A:$AH,MATCH($A128,BasicStats!$B:$B,0),COLUMN()+1),INDEX(BasicStats!$A:$AH,MATCH($A128&amp;" NCAA",BasicStats!$B:$B,0),COLUMN()+1))</f>
        <v>1106</v>
      </c>
      <c r="AC128">
        <f>IFERROR(INDEX(BasicStats!$A:$AH,MATCH($A128,BasicStats!$B:$B,0),COLUMN()+1),INDEX(BasicStats!$A:$AH,MATCH($A128&amp;" NCAA",BasicStats!$B:$B,0),COLUMN()+1))</f>
        <v>478</v>
      </c>
      <c r="AD128">
        <f>IFERROR(INDEX(BasicStats!$A:$AH,MATCH($A128,BasicStats!$B:$B,0),COLUMN()+1),INDEX(BasicStats!$A:$AH,MATCH($A128&amp;" NCAA",BasicStats!$B:$B,0),COLUMN()+1))</f>
        <v>210</v>
      </c>
      <c r="AE128">
        <f>IFERROR(INDEX(BasicStats!$A:$AH,MATCH($A128,BasicStats!$B:$B,0),COLUMN()+1),INDEX(BasicStats!$A:$AH,MATCH($A128&amp;" NCAA",BasicStats!$B:$B,0),COLUMN()+1))</f>
        <v>124</v>
      </c>
      <c r="AF128">
        <f>IFERROR(INDEX(BasicStats!$A:$AH,MATCH($A128,BasicStats!$B:$B,0),COLUMN()+1),INDEX(BasicStats!$A:$AH,MATCH($A128&amp;" NCAA",BasicStats!$B:$B,0),COLUMN()+1))</f>
        <v>457</v>
      </c>
      <c r="AG128" s="38">
        <f>IFERROR(INDEX(AdvancedStats!$A:$AD,MATCH($A128,AdvancedStats!$B:$B,0),COLUMN()-15),INDEX(AdvancedStats!$A:$AD,MATCH($A128&amp;" NCAA",AdvancedStats!$B:$B,0),COLUMN()-15))</f>
        <v>71.5</v>
      </c>
      <c r="AH128" s="38">
        <f>IFERROR(INDEX(AdvancedStats!$A:$AD,MATCH($A128,AdvancedStats!$B:$B,0),COLUMN()-15),INDEX(AdvancedStats!$A:$AD,MATCH($A128&amp;" NCAA",AdvancedStats!$B:$B,0),COLUMN()-15))</f>
        <v>103.3</v>
      </c>
      <c r="AI128" s="38">
        <f>IFERROR(INDEX(AdvancedStats!$A:$AD,MATCH($A128,AdvancedStats!$B:$B,0),COLUMN()-15),INDEX(AdvancedStats!$A:$AD,MATCH($A128&amp;" NCAA",AdvancedStats!$B:$B,0),COLUMN()-15))</f>
        <v>0.27900000000000003</v>
      </c>
      <c r="AJ128" s="38">
        <f>IFERROR(INDEX(AdvancedStats!$A:$AD,MATCH($A128,AdvancedStats!$B:$B,0),COLUMN()-15),INDEX(AdvancedStats!$A:$AD,MATCH($A128&amp;" NCAA",AdvancedStats!$B:$B,0),COLUMN()-15))</f>
        <v>0.45500000000000002</v>
      </c>
      <c r="AK128" s="38">
        <f>IFERROR(INDEX(AdvancedStats!$A:$AD,MATCH($A128,AdvancedStats!$B:$B,0),COLUMN()-15),INDEX(AdvancedStats!$A:$AD,MATCH($A128&amp;" NCAA",AdvancedStats!$B:$B,0),COLUMN()-15))</f>
        <v>0.56100000000000005</v>
      </c>
      <c r="AL128" s="38">
        <f>IFERROR(INDEX(AdvancedStats!$A:$AD,MATCH($A128,AdvancedStats!$B:$B,0),COLUMN()-15),INDEX(AdvancedStats!$A:$AD,MATCH($A128&amp;" NCAA",AdvancedStats!$B:$B,0),COLUMN()-15))</f>
        <v>48.4</v>
      </c>
      <c r="AM128" s="38">
        <f>IFERROR(INDEX(AdvancedStats!$A:$AD,MATCH($A128,AdvancedStats!$B:$B,0),COLUMN()-15),INDEX(AdvancedStats!$A:$AD,MATCH($A128&amp;" NCAA",AdvancedStats!$B:$B,0),COLUMN()-15))</f>
        <v>55.3</v>
      </c>
      <c r="AN128" s="38">
        <f>IFERROR(INDEX(AdvancedStats!$A:$AD,MATCH($A128,AdvancedStats!$B:$B,0),COLUMN()-15),INDEX(AdvancedStats!$A:$AD,MATCH($A128&amp;" NCAA",AdvancedStats!$B:$B,0),COLUMN()-15))</f>
        <v>9.1</v>
      </c>
      <c r="AO128" s="38">
        <f>IFERROR(INDEX(AdvancedStats!$A:$AD,MATCH($A128,AdvancedStats!$B:$B,0),COLUMN()-15),INDEX(AdvancedStats!$A:$AD,MATCH($A128&amp;" NCAA",AdvancedStats!$B:$B,0),COLUMN()-15))</f>
        <v>10.6</v>
      </c>
      <c r="AP128" s="38">
        <f>IFERROR(INDEX(AdvancedStats!$A:$AD,MATCH($A128,AdvancedStats!$B:$B,0),COLUMN()-15),INDEX(AdvancedStats!$A:$AD,MATCH($A128&amp;" NCAA",AdvancedStats!$B:$B,0),COLUMN()-15))</f>
        <v>0.54</v>
      </c>
      <c r="AQ128" s="38">
        <f>IFERROR(INDEX(AdvancedStats!$A:$AD,MATCH($A128,AdvancedStats!$B:$B,0),COLUMN()-15),INDEX(AdvancedStats!$A:$AD,MATCH($A128&amp;" NCAA",AdvancedStats!$B:$B,0),COLUMN()-15))</f>
        <v>17.7</v>
      </c>
      <c r="AR128" s="38">
        <f>IFERROR(INDEX(AdvancedStats!$A:$AD,MATCH($A128,AdvancedStats!$B:$B,0),COLUMN()-15),INDEX(AdvancedStats!$A:$AD,MATCH($A128&amp;" NCAA",AdvancedStats!$B:$B,0),COLUMN()-15))</f>
        <v>24.8</v>
      </c>
      <c r="AS128" s="38">
        <f>IFERROR(INDEX(AdvancedStats!$A:$AD,MATCH($A128,AdvancedStats!$B:$B,0),COLUMN()-15),INDEX(AdvancedStats!$A:$AD,MATCH($A128&amp;" NCAA",AdvancedStats!$B:$B,0),COLUMN()-15))</f>
        <v>0.19</v>
      </c>
      <c r="AT128" s="39">
        <f>IFERROR(INDEX(AdvancedOpponentStats!$A:$AD,MATCH($A128,AdvancedOpponentStats!$B:$B,0),COLUMN()-27),INDEX(AdvancedOpponentStats!$A:$AD,MATCH($A128&amp;" NCAA",AdvancedOpponentStats!$B:$B,0),COLUMN()-27))</f>
        <v>103</v>
      </c>
      <c r="AU128" s="39">
        <f>IFERROR(INDEX(AdvancedOpponentStats!$A:$AD,MATCH($A128,AdvancedOpponentStats!$B:$B,0),COLUMN()-27),INDEX(AdvancedOpponentStats!$A:$AD,MATCH($A128&amp;" NCAA",AdvancedOpponentStats!$B:$B,0),COLUMN()-27))</f>
        <v>0.41399999999999998</v>
      </c>
      <c r="AV128" s="39">
        <f>IFERROR(INDEX(AdvancedOpponentStats!$A:$AD,MATCH($A128,AdvancedOpponentStats!$B:$B,0),COLUMN()-27),INDEX(AdvancedOpponentStats!$A:$AD,MATCH($A128&amp;" NCAA",AdvancedOpponentStats!$B:$B,0),COLUMN()-27))</f>
        <v>0.378</v>
      </c>
      <c r="AW128" s="39">
        <f>IFERROR(INDEX(AdvancedOpponentStats!$A:$AD,MATCH($A128,AdvancedOpponentStats!$B:$B,0),COLUMN()-27),INDEX(AdvancedOpponentStats!$A:$AD,MATCH($A128&amp;" NCAA",AdvancedOpponentStats!$B:$B,0),COLUMN()-27))</f>
        <v>0.52800000000000002</v>
      </c>
      <c r="AX128" s="39">
        <f>IFERROR(INDEX(AdvancedOpponentStats!$A:$AD,MATCH($A128,AdvancedOpponentStats!$B:$B,0),COLUMN()-27),INDEX(AdvancedOpponentStats!$A:$AD,MATCH($A128&amp;" NCAA",AdvancedOpponentStats!$B:$B,0),COLUMN()-27))</f>
        <v>51.6</v>
      </c>
      <c r="AY128" s="39">
        <f>IFERROR(INDEX(AdvancedOpponentStats!$A:$AD,MATCH($A128,AdvancedOpponentStats!$B:$B,0),COLUMN()-27),INDEX(AdvancedOpponentStats!$A:$AD,MATCH($A128&amp;" NCAA",AdvancedOpponentStats!$B:$B,0),COLUMN()-27))</f>
        <v>53.9</v>
      </c>
      <c r="AZ128" s="39">
        <f>IFERROR(INDEX(AdvancedOpponentStats!$A:$AD,MATCH($A128,AdvancedOpponentStats!$B:$B,0),COLUMN()-27),INDEX(AdvancedOpponentStats!$A:$AD,MATCH($A128&amp;" NCAA",AdvancedOpponentStats!$B:$B,0),COLUMN()-27))</f>
        <v>8.9</v>
      </c>
      <c r="BA128" s="39">
        <f>IFERROR(INDEX(AdvancedOpponentStats!$A:$AD,MATCH($A128,AdvancedOpponentStats!$B:$B,0),COLUMN()-27),INDEX(AdvancedOpponentStats!$A:$AD,MATCH($A128&amp;" NCAA",AdvancedOpponentStats!$B:$B,0),COLUMN()-27))</f>
        <v>9.1999999999999993</v>
      </c>
      <c r="BB128" s="39">
        <f>IFERROR(INDEX(AdvancedOpponentStats!$A:$AD,MATCH($A128,AdvancedOpponentStats!$B:$B,0),COLUMN()-27),INDEX(AdvancedOpponentStats!$A:$AD,MATCH($A128&amp;" NCAA",AdvancedOpponentStats!$B:$B,0),COLUMN()-27))</f>
        <v>0.48299999999999998</v>
      </c>
      <c r="BC128" s="39">
        <f>IFERROR(INDEX(AdvancedOpponentStats!$A:$AD,MATCH($A128,AdvancedOpponentStats!$B:$B,0),COLUMN()-27),INDEX(AdvancedOpponentStats!$A:$AD,MATCH($A128&amp;" NCAA",AdvancedOpponentStats!$B:$B,0),COLUMN()-27))</f>
        <v>15.5</v>
      </c>
      <c r="BD128" s="39">
        <f>IFERROR(INDEX(AdvancedOpponentStats!$A:$AD,MATCH($A128,AdvancedOpponentStats!$B:$B,0),COLUMN()-27),INDEX(AdvancedOpponentStats!$A:$AD,MATCH($A128&amp;" NCAA",AdvancedOpponentStats!$B:$B,0),COLUMN()-27))</f>
        <v>30.1</v>
      </c>
      <c r="BE128" s="39">
        <f>IFERROR(INDEX(AdvancedOpponentStats!$A:$AD,MATCH($A128,AdvancedOpponentStats!$B:$B,0),COLUMN()-27),INDEX(AdvancedOpponentStats!$A:$AD,MATCH($A128&amp;" NCAA",AdvancedOpponentStats!$B:$B,0),COLUMN()-27))</f>
        <v>0.29799999999999999</v>
      </c>
      <c r="BF128" s="41">
        <f>IFERROR(INDEX(TeamRankings!$A:$R,MATCH($A128,TeamRankings!$B:$B,0),COLUMN()-49),INDEX(TeamRankings!$A:$R,MATCH($A128&amp;" NCAA",TeamRankings!$B:$B,0),COLUMN()-49))</f>
        <v>0.19</v>
      </c>
      <c r="BG128" s="41">
        <f>IFERROR(INDEX(TeamRankings!$A:$R,MATCH($A128,TeamRankings!$B:$B,0),COLUMN()-48),INDEX(TeamRankings!$A:$R,MATCH($A128&amp;" NCAA",TeamRankings!$B:$B,0),COLUMN()-48))</f>
        <v>-1.82</v>
      </c>
      <c r="BH128" s="41">
        <f>IFERROR(INDEX(TeamRankings!$A:$R,MATCH($A128,TeamRankings!$B:$B,0),COLUMN()-47),INDEX(TeamRankings!$A:$R,MATCH($A128&amp;" NCAA",TeamRankings!$B:$B,0),COLUMN()-47))</f>
        <v>0.05</v>
      </c>
      <c r="BI128" s="41">
        <f>IFERROR(INDEX(TeamRankings!$A:$R,MATCH($A128,TeamRankings!$B:$B,0),COLUMN()-47),INDEX(TeamRankings!$A:$R,MATCH($A128&amp;" NCAA",TeamRankings!$B:$B,0),COLUMN()-47))</f>
        <v>-3.03</v>
      </c>
      <c r="BJ128" s="41">
        <f>IFERROR(INDEX(TeamRankings!$A:$R,MATCH($A128,TeamRankings!$B:$B,0),COLUMN()-47),INDEX(TeamRankings!$A:$R,MATCH($A128&amp;" NCAA",TeamRankings!$B:$B,0),COLUMN()-47))</f>
        <v>-2.98</v>
      </c>
      <c r="BK128" s="41">
        <f>IFERROR(INDEX(TeamRankings!$A:$R,MATCH($A128,TeamRankings!$B:$B,0),COLUMN()-47),INDEX(TeamRankings!$A:$R,MATCH($A128&amp;" NCAA",TeamRankings!$B:$B,0),COLUMN()-47))</f>
        <v>99.45</v>
      </c>
      <c r="BL128" s="41">
        <f>IFERROR(INDEX(TeamRankings!$A:$R,MATCH($A128,TeamRankings!$B:$B,0),COLUMN()-47),INDEX(TeamRankings!$A:$R,MATCH($A128&amp;" NCAA",TeamRankings!$B:$B,0),COLUMN()-47))</f>
        <v>102.46</v>
      </c>
      <c r="BM128" s="41">
        <f>IFERROR(INDEX(TeamRankings!$A:$R,MATCH($A128,TeamRankings!$B:$B,0),COLUMN()-47),INDEX(TeamRankings!$A:$R,MATCH($A128&amp;" NCAA",TeamRankings!$B:$B,0),COLUMN()-47))</f>
        <v>-3.02</v>
      </c>
      <c r="BN128">
        <f t="shared" si="33"/>
        <v>234</v>
      </c>
      <c r="BO128">
        <f t="shared" si="34"/>
        <v>153</v>
      </c>
      <c r="BP128">
        <f t="shared" si="20"/>
        <v>74.71875</v>
      </c>
      <c r="BQ128" s="41" t="str">
        <f>INDEX(TeamRankings!$A:$R,MATCH($A128,TeamRankings!$B:$B,0),3)</f>
        <v>Horizon</v>
      </c>
      <c r="BR128" s="40">
        <f t="shared" si="21"/>
        <v>0.29999999999999716</v>
      </c>
      <c r="BS128" s="40">
        <f t="shared" si="22"/>
        <v>-0.13499999999999995</v>
      </c>
      <c r="BT128" s="40">
        <f t="shared" si="23"/>
        <v>7.7000000000000013E-2</v>
      </c>
      <c r="BU128" s="40">
        <f t="shared" si="24"/>
        <v>3.3000000000000029E-2</v>
      </c>
      <c r="BV128" s="40">
        <f t="shared" si="25"/>
        <v>-3.2000000000000028</v>
      </c>
      <c r="BW128" s="40">
        <f t="shared" si="26"/>
        <v>1.3999999999999986</v>
      </c>
      <c r="BX128" s="40">
        <f t="shared" si="27"/>
        <v>0.19999999999999929</v>
      </c>
      <c r="BY128" s="40">
        <f t="shared" si="28"/>
        <v>1.4000000000000004</v>
      </c>
      <c r="BZ128" s="40">
        <f t="shared" si="29"/>
        <v>5.7000000000000051E-2</v>
      </c>
      <c r="CA128" s="40">
        <f t="shared" si="30"/>
        <v>2.1999999999999993</v>
      </c>
      <c r="CB128" s="40">
        <f t="shared" si="31"/>
        <v>-5.3000000000000007</v>
      </c>
      <c r="CC128" s="40">
        <f t="shared" si="32"/>
        <v>-0.10799999999999998</v>
      </c>
    </row>
    <row r="129" spans="1:81" x14ac:dyDescent="0.25">
      <c r="A129" t="s">
        <v>256</v>
      </c>
      <c r="B129">
        <f>IFERROR(INDEX(BasicStats!$A:$AH,MATCH($A129,BasicStats!$B:$B,0),COLUMN()+1),INDEX(BasicStats!$A:$AH,MATCH($A129&amp;" NCAA",BasicStats!$B:$B,0),COLUMN()+1))</f>
        <v>33</v>
      </c>
      <c r="C129">
        <f>IFERROR(INDEX(BasicStats!$A:$AH,MATCH($A129,BasicStats!$B:$B,0),COLUMN()+1),INDEX(BasicStats!$A:$AH,MATCH($A129&amp;" NCAA",BasicStats!$B:$B,0),COLUMN()+1))</f>
        <v>17</v>
      </c>
      <c r="D129">
        <f>IFERROR(INDEX(BasicStats!$A:$AH,MATCH($A129,BasicStats!$B:$B,0),COLUMN()+1),INDEX(BasicStats!$A:$AH,MATCH($A129&amp;" NCAA",BasicStats!$B:$B,0),COLUMN()+1))</f>
        <v>16</v>
      </c>
      <c r="E129">
        <f>IFERROR(INDEX(BasicStats!$A:$AH,MATCH($A129,BasicStats!$B:$B,0),COLUMN()+1),INDEX(BasicStats!$A:$AH,MATCH($A129&amp;" NCAA",BasicStats!$B:$B,0),COLUMN()+1))</f>
        <v>0.51500000000000001</v>
      </c>
      <c r="F129">
        <f>IFERROR(INDEX(BasicStats!$A:$AH,MATCH($A129,BasicStats!$B:$B,0),COLUMN()+1),INDEX(BasicStats!$A:$AH,MATCH($A129&amp;" NCAA",BasicStats!$B:$B,0),COLUMN()+1))</f>
        <v>-2.02</v>
      </c>
      <c r="G129">
        <f>IFERROR(INDEX(BasicStats!$A:$AH,MATCH($A129,BasicStats!$B:$B,0),COLUMN()+1),INDEX(BasicStats!$A:$AH,MATCH($A129&amp;" NCAA",BasicStats!$B:$B,0),COLUMN()+1))</f>
        <v>0.28999999999999998</v>
      </c>
      <c r="H129">
        <f>IFERROR(INDEX(BasicStats!$A:$AH,MATCH($A129,BasicStats!$B:$B,0),COLUMN()+1),INDEX(BasicStats!$A:$AH,MATCH($A129&amp;" NCAA",BasicStats!$B:$B,0),COLUMN()+1))</f>
        <v>9</v>
      </c>
      <c r="I129">
        <f>IFERROR(INDEX(BasicStats!$A:$AH,MATCH($A129,BasicStats!$B:$B,0),COLUMN()+1),INDEX(BasicStats!$A:$AH,MATCH($A129&amp;" NCAA",BasicStats!$B:$B,0),COLUMN()+1))</f>
        <v>9</v>
      </c>
      <c r="J129">
        <f>IFERROR(INDEX(BasicStats!$A:$AH,MATCH($A129,BasicStats!$B:$B,0),COLUMN()+1),INDEX(BasicStats!$A:$AH,MATCH($A129&amp;" NCAA",BasicStats!$B:$B,0),COLUMN()+1))</f>
        <v>12</v>
      </c>
      <c r="K129">
        <f>IFERROR(INDEX(BasicStats!$A:$AH,MATCH($A129,BasicStats!$B:$B,0),COLUMN()+1),INDEX(BasicStats!$A:$AH,MATCH($A129&amp;" NCAA",BasicStats!$B:$B,0),COLUMN()+1))</f>
        <v>4</v>
      </c>
      <c r="L129">
        <f>IFERROR(INDEX(BasicStats!$A:$AH,MATCH($A129,BasicStats!$B:$B,0),COLUMN()+1),INDEX(BasicStats!$A:$AH,MATCH($A129&amp;" NCAA",BasicStats!$B:$B,0),COLUMN()+1))</f>
        <v>2</v>
      </c>
      <c r="M129">
        <f>IFERROR(INDEX(BasicStats!$A:$AH,MATCH($A129,BasicStats!$B:$B,0),COLUMN()+1),INDEX(BasicStats!$A:$AH,MATCH($A129&amp;" NCAA",BasicStats!$B:$B,0),COLUMN()+1))</f>
        <v>10</v>
      </c>
      <c r="N129">
        <f>IFERROR(INDEX(BasicStats!$A:$AH,MATCH($A129,BasicStats!$B:$B,0),COLUMN()+1),INDEX(BasicStats!$A:$AH,MATCH($A129&amp;" NCAA",BasicStats!$B:$B,0),COLUMN()+1))</f>
        <v>2257</v>
      </c>
      <c r="O129">
        <f>IFERROR(INDEX(BasicStats!$A:$AH,MATCH($A129,BasicStats!$B:$B,0),COLUMN()+1),INDEX(BasicStats!$A:$AH,MATCH($A129&amp;" NCAA",BasicStats!$B:$B,0),COLUMN()+1))</f>
        <v>2314</v>
      </c>
      <c r="P129">
        <f>IFERROR(INDEX(BasicStats!$A:$AH,MATCH($A129,BasicStats!$B:$B,0),COLUMN()+1),INDEX(BasicStats!$A:$AH,MATCH($A129&amp;" NCAA",BasicStats!$B:$B,0),COLUMN()+1))</f>
        <v>0</v>
      </c>
      <c r="Q129">
        <f>IFERROR(INDEX(BasicStats!$A:$AH,MATCH($A129,BasicStats!$B:$B,0),COLUMN()+1),INDEX(BasicStats!$A:$AH,MATCH($A129&amp;" NCAA",BasicStats!$B:$B,0),COLUMN()+1))</f>
        <v>1330</v>
      </c>
      <c r="R129">
        <f>IFERROR(INDEX(BasicStats!$A:$AH,MATCH($A129,BasicStats!$B:$B,0),COLUMN()+1),INDEX(BasicStats!$A:$AH,MATCH($A129&amp;" NCAA",BasicStats!$B:$B,0),COLUMN()+1))</f>
        <v>813</v>
      </c>
      <c r="S129">
        <f>IFERROR(INDEX(BasicStats!$A:$AH,MATCH($A129,BasicStats!$B:$B,0),COLUMN()+1),INDEX(BasicStats!$A:$AH,MATCH($A129&amp;" NCAA",BasicStats!$B:$B,0),COLUMN()+1))</f>
        <v>1887</v>
      </c>
      <c r="T129">
        <f>IFERROR(INDEX(BasicStats!$A:$AH,MATCH($A129,BasicStats!$B:$B,0),COLUMN()+1),INDEX(BasicStats!$A:$AH,MATCH($A129&amp;" NCAA",BasicStats!$B:$B,0),COLUMN()+1))</f>
        <v>0.43099999999999999</v>
      </c>
      <c r="U129">
        <f>IFERROR(INDEX(BasicStats!$A:$AH,MATCH($A129,BasicStats!$B:$B,0),COLUMN()+1),INDEX(BasicStats!$A:$AH,MATCH($A129&amp;" NCAA",BasicStats!$B:$B,0),COLUMN()+1))</f>
        <v>244</v>
      </c>
      <c r="V129">
        <f>IFERROR(INDEX(BasicStats!$A:$AH,MATCH($A129,BasicStats!$B:$B,0),COLUMN()+1),INDEX(BasicStats!$A:$AH,MATCH($A129&amp;" NCAA",BasicStats!$B:$B,0),COLUMN()+1))</f>
        <v>734</v>
      </c>
      <c r="W129">
        <f>IFERROR(INDEX(BasicStats!$A:$AH,MATCH($A129,BasicStats!$B:$B,0),COLUMN()+1),INDEX(BasicStats!$A:$AH,MATCH($A129&amp;" NCAA",BasicStats!$B:$B,0),COLUMN()+1))</f>
        <v>0.33200000000000002</v>
      </c>
      <c r="X129">
        <f>IFERROR(INDEX(BasicStats!$A:$AH,MATCH($A129,BasicStats!$B:$B,0),COLUMN()+1),INDEX(BasicStats!$A:$AH,MATCH($A129&amp;" NCAA",BasicStats!$B:$B,0),COLUMN()+1))</f>
        <v>387</v>
      </c>
      <c r="Y129">
        <f>IFERROR(INDEX(BasicStats!$A:$AH,MATCH($A129,BasicStats!$B:$B,0),COLUMN()+1),INDEX(BasicStats!$A:$AH,MATCH($A129&amp;" NCAA",BasicStats!$B:$B,0),COLUMN()+1))</f>
        <v>540</v>
      </c>
      <c r="Z129">
        <f>IFERROR(INDEX(BasicStats!$A:$AH,MATCH($A129,BasicStats!$B:$B,0),COLUMN()+1),INDEX(BasicStats!$A:$AH,MATCH($A129&amp;" NCAA",BasicStats!$B:$B,0),COLUMN()+1))</f>
        <v>0.71699999999999997</v>
      </c>
      <c r="AA129">
        <f>IFERROR(INDEX(BasicStats!$A:$AH,MATCH($A129,BasicStats!$B:$B,0),COLUMN()+1),INDEX(BasicStats!$A:$AH,MATCH($A129&amp;" NCAA",BasicStats!$B:$B,0),COLUMN()+1))</f>
        <v>298</v>
      </c>
      <c r="AB129">
        <f>IFERROR(INDEX(BasicStats!$A:$AH,MATCH($A129,BasicStats!$B:$B,0),COLUMN()+1),INDEX(BasicStats!$A:$AH,MATCH($A129&amp;" NCAA",BasicStats!$B:$B,0),COLUMN()+1))</f>
        <v>1139</v>
      </c>
      <c r="AC129">
        <f>IFERROR(INDEX(BasicStats!$A:$AH,MATCH($A129,BasicStats!$B:$B,0),COLUMN()+1),INDEX(BasicStats!$A:$AH,MATCH($A129&amp;" NCAA",BasicStats!$B:$B,0),COLUMN()+1))</f>
        <v>421</v>
      </c>
      <c r="AD129">
        <f>IFERROR(INDEX(BasicStats!$A:$AH,MATCH($A129,BasicStats!$B:$B,0),COLUMN()+1),INDEX(BasicStats!$A:$AH,MATCH($A129&amp;" NCAA",BasicStats!$B:$B,0),COLUMN()+1))</f>
        <v>162</v>
      </c>
      <c r="AE129">
        <f>IFERROR(INDEX(BasicStats!$A:$AH,MATCH($A129,BasicStats!$B:$B,0),COLUMN()+1),INDEX(BasicStats!$A:$AH,MATCH($A129&amp;" NCAA",BasicStats!$B:$B,0),COLUMN()+1))</f>
        <v>106</v>
      </c>
      <c r="AF129">
        <f>IFERROR(INDEX(BasicStats!$A:$AH,MATCH($A129,BasicStats!$B:$B,0),COLUMN()+1),INDEX(BasicStats!$A:$AH,MATCH($A129&amp;" NCAA",BasicStats!$B:$B,0),COLUMN()+1))</f>
        <v>417</v>
      </c>
      <c r="AG129" s="38">
        <f>IFERROR(INDEX(AdvancedStats!$A:$AD,MATCH($A129,AdvancedStats!$B:$B,0),COLUMN()-15),INDEX(AdvancedStats!$A:$AD,MATCH($A129&amp;" NCAA",AdvancedStats!$B:$B,0),COLUMN()-15))</f>
        <v>67.900000000000006</v>
      </c>
      <c r="AH129" s="38">
        <f>IFERROR(INDEX(AdvancedStats!$A:$AD,MATCH($A129,AdvancedStats!$B:$B,0),COLUMN()-15),INDEX(AdvancedStats!$A:$AD,MATCH($A129&amp;" NCAA",AdvancedStats!$B:$B,0),COLUMN()-15))</f>
        <v>100</v>
      </c>
      <c r="AI129" s="38">
        <f>IFERROR(INDEX(AdvancedStats!$A:$AD,MATCH($A129,AdvancedStats!$B:$B,0),COLUMN()-15),INDEX(AdvancedStats!$A:$AD,MATCH($A129&amp;" NCAA",AdvancedStats!$B:$B,0),COLUMN()-15))</f>
        <v>0.28599999999999998</v>
      </c>
      <c r="AJ129" s="38">
        <f>IFERROR(INDEX(AdvancedStats!$A:$AD,MATCH($A129,AdvancedStats!$B:$B,0),COLUMN()-15),INDEX(AdvancedStats!$A:$AD,MATCH($A129&amp;" NCAA",AdvancedStats!$B:$B,0),COLUMN()-15))</f>
        <v>0.38900000000000001</v>
      </c>
      <c r="AK129" s="38">
        <f>IFERROR(INDEX(AdvancedStats!$A:$AD,MATCH($A129,AdvancedStats!$B:$B,0),COLUMN()-15),INDEX(AdvancedStats!$A:$AD,MATCH($A129&amp;" NCAA",AdvancedStats!$B:$B,0),COLUMN()-15))</f>
        <v>0.52600000000000002</v>
      </c>
      <c r="AL129" s="38">
        <f>IFERROR(INDEX(AdvancedStats!$A:$AD,MATCH($A129,AdvancedStats!$B:$B,0),COLUMN()-15),INDEX(AdvancedStats!$A:$AD,MATCH($A129&amp;" NCAA",AdvancedStats!$B:$B,0),COLUMN()-15))</f>
        <v>49.5</v>
      </c>
      <c r="AM129" s="38">
        <f>IFERROR(INDEX(AdvancedStats!$A:$AD,MATCH($A129,AdvancedStats!$B:$B,0),COLUMN()-15),INDEX(AdvancedStats!$A:$AD,MATCH($A129&amp;" NCAA",AdvancedStats!$B:$B,0),COLUMN()-15))</f>
        <v>51.8</v>
      </c>
      <c r="AN129" s="38">
        <f>IFERROR(INDEX(AdvancedStats!$A:$AD,MATCH($A129,AdvancedStats!$B:$B,0),COLUMN()-15),INDEX(AdvancedStats!$A:$AD,MATCH($A129&amp;" NCAA",AdvancedStats!$B:$B,0),COLUMN()-15))</f>
        <v>7.2</v>
      </c>
      <c r="AO129" s="38">
        <f>IFERROR(INDEX(AdvancedStats!$A:$AD,MATCH($A129,AdvancedStats!$B:$B,0),COLUMN()-15),INDEX(AdvancedStats!$A:$AD,MATCH($A129&amp;" NCAA",AdvancedStats!$B:$B,0),COLUMN()-15))</f>
        <v>9.6999999999999993</v>
      </c>
      <c r="AP129" s="38">
        <f>IFERROR(INDEX(AdvancedStats!$A:$AD,MATCH($A129,AdvancedStats!$B:$B,0),COLUMN()-15),INDEX(AdvancedStats!$A:$AD,MATCH($A129&amp;" NCAA",AdvancedStats!$B:$B,0),COLUMN()-15))</f>
        <v>0.495</v>
      </c>
      <c r="AQ129" s="38">
        <f>IFERROR(INDEX(AdvancedStats!$A:$AD,MATCH($A129,AdvancedStats!$B:$B,0),COLUMN()-15),INDEX(AdvancedStats!$A:$AD,MATCH($A129&amp;" NCAA",AdvancedStats!$B:$B,0),COLUMN()-15))</f>
        <v>16.3</v>
      </c>
      <c r="AR129" s="38">
        <f>IFERROR(INDEX(AdvancedStats!$A:$AD,MATCH($A129,AdvancedStats!$B:$B,0),COLUMN()-15),INDEX(AdvancedStats!$A:$AD,MATCH($A129&amp;" NCAA",AdvancedStats!$B:$B,0),COLUMN()-15))</f>
        <v>25.5</v>
      </c>
      <c r="AS129" s="38">
        <f>IFERROR(INDEX(AdvancedStats!$A:$AD,MATCH($A129,AdvancedStats!$B:$B,0),COLUMN()-15),INDEX(AdvancedStats!$A:$AD,MATCH($A129&amp;" NCAA",AdvancedStats!$B:$B,0),COLUMN()-15))</f>
        <v>0.20499999999999999</v>
      </c>
      <c r="AT129" s="39">
        <f>IFERROR(INDEX(AdvancedOpponentStats!$A:$AD,MATCH($A129,AdvancedOpponentStats!$B:$B,0),COLUMN()-27),INDEX(AdvancedOpponentStats!$A:$AD,MATCH($A129&amp;" NCAA",AdvancedOpponentStats!$B:$B,0),COLUMN()-27))</f>
        <v>102.5</v>
      </c>
      <c r="AU129" s="39">
        <f>IFERROR(INDEX(AdvancedOpponentStats!$A:$AD,MATCH($A129,AdvancedOpponentStats!$B:$B,0),COLUMN()-27),INDEX(AdvancedOpponentStats!$A:$AD,MATCH($A129&amp;" NCAA",AdvancedOpponentStats!$B:$B,0),COLUMN()-27))</f>
        <v>0.32700000000000001</v>
      </c>
      <c r="AV129" s="39">
        <f>IFERROR(INDEX(AdvancedOpponentStats!$A:$AD,MATCH($A129,AdvancedOpponentStats!$B:$B,0),COLUMN()-27),INDEX(AdvancedOpponentStats!$A:$AD,MATCH($A129&amp;" NCAA",AdvancedOpponentStats!$B:$B,0),COLUMN()-27))</f>
        <v>0.40699999999999997</v>
      </c>
      <c r="AW129" s="39">
        <f>IFERROR(INDEX(AdvancedOpponentStats!$A:$AD,MATCH($A129,AdvancedOpponentStats!$B:$B,0),COLUMN()-27),INDEX(AdvancedOpponentStats!$A:$AD,MATCH($A129&amp;" NCAA",AdvancedOpponentStats!$B:$B,0),COLUMN()-27))</f>
        <v>0.54200000000000004</v>
      </c>
      <c r="AX129" s="39">
        <f>IFERROR(INDEX(AdvancedOpponentStats!$A:$AD,MATCH($A129,AdvancedOpponentStats!$B:$B,0),COLUMN()-27),INDEX(AdvancedOpponentStats!$A:$AD,MATCH($A129&amp;" NCAA",AdvancedOpponentStats!$B:$B,0),COLUMN()-27))</f>
        <v>50.5</v>
      </c>
      <c r="AY129" s="39">
        <f>IFERROR(INDEX(AdvancedOpponentStats!$A:$AD,MATCH($A129,AdvancedOpponentStats!$B:$B,0),COLUMN()-27),INDEX(AdvancedOpponentStats!$A:$AD,MATCH($A129&amp;" NCAA",AdvancedOpponentStats!$B:$B,0),COLUMN()-27))</f>
        <v>56.1</v>
      </c>
      <c r="AZ129" s="39">
        <f>IFERROR(INDEX(AdvancedOpponentStats!$A:$AD,MATCH($A129,AdvancedOpponentStats!$B:$B,0),COLUMN()-27),INDEX(AdvancedOpponentStats!$A:$AD,MATCH($A129&amp;" NCAA",AdvancedOpponentStats!$B:$B,0),COLUMN()-27))</f>
        <v>8.5</v>
      </c>
      <c r="BA129" s="39">
        <f>IFERROR(INDEX(AdvancedOpponentStats!$A:$AD,MATCH($A129,AdvancedOpponentStats!$B:$B,0),COLUMN()-27),INDEX(AdvancedOpponentStats!$A:$AD,MATCH($A129&amp;" NCAA",AdvancedOpponentStats!$B:$B,0),COLUMN()-27))</f>
        <v>7.4</v>
      </c>
      <c r="BB129" s="39">
        <f>IFERROR(INDEX(AdvancedOpponentStats!$A:$AD,MATCH($A129,AdvancedOpponentStats!$B:$B,0),COLUMN()-27),INDEX(AdvancedOpponentStats!$A:$AD,MATCH($A129&amp;" NCAA",AdvancedOpponentStats!$B:$B,0),COLUMN()-27))</f>
        <v>0.51</v>
      </c>
      <c r="BC129" s="39">
        <f>IFERROR(INDEX(AdvancedOpponentStats!$A:$AD,MATCH($A129,AdvancedOpponentStats!$B:$B,0),COLUMN()-27),INDEX(AdvancedOpponentStats!$A:$AD,MATCH($A129&amp;" NCAA",AdvancedOpponentStats!$B:$B,0),COLUMN()-27))</f>
        <v>16</v>
      </c>
      <c r="BD129" s="39">
        <f>IFERROR(INDEX(AdvancedOpponentStats!$A:$AD,MATCH($A129,AdvancedOpponentStats!$B:$B,0),COLUMN()-27),INDEX(AdvancedOpponentStats!$A:$AD,MATCH($A129&amp;" NCAA",AdvancedOpponentStats!$B:$B,0),COLUMN()-27))</f>
        <v>25.5</v>
      </c>
      <c r="BE129" s="39">
        <f>IFERROR(INDEX(AdvancedOpponentStats!$A:$AD,MATCH($A129,AdvancedOpponentStats!$B:$B,0),COLUMN()-27),INDEX(AdvancedOpponentStats!$A:$AD,MATCH($A129&amp;" NCAA",AdvancedOpponentStats!$B:$B,0),COLUMN()-27))</f>
        <v>0.23200000000000001</v>
      </c>
      <c r="BF129" s="41">
        <f>IFERROR(INDEX(TeamRankings!$A:$R,MATCH($A129,TeamRankings!$B:$B,0),COLUMN()-49),INDEX(TeamRankings!$A:$R,MATCH($A129&amp;" NCAA",TeamRankings!$B:$B,0),COLUMN()-49))</f>
        <v>-1.73</v>
      </c>
      <c r="BG129" s="41">
        <f>IFERROR(INDEX(TeamRankings!$A:$R,MATCH($A129,TeamRankings!$B:$B,0),COLUMN()-48),INDEX(TeamRankings!$A:$R,MATCH($A129&amp;" NCAA",TeamRankings!$B:$B,0),COLUMN()-48))</f>
        <v>0.28999999999999998</v>
      </c>
      <c r="BH129" s="41">
        <f>IFERROR(INDEX(TeamRankings!$A:$R,MATCH($A129,TeamRankings!$B:$B,0),COLUMN()-47),INDEX(TeamRankings!$A:$R,MATCH($A129&amp;" NCAA",TeamRankings!$B:$B,0),COLUMN()-47))</f>
        <v>-2.4</v>
      </c>
      <c r="BI129" s="41">
        <f>IFERROR(INDEX(TeamRankings!$A:$R,MATCH($A129,TeamRankings!$B:$B,0),COLUMN()-47),INDEX(TeamRankings!$A:$R,MATCH($A129&amp;" NCAA",TeamRankings!$B:$B,0),COLUMN()-47))</f>
        <v>0.38</v>
      </c>
      <c r="BJ129" s="41">
        <f>IFERROR(INDEX(TeamRankings!$A:$R,MATCH($A129,TeamRankings!$B:$B,0),COLUMN()-47),INDEX(TeamRankings!$A:$R,MATCH($A129&amp;" NCAA",TeamRankings!$B:$B,0),COLUMN()-47))</f>
        <v>-2.02</v>
      </c>
      <c r="BK129" s="41">
        <f>IFERROR(INDEX(TeamRankings!$A:$R,MATCH($A129,TeamRankings!$B:$B,0),COLUMN()-47),INDEX(TeamRankings!$A:$R,MATCH($A129&amp;" NCAA",TeamRankings!$B:$B,0),COLUMN()-47))</f>
        <v>101.1</v>
      </c>
      <c r="BL129" s="41">
        <f>IFERROR(INDEX(TeamRankings!$A:$R,MATCH($A129,TeamRankings!$B:$B,0),COLUMN()-47),INDEX(TeamRankings!$A:$R,MATCH($A129&amp;" NCAA",TeamRankings!$B:$B,0),COLUMN()-47))</f>
        <v>103.37</v>
      </c>
      <c r="BM129" s="41">
        <f>IFERROR(INDEX(TeamRankings!$A:$R,MATCH($A129,TeamRankings!$B:$B,0),COLUMN()-47),INDEX(TeamRankings!$A:$R,MATCH($A129&amp;" NCAA",TeamRankings!$B:$B,0),COLUMN()-47))</f>
        <v>-2.2599999999999998</v>
      </c>
      <c r="BN129">
        <f t="shared" si="33"/>
        <v>206</v>
      </c>
      <c r="BO129">
        <f t="shared" si="34"/>
        <v>166</v>
      </c>
      <c r="BP129">
        <f t="shared" si="20"/>
        <v>68.393939393939391</v>
      </c>
      <c r="BQ129" s="41" t="str">
        <f>INDEX(TeamRankings!$A:$R,MATCH($A129,TeamRankings!$B:$B,0),3)</f>
        <v>MVC</v>
      </c>
      <c r="BR129" s="40">
        <f t="shared" si="21"/>
        <v>-2.5</v>
      </c>
      <c r="BS129" s="40">
        <f t="shared" si="22"/>
        <v>-4.1000000000000036E-2</v>
      </c>
      <c r="BT129" s="40">
        <f t="shared" si="23"/>
        <v>-1.799999999999996E-2</v>
      </c>
      <c r="BU129" s="40">
        <f t="shared" si="24"/>
        <v>-1.6000000000000014E-2</v>
      </c>
      <c r="BV129" s="40">
        <f t="shared" si="25"/>
        <v>-1</v>
      </c>
      <c r="BW129" s="40">
        <f t="shared" si="26"/>
        <v>-4.3000000000000043</v>
      </c>
      <c r="BX129" s="40">
        <f t="shared" si="27"/>
        <v>-1.2999999999999998</v>
      </c>
      <c r="BY129" s="40">
        <f t="shared" si="28"/>
        <v>2.2999999999999989</v>
      </c>
      <c r="BZ129" s="40">
        <f t="shared" si="29"/>
        <v>-1.5000000000000013E-2</v>
      </c>
      <c r="CA129" s="40">
        <f t="shared" si="30"/>
        <v>0.30000000000000071</v>
      </c>
      <c r="CB129" s="40">
        <f t="shared" si="31"/>
        <v>0</v>
      </c>
      <c r="CC129" s="40">
        <f t="shared" si="32"/>
        <v>-2.7000000000000024E-2</v>
      </c>
    </row>
    <row r="130" spans="1:81" x14ac:dyDescent="0.25">
      <c r="A130" t="s">
        <v>257</v>
      </c>
      <c r="B130">
        <f>IFERROR(INDEX(BasicStats!$A:$AH,MATCH($A130,BasicStats!$B:$B,0),COLUMN()+1),INDEX(BasicStats!$A:$AH,MATCH($A130&amp;" NCAA",BasicStats!$B:$B,0),COLUMN()+1))</f>
        <v>33</v>
      </c>
      <c r="C130">
        <f>IFERROR(INDEX(BasicStats!$A:$AH,MATCH($A130,BasicStats!$B:$B,0),COLUMN()+1),INDEX(BasicStats!$A:$AH,MATCH($A130&amp;" NCAA",BasicStats!$B:$B,0),COLUMN()+1))</f>
        <v>12</v>
      </c>
      <c r="D130">
        <f>IFERROR(INDEX(BasicStats!$A:$AH,MATCH($A130,BasicStats!$B:$B,0),COLUMN()+1),INDEX(BasicStats!$A:$AH,MATCH($A130&amp;" NCAA",BasicStats!$B:$B,0),COLUMN()+1))</f>
        <v>21</v>
      </c>
      <c r="E130">
        <f>IFERROR(INDEX(BasicStats!$A:$AH,MATCH($A130,BasicStats!$B:$B,0),COLUMN()+1),INDEX(BasicStats!$A:$AH,MATCH($A130&amp;" NCAA",BasicStats!$B:$B,0),COLUMN()+1))</f>
        <v>0.36399999999999999</v>
      </c>
      <c r="F130">
        <f>IFERROR(INDEX(BasicStats!$A:$AH,MATCH($A130,BasicStats!$B:$B,0),COLUMN()+1),INDEX(BasicStats!$A:$AH,MATCH($A130&amp;" NCAA",BasicStats!$B:$B,0),COLUMN()+1))</f>
        <v>9.02</v>
      </c>
      <c r="G130">
        <f>IFERROR(INDEX(BasicStats!$A:$AH,MATCH($A130,BasicStats!$B:$B,0),COLUMN()+1),INDEX(BasicStats!$A:$AH,MATCH($A130&amp;" NCAA",BasicStats!$B:$B,0),COLUMN()+1))</f>
        <v>11.59</v>
      </c>
      <c r="H130">
        <f>IFERROR(INDEX(BasicStats!$A:$AH,MATCH($A130,BasicStats!$B:$B,0),COLUMN()+1),INDEX(BasicStats!$A:$AH,MATCH($A130&amp;" NCAA",BasicStats!$B:$B,0),COLUMN()+1))</f>
        <v>7</v>
      </c>
      <c r="I130">
        <f>IFERROR(INDEX(BasicStats!$A:$AH,MATCH($A130,BasicStats!$B:$B,0),COLUMN()+1),INDEX(BasicStats!$A:$AH,MATCH($A130&amp;" NCAA",BasicStats!$B:$B,0),COLUMN()+1))</f>
        <v>13</v>
      </c>
      <c r="J130">
        <f>IFERROR(INDEX(BasicStats!$A:$AH,MATCH($A130,BasicStats!$B:$B,0),COLUMN()+1),INDEX(BasicStats!$A:$AH,MATCH($A130&amp;" NCAA",BasicStats!$B:$B,0),COLUMN()+1))</f>
        <v>9</v>
      </c>
      <c r="K130">
        <f>IFERROR(INDEX(BasicStats!$A:$AH,MATCH($A130,BasicStats!$B:$B,0),COLUMN()+1),INDEX(BasicStats!$A:$AH,MATCH($A130&amp;" NCAA",BasicStats!$B:$B,0),COLUMN()+1))</f>
        <v>6</v>
      </c>
      <c r="L130">
        <f>IFERROR(INDEX(BasicStats!$A:$AH,MATCH($A130,BasicStats!$B:$B,0),COLUMN()+1),INDEX(BasicStats!$A:$AH,MATCH($A130&amp;" NCAA",BasicStats!$B:$B,0),COLUMN()+1))</f>
        <v>1</v>
      </c>
      <c r="M130">
        <f>IFERROR(INDEX(BasicStats!$A:$AH,MATCH($A130,BasicStats!$B:$B,0),COLUMN()+1),INDEX(BasicStats!$A:$AH,MATCH($A130&amp;" NCAA",BasicStats!$B:$B,0),COLUMN()+1))</f>
        <v>9</v>
      </c>
      <c r="N130">
        <f>IFERROR(INDEX(BasicStats!$A:$AH,MATCH($A130,BasicStats!$B:$B,0),COLUMN()+1),INDEX(BasicStats!$A:$AH,MATCH($A130&amp;" NCAA",BasicStats!$B:$B,0),COLUMN()+1))</f>
        <v>2398</v>
      </c>
      <c r="O130">
        <f>IFERROR(INDEX(BasicStats!$A:$AH,MATCH($A130,BasicStats!$B:$B,0),COLUMN()+1),INDEX(BasicStats!$A:$AH,MATCH($A130&amp;" NCAA",BasicStats!$B:$B,0),COLUMN()+1))</f>
        <v>2483</v>
      </c>
      <c r="P130">
        <f>IFERROR(INDEX(BasicStats!$A:$AH,MATCH($A130,BasicStats!$B:$B,0),COLUMN()+1),INDEX(BasicStats!$A:$AH,MATCH($A130&amp;" NCAA",BasicStats!$B:$B,0),COLUMN()+1))</f>
        <v>0</v>
      </c>
      <c r="Q130">
        <f>IFERROR(INDEX(BasicStats!$A:$AH,MATCH($A130,BasicStats!$B:$B,0),COLUMN()+1),INDEX(BasicStats!$A:$AH,MATCH($A130&amp;" NCAA",BasicStats!$B:$B,0),COLUMN()+1))</f>
        <v>1335</v>
      </c>
      <c r="R130">
        <f>IFERROR(INDEX(BasicStats!$A:$AH,MATCH($A130,BasicStats!$B:$B,0),COLUMN()+1),INDEX(BasicStats!$A:$AH,MATCH($A130&amp;" NCAA",BasicStats!$B:$B,0),COLUMN()+1))</f>
        <v>862</v>
      </c>
      <c r="S130">
        <f>IFERROR(INDEX(BasicStats!$A:$AH,MATCH($A130,BasicStats!$B:$B,0),COLUMN()+1),INDEX(BasicStats!$A:$AH,MATCH($A130&amp;" NCAA",BasicStats!$B:$B,0),COLUMN()+1))</f>
        <v>2001</v>
      </c>
      <c r="T130">
        <f>IFERROR(INDEX(BasicStats!$A:$AH,MATCH($A130,BasicStats!$B:$B,0),COLUMN()+1),INDEX(BasicStats!$A:$AH,MATCH($A130&amp;" NCAA",BasicStats!$B:$B,0),COLUMN()+1))</f>
        <v>0.43099999999999999</v>
      </c>
      <c r="U130">
        <f>IFERROR(INDEX(BasicStats!$A:$AH,MATCH($A130,BasicStats!$B:$B,0),COLUMN()+1),INDEX(BasicStats!$A:$AH,MATCH($A130&amp;" NCAA",BasicStats!$B:$B,0),COLUMN()+1))</f>
        <v>259</v>
      </c>
      <c r="V130">
        <f>IFERROR(INDEX(BasicStats!$A:$AH,MATCH($A130,BasicStats!$B:$B,0),COLUMN()+1),INDEX(BasicStats!$A:$AH,MATCH($A130&amp;" NCAA",BasicStats!$B:$B,0),COLUMN()+1))</f>
        <v>751</v>
      </c>
      <c r="W130">
        <f>IFERROR(INDEX(BasicStats!$A:$AH,MATCH($A130,BasicStats!$B:$B,0),COLUMN()+1),INDEX(BasicStats!$A:$AH,MATCH($A130&amp;" NCAA",BasicStats!$B:$B,0),COLUMN()+1))</f>
        <v>0.34499999999999997</v>
      </c>
      <c r="X130">
        <f>IFERROR(INDEX(BasicStats!$A:$AH,MATCH($A130,BasicStats!$B:$B,0),COLUMN()+1),INDEX(BasicStats!$A:$AH,MATCH($A130&amp;" NCAA",BasicStats!$B:$B,0),COLUMN()+1))</f>
        <v>415</v>
      </c>
      <c r="Y130">
        <f>IFERROR(INDEX(BasicStats!$A:$AH,MATCH($A130,BasicStats!$B:$B,0),COLUMN()+1),INDEX(BasicStats!$A:$AH,MATCH($A130&amp;" NCAA",BasicStats!$B:$B,0),COLUMN()+1))</f>
        <v>591</v>
      </c>
      <c r="Z130">
        <f>IFERROR(INDEX(BasicStats!$A:$AH,MATCH($A130,BasicStats!$B:$B,0),COLUMN()+1),INDEX(BasicStats!$A:$AH,MATCH($A130&amp;" NCAA",BasicStats!$B:$B,0),COLUMN()+1))</f>
        <v>0.70199999999999996</v>
      </c>
      <c r="AA130">
        <f>IFERROR(INDEX(BasicStats!$A:$AH,MATCH($A130,BasicStats!$B:$B,0),COLUMN()+1),INDEX(BasicStats!$A:$AH,MATCH($A130&amp;" NCAA",BasicStats!$B:$B,0),COLUMN()+1))</f>
        <v>351</v>
      </c>
      <c r="AB130">
        <f>IFERROR(INDEX(BasicStats!$A:$AH,MATCH($A130,BasicStats!$B:$B,0),COLUMN()+1),INDEX(BasicStats!$A:$AH,MATCH($A130&amp;" NCAA",BasicStats!$B:$B,0),COLUMN()+1))</f>
        <v>1089</v>
      </c>
      <c r="AC130">
        <f>IFERROR(INDEX(BasicStats!$A:$AH,MATCH($A130,BasicStats!$B:$B,0),COLUMN()+1),INDEX(BasicStats!$A:$AH,MATCH($A130&amp;" NCAA",BasicStats!$B:$B,0),COLUMN()+1))</f>
        <v>446</v>
      </c>
      <c r="AD130">
        <f>IFERROR(INDEX(BasicStats!$A:$AH,MATCH($A130,BasicStats!$B:$B,0),COLUMN()+1),INDEX(BasicStats!$A:$AH,MATCH($A130&amp;" NCAA",BasicStats!$B:$B,0),COLUMN()+1))</f>
        <v>244</v>
      </c>
      <c r="AE130">
        <f>IFERROR(INDEX(BasicStats!$A:$AH,MATCH($A130,BasicStats!$B:$B,0),COLUMN()+1),INDEX(BasicStats!$A:$AH,MATCH($A130&amp;" NCAA",BasicStats!$B:$B,0),COLUMN()+1))</f>
        <v>86</v>
      </c>
      <c r="AF130">
        <f>IFERROR(INDEX(BasicStats!$A:$AH,MATCH($A130,BasicStats!$B:$B,0),COLUMN()+1),INDEX(BasicStats!$A:$AH,MATCH($A130&amp;" NCAA",BasicStats!$B:$B,0),COLUMN()+1))</f>
        <v>435</v>
      </c>
      <c r="AG130" s="38">
        <f>IFERROR(INDEX(AdvancedStats!$A:$AD,MATCH($A130,AdvancedStats!$B:$B,0),COLUMN()-15),INDEX(AdvancedStats!$A:$AD,MATCH($A130&amp;" NCAA",AdvancedStats!$B:$B,0),COLUMN()-15))</f>
        <v>71</v>
      </c>
      <c r="AH130" s="38">
        <f>IFERROR(INDEX(AdvancedStats!$A:$AD,MATCH($A130,AdvancedStats!$B:$B,0),COLUMN()-15),INDEX(AdvancedStats!$A:$AD,MATCH($A130&amp;" NCAA",AdvancedStats!$B:$B,0),COLUMN()-15))</f>
        <v>101.2</v>
      </c>
      <c r="AI130" s="38">
        <f>IFERROR(INDEX(AdvancedStats!$A:$AD,MATCH($A130,AdvancedStats!$B:$B,0),COLUMN()-15),INDEX(AdvancedStats!$A:$AD,MATCH($A130&amp;" NCAA",AdvancedStats!$B:$B,0),COLUMN()-15))</f>
        <v>0.29499999999999998</v>
      </c>
      <c r="AJ130" s="38">
        <f>IFERROR(INDEX(AdvancedStats!$A:$AD,MATCH($A130,AdvancedStats!$B:$B,0),COLUMN()-15),INDEX(AdvancedStats!$A:$AD,MATCH($A130&amp;" NCAA",AdvancedStats!$B:$B,0),COLUMN()-15))</f>
        <v>0.375</v>
      </c>
      <c r="AK130" s="38">
        <f>IFERROR(INDEX(AdvancedStats!$A:$AD,MATCH($A130,AdvancedStats!$B:$B,0),COLUMN()-15),INDEX(AdvancedStats!$A:$AD,MATCH($A130&amp;" NCAA",AdvancedStats!$B:$B,0),COLUMN()-15))</f>
        <v>0.52500000000000002</v>
      </c>
      <c r="AL130" s="38">
        <f>IFERROR(INDEX(AdvancedStats!$A:$AD,MATCH($A130,AdvancedStats!$B:$B,0),COLUMN()-15),INDEX(AdvancedStats!$A:$AD,MATCH($A130&amp;" NCAA",AdvancedStats!$B:$B,0),COLUMN()-15))</f>
        <v>47.5</v>
      </c>
      <c r="AM130" s="38">
        <f>IFERROR(INDEX(AdvancedStats!$A:$AD,MATCH($A130,AdvancedStats!$B:$B,0),COLUMN()-15),INDEX(AdvancedStats!$A:$AD,MATCH($A130&amp;" NCAA",AdvancedStats!$B:$B,0),COLUMN()-15))</f>
        <v>51.7</v>
      </c>
      <c r="AN130" s="38">
        <f>IFERROR(INDEX(AdvancedStats!$A:$AD,MATCH($A130,AdvancedStats!$B:$B,0),COLUMN()-15),INDEX(AdvancedStats!$A:$AD,MATCH($A130&amp;" NCAA",AdvancedStats!$B:$B,0),COLUMN()-15))</f>
        <v>10.3</v>
      </c>
      <c r="AO130" s="38">
        <f>IFERROR(INDEX(AdvancedStats!$A:$AD,MATCH($A130,AdvancedStats!$B:$B,0),COLUMN()-15),INDEX(AdvancedStats!$A:$AD,MATCH($A130&amp;" NCAA",AdvancedStats!$B:$B,0),COLUMN()-15))</f>
        <v>7.3</v>
      </c>
      <c r="AP130" s="38">
        <f>IFERROR(INDEX(AdvancedStats!$A:$AD,MATCH($A130,AdvancedStats!$B:$B,0),COLUMN()-15),INDEX(AdvancedStats!$A:$AD,MATCH($A130&amp;" NCAA",AdvancedStats!$B:$B,0),COLUMN()-15))</f>
        <v>0.496</v>
      </c>
      <c r="AQ130" s="38">
        <f>IFERROR(INDEX(AdvancedStats!$A:$AD,MATCH($A130,AdvancedStats!$B:$B,0),COLUMN()-15),INDEX(AdvancedStats!$A:$AD,MATCH($A130&amp;" NCAA",AdvancedStats!$B:$B,0),COLUMN()-15))</f>
        <v>16</v>
      </c>
      <c r="AR130" s="38">
        <f>IFERROR(INDEX(AdvancedStats!$A:$AD,MATCH($A130,AdvancedStats!$B:$B,0),COLUMN()-15),INDEX(AdvancedStats!$A:$AD,MATCH($A130&amp;" NCAA",AdvancedStats!$B:$B,0),COLUMN()-15))</f>
        <v>29</v>
      </c>
      <c r="AS130" s="38">
        <f>IFERROR(INDEX(AdvancedStats!$A:$AD,MATCH($A130,AdvancedStats!$B:$B,0),COLUMN()-15),INDEX(AdvancedStats!$A:$AD,MATCH($A130&amp;" NCAA",AdvancedStats!$B:$B,0),COLUMN()-15))</f>
        <v>0.20699999999999999</v>
      </c>
      <c r="AT130" s="39">
        <f>IFERROR(INDEX(AdvancedOpponentStats!$A:$AD,MATCH($A130,AdvancedOpponentStats!$B:$B,0),COLUMN()-27),INDEX(AdvancedOpponentStats!$A:$AD,MATCH($A130&amp;" NCAA",AdvancedOpponentStats!$B:$B,0),COLUMN()-27))</f>
        <v>104.8</v>
      </c>
      <c r="AU130" s="39">
        <f>IFERROR(INDEX(AdvancedOpponentStats!$A:$AD,MATCH($A130,AdvancedOpponentStats!$B:$B,0),COLUMN()-27),INDEX(AdvancedOpponentStats!$A:$AD,MATCH($A130&amp;" NCAA",AdvancedOpponentStats!$B:$B,0),COLUMN()-27))</f>
        <v>0.42399999999999999</v>
      </c>
      <c r="AV130" s="39">
        <f>IFERROR(INDEX(AdvancedOpponentStats!$A:$AD,MATCH($A130,AdvancedOpponentStats!$B:$B,0),COLUMN()-27),INDEX(AdvancedOpponentStats!$A:$AD,MATCH($A130&amp;" NCAA",AdvancedOpponentStats!$B:$B,0),COLUMN()-27))</f>
        <v>0.35399999999999998</v>
      </c>
      <c r="AW130" s="39">
        <f>IFERROR(INDEX(AdvancedOpponentStats!$A:$AD,MATCH($A130,AdvancedOpponentStats!$B:$B,0),COLUMN()-27),INDEX(AdvancedOpponentStats!$A:$AD,MATCH($A130&amp;" NCAA",AdvancedOpponentStats!$B:$B,0),COLUMN()-27))</f>
        <v>0.56399999999999995</v>
      </c>
      <c r="AX130" s="39">
        <f>IFERROR(INDEX(AdvancedOpponentStats!$A:$AD,MATCH($A130,AdvancedOpponentStats!$B:$B,0),COLUMN()-27),INDEX(AdvancedOpponentStats!$A:$AD,MATCH($A130&amp;" NCAA",AdvancedOpponentStats!$B:$B,0),COLUMN()-27))</f>
        <v>52.5</v>
      </c>
      <c r="AY130" s="39">
        <f>IFERROR(INDEX(AdvancedOpponentStats!$A:$AD,MATCH($A130,AdvancedOpponentStats!$B:$B,0),COLUMN()-27),INDEX(AdvancedOpponentStats!$A:$AD,MATCH($A130&amp;" NCAA",AdvancedOpponentStats!$B:$B,0),COLUMN()-27))</f>
        <v>53.1</v>
      </c>
      <c r="AZ130" s="39">
        <f>IFERROR(INDEX(AdvancedOpponentStats!$A:$AD,MATCH($A130,AdvancedOpponentStats!$B:$B,0),COLUMN()-27),INDEX(AdvancedOpponentStats!$A:$AD,MATCH($A130&amp;" NCAA",AdvancedOpponentStats!$B:$B,0),COLUMN()-27))</f>
        <v>8.1</v>
      </c>
      <c r="BA130" s="39">
        <f>IFERROR(INDEX(AdvancedOpponentStats!$A:$AD,MATCH($A130,AdvancedOpponentStats!$B:$B,0),COLUMN()-27),INDEX(AdvancedOpponentStats!$A:$AD,MATCH($A130&amp;" NCAA",AdvancedOpponentStats!$B:$B,0),COLUMN()-27))</f>
        <v>9.6999999999999993</v>
      </c>
      <c r="BB130" s="39">
        <f>IFERROR(INDEX(AdvancedOpponentStats!$A:$AD,MATCH($A130,AdvancedOpponentStats!$B:$B,0),COLUMN()-27),INDEX(AdvancedOpponentStats!$A:$AD,MATCH($A130&amp;" NCAA",AdvancedOpponentStats!$B:$B,0),COLUMN()-27))</f>
        <v>0.52200000000000002</v>
      </c>
      <c r="BC130" s="39">
        <f>IFERROR(INDEX(AdvancedOpponentStats!$A:$AD,MATCH($A130,AdvancedOpponentStats!$B:$B,0),COLUMN()-27),INDEX(AdvancedOpponentStats!$A:$AD,MATCH($A130&amp;" NCAA",AdvancedOpponentStats!$B:$B,0),COLUMN()-27))</f>
        <v>19</v>
      </c>
      <c r="BD130" s="39">
        <f>IFERROR(INDEX(AdvancedOpponentStats!$A:$AD,MATCH($A130,AdvancedOpponentStats!$B:$B,0),COLUMN()-27),INDEX(AdvancedOpponentStats!$A:$AD,MATCH($A130&amp;" NCAA",AdvancedOpponentStats!$B:$B,0),COLUMN()-27))</f>
        <v>31.9</v>
      </c>
      <c r="BE130" s="39">
        <f>IFERROR(INDEX(AdvancedOpponentStats!$A:$AD,MATCH($A130,AdvancedOpponentStats!$B:$B,0),COLUMN()-27),INDEX(AdvancedOpponentStats!$A:$AD,MATCH($A130&amp;" NCAA",AdvancedOpponentStats!$B:$B,0),COLUMN()-27))</f>
        <v>0.312</v>
      </c>
      <c r="BF130" s="41">
        <f>IFERROR(INDEX(TeamRankings!$A:$R,MATCH($A130,TeamRankings!$B:$B,0),COLUMN()-49),INDEX(TeamRankings!$A:$R,MATCH($A130&amp;" NCAA",TeamRankings!$B:$B,0),COLUMN()-49))</f>
        <v>-2.58</v>
      </c>
      <c r="BG130" s="41">
        <f>IFERROR(INDEX(TeamRankings!$A:$R,MATCH($A130,TeamRankings!$B:$B,0),COLUMN()-48),INDEX(TeamRankings!$A:$R,MATCH($A130&amp;" NCAA",TeamRankings!$B:$B,0),COLUMN()-48))</f>
        <v>11.59</v>
      </c>
      <c r="BH130" s="41">
        <f>IFERROR(INDEX(TeamRankings!$A:$R,MATCH($A130,TeamRankings!$B:$B,0),COLUMN()-47),INDEX(TeamRankings!$A:$R,MATCH($A130&amp;" NCAA",TeamRankings!$B:$B,0),COLUMN()-47))</f>
        <v>7.9</v>
      </c>
      <c r="BI130" s="41">
        <f>IFERROR(INDEX(TeamRankings!$A:$R,MATCH($A130,TeamRankings!$B:$B,0),COLUMN()-47),INDEX(TeamRankings!$A:$R,MATCH($A130&amp;" NCAA",TeamRankings!$B:$B,0),COLUMN()-47))</f>
        <v>1.1100000000000001</v>
      </c>
      <c r="BJ130" s="41">
        <f>IFERROR(INDEX(TeamRankings!$A:$R,MATCH($A130,TeamRankings!$B:$B,0),COLUMN()-47),INDEX(TeamRankings!$A:$R,MATCH($A130&amp;" NCAA",TeamRankings!$B:$B,0),COLUMN()-47))</f>
        <v>9.02</v>
      </c>
      <c r="BK130" s="41">
        <f>IFERROR(INDEX(TeamRankings!$A:$R,MATCH($A130,TeamRankings!$B:$B,0),COLUMN()-47),INDEX(TeamRankings!$A:$R,MATCH($A130&amp;" NCAA",TeamRankings!$B:$B,0),COLUMN()-47))</f>
        <v>110.55</v>
      </c>
      <c r="BL130" s="41">
        <f>IFERROR(INDEX(TeamRankings!$A:$R,MATCH($A130,TeamRankings!$B:$B,0),COLUMN()-47),INDEX(TeamRankings!$A:$R,MATCH($A130&amp;" NCAA",TeamRankings!$B:$B,0),COLUMN()-47))</f>
        <v>97.49</v>
      </c>
      <c r="BM130" s="41">
        <f>IFERROR(INDEX(TeamRankings!$A:$R,MATCH($A130,TeamRankings!$B:$B,0),COLUMN()-47),INDEX(TeamRankings!$A:$R,MATCH($A130&amp;" NCAA",TeamRankings!$B:$B,0),COLUMN()-47))</f>
        <v>13.05</v>
      </c>
      <c r="BN130">
        <f t="shared" si="33"/>
        <v>61</v>
      </c>
      <c r="BO130">
        <f t="shared" si="34"/>
        <v>81</v>
      </c>
      <c r="BP130">
        <f t="shared" si="20"/>
        <v>72.666666666666671</v>
      </c>
      <c r="BQ130" s="41" t="str">
        <f>INDEX(TeamRankings!$A:$R,MATCH($A130,TeamRankings!$B:$B,0),3)</f>
        <v>Big Ten</v>
      </c>
      <c r="BR130" s="40">
        <f t="shared" si="21"/>
        <v>-3.5999999999999943</v>
      </c>
      <c r="BS130" s="40">
        <f t="shared" si="22"/>
        <v>-0.129</v>
      </c>
      <c r="BT130" s="40">
        <f t="shared" si="23"/>
        <v>2.1000000000000019E-2</v>
      </c>
      <c r="BU130" s="40">
        <f t="shared" si="24"/>
        <v>-3.8999999999999924E-2</v>
      </c>
      <c r="BV130" s="40">
        <f t="shared" si="25"/>
        <v>-5</v>
      </c>
      <c r="BW130" s="40">
        <f t="shared" si="26"/>
        <v>-1.3999999999999986</v>
      </c>
      <c r="BX130" s="40">
        <f t="shared" si="27"/>
        <v>2.2000000000000011</v>
      </c>
      <c r="BY130" s="40">
        <f t="shared" si="28"/>
        <v>-2.3999999999999995</v>
      </c>
      <c r="BZ130" s="40">
        <f t="shared" si="29"/>
        <v>-2.6000000000000023E-2</v>
      </c>
      <c r="CA130" s="40">
        <f t="shared" si="30"/>
        <v>-3</v>
      </c>
      <c r="CB130" s="40">
        <f t="shared" si="31"/>
        <v>-2.8999999999999986</v>
      </c>
      <c r="CC130" s="40">
        <f t="shared" si="32"/>
        <v>-0.10500000000000001</v>
      </c>
    </row>
    <row r="131" spans="1:81" x14ac:dyDescent="0.25">
      <c r="A131" t="s">
        <v>258</v>
      </c>
      <c r="B131">
        <f>IFERROR(INDEX(BasicStats!$A:$AH,MATCH($A131,BasicStats!$B:$B,0),COLUMN()+1),INDEX(BasicStats!$A:$AH,MATCH($A131&amp;" NCAA",BasicStats!$B:$B,0),COLUMN()+1))</f>
        <v>31</v>
      </c>
      <c r="C131">
        <f>IFERROR(INDEX(BasicStats!$A:$AH,MATCH($A131,BasicStats!$B:$B,0),COLUMN()+1),INDEX(BasicStats!$A:$AH,MATCH($A131&amp;" NCAA",BasicStats!$B:$B,0),COLUMN()+1))</f>
        <v>6</v>
      </c>
      <c r="D131">
        <f>IFERROR(INDEX(BasicStats!$A:$AH,MATCH($A131,BasicStats!$B:$B,0),COLUMN()+1),INDEX(BasicStats!$A:$AH,MATCH($A131&amp;" NCAA",BasicStats!$B:$B,0),COLUMN()+1))</f>
        <v>25</v>
      </c>
      <c r="E131">
        <f>IFERROR(INDEX(BasicStats!$A:$AH,MATCH($A131,BasicStats!$B:$B,0),COLUMN()+1),INDEX(BasicStats!$A:$AH,MATCH($A131&amp;" NCAA",BasicStats!$B:$B,0),COLUMN()+1))</f>
        <v>0.19400000000000001</v>
      </c>
      <c r="F131">
        <f>IFERROR(INDEX(BasicStats!$A:$AH,MATCH($A131,BasicStats!$B:$B,0),COLUMN()+1),INDEX(BasicStats!$A:$AH,MATCH($A131&amp;" NCAA",BasicStats!$B:$B,0),COLUMN()+1))</f>
        <v>-18.91</v>
      </c>
      <c r="G131">
        <f>IFERROR(INDEX(BasicStats!$A:$AH,MATCH($A131,BasicStats!$B:$B,0),COLUMN()+1),INDEX(BasicStats!$A:$AH,MATCH($A131&amp;" NCAA",BasicStats!$B:$B,0),COLUMN()+1))</f>
        <v>-5.0999999999999996</v>
      </c>
      <c r="H131">
        <f>IFERROR(INDEX(BasicStats!$A:$AH,MATCH($A131,BasicStats!$B:$B,0),COLUMN()+1),INDEX(BasicStats!$A:$AH,MATCH($A131&amp;" NCAA",BasicStats!$B:$B,0),COLUMN()+1))</f>
        <v>1</v>
      </c>
      <c r="I131">
        <f>IFERROR(INDEX(BasicStats!$A:$AH,MATCH($A131,BasicStats!$B:$B,0),COLUMN()+1),INDEX(BasicStats!$A:$AH,MATCH($A131&amp;" NCAA",BasicStats!$B:$B,0),COLUMN()+1))</f>
        <v>17</v>
      </c>
      <c r="J131">
        <f>IFERROR(INDEX(BasicStats!$A:$AH,MATCH($A131,BasicStats!$B:$B,0),COLUMN()+1),INDEX(BasicStats!$A:$AH,MATCH($A131&amp;" NCAA",BasicStats!$B:$B,0),COLUMN()+1))</f>
        <v>5</v>
      </c>
      <c r="K131">
        <f>IFERROR(INDEX(BasicStats!$A:$AH,MATCH($A131,BasicStats!$B:$B,0),COLUMN()+1),INDEX(BasicStats!$A:$AH,MATCH($A131&amp;" NCAA",BasicStats!$B:$B,0),COLUMN()+1))</f>
        <v>9</v>
      </c>
      <c r="L131">
        <f>IFERROR(INDEX(BasicStats!$A:$AH,MATCH($A131,BasicStats!$B:$B,0),COLUMN()+1),INDEX(BasicStats!$A:$AH,MATCH($A131&amp;" NCAA",BasicStats!$B:$B,0),COLUMN()+1))</f>
        <v>0</v>
      </c>
      <c r="M131">
        <f>IFERROR(INDEX(BasicStats!$A:$AH,MATCH($A131,BasicStats!$B:$B,0),COLUMN()+1),INDEX(BasicStats!$A:$AH,MATCH($A131&amp;" NCAA",BasicStats!$B:$B,0),COLUMN()+1))</f>
        <v>14</v>
      </c>
      <c r="N131">
        <f>IFERROR(INDEX(BasicStats!$A:$AH,MATCH($A131,BasicStats!$B:$B,0),COLUMN()+1),INDEX(BasicStats!$A:$AH,MATCH($A131&amp;" NCAA",BasicStats!$B:$B,0),COLUMN()+1))</f>
        <v>2044</v>
      </c>
      <c r="O131">
        <f>IFERROR(INDEX(BasicStats!$A:$AH,MATCH($A131,BasicStats!$B:$B,0),COLUMN()+1),INDEX(BasicStats!$A:$AH,MATCH($A131&amp;" NCAA",BasicStats!$B:$B,0),COLUMN()+1))</f>
        <v>2355</v>
      </c>
      <c r="P131">
        <f>IFERROR(INDEX(BasicStats!$A:$AH,MATCH($A131,BasicStats!$B:$B,0),COLUMN()+1),INDEX(BasicStats!$A:$AH,MATCH($A131&amp;" NCAA",BasicStats!$B:$B,0),COLUMN()+1))</f>
        <v>0</v>
      </c>
      <c r="Q131">
        <f>IFERROR(INDEX(BasicStats!$A:$AH,MATCH($A131,BasicStats!$B:$B,0),COLUMN()+1),INDEX(BasicStats!$A:$AH,MATCH($A131&amp;" NCAA",BasicStats!$B:$B,0),COLUMN()+1))</f>
        <v>1255</v>
      </c>
      <c r="R131">
        <f>IFERROR(INDEX(BasicStats!$A:$AH,MATCH($A131,BasicStats!$B:$B,0),COLUMN()+1),INDEX(BasicStats!$A:$AH,MATCH($A131&amp;" NCAA",BasicStats!$B:$B,0),COLUMN()+1))</f>
        <v>711</v>
      </c>
      <c r="S131">
        <f>IFERROR(INDEX(BasicStats!$A:$AH,MATCH($A131,BasicStats!$B:$B,0),COLUMN()+1),INDEX(BasicStats!$A:$AH,MATCH($A131&amp;" NCAA",BasicStats!$B:$B,0),COLUMN()+1))</f>
        <v>1527</v>
      </c>
      <c r="T131">
        <f>IFERROR(INDEX(BasicStats!$A:$AH,MATCH($A131,BasicStats!$B:$B,0),COLUMN()+1),INDEX(BasicStats!$A:$AH,MATCH($A131&amp;" NCAA",BasicStats!$B:$B,0),COLUMN()+1))</f>
        <v>0.46600000000000003</v>
      </c>
      <c r="U131">
        <f>IFERROR(INDEX(BasicStats!$A:$AH,MATCH($A131,BasicStats!$B:$B,0),COLUMN()+1),INDEX(BasicStats!$A:$AH,MATCH($A131&amp;" NCAA",BasicStats!$B:$B,0),COLUMN()+1))</f>
        <v>174</v>
      </c>
      <c r="V131">
        <f>IFERROR(INDEX(BasicStats!$A:$AH,MATCH($A131,BasicStats!$B:$B,0),COLUMN()+1),INDEX(BasicStats!$A:$AH,MATCH($A131&amp;" NCAA",BasicStats!$B:$B,0),COLUMN()+1))</f>
        <v>508</v>
      </c>
      <c r="W131">
        <f>IFERROR(INDEX(BasicStats!$A:$AH,MATCH($A131,BasicStats!$B:$B,0),COLUMN()+1),INDEX(BasicStats!$A:$AH,MATCH($A131&amp;" NCAA",BasicStats!$B:$B,0),COLUMN()+1))</f>
        <v>0.34300000000000003</v>
      </c>
      <c r="X131">
        <f>IFERROR(INDEX(BasicStats!$A:$AH,MATCH($A131,BasicStats!$B:$B,0),COLUMN()+1),INDEX(BasicStats!$A:$AH,MATCH($A131&amp;" NCAA",BasicStats!$B:$B,0),COLUMN()+1))</f>
        <v>448</v>
      </c>
      <c r="Y131">
        <f>IFERROR(INDEX(BasicStats!$A:$AH,MATCH($A131,BasicStats!$B:$B,0),COLUMN()+1),INDEX(BasicStats!$A:$AH,MATCH($A131&amp;" NCAA",BasicStats!$B:$B,0),COLUMN()+1))</f>
        <v>553</v>
      </c>
      <c r="Z131">
        <f>IFERROR(INDEX(BasicStats!$A:$AH,MATCH($A131,BasicStats!$B:$B,0),COLUMN()+1),INDEX(BasicStats!$A:$AH,MATCH($A131&amp;" NCAA",BasicStats!$B:$B,0),COLUMN()+1))</f>
        <v>0.81</v>
      </c>
      <c r="AA131">
        <f>IFERROR(INDEX(BasicStats!$A:$AH,MATCH($A131,BasicStats!$B:$B,0),COLUMN()+1),INDEX(BasicStats!$A:$AH,MATCH($A131&amp;" NCAA",BasicStats!$B:$B,0),COLUMN()+1))</f>
        <v>204</v>
      </c>
      <c r="AB131">
        <f>IFERROR(INDEX(BasicStats!$A:$AH,MATCH($A131,BasicStats!$B:$B,0),COLUMN()+1),INDEX(BasicStats!$A:$AH,MATCH($A131&amp;" NCAA",BasicStats!$B:$B,0),COLUMN()+1))</f>
        <v>845</v>
      </c>
      <c r="AC131">
        <f>IFERROR(INDEX(BasicStats!$A:$AH,MATCH($A131,BasicStats!$B:$B,0),COLUMN()+1),INDEX(BasicStats!$A:$AH,MATCH($A131&amp;" NCAA",BasicStats!$B:$B,0),COLUMN()+1))</f>
        <v>354</v>
      </c>
      <c r="AD131">
        <f>IFERROR(INDEX(BasicStats!$A:$AH,MATCH($A131,BasicStats!$B:$B,0),COLUMN()+1),INDEX(BasicStats!$A:$AH,MATCH($A131&amp;" NCAA",BasicStats!$B:$B,0),COLUMN()+1))</f>
        <v>184</v>
      </c>
      <c r="AE131">
        <f>IFERROR(INDEX(BasicStats!$A:$AH,MATCH($A131,BasicStats!$B:$B,0),COLUMN()+1),INDEX(BasicStats!$A:$AH,MATCH($A131&amp;" NCAA",BasicStats!$B:$B,0),COLUMN()+1))</f>
        <v>53</v>
      </c>
      <c r="AF131">
        <f>IFERROR(INDEX(BasicStats!$A:$AH,MATCH($A131,BasicStats!$B:$B,0),COLUMN()+1),INDEX(BasicStats!$A:$AH,MATCH($A131&amp;" NCAA",BasicStats!$B:$B,0),COLUMN()+1))</f>
        <v>504</v>
      </c>
      <c r="AG131" s="38">
        <f>IFERROR(INDEX(AdvancedStats!$A:$AD,MATCH($A131,AdvancedStats!$B:$B,0),COLUMN()-15),INDEX(AdvancedStats!$A:$AD,MATCH($A131&amp;" NCAA",AdvancedStats!$B:$B,0),COLUMN()-15))</f>
        <v>66.599999999999994</v>
      </c>
      <c r="AH131" s="38">
        <f>IFERROR(INDEX(AdvancedStats!$A:$AD,MATCH($A131,AdvancedStats!$B:$B,0),COLUMN()-15),INDEX(AdvancedStats!$A:$AD,MATCH($A131&amp;" NCAA",AdvancedStats!$B:$B,0),COLUMN()-15))</f>
        <v>97.8</v>
      </c>
      <c r="AI131" s="38">
        <f>IFERROR(INDEX(AdvancedStats!$A:$AD,MATCH($A131,AdvancedStats!$B:$B,0),COLUMN()-15),INDEX(AdvancedStats!$A:$AD,MATCH($A131&amp;" NCAA",AdvancedStats!$B:$B,0),COLUMN()-15))</f>
        <v>0.36199999999999999</v>
      </c>
      <c r="AJ131" s="38">
        <f>IFERROR(INDEX(AdvancedStats!$A:$AD,MATCH($A131,AdvancedStats!$B:$B,0),COLUMN()-15),INDEX(AdvancedStats!$A:$AD,MATCH($A131&amp;" NCAA",AdvancedStats!$B:$B,0),COLUMN()-15))</f>
        <v>0.33300000000000002</v>
      </c>
      <c r="AK131" s="38">
        <f>IFERROR(INDEX(AdvancedStats!$A:$AD,MATCH($A131,AdvancedStats!$B:$B,0),COLUMN()-15),INDEX(AdvancedStats!$A:$AD,MATCH($A131&amp;" NCAA",AdvancedStats!$B:$B,0),COLUMN()-15))</f>
        <v>0.57099999999999995</v>
      </c>
      <c r="AL131" s="38">
        <f>IFERROR(INDEX(AdvancedStats!$A:$AD,MATCH($A131,AdvancedStats!$B:$B,0),COLUMN()-15),INDEX(AdvancedStats!$A:$AD,MATCH($A131&amp;" NCAA",AdvancedStats!$B:$B,0),COLUMN()-15))</f>
        <v>46.7</v>
      </c>
      <c r="AM131" s="38">
        <f>IFERROR(INDEX(AdvancedStats!$A:$AD,MATCH($A131,AdvancedStats!$B:$B,0),COLUMN()-15),INDEX(AdvancedStats!$A:$AD,MATCH($A131&amp;" NCAA",AdvancedStats!$B:$B,0),COLUMN()-15))</f>
        <v>49.8</v>
      </c>
      <c r="AN131" s="38">
        <f>IFERROR(INDEX(AdvancedStats!$A:$AD,MATCH($A131,AdvancedStats!$B:$B,0),COLUMN()-15),INDEX(AdvancedStats!$A:$AD,MATCH($A131&amp;" NCAA",AdvancedStats!$B:$B,0),COLUMN()-15))</f>
        <v>8.8000000000000007</v>
      </c>
      <c r="AO131" s="38">
        <f>IFERROR(INDEX(AdvancedStats!$A:$AD,MATCH($A131,AdvancedStats!$B:$B,0),COLUMN()-15),INDEX(AdvancedStats!$A:$AD,MATCH($A131&amp;" NCAA",AdvancedStats!$B:$B,0),COLUMN()-15))</f>
        <v>5.2</v>
      </c>
      <c r="AP131" s="38">
        <f>IFERROR(INDEX(AdvancedStats!$A:$AD,MATCH($A131,AdvancedStats!$B:$B,0),COLUMN()-15),INDEX(AdvancedStats!$A:$AD,MATCH($A131&amp;" NCAA",AdvancedStats!$B:$B,0),COLUMN()-15))</f>
        <v>0.52300000000000002</v>
      </c>
      <c r="AQ131" s="38">
        <f>IFERROR(INDEX(AdvancedStats!$A:$AD,MATCH($A131,AdvancedStats!$B:$B,0),COLUMN()-15),INDEX(AdvancedStats!$A:$AD,MATCH($A131&amp;" NCAA",AdvancedStats!$B:$B,0),COLUMN()-15))</f>
        <v>22</v>
      </c>
      <c r="AR131" s="38">
        <f>IFERROR(INDEX(AdvancedStats!$A:$AD,MATCH($A131,AdvancedStats!$B:$B,0),COLUMN()-15),INDEX(AdvancedStats!$A:$AD,MATCH($A131&amp;" NCAA",AdvancedStats!$B:$B,0),COLUMN()-15))</f>
        <v>23.6</v>
      </c>
      <c r="AS131" s="38">
        <f>IFERROR(INDEX(AdvancedStats!$A:$AD,MATCH($A131,AdvancedStats!$B:$B,0),COLUMN()-15),INDEX(AdvancedStats!$A:$AD,MATCH($A131&amp;" NCAA",AdvancedStats!$B:$B,0),COLUMN()-15))</f>
        <v>0.29299999999999998</v>
      </c>
      <c r="AT131" s="39">
        <f>IFERROR(INDEX(AdvancedOpponentStats!$A:$AD,MATCH($A131,AdvancedOpponentStats!$B:$B,0),COLUMN()-27),INDEX(AdvancedOpponentStats!$A:$AD,MATCH($A131&amp;" NCAA",AdvancedOpponentStats!$B:$B,0),COLUMN()-27))</f>
        <v>112.7</v>
      </c>
      <c r="AU131" s="39">
        <f>IFERROR(INDEX(AdvancedOpponentStats!$A:$AD,MATCH($A131,AdvancedOpponentStats!$B:$B,0),COLUMN()-27),INDEX(AdvancedOpponentStats!$A:$AD,MATCH($A131&amp;" NCAA",AdvancedOpponentStats!$B:$B,0),COLUMN()-27))</f>
        <v>0.36899999999999999</v>
      </c>
      <c r="AV131" s="39">
        <f>IFERROR(INDEX(AdvancedOpponentStats!$A:$AD,MATCH($A131,AdvancedOpponentStats!$B:$B,0),COLUMN()-27),INDEX(AdvancedOpponentStats!$A:$AD,MATCH($A131&amp;" NCAA",AdvancedOpponentStats!$B:$B,0),COLUMN()-27))</f>
        <v>0.39700000000000002</v>
      </c>
      <c r="AW131" s="39">
        <f>IFERROR(INDEX(AdvancedOpponentStats!$A:$AD,MATCH($A131,AdvancedOpponentStats!$B:$B,0),COLUMN()-27),INDEX(AdvancedOpponentStats!$A:$AD,MATCH($A131&amp;" NCAA",AdvancedOpponentStats!$B:$B,0),COLUMN()-27))</f>
        <v>0.59599999999999997</v>
      </c>
      <c r="AX131" s="39">
        <f>IFERROR(INDEX(AdvancedOpponentStats!$A:$AD,MATCH($A131,AdvancedOpponentStats!$B:$B,0),COLUMN()-27),INDEX(AdvancedOpponentStats!$A:$AD,MATCH($A131&amp;" NCAA",AdvancedOpponentStats!$B:$B,0),COLUMN()-27))</f>
        <v>53.3</v>
      </c>
      <c r="AY131" s="39">
        <f>IFERROR(INDEX(AdvancedOpponentStats!$A:$AD,MATCH($A131,AdvancedOpponentStats!$B:$B,0),COLUMN()-27),INDEX(AdvancedOpponentStats!$A:$AD,MATCH($A131&amp;" NCAA",AdvancedOpponentStats!$B:$B,0),COLUMN()-27))</f>
        <v>52.9</v>
      </c>
      <c r="AZ131" s="39">
        <f>IFERROR(INDEX(AdvancedOpponentStats!$A:$AD,MATCH($A131,AdvancedOpponentStats!$B:$B,0),COLUMN()-27),INDEX(AdvancedOpponentStats!$A:$AD,MATCH($A131&amp;" NCAA",AdvancedOpponentStats!$B:$B,0),COLUMN()-27))</f>
        <v>11.4</v>
      </c>
      <c r="BA131" s="39">
        <f>IFERROR(INDEX(AdvancedOpponentStats!$A:$AD,MATCH($A131,AdvancedOpponentStats!$B:$B,0),COLUMN()-27),INDEX(AdvancedOpponentStats!$A:$AD,MATCH($A131&amp;" NCAA",AdvancedOpponentStats!$B:$B,0),COLUMN()-27))</f>
        <v>8.6999999999999993</v>
      </c>
      <c r="BB131" s="39">
        <f>IFERROR(INDEX(AdvancedOpponentStats!$A:$AD,MATCH($A131,AdvancedOpponentStats!$B:$B,0),COLUMN()-27),INDEX(AdvancedOpponentStats!$A:$AD,MATCH($A131&amp;" NCAA",AdvancedOpponentStats!$B:$B,0),COLUMN()-27))</f>
        <v>0.56399999999999995</v>
      </c>
      <c r="BC131" s="39">
        <f>IFERROR(INDEX(AdvancedOpponentStats!$A:$AD,MATCH($A131,AdvancedOpponentStats!$B:$B,0),COLUMN()-27),INDEX(AdvancedOpponentStats!$A:$AD,MATCH($A131&amp;" NCAA",AdvancedOpponentStats!$B:$B,0),COLUMN()-27))</f>
        <v>17.399999999999999</v>
      </c>
      <c r="BD131" s="39">
        <f>IFERROR(INDEX(AdvancedOpponentStats!$A:$AD,MATCH($A131,AdvancedOpponentStats!$B:$B,0),COLUMN()-27),INDEX(AdvancedOpponentStats!$A:$AD,MATCH($A131&amp;" NCAA",AdvancedOpponentStats!$B:$B,0),COLUMN()-27))</f>
        <v>32.1</v>
      </c>
      <c r="BE131" s="39">
        <f>IFERROR(INDEX(AdvancedOpponentStats!$A:$AD,MATCH($A131,AdvancedOpponentStats!$B:$B,0),COLUMN()-27),INDEX(AdvancedOpponentStats!$A:$AD,MATCH($A131&amp;" NCAA",AdvancedOpponentStats!$B:$B,0),COLUMN()-27))</f>
        <v>0.27200000000000002</v>
      </c>
      <c r="BF131" s="41">
        <f>IFERROR(INDEX(TeamRankings!$A:$R,MATCH($A131,TeamRankings!$B:$B,0),COLUMN()-49),INDEX(TeamRankings!$A:$R,MATCH($A131&amp;" NCAA",TeamRankings!$B:$B,0),COLUMN()-49))</f>
        <v>-10.029999999999999</v>
      </c>
      <c r="BG131" s="41">
        <f>IFERROR(INDEX(TeamRankings!$A:$R,MATCH($A131,TeamRankings!$B:$B,0),COLUMN()-48),INDEX(TeamRankings!$A:$R,MATCH($A131&amp;" NCAA",TeamRankings!$B:$B,0),COLUMN()-48))</f>
        <v>-5.0999999999999996</v>
      </c>
      <c r="BH131" s="41">
        <f>IFERROR(INDEX(TeamRankings!$A:$R,MATCH($A131,TeamRankings!$B:$B,0),COLUMN()-47),INDEX(TeamRankings!$A:$R,MATCH($A131&amp;" NCAA",TeamRankings!$B:$B,0),COLUMN()-47))</f>
        <v>-9.3000000000000007</v>
      </c>
      <c r="BI131" s="41">
        <f>IFERROR(INDEX(TeamRankings!$A:$R,MATCH($A131,TeamRankings!$B:$B,0),COLUMN()-47),INDEX(TeamRankings!$A:$R,MATCH($A131&amp;" NCAA",TeamRankings!$B:$B,0),COLUMN()-47))</f>
        <v>-9.61</v>
      </c>
      <c r="BJ131" s="41">
        <f>IFERROR(INDEX(TeamRankings!$A:$R,MATCH($A131,TeamRankings!$B:$B,0),COLUMN()-47),INDEX(TeamRankings!$A:$R,MATCH($A131&amp;" NCAA",TeamRankings!$B:$B,0),COLUMN()-47))</f>
        <v>-18.91</v>
      </c>
      <c r="BK131" s="41">
        <f>IFERROR(INDEX(TeamRankings!$A:$R,MATCH($A131,TeamRankings!$B:$B,0),COLUMN()-47),INDEX(TeamRankings!$A:$R,MATCH($A131&amp;" NCAA",TeamRankings!$B:$B,0),COLUMN()-47))</f>
        <v>93.83</v>
      </c>
      <c r="BL131" s="41">
        <f>IFERROR(INDEX(TeamRankings!$A:$R,MATCH($A131,TeamRankings!$B:$B,0),COLUMN()-47),INDEX(TeamRankings!$A:$R,MATCH($A131&amp;" NCAA",TeamRankings!$B:$B,0),COLUMN()-47))</f>
        <v>120.43</v>
      </c>
      <c r="BM131" s="41">
        <f>IFERROR(INDEX(TeamRankings!$A:$R,MATCH($A131,TeamRankings!$B:$B,0),COLUMN()-47),INDEX(TeamRankings!$A:$R,MATCH($A131&amp;" NCAA",TeamRankings!$B:$B,0),COLUMN()-47))</f>
        <v>-26.6</v>
      </c>
      <c r="BN131">
        <f t="shared" si="33"/>
        <v>313</v>
      </c>
      <c r="BO131">
        <f t="shared" si="34"/>
        <v>353</v>
      </c>
      <c r="BP131">
        <f t="shared" ref="BP131:BP194" si="35">N131/B131</f>
        <v>65.935483870967744</v>
      </c>
      <c r="BQ131" s="41" t="str">
        <f>INDEX(TeamRankings!$A:$R,MATCH($A131,TeamRankings!$B:$B,0),3)</f>
        <v>Southland</v>
      </c>
      <c r="BR131" s="40">
        <f t="shared" si="21"/>
        <v>-14.900000000000006</v>
      </c>
      <c r="BS131" s="40">
        <f t="shared" si="22"/>
        <v>-7.0000000000000062E-3</v>
      </c>
      <c r="BT131" s="40">
        <f t="shared" si="23"/>
        <v>-6.4000000000000001E-2</v>
      </c>
      <c r="BU131" s="40">
        <f t="shared" si="24"/>
        <v>-2.5000000000000022E-2</v>
      </c>
      <c r="BV131" s="40">
        <f t="shared" si="25"/>
        <v>-6.5999999999999943</v>
      </c>
      <c r="BW131" s="40">
        <f t="shared" si="26"/>
        <v>-3.1000000000000014</v>
      </c>
      <c r="BX131" s="40">
        <f t="shared" si="27"/>
        <v>-2.5999999999999996</v>
      </c>
      <c r="BY131" s="40">
        <f t="shared" si="28"/>
        <v>-3.4999999999999991</v>
      </c>
      <c r="BZ131" s="40">
        <f t="shared" si="29"/>
        <v>-4.0999999999999925E-2</v>
      </c>
      <c r="CA131" s="40">
        <f t="shared" si="30"/>
        <v>4.6000000000000014</v>
      </c>
      <c r="CB131" s="40">
        <f t="shared" si="31"/>
        <v>-8.5</v>
      </c>
      <c r="CC131" s="40">
        <f t="shared" si="32"/>
        <v>2.0999999999999963E-2</v>
      </c>
    </row>
    <row r="132" spans="1:81" x14ac:dyDescent="0.25">
      <c r="A132" t="s">
        <v>259</v>
      </c>
      <c r="B132">
        <f>IFERROR(INDEX(BasicStats!$A:$AH,MATCH($A132,BasicStats!$B:$B,0),COLUMN()+1),INDEX(BasicStats!$A:$AH,MATCH($A132&amp;" NCAA",BasicStats!$B:$B,0),COLUMN()+1))</f>
        <v>31</v>
      </c>
      <c r="C132">
        <f>IFERROR(INDEX(BasicStats!$A:$AH,MATCH($A132,BasicStats!$B:$B,0),COLUMN()+1),INDEX(BasicStats!$A:$AH,MATCH($A132&amp;" NCAA",BasicStats!$B:$B,0),COLUMN()+1))</f>
        <v>15</v>
      </c>
      <c r="D132">
        <f>IFERROR(INDEX(BasicStats!$A:$AH,MATCH($A132,BasicStats!$B:$B,0),COLUMN()+1),INDEX(BasicStats!$A:$AH,MATCH($A132&amp;" NCAA",BasicStats!$B:$B,0),COLUMN()+1))</f>
        <v>16</v>
      </c>
      <c r="E132">
        <f>IFERROR(INDEX(BasicStats!$A:$AH,MATCH($A132,BasicStats!$B:$B,0),COLUMN()+1),INDEX(BasicStats!$A:$AH,MATCH($A132&amp;" NCAA",BasicStats!$B:$B,0),COLUMN()+1))</f>
        <v>0.48399999999999999</v>
      </c>
      <c r="F132">
        <f>IFERROR(INDEX(BasicStats!$A:$AH,MATCH($A132,BasicStats!$B:$B,0),COLUMN()+1),INDEX(BasicStats!$A:$AH,MATCH($A132&amp;" NCAA",BasicStats!$B:$B,0),COLUMN()+1))</f>
        <v>-2.64</v>
      </c>
      <c r="G132">
        <f>IFERROR(INDEX(BasicStats!$A:$AH,MATCH($A132,BasicStats!$B:$B,0),COLUMN()+1),INDEX(BasicStats!$A:$AH,MATCH($A132&amp;" NCAA",BasicStats!$B:$B,0),COLUMN()+1))</f>
        <v>0.7</v>
      </c>
      <c r="H132">
        <f>IFERROR(INDEX(BasicStats!$A:$AH,MATCH($A132,BasicStats!$B:$B,0),COLUMN()+1),INDEX(BasicStats!$A:$AH,MATCH($A132&amp;" NCAA",BasicStats!$B:$B,0),COLUMN()+1))</f>
        <v>7</v>
      </c>
      <c r="I132">
        <f>IFERROR(INDEX(BasicStats!$A:$AH,MATCH($A132,BasicStats!$B:$B,0),COLUMN()+1),INDEX(BasicStats!$A:$AH,MATCH($A132&amp;" NCAA",BasicStats!$B:$B,0),COLUMN()+1))</f>
        <v>11</v>
      </c>
      <c r="J132">
        <f>IFERROR(INDEX(BasicStats!$A:$AH,MATCH($A132,BasicStats!$B:$B,0),COLUMN()+1),INDEX(BasicStats!$A:$AH,MATCH($A132&amp;" NCAA",BasicStats!$B:$B,0),COLUMN()+1))</f>
        <v>9</v>
      </c>
      <c r="K132">
        <f>IFERROR(INDEX(BasicStats!$A:$AH,MATCH($A132,BasicStats!$B:$B,0),COLUMN()+1),INDEX(BasicStats!$A:$AH,MATCH($A132&amp;" NCAA",BasicStats!$B:$B,0),COLUMN()+1))</f>
        <v>5</v>
      </c>
      <c r="L132">
        <f>IFERROR(INDEX(BasicStats!$A:$AH,MATCH($A132,BasicStats!$B:$B,0),COLUMN()+1),INDEX(BasicStats!$A:$AH,MATCH($A132&amp;" NCAA",BasicStats!$B:$B,0),COLUMN()+1))</f>
        <v>4</v>
      </c>
      <c r="M132">
        <f>IFERROR(INDEX(BasicStats!$A:$AH,MATCH($A132,BasicStats!$B:$B,0),COLUMN()+1),INDEX(BasicStats!$A:$AH,MATCH($A132&amp;" NCAA",BasicStats!$B:$B,0),COLUMN()+1))</f>
        <v>9</v>
      </c>
      <c r="N132">
        <f>IFERROR(INDEX(BasicStats!$A:$AH,MATCH($A132,BasicStats!$B:$B,0),COLUMN()+1),INDEX(BasicStats!$A:$AH,MATCH($A132&amp;" NCAA",BasicStats!$B:$B,0),COLUMN()+1))</f>
        <v>2146</v>
      </c>
      <c r="O132">
        <f>IFERROR(INDEX(BasicStats!$A:$AH,MATCH($A132,BasicStats!$B:$B,0),COLUMN()+1),INDEX(BasicStats!$A:$AH,MATCH($A132&amp;" NCAA",BasicStats!$B:$B,0),COLUMN()+1))</f>
        <v>2218</v>
      </c>
      <c r="P132">
        <f>IFERROR(INDEX(BasicStats!$A:$AH,MATCH($A132,BasicStats!$B:$B,0),COLUMN()+1),INDEX(BasicStats!$A:$AH,MATCH($A132&amp;" NCAA",BasicStats!$B:$B,0),COLUMN()+1))</f>
        <v>0</v>
      </c>
      <c r="Q132">
        <f>IFERROR(INDEX(BasicStats!$A:$AH,MATCH($A132,BasicStats!$B:$B,0),COLUMN()+1),INDEX(BasicStats!$A:$AH,MATCH($A132&amp;" NCAA",BasicStats!$B:$B,0),COLUMN()+1))</f>
        <v>1250</v>
      </c>
      <c r="R132">
        <f>IFERROR(INDEX(BasicStats!$A:$AH,MATCH($A132,BasicStats!$B:$B,0),COLUMN()+1),INDEX(BasicStats!$A:$AH,MATCH($A132&amp;" NCAA",BasicStats!$B:$B,0),COLUMN()+1))</f>
        <v>757</v>
      </c>
      <c r="S132">
        <f>IFERROR(INDEX(BasicStats!$A:$AH,MATCH($A132,BasicStats!$B:$B,0),COLUMN()+1),INDEX(BasicStats!$A:$AH,MATCH($A132&amp;" NCAA",BasicStats!$B:$B,0),COLUMN()+1))</f>
        <v>1719</v>
      </c>
      <c r="T132">
        <f>IFERROR(INDEX(BasicStats!$A:$AH,MATCH($A132,BasicStats!$B:$B,0),COLUMN()+1),INDEX(BasicStats!$A:$AH,MATCH($A132&amp;" NCAA",BasicStats!$B:$B,0),COLUMN()+1))</f>
        <v>0.44</v>
      </c>
      <c r="U132">
        <f>IFERROR(INDEX(BasicStats!$A:$AH,MATCH($A132,BasicStats!$B:$B,0),COLUMN()+1),INDEX(BasicStats!$A:$AH,MATCH($A132&amp;" NCAA",BasicStats!$B:$B,0),COLUMN()+1))</f>
        <v>178</v>
      </c>
      <c r="V132">
        <f>IFERROR(INDEX(BasicStats!$A:$AH,MATCH($A132,BasicStats!$B:$B,0),COLUMN()+1),INDEX(BasicStats!$A:$AH,MATCH($A132&amp;" NCAA",BasicStats!$B:$B,0),COLUMN()+1))</f>
        <v>491</v>
      </c>
      <c r="W132">
        <f>IFERROR(INDEX(BasicStats!$A:$AH,MATCH($A132,BasicStats!$B:$B,0),COLUMN()+1),INDEX(BasicStats!$A:$AH,MATCH($A132&amp;" NCAA",BasicStats!$B:$B,0),COLUMN()+1))</f>
        <v>0.36299999999999999</v>
      </c>
      <c r="X132">
        <f>IFERROR(INDEX(BasicStats!$A:$AH,MATCH($A132,BasicStats!$B:$B,0),COLUMN()+1),INDEX(BasicStats!$A:$AH,MATCH($A132&amp;" NCAA",BasicStats!$B:$B,0),COLUMN()+1))</f>
        <v>454</v>
      </c>
      <c r="Y132">
        <f>IFERROR(INDEX(BasicStats!$A:$AH,MATCH($A132,BasicStats!$B:$B,0),COLUMN()+1),INDEX(BasicStats!$A:$AH,MATCH($A132&amp;" NCAA",BasicStats!$B:$B,0),COLUMN()+1))</f>
        <v>621</v>
      </c>
      <c r="Z132">
        <f>IFERROR(INDEX(BasicStats!$A:$AH,MATCH($A132,BasicStats!$B:$B,0),COLUMN()+1),INDEX(BasicStats!$A:$AH,MATCH($A132&amp;" NCAA",BasicStats!$B:$B,0),COLUMN()+1))</f>
        <v>0.73099999999999998</v>
      </c>
      <c r="AA132">
        <f>IFERROR(INDEX(BasicStats!$A:$AH,MATCH($A132,BasicStats!$B:$B,0),COLUMN()+1),INDEX(BasicStats!$A:$AH,MATCH($A132&amp;" NCAA",BasicStats!$B:$B,0),COLUMN()+1))</f>
        <v>250</v>
      </c>
      <c r="AB132">
        <f>IFERROR(INDEX(BasicStats!$A:$AH,MATCH($A132,BasicStats!$B:$B,0),COLUMN()+1),INDEX(BasicStats!$A:$AH,MATCH($A132&amp;" NCAA",BasicStats!$B:$B,0),COLUMN()+1))</f>
        <v>1007</v>
      </c>
      <c r="AC132">
        <f>IFERROR(INDEX(BasicStats!$A:$AH,MATCH($A132,BasicStats!$B:$B,0),COLUMN()+1),INDEX(BasicStats!$A:$AH,MATCH($A132&amp;" NCAA",BasicStats!$B:$B,0),COLUMN()+1))</f>
        <v>342</v>
      </c>
      <c r="AD132">
        <f>IFERROR(INDEX(BasicStats!$A:$AH,MATCH($A132,BasicStats!$B:$B,0),COLUMN()+1),INDEX(BasicStats!$A:$AH,MATCH($A132&amp;" NCAA",BasicStats!$B:$B,0),COLUMN()+1))</f>
        <v>207</v>
      </c>
      <c r="AE132">
        <f>IFERROR(INDEX(BasicStats!$A:$AH,MATCH($A132,BasicStats!$B:$B,0),COLUMN()+1),INDEX(BasicStats!$A:$AH,MATCH($A132&amp;" NCAA",BasicStats!$B:$B,0),COLUMN()+1))</f>
        <v>73</v>
      </c>
      <c r="AF132">
        <f>IFERROR(INDEX(BasicStats!$A:$AH,MATCH($A132,BasicStats!$B:$B,0),COLUMN()+1),INDEX(BasicStats!$A:$AH,MATCH($A132&amp;" NCAA",BasicStats!$B:$B,0),COLUMN()+1))</f>
        <v>402</v>
      </c>
      <c r="AG132" s="38">
        <f>IFERROR(INDEX(AdvancedStats!$A:$AD,MATCH($A132,AdvancedStats!$B:$B,0),COLUMN()-15),INDEX(AdvancedStats!$A:$AD,MATCH($A132&amp;" NCAA",AdvancedStats!$B:$B,0),COLUMN()-15))</f>
        <v>69.2</v>
      </c>
      <c r="AH132" s="38">
        <f>IFERROR(INDEX(AdvancedStats!$A:$AD,MATCH($A132,AdvancedStats!$B:$B,0),COLUMN()-15),INDEX(AdvancedStats!$A:$AD,MATCH($A132&amp;" NCAA",AdvancedStats!$B:$B,0),COLUMN()-15))</f>
        <v>99.2</v>
      </c>
      <c r="AI132" s="38">
        <f>IFERROR(INDEX(AdvancedStats!$A:$AD,MATCH($A132,AdvancedStats!$B:$B,0),COLUMN()-15),INDEX(AdvancedStats!$A:$AD,MATCH($A132&amp;" NCAA",AdvancedStats!$B:$B,0),COLUMN()-15))</f>
        <v>0.36099999999999999</v>
      </c>
      <c r="AJ132" s="38">
        <f>IFERROR(INDEX(AdvancedStats!$A:$AD,MATCH($A132,AdvancedStats!$B:$B,0),COLUMN()-15),INDEX(AdvancedStats!$A:$AD,MATCH($A132&amp;" NCAA",AdvancedStats!$B:$B,0),COLUMN()-15))</f>
        <v>0.28599999999999998</v>
      </c>
      <c r="AK132" s="38">
        <f>IFERROR(INDEX(AdvancedStats!$A:$AD,MATCH($A132,AdvancedStats!$B:$B,0),COLUMN()-15),INDEX(AdvancedStats!$A:$AD,MATCH($A132&amp;" NCAA",AdvancedStats!$B:$B,0),COLUMN()-15))</f>
        <v>0.53300000000000003</v>
      </c>
      <c r="AL132" s="38">
        <f>IFERROR(INDEX(AdvancedStats!$A:$AD,MATCH($A132,AdvancedStats!$B:$B,0),COLUMN()-15),INDEX(AdvancedStats!$A:$AD,MATCH($A132&amp;" NCAA",AdvancedStats!$B:$B,0),COLUMN()-15))</f>
        <v>48.4</v>
      </c>
      <c r="AM132" s="38">
        <f>IFERROR(INDEX(AdvancedStats!$A:$AD,MATCH($A132,AdvancedStats!$B:$B,0),COLUMN()-15),INDEX(AdvancedStats!$A:$AD,MATCH($A132&amp;" NCAA",AdvancedStats!$B:$B,0),COLUMN()-15))</f>
        <v>45.2</v>
      </c>
      <c r="AN132" s="38">
        <f>IFERROR(INDEX(AdvancedStats!$A:$AD,MATCH($A132,AdvancedStats!$B:$B,0),COLUMN()-15),INDEX(AdvancedStats!$A:$AD,MATCH($A132&amp;" NCAA",AdvancedStats!$B:$B,0),COLUMN()-15))</f>
        <v>9.6</v>
      </c>
      <c r="AO132" s="38">
        <f>IFERROR(INDEX(AdvancedStats!$A:$AD,MATCH($A132,AdvancedStats!$B:$B,0),COLUMN()-15),INDEX(AdvancedStats!$A:$AD,MATCH($A132&amp;" NCAA",AdvancedStats!$B:$B,0),COLUMN()-15))</f>
        <v>6.8</v>
      </c>
      <c r="AP132" s="38">
        <f>IFERROR(INDEX(AdvancedStats!$A:$AD,MATCH($A132,AdvancedStats!$B:$B,0),COLUMN()-15),INDEX(AdvancedStats!$A:$AD,MATCH($A132&amp;" NCAA",AdvancedStats!$B:$B,0),COLUMN()-15))</f>
        <v>0.49199999999999999</v>
      </c>
      <c r="AQ132" s="38">
        <f>IFERROR(INDEX(AdvancedStats!$A:$AD,MATCH($A132,AdvancedStats!$B:$B,0),COLUMN()-15),INDEX(AdvancedStats!$A:$AD,MATCH($A132&amp;" NCAA",AdvancedStats!$B:$B,0),COLUMN()-15))</f>
        <v>16.600000000000001</v>
      </c>
      <c r="AR132" s="38">
        <f>IFERROR(INDEX(AdvancedStats!$A:$AD,MATCH($A132,AdvancedStats!$B:$B,0),COLUMN()-15),INDEX(AdvancedStats!$A:$AD,MATCH($A132&amp;" NCAA",AdvancedStats!$B:$B,0),COLUMN()-15))</f>
        <v>23.8</v>
      </c>
      <c r="AS132" s="38">
        <f>IFERROR(INDEX(AdvancedStats!$A:$AD,MATCH($A132,AdvancedStats!$B:$B,0),COLUMN()-15),INDEX(AdvancedStats!$A:$AD,MATCH($A132&amp;" NCAA",AdvancedStats!$B:$B,0),COLUMN()-15))</f>
        <v>0.26400000000000001</v>
      </c>
      <c r="AT132" s="39">
        <f>IFERROR(INDEX(AdvancedOpponentStats!$A:$AD,MATCH($A132,AdvancedOpponentStats!$B:$B,0),COLUMN()-27),INDEX(AdvancedOpponentStats!$A:$AD,MATCH($A132&amp;" NCAA",AdvancedOpponentStats!$B:$B,0),COLUMN()-27))</f>
        <v>102.5</v>
      </c>
      <c r="AU132" s="39">
        <f>IFERROR(INDEX(AdvancedOpponentStats!$A:$AD,MATCH($A132,AdvancedOpponentStats!$B:$B,0),COLUMN()-27),INDEX(AdvancedOpponentStats!$A:$AD,MATCH($A132&amp;" NCAA",AdvancedOpponentStats!$B:$B,0),COLUMN()-27))</f>
        <v>0.372</v>
      </c>
      <c r="AV132" s="39">
        <f>IFERROR(INDEX(AdvancedOpponentStats!$A:$AD,MATCH($A132,AdvancedOpponentStats!$B:$B,0),COLUMN()-27),INDEX(AdvancedOpponentStats!$A:$AD,MATCH($A132&amp;" NCAA",AdvancedOpponentStats!$B:$B,0),COLUMN()-27))</f>
        <v>0.374</v>
      </c>
      <c r="AW132" s="39">
        <f>IFERROR(INDEX(AdvancedOpponentStats!$A:$AD,MATCH($A132,AdvancedOpponentStats!$B:$B,0),COLUMN()-27),INDEX(AdvancedOpponentStats!$A:$AD,MATCH($A132&amp;" NCAA",AdvancedOpponentStats!$B:$B,0),COLUMN()-27))</f>
        <v>0.55200000000000005</v>
      </c>
      <c r="AX132" s="39">
        <f>IFERROR(INDEX(AdvancedOpponentStats!$A:$AD,MATCH($A132,AdvancedOpponentStats!$B:$B,0),COLUMN()-27),INDEX(AdvancedOpponentStats!$A:$AD,MATCH($A132&amp;" NCAA",AdvancedOpponentStats!$B:$B,0),COLUMN()-27))</f>
        <v>51.6</v>
      </c>
      <c r="AY132" s="39">
        <f>IFERROR(INDEX(AdvancedOpponentStats!$A:$AD,MATCH($A132,AdvancedOpponentStats!$B:$B,0),COLUMN()-27),INDEX(AdvancedOpponentStats!$A:$AD,MATCH($A132&amp;" NCAA",AdvancedOpponentStats!$B:$B,0),COLUMN()-27))</f>
        <v>52.6</v>
      </c>
      <c r="AZ132" s="39">
        <f>IFERROR(INDEX(AdvancedOpponentStats!$A:$AD,MATCH($A132,AdvancedOpponentStats!$B:$B,0),COLUMN()-27),INDEX(AdvancedOpponentStats!$A:$AD,MATCH($A132&amp;" NCAA",AdvancedOpponentStats!$B:$B,0),COLUMN()-27))</f>
        <v>8.4</v>
      </c>
      <c r="BA132" s="39">
        <f>IFERROR(INDEX(AdvancedOpponentStats!$A:$AD,MATCH($A132,AdvancedOpponentStats!$B:$B,0),COLUMN()-27),INDEX(AdvancedOpponentStats!$A:$AD,MATCH($A132&amp;" NCAA",AdvancedOpponentStats!$B:$B,0),COLUMN()-27))</f>
        <v>8.3000000000000007</v>
      </c>
      <c r="BB132" s="39">
        <f>IFERROR(INDEX(AdvancedOpponentStats!$A:$AD,MATCH($A132,AdvancedOpponentStats!$B:$B,0),COLUMN()-27),INDEX(AdvancedOpponentStats!$A:$AD,MATCH($A132&amp;" NCAA",AdvancedOpponentStats!$B:$B,0),COLUMN()-27))</f>
        <v>0.51400000000000001</v>
      </c>
      <c r="BC132" s="39">
        <f>IFERROR(INDEX(AdvancedOpponentStats!$A:$AD,MATCH($A132,AdvancedOpponentStats!$B:$B,0),COLUMN()-27),INDEX(AdvancedOpponentStats!$A:$AD,MATCH($A132&amp;" NCAA",AdvancedOpponentStats!$B:$B,0),COLUMN()-27))</f>
        <v>17.3</v>
      </c>
      <c r="BD132" s="39">
        <f>IFERROR(INDEX(AdvancedOpponentStats!$A:$AD,MATCH($A132,AdvancedOpponentStats!$B:$B,0),COLUMN()-27),INDEX(AdvancedOpponentStats!$A:$AD,MATCH($A132&amp;" NCAA",AdvancedOpponentStats!$B:$B,0),COLUMN()-27))</f>
        <v>26.5</v>
      </c>
      <c r="BE132" s="39">
        <f>IFERROR(INDEX(AdvancedOpponentStats!$A:$AD,MATCH($A132,AdvancedOpponentStats!$B:$B,0),COLUMN()-27),INDEX(AdvancedOpponentStats!$A:$AD,MATCH($A132&amp;" NCAA",AdvancedOpponentStats!$B:$B,0),COLUMN()-27))</f>
        <v>0.26900000000000002</v>
      </c>
      <c r="BF132" s="41">
        <f>IFERROR(INDEX(TeamRankings!$A:$R,MATCH($A132,TeamRankings!$B:$B,0),COLUMN()-49),INDEX(TeamRankings!$A:$R,MATCH($A132&amp;" NCAA",TeamRankings!$B:$B,0),COLUMN()-49))</f>
        <v>-2.3199999999999998</v>
      </c>
      <c r="BG132" s="41">
        <f>IFERROR(INDEX(TeamRankings!$A:$R,MATCH($A132,TeamRankings!$B:$B,0),COLUMN()-48),INDEX(TeamRankings!$A:$R,MATCH($A132&amp;" NCAA",TeamRankings!$B:$B,0),COLUMN()-48))</f>
        <v>0.7</v>
      </c>
      <c r="BH132" s="41">
        <f>IFERROR(INDEX(TeamRankings!$A:$R,MATCH($A132,TeamRankings!$B:$B,0),COLUMN()-47),INDEX(TeamRankings!$A:$R,MATCH($A132&amp;" NCAA",TeamRankings!$B:$B,0),COLUMN()-47))</f>
        <v>-1.04</v>
      </c>
      <c r="BI132" s="41">
        <f>IFERROR(INDEX(TeamRankings!$A:$R,MATCH($A132,TeamRankings!$B:$B,0),COLUMN()-47),INDEX(TeamRankings!$A:$R,MATCH($A132&amp;" NCAA",TeamRankings!$B:$B,0),COLUMN()-47))</f>
        <v>-1.6</v>
      </c>
      <c r="BJ132" s="41">
        <f>IFERROR(INDEX(TeamRankings!$A:$R,MATCH($A132,TeamRankings!$B:$B,0),COLUMN()-47),INDEX(TeamRankings!$A:$R,MATCH($A132&amp;" NCAA",TeamRankings!$B:$B,0),COLUMN()-47))</f>
        <v>-2.64</v>
      </c>
      <c r="BK132" s="41">
        <f>IFERROR(INDEX(TeamRankings!$A:$R,MATCH($A132,TeamRankings!$B:$B,0),COLUMN()-47),INDEX(TeamRankings!$A:$R,MATCH($A132&amp;" NCAA",TeamRankings!$B:$B,0),COLUMN()-47))</f>
        <v>100.78</v>
      </c>
      <c r="BL132" s="41">
        <f>IFERROR(INDEX(TeamRankings!$A:$R,MATCH($A132,TeamRankings!$B:$B,0),COLUMN()-47),INDEX(TeamRankings!$A:$R,MATCH($A132&amp;" NCAA",TeamRankings!$B:$B,0),COLUMN()-47))</f>
        <v>103.75</v>
      </c>
      <c r="BM132" s="41">
        <f>IFERROR(INDEX(TeamRankings!$A:$R,MATCH($A132,TeamRankings!$B:$B,0),COLUMN()-47),INDEX(TeamRankings!$A:$R,MATCH($A132&amp;" NCAA",TeamRankings!$B:$B,0),COLUMN()-47))</f>
        <v>-2.97</v>
      </c>
      <c r="BN132">
        <f t="shared" si="33"/>
        <v>212.5</v>
      </c>
      <c r="BO132">
        <f t="shared" si="34"/>
        <v>174.5</v>
      </c>
      <c r="BP132">
        <f t="shared" si="35"/>
        <v>69.225806451612897</v>
      </c>
      <c r="BQ132" s="41" t="str">
        <f>INDEX(TeamRankings!$A:$R,MATCH($A132,TeamRankings!$B:$B,0),3)</f>
        <v>MVC</v>
      </c>
      <c r="BR132" s="40">
        <f t="shared" ref="BR132:BR195" si="36">AH132-AT132</f>
        <v>-3.2999999999999972</v>
      </c>
      <c r="BS132" s="40">
        <f t="shared" ref="BS132:BS195" si="37">AI132-AU132</f>
        <v>-1.100000000000001E-2</v>
      </c>
      <c r="BT132" s="40">
        <f t="shared" ref="BT132:BT195" si="38">AJ132-AV132</f>
        <v>-8.8000000000000023E-2</v>
      </c>
      <c r="BU132" s="40">
        <f t="shared" ref="BU132:BU195" si="39">AK132-AW132</f>
        <v>-1.9000000000000017E-2</v>
      </c>
      <c r="BV132" s="40">
        <f t="shared" ref="BV132:BV195" si="40">AL132-AX132</f>
        <v>-3.2000000000000028</v>
      </c>
      <c r="BW132" s="40">
        <f t="shared" ref="BW132:BW195" si="41">AM132-AY132</f>
        <v>-7.3999999999999986</v>
      </c>
      <c r="BX132" s="40">
        <f t="shared" ref="BX132:BX195" si="42">AN132-AZ132</f>
        <v>1.1999999999999993</v>
      </c>
      <c r="BY132" s="40">
        <f t="shared" ref="BY132:BY195" si="43">AO132-BA132</f>
        <v>-1.5000000000000009</v>
      </c>
      <c r="BZ132" s="40">
        <f t="shared" ref="BZ132:BZ195" si="44">AP132-BB132</f>
        <v>-2.200000000000002E-2</v>
      </c>
      <c r="CA132" s="40">
        <f t="shared" ref="CA132:CA195" si="45">AQ132-BC132</f>
        <v>-0.69999999999999929</v>
      </c>
      <c r="CB132" s="40">
        <f t="shared" ref="CB132:CB195" si="46">AR132-BD132</f>
        <v>-2.6999999999999993</v>
      </c>
      <c r="CC132" s="40">
        <f t="shared" ref="CC132:CC195" si="47">AS132-BE132</f>
        <v>-5.0000000000000044E-3</v>
      </c>
    </row>
    <row r="133" spans="1:81" x14ac:dyDescent="0.25">
      <c r="A133" t="s">
        <v>79</v>
      </c>
      <c r="B133">
        <f>IFERROR(INDEX(BasicStats!$A:$AH,MATCH($A133,BasicStats!$B:$B,0),COLUMN()+1),INDEX(BasicStats!$A:$AH,MATCH($A133&amp;" NCAA",BasicStats!$B:$B,0),COLUMN()+1))</f>
        <v>35</v>
      </c>
      <c r="C133">
        <f>IFERROR(INDEX(BasicStats!$A:$AH,MATCH($A133,BasicStats!$B:$B,0),COLUMN()+1),INDEX(BasicStats!$A:$AH,MATCH($A133&amp;" NCAA",BasicStats!$B:$B,0),COLUMN()+1))</f>
        <v>19</v>
      </c>
      <c r="D133">
        <f>IFERROR(INDEX(BasicStats!$A:$AH,MATCH($A133,BasicStats!$B:$B,0),COLUMN()+1),INDEX(BasicStats!$A:$AH,MATCH($A133&amp;" NCAA",BasicStats!$B:$B,0),COLUMN()+1))</f>
        <v>16</v>
      </c>
      <c r="E133">
        <f>IFERROR(INDEX(BasicStats!$A:$AH,MATCH($A133,BasicStats!$B:$B,0),COLUMN()+1),INDEX(BasicStats!$A:$AH,MATCH($A133&amp;" NCAA",BasicStats!$B:$B,0),COLUMN()+1))</f>
        <v>0.54300000000000004</v>
      </c>
      <c r="F133">
        <f>IFERROR(INDEX(BasicStats!$A:$AH,MATCH($A133,BasicStats!$B:$B,0),COLUMN()+1),INDEX(BasicStats!$A:$AH,MATCH($A133&amp;" NCAA",BasicStats!$B:$B,0),COLUMN()+1))</f>
        <v>13.89</v>
      </c>
      <c r="G133">
        <f>IFERROR(INDEX(BasicStats!$A:$AH,MATCH($A133,BasicStats!$B:$B,0),COLUMN()+1),INDEX(BasicStats!$A:$AH,MATCH($A133&amp;" NCAA",BasicStats!$B:$B,0),COLUMN()+1))</f>
        <v>10.18</v>
      </c>
      <c r="H133">
        <f>IFERROR(INDEX(BasicStats!$A:$AH,MATCH($A133,BasicStats!$B:$B,0),COLUMN()+1),INDEX(BasicStats!$A:$AH,MATCH($A133&amp;" NCAA",BasicStats!$B:$B,0),COLUMN()+1))</f>
        <v>8</v>
      </c>
      <c r="I133">
        <f>IFERROR(INDEX(BasicStats!$A:$AH,MATCH($A133,BasicStats!$B:$B,0),COLUMN()+1),INDEX(BasicStats!$A:$AH,MATCH($A133&amp;" NCAA",BasicStats!$B:$B,0),COLUMN()+1))</f>
        <v>12</v>
      </c>
      <c r="J133">
        <f>IFERROR(INDEX(BasicStats!$A:$AH,MATCH($A133,BasicStats!$B:$B,0),COLUMN()+1),INDEX(BasicStats!$A:$AH,MATCH($A133&amp;" NCAA",BasicStats!$B:$B,0),COLUMN()+1))</f>
        <v>15</v>
      </c>
      <c r="K133">
        <f>IFERROR(INDEX(BasicStats!$A:$AH,MATCH($A133,BasicStats!$B:$B,0),COLUMN()+1),INDEX(BasicStats!$A:$AH,MATCH($A133&amp;" NCAA",BasicStats!$B:$B,0),COLUMN()+1))</f>
        <v>6</v>
      </c>
      <c r="L133">
        <f>IFERROR(INDEX(BasicStats!$A:$AH,MATCH($A133,BasicStats!$B:$B,0),COLUMN()+1),INDEX(BasicStats!$A:$AH,MATCH($A133&amp;" NCAA",BasicStats!$B:$B,0),COLUMN()+1))</f>
        <v>3</v>
      </c>
      <c r="M133">
        <f>IFERROR(INDEX(BasicStats!$A:$AH,MATCH($A133,BasicStats!$B:$B,0),COLUMN()+1),INDEX(BasicStats!$A:$AH,MATCH($A133&amp;" NCAA",BasicStats!$B:$B,0),COLUMN()+1))</f>
        <v>9</v>
      </c>
      <c r="N133">
        <f>IFERROR(INDEX(BasicStats!$A:$AH,MATCH($A133,BasicStats!$B:$B,0),COLUMN()+1),INDEX(BasicStats!$A:$AH,MATCH($A133&amp;" NCAA",BasicStats!$B:$B,0),COLUMN()+1))</f>
        <v>2504</v>
      </c>
      <c r="O133">
        <f>IFERROR(INDEX(BasicStats!$A:$AH,MATCH($A133,BasicStats!$B:$B,0),COLUMN()+1),INDEX(BasicStats!$A:$AH,MATCH($A133&amp;" NCAA",BasicStats!$B:$B,0),COLUMN()+1))</f>
        <v>2374</v>
      </c>
      <c r="P133">
        <f>IFERROR(INDEX(BasicStats!$A:$AH,MATCH($A133,BasicStats!$B:$B,0),COLUMN()+1),INDEX(BasicStats!$A:$AH,MATCH($A133&amp;" NCAA",BasicStats!$B:$B,0),COLUMN()+1))</f>
        <v>0</v>
      </c>
      <c r="Q133">
        <f>IFERROR(INDEX(BasicStats!$A:$AH,MATCH($A133,BasicStats!$B:$B,0),COLUMN()+1),INDEX(BasicStats!$A:$AH,MATCH($A133&amp;" NCAA",BasicStats!$B:$B,0),COLUMN()+1))</f>
        <v>1420</v>
      </c>
      <c r="R133">
        <f>IFERROR(INDEX(BasicStats!$A:$AH,MATCH($A133,BasicStats!$B:$B,0),COLUMN()+1),INDEX(BasicStats!$A:$AH,MATCH($A133&amp;" NCAA",BasicStats!$B:$B,0),COLUMN()+1))</f>
        <v>919</v>
      </c>
      <c r="S133">
        <f>IFERROR(INDEX(BasicStats!$A:$AH,MATCH($A133,BasicStats!$B:$B,0),COLUMN()+1),INDEX(BasicStats!$A:$AH,MATCH($A133&amp;" NCAA",BasicStats!$B:$B,0),COLUMN()+1))</f>
        <v>2009</v>
      </c>
      <c r="T133">
        <f>IFERROR(INDEX(BasicStats!$A:$AH,MATCH($A133,BasicStats!$B:$B,0),COLUMN()+1),INDEX(BasicStats!$A:$AH,MATCH($A133&amp;" NCAA",BasicStats!$B:$B,0),COLUMN()+1))</f>
        <v>0.45700000000000002</v>
      </c>
      <c r="U133">
        <f>IFERROR(INDEX(BasicStats!$A:$AH,MATCH($A133,BasicStats!$B:$B,0),COLUMN()+1),INDEX(BasicStats!$A:$AH,MATCH($A133&amp;" NCAA",BasicStats!$B:$B,0),COLUMN()+1))</f>
        <v>211</v>
      </c>
      <c r="V133">
        <f>IFERROR(INDEX(BasicStats!$A:$AH,MATCH($A133,BasicStats!$B:$B,0),COLUMN()+1),INDEX(BasicStats!$A:$AH,MATCH($A133&amp;" NCAA",BasicStats!$B:$B,0),COLUMN()+1))</f>
        <v>676</v>
      </c>
      <c r="W133">
        <f>IFERROR(INDEX(BasicStats!$A:$AH,MATCH($A133,BasicStats!$B:$B,0),COLUMN()+1),INDEX(BasicStats!$A:$AH,MATCH($A133&amp;" NCAA",BasicStats!$B:$B,0),COLUMN()+1))</f>
        <v>0.312</v>
      </c>
      <c r="X133">
        <f>IFERROR(INDEX(BasicStats!$A:$AH,MATCH($A133,BasicStats!$B:$B,0),COLUMN()+1),INDEX(BasicStats!$A:$AH,MATCH($A133&amp;" NCAA",BasicStats!$B:$B,0),COLUMN()+1))</f>
        <v>455</v>
      </c>
      <c r="Y133">
        <f>IFERROR(INDEX(BasicStats!$A:$AH,MATCH($A133,BasicStats!$B:$B,0),COLUMN()+1),INDEX(BasicStats!$A:$AH,MATCH($A133&amp;" NCAA",BasicStats!$B:$B,0),COLUMN()+1))</f>
        <v>695</v>
      </c>
      <c r="Z133">
        <f>IFERROR(INDEX(BasicStats!$A:$AH,MATCH($A133,BasicStats!$B:$B,0),COLUMN()+1),INDEX(BasicStats!$A:$AH,MATCH($A133&amp;" NCAA",BasicStats!$B:$B,0),COLUMN()+1))</f>
        <v>0.65500000000000003</v>
      </c>
      <c r="AA133">
        <f>IFERROR(INDEX(BasicStats!$A:$AH,MATCH($A133,BasicStats!$B:$B,0),COLUMN()+1),INDEX(BasicStats!$A:$AH,MATCH($A133&amp;" NCAA",BasicStats!$B:$B,0),COLUMN()+1))</f>
        <v>341</v>
      </c>
      <c r="AB133">
        <f>IFERROR(INDEX(BasicStats!$A:$AH,MATCH($A133,BasicStats!$B:$B,0),COLUMN()+1),INDEX(BasicStats!$A:$AH,MATCH($A133&amp;" NCAA",BasicStats!$B:$B,0),COLUMN()+1))</f>
        <v>1272</v>
      </c>
      <c r="AC133">
        <f>IFERROR(INDEX(BasicStats!$A:$AH,MATCH($A133,BasicStats!$B:$B,0),COLUMN()+1),INDEX(BasicStats!$A:$AH,MATCH($A133&amp;" NCAA",BasicStats!$B:$B,0),COLUMN()+1))</f>
        <v>469</v>
      </c>
      <c r="AD133">
        <f>IFERROR(INDEX(BasicStats!$A:$AH,MATCH($A133,BasicStats!$B:$B,0),COLUMN()+1),INDEX(BasicStats!$A:$AH,MATCH($A133&amp;" NCAA",BasicStats!$B:$B,0),COLUMN()+1))</f>
        <v>226</v>
      </c>
      <c r="AE133">
        <f>IFERROR(INDEX(BasicStats!$A:$AH,MATCH($A133,BasicStats!$B:$B,0),COLUMN()+1),INDEX(BasicStats!$A:$AH,MATCH($A133&amp;" NCAA",BasicStats!$B:$B,0),COLUMN()+1))</f>
        <v>154</v>
      </c>
      <c r="AF133">
        <f>IFERROR(INDEX(BasicStats!$A:$AH,MATCH($A133,BasicStats!$B:$B,0),COLUMN()+1),INDEX(BasicStats!$A:$AH,MATCH($A133&amp;" NCAA",BasicStats!$B:$B,0),COLUMN()+1))</f>
        <v>433</v>
      </c>
      <c r="AG133" s="38">
        <f>IFERROR(INDEX(AdvancedStats!$A:$AD,MATCH($A133,AdvancedStats!$B:$B,0),COLUMN()-15),INDEX(AdvancedStats!$A:$AD,MATCH($A133&amp;" NCAA",AdvancedStats!$B:$B,0),COLUMN()-15))</f>
        <v>68.3</v>
      </c>
      <c r="AH133" s="38">
        <f>IFERROR(INDEX(AdvancedStats!$A:$AD,MATCH($A133,AdvancedStats!$B:$B,0),COLUMN()-15),INDEX(AdvancedStats!$A:$AD,MATCH($A133&amp;" NCAA",AdvancedStats!$B:$B,0),COLUMN()-15))</f>
        <v>103.3</v>
      </c>
      <c r="AI133" s="38">
        <f>IFERROR(INDEX(AdvancedStats!$A:$AD,MATCH($A133,AdvancedStats!$B:$B,0),COLUMN()-15),INDEX(AdvancedStats!$A:$AD,MATCH($A133&amp;" NCAA",AdvancedStats!$B:$B,0),COLUMN()-15))</f>
        <v>0.34599999999999997</v>
      </c>
      <c r="AJ133" s="38">
        <f>IFERROR(INDEX(AdvancedStats!$A:$AD,MATCH($A133,AdvancedStats!$B:$B,0),COLUMN()-15),INDEX(AdvancedStats!$A:$AD,MATCH($A133&amp;" NCAA",AdvancedStats!$B:$B,0),COLUMN()-15))</f>
        <v>0.33600000000000002</v>
      </c>
      <c r="AK133" s="38">
        <f>IFERROR(INDEX(AdvancedStats!$A:$AD,MATCH($A133,AdvancedStats!$B:$B,0),COLUMN()-15),INDEX(AdvancedStats!$A:$AD,MATCH($A133&amp;" NCAA",AdvancedStats!$B:$B,0),COLUMN()-15))</f>
        <v>0.53500000000000003</v>
      </c>
      <c r="AL133" s="38">
        <f>IFERROR(INDEX(AdvancedStats!$A:$AD,MATCH($A133,AdvancedStats!$B:$B,0),COLUMN()-15),INDEX(AdvancedStats!$A:$AD,MATCH($A133&amp;" NCAA",AdvancedStats!$B:$B,0),COLUMN()-15))</f>
        <v>50.8</v>
      </c>
      <c r="AM133" s="38">
        <f>IFERROR(INDEX(AdvancedStats!$A:$AD,MATCH($A133,AdvancedStats!$B:$B,0),COLUMN()-15),INDEX(AdvancedStats!$A:$AD,MATCH($A133&amp;" NCAA",AdvancedStats!$B:$B,0),COLUMN()-15))</f>
        <v>51</v>
      </c>
      <c r="AN133" s="38">
        <f>IFERROR(INDEX(AdvancedStats!$A:$AD,MATCH($A133,AdvancedStats!$B:$B,0),COLUMN()-15),INDEX(AdvancedStats!$A:$AD,MATCH($A133&amp;" NCAA",AdvancedStats!$B:$B,0),COLUMN()-15))</f>
        <v>9.3000000000000007</v>
      </c>
      <c r="AO133" s="38">
        <f>IFERROR(INDEX(AdvancedStats!$A:$AD,MATCH($A133,AdvancedStats!$B:$B,0),COLUMN()-15),INDEX(AdvancedStats!$A:$AD,MATCH($A133&amp;" NCAA",AdvancedStats!$B:$B,0),COLUMN()-15))</f>
        <v>12.1</v>
      </c>
      <c r="AP133" s="38">
        <f>IFERROR(INDEX(AdvancedStats!$A:$AD,MATCH($A133,AdvancedStats!$B:$B,0),COLUMN()-15),INDEX(AdvancedStats!$A:$AD,MATCH($A133&amp;" NCAA",AdvancedStats!$B:$B,0),COLUMN()-15))</f>
        <v>0.51</v>
      </c>
      <c r="AQ133" s="38">
        <f>IFERROR(INDEX(AdvancedStats!$A:$AD,MATCH($A133,AdvancedStats!$B:$B,0),COLUMN()-15),INDEX(AdvancedStats!$A:$AD,MATCH($A133&amp;" NCAA",AdvancedStats!$B:$B,0),COLUMN()-15))</f>
        <v>15.6</v>
      </c>
      <c r="AR133" s="38">
        <f>IFERROR(INDEX(AdvancedStats!$A:$AD,MATCH($A133,AdvancedStats!$B:$B,0),COLUMN()-15),INDEX(AdvancedStats!$A:$AD,MATCH($A133&amp;" NCAA",AdvancedStats!$B:$B,0),COLUMN()-15))</f>
        <v>28.1</v>
      </c>
      <c r="AS133" s="38">
        <f>IFERROR(INDEX(AdvancedStats!$A:$AD,MATCH($A133,AdvancedStats!$B:$B,0),COLUMN()-15),INDEX(AdvancedStats!$A:$AD,MATCH($A133&amp;" NCAA",AdvancedStats!$B:$B,0),COLUMN()-15))</f>
        <v>0.22600000000000001</v>
      </c>
      <c r="AT133" s="39">
        <f>IFERROR(INDEX(AdvancedOpponentStats!$A:$AD,MATCH($A133,AdvancedOpponentStats!$B:$B,0),COLUMN()-27),INDEX(AdvancedOpponentStats!$A:$AD,MATCH($A133&amp;" NCAA",AdvancedOpponentStats!$B:$B,0),COLUMN()-27))</f>
        <v>97.9</v>
      </c>
      <c r="AU133" s="39">
        <f>IFERROR(INDEX(AdvancedOpponentStats!$A:$AD,MATCH($A133,AdvancedOpponentStats!$B:$B,0),COLUMN()-27),INDEX(AdvancedOpponentStats!$A:$AD,MATCH($A133&amp;" NCAA",AdvancedOpponentStats!$B:$B,0),COLUMN()-27))</f>
        <v>0.29199999999999998</v>
      </c>
      <c r="AV133" s="39">
        <f>IFERROR(INDEX(AdvancedOpponentStats!$A:$AD,MATCH($A133,AdvancedOpponentStats!$B:$B,0),COLUMN()-27),INDEX(AdvancedOpponentStats!$A:$AD,MATCH($A133&amp;" NCAA",AdvancedOpponentStats!$B:$B,0),COLUMN()-27))</f>
        <v>0.38200000000000001</v>
      </c>
      <c r="AW133" s="39">
        <f>IFERROR(INDEX(AdvancedOpponentStats!$A:$AD,MATCH($A133,AdvancedOpponentStats!$B:$B,0),COLUMN()-27),INDEX(AdvancedOpponentStats!$A:$AD,MATCH($A133&amp;" NCAA",AdvancedOpponentStats!$B:$B,0),COLUMN()-27))</f>
        <v>0.50700000000000001</v>
      </c>
      <c r="AX133" s="39">
        <f>IFERROR(INDEX(AdvancedOpponentStats!$A:$AD,MATCH($A133,AdvancedOpponentStats!$B:$B,0),COLUMN()-27),INDEX(AdvancedOpponentStats!$A:$AD,MATCH($A133&amp;" NCAA",AdvancedOpponentStats!$B:$B,0),COLUMN()-27))</f>
        <v>49.2</v>
      </c>
      <c r="AY133" s="39">
        <f>IFERROR(INDEX(AdvancedOpponentStats!$A:$AD,MATCH($A133,AdvancedOpponentStats!$B:$B,0),COLUMN()-27),INDEX(AdvancedOpponentStats!$A:$AD,MATCH($A133&amp;" NCAA",AdvancedOpponentStats!$B:$B,0),COLUMN()-27))</f>
        <v>54.6</v>
      </c>
      <c r="AZ133" s="39">
        <f>IFERROR(INDEX(AdvancedOpponentStats!$A:$AD,MATCH($A133,AdvancedOpponentStats!$B:$B,0),COLUMN()-27),INDEX(AdvancedOpponentStats!$A:$AD,MATCH($A133&amp;" NCAA",AdvancedOpponentStats!$B:$B,0),COLUMN()-27))</f>
        <v>8.4</v>
      </c>
      <c r="BA133" s="39">
        <f>IFERROR(INDEX(AdvancedOpponentStats!$A:$AD,MATCH($A133,AdvancedOpponentStats!$B:$B,0),COLUMN()-27),INDEX(AdvancedOpponentStats!$A:$AD,MATCH($A133&amp;" NCAA",AdvancedOpponentStats!$B:$B,0),COLUMN()-27))</f>
        <v>10.1</v>
      </c>
      <c r="BB133" s="39">
        <f>IFERROR(INDEX(AdvancedOpponentStats!$A:$AD,MATCH($A133,AdvancedOpponentStats!$B:$B,0),COLUMN()-27),INDEX(AdvancedOpponentStats!$A:$AD,MATCH($A133&amp;" NCAA",AdvancedOpponentStats!$B:$B,0),COLUMN()-27))</f>
        <v>0.48199999999999998</v>
      </c>
      <c r="BC133" s="39">
        <f>IFERROR(INDEX(AdvancedOpponentStats!$A:$AD,MATCH($A133,AdvancedOpponentStats!$B:$B,0),COLUMN()-27),INDEX(AdvancedOpponentStats!$A:$AD,MATCH($A133&amp;" NCAA",AdvancedOpponentStats!$B:$B,0),COLUMN()-27))</f>
        <v>15.8</v>
      </c>
      <c r="BD133" s="39">
        <f>IFERROR(INDEX(AdvancedOpponentStats!$A:$AD,MATCH($A133,AdvancedOpponentStats!$B:$B,0),COLUMN()-27),INDEX(AdvancedOpponentStats!$A:$AD,MATCH($A133&amp;" NCAA",AdvancedOpponentStats!$B:$B,0),COLUMN()-27))</f>
        <v>28.1</v>
      </c>
      <c r="BE133" s="39">
        <f>IFERROR(INDEX(AdvancedOpponentStats!$A:$AD,MATCH($A133,AdvancedOpponentStats!$B:$B,0),COLUMN()-27),INDEX(AdvancedOpponentStats!$A:$AD,MATCH($A133&amp;" NCAA",AdvancedOpponentStats!$B:$B,0),COLUMN()-27))</f>
        <v>0.19</v>
      </c>
      <c r="BF133" s="41">
        <f>IFERROR(INDEX(TeamRankings!$A:$R,MATCH($A133,TeamRankings!$B:$B,0),COLUMN()-49),INDEX(TeamRankings!$A:$R,MATCH($A133&amp;" NCAA",TeamRankings!$B:$B,0),COLUMN()-49))</f>
        <v>3.71</v>
      </c>
      <c r="BG133" s="41">
        <f>IFERROR(INDEX(TeamRankings!$A:$R,MATCH($A133,TeamRankings!$B:$B,0),COLUMN()-48),INDEX(TeamRankings!$A:$R,MATCH($A133&amp;" NCAA",TeamRankings!$B:$B,0),COLUMN()-48))</f>
        <v>10.18</v>
      </c>
      <c r="BH133" s="41">
        <f>IFERROR(INDEX(TeamRankings!$A:$R,MATCH($A133,TeamRankings!$B:$B,0),COLUMN()-47),INDEX(TeamRankings!$A:$R,MATCH($A133&amp;" NCAA",TeamRankings!$B:$B,0),COLUMN()-47))</f>
        <v>5.0999999999999996</v>
      </c>
      <c r="BI133" s="41">
        <f>IFERROR(INDEX(TeamRankings!$A:$R,MATCH($A133,TeamRankings!$B:$B,0),COLUMN()-47),INDEX(TeamRankings!$A:$R,MATCH($A133&amp;" NCAA",TeamRankings!$B:$B,0),COLUMN()-47))</f>
        <v>8.8000000000000007</v>
      </c>
      <c r="BJ133" s="41">
        <f>IFERROR(INDEX(TeamRankings!$A:$R,MATCH($A133,TeamRankings!$B:$B,0),COLUMN()-47),INDEX(TeamRankings!$A:$R,MATCH($A133&amp;" NCAA",TeamRankings!$B:$B,0),COLUMN()-47))</f>
        <v>13.89</v>
      </c>
      <c r="BK133" s="41">
        <f>IFERROR(INDEX(TeamRankings!$A:$R,MATCH($A133,TeamRankings!$B:$B,0),COLUMN()-47),INDEX(TeamRankings!$A:$R,MATCH($A133&amp;" NCAA",TeamRankings!$B:$B,0),COLUMN()-47))</f>
        <v>110.52</v>
      </c>
      <c r="BL133" s="41">
        <f>IFERROR(INDEX(TeamRankings!$A:$R,MATCH($A133,TeamRankings!$B:$B,0),COLUMN()-47),INDEX(TeamRankings!$A:$R,MATCH($A133&amp;" NCAA",TeamRankings!$B:$B,0),COLUMN()-47))</f>
        <v>90.63</v>
      </c>
      <c r="BM133" s="41">
        <f>IFERROR(INDEX(TeamRankings!$A:$R,MATCH($A133,TeamRankings!$B:$B,0),COLUMN()-47),INDEX(TeamRankings!$A:$R,MATCH($A133&amp;" NCAA",TeamRankings!$B:$B,0),COLUMN()-47))</f>
        <v>19.89</v>
      </c>
      <c r="BN133">
        <f t="shared" ref="BN133:BN196" si="48">_xlfn.RANK.AVG(BK133,$BK$3:$BK$355)</f>
        <v>63</v>
      </c>
      <c r="BO133">
        <f t="shared" ref="BO133:BO196" si="49">_xlfn.RANK.AVG(BL133,$BL$3:$BL$355,1)</f>
        <v>24</v>
      </c>
      <c r="BP133">
        <f t="shared" si="35"/>
        <v>71.542857142857144</v>
      </c>
      <c r="BQ133" s="41" t="str">
        <f>INDEX(TeamRankings!$A:$R,MATCH($A133,TeamRankings!$B:$B,0),3)</f>
        <v>Big Ten</v>
      </c>
      <c r="BR133" s="40">
        <f t="shared" si="36"/>
        <v>5.3999999999999915</v>
      </c>
      <c r="BS133" s="40">
        <f t="shared" si="37"/>
        <v>5.3999999999999992E-2</v>
      </c>
      <c r="BT133" s="40">
        <f t="shared" si="38"/>
        <v>-4.5999999999999985E-2</v>
      </c>
      <c r="BU133" s="40">
        <f t="shared" si="39"/>
        <v>2.8000000000000025E-2</v>
      </c>
      <c r="BV133" s="40">
        <f t="shared" si="40"/>
        <v>1.5999999999999943</v>
      </c>
      <c r="BW133" s="40">
        <f t="shared" si="41"/>
        <v>-3.6000000000000014</v>
      </c>
      <c r="BX133" s="40">
        <f t="shared" si="42"/>
        <v>0.90000000000000036</v>
      </c>
      <c r="BY133" s="40">
        <f t="shared" si="43"/>
        <v>2</v>
      </c>
      <c r="BZ133" s="40">
        <f t="shared" si="44"/>
        <v>2.8000000000000025E-2</v>
      </c>
      <c r="CA133" s="40">
        <f t="shared" si="45"/>
        <v>-0.20000000000000107</v>
      </c>
      <c r="CB133" s="40">
        <f t="shared" si="46"/>
        <v>0</v>
      </c>
      <c r="CC133" s="40">
        <f t="shared" si="47"/>
        <v>3.6000000000000004E-2</v>
      </c>
    </row>
    <row r="134" spans="1:81" x14ac:dyDescent="0.25">
      <c r="A134" t="s">
        <v>260</v>
      </c>
      <c r="B134">
        <f>IFERROR(INDEX(BasicStats!$A:$AH,MATCH($A134,BasicStats!$B:$B,0),COLUMN()+1),INDEX(BasicStats!$A:$AH,MATCH($A134&amp;" NCAA",BasicStats!$B:$B,0),COLUMN()+1))</f>
        <v>33</v>
      </c>
      <c r="C134">
        <f>IFERROR(INDEX(BasicStats!$A:$AH,MATCH($A134,BasicStats!$B:$B,0),COLUMN()+1),INDEX(BasicStats!$A:$AH,MATCH($A134&amp;" NCAA",BasicStats!$B:$B,0),COLUMN()+1))</f>
        <v>17</v>
      </c>
      <c r="D134">
        <f>IFERROR(INDEX(BasicStats!$A:$AH,MATCH($A134,BasicStats!$B:$B,0),COLUMN()+1),INDEX(BasicStats!$A:$AH,MATCH($A134&amp;" NCAA",BasicStats!$B:$B,0),COLUMN()+1))</f>
        <v>16</v>
      </c>
      <c r="E134">
        <f>IFERROR(INDEX(BasicStats!$A:$AH,MATCH($A134,BasicStats!$B:$B,0),COLUMN()+1),INDEX(BasicStats!$A:$AH,MATCH($A134&amp;" NCAA",BasicStats!$B:$B,0),COLUMN()+1))</f>
        <v>0.51500000000000001</v>
      </c>
      <c r="F134">
        <f>IFERROR(INDEX(BasicStats!$A:$AH,MATCH($A134,BasicStats!$B:$B,0),COLUMN()+1),INDEX(BasicStats!$A:$AH,MATCH($A134&amp;" NCAA",BasicStats!$B:$B,0),COLUMN()+1))</f>
        <v>-4.75</v>
      </c>
      <c r="G134">
        <f>IFERROR(INDEX(BasicStats!$A:$AH,MATCH($A134,BasicStats!$B:$B,0),COLUMN()+1),INDEX(BasicStats!$A:$AH,MATCH($A134&amp;" NCAA",BasicStats!$B:$B,0),COLUMN()+1))</f>
        <v>-5.48</v>
      </c>
      <c r="H134">
        <f>IFERROR(INDEX(BasicStats!$A:$AH,MATCH($A134,BasicStats!$B:$B,0),COLUMN()+1),INDEX(BasicStats!$A:$AH,MATCH($A134&amp;" NCAA",BasicStats!$B:$B,0),COLUMN()+1))</f>
        <v>12</v>
      </c>
      <c r="I134">
        <f>IFERROR(INDEX(BasicStats!$A:$AH,MATCH($A134,BasicStats!$B:$B,0),COLUMN()+1),INDEX(BasicStats!$A:$AH,MATCH($A134&amp;" NCAA",BasicStats!$B:$B,0),COLUMN()+1))</f>
        <v>6</v>
      </c>
      <c r="J134">
        <f>IFERROR(INDEX(BasicStats!$A:$AH,MATCH($A134,BasicStats!$B:$B,0),COLUMN()+1),INDEX(BasicStats!$A:$AH,MATCH($A134&amp;" NCAA",BasicStats!$B:$B,0),COLUMN()+1))</f>
        <v>8</v>
      </c>
      <c r="K134">
        <f>IFERROR(INDEX(BasicStats!$A:$AH,MATCH($A134,BasicStats!$B:$B,0),COLUMN()+1),INDEX(BasicStats!$A:$AH,MATCH($A134&amp;" NCAA",BasicStats!$B:$B,0),COLUMN()+1))</f>
        <v>3</v>
      </c>
      <c r="L134">
        <f>IFERROR(INDEX(BasicStats!$A:$AH,MATCH($A134,BasicStats!$B:$B,0),COLUMN()+1),INDEX(BasicStats!$A:$AH,MATCH($A134&amp;" NCAA",BasicStats!$B:$B,0),COLUMN()+1))</f>
        <v>5</v>
      </c>
      <c r="M134">
        <f>IFERROR(INDEX(BasicStats!$A:$AH,MATCH($A134,BasicStats!$B:$B,0),COLUMN()+1),INDEX(BasicStats!$A:$AH,MATCH($A134&amp;" NCAA",BasicStats!$B:$B,0),COLUMN()+1))</f>
        <v>9</v>
      </c>
      <c r="N134">
        <f>IFERROR(INDEX(BasicStats!$A:$AH,MATCH($A134,BasicStats!$B:$B,0),COLUMN()+1),INDEX(BasicStats!$A:$AH,MATCH($A134&amp;" NCAA",BasicStats!$B:$B,0),COLUMN()+1))</f>
        <v>2532</v>
      </c>
      <c r="O134">
        <f>IFERROR(INDEX(BasicStats!$A:$AH,MATCH($A134,BasicStats!$B:$B,0),COLUMN()+1),INDEX(BasicStats!$A:$AH,MATCH($A134&amp;" NCAA",BasicStats!$B:$B,0),COLUMN()+1))</f>
        <v>2508</v>
      </c>
      <c r="P134">
        <f>IFERROR(INDEX(BasicStats!$A:$AH,MATCH($A134,BasicStats!$B:$B,0),COLUMN()+1),INDEX(BasicStats!$A:$AH,MATCH($A134&amp;" NCAA",BasicStats!$B:$B,0),COLUMN()+1))</f>
        <v>0</v>
      </c>
      <c r="Q134">
        <f>IFERROR(INDEX(BasicStats!$A:$AH,MATCH($A134,BasicStats!$B:$B,0),COLUMN()+1),INDEX(BasicStats!$A:$AH,MATCH($A134&amp;" NCAA",BasicStats!$B:$B,0),COLUMN()+1))</f>
        <v>1320</v>
      </c>
      <c r="R134">
        <f>IFERROR(INDEX(BasicStats!$A:$AH,MATCH($A134,BasicStats!$B:$B,0),COLUMN()+1),INDEX(BasicStats!$A:$AH,MATCH($A134&amp;" NCAA",BasicStats!$B:$B,0),COLUMN()+1))</f>
        <v>857</v>
      </c>
      <c r="S134">
        <f>IFERROR(INDEX(BasicStats!$A:$AH,MATCH($A134,BasicStats!$B:$B,0),COLUMN()+1),INDEX(BasicStats!$A:$AH,MATCH($A134&amp;" NCAA",BasicStats!$B:$B,0),COLUMN()+1))</f>
        <v>1897</v>
      </c>
      <c r="T134">
        <f>IFERROR(INDEX(BasicStats!$A:$AH,MATCH($A134,BasicStats!$B:$B,0),COLUMN()+1),INDEX(BasicStats!$A:$AH,MATCH($A134&amp;" NCAA",BasicStats!$B:$B,0),COLUMN()+1))</f>
        <v>0.45200000000000001</v>
      </c>
      <c r="U134">
        <f>IFERROR(INDEX(BasicStats!$A:$AH,MATCH($A134,BasicStats!$B:$B,0),COLUMN()+1),INDEX(BasicStats!$A:$AH,MATCH($A134&amp;" NCAA",BasicStats!$B:$B,0),COLUMN()+1))</f>
        <v>297</v>
      </c>
      <c r="V134">
        <f>IFERROR(INDEX(BasicStats!$A:$AH,MATCH($A134,BasicStats!$B:$B,0),COLUMN()+1),INDEX(BasicStats!$A:$AH,MATCH($A134&amp;" NCAA",BasicStats!$B:$B,0),COLUMN()+1))</f>
        <v>845</v>
      </c>
      <c r="W134">
        <f>IFERROR(INDEX(BasicStats!$A:$AH,MATCH($A134,BasicStats!$B:$B,0),COLUMN()+1),INDEX(BasicStats!$A:$AH,MATCH($A134&amp;" NCAA",BasicStats!$B:$B,0),COLUMN()+1))</f>
        <v>0.35099999999999998</v>
      </c>
      <c r="X134">
        <f>IFERROR(INDEX(BasicStats!$A:$AH,MATCH($A134,BasicStats!$B:$B,0),COLUMN()+1),INDEX(BasicStats!$A:$AH,MATCH($A134&amp;" NCAA",BasicStats!$B:$B,0),COLUMN()+1))</f>
        <v>521</v>
      </c>
      <c r="Y134">
        <f>IFERROR(INDEX(BasicStats!$A:$AH,MATCH($A134,BasicStats!$B:$B,0),COLUMN()+1),INDEX(BasicStats!$A:$AH,MATCH($A134&amp;" NCAA",BasicStats!$B:$B,0),COLUMN()+1))</f>
        <v>699</v>
      </c>
      <c r="Z134">
        <f>IFERROR(INDEX(BasicStats!$A:$AH,MATCH($A134,BasicStats!$B:$B,0),COLUMN()+1),INDEX(BasicStats!$A:$AH,MATCH($A134&amp;" NCAA",BasicStats!$B:$B,0),COLUMN()+1))</f>
        <v>0.745</v>
      </c>
      <c r="AA134">
        <f>IFERROR(INDEX(BasicStats!$A:$AH,MATCH($A134,BasicStats!$B:$B,0),COLUMN()+1),INDEX(BasicStats!$A:$AH,MATCH($A134&amp;" NCAA",BasicStats!$B:$B,0),COLUMN()+1))</f>
        <v>283</v>
      </c>
      <c r="AB134">
        <f>IFERROR(INDEX(BasicStats!$A:$AH,MATCH($A134,BasicStats!$B:$B,0),COLUMN()+1),INDEX(BasicStats!$A:$AH,MATCH($A134&amp;" NCAA",BasicStats!$B:$B,0),COLUMN()+1))</f>
        <v>1152</v>
      </c>
      <c r="AC134">
        <f>IFERROR(INDEX(BasicStats!$A:$AH,MATCH($A134,BasicStats!$B:$B,0),COLUMN()+1),INDEX(BasicStats!$A:$AH,MATCH($A134&amp;" NCAA",BasicStats!$B:$B,0),COLUMN()+1))</f>
        <v>431</v>
      </c>
      <c r="AD134">
        <f>IFERROR(INDEX(BasicStats!$A:$AH,MATCH($A134,BasicStats!$B:$B,0),COLUMN()+1),INDEX(BasicStats!$A:$AH,MATCH($A134&amp;" NCAA",BasicStats!$B:$B,0),COLUMN()+1))</f>
        <v>223</v>
      </c>
      <c r="AE134">
        <f>IFERROR(INDEX(BasicStats!$A:$AH,MATCH($A134,BasicStats!$B:$B,0),COLUMN()+1),INDEX(BasicStats!$A:$AH,MATCH($A134&amp;" NCAA",BasicStats!$B:$B,0),COLUMN()+1))</f>
        <v>90</v>
      </c>
      <c r="AF134">
        <f>IFERROR(INDEX(BasicStats!$A:$AH,MATCH($A134,BasicStats!$B:$B,0),COLUMN()+1),INDEX(BasicStats!$A:$AH,MATCH($A134&amp;" NCAA",BasicStats!$B:$B,0),COLUMN()+1))</f>
        <v>406</v>
      </c>
      <c r="AG134" s="38">
        <f>IFERROR(INDEX(AdvancedStats!$A:$AD,MATCH($A134,AdvancedStats!$B:$B,0),COLUMN()-15),INDEX(AdvancedStats!$A:$AD,MATCH($A134&amp;" NCAA",AdvancedStats!$B:$B,0),COLUMN()-15))</f>
        <v>71.400000000000006</v>
      </c>
      <c r="AH134" s="38">
        <f>IFERROR(INDEX(AdvancedStats!$A:$AD,MATCH($A134,AdvancedStats!$B:$B,0),COLUMN()-15),INDEX(AdvancedStats!$A:$AD,MATCH($A134&amp;" NCAA",AdvancedStats!$B:$B,0),COLUMN()-15))</f>
        <v>107.4</v>
      </c>
      <c r="AI134" s="38">
        <f>IFERROR(INDEX(AdvancedStats!$A:$AD,MATCH($A134,AdvancedStats!$B:$B,0),COLUMN()-15),INDEX(AdvancedStats!$A:$AD,MATCH($A134&amp;" NCAA",AdvancedStats!$B:$B,0),COLUMN()-15))</f>
        <v>0.36799999999999999</v>
      </c>
      <c r="AJ134" s="38">
        <f>IFERROR(INDEX(AdvancedStats!$A:$AD,MATCH($A134,AdvancedStats!$B:$B,0),COLUMN()-15),INDEX(AdvancedStats!$A:$AD,MATCH($A134&amp;" NCAA",AdvancedStats!$B:$B,0),COLUMN()-15))</f>
        <v>0.44500000000000001</v>
      </c>
      <c r="AK134" s="38">
        <f>IFERROR(INDEX(AdvancedStats!$A:$AD,MATCH($A134,AdvancedStats!$B:$B,0),COLUMN()-15),INDEX(AdvancedStats!$A:$AD,MATCH($A134&amp;" NCAA",AdvancedStats!$B:$B,0),COLUMN()-15))</f>
        <v>0.56799999999999995</v>
      </c>
      <c r="AL134" s="38">
        <f>IFERROR(INDEX(AdvancedStats!$A:$AD,MATCH($A134,AdvancedStats!$B:$B,0),COLUMN()-15),INDEX(AdvancedStats!$A:$AD,MATCH($A134&amp;" NCAA",AdvancedStats!$B:$B,0),COLUMN()-15))</f>
        <v>48</v>
      </c>
      <c r="AM134" s="38">
        <f>IFERROR(INDEX(AdvancedStats!$A:$AD,MATCH($A134,AdvancedStats!$B:$B,0),COLUMN()-15),INDEX(AdvancedStats!$A:$AD,MATCH($A134&amp;" NCAA",AdvancedStats!$B:$B,0),COLUMN()-15))</f>
        <v>50.3</v>
      </c>
      <c r="AN134" s="38">
        <f>IFERROR(INDEX(AdvancedStats!$A:$AD,MATCH($A134,AdvancedStats!$B:$B,0),COLUMN()-15),INDEX(AdvancedStats!$A:$AD,MATCH($A134&amp;" NCAA",AdvancedStats!$B:$B,0),COLUMN()-15))</f>
        <v>9.5</v>
      </c>
      <c r="AO134" s="38">
        <f>IFERROR(INDEX(AdvancedStats!$A:$AD,MATCH($A134,AdvancedStats!$B:$B,0),COLUMN()-15),INDEX(AdvancedStats!$A:$AD,MATCH($A134&amp;" NCAA",AdvancedStats!$B:$B,0),COLUMN()-15))</f>
        <v>7.7</v>
      </c>
      <c r="AP134" s="38">
        <f>IFERROR(INDEX(AdvancedStats!$A:$AD,MATCH($A134,AdvancedStats!$B:$B,0),COLUMN()-15),INDEX(AdvancedStats!$A:$AD,MATCH($A134&amp;" NCAA",AdvancedStats!$B:$B,0),COLUMN()-15))</f>
        <v>0.53</v>
      </c>
      <c r="AQ134" s="38">
        <f>IFERROR(INDEX(AdvancedStats!$A:$AD,MATCH($A134,AdvancedStats!$B:$B,0),COLUMN()-15),INDEX(AdvancedStats!$A:$AD,MATCH($A134&amp;" NCAA",AdvancedStats!$B:$B,0),COLUMN()-15))</f>
        <v>15.4</v>
      </c>
      <c r="AR134" s="38">
        <f>IFERROR(INDEX(AdvancedStats!$A:$AD,MATCH($A134,AdvancedStats!$B:$B,0),COLUMN()-15),INDEX(AdvancedStats!$A:$AD,MATCH($A134&amp;" NCAA",AdvancedStats!$B:$B,0),COLUMN()-15))</f>
        <v>24.3</v>
      </c>
      <c r="AS134" s="38">
        <f>IFERROR(INDEX(AdvancedStats!$A:$AD,MATCH($A134,AdvancedStats!$B:$B,0),COLUMN()-15),INDEX(AdvancedStats!$A:$AD,MATCH($A134&amp;" NCAA",AdvancedStats!$B:$B,0),COLUMN()-15))</f>
        <v>0.27500000000000002</v>
      </c>
      <c r="AT134" s="39">
        <f>IFERROR(INDEX(AdvancedOpponentStats!$A:$AD,MATCH($A134,AdvancedOpponentStats!$B:$B,0),COLUMN()-27),INDEX(AdvancedOpponentStats!$A:$AD,MATCH($A134&amp;" NCAA",AdvancedOpponentStats!$B:$B,0),COLUMN()-27))</f>
        <v>106.4</v>
      </c>
      <c r="AU134" s="39">
        <f>IFERROR(INDEX(AdvancedOpponentStats!$A:$AD,MATCH($A134,AdvancedOpponentStats!$B:$B,0),COLUMN()-27),INDEX(AdvancedOpponentStats!$A:$AD,MATCH($A134&amp;" NCAA",AdvancedOpponentStats!$B:$B,0),COLUMN()-27))</f>
        <v>0.28499999999999998</v>
      </c>
      <c r="AV134" s="39">
        <f>IFERROR(INDEX(AdvancedOpponentStats!$A:$AD,MATCH($A134,AdvancedOpponentStats!$B:$B,0),COLUMN()-27),INDEX(AdvancedOpponentStats!$A:$AD,MATCH($A134&amp;" NCAA",AdvancedOpponentStats!$B:$B,0),COLUMN()-27))</f>
        <v>0.42399999999999999</v>
      </c>
      <c r="AW134" s="39">
        <f>IFERROR(INDEX(AdvancedOpponentStats!$A:$AD,MATCH($A134,AdvancedOpponentStats!$B:$B,0),COLUMN()-27),INDEX(AdvancedOpponentStats!$A:$AD,MATCH($A134&amp;" NCAA",AdvancedOpponentStats!$B:$B,0),COLUMN()-27))</f>
        <v>0.54700000000000004</v>
      </c>
      <c r="AX134" s="39">
        <f>IFERROR(INDEX(AdvancedOpponentStats!$A:$AD,MATCH($A134,AdvancedOpponentStats!$B:$B,0),COLUMN()-27),INDEX(AdvancedOpponentStats!$A:$AD,MATCH($A134&amp;" NCAA",AdvancedOpponentStats!$B:$B,0),COLUMN()-27))</f>
        <v>52</v>
      </c>
      <c r="AY134" s="39">
        <f>IFERROR(INDEX(AdvancedOpponentStats!$A:$AD,MATCH($A134,AdvancedOpponentStats!$B:$B,0),COLUMN()-27),INDEX(AdvancedOpponentStats!$A:$AD,MATCH($A134&amp;" NCAA",AdvancedOpponentStats!$B:$B,0),COLUMN()-27))</f>
        <v>55.4</v>
      </c>
      <c r="AZ134" s="39">
        <f>IFERROR(INDEX(AdvancedOpponentStats!$A:$AD,MATCH($A134,AdvancedOpponentStats!$B:$B,0),COLUMN()-27),INDEX(AdvancedOpponentStats!$A:$AD,MATCH($A134&amp;" NCAA",AdvancedOpponentStats!$B:$B,0),COLUMN()-27))</f>
        <v>7.6</v>
      </c>
      <c r="BA134" s="39">
        <f>IFERROR(INDEX(AdvancedOpponentStats!$A:$AD,MATCH($A134,AdvancedOpponentStats!$B:$B,0),COLUMN()-27),INDEX(AdvancedOpponentStats!$A:$AD,MATCH($A134&amp;" NCAA",AdvancedOpponentStats!$B:$B,0),COLUMN()-27))</f>
        <v>11.2</v>
      </c>
      <c r="BB134" s="39">
        <f>IFERROR(INDEX(AdvancedOpponentStats!$A:$AD,MATCH($A134,AdvancedOpponentStats!$B:$B,0),COLUMN()-27),INDEX(AdvancedOpponentStats!$A:$AD,MATCH($A134&amp;" NCAA",AdvancedOpponentStats!$B:$B,0),COLUMN()-27))</f>
        <v>0.52300000000000002</v>
      </c>
      <c r="BC134" s="39">
        <f>IFERROR(INDEX(AdvancedOpponentStats!$A:$AD,MATCH($A134,AdvancedOpponentStats!$B:$B,0),COLUMN()-27),INDEX(AdvancedOpponentStats!$A:$AD,MATCH($A134&amp;" NCAA",AdvancedOpponentStats!$B:$B,0),COLUMN()-27))</f>
        <v>16</v>
      </c>
      <c r="BD134" s="39">
        <f>IFERROR(INDEX(AdvancedOpponentStats!$A:$AD,MATCH($A134,AdvancedOpponentStats!$B:$B,0),COLUMN()-27),INDEX(AdvancedOpponentStats!$A:$AD,MATCH($A134&amp;" NCAA",AdvancedOpponentStats!$B:$B,0),COLUMN()-27))</f>
        <v>29.8</v>
      </c>
      <c r="BE134" s="39">
        <f>IFERROR(INDEX(AdvancedOpponentStats!$A:$AD,MATCH($A134,AdvancedOpponentStats!$B:$B,0),COLUMN()-27),INDEX(AdvancedOpponentStats!$A:$AD,MATCH($A134&amp;" NCAA",AdvancedOpponentStats!$B:$B,0),COLUMN()-27))</f>
        <v>0.19500000000000001</v>
      </c>
      <c r="BF134" s="41">
        <f>IFERROR(INDEX(TeamRankings!$A:$R,MATCH($A134,TeamRankings!$B:$B,0),COLUMN()-49),INDEX(TeamRankings!$A:$R,MATCH($A134&amp;" NCAA",TeamRankings!$B:$B,0),COLUMN()-49))</f>
        <v>0.73</v>
      </c>
      <c r="BG134" s="41">
        <f>IFERROR(INDEX(TeamRankings!$A:$R,MATCH($A134,TeamRankings!$B:$B,0),COLUMN()-48),INDEX(TeamRankings!$A:$R,MATCH($A134&amp;" NCAA",TeamRankings!$B:$B,0),COLUMN()-48))</f>
        <v>-5.48</v>
      </c>
      <c r="BH134" s="41">
        <f>IFERROR(INDEX(TeamRankings!$A:$R,MATCH($A134,TeamRankings!$B:$B,0),COLUMN()-47),INDEX(TeamRankings!$A:$R,MATCH($A134&amp;" NCAA",TeamRankings!$B:$B,0),COLUMN()-47))</f>
        <v>2.93</v>
      </c>
      <c r="BI134" s="41">
        <f>IFERROR(INDEX(TeamRankings!$A:$R,MATCH($A134,TeamRankings!$B:$B,0),COLUMN()-47),INDEX(TeamRankings!$A:$R,MATCH($A134&amp;" NCAA",TeamRankings!$B:$B,0),COLUMN()-47))</f>
        <v>-7.68</v>
      </c>
      <c r="BJ134" s="41">
        <f>IFERROR(INDEX(TeamRankings!$A:$R,MATCH($A134,TeamRankings!$B:$B,0),COLUMN()-47),INDEX(TeamRankings!$A:$R,MATCH($A134&amp;" NCAA",TeamRankings!$B:$B,0),COLUMN()-47))</f>
        <v>-4.75</v>
      </c>
      <c r="BK134" s="41">
        <f>IFERROR(INDEX(TeamRankings!$A:$R,MATCH($A134,TeamRankings!$B:$B,0),COLUMN()-47),INDEX(TeamRankings!$A:$R,MATCH($A134&amp;" NCAA",TeamRankings!$B:$B,0),COLUMN()-47))</f>
        <v>103.95</v>
      </c>
      <c r="BL134" s="41">
        <f>IFERROR(INDEX(TeamRankings!$A:$R,MATCH($A134,TeamRankings!$B:$B,0),COLUMN()-47),INDEX(TeamRankings!$A:$R,MATCH($A134&amp;" NCAA",TeamRankings!$B:$B,0),COLUMN()-47))</f>
        <v>109.81</v>
      </c>
      <c r="BM134" s="41">
        <f>IFERROR(INDEX(TeamRankings!$A:$R,MATCH($A134,TeamRankings!$B:$B,0),COLUMN()-47),INDEX(TeamRankings!$A:$R,MATCH($A134&amp;" NCAA",TeamRankings!$B:$B,0),COLUMN()-47))</f>
        <v>-5.86</v>
      </c>
      <c r="BN134">
        <f t="shared" si="48"/>
        <v>157</v>
      </c>
      <c r="BO134">
        <f t="shared" si="49"/>
        <v>279.5</v>
      </c>
      <c r="BP134">
        <f t="shared" si="35"/>
        <v>76.727272727272734</v>
      </c>
      <c r="BQ134" s="41" t="str">
        <f>INDEX(TeamRankings!$A:$R,MATCH($A134,TeamRankings!$B:$B,0),3)</f>
        <v>MAAC</v>
      </c>
      <c r="BR134" s="40">
        <f t="shared" si="36"/>
        <v>1</v>
      </c>
      <c r="BS134" s="40">
        <f t="shared" si="37"/>
        <v>8.3000000000000018E-2</v>
      </c>
      <c r="BT134" s="40">
        <f t="shared" si="38"/>
        <v>2.1000000000000019E-2</v>
      </c>
      <c r="BU134" s="40">
        <f t="shared" si="39"/>
        <v>2.0999999999999908E-2</v>
      </c>
      <c r="BV134" s="40">
        <f t="shared" si="40"/>
        <v>-4</v>
      </c>
      <c r="BW134" s="40">
        <f t="shared" si="41"/>
        <v>-5.1000000000000014</v>
      </c>
      <c r="BX134" s="40">
        <f t="shared" si="42"/>
        <v>1.9000000000000004</v>
      </c>
      <c r="BY134" s="40">
        <f t="shared" si="43"/>
        <v>-3.4999999999999991</v>
      </c>
      <c r="BZ134" s="40">
        <f t="shared" si="44"/>
        <v>7.0000000000000062E-3</v>
      </c>
      <c r="CA134" s="40">
        <f t="shared" si="45"/>
        <v>-0.59999999999999964</v>
      </c>
      <c r="CB134" s="40">
        <f t="shared" si="46"/>
        <v>-5.5</v>
      </c>
      <c r="CC134" s="40">
        <f t="shared" si="47"/>
        <v>8.0000000000000016E-2</v>
      </c>
    </row>
    <row r="135" spans="1:81" x14ac:dyDescent="0.25">
      <c r="A135" t="s">
        <v>261</v>
      </c>
      <c r="B135">
        <f>IFERROR(INDEX(BasicStats!$A:$AH,MATCH($A135,BasicStats!$B:$B,0),COLUMN()+1),INDEX(BasicStats!$A:$AH,MATCH($A135&amp;" NCAA",BasicStats!$B:$B,0),COLUMN()+1))</f>
        <v>35</v>
      </c>
      <c r="C135">
        <f>IFERROR(INDEX(BasicStats!$A:$AH,MATCH($A135,BasicStats!$B:$B,0),COLUMN()+1),INDEX(BasicStats!$A:$AH,MATCH($A135&amp;" NCAA",BasicStats!$B:$B,0),COLUMN()+1))</f>
        <v>23</v>
      </c>
      <c r="D135">
        <f>IFERROR(INDEX(BasicStats!$A:$AH,MATCH($A135,BasicStats!$B:$B,0),COLUMN()+1),INDEX(BasicStats!$A:$AH,MATCH($A135&amp;" NCAA",BasicStats!$B:$B,0),COLUMN()+1))</f>
        <v>12</v>
      </c>
      <c r="E135">
        <f>IFERROR(INDEX(BasicStats!$A:$AH,MATCH($A135,BasicStats!$B:$B,0),COLUMN()+1),INDEX(BasicStats!$A:$AH,MATCH($A135&amp;" NCAA",BasicStats!$B:$B,0),COLUMN()+1))</f>
        <v>0.65700000000000003</v>
      </c>
      <c r="F135">
        <f>IFERROR(INDEX(BasicStats!$A:$AH,MATCH($A135,BasicStats!$B:$B,0),COLUMN()+1),INDEX(BasicStats!$A:$AH,MATCH($A135&amp;" NCAA",BasicStats!$B:$B,0),COLUMN()+1))</f>
        <v>18.03</v>
      </c>
      <c r="G135">
        <f>IFERROR(INDEX(BasicStats!$A:$AH,MATCH($A135,BasicStats!$B:$B,0),COLUMN()+1),INDEX(BasicStats!$A:$AH,MATCH($A135&amp;" NCAA",BasicStats!$B:$B,0),COLUMN()+1))</f>
        <v>9.26</v>
      </c>
      <c r="H135">
        <f>IFERROR(INDEX(BasicStats!$A:$AH,MATCH($A135,BasicStats!$B:$B,0),COLUMN()+1),INDEX(BasicStats!$A:$AH,MATCH($A135&amp;" NCAA",BasicStats!$B:$B,0),COLUMN()+1))</f>
        <v>9</v>
      </c>
      <c r="I135">
        <f>IFERROR(INDEX(BasicStats!$A:$AH,MATCH($A135,BasicStats!$B:$B,0),COLUMN()+1),INDEX(BasicStats!$A:$AH,MATCH($A135&amp;" NCAA",BasicStats!$B:$B,0),COLUMN()+1))</f>
        <v>9</v>
      </c>
      <c r="J135">
        <f>IFERROR(INDEX(BasicStats!$A:$AH,MATCH($A135,BasicStats!$B:$B,0),COLUMN()+1),INDEX(BasicStats!$A:$AH,MATCH($A135&amp;" NCAA",BasicStats!$B:$B,0),COLUMN()+1))</f>
        <v>12</v>
      </c>
      <c r="K135">
        <f>IFERROR(INDEX(BasicStats!$A:$AH,MATCH($A135,BasicStats!$B:$B,0),COLUMN()+1),INDEX(BasicStats!$A:$AH,MATCH($A135&amp;" NCAA",BasicStats!$B:$B,0),COLUMN()+1))</f>
        <v>4</v>
      </c>
      <c r="L135">
        <f>IFERROR(INDEX(BasicStats!$A:$AH,MATCH($A135,BasicStats!$B:$B,0),COLUMN()+1),INDEX(BasicStats!$A:$AH,MATCH($A135&amp;" NCAA",BasicStats!$B:$B,0),COLUMN()+1))</f>
        <v>5</v>
      </c>
      <c r="M135">
        <f>IFERROR(INDEX(BasicStats!$A:$AH,MATCH($A135,BasicStats!$B:$B,0),COLUMN()+1),INDEX(BasicStats!$A:$AH,MATCH($A135&amp;" NCAA",BasicStats!$B:$B,0),COLUMN()+1))</f>
        <v>6</v>
      </c>
      <c r="N135">
        <f>IFERROR(INDEX(BasicStats!$A:$AH,MATCH($A135,BasicStats!$B:$B,0),COLUMN()+1),INDEX(BasicStats!$A:$AH,MATCH($A135&amp;" NCAA",BasicStats!$B:$B,0),COLUMN()+1))</f>
        <v>2692</v>
      </c>
      <c r="O135">
        <f>IFERROR(INDEX(BasicStats!$A:$AH,MATCH($A135,BasicStats!$B:$B,0),COLUMN()+1),INDEX(BasicStats!$A:$AH,MATCH($A135&amp;" NCAA",BasicStats!$B:$B,0),COLUMN()+1))</f>
        <v>2385</v>
      </c>
      <c r="P135">
        <f>IFERROR(INDEX(BasicStats!$A:$AH,MATCH($A135,BasicStats!$B:$B,0),COLUMN()+1),INDEX(BasicStats!$A:$AH,MATCH($A135&amp;" NCAA",BasicStats!$B:$B,0),COLUMN()+1))</f>
        <v>0</v>
      </c>
      <c r="Q135">
        <f>IFERROR(INDEX(BasicStats!$A:$AH,MATCH($A135,BasicStats!$B:$B,0),COLUMN()+1),INDEX(BasicStats!$A:$AH,MATCH($A135&amp;" NCAA",BasicStats!$B:$B,0),COLUMN()+1))</f>
        <v>1400</v>
      </c>
      <c r="R135">
        <f>IFERROR(INDEX(BasicStats!$A:$AH,MATCH($A135,BasicStats!$B:$B,0),COLUMN()+1),INDEX(BasicStats!$A:$AH,MATCH($A135&amp;" NCAA",BasicStats!$B:$B,0),COLUMN()+1))</f>
        <v>974</v>
      </c>
      <c r="S135">
        <f>IFERROR(INDEX(BasicStats!$A:$AH,MATCH($A135,BasicStats!$B:$B,0),COLUMN()+1),INDEX(BasicStats!$A:$AH,MATCH($A135&amp;" NCAA",BasicStats!$B:$B,0),COLUMN()+1))</f>
        <v>2047</v>
      </c>
      <c r="T135">
        <f>IFERROR(INDEX(BasicStats!$A:$AH,MATCH($A135,BasicStats!$B:$B,0),COLUMN()+1),INDEX(BasicStats!$A:$AH,MATCH($A135&amp;" NCAA",BasicStats!$B:$B,0),COLUMN()+1))</f>
        <v>0.47599999999999998</v>
      </c>
      <c r="U135">
        <f>IFERROR(INDEX(BasicStats!$A:$AH,MATCH($A135,BasicStats!$B:$B,0),COLUMN()+1),INDEX(BasicStats!$A:$AH,MATCH($A135&amp;" NCAA",BasicStats!$B:$B,0),COLUMN()+1))</f>
        <v>294</v>
      </c>
      <c r="V135">
        <f>IFERROR(INDEX(BasicStats!$A:$AH,MATCH($A135,BasicStats!$B:$B,0),COLUMN()+1),INDEX(BasicStats!$A:$AH,MATCH($A135&amp;" NCAA",BasicStats!$B:$B,0),COLUMN()+1))</f>
        <v>811</v>
      </c>
      <c r="W135">
        <f>IFERROR(INDEX(BasicStats!$A:$AH,MATCH($A135,BasicStats!$B:$B,0),COLUMN()+1),INDEX(BasicStats!$A:$AH,MATCH($A135&amp;" NCAA",BasicStats!$B:$B,0),COLUMN()+1))</f>
        <v>0.36299999999999999</v>
      </c>
      <c r="X135">
        <f>IFERROR(INDEX(BasicStats!$A:$AH,MATCH($A135,BasicStats!$B:$B,0),COLUMN()+1),INDEX(BasicStats!$A:$AH,MATCH($A135&amp;" NCAA",BasicStats!$B:$B,0),COLUMN()+1))</f>
        <v>450</v>
      </c>
      <c r="Y135">
        <f>IFERROR(INDEX(BasicStats!$A:$AH,MATCH($A135,BasicStats!$B:$B,0),COLUMN()+1),INDEX(BasicStats!$A:$AH,MATCH($A135&amp;" NCAA",BasicStats!$B:$B,0),COLUMN()+1))</f>
        <v>615</v>
      </c>
      <c r="Z135">
        <f>IFERROR(INDEX(BasicStats!$A:$AH,MATCH($A135,BasicStats!$B:$B,0),COLUMN()+1),INDEX(BasicStats!$A:$AH,MATCH($A135&amp;" NCAA",BasicStats!$B:$B,0),COLUMN()+1))</f>
        <v>0.73199999999999998</v>
      </c>
      <c r="AA135">
        <f>IFERROR(INDEX(BasicStats!$A:$AH,MATCH($A135,BasicStats!$B:$B,0),COLUMN()+1),INDEX(BasicStats!$A:$AH,MATCH($A135&amp;" NCAA",BasicStats!$B:$B,0),COLUMN()+1))</f>
        <v>327</v>
      </c>
      <c r="AB135">
        <f>IFERROR(INDEX(BasicStats!$A:$AH,MATCH($A135,BasicStats!$B:$B,0),COLUMN()+1),INDEX(BasicStats!$A:$AH,MATCH($A135&amp;" NCAA",BasicStats!$B:$B,0),COLUMN()+1))</f>
        <v>1230</v>
      </c>
      <c r="AC135">
        <f>IFERROR(INDEX(BasicStats!$A:$AH,MATCH($A135,BasicStats!$B:$B,0),COLUMN()+1),INDEX(BasicStats!$A:$AH,MATCH($A135&amp;" NCAA",BasicStats!$B:$B,0),COLUMN()+1))</f>
        <v>527</v>
      </c>
      <c r="AD135">
        <f>IFERROR(INDEX(BasicStats!$A:$AH,MATCH($A135,BasicStats!$B:$B,0),COLUMN()+1),INDEX(BasicStats!$A:$AH,MATCH($A135&amp;" NCAA",BasicStats!$B:$B,0),COLUMN()+1))</f>
        <v>247</v>
      </c>
      <c r="AE135">
        <f>IFERROR(INDEX(BasicStats!$A:$AH,MATCH($A135,BasicStats!$B:$B,0),COLUMN()+1),INDEX(BasicStats!$A:$AH,MATCH($A135&amp;" NCAA",BasicStats!$B:$B,0),COLUMN()+1))</f>
        <v>160</v>
      </c>
      <c r="AF135">
        <f>IFERROR(INDEX(BasicStats!$A:$AH,MATCH($A135,BasicStats!$B:$B,0),COLUMN()+1),INDEX(BasicStats!$A:$AH,MATCH($A135&amp;" NCAA",BasicStats!$B:$B,0),COLUMN()+1))</f>
        <v>379</v>
      </c>
      <c r="AG135" s="38">
        <f>IFERROR(INDEX(AdvancedStats!$A:$AD,MATCH($A135,AdvancedStats!$B:$B,0),COLUMN()-15),INDEX(AdvancedStats!$A:$AD,MATCH($A135&amp;" NCAA",AdvancedStats!$B:$B,0),COLUMN()-15))</f>
        <v>68.2</v>
      </c>
      <c r="AH135" s="38">
        <f>IFERROR(INDEX(AdvancedStats!$A:$AD,MATCH($A135,AdvancedStats!$B:$B,0),COLUMN()-15),INDEX(AdvancedStats!$A:$AD,MATCH($A135&amp;" NCAA",AdvancedStats!$B:$B,0),COLUMN()-15))</f>
        <v>112.7</v>
      </c>
      <c r="AI135" s="38">
        <f>IFERROR(INDEX(AdvancedStats!$A:$AD,MATCH($A135,AdvancedStats!$B:$B,0),COLUMN()-15),INDEX(AdvancedStats!$A:$AD,MATCH($A135&amp;" NCAA",AdvancedStats!$B:$B,0),COLUMN()-15))</f>
        <v>0.3</v>
      </c>
      <c r="AJ135" s="38">
        <f>IFERROR(INDEX(AdvancedStats!$A:$AD,MATCH($A135,AdvancedStats!$B:$B,0),COLUMN()-15),INDEX(AdvancedStats!$A:$AD,MATCH($A135&amp;" NCAA",AdvancedStats!$B:$B,0),COLUMN()-15))</f>
        <v>0.39600000000000002</v>
      </c>
      <c r="AK135" s="38">
        <f>IFERROR(INDEX(AdvancedStats!$A:$AD,MATCH($A135,AdvancedStats!$B:$B,0),COLUMN()-15),INDEX(AdvancedStats!$A:$AD,MATCH($A135&amp;" NCAA",AdvancedStats!$B:$B,0),COLUMN()-15))</f>
        <v>0.57499999999999996</v>
      </c>
      <c r="AL135" s="38">
        <f>IFERROR(INDEX(AdvancedStats!$A:$AD,MATCH($A135,AdvancedStats!$B:$B,0),COLUMN()-15),INDEX(AdvancedStats!$A:$AD,MATCH($A135&amp;" NCAA",AdvancedStats!$B:$B,0),COLUMN()-15))</f>
        <v>50.3</v>
      </c>
      <c r="AM135" s="38">
        <f>IFERROR(INDEX(AdvancedStats!$A:$AD,MATCH($A135,AdvancedStats!$B:$B,0),COLUMN()-15),INDEX(AdvancedStats!$A:$AD,MATCH($A135&amp;" NCAA",AdvancedStats!$B:$B,0),COLUMN()-15))</f>
        <v>54.1</v>
      </c>
      <c r="AN135" s="38">
        <f>IFERROR(INDEX(AdvancedStats!$A:$AD,MATCH($A135,AdvancedStats!$B:$B,0),COLUMN()-15),INDEX(AdvancedStats!$A:$AD,MATCH($A135&amp;" NCAA",AdvancedStats!$B:$B,0),COLUMN()-15))</f>
        <v>10.3</v>
      </c>
      <c r="AO135" s="38">
        <f>IFERROR(INDEX(AdvancedStats!$A:$AD,MATCH($A135,AdvancedStats!$B:$B,0),COLUMN()-15),INDEX(AdvancedStats!$A:$AD,MATCH($A135&amp;" NCAA",AdvancedStats!$B:$B,0),COLUMN()-15))</f>
        <v>12.5</v>
      </c>
      <c r="AP135" s="38">
        <f>IFERROR(INDEX(AdvancedStats!$A:$AD,MATCH($A135,AdvancedStats!$B:$B,0),COLUMN()-15),INDEX(AdvancedStats!$A:$AD,MATCH($A135&amp;" NCAA",AdvancedStats!$B:$B,0),COLUMN()-15))</f>
        <v>0.54800000000000004</v>
      </c>
      <c r="AQ135" s="38">
        <f>IFERROR(INDEX(AdvancedStats!$A:$AD,MATCH($A135,AdvancedStats!$B:$B,0),COLUMN()-15),INDEX(AdvancedStats!$A:$AD,MATCH($A135&amp;" NCAA",AdvancedStats!$B:$B,0),COLUMN()-15))</f>
        <v>13.9</v>
      </c>
      <c r="AR135" s="38">
        <f>IFERROR(INDEX(AdvancedStats!$A:$AD,MATCH($A135,AdvancedStats!$B:$B,0),COLUMN()-15),INDEX(AdvancedStats!$A:$AD,MATCH($A135&amp;" NCAA",AdvancedStats!$B:$B,0),COLUMN()-15))</f>
        <v>28.4</v>
      </c>
      <c r="AS135" s="38">
        <f>IFERROR(INDEX(AdvancedStats!$A:$AD,MATCH($A135,AdvancedStats!$B:$B,0),COLUMN()-15),INDEX(AdvancedStats!$A:$AD,MATCH($A135&amp;" NCAA",AdvancedStats!$B:$B,0),COLUMN()-15))</f>
        <v>0.22</v>
      </c>
      <c r="AT135" s="39">
        <f>IFERROR(INDEX(AdvancedOpponentStats!$A:$AD,MATCH($A135,AdvancedOpponentStats!$B:$B,0),COLUMN()-27),INDEX(AdvancedOpponentStats!$A:$AD,MATCH($A135&amp;" NCAA",AdvancedOpponentStats!$B:$B,0),COLUMN()-27))</f>
        <v>99.9</v>
      </c>
      <c r="AU135" s="39">
        <f>IFERROR(INDEX(AdvancedOpponentStats!$A:$AD,MATCH($A135,AdvancedOpponentStats!$B:$B,0),COLUMN()-27),INDEX(AdvancedOpponentStats!$A:$AD,MATCH($A135&amp;" NCAA",AdvancedOpponentStats!$B:$B,0),COLUMN()-27))</f>
        <v>0.23599999999999999</v>
      </c>
      <c r="AV135" s="39">
        <f>IFERROR(INDEX(AdvancedOpponentStats!$A:$AD,MATCH($A135,AdvancedOpponentStats!$B:$B,0),COLUMN()-27),INDEX(AdvancedOpponentStats!$A:$AD,MATCH($A135&amp;" NCAA",AdvancedOpponentStats!$B:$B,0),COLUMN()-27))</f>
        <v>0.39200000000000002</v>
      </c>
      <c r="AW135" s="39">
        <f>IFERROR(INDEX(AdvancedOpponentStats!$A:$AD,MATCH($A135,AdvancedOpponentStats!$B:$B,0),COLUMN()-27),INDEX(AdvancedOpponentStats!$A:$AD,MATCH($A135&amp;" NCAA",AdvancedOpponentStats!$B:$B,0),COLUMN()-27))</f>
        <v>0.51100000000000001</v>
      </c>
      <c r="AX135" s="39">
        <f>IFERROR(INDEX(AdvancedOpponentStats!$A:$AD,MATCH($A135,AdvancedOpponentStats!$B:$B,0),COLUMN()-27),INDEX(AdvancedOpponentStats!$A:$AD,MATCH($A135&amp;" NCAA",AdvancedOpponentStats!$B:$B,0),COLUMN()-27))</f>
        <v>49.7</v>
      </c>
      <c r="AY135" s="39">
        <f>IFERROR(INDEX(AdvancedOpponentStats!$A:$AD,MATCH($A135,AdvancedOpponentStats!$B:$B,0),COLUMN()-27),INDEX(AdvancedOpponentStats!$A:$AD,MATCH($A135&amp;" NCAA",AdvancedOpponentStats!$B:$B,0),COLUMN()-27))</f>
        <v>49.9</v>
      </c>
      <c r="AZ135" s="39">
        <f>IFERROR(INDEX(AdvancedOpponentStats!$A:$AD,MATCH($A135,AdvancedOpponentStats!$B:$B,0),COLUMN()-27),INDEX(AdvancedOpponentStats!$A:$AD,MATCH($A135&amp;" NCAA",AdvancedOpponentStats!$B:$B,0),COLUMN()-27))</f>
        <v>7.7</v>
      </c>
      <c r="BA135" s="39">
        <f>IFERROR(INDEX(AdvancedOpponentStats!$A:$AD,MATCH($A135,AdvancedOpponentStats!$B:$B,0),COLUMN()-27),INDEX(AdvancedOpponentStats!$A:$AD,MATCH($A135&amp;" NCAA",AdvancedOpponentStats!$B:$B,0),COLUMN()-27))</f>
        <v>7.4</v>
      </c>
      <c r="BB135" s="39">
        <f>IFERROR(INDEX(AdvancedOpponentStats!$A:$AD,MATCH($A135,AdvancedOpponentStats!$B:$B,0),COLUMN()-27),INDEX(AdvancedOpponentStats!$A:$AD,MATCH($A135&amp;" NCAA",AdvancedOpponentStats!$B:$B,0),COLUMN()-27))</f>
        <v>0.48399999999999999</v>
      </c>
      <c r="BC135" s="39">
        <f>IFERROR(INDEX(AdvancedOpponentStats!$A:$AD,MATCH($A135,AdvancedOpponentStats!$B:$B,0),COLUMN()-27),INDEX(AdvancedOpponentStats!$A:$AD,MATCH($A135&amp;" NCAA",AdvancedOpponentStats!$B:$B,0),COLUMN()-27))</f>
        <v>15.9</v>
      </c>
      <c r="BD135" s="39">
        <f>IFERROR(INDEX(AdvancedOpponentStats!$A:$AD,MATCH($A135,AdvancedOpponentStats!$B:$B,0),COLUMN()-27),INDEX(AdvancedOpponentStats!$A:$AD,MATCH($A135&amp;" NCAA",AdvancedOpponentStats!$B:$B,0),COLUMN()-27))</f>
        <v>30.1</v>
      </c>
      <c r="BE135" s="39">
        <f>IFERROR(INDEX(AdvancedOpponentStats!$A:$AD,MATCH($A135,AdvancedOpponentStats!$B:$B,0),COLUMN()-27),INDEX(AdvancedOpponentStats!$A:$AD,MATCH($A135&amp;" NCAA",AdvancedOpponentStats!$B:$B,0),COLUMN()-27))</f>
        <v>0.16900000000000001</v>
      </c>
      <c r="BF135" s="41">
        <f>IFERROR(INDEX(TeamRankings!$A:$R,MATCH($A135,TeamRankings!$B:$B,0),COLUMN()-49),INDEX(TeamRankings!$A:$R,MATCH($A135&amp;" NCAA",TeamRankings!$B:$B,0),COLUMN()-49))</f>
        <v>8.77</v>
      </c>
      <c r="BG135" s="41">
        <f>IFERROR(INDEX(TeamRankings!$A:$R,MATCH($A135,TeamRankings!$B:$B,0),COLUMN()-48),INDEX(TeamRankings!$A:$R,MATCH($A135&amp;" NCAA",TeamRankings!$B:$B,0),COLUMN()-48))</f>
        <v>9.26</v>
      </c>
      <c r="BH135" s="41">
        <f>IFERROR(INDEX(TeamRankings!$A:$R,MATCH($A135,TeamRankings!$B:$B,0),COLUMN()-47),INDEX(TeamRankings!$A:$R,MATCH($A135&amp;" NCAA",TeamRankings!$B:$B,0),COLUMN()-47))</f>
        <v>10.46</v>
      </c>
      <c r="BI135" s="41">
        <f>IFERROR(INDEX(TeamRankings!$A:$R,MATCH($A135,TeamRankings!$B:$B,0),COLUMN()-47),INDEX(TeamRankings!$A:$R,MATCH($A135&amp;" NCAA",TeamRankings!$B:$B,0),COLUMN()-47))</f>
        <v>7.57</v>
      </c>
      <c r="BJ135" s="41">
        <f>IFERROR(INDEX(TeamRankings!$A:$R,MATCH($A135,TeamRankings!$B:$B,0),COLUMN()-47),INDEX(TeamRankings!$A:$R,MATCH($A135&amp;" NCAA",TeamRankings!$B:$B,0),COLUMN()-47))</f>
        <v>18.03</v>
      </c>
      <c r="BK135" s="41">
        <f>IFERROR(INDEX(TeamRankings!$A:$R,MATCH($A135,TeamRankings!$B:$B,0),COLUMN()-47),INDEX(TeamRankings!$A:$R,MATCH($A135&amp;" NCAA",TeamRankings!$B:$B,0),COLUMN()-47))</f>
        <v>119.6</v>
      </c>
      <c r="BL135" s="41">
        <f>IFERROR(INDEX(TeamRankings!$A:$R,MATCH($A135,TeamRankings!$B:$B,0),COLUMN()-47),INDEX(TeamRankings!$A:$R,MATCH($A135&amp;" NCAA",TeamRankings!$B:$B,0),COLUMN()-47))</f>
        <v>93.11</v>
      </c>
      <c r="BM135" s="41">
        <f>IFERROR(INDEX(TeamRankings!$A:$R,MATCH($A135,TeamRankings!$B:$B,0),COLUMN()-47),INDEX(TeamRankings!$A:$R,MATCH($A135&amp;" NCAA",TeamRankings!$B:$B,0),COLUMN()-47))</f>
        <v>26.48</v>
      </c>
      <c r="BN135">
        <f t="shared" si="48"/>
        <v>10</v>
      </c>
      <c r="BO135">
        <f t="shared" si="49"/>
        <v>40</v>
      </c>
      <c r="BP135">
        <f t="shared" si="35"/>
        <v>76.914285714285711</v>
      </c>
      <c r="BQ135" s="41" t="str">
        <f>INDEX(TeamRankings!$A:$R,MATCH($A135,TeamRankings!$B:$B,0),3)</f>
        <v>Big 12</v>
      </c>
      <c r="BR135" s="40">
        <f t="shared" si="36"/>
        <v>12.799999999999997</v>
      </c>
      <c r="BS135" s="40">
        <f t="shared" si="37"/>
        <v>6.4000000000000001E-2</v>
      </c>
      <c r="BT135" s="40">
        <f t="shared" si="38"/>
        <v>4.0000000000000036E-3</v>
      </c>
      <c r="BU135" s="40">
        <f t="shared" si="39"/>
        <v>6.3999999999999946E-2</v>
      </c>
      <c r="BV135" s="40">
        <f t="shared" si="40"/>
        <v>0.59999999999999432</v>
      </c>
      <c r="BW135" s="40">
        <f t="shared" si="41"/>
        <v>4.2000000000000028</v>
      </c>
      <c r="BX135" s="40">
        <f t="shared" si="42"/>
        <v>2.6000000000000005</v>
      </c>
      <c r="BY135" s="40">
        <f t="shared" si="43"/>
        <v>5.0999999999999996</v>
      </c>
      <c r="BZ135" s="40">
        <f t="shared" si="44"/>
        <v>6.4000000000000057E-2</v>
      </c>
      <c r="CA135" s="40">
        <f t="shared" si="45"/>
        <v>-2</v>
      </c>
      <c r="CB135" s="40">
        <f t="shared" si="46"/>
        <v>-1.7000000000000028</v>
      </c>
      <c r="CC135" s="40">
        <f t="shared" si="47"/>
        <v>5.099999999999999E-2</v>
      </c>
    </row>
    <row r="136" spans="1:81" x14ac:dyDescent="0.25">
      <c r="A136" t="s">
        <v>262</v>
      </c>
      <c r="B136">
        <f>IFERROR(INDEX(BasicStats!$A:$AH,MATCH($A136,BasicStats!$B:$B,0),COLUMN()+1),INDEX(BasicStats!$A:$AH,MATCH($A136&amp;" NCAA",BasicStats!$B:$B,0),COLUMN()+1))</f>
        <v>35</v>
      </c>
      <c r="C136">
        <f>IFERROR(INDEX(BasicStats!$A:$AH,MATCH($A136,BasicStats!$B:$B,0),COLUMN()+1),INDEX(BasicStats!$A:$AH,MATCH($A136&amp;" NCAA",BasicStats!$B:$B,0),COLUMN()+1))</f>
        <v>23</v>
      </c>
      <c r="D136">
        <f>IFERROR(INDEX(BasicStats!$A:$AH,MATCH($A136,BasicStats!$B:$B,0),COLUMN()+1),INDEX(BasicStats!$A:$AH,MATCH($A136&amp;" NCAA",BasicStats!$B:$B,0),COLUMN()+1))</f>
        <v>12</v>
      </c>
      <c r="E136">
        <f>IFERROR(INDEX(BasicStats!$A:$AH,MATCH($A136,BasicStats!$B:$B,0),COLUMN()+1),INDEX(BasicStats!$A:$AH,MATCH($A136&amp;" NCAA",BasicStats!$B:$B,0),COLUMN()+1))</f>
        <v>0.65700000000000003</v>
      </c>
      <c r="F136">
        <f>IFERROR(INDEX(BasicStats!$A:$AH,MATCH($A136,BasicStats!$B:$B,0),COLUMN()+1),INDEX(BasicStats!$A:$AH,MATCH($A136&amp;" NCAA",BasicStats!$B:$B,0),COLUMN()+1))</f>
        <v>14.35</v>
      </c>
      <c r="G136">
        <f>IFERROR(INDEX(BasicStats!$A:$AH,MATCH($A136,BasicStats!$B:$B,0),COLUMN()+1),INDEX(BasicStats!$A:$AH,MATCH($A136&amp;" NCAA",BasicStats!$B:$B,0),COLUMN()+1))</f>
        <v>9.93</v>
      </c>
      <c r="H136">
        <f>IFERROR(INDEX(BasicStats!$A:$AH,MATCH($A136,BasicStats!$B:$B,0),COLUMN()+1),INDEX(BasicStats!$A:$AH,MATCH($A136&amp;" NCAA",BasicStats!$B:$B,0),COLUMN()+1))</f>
        <v>10</v>
      </c>
      <c r="I136">
        <f>IFERROR(INDEX(BasicStats!$A:$AH,MATCH($A136,BasicStats!$B:$B,0),COLUMN()+1),INDEX(BasicStats!$A:$AH,MATCH($A136&amp;" NCAA",BasicStats!$B:$B,0),COLUMN()+1))</f>
        <v>10</v>
      </c>
      <c r="J136">
        <f>IFERROR(INDEX(BasicStats!$A:$AH,MATCH($A136,BasicStats!$B:$B,0),COLUMN()+1),INDEX(BasicStats!$A:$AH,MATCH($A136&amp;" NCAA",BasicStats!$B:$B,0),COLUMN()+1))</f>
        <v>14</v>
      </c>
      <c r="K136">
        <f>IFERROR(INDEX(BasicStats!$A:$AH,MATCH($A136,BasicStats!$B:$B,0),COLUMN()+1),INDEX(BasicStats!$A:$AH,MATCH($A136&amp;" NCAA",BasicStats!$B:$B,0),COLUMN()+1))</f>
        <v>4</v>
      </c>
      <c r="L136">
        <f>IFERROR(INDEX(BasicStats!$A:$AH,MATCH($A136,BasicStats!$B:$B,0),COLUMN()+1),INDEX(BasicStats!$A:$AH,MATCH($A136&amp;" NCAA",BasicStats!$B:$B,0),COLUMN()+1))</f>
        <v>4</v>
      </c>
      <c r="M136">
        <f>IFERROR(INDEX(BasicStats!$A:$AH,MATCH($A136,BasicStats!$B:$B,0),COLUMN()+1),INDEX(BasicStats!$A:$AH,MATCH($A136&amp;" NCAA",BasicStats!$B:$B,0),COLUMN()+1))</f>
        <v>6</v>
      </c>
      <c r="N136">
        <f>IFERROR(INDEX(BasicStats!$A:$AH,MATCH($A136,BasicStats!$B:$B,0),COLUMN()+1),INDEX(BasicStats!$A:$AH,MATCH($A136&amp;" NCAA",BasicStats!$B:$B,0),COLUMN()+1))</f>
        <v>2740</v>
      </c>
      <c r="O136">
        <f>IFERROR(INDEX(BasicStats!$A:$AH,MATCH($A136,BasicStats!$B:$B,0),COLUMN()+1),INDEX(BasicStats!$A:$AH,MATCH($A136&amp;" NCAA",BasicStats!$B:$B,0),COLUMN()+1))</f>
        <v>2585</v>
      </c>
      <c r="P136">
        <f>IFERROR(INDEX(BasicStats!$A:$AH,MATCH($A136,BasicStats!$B:$B,0),COLUMN()+1),INDEX(BasicStats!$A:$AH,MATCH($A136&amp;" NCAA",BasicStats!$B:$B,0),COLUMN()+1))</f>
        <v>0</v>
      </c>
      <c r="Q136">
        <f>IFERROR(INDEX(BasicStats!$A:$AH,MATCH($A136,BasicStats!$B:$B,0),COLUMN()+1),INDEX(BasicStats!$A:$AH,MATCH($A136&amp;" NCAA",BasicStats!$B:$B,0),COLUMN()+1))</f>
        <v>1415</v>
      </c>
      <c r="R136">
        <f>IFERROR(INDEX(BasicStats!$A:$AH,MATCH($A136,BasicStats!$B:$B,0),COLUMN()+1),INDEX(BasicStats!$A:$AH,MATCH($A136&amp;" NCAA",BasicStats!$B:$B,0),COLUMN()+1))</f>
        <v>914</v>
      </c>
      <c r="S136">
        <f>IFERROR(INDEX(BasicStats!$A:$AH,MATCH($A136,BasicStats!$B:$B,0),COLUMN()+1),INDEX(BasicStats!$A:$AH,MATCH($A136&amp;" NCAA",BasicStats!$B:$B,0),COLUMN()+1))</f>
        <v>2006</v>
      </c>
      <c r="T136">
        <f>IFERROR(INDEX(BasicStats!$A:$AH,MATCH($A136,BasicStats!$B:$B,0),COLUMN()+1),INDEX(BasicStats!$A:$AH,MATCH($A136&amp;" NCAA",BasicStats!$B:$B,0),COLUMN()+1))</f>
        <v>0.45600000000000002</v>
      </c>
      <c r="U136">
        <f>IFERROR(INDEX(BasicStats!$A:$AH,MATCH($A136,BasicStats!$B:$B,0),COLUMN()+1),INDEX(BasicStats!$A:$AH,MATCH($A136&amp;" NCAA",BasicStats!$B:$B,0),COLUMN()+1))</f>
        <v>285</v>
      </c>
      <c r="V136">
        <f>IFERROR(INDEX(BasicStats!$A:$AH,MATCH($A136,BasicStats!$B:$B,0),COLUMN()+1),INDEX(BasicStats!$A:$AH,MATCH($A136&amp;" NCAA",BasicStats!$B:$B,0),COLUMN()+1))</f>
        <v>782</v>
      </c>
      <c r="W136">
        <f>IFERROR(INDEX(BasicStats!$A:$AH,MATCH($A136,BasicStats!$B:$B,0),COLUMN()+1),INDEX(BasicStats!$A:$AH,MATCH($A136&amp;" NCAA",BasicStats!$B:$B,0),COLUMN()+1))</f>
        <v>0.36399999999999999</v>
      </c>
      <c r="X136">
        <f>IFERROR(INDEX(BasicStats!$A:$AH,MATCH($A136,BasicStats!$B:$B,0),COLUMN()+1),INDEX(BasicStats!$A:$AH,MATCH($A136&amp;" NCAA",BasicStats!$B:$B,0),COLUMN()+1))</f>
        <v>627</v>
      </c>
      <c r="Y136">
        <f>IFERROR(INDEX(BasicStats!$A:$AH,MATCH($A136,BasicStats!$B:$B,0),COLUMN()+1),INDEX(BasicStats!$A:$AH,MATCH($A136&amp;" NCAA",BasicStats!$B:$B,0),COLUMN()+1))</f>
        <v>849</v>
      </c>
      <c r="Z136">
        <f>IFERROR(INDEX(BasicStats!$A:$AH,MATCH($A136,BasicStats!$B:$B,0),COLUMN()+1),INDEX(BasicStats!$A:$AH,MATCH($A136&amp;" NCAA",BasicStats!$B:$B,0),COLUMN()+1))</f>
        <v>0.73899999999999999</v>
      </c>
      <c r="AA136">
        <f>IFERROR(INDEX(BasicStats!$A:$AH,MATCH($A136,BasicStats!$B:$B,0),COLUMN()+1),INDEX(BasicStats!$A:$AH,MATCH($A136&amp;" NCAA",BasicStats!$B:$B,0),COLUMN()+1))</f>
        <v>357</v>
      </c>
      <c r="AB136">
        <f>IFERROR(INDEX(BasicStats!$A:$AH,MATCH($A136,BasicStats!$B:$B,0),COLUMN()+1),INDEX(BasicStats!$A:$AH,MATCH($A136&amp;" NCAA",BasicStats!$B:$B,0),COLUMN()+1))</f>
        <v>1246</v>
      </c>
      <c r="AC136">
        <f>IFERROR(INDEX(BasicStats!$A:$AH,MATCH($A136,BasicStats!$B:$B,0),COLUMN()+1),INDEX(BasicStats!$A:$AH,MATCH($A136&amp;" NCAA",BasicStats!$B:$B,0),COLUMN()+1))</f>
        <v>542</v>
      </c>
      <c r="AD136">
        <f>IFERROR(INDEX(BasicStats!$A:$AH,MATCH($A136,BasicStats!$B:$B,0),COLUMN()+1),INDEX(BasicStats!$A:$AH,MATCH($A136&amp;" NCAA",BasicStats!$B:$B,0),COLUMN()+1))</f>
        <v>211</v>
      </c>
      <c r="AE136">
        <f>IFERROR(INDEX(BasicStats!$A:$AH,MATCH($A136,BasicStats!$B:$B,0),COLUMN()+1),INDEX(BasicStats!$A:$AH,MATCH($A136&amp;" NCAA",BasicStats!$B:$B,0),COLUMN()+1))</f>
        <v>112</v>
      </c>
      <c r="AF136">
        <f>IFERROR(INDEX(BasicStats!$A:$AH,MATCH($A136,BasicStats!$B:$B,0),COLUMN()+1),INDEX(BasicStats!$A:$AH,MATCH($A136&amp;" NCAA",BasicStats!$B:$B,0),COLUMN()+1))</f>
        <v>427</v>
      </c>
      <c r="AG136" s="38">
        <f>IFERROR(INDEX(AdvancedStats!$A:$AD,MATCH($A136,AdvancedStats!$B:$B,0),COLUMN()-15),INDEX(AdvancedStats!$A:$AD,MATCH($A136&amp;" NCAA",AdvancedStats!$B:$B,0),COLUMN()-15))</f>
        <v>70.2</v>
      </c>
      <c r="AH136" s="38">
        <f>IFERROR(INDEX(AdvancedStats!$A:$AD,MATCH($A136,AdvancedStats!$B:$B,0),COLUMN()-15),INDEX(AdvancedStats!$A:$AD,MATCH($A136&amp;" NCAA",AdvancedStats!$B:$B,0),COLUMN()-15))</f>
        <v>110.4</v>
      </c>
      <c r="AI136" s="38">
        <f>IFERROR(INDEX(AdvancedStats!$A:$AD,MATCH($A136,AdvancedStats!$B:$B,0),COLUMN()-15),INDEX(AdvancedStats!$A:$AD,MATCH($A136&amp;" NCAA",AdvancedStats!$B:$B,0),COLUMN()-15))</f>
        <v>0.42299999999999999</v>
      </c>
      <c r="AJ136" s="38">
        <f>IFERROR(INDEX(AdvancedStats!$A:$AD,MATCH($A136,AdvancedStats!$B:$B,0),COLUMN()-15),INDEX(AdvancedStats!$A:$AD,MATCH($A136&amp;" NCAA",AdvancedStats!$B:$B,0),COLUMN()-15))</f>
        <v>0.39</v>
      </c>
      <c r="AK136" s="38">
        <f>IFERROR(INDEX(AdvancedStats!$A:$AD,MATCH($A136,AdvancedStats!$B:$B,0),COLUMN()-15),INDEX(AdvancedStats!$A:$AD,MATCH($A136&amp;" NCAA",AdvancedStats!$B:$B,0),COLUMN()-15))</f>
        <v>0.56899999999999995</v>
      </c>
      <c r="AL136" s="38">
        <f>IFERROR(INDEX(AdvancedStats!$A:$AD,MATCH($A136,AdvancedStats!$B:$B,0),COLUMN()-15),INDEX(AdvancedStats!$A:$AD,MATCH($A136&amp;" NCAA",AdvancedStats!$B:$B,0),COLUMN()-15))</f>
        <v>50.6</v>
      </c>
      <c r="AM136" s="38">
        <f>IFERROR(INDEX(AdvancedStats!$A:$AD,MATCH($A136,AdvancedStats!$B:$B,0),COLUMN()-15),INDEX(AdvancedStats!$A:$AD,MATCH($A136&amp;" NCAA",AdvancedStats!$B:$B,0),COLUMN()-15))</f>
        <v>59.3</v>
      </c>
      <c r="AN136" s="38">
        <f>IFERROR(INDEX(AdvancedStats!$A:$AD,MATCH($A136,AdvancedStats!$B:$B,0),COLUMN()-15),INDEX(AdvancedStats!$A:$AD,MATCH($A136&amp;" NCAA",AdvancedStats!$B:$B,0),COLUMN()-15))</f>
        <v>8.5</v>
      </c>
      <c r="AO136" s="38">
        <f>IFERROR(INDEX(AdvancedStats!$A:$AD,MATCH($A136,AdvancedStats!$B:$B,0),COLUMN()-15),INDEX(AdvancedStats!$A:$AD,MATCH($A136&amp;" NCAA",AdvancedStats!$B:$B,0),COLUMN()-15))</f>
        <v>9</v>
      </c>
      <c r="AP136" s="38">
        <f>IFERROR(INDEX(AdvancedStats!$A:$AD,MATCH($A136,AdvancedStats!$B:$B,0),COLUMN()-15),INDEX(AdvancedStats!$A:$AD,MATCH($A136&amp;" NCAA",AdvancedStats!$B:$B,0),COLUMN()-15))</f>
        <v>0.52700000000000002</v>
      </c>
      <c r="AQ136" s="38">
        <f>IFERROR(INDEX(AdvancedStats!$A:$AD,MATCH($A136,AdvancedStats!$B:$B,0),COLUMN()-15),INDEX(AdvancedStats!$A:$AD,MATCH($A136&amp;" NCAA",AdvancedStats!$B:$B,0),COLUMN()-15))</f>
        <v>15.1</v>
      </c>
      <c r="AR136" s="38">
        <f>IFERROR(INDEX(AdvancedStats!$A:$AD,MATCH($A136,AdvancedStats!$B:$B,0),COLUMN()-15),INDEX(AdvancedStats!$A:$AD,MATCH($A136&amp;" NCAA",AdvancedStats!$B:$B,0),COLUMN()-15))</f>
        <v>29.5</v>
      </c>
      <c r="AS136" s="38">
        <f>IFERROR(INDEX(AdvancedStats!$A:$AD,MATCH($A136,AdvancedStats!$B:$B,0),COLUMN()-15),INDEX(AdvancedStats!$A:$AD,MATCH($A136&amp;" NCAA",AdvancedStats!$B:$B,0),COLUMN()-15))</f>
        <v>0.313</v>
      </c>
      <c r="AT136" s="39">
        <f>IFERROR(INDEX(AdvancedOpponentStats!$A:$AD,MATCH($A136,AdvancedOpponentStats!$B:$B,0),COLUMN()-27),INDEX(AdvancedOpponentStats!$A:$AD,MATCH($A136&amp;" NCAA",AdvancedOpponentStats!$B:$B,0),COLUMN()-27))</f>
        <v>104.1</v>
      </c>
      <c r="AU136" s="39">
        <f>IFERROR(INDEX(AdvancedOpponentStats!$A:$AD,MATCH($A136,AdvancedOpponentStats!$B:$B,0),COLUMN()-27),INDEX(AdvancedOpponentStats!$A:$AD,MATCH($A136&amp;" NCAA",AdvancedOpponentStats!$B:$B,0),COLUMN()-27))</f>
        <v>0.28799999999999998</v>
      </c>
      <c r="AV136" s="39">
        <f>IFERROR(INDEX(AdvancedOpponentStats!$A:$AD,MATCH($A136,AdvancedOpponentStats!$B:$B,0),COLUMN()-27),INDEX(AdvancedOpponentStats!$A:$AD,MATCH($A136&amp;" NCAA",AdvancedOpponentStats!$B:$B,0),COLUMN()-27))</f>
        <v>0.41199999999999998</v>
      </c>
      <c r="AW136" s="39">
        <f>IFERROR(INDEX(AdvancedOpponentStats!$A:$AD,MATCH($A136,AdvancedOpponentStats!$B:$B,0),COLUMN()-27),INDEX(AdvancedOpponentStats!$A:$AD,MATCH($A136&amp;" NCAA",AdvancedOpponentStats!$B:$B,0),COLUMN()-27))</f>
        <v>0.54</v>
      </c>
      <c r="AX136" s="39">
        <f>IFERROR(INDEX(AdvancedOpponentStats!$A:$AD,MATCH($A136,AdvancedOpponentStats!$B:$B,0),COLUMN()-27),INDEX(AdvancedOpponentStats!$A:$AD,MATCH($A136&amp;" NCAA",AdvancedOpponentStats!$B:$B,0),COLUMN()-27))</f>
        <v>49.4</v>
      </c>
      <c r="AY136" s="39">
        <f>IFERROR(INDEX(AdvancedOpponentStats!$A:$AD,MATCH($A136,AdvancedOpponentStats!$B:$B,0),COLUMN()-27),INDEX(AdvancedOpponentStats!$A:$AD,MATCH($A136&amp;" NCAA",AdvancedOpponentStats!$B:$B,0),COLUMN()-27))</f>
        <v>57.8</v>
      </c>
      <c r="AZ136" s="39">
        <f>IFERROR(INDEX(AdvancedOpponentStats!$A:$AD,MATCH($A136,AdvancedOpponentStats!$B:$B,0),COLUMN()-27),INDEX(AdvancedOpponentStats!$A:$AD,MATCH($A136&amp;" NCAA",AdvancedOpponentStats!$B:$B,0),COLUMN()-27))</f>
        <v>9.3000000000000007</v>
      </c>
      <c r="BA136" s="39">
        <f>IFERROR(INDEX(AdvancedOpponentStats!$A:$AD,MATCH($A136,AdvancedOpponentStats!$B:$B,0),COLUMN()-27),INDEX(AdvancedOpponentStats!$A:$AD,MATCH($A136&amp;" NCAA",AdvancedOpponentStats!$B:$B,0),COLUMN()-27))</f>
        <v>7.9</v>
      </c>
      <c r="BB136" s="39">
        <f>IFERROR(INDEX(AdvancedOpponentStats!$A:$AD,MATCH($A136,AdvancedOpponentStats!$B:$B,0),COLUMN()-27),INDEX(AdvancedOpponentStats!$A:$AD,MATCH($A136&amp;" NCAA",AdvancedOpponentStats!$B:$B,0),COLUMN()-27))</f>
        <v>0.51500000000000001</v>
      </c>
      <c r="BC136" s="39">
        <f>IFERROR(INDEX(AdvancedOpponentStats!$A:$AD,MATCH($A136,AdvancedOpponentStats!$B:$B,0),COLUMN()-27),INDEX(AdvancedOpponentStats!$A:$AD,MATCH($A136&amp;" NCAA",AdvancedOpponentStats!$B:$B,0),COLUMN()-27))</f>
        <v>16</v>
      </c>
      <c r="BD136" s="39">
        <f>IFERROR(INDEX(AdvancedOpponentStats!$A:$AD,MATCH($A136,AdvancedOpponentStats!$B:$B,0),COLUMN()-27),INDEX(AdvancedOpponentStats!$A:$AD,MATCH($A136&amp;" NCAA",AdvancedOpponentStats!$B:$B,0),COLUMN()-27))</f>
        <v>29</v>
      </c>
      <c r="BE136" s="39">
        <f>IFERROR(INDEX(AdvancedOpponentStats!$A:$AD,MATCH($A136,AdvancedOpponentStats!$B:$B,0),COLUMN()-27),INDEX(AdvancedOpponentStats!$A:$AD,MATCH($A136&amp;" NCAA",AdvancedOpponentStats!$B:$B,0),COLUMN()-27))</f>
        <v>0.19900000000000001</v>
      </c>
      <c r="BF136" s="41">
        <f>IFERROR(INDEX(TeamRankings!$A:$R,MATCH($A136,TeamRankings!$B:$B,0),COLUMN()-49),INDEX(TeamRankings!$A:$R,MATCH($A136&amp;" NCAA",TeamRankings!$B:$B,0),COLUMN()-49))</f>
        <v>4.43</v>
      </c>
      <c r="BG136" s="41">
        <f>IFERROR(INDEX(TeamRankings!$A:$R,MATCH($A136,TeamRankings!$B:$B,0),COLUMN()-48),INDEX(TeamRankings!$A:$R,MATCH($A136&amp;" NCAA",TeamRankings!$B:$B,0),COLUMN()-48))</f>
        <v>9.93</v>
      </c>
      <c r="BH136" s="41">
        <f>IFERROR(INDEX(TeamRankings!$A:$R,MATCH($A136,TeamRankings!$B:$B,0),COLUMN()-47),INDEX(TeamRankings!$A:$R,MATCH($A136&amp;" NCAA",TeamRankings!$B:$B,0),COLUMN()-47))</f>
        <v>12.62</v>
      </c>
      <c r="BI136" s="41">
        <f>IFERROR(INDEX(TeamRankings!$A:$R,MATCH($A136,TeamRankings!$B:$B,0),COLUMN()-47),INDEX(TeamRankings!$A:$R,MATCH($A136&amp;" NCAA",TeamRankings!$B:$B,0),COLUMN()-47))</f>
        <v>1.74</v>
      </c>
      <c r="BJ136" s="41">
        <f>IFERROR(INDEX(TeamRankings!$A:$R,MATCH($A136,TeamRankings!$B:$B,0),COLUMN()-47),INDEX(TeamRankings!$A:$R,MATCH($A136&amp;" NCAA",TeamRankings!$B:$B,0),COLUMN()-47))</f>
        <v>14.35</v>
      </c>
      <c r="BK136" s="41">
        <f>IFERROR(INDEX(TeamRankings!$A:$R,MATCH($A136,TeamRankings!$B:$B,0),COLUMN()-47),INDEX(TeamRankings!$A:$R,MATCH($A136&amp;" NCAA",TeamRankings!$B:$B,0),COLUMN()-47))</f>
        <v>119.22</v>
      </c>
      <c r="BL136" s="41">
        <f>IFERROR(INDEX(TeamRankings!$A:$R,MATCH($A136,TeamRankings!$B:$B,0),COLUMN()-47),INDEX(TeamRankings!$A:$R,MATCH($A136&amp;" NCAA",TeamRankings!$B:$B,0),COLUMN()-47))</f>
        <v>98.29</v>
      </c>
      <c r="BM136" s="41">
        <f>IFERROR(INDEX(TeamRankings!$A:$R,MATCH($A136,TeamRankings!$B:$B,0),COLUMN()-47),INDEX(TeamRankings!$A:$R,MATCH($A136&amp;" NCAA",TeamRankings!$B:$B,0),COLUMN()-47))</f>
        <v>20.93</v>
      </c>
      <c r="BN136">
        <f t="shared" si="48"/>
        <v>12</v>
      </c>
      <c r="BO136">
        <f t="shared" si="49"/>
        <v>96</v>
      </c>
      <c r="BP136">
        <f t="shared" si="35"/>
        <v>78.285714285714292</v>
      </c>
      <c r="BQ136" s="41" t="str">
        <f>INDEX(TeamRankings!$A:$R,MATCH($A136,TeamRankings!$B:$B,0),3)</f>
        <v>Big Ten</v>
      </c>
      <c r="BR136" s="40">
        <f t="shared" si="36"/>
        <v>6.3000000000000114</v>
      </c>
      <c r="BS136" s="40">
        <f t="shared" si="37"/>
        <v>0.13500000000000001</v>
      </c>
      <c r="BT136" s="40">
        <f t="shared" si="38"/>
        <v>-2.1999999999999964E-2</v>
      </c>
      <c r="BU136" s="40">
        <f t="shared" si="39"/>
        <v>2.8999999999999915E-2</v>
      </c>
      <c r="BV136" s="40">
        <f t="shared" si="40"/>
        <v>1.2000000000000028</v>
      </c>
      <c r="BW136" s="40">
        <f t="shared" si="41"/>
        <v>1.5</v>
      </c>
      <c r="BX136" s="40">
        <f t="shared" si="42"/>
        <v>-0.80000000000000071</v>
      </c>
      <c r="BY136" s="40">
        <f t="shared" si="43"/>
        <v>1.0999999999999996</v>
      </c>
      <c r="BZ136" s="40">
        <f t="shared" si="44"/>
        <v>1.2000000000000011E-2</v>
      </c>
      <c r="CA136" s="40">
        <f t="shared" si="45"/>
        <v>-0.90000000000000036</v>
      </c>
      <c r="CB136" s="40">
        <f t="shared" si="46"/>
        <v>0.5</v>
      </c>
      <c r="CC136" s="40">
        <f t="shared" si="47"/>
        <v>0.11399999999999999</v>
      </c>
    </row>
    <row r="137" spans="1:81" x14ac:dyDescent="0.25">
      <c r="A137" t="s">
        <v>263</v>
      </c>
      <c r="B137">
        <f>IFERROR(INDEX(BasicStats!$A:$AH,MATCH($A137,BasicStats!$B:$B,0),COLUMN()+1),INDEX(BasicStats!$A:$AH,MATCH($A137&amp;" NCAA",BasicStats!$B:$B,0),COLUMN()+1))</f>
        <v>33</v>
      </c>
      <c r="C137">
        <f>IFERROR(INDEX(BasicStats!$A:$AH,MATCH($A137,BasicStats!$B:$B,0),COLUMN()+1),INDEX(BasicStats!$A:$AH,MATCH($A137&amp;" NCAA",BasicStats!$B:$B,0),COLUMN()+1))</f>
        <v>18</v>
      </c>
      <c r="D137">
        <f>IFERROR(INDEX(BasicStats!$A:$AH,MATCH($A137,BasicStats!$B:$B,0),COLUMN()+1),INDEX(BasicStats!$A:$AH,MATCH($A137&amp;" NCAA",BasicStats!$B:$B,0),COLUMN()+1))</f>
        <v>15</v>
      </c>
      <c r="E137">
        <f>IFERROR(INDEX(BasicStats!$A:$AH,MATCH($A137,BasicStats!$B:$B,0),COLUMN()+1),INDEX(BasicStats!$A:$AH,MATCH($A137&amp;" NCAA",BasicStats!$B:$B,0),COLUMN()+1))</f>
        <v>0.54500000000000004</v>
      </c>
      <c r="F137">
        <f>IFERROR(INDEX(BasicStats!$A:$AH,MATCH($A137,BasicStats!$B:$B,0),COLUMN()+1),INDEX(BasicStats!$A:$AH,MATCH($A137&amp;" NCAA",BasicStats!$B:$B,0),COLUMN()+1))</f>
        <v>-3.43</v>
      </c>
      <c r="G137">
        <f>IFERROR(INDEX(BasicStats!$A:$AH,MATCH($A137,BasicStats!$B:$B,0),COLUMN()+1),INDEX(BasicStats!$A:$AH,MATCH($A137&amp;" NCAA",BasicStats!$B:$B,0),COLUMN()+1))</f>
        <v>-3.57</v>
      </c>
      <c r="H137">
        <f>IFERROR(INDEX(BasicStats!$A:$AH,MATCH($A137,BasicStats!$B:$B,0),COLUMN()+1),INDEX(BasicStats!$A:$AH,MATCH($A137&amp;" NCAA",BasicStats!$B:$B,0),COLUMN()+1))</f>
        <v>9</v>
      </c>
      <c r="I137">
        <f>IFERROR(INDEX(BasicStats!$A:$AH,MATCH($A137,BasicStats!$B:$B,0),COLUMN()+1),INDEX(BasicStats!$A:$AH,MATCH($A137&amp;" NCAA",BasicStats!$B:$B,0),COLUMN()+1))</f>
        <v>7</v>
      </c>
      <c r="J137">
        <f>IFERROR(INDEX(BasicStats!$A:$AH,MATCH($A137,BasicStats!$B:$B,0),COLUMN()+1),INDEX(BasicStats!$A:$AH,MATCH($A137&amp;" NCAA",BasicStats!$B:$B,0),COLUMN()+1))</f>
        <v>11</v>
      </c>
      <c r="K137">
        <f>IFERROR(INDEX(BasicStats!$A:$AH,MATCH($A137,BasicStats!$B:$B,0),COLUMN()+1),INDEX(BasicStats!$A:$AH,MATCH($A137&amp;" NCAA",BasicStats!$B:$B,0),COLUMN()+1))</f>
        <v>5</v>
      </c>
      <c r="L137">
        <f>IFERROR(INDEX(BasicStats!$A:$AH,MATCH($A137,BasicStats!$B:$B,0),COLUMN()+1),INDEX(BasicStats!$A:$AH,MATCH($A137&amp;" NCAA",BasicStats!$B:$B,0),COLUMN()+1))</f>
        <v>6</v>
      </c>
      <c r="M137">
        <f>IFERROR(INDEX(BasicStats!$A:$AH,MATCH($A137,BasicStats!$B:$B,0),COLUMN()+1),INDEX(BasicStats!$A:$AH,MATCH($A137&amp;" NCAA",BasicStats!$B:$B,0),COLUMN()+1))</f>
        <v>9</v>
      </c>
      <c r="N137">
        <f>IFERROR(INDEX(BasicStats!$A:$AH,MATCH($A137,BasicStats!$B:$B,0),COLUMN()+1),INDEX(BasicStats!$A:$AH,MATCH($A137&amp;" NCAA",BasicStats!$B:$B,0),COLUMN()+1))</f>
        <v>2728</v>
      </c>
      <c r="O137">
        <f>IFERROR(INDEX(BasicStats!$A:$AH,MATCH($A137,BasicStats!$B:$B,0),COLUMN()+1),INDEX(BasicStats!$A:$AH,MATCH($A137&amp;" NCAA",BasicStats!$B:$B,0),COLUMN()+1))</f>
        <v>2556</v>
      </c>
      <c r="P137">
        <f>IFERROR(INDEX(BasicStats!$A:$AH,MATCH($A137,BasicStats!$B:$B,0),COLUMN()+1),INDEX(BasicStats!$A:$AH,MATCH($A137&amp;" NCAA",BasicStats!$B:$B,0),COLUMN()+1))</f>
        <v>0</v>
      </c>
      <c r="Q137">
        <f>IFERROR(INDEX(BasicStats!$A:$AH,MATCH($A137,BasicStats!$B:$B,0),COLUMN()+1),INDEX(BasicStats!$A:$AH,MATCH($A137&amp;" NCAA",BasicStats!$B:$B,0),COLUMN()+1))</f>
        <v>1330</v>
      </c>
      <c r="R137">
        <f>IFERROR(INDEX(BasicStats!$A:$AH,MATCH($A137,BasicStats!$B:$B,0),COLUMN()+1),INDEX(BasicStats!$A:$AH,MATCH($A137&amp;" NCAA",BasicStats!$B:$B,0),COLUMN()+1))</f>
        <v>991</v>
      </c>
      <c r="S137">
        <f>IFERROR(INDEX(BasicStats!$A:$AH,MATCH($A137,BasicStats!$B:$B,0),COLUMN()+1),INDEX(BasicStats!$A:$AH,MATCH($A137&amp;" NCAA",BasicStats!$B:$B,0),COLUMN()+1))</f>
        <v>2060</v>
      </c>
      <c r="T137">
        <f>IFERROR(INDEX(BasicStats!$A:$AH,MATCH($A137,BasicStats!$B:$B,0),COLUMN()+1),INDEX(BasicStats!$A:$AH,MATCH($A137&amp;" NCAA",BasicStats!$B:$B,0),COLUMN()+1))</f>
        <v>0.48099999999999998</v>
      </c>
      <c r="U137">
        <f>IFERROR(INDEX(BasicStats!$A:$AH,MATCH($A137,BasicStats!$B:$B,0),COLUMN()+1),INDEX(BasicStats!$A:$AH,MATCH($A137&amp;" NCAA",BasicStats!$B:$B,0),COLUMN()+1))</f>
        <v>360</v>
      </c>
      <c r="V137">
        <f>IFERROR(INDEX(BasicStats!$A:$AH,MATCH($A137,BasicStats!$B:$B,0),COLUMN()+1),INDEX(BasicStats!$A:$AH,MATCH($A137&amp;" NCAA",BasicStats!$B:$B,0),COLUMN()+1))</f>
        <v>949</v>
      </c>
      <c r="W137">
        <f>IFERROR(INDEX(BasicStats!$A:$AH,MATCH($A137,BasicStats!$B:$B,0),COLUMN()+1),INDEX(BasicStats!$A:$AH,MATCH($A137&amp;" NCAA",BasicStats!$B:$B,0),COLUMN()+1))</f>
        <v>0.379</v>
      </c>
      <c r="X137">
        <f>IFERROR(INDEX(BasicStats!$A:$AH,MATCH($A137,BasicStats!$B:$B,0),COLUMN()+1),INDEX(BasicStats!$A:$AH,MATCH($A137&amp;" NCAA",BasicStats!$B:$B,0),COLUMN()+1))</f>
        <v>386</v>
      </c>
      <c r="Y137">
        <f>IFERROR(INDEX(BasicStats!$A:$AH,MATCH($A137,BasicStats!$B:$B,0),COLUMN()+1),INDEX(BasicStats!$A:$AH,MATCH($A137&amp;" NCAA",BasicStats!$B:$B,0),COLUMN()+1))</f>
        <v>557</v>
      </c>
      <c r="Z137">
        <f>IFERROR(INDEX(BasicStats!$A:$AH,MATCH($A137,BasicStats!$B:$B,0),COLUMN()+1),INDEX(BasicStats!$A:$AH,MATCH($A137&amp;" NCAA",BasicStats!$B:$B,0),COLUMN()+1))</f>
        <v>0.69299999999999995</v>
      </c>
      <c r="AA137">
        <f>IFERROR(INDEX(BasicStats!$A:$AH,MATCH($A137,BasicStats!$B:$B,0),COLUMN()+1),INDEX(BasicStats!$A:$AH,MATCH($A137&amp;" NCAA",BasicStats!$B:$B,0),COLUMN()+1))</f>
        <v>271</v>
      </c>
      <c r="AB137">
        <f>IFERROR(INDEX(BasicStats!$A:$AH,MATCH($A137,BasicStats!$B:$B,0),COLUMN()+1),INDEX(BasicStats!$A:$AH,MATCH($A137&amp;" NCAA",BasicStats!$B:$B,0),COLUMN()+1))</f>
        <v>1140</v>
      </c>
      <c r="AC137">
        <f>IFERROR(INDEX(BasicStats!$A:$AH,MATCH($A137,BasicStats!$B:$B,0),COLUMN()+1),INDEX(BasicStats!$A:$AH,MATCH($A137&amp;" NCAA",BasicStats!$B:$B,0),COLUMN()+1))</f>
        <v>525</v>
      </c>
      <c r="AD137">
        <f>IFERROR(INDEX(BasicStats!$A:$AH,MATCH($A137,BasicStats!$B:$B,0),COLUMN()+1),INDEX(BasicStats!$A:$AH,MATCH($A137&amp;" NCAA",BasicStats!$B:$B,0),COLUMN()+1))</f>
        <v>247</v>
      </c>
      <c r="AE137">
        <f>IFERROR(INDEX(BasicStats!$A:$AH,MATCH($A137,BasicStats!$B:$B,0),COLUMN()+1),INDEX(BasicStats!$A:$AH,MATCH($A137&amp;" NCAA",BasicStats!$B:$B,0),COLUMN()+1))</f>
        <v>158</v>
      </c>
      <c r="AF137">
        <f>IFERROR(INDEX(BasicStats!$A:$AH,MATCH($A137,BasicStats!$B:$B,0),COLUMN()+1),INDEX(BasicStats!$A:$AH,MATCH($A137&amp;" NCAA",BasicStats!$B:$B,0),COLUMN()+1))</f>
        <v>395</v>
      </c>
      <c r="AG137" s="38">
        <f>IFERROR(INDEX(AdvancedStats!$A:$AD,MATCH($A137,AdvancedStats!$B:$B,0),COLUMN()-15),INDEX(AdvancedStats!$A:$AD,MATCH($A137&amp;" NCAA",AdvancedStats!$B:$B,0),COLUMN()-15))</f>
        <v>73.5</v>
      </c>
      <c r="AH137" s="38">
        <f>IFERROR(INDEX(AdvancedStats!$A:$AD,MATCH($A137,AdvancedStats!$B:$B,0),COLUMN()-15),INDEX(AdvancedStats!$A:$AD,MATCH($A137&amp;" NCAA",AdvancedStats!$B:$B,0),COLUMN()-15))</f>
        <v>111.7</v>
      </c>
      <c r="AI137" s="38">
        <f>IFERROR(INDEX(AdvancedStats!$A:$AD,MATCH($A137,AdvancedStats!$B:$B,0),COLUMN()-15),INDEX(AdvancedStats!$A:$AD,MATCH($A137&amp;" NCAA",AdvancedStats!$B:$B,0),COLUMN()-15))</f>
        <v>0.27</v>
      </c>
      <c r="AJ137" s="38">
        <f>IFERROR(INDEX(AdvancedStats!$A:$AD,MATCH($A137,AdvancedStats!$B:$B,0),COLUMN()-15),INDEX(AdvancedStats!$A:$AD,MATCH($A137&amp;" NCAA",AdvancedStats!$B:$B,0),COLUMN()-15))</f>
        <v>0.46100000000000002</v>
      </c>
      <c r="AK137" s="38">
        <f>IFERROR(INDEX(AdvancedStats!$A:$AD,MATCH($A137,AdvancedStats!$B:$B,0),COLUMN()-15),INDEX(AdvancedStats!$A:$AD,MATCH($A137&amp;" NCAA",AdvancedStats!$B:$B,0),COLUMN()-15))</f>
        <v>0.58699999999999997</v>
      </c>
      <c r="AL137" s="38">
        <f>IFERROR(INDEX(AdvancedStats!$A:$AD,MATCH($A137,AdvancedStats!$B:$B,0),COLUMN()-15),INDEX(AdvancedStats!$A:$AD,MATCH($A137&amp;" NCAA",AdvancedStats!$B:$B,0),COLUMN()-15))</f>
        <v>48.9</v>
      </c>
      <c r="AM137" s="38">
        <f>IFERROR(INDEX(AdvancedStats!$A:$AD,MATCH($A137,AdvancedStats!$B:$B,0),COLUMN()-15),INDEX(AdvancedStats!$A:$AD,MATCH($A137&amp;" NCAA",AdvancedStats!$B:$B,0),COLUMN()-15))</f>
        <v>53</v>
      </c>
      <c r="AN137" s="38">
        <f>IFERROR(INDEX(AdvancedStats!$A:$AD,MATCH($A137,AdvancedStats!$B:$B,0),COLUMN()-15),INDEX(AdvancedStats!$A:$AD,MATCH($A137&amp;" NCAA",AdvancedStats!$B:$B,0),COLUMN()-15))</f>
        <v>10.1</v>
      </c>
      <c r="AO137" s="38">
        <f>IFERROR(INDEX(AdvancedStats!$A:$AD,MATCH($A137,AdvancedStats!$B:$B,0),COLUMN()-15),INDEX(AdvancedStats!$A:$AD,MATCH($A137&amp;" NCAA",AdvancedStats!$B:$B,0),COLUMN()-15))</f>
        <v>12.3</v>
      </c>
      <c r="AP137" s="38">
        <f>IFERROR(INDEX(AdvancedStats!$A:$AD,MATCH($A137,AdvancedStats!$B:$B,0),COLUMN()-15),INDEX(AdvancedStats!$A:$AD,MATCH($A137&amp;" NCAA",AdvancedStats!$B:$B,0),COLUMN()-15))</f>
        <v>0.56799999999999995</v>
      </c>
      <c r="AQ137" s="38">
        <f>IFERROR(INDEX(AdvancedStats!$A:$AD,MATCH($A137,AdvancedStats!$B:$B,0),COLUMN()-15),INDEX(AdvancedStats!$A:$AD,MATCH($A137&amp;" NCAA",AdvancedStats!$B:$B,0),COLUMN()-15))</f>
        <v>14.5</v>
      </c>
      <c r="AR137" s="38">
        <f>IFERROR(INDEX(AdvancedStats!$A:$AD,MATCH($A137,AdvancedStats!$B:$B,0),COLUMN()-15),INDEX(AdvancedStats!$A:$AD,MATCH($A137&amp;" NCAA",AdvancedStats!$B:$B,0),COLUMN()-15))</f>
        <v>24</v>
      </c>
      <c r="AS137" s="38">
        <f>IFERROR(INDEX(AdvancedStats!$A:$AD,MATCH($A137,AdvancedStats!$B:$B,0),COLUMN()-15),INDEX(AdvancedStats!$A:$AD,MATCH($A137&amp;" NCAA",AdvancedStats!$B:$B,0),COLUMN()-15))</f>
        <v>0.187</v>
      </c>
      <c r="AT137" s="39">
        <f>IFERROR(INDEX(AdvancedOpponentStats!$A:$AD,MATCH($A137,AdvancedOpponentStats!$B:$B,0),COLUMN()-27),INDEX(AdvancedOpponentStats!$A:$AD,MATCH($A137&amp;" NCAA",AdvancedOpponentStats!$B:$B,0),COLUMN()-27))</f>
        <v>104.7</v>
      </c>
      <c r="AU137" s="39">
        <f>IFERROR(INDEX(AdvancedOpponentStats!$A:$AD,MATCH($A137,AdvancedOpponentStats!$B:$B,0),COLUMN()-27),INDEX(AdvancedOpponentStats!$A:$AD,MATCH($A137&amp;" NCAA",AdvancedOpponentStats!$B:$B,0),COLUMN()-27))</f>
        <v>0.23899999999999999</v>
      </c>
      <c r="AV137" s="39">
        <f>IFERROR(INDEX(AdvancedOpponentStats!$A:$AD,MATCH($A137,AdvancedOpponentStats!$B:$B,0),COLUMN()-27),INDEX(AdvancedOpponentStats!$A:$AD,MATCH($A137&amp;" NCAA",AdvancedOpponentStats!$B:$B,0),COLUMN()-27))</f>
        <v>0.38700000000000001</v>
      </c>
      <c r="AW137" s="39">
        <f>IFERROR(INDEX(AdvancedOpponentStats!$A:$AD,MATCH($A137,AdvancedOpponentStats!$B:$B,0),COLUMN()-27),INDEX(AdvancedOpponentStats!$A:$AD,MATCH($A137&amp;" NCAA",AdvancedOpponentStats!$B:$B,0),COLUMN()-27))</f>
        <v>0.54800000000000004</v>
      </c>
      <c r="AX137" s="39">
        <f>IFERROR(INDEX(AdvancedOpponentStats!$A:$AD,MATCH($A137,AdvancedOpponentStats!$B:$B,0),COLUMN()-27),INDEX(AdvancedOpponentStats!$A:$AD,MATCH($A137&amp;" NCAA",AdvancedOpponentStats!$B:$B,0),COLUMN()-27))</f>
        <v>51.1</v>
      </c>
      <c r="AY137" s="39">
        <f>IFERROR(INDEX(AdvancedOpponentStats!$A:$AD,MATCH($A137,AdvancedOpponentStats!$B:$B,0),COLUMN()-27),INDEX(AdvancedOpponentStats!$A:$AD,MATCH($A137&amp;" NCAA",AdvancedOpponentStats!$B:$B,0),COLUMN()-27))</f>
        <v>46.4</v>
      </c>
      <c r="AZ137" s="39">
        <f>IFERROR(INDEX(AdvancedOpponentStats!$A:$AD,MATCH($A137,AdvancedOpponentStats!$B:$B,0),COLUMN()-27),INDEX(AdvancedOpponentStats!$A:$AD,MATCH($A137&amp;" NCAA",AdvancedOpponentStats!$B:$B,0),COLUMN()-27))</f>
        <v>7.6</v>
      </c>
      <c r="BA137" s="39">
        <f>IFERROR(INDEX(AdvancedOpponentStats!$A:$AD,MATCH($A137,AdvancedOpponentStats!$B:$B,0),COLUMN()-27),INDEX(AdvancedOpponentStats!$A:$AD,MATCH($A137&amp;" NCAA",AdvancedOpponentStats!$B:$B,0),COLUMN()-27))</f>
        <v>8.5</v>
      </c>
      <c r="BB137" s="39">
        <f>IFERROR(INDEX(AdvancedOpponentStats!$A:$AD,MATCH($A137,AdvancedOpponentStats!$B:$B,0),COLUMN()-27),INDEX(AdvancedOpponentStats!$A:$AD,MATCH($A137&amp;" NCAA",AdvancedOpponentStats!$B:$B,0),COLUMN()-27))</f>
        <v>0.52600000000000002</v>
      </c>
      <c r="BC137" s="39">
        <f>IFERROR(INDEX(AdvancedOpponentStats!$A:$AD,MATCH($A137,AdvancedOpponentStats!$B:$B,0),COLUMN()-27),INDEX(AdvancedOpponentStats!$A:$AD,MATCH($A137&amp;" NCAA",AdvancedOpponentStats!$B:$B,0),COLUMN()-27))</f>
        <v>15.8</v>
      </c>
      <c r="BD137" s="39">
        <f>IFERROR(INDEX(AdvancedOpponentStats!$A:$AD,MATCH($A137,AdvancedOpponentStats!$B:$B,0),COLUMN()-27),INDEX(AdvancedOpponentStats!$A:$AD,MATCH($A137&amp;" NCAA",AdvancedOpponentStats!$B:$B,0),COLUMN()-27))</f>
        <v>27.8</v>
      </c>
      <c r="BE137" s="39">
        <f>IFERROR(INDEX(AdvancedOpponentStats!$A:$AD,MATCH($A137,AdvancedOpponentStats!$B:$B,0),COLUMN()-27),INDEX(AdvancedOpponentStats!$A:$AD,MATCH($A137&amp;" NCAA",AdvancedOpponentStats!$B:$B,0),COLUMN()-27))</f>
        <v>0.16900000000000001</v>
      </c>
      <c r="BF137" s="41">
        <f>IFERROR(INDEX(TeamRankings!$A:$R,MATCH($A137,TeamRankings!$B:$B,0),COLUMN()-49),INDEX(TeamRankings!$A:$R,MATCH($A137&amp;" NCAA",TeamRankings!$B:$B,0),COLUMN()-49))</f>
        <v>5.21</v>
      </c>
      <c r="BG137" s="41">
        <f>IFERROR(INDEX(TeamRankings!$A:$R,MATCH($A137,TeamRankings!$B:$B,0),COLUMN()-48),INDEX(TeamRankings!$A:$R,MATCH($A137&amp;" NCAA",TeamRankings!$B:$B,0),COLUMN()-48))</f>
        <v>-3.57</v>
      </c>
      <c r="BH137" s="41">
        <f>IFERROR(INDEX(TeamRankings!$A:$R,MATCH($A137,TeamRankings!$B:$B,0),COLUMN()-47),INDEX(TeamRankings!$A:$R,MATCH($A137&amp;" NCAA",TeamRankings!$B:$B,0),COLUMN()-47))</f>
        <v>5.45</v>
      </c>
      <c r="BI137" s="41">
        <f>IFERROR(INDEX(TeamRankings!$A:$R,MATCH($A137,TeamRankings!$B:$B,0),COLUMN()-47),INDEX(TeamRankings!$A:$R,MATCH($A137&amp;" NCAA",TeamRankings!$B:$B,0),COLUMN()-47))</f>
        <v>-8.89</v>
      </c>
      <c r="BJ137" s="41">
        <f>IFERROR(INDEX(TeamRankings!$A:$R,MATCH($A137,TeamRankings!$B:$B,0),COLUMN()-47),INDEX(TeamRankings!$A:$R,MATCH($A137&amp;" NCAA",TeamRankings!$B:$B,0),COLUMN()-47))</f>
        <v>-3.43</v>
      </c>
      <c r="BK137" s="41">
        <f>IFERROR(INDEX(TeamRankings!$A:$R,MATCH($A137,TeamRankings!$B:$B,0),COLUMN()-47),INDEX(TeamRankings!$A:$R,MATCH($A137&amp;" NCAA",TeamRankings!$B:$B,0),COLUMN()-47))</f>
        <v>105.06</v>
      </c>
      <c r="BL137" s="41">
        <f>IFERROR(INDEX(TeamRankings!$A:$R,MATCH($A137,TeamRankings!$B:$B,0),COLUMN()-47),INDEX(TeamRankings!$A:$R,MATCH($A137&amp;" NCAA",TeamRankings!$B:$B,0),COLUMN()-47))</f>
        <v>109.33</v>
      </c>
      <c r="BM137" s="41">
        <f>IFERROR(INDEX(TeamRankings!$A:$R,MATCH($A137,TeamRankings!$B:$B,0),COLUMN()-47),INDEX(TeamRankings!$A:$R,MATCH($A137&amp;" NCAA",TeamRankings!$B:$B,0),COLUMN()-47))</f>
        <v>-4.2699999999999996</v>
      </c>
      <c r="BN137">
        <f t="shared" si="48"/>
        <v>141.5</v>
      </c>
      <c r="BO137">
        <f t="shared" si="49"/>
        <v>274</v>
      </c>
      <c r="BP137">
        <f t="shared" si="35"/>
        <v>82.666666666666671</v>
      </c>
      <c r="BQ137" s="41" t="str">
        <f>INDEX(TeamRankings!$A:$R,MATCH($A137,TeamRankings!$B:$B,0),3)</f>
        <v>Summit</v>
      </c>
      <c r="BR137" s="40">
        <f t="shared" si="36"/>
        <v>7</v>
      </c>
      <c r="BS137" s="40">
        <f t="shared" si="37"/>
        <v>3.1000000000000028E-2</v>
      </c>
      <c r="BT137" s="40">
        <f t="shared" si="38"/>
        <v>7.400000000000001E-2</v>
      </c>
      <c r="BU137" s="40">
        <f t="shared" si="39"/>
        <v>3.8999999999999924E-2</v>
      </c>
      <c r="BV137" s="40">
        <f t="shared" si="40"/>
        <v>-2.2000000000000028</v>
      </c>
      <c r="BW137" s="40">
        <f t="shared" si="41"/>
        <v>6.6000000000000014</v>
      </c>
      <c r="BX137" s="40">
        <f t="shared" si="42"/>
        <v>2.5</v>
      </c>
      <c r="BY137" s="40">
        <f t="shared" si="43"/>
        <v>3.8000000000000007</v>
      </c>
      <c r="BZ137" s="40">
        <f t="shared" si="44"/>
        <v>4.1999999999999926E-2</v>
      </c>
      <c r="CA137" s="40">
        <f t="shared" si="45"/>
        <v>-1.3000000000000007</v>
      </c>
      <c r="CB137" s="40">
        <f t="shared" si="46"/>
        <v>-3.8000000000000007</v>
      </c>
      <c r="CC137" s="40">
        <f t="shared" si="47"/>
        <v>1.7999999999999988E-2</v>
      </c>
    </row>
    <row r="138" spans="1:81" x14ac:dyDescent="0.25">
      <c r="A138" t="s">
        <v>264</v>
      </c>
      <c r="B138">
        <f>IFERROR(INDEX(BasicStats!$A:$AH,MATCH($A138,BasicStats!$B:$B,0),COLUMN()+1),INDEX(BasicStats!$A:$AH,MATCH($A138&amp;" NCAA",BasicStats!$B:$B,0),COLUMN()+1))</f>
        <v>33</v>
      </c>
      <c r="C138">
        <f>IFERROR(INDEX(BasicStats!$A:$AH,MATCH($A138,BasicStats!$B:$B,0),COLUMN()+1),INDEX(BasicStats!$A:$AH,MATCH($A138&amp;" NCAA",BasicStats!$B:$B,0),COLUMN()+1))</f>
        <v>16</v>
      </c>
      <c r="D138">
        <f>IFERROR(INDEX(BasicStats!$A:$AH,MATCH($A138,BasicStats!$B:$B,0),COLUMN()+1),INDEX(BasicStats!$A:$AH,MATCH($A138&amp;" NCAA",BasicStats!$B:$B,0),COLUMN()+1))</f>
        <v>17</v>
      </c>
      <c r="E138">
        <f>IFERROR(INDEX(BasicStats!$A:$AH,MATCH($A138,BasicStats!$B:$B,0),COLUMN()+1),INDEX(BasicStats!$A:$AH,MATCH($A138&amp;" NCAA",BasicStats!$B:$B,0),COLUMN()+1))</f>
        <v>0.48499999999999999</v>
      </c>
      <c r="F138">
        <f>IFERROR(INDEX(BasicStats!$A:$AH,MATCH($A138,BasicStats!$B:$B,0),COLUMN()+1),INDEX(BasicStats!$A:$AH,MATCH($A138&amp;" NCAA",BasicStats!$B:$B,0),COLUMN()+1))</f>
        <v>-2.6</v>
      </c>
      <c r="G138">
        <f>IFERROR(INDEX(BasicStats!$A:$AH,MATCH($A138,BasicStats!$B:$B,0),COLUMN()+1),INDEX(BasicStats!$A:$AH,MATCH($A138&amp;" NCAA",BasicStats!$B:$B,0),COLUMN()+1))</f>
        <v>-2.92</v>
      </c>
      <c r="H138">
        <f>IFERROR(INDEX(BasicStats!$A:$AH,MATCH($A138,BasicStats!$B:$B,0),COLUMN()+1),INDEX(BasicStats!$A:$AH,MATCH($A138&amp;" NCAA",BasicStats!$B:$B,0),COLUMN()+1))</f>
        <v>8</v>
      </c>
      <c r="I138">
        <f>IFERROR(INDEX(BasicStats!$A:$AH,MATCH($A138,BasicStats!$B:$B,0),COLUMN()+1),INDEX(BasicStats!$A:$AH,MATCH($A138&amp;" NCAA",BasicStats!$B:$B,0),COLUMN()+1))</f>
        <v>10</v>
      </c>
      <c r="J138">
        <f>IFERROR(INDEX(BasicStats!$A:$AH,MATCH($A138,BasicStats!$B:$B,0),COLUMN()+1),INDEX(BasicStats!$A:$AH,MATCH($A138&amp;" NCAA",BasicStats!$B:$B,0),COLUMN()+1))</f>
        <v>11</v>
      </c>
      <c r="K138">
        <f>IFERROR(INDEX(BasicStats!$A:$AH,MATCH($A138,BasicStats!$B:$B,0),COLUMN()+1),INDEX(BasicStats!$A:$AH,MATCH($A138&amp;" NCAA",BasicStats!$B:$B,0),COLUMN()+1))</f>
        <v>4</v>
      </c>
      <c r="L138">
        <f>IFERROR(INDEX(BasicStats!$A:$AH,MATCH($A138,BasicStats!$B:$B,0),COLUMN()+1),INDEX(BasicStats!$A:$AH,MATCH($A138&amp;" NCAA",BasicStats!$B:$B,0),COLUMN()+1))</f>
        <v>3</v>
      </c>
      <c r="M138">
        <f>IFERROR(INDEX(BasicStats!$A:$AH,MATCH($A138,BasicStats!$B:$B,0),COLUMN()+1),INDEX(BasicStats!$A:$AH,MATCH($A138&amp;" NCAA",BasicStats!$B:$B,0),COLUMN()+1))</f>
        <v>13</v>
      </c>
      <c r="N138">
        <f>IFERROR(INDEX(BasicStats!$A:$AH,MATCH($A138,BasicStats!$B:$B,0),COLUMN()+1),INDEX(BasicStats!$A:$AH,MATCH($A138&amp;" NCAA",BasicStats!$B:$B,0),COLUMN()+1))</f>
        <v>2507</v>
      </c>
      <c r="O138">
        <f>IFERROR(INDEX(BasicStats!$A:$AH,MATCH($A138,BasicStats!$B:$B,0),COLUMN()+1),INDEX(BasicStats!$A:$AH,MATCH($A138&amp;" NCAA",BasicStats!$B:$B,0),COLUMN()+1))</f>
        <v>2429</v>
      </c>
      <c r="P138">
        <f>IFERROR(INDEX(BasicStats!$A:$AH,MATCH($A138,BasicStats!$B:$B,0),COLUMN()+1),INDEX(BasicStats!$A:$AH,MATCH($A138&amp;" NCAA",BasicStats!$B:$B,0),COLUMN()+1))</f>
        <v>0</v>
      </c>
      <c r="Q138">
        <f>IFERROR(INDEX(BasicStats!$A:$AH,MATCH($A138,BasicStats!$B:$B,0),COLUMN()+1),INDEX(BasicStats!$A:$AH,MATCH($A138&amp;" NCAA",BasicStats!$B:$B,0),COLUMN()+1))</f>
        <v>1320</v>
      </c>
      <c r="R138">
        <f>IFERROR(INDEX(BasicStats!$A:$AH,MATCH($A138,BasicStats!$B:$B,0),COLUMN()+1),INDEX(BasicStats!$A:$AH,MATCH($A138&amp;" NCAA",BasicStats!$B:$B,0),COLUMN()+1))</f>
        <v>891</v>
      </c>
      <c r="S138">
        <f>IFERROR(INDEX(BasicStats!$A:$AH,MATCH($A138,BasicStats!$B:$B,0),COLUMN()+1),INDEX(BasicStats!$A:$AH,MATCH($A138&amp;" NCAA",BasicStats!$B:$B,0),COLUMN()+1))</f>
        <v>1969</v>
      </c>
      <c r="T138">
        <f>IFERROR(INDEX(BasicStats!$A:$AH,MATCH($A138,BasicStats!$B:$B,0),COLUMN()+1),INDEX(BasicStats!$A:$AH,MATCH($A138&amp;" NCAA",BasicStats!$B:$B,0),COLUMN()+1))</f>
        <v>0.45300000000000001</v>
      </c>
      <c r="U138">
        <f>IFERROR(INDEX(BasicStats!$A:$AH,MATCH($A138,BasicStats!$B:$B,0),COLUMN()+1),INDEX(BasicStats!$A:$AH,MATCH($A138&amp;" NCAA",BasicStats!$B:$B,0),COLUMN()+1))</f>
        <v>234</v>
      </c>
      <c r="V138">
        <f>IFERROR(INDEX(BasicStats!$A:$AH,MATCH($A138,BasicStats!$B:$B,0),COLUMN()+1),INDEX(BasicStats!$A:$AH,MATCH($A138&amp;" NCAA",BasicStats!$B:$B,0),COLUMN()+1))</f>
        <v>695</v>
      </c>
      <c r="W138">
        <f>IFERROR(INDEX(BasicStats!$A:$AH,MATCH($A138,BasicStats!$B:$B,0),COLUMN()+1),INDEX(BasicStats!$A:$AH,MATCH($A138&amp;" NCAA",BasicStats!$B:$B,0),COLUMN()+1))</f>
        <v>0.33700000000000002</v>
      </c>
      <c r="X138">
        <f>IFERROR(INDEX(BasicStats!$A:$AH,MATCH($A138,BasicStats!$B:$B,0),COLUMN()+1),INDEX(BasicStats!$A:$AH,MATCH($A138&amp;" NCAA",BasicStats!$B:$B,0),COLUMN()+1))</f>
        <v>491</v>
      </c>
      <c r="Y138">
        <f>IFERROR(INDEX(BasicStats!$A:$AH,MATCH($A138,BasicStats!$B:$B,0),COLUMN()+1),INDEX(BasicStats!$A:$AH,MATCH($A138&amp;" NCAA",BasicStats!$B:$B,0),COLUMN()+1))</f>
        <v>699</v>
      </c>
      <c r="Z138">
        <f>IFERROR(INDEX(BasicStats!$A:$AH,MATCH($A138,BasicStats!$B:$B,0),COLUMN()+1),INDEX(BasicStats!$A:$AH,MATCH($A138&amp;" NCAA",BasicStats!$B:$B,0),COLUMN()+1))</f>
        <v>0.70199999999999996</v>
      </c>
      <c r="AA138">
        <f>IFERROR(INDEX(BasicStats!$A:$AH,MATCH($A138,BasicStats!$B:$B,0),COLUMN()+1),INDEX(BasicStats!$A:$AH,MATCH($A138&amp;" NCAA",BasicStats!$B:$B,0),COLUMN()+1))</f>
        <v>403</v>
      </c>
      <c r="AB138">
        <f>IFERROR(INDEX(BasicStats!$A:$AH,MATCH($A138,BasicStats!$B:$B,0),COLUMN()+1),INDEX(BasicStats!$A:$AH,MATCH($A138&amp;" NCAA",BasicStats!$B:$B,0),COLUMN()+1))</f>
        <v>1233</v>
      </c>
      <c r="AC138">
        <f>IFERROR(INDEX(BasicStats!$A:$AH,MATCH($A138,BasicStats!$B:$B,0),COLUMN()+1),INDEX(BasicStats!$A:$AH,MATCH($A138&amp;" NCAA",BasicStats!$B:$B,0),COLUMN()+1))</f>
        <v>471</v>
      </c>
      <c r="AD138">
        <f>IFERROR(INDEX(BasicStats!$A:$AH,MATCH($A138,BasicStats!$B:$B,0),COLUMN()+1),INDEX(BasicStats!$A:$AH,MATCH($A138&amp;" NCAA",BasicStats!$B:$B,0),COLUMN()+1))</f>
        <v>228</v>
      </c>
      <c r="AE138">
        <f>IFERROR(INDEX(BasicStats!$A:$AH,MATCH($A138,BasicStats!$B:$B,0),COLUMN()+1),INDEX(BasicStats!$A:$AH,MATCH($A138&amp;" NCAA",BasicStats!$B:$B,0),COLUMN()+1))</f>
        <v>103</v>
      </c>
      <c r="AF138">
        <f>IFERROR(INDEX(BasicStats!$A:$AH,MATCH($A138,BasicStats!$B:$B,0),COLUMN()+1),INDEX(BasicStats!$A:$AH,MATCH($A138&amp;" NCAA",BasicStats!$B:$B,0),COLUMN()+1))</f>
        <v>462</v>
      </c>
      <c r="AG138" s="38">
        <f>IFERROR(INDEX(AdvancedStats!$A:$AD,MATCH($A138,AdvancedStats!$B:$B,0),COLUMN()-15),INDEX(AdvancedStats!$A:$AD,MATCH($A138&amp;" NCAA",AdvancedStats!$B:$B,0),COLUMN()-15))</f>
        <v>71.599999999999994</v>
      </c>
      <c r="AH138" s="38">
        <f>IFERROR(INDEX(AdvancedStats!$A:$AD,MATCH($A138,AdvancedStats!$B:$B,0),COLUMN()-15),INDEX(AdvancedStats!$A:$AD,MATCH($A138&amp;" NCAA",AdvancedStats!$B:$B,0),COLUMN()-15))</f>
        <v>106.1</v>
      </c>
      <c r="AI138" s="38">
        <f>IFERROR(INDEX(AdvancedStats!$A:$AD,MATCH($A138,AdvancedStats!$B:$B,0),COLUMN()-15),INDEX(AdvancedStats!$A:$AD,MATCH($A138&amp;" NCAA",AdvancedStats!$B:$B,0),COLUMN()-15))</f>
        <v>0.35499999999999998</v>
      </c>
      <c r="AJ138" s="38">
        <f>IFERROR(INDEX(AdvancedStats!$A:$AD,MATCH($A138,AdvancedStats!$B:$B,0),COLUMN()-15),INDEX(AdvancedStats!$A:$AD,MATCH($A138&amp;" NCAA",AdvancedStats!$B:$B,0),COLUMN()-15))</f>
        <v>0.35299999999999998</v>
      </c>
      <c r="AK138" s="38">
        <f>IFERROR(INDEX(AdvancedStats!$A:$AD,MATCH($A138,AdvancedStats!$B:$B,0),COLUMN()-15),INDEX(AdvancedStats!$A:$AD,MATCH($A138&amp;" NCAA",AdvancedStats!$B:$B,0),COLUMN()-15))</f>
        <v>0.54500000000000004</v>
      </c>
      <c r="AL138" s="38">
        <f>IFERROR(INDEX(AdvancedStats!$A:$AD,MATCH($A138,AdvancedStats!$B:$B,0),COLUMN()-15),INDEX(AdvancedStats!$A:$AD,MATCH($A138&amp;" NCAA",AdvancedStats!$B:$B,0),COLUMN()-15))</f>
        <v>53.2</v>
      </c>
      <c r="AM138" s="38">
        <f>IFERROR(INDEX(AdvancedStats!$A:$AD,MATCH($A138,AdvancedStats!$B:$B,0),COLUMN()-15),INDEX(AdvancedStats!$A:$AD,MATCH($A138&amp;" NCAA",AdvancedStats!$B:$B,0),COLUMN()-15))</f>
        <v>52.9</v>
      </c>
      <c r="AN138" s="38">
        <f>IFERROR(INDEX(AdvancedStats!$A:$AD,MATCH($A138,AdvancedStats!$B:$B,0),COLUMN()-15),INDEX(AdvancedStats!$A:$AD,MATCH($A138&amp;" NCAA",AdvancedStats!$B:$B,0),COLUMN()-15))</f>
        <v>9.6999999999999993</v>
      </c>
      <c r="AO138" s="38">
        <f>IFERROR(INDEX(AdvancedStats!$A:$AD,MATCH($A138,AdvancedStats!$B:$B,0),COLUMN()-15),INDEX(AdvancedStats!$A:$AD,MATCH($A138&amp;" NCAA",AdvancedStats!$B:$B,0),COLUMN()-15))</f>
        <v>8.8000000000000007</v>
      </c>
      <c r="AP138" s="38">
        <f>IFERROR(INDEX(AdvancedStats!$A:$AD,MATCH($A138,AdvancedStats!$B:$B,0),COLUMN()-15),INDEX(AdvancedStats!$A:$AD,MATCH($A138&amp;" NCAA",AdvancedStats!$B:$B,0),COLUMN()-15))</f>
        <v>0.51200000000000001</v>
      </c>
      <c r="AQ138" s="38">
        <f>IFERROR(INDEX(AdvancedStats!$A:$AD,MATCH($A138,AdvancedStats!$B:$B,0),COLUMN()-15),INDEX(AdvancedStats!$A:$AD,MATCH($A138&amp;" NCAA",AdvancedStats!$B:$B,0),COLUMN()-15))</f>
        <v>16.7</v>
      </c>
      <c r="AR138" s="38">
        <f>IFERROR(INDEX(AdvancedStats!$A:$AD,MATCH($A138,AdvancedStats!$B:$B,0),COLUMN()-15),INDEX(AdvancedStats!$A:$AD,MATCH($A138&amp;" NCAA",AdvancedStats!$B:$B,0),COLUMN()-15))</f>
        <v>34.299999999999997</v>
      </c>
      <c r="AS138" s="38">
        <f>IFERROR(INDEX(AdvancedStats!$A:$AD,MATCH($A138,AdvancedStats!$B:$B,0),COLUMN()-15),INDEX(AdvancedStats!$A:$AD,MATCH($A138&amp;" NCAA",AdvancedStats!$B:$B,0),COLUMN()-15))</f>
        <v>0.249</v>
      </c>
      <c r="AT138" s="39">
        <f>IFERROR(INDEX(AdvancedOpponentStats!$A:$AD,MATCH($A138,AdvancedOpponentStats!$B:$B,0),COLUMN()-27),INDEX(AdvancedOpponentStats!$A:$AD,MATCH($A138&amp;" NCAA",AdvancedOpponentStats!$B:$B,0),COLUMN()-27))</f>
        <v>102.8</v>
      </c>
      <c r="AU138" s="39">
        <f>IFERROR(INDEX(AdvancedOpponentStats!$A:$AD,MATCH($A138,AdvancedOpponentStats!$B:$B,0),COLUMN()-27),INDEX(AdvancedOpponentStats!$A:$AD,MATCH($A138&amp;" NCAA",AdvancedOpponentStats!$B:$B,0),COLUMN()-27))</f>
        <v>0.318</v>
      </c>
      <c r="AV138" s="39">
        <f>IFERROR(INDEX(AdvancedOpponentStats!$A:$AD,MATCH($A138,AdvancedOpponentStats!$B:$B,0),COLUMN()-27),INDEX(AdvancedOpponentStats!$A:$AD,MATCH($A138&amp;" NCAA",AdvancedOpponentStats!$B:$B,0),COLUMN()-27))</f>
        <v>0.39400000000000002</v>
      </c>
      <c r="AW138" s="39">
        <f>IFERROR(INDEX(AdvancedOpponentStats!$A:$AD,MATCH($A138,AdvancedOpponentStats!$B:$B,0),COLUMN()-27),INDEX(AdvancedOpponentStats!$A:$AD,MATCH($A138&amp;" NCAA",AdvancedOpponentStats!$B:$B,0),COLUMN()-27))</f>
        <v>0.54800000000000004</v>
      </c>
      <c r="AX138" s="39">
        <f>IFERROR(INDEX(AdvancedOpponentStats!$A:$AD,MATCH($A138,AdvancedOpponentStats!$B:$B,0),COLUMN()-27),INDEX(AdvancedOpponentStats!$A:$AD,MATCH($A138&amp;" NCAA",AdvancedOpponentStats!$B:$B,0),COLUMN()-27))</f>
        <v>46.8</v>
      </c>
      <c r="AY138" s="39">
        <f>IFERROR(INDEX(AdvancedOpponentStats!$A:$AD,MATCH($A138,AdvancedOpponentStats!$B:$B,0),COLUMN()-27),INDEX(AdvancedOpponentStats!$A:$AD,MATCH($A138&amp;" NCAA",AdvancedOpponentStats!$B:$B,0),COLUMN()-27))</f>
        <v>52.4</v>
      </c>
      <c r="AZ138" s="39">
        <f>IFERROR(INDEX(AdvancedOpponentStats!$A:$AD,MATCH($A138,AdvancedOpponentStats!$B:$B,0),COLUMN()-27),INDEX(AdvancedOpponentStats!$A:$AD,MATCH($A138&amp;" NCAA",AdvancedOpponentStats!$B:$B,0),COLUMN()-27))</f>
        <v>9.8000000000000007</v>
      </c>
      <c r="BA138" s="39">
        <f>IFERROR(INDEX(AdvancedOpponentStats!$A:$AD,MATCH($A138,AdvancedOpponentStats!$B:$B,0),COLUMN()-27),INDEX(AdvancedOpponentStats!$A:$AD,MATCH($A138&amp;" NCAA",AdvancedOpponentStats!$B:$B,0),COLUMN()-27))</f>
        <v>10.9</v>
      </c>
      <c r="BB138" s="39">
        <f>IFERROR(INDEX(AdvancedOpponentStats!$A:$AD,MATCH($A138,AdvancedOpponentStats!$B:$B,0),COLUMN()-27),INDEX(AdvancedOpponentStats!$A:$AD,MATCH($A138&amp;" NCAA",AdvancedOpponentStats!$B:$B,0),COLUMN()-27))</f>
        <v>0.51900000000000002</v>
      </c>
      <c r="BC138" s="39">
        <f>IFERROR(INDEX(AdvancedOpponentStats!$A:$AD,MATCH($A138,AdvancedOpponentStats!$B:$B,0),COLUMN()-27),INDEX(AdvancedOpponentStats!$A:$AD,MATCH($A138&amp;" NCAA",AdvancedOpponentStats!$B:$B,0),COLUMN()-27))</f>
        <v>17.2</v>
      </c>
      <c r="BD138" s="39">
        <f>IFERROR(INDEX(AdvancedOpponentStats!$A:$AD,MATCH($A138,AdvancedOpponentStats!$B:$B,0),COLUMN()-27),INDEX(AdvancedOpponentStats!$A:$AD,MATCH($A138&amp;" NCAA",AdvancedOpponentStats!$B:$B,0),COLUMN()-27))</f>
        <v>27.3</v>
      </c>
      <c r="BE138" s="39">
        <f>IFERROR(INDEX(AdvancedOpponentStats!$A:$AD,MATCH($A138,AdvancedOpponentStats!$B:$B,0),COLUMN()-27),INDEX(AdvancedOpponentStats!$A:$AD,MATCH($A138&amp;" NCAA",AdvancedOpponentStats!$B:$B,0),COLUMN()-27))</f>
        <v>0.223</v>
      </c>
      <c r="BF138" s="41">
        <f>IFERROR(INDEX(TeamRankings!$A:$R,MATCH($A138,TeamRankings!$B:$B,0),COLUMN()-49),INDEX(TeamRankings!$A:$R,MATCH($A138&amp;" NCAA",TeamRankings!$B:$B,0),COLUMN()-49))</f>
        <v>2.36</v>
      </c>
      <c r="BG138" s="41">
        <f>IFERROR(INDEX(TeamRankings!$A:$R,MATCH($A138,TeamRankings!$B:$B,0),COLUMN()-48),INDEX(TeamRankings!$A:$R,MATCH($A138&amp;" NCAA",TeamRankings!$B:$B,0),COLUMN()-48))</f>
        <v>-2.92</v>
      </c>
      <c r="BH138" s="41">
        <f>IFERROR(INDEX(TeamRankings!$A:$R,MATCH($A138,TeamRankings!$B:$B,0),COLUMN()-47),INDEX(TeamRankings!$A:$R,MATCH($A138&amp;" NCAA",TeamRankings!$B:$B,0),COLUMN()-47))</f>
        <v>-0.71</v>
      </c>
      <c r="BI138" s="41">
        <f>IFERROR(INDEX(TeamRankings!$A:$R,MATCH($A138,TeamRankings!$B:$B,0),COLUMN()-47),INDEX(TeamRankings!$A:$R,MATCH($A138&amp;" NCAA",TeamRankings!$B:$B,0),COLUMN()-47))</f>
        <v>-1.89</v>
      </c>
      <c r="BJ138" s="41">
        <f>IFERROR(INDEX(TeamRankings!$A:$R,MATCH($A138,TeamRankings!$B:$B,0),COLUMN()-47),INDEX(TeamRankings!$A:$R,MATCH($A138&amp;" NCAA",TeamRankings!$B:$B,0),COLUMN()-47))</f>
        <v>-2.6</v>
      </c>
      <c r="BK138" s="41">
        <f>IFERROR(INDEX(TeamRankings!$A:$R,MATCH($A138,TeamRankings!$B:$B,0),COLUMN()-47),INDEX(TeamRankings!$A:$R,MATCH($A138&amp;" NCAA",TeamRankings!$B:$B,0),COLUMN()-47))</f>
        <v>101.39</v>
      </c>
      <c r="BL138" s="41">
        <f>IFERROR(INDEX(TeamRankings!$A:$R,MATCH($A138,TeamRankings!$B:$B,0),COLUMN()-47),INDEX(TeamRankings!$A:$R,MATCH($A138&amp;" NCAA",TeamRankings!$B:$B,0),COLUMN()-47))</f>
        <v>104.17</v>
      </c>
      <c r="BM138" s="41">
        <f>IFERROR(INDEX(TeamRankings!$A:$R,MATCH($A138,TeamRankings!$B:$B,0),COLUMN()-47),INDEX(TeamRankings!$A:$R,MATCH($A138&amp;" NCAA",TeamRankings!$B:$B,0),COLUMN()-47))</f>
        <v>-2.78</v>
      </c>
      <c r="BN138">
        <f t="shared" si="48"/>
        <v>200</v>
      </c>
      <c r="BO138">
        <f t="shared" si="49"/>
        <v>178.5</v>
      </c>
      <c r="BP138">
        <f t="shared" si="35"/>
        <v>75.969696969696969</v>
      </c>
      <c r="BQ138" s="41" t="str">
        <f>INDEX(TeamRankings!$A:$R,MATCH($A138,TeamRankings!$B:$B,0),3)</f>
        <v>Horizon</v>
      </c>
      <c r="BR138" s="40">
        <f t="shared" si="36"/>
        <v>3.2999999999999972</v>
      </c>
      <c r="BS138" s="40">
        <f t="shared" si="37"/>
        <v>3.6999999999999977E-2</v>
      </c>
      <c r="BT138" s="40">
        <f t="shared" si="38"/>
        <v>-4.1000000000000036E-2</v>
      </c>
      <c r="BU138" s="40">
        <f t="shared" si="39"/>
        <v>-3.0000000000000027E-3</v>
      </c>
      <c r="BV138" s="40">
        <f t="shared" si="40"/>
        <v>6.4000000000000057</v>
      </c>
      <c r="BW138" s="40">
        <f t="shared" si="41"/>
        <v>0.5</v>
      </c>
      <c r="BX138" s="40">
        <f t="shared" si="42"/>
        <v>-0.10000000000000142</v>
      </c>
      <c r="BY138" s="40">
        <f t="shared" si="43"/>
        <v>-2.0999999999999996</v>
      </c>
      <c r="BZ138" s="40">
        <f t="shared" si="44"/>
        <v>-7.0000000000000062E-3</v>
      </c>
      <c r="CA138" s="40">
        <f t="shared" si="45"/>
        <v>-0.5</v>
      </c>
      <c r="CB138" s="40">
        <f t="shared" si="46"/>
        <v>6.9999999999999964</v>
      </c>
      <c r="CC138" s="40">
        <f t="shared" si="47"/>
        <v>2.5999999999999995E-2</v>
      </c>
    </row>
    <row r="139" spans="1:81" x14ac:dyDescent="0.25">
      <c r="A139" t="s">
        <v>265</v>
      </c>
      <c r="B139">
        <f>IFERROR(INDEX(BasicStats!$A:$AH,MATCH($A139,BasicStats!$B:$B,0),COLUMN()+1),INDEX(BasicStats!$A:$AH,MATCH($A139&amp;" NCAA",BasicStats!$B:$B,0),COLUMN()+1))</f>
        <v>32</v>
      </c>
      <c r="C139">
        <f>IFERROR(INDEX(BasicStats!$A:$AH,MATCH($A139,BasicStats!$B:$B,0),COLUMN()+1),INDEX(BasicStats!$A:$AH,MATCH($A139&amp;" NCAA",BasicStats!$B:$B,0),COLUMN()+1))</f>
        <v>13</v>
      </c>
      <c r="D139">
        <f>IFERROR(INDEX(BasicStats!$A:$AH,MATCH($A139,BasicStats!$B:$B,0),COLUMN()+1),INDEX(BasicStats!$A:$AH,MATCH($A139&amp;" NCAA",BasicStats!$B:$B,0),COLUMN()+1))</f>
        <v>19</v>
      </c>
      <c r="E139">
        <f>IFERROR(INDEX(BasicStats!$A:$AH,MATCH($A139,BasicStats!$B:$B,0),COLUMN()+1),INDEX(BasicStats!$A:$AH,MATCH($A139&amp;" NCAA",BasicStats!$B:$B,0),COLUMN()+1))</f>
        <v>0.40600000000000003</v>
      </c>
      <c r="F139">
        <f>IFERROR(INDEX(BasicStats!$A:$AH,MATCH($A139,BasicStats!$B:$B,0),COLUMN()+1),INDEX(BasicStats!$A:$AH,MATCH($A139&amp;" NCAA",BasicStats!$B:$B,0),COLUMN()+1))</f>
        <v>-14.6</v>
      </c>
      <c r="G139">
        <f>IFERROR(INDEX(BasicStats!$A:$AH,MATCH($A139,BasicStats!$B:$B,0),COLUMN()+1),INDEX(BasicStats!$A:$AH,MATCH($A139&amp;" NCAA",BasicStats!$B:$B,0),COLUMN()+1))</f>
        <v>-9.34</v>
      </c>
      <c r="H139">
        <f>IFERROR(INDEX(BasicStats!$A:$AH,MATCH($A139,BasicStats!$B:$B,0),COLUMN()+1),INDEX(BasicStats!$A:$AH,MATCH($A139&amp;" NCAA",BasicStats!$B:$B,0),COLUMN()+1))</f>
        <v>10</v>
      </c>
      <c r="I139">
        <f>IFERROR(INDEX(BasicStats!$A:$AH,MATCH($A139,BasicStats!$B:$B,0),COLUMN()+1),INDEX(BasicStats!$A:$AH,MATCH($A139&amp;" NCAA",BasicStats!$B:$B,0),COLUMN()+1))</f>
        <v>8</v>
      </c>
      <c r="J139">
        <f>IFERROR(INDEX(BasicStats!$A:$AH,MATCH($A139,BasicStats!$B:$B,0),COLUMN()+1),INDEX(BasicStats!$A:$AH,MATCH($A139&amp;" NCAA",BasicStats!$B:$B,0),COLUMN()+1))</f>
        <v>9</v>
      </c>
      <c r="K139">
        <f>IFERROR(INDEX(BasicStats!$A:$AH,MATCH($A139,BasicStats!$B:$B,0),COLUMN()+1),INDEX(BasicStats!$A:$AH,MATCH($A139&amp;" NCAA",BasicStats!$B:$B,0),COLUMN()+1))</f>
        <v>4</v>
      </c>
      <c r="L139">
        <f>IFERROR(INDEX(BasicStats!$A:$AH,MATCH($A139,BasicStats!$B:$B,0),COLUMN()+1),INDEX(BasicStats!$A:$AH,MATCH($A139&amp;" NCAA",BasicStats!$B:$B,0),COLUMN()+1))</f>
        <v>3</v>
      </c>
      <c r="M139">
        <f>IFERROR(INDEX(BasicStats!$A:$AH,MATCH($A139,BasicStats!$B:$B,0),COLUMN()+1),INDEX(BasicStats!$A:$AH,MATCH($A139&amp;" NCAA",BasicStats!$B:$B,0),COLUMN()+1))</f>
        <v>14</v>
      </c>
      <c r="N139">
        <f>IFERROR(INDEX(BasicStats!$A:$AH,MATCH($A139,BasicStats!$B:$B,0),COLUMN()+1),INDEX(BasicStats!$A:$AH,MATCH($A139&amp;" NCAA",BasicStats!$B:$B,0),COLUMN()+1))</f>
        <v>1974</v>
      </c>
      <c r="O139">
        <f>IFERROR(INDEX(BasicStats!$A:$AH,MATCH($A139,BasicStats!$B:$B,0),COLUMN()+1),INDEX(BasicStats!$A:$AH,MATCH($A139&amp;" NCAA",BasicStats!$B:$B,0),COLUMN()+1))</f>
        <v>2107</v>
      </c>
      <c r="P139">
        <f>IFERROR(INDEX(BasicStats!$A:$AH,MATCH($A139,BasicStats!$B:$B,0),COLUMN()+1),INDEX(BasicStats!$A:$AH,MATCH($A139&amp;" NCAA",BasicStats!$B:$B,0),COLUMN()+1))</f>
        <v>0</v>
      </c>
      <c r="Q139">
        <f>IFERROR(INDEX(BasicStats!$A:$AH,MATCH($A139,BasicStats!$B:$B,0),COLUMN()+1),INDEX(BasicStats!$A:$AH,MATCH($A139&amp;" NCAA",BasicStats!$B:$B,0),COLUMN()+1))</f>
        <v>1285</v>
      </c>
      <c r="R139">
        <f>IFERROR(INDEX(BasicStats!$A:$AH,MATCH($A139,BasicStats!$B:$B,0),COLUMN()+1),INDEX(BasicStats!$A:$AH,MATCH($A139&amp;" NCAA",BasicStats!$B:$B,0),COLUMN()+1))</f>
        <v>717</v>
      </c>
      <c r="S139">
        <f>IFERROR(INDEX(BasicStats!$A:$AH,MATCH($A139,BasicStats!$B:$B,0),COLUMN()+1),INDEX(BasicStats!$A:$AH,MATCH($A139&amp;" NCAA",BasicStats!$B:$B,0),COLUMN()+1))</f>
        <v>1773</v>
      </c>
      <c r="T139">
        <f>IFERROR(INDEX(BasicStats!$A:$AH,MATCH($A139,BasicStats!$B:$B,0),COLUMN()+1),INDEX(BasicStats!$A:$AH,MATCH($A139&amp;" NCAA",BasicStats!$B:$B,0),COLUMN()+1))</f>
        <v>0.40400000000000003</v>
      </c>
      <c r="U139">
        <f>IFERROR(INDEX(BasicStats!$A:$AH,MATCH($A139,BasicStats!$B:$B,0),COLUMN()+1),INDEX(BasicStats!$A:$AH,MATCH($A139&amp;" NCAA",BasicStats!$B:$B,0),COLUMN()+1))</f>
        <v>155</v>
      </c>
      <c r="V139">
        <f>IFERROR(INDEX(BasicStats!$A:$AH,MATCH($A139,BasicStats!$B:$B,0),COLUMN()+1),INDEX(BasicStats!$A:$AH,MATCH($A139&amp;" NCAA",BasicStats!$B:$B,0),COLUMN()+1))</f>
        <v>555</v>
      </c>
      <c r="W139">
        <f>IFERROR(INDEX(BasicStats!$A:$AH,MATCH($A139,BasicStats!$B:$B,0),COLUMN()+1),INDEX(BasicStats!$A:$AH,MATCH($A139&amp;" NCAA",BasicStats!$B:$B,0),COLUMN()+1))</f>
        <v>0.27900000000000003</v>
      </c>
      <c r="X139">
        <f>IFERROR(INDEX(BasicStats!$A:$AH,MATCH($A139,BasicStats!$B:$B,0),COLUMN()+1),INDEX(BasicStats!$A:$AH,MATCH($A139&amp;" NCAA",BasicStats!$B:$B,0),COLUMN()+1))</f>
        <v>385</v>
      </c>
      <c r="Y139">
        <f>IFERROR(INDEX(BasicStats!$A:$AH,MATCH($A139,BasicStats!$B:$B,0),COLUMN()+1),INDEX(BasicStats!$A:$AH,MATCH($A139&amp;" NCAA",BasicStats!$B:$B,0),COLUMN()+1))</f>
        <v>607</v>
      </c>
      <c r="Z139">
        <f>IFERROR(INDEX(BasicStats!$A:$AH,MATCH($A139,BasicStats!$B:$B,0),COLUMN()+1),INDEX(BasicStats!$A:$AH,MATCH($A139&amp;" NCAA",BasicStats!$B:$B,0),COLUMN()+1))</f>
        <v>0.63400000000000001</v>
      </c>
      <c r="AA139">
        <f>IFERROR(INDEX(BasicStats!$A:$AH,MATCH($A139,BasicStats!$B:$B,0),COLUMN()+1),INDEX(BasicStats!$A:$AH,MATCH($A139&amp;" NCAA",BasicStats!$B:$B,0),COLUMN()+1))</f>
        <v>331</v>
      </c>
      <c r="AB139">
        <f>IFERROR(INDEX(BasicStats!$A:$AH,MATCH($A139,BasicStats!$B:$B,0),COLUMN()+1),INDEX(BasicStats!$A:$AH,MATCH($A139&amp;" NCAA",BasicStats!$B:$B,0),COLUMN()+1))</f>
        <v>1124</v>
      </c>
      <c r="AC139">
        <f>IFERROR(INDEX(BasicStats!$A:$AH,MATCH($A139,BasicStats!$B:$B,0),COLUMN()+1),INDEX(BasicStats!$A:$AH,MATCH($A139&amp;" NCAA",BasicStats!$B:$B,0),COLUMN()+1))</f>
        <v>360</v>
      </c>
      <c r="AD139">
        <f>IFERROR(INDEX(BasicStats!$A:$AH,MATCH($A139,BasicStats!$B:$B,0),COLUMN()+1),INDEX(BasicStats!$A:$AH,MATCH($A139&amp;" NCAA",BasicStats!$B:$B,0),COLUMN()+1))</f>
        <v>210</v>
      </c>
      <c r="AE139">
        <f>IFERROR(INDEX(BasicStats!$A:$AH,MATCH($A139,BasicStats!$B:$B,0),COLUMN()+1),INDEX(BasicStats!$A:$AH,MATCH($A139&amp;" NCAA",BasicStats!$B:$B,0),COLUMN()+1))</f>
        <v>124</v>
      </c>
      <c r="AF139">
        <f>IFERROR(INDEX(BasicStats!$A:$AH,MATCH($A139,BasicStats!$B:$B,0),COLUMN()+1),INDEX(BasicStats!$A:$AH,MATCH($A139&amp;" NCAA",BasicStats!$B:$B,0),COLUMN()+1))</f>
        <v>436</v>
      </c>
      <c r="AG139" s="38">
        <f>IFERROR(INDEX(AdvancedStats!$A:$AD,MATCH($A139,AdvancedStats!$B:$B,0),COLUMN()-15),INDEX(AdvancedStats!$A:$AD,MATCH($A139&amp;" NCAA",AdvancedStats!$B:$B,0),COLUMN()-15))</f>
        <v>67.400000000000006</v>
      </c>
      <c r="AH139" s="38">
        <f>IFERROR(INDEX(AdvancedStats!$A:$AD,MATCH($A139,AdvancedStats!$B:$B,0),COLUMN()-15),INDEX(AdvancedStats!$A:$AD,MATCH($A139&amp;" NCAA",AdvancedStats!$B:$B,0),COLUMN()-15))</f>
        <v>91.2</v>
      </c>
      <c r="AI139" s="38">
        <f>IFERROR(INDEX(AdvancedStats!$A:$AD,MATCH($A139,AdvancedStats!$B:$B,0),COLUMN()-15),INDEX(AdvancedStats!$A:$AD,MATCH($A139&amp;" NCAA",AdvancedStats!$B:$B,0),COLUMN()-15))</f>
        <v>0.34200000000000003</v>
      </c>
      <c r="AJ139" s="38">
        <f>IFERROR(INDEX(AdvancedStats!$A:$AD,MATCH($A139,AdvancedStats!$B:$B,0),COLUMN()-15),INDEX(AdvancedStats!$A:$AD,MATCH($A139&amp;" NCAA",AdvancedStats!$B:$B,0),COLUMN()-15))</f>
        <v>0.313</v>
      </c>
      <c r="AK139" s="38">
        <f>IFERROR(INDEX(AdvancedStats!$A:$AD,MATCH($A139,AdvancedStats!$B:$B,0),COLUMN()-15),INDEX(AdvancedStats!$A:$AD,MATCH($A139&amp;" NCAA",AdvancedStats!$B:$B,0),COLUMN()-15))</f>
        <v>0.47899999999999998</v>
      </c>
      <c r="AL139" s="38">
        <f>IFERROR(INDEX(AdvancedStats!$A:$AD,MATCH($A139,AdvancedStats!$B:$B,0),COLUMN()-15),INDEX(AdvancedStats!$A:$AD,MATCH($A139&amp;" NCAA",AdvancedStats!$B:$B,0),COLUMN()-15))</f>
        <v>50.6</v>
      </c>
      <c r="AM139" s="38">
        <f>IFERROR(INDEX(AdvancedStats!$A:$AD,MATCH($A139,AdvancedStats!$B:$B,0),COLUMN()-15),INDEX(AdvancedStats!$A:$AD,MATCH($A139&amp;" NCAA",AdvancedStats!$B:$B,0),COLUMN()-15))</f>
        <v>50.2</v>
      </c>
      <c r="AN139" s="38">
        <f>IFERROR(INDEX(AdvancedStats!$A:$AD,MATCH($A139,AdvancedStats!$B:$B,0),COLUMN()-15),INDEX(AdvancedStats!$A:$AD,MATCH($A139&amp;" NCAA",AdvancedStats!$B:$B,0),COLUMN()-15))</f>
        <v>9.6999999999999993</v>
      </c>
      <c r="AO139" s="38">
        <f>IFERROR(INDEX(AdvancedStats!$A:$AD,MATCH($A139,AdvancedStats!$B:$B,0),COLUMN()-15),INDEX(AdvancedStats!$A:$AD,MATCH($A139&amp;" NCAA",AdvancedStats!$B:$B,0),COLUMN()-15))</f>
        <v>11.9</v>
      </c>
      <c r="AP139" s="38">
        <f>IFERROR(INDEX(AdvancedStats!$A:$AD,MATCH($A139,AdvancedStats!$B:$B,0),COLUMN()-15),INDEX(AdvancedStats!$A:$AD,MATCH($A139&amp;" NCAA",AdvancedStats!$B:$B,0),COLUMN()-15))</f>
        <v>0.44800000000000001</v>
      </c>
      <c r="AQ139" s="38">
        <f>IFERROR(INDEX(AdvancedStats!$A:$AD,MATCH($A139,AdvancedStats!$B:$B,0),COLUMN()-15),INDEX(AdvancedStats!$A:$AD,MATCH($A139&amp;" NCAA",AdvancedStats!$B:$B,0),COLUMN()-15))</f>
        <v>17.5</v>
      </c>
      <c r="AR139" s="38">
        <f>IFERROR(INDEX(AdvancedStats!$A:$AD,MATCH($A139,AdvancedStats!$B:$B,0),COLUMN()-15),INDEX(AdvancedStats!$A:$AD,MATCH($A139&amp;" NCAA",AdvancedStats!$B:$B,0),COLUMN()-15))</f>
        <v>28.7</v>
      </c>
      <c r="AS139" s="38">
        <f>IFERROR(INDEX(AdvancedStats!$A:$AD,MATCH($A139,AdvancedStats!$B:$B,0),COLUMN()-15),INDEX(AdvancedStats!$A:$AD,MATCH($A139&amp;" NCAA",AdvancedStats!$B:$B,0),COLUMN()-15))</f>
        <v>0.217</v>
      </c>
      <c r="AT139" s="39">
        <f>IFERROR(INDEX(AdvancedOpponentStats!$A:$AD,MATCH($A139,AdvancedOpponentStats!$B:$B,0),COLUMN()-27),INDEX(AdvancedOpponentStats!$A:$AD,MATCH($A139&amp;" NCAA",AdvancedOpponentStats!$B:$B,0),COLUMN()-27))</f>
        <v>97.4</v>
      </c>
      <c r="AU139" s="39">
        <f>IFERROR(INDEX(AdvancedOpponentStats!$A:$AD,MATCH($A139,AdvancedOpponentStats!$B:$B,0),COLUMN()-27),INDEX(AdvancedOpponentStats!$A:$AD,MATCH($A139&amp;" NCAA",AdvancedOpponentStats!$B:$B,0),COLUMN()-27))</f>
        <v>0.44</v>
      </c>
      <c r="AV139" s="39">
        <f>IFERROR(INDEX(AdvancedOpponentStats!$A:$AD,MATCH($A139,AdvancedOpponentStats!$B:$B,0),COLUMN()-27),INDEX(AdvancedOpponentStats!$A:$AD,MATCH($A139&amp;" NCAA",AdvancedOpponentStats!$B:$B,0),COLUMN()-27))</f>
        <v>0.36799999999999999</v>
      </c>
      <c r="AW139" s="39">
        <f>IFERROR(INDEX(AdvancedOpponentStats!$A:$AD,MATCH($A139,AdvancedOpponentStats!$B:$B,0),COLUMN()-27),INDEX(AdvancedOpponentStats!$A:$AD,MATCH($A139&amp;" NCAA",AdvancedOpponentStats!$B:$B,0),COLUMN()-27))</f>
        <v>0.52900000000000003</v>
      </c>
      <c r="AX139" s="39">
        <f>IFERROR(INDEX(AdvancedOpponentStats!$A:$AD,MATCH($A139,AdvancedOpponentStats!$B:$B,0),COLUMN()-27),INDEX(AdvancedOpponentStats!$A:$AD,MATCH($A139&amp;" NCAA",AdvancedOpponentStats!$B:$B,0),COLUMN()-27))</f>
        <v>49.4</v>
      </c>
      <c r="AY139" s="39">
        <f>IFERROR(INDEX(AdvancedOpponentStats!$A:$AD,MATCH($A139,AdvancedOpponentStats!$B:$B,0),COLUMN()-27),INDEX(AdvancedOpponentStats!$A:$AD,MATCH($A139&amp;" NCAA",AdvancedOpponentStats!$B:$B,0),COLUMN()-27))</f>
        <v>54.3</v>
      </c>
      <c r="AZ139" s="39">
        <f>IFERROR(INDEX(AdvancedOpponentStats!$A:$AD,MATCH($A139,AdvancedOpponentStats!$B:$B,0),COLUMN()-27),INDEX(AdvancedOpponentStats!$A:$AD,MATCH($A139&amp;" NCAA",AdvancedOpponentStats!$B:$B,0),COLUMN()-27))</f>
        <v>11</v>
      </c>
      <c r="BA139" s="39">
        <f>IFERROR(INDEX(AdvancedOpponentStats!$A:$AD,MATCH($A139,AdvancedOpponentStats!$B:$B,0),COLUMN()-27),INDEX(AdvancedOpponentStats!$A:$AD,MATCH($A139&amp;" NCAA",AdvancedOpponentStats!$B:$B,0),COLUMN()-27))</f>
        <v>9.6999999999999993</v>
      </c>
      <c r="BB139" s="39">
        <f>IFERROR(INDEX(AdvancedOpponentStats!$A:$AD,MATCH($A139,AdvancedOpponentStats!$B:$B,0),COLUMN()-27),INDEX(AdvancedOpponentStats!$A:$AD,MATCH($A139&amp;" NCAA",AdvancedOpponentStats!$B:$B,0),COLUMN()-27))</f>
        <v>0.48599999999999999</v>
      </c>
      <c r="BC139" s="39">
        <f>IFERROR(INDEX(AdvancedOpponentStats!$A:$AD,MATCH($A139,AdvancedOpponentStats!$B:$B,0),COLUMN()-27),INDEX(AdvancedOpponentStats!$A:$AD,MATCH($A139&amp;" NCAA",AdvancedOpponentStats!$B:$B,0),COLUMN()-27))</f>
        <v>18.3</v>
      </c>
      <c r="BD139" s="39">
        <f>IFERROR(INDEX(AdvancedOpponentStats!$A:$AD,MATCH($A139,AdvancedOpponentStats!$B:$B,0),COLUMN()-27),INDEX(AdvancedOpponentStats!$A:$AD,MATCH($A139&amp;" NCAA",AdvancedOpponentStats!$B:$B,0),COLUMN()-27))</f>
        <v>25.9</v>
      </c>
      <c r="BE139" s="39">
        <f>IFERROR(INDEX(AdvancedOpponentStats!$A:$AD,MATCH($A139,AdvancedOpponentStats!$B:$B,0),COLUMN()-27),INDEX(AdvancedOpponentStats!$A:$AD,MATCH($A139&amp;" NCAA",AdvancedOpponentStats!$B:$B,0),COLUMN()-27))</f>
        <v>0.307</v>
      </c>
      <c r="BF139" s="41">
        <f>IFERROR(INDEX(TeamRankings!$A:$R,MATCH($A139,TeamRankings!$B:$B,0),COLUMN()-49),INDEX(TeamRankings!$A:$R,MATCH($A139&amp;" NCAA",TeamRankings!$B:$B,0),COLUMN()-49))</f>
        <v>-4.16</v>
      </c>
      <c r="BG139" s="41">
        <f>IFERROR(INDEX(TeamRankings!$A:$R,MATCH($A139,TeamRankings!$B:$B,0),COLUMN()-48),INDEX(TeamRankings!$A:$R,MATCH($A139&amp;" NCAA",TeamRankings!$B:$B,0),COLUMN()-48))</f>
        <v>-9.34</v>
      </c>
      <c r="BH139" s="41">
        <f>IFERROR(INDEX(TeamRankings!$A:$R,MATCH($A139,TeamRankings!$B:$B,0),COLUMN()-47),INDEX(TeamRankings!$A:$R,MATCH($A139&amp;" NCAA",TeamRankings!$B:$B,0),COLUMN()-47))</f>
        <v>-15.06</v>
      </c>
      <c r="BI139" s="41">
        <f>IFERROR(INDEX(TeamRankings!$A:$R,MATCH($A139,TeamRankings!$B:$B,0),COLUMN()-47),INDEX(TeamRankings!$A:$R,MATCH($A139&amp;" NCAA",TeamRankings!$B:$B,0),COLUMN()-47))</f>
        <v>0.46</v>
      </c>
      <c r="BJ139" s="41">
        <f>IFERROR(INDEX(TeamRankings!$A:$R,MATCH($A139,TeamRankings!$B:$B,0),COLUMN()-47),INDEX(TeamRankings!$A:$R,MATCH($A139&amp;" NCAA",TeamRankings!$B:$B,0),COLUMN()-47))</f>
        <v>-14.6</v>
      </c>
      <c r="BK139" s="41">
        <f>IFERROR(INDEX(TeamRankings!$A:$R,MATCH($A139,TeamRankings!$B:$B,0),COLUMN()-47),INDEX(TeamRankings!$A:$R,MATCH($A139&amp;" NCAA",TeamRankings!$B:$B,0),COLUMN()-47))</f>
        <v>86.54</v>
      </c>
      <c r="BL139" s="41">
        <f>IFERROR(INDEX(TeamRankings!$A:$R,MATCH($A139,TeamRankings!$B:$B,0),COLUMN()-47),INDEX(TeamRankings!$A:$R,MATCH($A139&amp;" NCAA",TeamRankings!$B:$B,0),COLUMN()-47))</f>
        <v>105.8</v>
      </c>
      <c r="BM139" s="41">
        <f>IFERROR(INDEX(TeamRankings!$A:$R,MATCH($A139,TeamRankings!$B:$B,0),COLUMN()-47),INDEX(TeamRankings!$A:$R,MATCH($A139&amp;" NCAA",TeamRankings!$B:$B,0),COLUMN()-47))</f>
        <v>-19.260000000000002</v>
      </c>
      <c r="BN139">
        <f t="shared" si="48"/>
        <v>345</v>
      </c>
      <c r="BO139">
        <f t="shared" si="49"/>
        <v>210</v>
      </c>
      <c r="BP139">
        <f t="shared" si="35"/>
        <v>61.6875</v>
      </c>
      <c r="BQ139" s="41" t="str">
        <f>INDEX(TeamRankings!$A:$R,MATCH($A139,TeamRankings!$B:$B,0),3)</f>
        <v>SWAC</v>
      </c>
      <c r="BR139" s="40">
        <f t="shared" si="36"/>
        <v>-6.2000000000000028</v>
      </c>
      <c r="BS139" s="40">
        <f t="shared" si="37"/>
        <v>-9.7999999999999976E-2</v>
      </c>
      <c r="BT139" s="40">
        <f t="shared" si="38"/>
        <v>-5.4999999999999993E-2</v>
      </c>
      <c r="BU139" s="40">
        <f t="shared" si="39"/>
        <v>-5.0000000000000044E-2</v>
      </c>
      <c r="BV139" s="40">
        <f t="shared" si="40"/>
        <v>1.2000000000000028</v>
      </c>
      <c r="BW139" s="40">
        <f t="shared" si="41"/>
        <v>-4.0999999999999943</v>
      </c>
      <c r="BX139" s="40">
        <f t="shared" si="42"/>
        <v>-1.3000000000000007</v>
      </c>
      <c r="BY139" s="40">
        <f t="shared" si="43"/>
        <v>2.2000000000000011</v>
      </c>
      <c r="BZ139" s="40">
        <f t="shared" si="44"/>
        <v>-3.7999999999999978E-2</v>
      </c>
      <c r="CA139" s="40">
        <f t="shared" si="45"/>
        <v>-0.80000000000000071</v>
      </c>
      <c r="CB139" s="40">
        <f t="shared" si="46"/>
        <v>2.8000000000000007</v>
      </c>
      <c r="CC139" s="40">
        <f t="shared" si="47"/>
        <v>-0.09</v>
      </c>
    </row>
    <row r="140" spans="1:81" x14ac:dyDescent="0.25">
      <c r="A140" t="s">
        <v>266</v>
      </c>
      <c r="B140">
        <f>IFERROR(INDEX(BasicStats!$A:$AH,MATCH($A140,BasicStats!$B:$B,0),COLUMN()+1),INDEX(BasicStats!$A:$AH,MATCH($A140&amp;" NCAA",BasicStats!$B:$B,0),COLUMN()+1))</f>
        <v>33</v>
      </c>
      <c r="C140">
        <f>IFERROR(INDEX(BasicStats!$A:$AH,MATCH($A140,BasicStats!$B:$B,0),COLUMN()+1),INDEX(BasicStats!$A:$AH,MATCH($A140&amp;" NCAA",BasicStats!$B:$B,0),COLUMN()+1))</f>
        <v>24</v>
      </c>
      <c r="D140">
        <f>IFERROR(INDEX(BasicStats!$A:$AH,MATCH($A140,BasicStats!$B:$B,0),COLUMN()+1),INDEX(BasicStats!$A:$AH,MATCH($A140&amp;" NCAA",BasicStats!$B:$B,0),COLUMN()+1))</f>
        <v>9</v>
      </c>
      <c r="E140">
        <f>IFERROR(INDEX(BasicStats!$A:$AH,MATCH($A140,BasicStats!$B:$B,0),COLUMN()+1),INDEX(BasicStats!$A:$AH,MATCH($A140&amp;" NCAA",BasicStats!$B:$B,0),COLUMN()+1))</f>
        <v>0.72699999999999998</v>
      </c>
      <c r="F140">
        <f>IFERROR(INDEX(BasicStats!$A:$AH,MATCH($A140,BasicStats!$B:$B,0),COLUMN()+1),INDEX(BasicStats!$A:$AH,MATCH($A140&amp;" NCAA",BasicStats!$B:$B,0),COLUMN()+1))</f>
        <v>1.62</v>
      </c>
      <c r="G140">
        <f>IFERROR(INDEX(BasicStats!$A:$AH,MATCH($A140,BasicStats!$B:$B,0),COLUMN()+1),INDEX(BasicStats!$A:$AH,MATCH($A140&amp;" NCAA",BasicStats!$B:$B,0),COLUMN()+1))</f>
        <v>-5.44</v>
      </c>
      <c r="H140">
        <f>IFERROR(INDEX(BasicStats!$A:$AH,MATCH($A140,BasicStats!$B:$B,0),COLUMN()+1),INDEX(BasicStats!$A:$AH,MATCH($A140&amp;" NCAA",BasicStats!$B:$B,0),COLUMN()+1))</f>
        <v>15</v>
      </c>
      <c r="I140">
        <f>IFERROR(INDEX(BasicStats!$A:$AH,MATCH($A140,BasicStats!$B:$B,0),COLUMN()+1),INDEX(BasicStats!$A:$AH,MATCH($A140&amp;" NCAA",BasicStats!$B:$B,0),COLUMN()+1))</f>
        <v>3</v>
      </c>
      <c r="J140">
        <f>IFERROR(INDEX(BasicStats!$A:$AH,MATCH($A140,BasicStats!$B:$B,0),COLUMN()+1),INDEX(BasicStats!$A:$AH,MATCH($A140&amp;" NCAA",BasicStats!$B:$B,0),COLUMN()+1))</f>
        <v>11</v>
      </c>
      <c r="K140">
        <f>IFERROR(INDEX(BasicStats!$A:$AH,MATCH($A140,BasicStats!$B:$B,0),COLUMN()+1),INDEX(BasicStats!$A:$AH,MATCH($A140&amp;" NCAA",BasicStats!$B:$B,0),COLUMN()+1))</f>
        <v>1</v>
      </c>
      <c r="L140">
        <f>IFERROR(INDEX(BasicStats!$A:$AH,MATCH($A140,BasicStats!$B:$B,0),COLUMN()+1),INDEX(BasicStats!$A:$AH,MATCH($A140&amp;" NCAA",BasicStats!$B:$B,0),COLUMN()+1))</f>
        <v>10</v>
      </c>
      <c r="M140">
        <f>IFERROR(INDEX(BasicStats!$A:$AH,MATCH($A140,BasicStats!$B:$B,0),COLUMN()+1),INDEX(BasicStats!$A:$AH,MATCH($A140&amp;" NCAA",BasicStats!$B:$B,0),COLUMN()+1))</f>
        <v>7</v>
      </c>
      <c r="N140">
        <f>IFERROR(INDEX(BasicStats!$A:$AH,MATCH($A140,BasicStats!$B:$B,0),COLUMN()+1),INDEX(BasicStats!$A:$AH,MATCH($A140&amp;" NCAA",BasicStats!$B:$B,0),COLUMN()+1))</f>
        <v>2574</v>
      </c>
      <c r="O140">
        <f>IFERROR(INDEX(BasicStats!$A:$AH,MATCH($A140,BasicStats!$B:$B,0),COLUMN()+1),INDEX(BasicStats!$A:$AH,MATCH($A140&amp;" NCAA",BasicStats!$B:$B,0),COLUMN()+1))</f>
        <v>2283</v>
      </c>
      <c r="P140">
        <f>IFERROR(INDEX(BasicStats!$A:$AH,MATCH($A140,BasicStats!$B:$B,0),COLUMN()+1),INDEX(BasicStats!$A:$AH,MATCH($A140&amp;" NCAA",BasicStats!$B:$B,0),COLUMN()+1))</f>
        <v>0</v>
      </c>
      <c r="Q140">
        <f>IFERROR(INDEX(BasicStats!$A:$AH,MATCH($A140,BasicStats!$B:$B,0),COLUMN()+1),INDEX(BasicStats!$A:$AH,MATCH($A140&amp;" NCAA",BasicStats!$B:$B,0),COLUMN()+1))</f>
        <v>1345</v>
      </c>
      <c r="R140">
        <f>IFERROR(INDEX(BasicStats!$A:$AH,MATCH($A140,BasicStats!$B:$B,0),COLUMN()+1),INDEX(BasicStats!$A:$AH,MATCH($A140&amp;" NCAA",BasicStats!$B:$B,0),COLUMN()+1))</f>
        <v>953</v>
      </c>
      <c r="S140">
        <f>IFERROR(INDEX(BasicStats!$A:$AH,MATCH($A140,BasicStats!$B:$B,0),COLUMN()+1),INDEX(BasicStats!$A:$AH,MATCH($A140&amp;" NCAA",BasicStats!$B:$B,0),COLUMN()+1))</f>
        <v>2064</v>
      </c>
      <c r="T140">
        <f>IFERROR(INDEX(BasicStats!$A:$AH,MATCH($A140,BasicStats!$B:$B,0),COLUMN()+1),INDEX(BasicStats!$A:$AH,MATCH($A140&amp;" NCAA",BasicStats!$B:$B,0),COLUMN()+1))</f>
        <v>0.46200000000000002</v>
      </c>
      <c r="U140">
        <f>IFERROR(INDEX(BasicStats!$A:$AH,MATCH($A140,BasicStats!$B:$B,0),COLUMN()+1),INDEX(BasicStats!$A:$AH,MATCH($A140&amp;" NCAA",BasicStats!$B:$B,0),COLUMN()+1))</f>
        <v>200</v>
      </c>
      <c r="V140">
        <f>IFERROR(INDEX(BasicStats!$A:$AH,MATCH($A140,BasicStats!$B:$B,0),COLUMN()+1),INDEX(BasicStats!$A:$AH,MATCH($A140&amp;" NCAA",BasicStats!$B:$B,0),COLUMN()+1))</f>
        <v>634</v>
      </c>
      <c r="W140">
        <f>IFERROR(INDEX(BasicStats!$A:$AH,MATCH($A140,BasicStats!$B:$B,0),COLUMN()+1),INDEX(BasicStats!$A:$AH,MATCH($A140&amp;" NCAA",BasicStats!$B:$B,0),COLUMN()+1))</f>
        <v>0.315</v>
      </c>
      <c r="X140">
        <f>IFERROR(INDEX(BasicStats!$A:$AH,MATCH($A140,BasicStats!$B:$B,0),COLUMN()+1),INDEX(BasicStats!$A:$AH,MATCH($A140&amp;" NCAA",BasicStats!$B:$B,0),COLUMN()+1))</f>
        <v>468</v>
      </c>
      <c r="Y140">
        <f>IFERROR(INDEX(BasicStats!$A:$AH,MATCH($A140,BasicStats!$B:$B,0),COLUMN()+1),INDEX(BasicStats!$A:$AH,MATCH($A140&amp;" NCAA",BasicStats!$B:$B,0),COLUMN()+1))</f>
        <v>630</v>
      </c>
      <c r="Z140">
        <f>IFERROR(INDEX(BasicStats!$A:$AH,MATCH($A140,BasicStats!$B:$B,0),COLUMN()+1),INDEX(BasicStats!$A:$AH,MATCH($A140&amp;" NCAA",BasicStats!$B:$B,0),COLUMN()+1))</f>
        <v>0.74299999999999999</v>
      </c>
      <c r="AA140">
        <f>IFERROR(INDEX(BasicStats!$A:$AH,MATCH($A140,BasicStats!$B:$B,0),COLUMN()+1),INDEX(BasicStats!$A:$AH,MATCH($A140&amp;" NCAA",BasicStats!$B:$B,0),COLUMN()+1))</f>
        <v>400</v>
      </c>
      <c r="AB140">
        <f>IFERROR(INDEX(BasicStats!$A:$AH,MATCH($A140,BasicStats!$B:$B,0),COLUMN()+1),INDEX(BasicStats!$A:$AH,MATCH($A140&amp;" NCAA",BasicStats!$B:$B,0),COLUMN()+1))</f>
        <v>1310</v>
      </c>
      <c r="AC140">
        <f>IFERROR(INDEX(BasicStats!$A:$AH,MATCH($A140,BasicStats!$B:$B,0),COLUMN()+1),INDEX(BasicStats!$A:$AH,MATCH($A140&amp;" NCAA",BasicStats!$B:$B,0),COLUMN()+1))</f>
        <v>451</v>
      </c>
      <c r="AD140">
        <f>IFERROR(INDEX(BasicStats!$A:$AH,MATCH($A140,BasicStats!$B:$B,0),COLUMN()+1),INDEX(BasicStats!$A:$AH,MATCH($A140&amp;" NCAA",BasicStats!$B:$B,0),COLUMN()+1))</f>
        <v>245</v>
      </c>
      <c r="AE140">
        <f>IFERROR(INDEX(BasicStats!$A:$AH,MATCH($A140,BasicStats!$B:$B,0),COLUMN()+1),INDEX(BasicStats!$A:$AH,MATCH($A140&amp;" NCAA",BasicStats!$B:$B,0),COLUMN()+1))</f>
        <v>138</v>
      </c>
      <c r="AF140">
        <f>IFERROR(INDEX(BasicStats!$A:$AH,MATCH($A140,BasicStats!$B:$B,0),COLUMN()+1),INDEX(BasicStats!$A:$AH,MATCH($A140&amp;" NCAA",BasicStats!$B:$B,0),COLUMN()+1))</f>
        <v>440</v>
      </c>
      <c r="AG140" s="38">
        <f>IFERROR(INDEX(AdvancedStats!$A:$AD,MATCH($A140,AdvancedStats!$B:$B,0),COLUMN()-15),INDEX(AdvancedStats!$A:$AD,MATCH($A140&amp;" NCAA",AdvancedStats!$B:$B,0),COLUMN()-15))</f>
        <v>71.3</v>
      </c>
      <c r="AH140" s="38">
        <f>IFERROR(INDEX(AdvancedStats!$A:$AD,MATCH($A140,AdvancedStats!$B:$B,0),COLUMN()-15),INDEX(AdvancedStats!$A:$AD,MATCH($A140&amp;" NCAA",AdvancedStats!$B:$B,0),COLUMN()-15))</f>
        <v>107.4</v>
      </c>
      <c r="AI140" s="38">
        <f>IFERROR(INDEX(AdvancedStats!$A:$AD,MATCH($A140,AdvancedStats!$B:$B,0),COLUMN()-15),INDEX(AdvancedStats!$A:$AD,MATCH($A140&amp;" NCAA",AdvancedStats!$B:$B,0),COLUMN()-15))</f>
        <v>0.30499999999999999</v>
      </c>
      <c r="AJ140" s="38">
        <f>IFERROR(INDEX(AdvancedStats!$A:$AD,MATCH($A140,AdvancedStats!$B:$B,0),COLUMN()-15),INDEX(AdvancedStats!$A:$AD,MATCH($A140&amp;" NCAA",AdvancedStats!$B:$B,0),COLUMN()-15))</f>
        <v>0.307</v>
      </c>
      <c r="AK140" s="38">
        <f>IFERROR(INDEX(AdvancedStats!$A:$AD,MATCH($A140,AdvancedStats!$B:$B,0),COLUMN()-15),INDEX(AdvancedStats!$A:$AD,MATCH($A140&amp;" NCAA",AdvancedStats!$B:$B,0),COLUMN()-15))</f>
        <v>0.54500000000000004</v>
      </c>
      <c r="AL140" s="38">
        <f>IFERROR(INDEX(AdvancedStats!$A:$AD,MATCH($A140,AdvancedStats!$B:$B,0),COLUMN()-15),INDEX(AdvancedStats!$A:$AD,MATCH($A140&amp;" NCAA",AdvancedStats!$B:$B,0),COLUMN()-15))</f>
        <v>54.3</v>
      </c>
      <c r="AM140" s="38">
        <f>IFERROR(INDEX(AdvancedStats!$A:$AD,MATCH($A140,AdvancedStats!$B:$B,0),COLUMN()-15),INDEX(AdvancedStats!$A:$AD,MATCH($A140&amp;" NCAA",AdvancedStats!$B:$B,0),COLUMN()-15))</f>
        <v>47.3</v>
      </c>
      <c r="AN140" s="38">
        <f>IFERROR(INDEX(AdvancedStats!$A:$AD,MATCH($A140,AdvancedStats!$B:$B,0),COLUMN()-15),INDEX(AdvancedStats!$A:$AD,MATCH($A140&amp;" NCAA",AdvancedStats!$B:$B,0),COLUMN()-15))</f>
        <v>10.199999999999999</v>
      </c>
      <c r="AO140" s="38">
        <f>IFERROR(INDEX(AdvancedStats!$A:$AD,MATCH($A140,AdvancedStats!$B:$B,0),COLUMN()-15),INDEX(AdvancedStats!$A:$AD,MATCH($A140&amp;" NCAA",AdvancedStats!$B:$B,0),COLUMN()-15))</f>
        <v>12.2</v>
      </c>
      <c r="AP140" s="38">
        <f>IFERROR(INDEX(AdvancedStats!$A:$AD,MATCH($A140,AdvancedStats!$B:$B,0),COLUMN()-15),INDEX(AdvancedStats!$A:$AD,MATCH($A140&amp;" NCAA",AdvancedStats!$B:$B,0),COLUMN()-15))</f>
        <v>0.51</v>
      </c>
      <c r="AQ140" s="38">
        <f>IFERROR(INDEX(AdvancedStats!$A:$AD,MATCH($A140,AdvancedStats!$B:$B,0),COLUMN()-15),INDEX(AdvancedStats!$A:$AD,MATCH($A140&amp;" NCAA",AdvancedStats!$B:$B,0),COLUMN()-15))</f>
        <v>15.7</v>
      </c>
      <c r="AR140" s="38">
        <f>IFERROR(INDEX(AdvancedStats!$A:$AD,MATCH($A140,AdvancedStats!$B:$B,0),COLUMN()-15),INDEX(AdvancedStats!$A:$AD,MATCH($A140&amp;" NCAA",AdvancedStats!$B:$B,0),COLUMN()-15))</f>
        <v>33.4</v>
      </c>
      <c r="AS140" s="38">
        <f>IFERROR(INDEX(AdvancedStats!$A:$AD,MATCH($A140,AdvancedStats!$B:$B,0),COLUMN()-15),INDEX(AdvancedStats!$A:$AD,MATCH($A140&amp;" NCAA",AdvancedStats!$B:$B,0),COLUMN()-15))</f>
        <v>0.22700000000000001</v>
      </c>
      <c r="AT140" s="39">
        <f>IFERROR(INDEX(AdvancedOpponentStats!$A:$AD,MATCH($A140,AdvancedOpponentStats!$B:$B,0),COLUMN()-27),INDEX(AdvancedOpponentStats!$A:$AD,MATCH($A140&amp;" NCAA",AdvancedOpponentStats!$B:$B,0),COLUMN()-27))</f>
        <v>95.2</v>
      </c>
      <c r="AU140" s="39">
        <f>IFERROR(INDEX(AdvancedOpponentStats!$A:$AD,MATCH($A140,AdvancedOpponentStats!$B:$B,0),COLUMN()-27),INDEX(AdvancedOpponentStats!$A:$AD,MATCH($A140&amp;" NCAA",AdvancedOpponentStats!$B:$B,0),COLUMN()-27))</f>
        <v>0.29499999999999998</v>
      </c>
      <c r="AV140" s="39">
        <f>IFERROR(INDEX(AdvancedOpponentStats!$A:$AD,MATCH($A140,AdvancedOpponentStats!$B:$B,0),COLUMN()-27),INDEX(AdvancedOpponentStats!$A:$AD,MATCH($A140&amp;" NCAA",AdvancedOpponentStats!$B:$B,0),COLUMN()-27))</f>
        <v>0.41399999999999998</v>
      </c>
      <c r="AW140" s="39">
        <f>IFERROR(INDEX(AdvancedOpponentStats!$A:$AD,MATCH($A140,AdvancedOpponentStats!$B:$B,0),COLUMN()-27),INDEX(AdvancedOpponentStats!$A:$AD,MATCH($A140&amp;" NCAA",AdvancedOpponentStats!$B:$B,0),COLUMN()-27))</f>
        <v>0.51900000000000002</v>
      </c>
      <c r="AX140" s="39">
        <f>IFERROR(INDEX(AdvancedOpponentStats!$A:$AD,MATCH($A140,AdvancedOpponentStats!$B:$B,0),COLUMN()-27),INDEX(AdvancedOpponentStats!$A:$AD,MATCH($A140&amp;" NCAA",AdvancedOpponentStats!$B:$B,0),COLUMN()-27))</f>
        <v>45.7</v>
      </c>
      <c r="AY140" s="39">
        <f>IFERROR(INDEX(AdvancedOpponentStats!$A:$AD,MATCH($A140,AdvancedOpponentStats!$B:$B,0),COLUMN()-27),INDEX(AdvancedOpponentStats!$A:$AD,MATCH($A140&amp;" NCAA",AdvancedOpponentStats!$B:$B,0),COLUMN()-27))</f>
        <v>48.9</v>
      </c>
      <c r="AZ140" s="39">
        <f>IFERROR(INDEX(AdvancedOpponentStats!$A:$AD,MATCH($A140,AdvancedOpponentStats!$B:$B,0),COLUMN()-27),INDEX(AdvancedOpponentStats!$A:$AD,MATCH($A140&amp;" NCAA",AdvancedOpponentStats!$B:$B,0),COLUMN()-27))</f>
        <v>9.1</v>
      </c>
      <c r="BA140" s="39">
        <f>IFERROR(INDEX(AdvancedOpponentStats!$A:$AD,MATCH($A140,AdvancedOpponentStats!$B:$B,0),COLUMN()-27),INDEX(AdvancedOpponentStats!$A:$AD,MATCH($A140&amp;" NCAA",AdvancedOpponentStats!$B:$B,0),COLUMN()-27))</f>
        <v>5.9</v>
      </c>
      <c r="BB140" s="39">
        <f>IFERROR(INDEX(AdvancedOpponentStats!$A:$AD,MATCH($A140,AdvancedOpponentStats!$B:$B,0),COLUMN()-27),INDEX(AdvancedOpponentStats!$A:$AD,MATCH($A140&amp;" NCAA",AdvancedOpponentStats!$B:$B,0),COLUMN()-27))</f>
        <v>0.48299999999999998</v>
      </c>
      <c r="BC140" s="39">
        <f>IFERROR(INDEX(AdvancedOpponentStats!$A:$AD,MATCH($A140,AdvancedOpponentStats!$B:$B,0),COLUMN()-27),INDEX(AdvancedOpponentStats!$A:$AD,MATCH($A140&amp;" NCAA",AdvancedOpponentStats!$B:$B,0),COLUMN()-27))</f>
        <v>18.3</v>
      </c>
      <c r="BD140" s="39">
        <f>IFERROR(INDEX(AdvancedOpponentStats!$A:$AD,MATCH($A140,AdvancedOpponentStats!$B:$B,0),COLUMN()-27),INDEX(AdvancedOpponentStats!$A:$AD,MATCH($A140&amp;" NCAA",AdvancedOpponentStats!$B:$B,0),COLUMN()-27))</f>
        <v>25.1</v>
      </c>
      <c r="BE140" s="39">
        <f>IFERROR(INDEX(AdvancedOpponentStats!$A:$AD,MATCH($A140,AdvancedOpponentStats!$B:$B,0),COLUMN()-27),INDEX(AdvancedOpponentStats!$A:$AD,MATCH($A140&amp;" NCAA",AdvancedOpponentStats!$B:$B,0),COLUMN()-27))</f>
        <v>0.216</v>
      </c>
      <c r="BF140" s="41">
        <f>IFERROR(INDEX(TeamRankings!$A:$R,MATCH($A140,TeamRankings!$B:$B,0),COLUMN()-49),INDEX(TeamRankings!$A:$R,MATCH($A140&amp;" NCAA",TeamRankings!$B:$B,0),COLUMN()-49))</f>
        <v>8.82</v>
      </c>
      <c r="BG140" s="41">
        <f>IFERROR(INDEX(TeamRankings!$A:$R,MATCH($A140,TeamRankings!$B:$B,0),COLUMN()-48),INDEX(TeamRankings!$A:$R,MATCH($A140&amp;" NCAA",TeamRankings!$B:$B,0),COLUMN()-48))</f>
        <v>-5.44</v>
      </c>
      <c r="BH140" s="41">
        <f>IFERROR(INDEX(TeamRankings!$A:$R,MATCH($A140,TeamRankings!$B:$B,0),COLUMN()-47),INDEX(TeamRankings!$A:$R,MATCH($A140&amp;" NCAA",TeamRankings!$B:$B,0),COLUMN()-47))</f>
        <v>-0.15</v>
      </c>
      <c r="BI140" s="41">
        <f>IFERROR(INDEX(TeamRankings!$A:$R,MATCH($A140,TeamRankings!$B:$B,0),COLUMN()-47),INDEX(TeamRankings!$A:$R,MATCH($A140&amp;" NCAA",TeamRankings!$B:$B,0),COLUMN()-47))</f>
        <v>1.77</v>
      </c>
      <c r="BJ140" s="41">
        <f>IFERROR(INDEX(TeamRankings!$A:$R,MATCH($A140,TeamRankings!$B:$B,0),COLUMN()-47),INDEX(TeamRankings!$A:$R,MATCH($A140&amp;" NCAA",TeamRankings!$B:$B,0),COLUMN()-47))</f>
        <v>1.62</v>
      </c>
      <c r="BK140" s="41">
        <f>IFERROR(INDEX(TeamRankings!$A:$R,MATCH($A140,TeamRankings!$B:$B,0),COLUMN()-47),INDEX(TeamRankings!$A:$R,MATCH($A140&amp;" NCAA",TeamRankings!$B:$B,0),COLUMN()-47))</f>
        <v>102.58</v>
      </c>
      <c r="BL140" s="41">
        <f>IFERROR(INDEX(TeamRankings!$A:$R,MATCH($A140,TeamRankings!$B:$B,0),COLUMN()-47),INDEX(TeamRankings!$A:$R,MATCH($A140&amp;" NCAA",TeamRankings!$B:$B,0),COLUMN()-47))</f>
        <v>99.23</v>
      </c>
      <c r="BM140" s="41">
        <f>IFERROR(INDEX(TeamRankings!$A:$R,MATCH($A140,TeamRankings!$B:$B,0),COLUMN()-47),INDEX(TeamRankings!$A:$R,MATCH($A140&amp;" NCAA",TeamRankings!$B:$B,0),COLUMN()-47))</f>
        <v>3.35</v>
      </c>
      <c r="BN140">
        <f t="shared" si="48"/>
        <v>183</v>
      </c>
      <c r="BO140">
        <f t="shared" si="49"/>
        <v>111</v>
      </c>
      <c r="BP140">
        <f t="shared" si="35"/>
        <v>78</v>
      </c>
      <c r="BQ140" s="41" t="str">
        <f>INDEX(TeamRankings!$A:$R,MATCH($A140,TeamRankings!$B:$B,0),3)</f>
        <v>OVC</v>
      </c>
      <c r="BR140" s="40">
        <f t="shared" si="36"/>
        <v>12.200000000000003</v>
      </c>
      <c r="BS140" s="40">
        <f t="shared" si="37"/>
        <v>1.0000000000000009E-2</v>
      </c>
      <c r="BT140" s="40">
        <f t="shared" si="38"/>
        <v>-0.10699999999999998</v>
      </c>
      <c r="BU140" s="40">
        <f t="shared" si="39"/>
        <v>2.6000000000000023E-2</v>
      </c>
      <c r="BV140" s="40">
        <f t="shared" si="40"/>
        <v>8.5999999999999943</v>
      </c>
      <c r="BW140" s="40">
        <f t="shared" si="41"/>
        <v>-1.6000000000000014</v>
      </c>
      <c r="BX140" s="40">
        <f t="shared" si="42"/>
        <v>1.0999999999999996</v>
      </c>
      <c r="BY140" s="40">
        <f t="shared" si="43"/>
        <v>6.2999999999999989</v>
      </c>
      <c r="BZ140" s="40">
        <f t="shared" si="44"/>
        <v>2.7000000000000024E-2</v>
      </c>
      <c r="CA140" s="40">
        <f t="shared" si="45"/>
        <v>-2.6000000000000014</v>
      </c>
      <c r="CB140" s="40">
        <f t="shared" si="46"/>
        <v>8.2999999999999972</v>
      </c>
      <c r="CC140" s="40">
        <f t="shared" si="47"/>
        <v>1.100000000000001E-2</v>
      </c>
    </row>
    <row r="141" spans="1:81" x14ac:dyDescent="0.25">
      <c r="A141" t="s">
        <v>267</v>
      </c>
      <c r="B141">
        <f>IFERROR(INDEX(BasicStats!$A:$AH,MATCH($A141,BasicStats!$B:$B,0),COLUMN()+1),INDEX(BasicStats!$A:$AH,MATCH($A141&amp;" NCAA",BasicStats!$B:$B,0),COLUMN()+1))</f>
        <v>32</v>
      </c>
      <c r="C141">
        <f>IFERROR(INDEX(BasicStats!$A:$AH,MATCH($A141,BasicStats!$B:$B,0),COLUMN()+1),INDEX(BasicStats!$A:$AH,MATCH($A141&amp;" NCAA",BasicStats!$B:$B,0),COLUMN()+1))</f>
        <v>12</v>
      </c>
      <c r="D141">
        <f>IFERROR(INDEX(BasicStats!$A:$AH,MATCH($A141,BasicStats!$B:$B,0),COLUMN()+1),INDEX(BasicStats!$A:$AH,MATCH($A141&amp;" NCAA",BasicStats!$B:$B,0),COLUMN()+1))</f>
        <v>20</v>
      </c>
      <c r="E141">
        <f>IFERROR(INDEX(BasicStats!$A:$AH,MATCH($A141,BasicStats!$B:$B,0),COLUMN()+1),INDEX(BasicStats!$A:$AH,MATCH($A141&amp;" NCAA",BasicStats!$B:$B,0),COLUMN()+1))</f>
        <v>0.375</v>
      </c>
      <c r="F141">
        <f>IFERROR(INDEX(BasicStats!$A:$AH,MATCH($A141,BasicStats!$B:$B,0),COLUMN()+1),INDEX(BasicStats!$A:$AH,MATCH($A141&amp;" NCAA",BasicStats!$B:$B,0),COLUMN()+1))</f>
        <v>-8.24</v>
      </c>
      <c r="G141">
        <f>IFERROR(INDEX(BasicStats!$A:$AH,MATCH($A141,BasicStats!$B:$B,0),COLUMN()+1),INDEX(BasicStats!$A:$AH,MATCH($A141&amp;" NCAA",BasicStats!$B:$B,0),COLUMN()+1))</f>
        <v>-4.71</v>
      </c>
      <c r="H141">
        <f>IFERROR(INDEX(BasicStats!$A:$AH,MATCH($A141,BasicStats!$B:$B,0),COLUMN()+1),INDEX(BasicStats!$A:$AH,MATCH($A141&amp;" NCAA",BasicStats!$B:$B,0),COLUMN()+1))</f>
        <v>5</v>
      </c>
      <c r="I141">
        <f>IFERROR(INDEX(BasicStats!$A:$AH,MATCH($A141,BasicStats!$B:$B,0),COLUMN()+1),INDEX(BasicStats!$A:$AH,MATCH($A141&amp;" NCAA",BasicStats!$B:$B,0),COLUMN()+1))</f>
        <v>11</v>
      </c>
      <c r="J141">
        <f>IFERROR(INDEX(BasicStats!$A:$AH,MATCH($A141,BasicStats!$B:$B,0),COLUMN()+1),INDEX(BasicStats!$A:$AH,MATCH($A141&amp;" NCAA",BasicStats!$B:$B,0),COLUMN()+1))</f>
        <v>5</v>
      </c>
      <c r="K141">
        <f>IFERROR(INDEX(BasicStats!$A:$AH,MATCH($A141,BasicStats!$B:$B,0),COLUMN()+1),INDEX(BasicStats!$A:$AH,MATCH($A141&amp;" NCAA",BasicStats!$B:$B,0),COLUMN()+1))</f>
        <v>8</v>
      </c>
      <c r="L141">
        <f>IFERROR(INDEX(BasicStats!$A:$AH,MATCH($A141,BasicStats!$B:$B,0),COLUMN()+1),INDEX(BasicStats!$A:$AH,MATCH($A141&amp;" NCAA",BasicStats!$B:$B,0),COLUMN()+1))</f>
        <v>6</v>
      </c>
      <c r="M141">
        <f>IFERROR(INDEX(BasicStats!$A:$AH,MATCH($A141,BasicStats!$B:$B,0),COLUMN()+1),INDEX(BasicStats!$A:$AH,MATCH($A141&amp;" NCAA",BasicStats!$B:$B,0),COLUMN()+1))</f>
        <v>11</v>
      </c>
      <c r="N141">
        <f>IFERROR(INDEX(BasicStats!$A:$AH,MATCH($A141,BasicStats!$B:$B,0),COLUMN()+1),INDEX(BasicStats!$A:$AH,MATCH($A141&amp;" NCAA",BasicStats!$B:$B,0),COLUMN()+1))</f>
        <v>2385</v>
      </c>
      <c r="O141">
        <f>IFERROR(INDEX(BasicStats!$A:$AH,MATCH($A141,BasicStats!$B:$B,0),COLUMN()+1),INDEX(BasicStats!$A:$AH,MATCH($A141&amp;" NCAA",BasicStats!$B:$B,0),COLUMN()+1))</f>
        <v>2402</v>
      </c>
      <c r="P141">
        <f>IFERROR(INDEX(BasicStats!$A:$AH,MATCH($A141,BasicStats!$B:$B,0),COLUMN()+1),INDEX(BasicStats!$A:$AH,MATCH($A141&amp;" NCAA",BasicStats!$B:$B,0),COLUMN()+1))</f>
        <v>0</v>
      </c>
      <c r="Q141">
        <f>IFERROR(INDEX(BasicStats!$A:$AH,MATCH($A141,BasicStats!$B:$B,0),COLUMN()+1),INDEX(BasicStats!$A:$AH,MATCH($A141&amp;" NCAA",BasicStats!$B:$B,0),COLUMN()+1))</f>
        <v>1285</v>
      </c>
      <c r="R141">
        <f>IFERROR(INDEX(BasicStats!$A:$AH,MATCH($A141,BasicStats!$B:$B,0),COLUMN()+1),INDEX(BasicStats!$A:$AH,MATCH($A141&amp;" NCAA",BasicStats!$B:$B,0),COLUMN()+1))</f>
        <v>889</v>
      </c>
      <c r="S141">
        <f>IFERROR(INDEX(BasicStats!$A:$AH,MATCH($A141,BasicStats!$B:$B,0),COLUMN()+1),INDEX(BasicStats!$A:$AH,MATCH($A141&amp;" NCAA",BasicStats!$B:$B,0),COLUMN()+1))</f>
        <v>1953</v>
      </c>
      <c r="T141">
        <f>IFERROR(INDEX(BasicStats!$A:$AH,MATCH($A141,BasicStats!$B:$B,0),COLUMN()+1),INDEX(BasicStats!$A:$AH,MATCH($A141&amp;" NCAA",BasicStats!$B:$B,0),COLUMN()+1))</f>
        <v>0.45500000000000002</v>
      </c>
      <c r="U141">
        <f>IFERROR(INDEX(BasicStats!$A:$AH,MATCH($A141,BasicStats!$B:$B,0),COLUMN()+1),INDEX(BasicStats!$A:$AH,MATCH($A141&amp;" NCAA",BasicStats!$B:$B,0),COLUMN()+1))</f>
        <v>213</v>
      </c>
      <c r="V141">
        <f>IFERROR(INDEX(BasicStats!$A:$AH,MATCH($A141,BasicStats!$B:$B,0),COLUMN()+1),INDEX(BasicStats!$A:$AH,MATCH($A141&amp;" NCAA",BasicStats!$B:$B,0),COLUMN()+1))</f>
        <v>645</v>
      </c>
      <c r="W141">
        <f>IFERROR(INDEX(BasicStats!$A:$AH,MATCH($A141,BasicStats!$B:$B,0),COLUMN()+1),INDEX(BasicStats!$A:$AH,MATCH($A141&amp;" NCAA",BasicStats!$B:$B,0),COLUMN()+1))</f>
        <v>0.33</v>
      </c>
      <c r="X141">
        <f>IFERROR(INDEX(BasicStats!$A:$AH,MATCH($A141,BasicStats!$B:$B,0),COLUMN()+1),INDEX(BasicStats!$A:$AH,MATCH($A141&amp;" NCAA",BasicStats!$B:$B,0),COLUMN()+1))</f>
        <v>394</v>
      </c>
      <c r="Y141">
        <f>IFERROR(INDEX(BasicStats!$A:$AH,MATCH($A141,BasicStats!$B:$B,0),COLUMN()+1),INDEX(BasicStats!$A:$AH,MATCH($A141&amp;" NCAA",BasicStats!$B:$B,0),COLUMN()+1))</f>
        <v>582</v>
      </c>
      <c r="Z141">
        <f>IFERROR(INDEX(BasicStats!$A:$AH,MATCH($A141,BasicStats!$B:$B,0),COLUMN()+1),INDEX(BasicStats!$A:$AH,MATCH($A141&amp;" NCAA",BasicStats!$B:$B,0),COLUMN()+1))</f>
        <v>0.67700000000000005</v>
      </c>
      <c r="AA141">
        <f>IFERROR(INDEX(BasicStats!$A:$AH,MATCH($A141,BasicStats!$B:$B,0),COLUMN()+1),INDEX(BasicStats!$A:$AH,MATCH($A141&amp;" NCAA",BasicStats!$B:$B,0),COLUMN()+1))</f>
        <v>330</v>
      </c>
      <c r="AB141">
        <f>IFERROR(INDEX(BasicStats!$A:$AH,MATCH($A141,BasicStats!$B:$B,0),COLUMN()+1),INDEX(BasicStats!$A:$AH,MATCH($A141&amp;" NCAA",BasicStats!$B:$B,0),COLUMN()+1))</f>
        <v>1163</v>
      </c>
      <c r="AC141">
        <f>IFERROR(INDEX(BasicStats!$A:$AH,MATCH($A141,BasicStats!$B:$B,0),COLUMN()+1),INDEX(BasicStats!$A:$AH,MATCH($A141&amp;" NCAA",BasicStats!$B:$B,0),COLUMN()+1))</f>
        <v>456</v>
      </c>
      <c r="AD141">
        <f>IFERROR(INDEX(BasicStats!$A:$AH,MATCH($A141,BasicStats!$B:$B,0),COLUMN()+1),INDEX(BasicStats!$A:$AH,MATCH($A141&amp;" NCAA",BasicStats!$B:$B,0),COLUMN()+1))</f>
        <v>213</v>
      </c>
      <c r="AE141">
        <f>IFERROR(INDEX(BasicStats!$A:$AH,MATCH($A141,BasicStats!$B:$B,0),COLUMN()+1),INDEX(BasicStats!$A:$AH,MATCH($A141&amp;" NCAA",BasicStats!$B:$B,0),COLUMN()+1))</f>
        <v>166</v>
      </c>
      <c r="AF141">
        <f>IFERROR(INDEX(BasicStats!$A:$AH,MATCH($A141,BasicStats!$B:$B,0),COLUMN()+1),INDEX(BasicStats!$A:$AH,MATCH($A141&amp;" NCAA",BasicStats!$B:$B,0),COLUMN()+1))</f>
        <v>463</v>
      </c>
      <c r="AG141" s="38">
        <f>IFERROR(INDEX(AdvancedStats!$A:$AD,MATCH($A141,AdvancedStats!$B:$B,0),COLUMN()-15),INDEX(AdvancedStats!$A:$AD,MATCH($A141&amp;" NCAA",AdvancedStats!$B:$B,0),COLUMN()-15))</f>
        <v>73.3</v>
      </c>
      <c r="AH141" s="38">
        <f>IFERROR(INDEX(AdvancedStats!$A:$AD,MATCH($A141,AdvancedStats!$B:$B,0),COLUMN()-15),INDEX(AdvancedStats!$A:$AD,MATCH($A141&amp;" NCAA",AdvancedStats!$B:$B,0),COLUMN()-15))</f>
        <v>101.3</v>
      </c>
      <c r="AI141" s="38">
        <f>IFERROR(INDEX(AdvancedStats!$A:$AD,MATCH($A141,AdvancedStats!$B:$B,0),COLUMN()-15),INDEX(AdvancedStats!$A:$AD,MATCH($A141&amp;" NCAA",AdvancedStats!$B:$B,0),COLUMN()-15))</f>
        <v>0.29799999999999999</v>
      </c>
      <c r="AJ141" s="38">
        <f>IFERROR(INDEX(AdvancedStats!$A:$AD,MATCH($A141,AdvancedStats!$B:$B,0),COLUMN()-15),INDEX(AdvancedStats!$A:$AD,MATCH($A141&amp;" NCAA",AdvancedStats!$B:$B,0),COLUMN()-15))</f>
        <v>0.33</v>
      </c>
      <c r="AK141" s="38">
        <f>IFERROR(INDEX(AdvancedStats!$A:$AD,MATCH($A141,AdvancedStats!$B:$B,0),COLUMN()-15),INDEX(AdvancedStats!$A:$AD,MATCH($A141&amp;" NCAA",AdvancedStats!$B:$B,0),COLUMN()-15))</f>
        <v>0.53500000000000003</v>
      </c>
      <c r="AL141" s="38">
        <f>IFERROR(INDEX(AdvancedStats!$A:$AD,MATCH($A141,AdvancedStats!$B:$B,0),COLUMN()-15),INDEX(AdvancedStats!$A:$AD,MATCH($A141&amp;" NCAA",AdvancedStats!$B:$B,0),COLUMN()-15))</f>
        <v>50.5</v>
      </c>
      <c r="AM141" s="38">
        <f>IFERROR(INDEX(AdvancedStats!$A:$AD,MATCH($A141,AdvancedStats!$B:$B,0),COLUMN()-15),INDEX(AdvancedStats!$A:$AD,MATCH($A141&amp;" NCAA",AdvancedStats!$B:$B,0),COLUMN()-15))</f>
        <v>51.3</v>
      </c>
      <c r="AN141" s="38">
        <f>IFERROR(INDEX(AdvancedStats!$A:$AD,MATCH($A141,AdvancedStats!$B:$B,0),COLUMN()-15),INDEX(AdvancedStats!$A:$AD,MATCH($A141&amp;" NCAA",AdvancedStats!$B:$B,0),COLUMN()-15))</f>
        <v>9</v>
      </c>
      <c r="AO141" s="38">
        <f>IFERROR(INDEX(AdvancedStats!$A:$AD,MATCH($A141,AdvancedStats!$B:$B,0),COLUMN()-15),INDEX(AdvancedStats!$A:$AD,MATCH($A141&amp;" NCAA",AdvancedStats!$B:$B,0),COLUMN()-15))</f>
        <v>13</v>
      </c>
      <c r="AP141" s="38">
        <f>IFERROR(INDEX(AdvancedStats!$A:$AD,MATCH($A141,AdvancedStats!$B:$B,0),COLUMN()-15),INDEX(AdvancedStats!$A:$AD,MATCH($A141&amp;" NCAA",AdvancedStats!$B:$B,0),COLUMN()-15))</f>
        <v>0.51</v>
      </c>
      <c r="AQ141" s="38">
        <f>IFERROR(INDEX(AdvancedStats!$A:$AD,MATCH($A141,AdvancedStats!$B:$B,0),COLUMN()-15),INDEX(AdvancedStats!$A:$AD,MATCH($A141&amp;" NCAA",AdvancedStats!$B:$B,0),COLUMN()-15))</f>
        <v>17.2</v>
      </c>
      <c r="AR141" s="38">
        <f>IFERROR(INDEX(AdvancedStats!$A:$AD,MATCH($A141,AdvancedStats!$B:$B,0),COLUMN()-15),INDEX(AdvancedStats!$A:$AD,MATCH($A141&amp;" NCAA",AdvancedStats!$B:$B,0),COLUMN()-15))</f>
        <v>28.4</v>
      </c>
      <c r="AS141" s="38">
        <f>IFERROR(INDEX(AdvancedStats!$A:$AD,MATCH($A141,AdvancedStats!$B:$B,0),COLUMN()-15),INDEX(AdvancedStats!$A:$AD,MATCH($A141&amp;" NCAA",AdvancedStats!$B:$B,0),COLUMN()-15))</f>
        <v>0.20200000000000001</v>
      </c>
      <c r="AT141" s="39">
        <f>IFERROR(INDEX(AdvancedOpponentStats!$A:$AD,MATCH($A141,AdvancedOpponentStats!$B:$B,0),COLUMN()-27),INDEX(AdvancedOpponentStats!$A:$AD,MATCH($A141&amp;" NCAA",AdvancedOpponentStats!$B:$B,0),COLUMN()-27))</f>
        <v>102</v>
      </c>
      <c r="AU141" s="39">
        <f>IFERROR(INDEX(AdvancedOpponentStats!$A:$AD,MATCH($A141,AdvancedOpponentStats!$B:$B,0),COLUMN()-27),INDEX(AdvancedOpponentStats!$A:$AD,MATCH($A141&amp;" NCAA",AdvancedOpponentStats!$B:$B,0),COLUMN()-27))</f>
        <v>0.28599999999999998</v>
      </c>
      <c r="AV141" s="39">
        <f>IFERROR(INDEX(AdvancedOpponentStats!$A:$AD,MATCH($A141,AdvancedOpponentStats!$B:$B,0),COLUMN()-27),INDEX(AdvancedOpponentStats!$A:$AD,MATCH($A141&amp;" NCAA",AdvancedOpponentStats!$B:$B,0),COLUMN()-27))</f>
        <v>0.34799999999999998</v>
      </c>
      <c r="AW141" s="39">
        <f>IFERROR(INDEX(AdvancedOpponentStats!$A:$AD,MATCH($A141,AdvancedOpponentStats!$B:$B,0),COLUMN()-27),INDEX(AdvancedOpponentStats!$A:$AD,MATCH($A141&amp;" NCAA",AdvancedOpponentStats!$B:$B,0),COLUMN()-27))</f>
        <v>0.54</v>
      </c>
      <c r="AX141" s="39">
        <f>IFERROR(INDEX(AdvancedOpponentStats!$A:$AD,MATCH($A141,AdvancedOpponentStats!$B:$B,0),COLUMN()-27),INDEX(AdvancedOpponentStats!$A:$AD,MATCH($A141&amp;" NCAA",AdvancedOpponentStats!$B:$B,0),COLUMN()-27))</f>
        <v>49.5</v>
      </c>
      <c r="AY141" s="39">
        <f>IFERROR(INDEX(AdvancedOpponentStats!$A:$AD,MATCH($A141,AdvancedOpponentStats!$B:$B,0),COLUMN()-27),INDEX(AdvancedOpponentStats!$A:$AD,MATCH($A141&amp;" NCAA",AdvancedOpponentStats!$B:$B,0),COLUMN()-27))</f>
        <v>45.8</v>
      </c>
      <c r="AZ141" s="39">
        <f>IFERROR(INDEX(AdvancedOpponentStats!$A:$AD,MATCH($A141,AdvancedOpponentStats!$B:$B,0),COLUMN()-27),INDEX(AdvancedOpponentStats!$A:$AD,MATCH($A141&amp;" NCAA",AdvancedOpponentStats!$B:$B,0),COLUMN()-27))</f>
        <v>9.8000000000000007</v>
      </c>
      <c r="BA141" s="39">
        <f>IFERROR(INDEX(AdvancedOpponentStats!$A:$AD,MATCH($A141,AdvancedOpponentStats!$B:$B,0),COLUMN()-27),INDEX(AdvancedOpponentStats!$A:$AD,MATCH($A141&amp;" NCAA",AdvancedOpponentStats!$B:$B,0),COLUMN()-27))</f>
        <v>8.9</v>
      </c>
      <c r="BB141" s="39">
        <f>IFERROR(INDEX(AdvancedOpponentStats!$A:$AD,MATCH($A141,AdvancedOpponentStats!$B:$B,0),COLUMN()-27),INDEX(AdvancedOpponentStats!$A:$AD,MATCH($A141&amp;" NCAA",AdvancedOpponentStats!$B:$B,0),COLUMN()-27))</f>
        <v>0.51400000000000001</v>
      </c>
      <c r="BC141" s="39">
        <f>IFERROR(INDEX(AdvancedOpponentStats!$A:$AD,MATCH($A141,AdvancedOpponentStats!$B:$B,0),COLUMN()-27),INDEX(AdvancedOpponentStats!$A:$AD,MATCH($A141&amp;" NCAA",AdvancedOpponentStats!$B:$B,0),COLUMN()-27))</f>
        <v>16.3</v>
      </c>
      <c r="BD141" s="39">
        <f>IFERROR(INDEX(AdvancedOpponentStats!$A:$AD,MATCH($A141,AdvancedOpponentStats!$B:$B,0),COLUMN()-27),INDEX(AdvancedOpponentStats!$A:$AD,MATCH($A141&amp;" NCAA",AdvancedOpponentStats!$B:$B,0),COLUMN()-27))</f>
        <v>26.9</v>
      </c>
      <c r="BE141" s="39">
        <f>IFERROR(INDEX(AdvancedOpponentStats!$A:$AD,MATCH($A141,AdvancedOpponentStats!$B:$B,0),COLUMN()-27),INDEX(AdvancedOpponentStats!$A:$AD,MATCH($A141&amp;" NCAA",AdvancedOpponentStats!$B:$B,0),COLUMN()-27))</f>
        <v>0.2</v>
      </c>
      <c r="BF141" s="41">
        <f>IFERROR(INDEX(TeamRankings!$A:$R,MATCH($A141,TeamRankings!$B:$B,0),COLUMN()-49),INDEX(TeamRankings!$A:$R,MATCH($A141&amp;" NCAA",TeamRankings!$B:$B,0),COLUMN()-49))</f>
        <v>-0.53</v>
      </c>
      <c r="BG141" s="41">
        <f>IFERROR(INDEX(TeamRankings!$A:$R,MATCH($A141,TeamRankings!$B:$B,0),COLUMN()-48),INDEX(TeamRankings!$A:$R,MATCH($A141&amp;" NCAA",TeamRankings!$B:$B,0),COLUMN()-48))</f>
        <v>-4.71</v>
      </c>
      <c r="BH141" s="41">
        <f>IFERROR(INDEX(TeamRankings!$A:$R,MATCH($A141,TeamRankings!$B:$B,0),COLUMN()-47),INDEX(TeamRankings!$A:$R,MATCH($A141&amp;" NCAA",TeamRankings!$B:$B,0),COLUMN()-47))</f>
        <v>-1.94</v>
      </c>
      <c r="BI141" s="41">
        <f>IFERROR(INDEX(TeamRankings!$A:$R,MATCH($A141,TeamRankings!$B:$B,0),COLUMN()-47),INDEX(TeamRankings!$A:$R,MATCH($A141&amp;" NCAA",TeamRankings!$B:$B,0),COLUMN()-47))</f>
        <v>-6.3</v>
      </c>
      <c r="BJ141" s="41">
        <f>IFERROR(INDEX(TeamRankings!$A:$R,MATCH($A141,TeamRankings!$B:$B,0),COLUMN()-47),INDEX(TeamRankings!$A:$R,MATCH($A141&amp;" NCAA",TeamRankings!$B:$B,0),COLUMN()-47))</f>
        <v>-8.24</v>
      </c>
      <c r="BK141" s="41">
        <f>IFERROR(INDEX(TeamRankings!$A:$R,MATCH($A141,TeamRankings!$B:$B,0),COLUMN()-47),INDEX(TeamRankings!$A:$R,MATCH($A141&amp;" NCAA",TeamRankings!$B:$B,0),COLUMN()-47))</f>
        <v>96.12</v>
      </c>
      <c r="BL141" s="41">
        <f>IFERROR(INDEX(TeamRankings!$A:$R,MATCH($A141,TeamRankings!$B:$B,0),COLUMN()-47),INDEX(TeamRankings!$A:$R,MATCH($A141&amp;" NCAA",TeamRankings!$B:$B,0),COLUMN()-47))</f>
        <v>106.81</v>
      </c>
      <c r="BM141" s="41">
        <f>IFERROR(INDEX(TeamRankings!$A:$R,MATCH($A141,TeamRankings!$B:$B,0),COLUMN()-47),INDEX(TeamRankings!$A:$R,MATCH($A141&amp;" NCAA",TeamRankings!$B:$B,0),COLUMN()-47))</f>
        <v>-10.7</v>
      </c>
      <c r="BN141">
        <f t="shared" si="48"/>
        <v>286</v>
      </c>
      <c r="BO141">
        <f t="shared" si="49"/>
        <v>235</v>
      </c>
      <c r="BP141">
        <f t="shared" si="35"/>
        <v>74.53125</v>
      </c>
      <c r="BQ141" s="41" t="str">
        <f>INDEX(TeamRankings!$A:$R,MATCH($A141,TeamRankings!$B:$B,0),3)</f>
        <v>A-Sun</v>
      </c>
      <c r="BR141" s="40">
        <f t="shared" si="36"/>
        <v>-0.70000000000000284</v>
      </c>
      <c r="BS141" s="40">
        <f t="shared" si="37"/>
        <v>1.2000000000000011E-2</v>
      </c>
      <c r="BT141" s="40">
        <f t="shared" si="38"/>
        <v>-1.799999999999996E-2</v>
      </c>
      <c r="BU141" s="40">
        <f t="shared" si="39"/>
        <v>-5.0000000000000044E-3</v>
      </c>
      <c r="BV141" s="40">
        <f t="shared" si="40"/>
        <v>1</v>
      </c>
      <c r="BW141" s="40">
        <f t="shared" si="41"/>
        <v>5.5</v>
      </c>
      <c r="BX141" s="40">
        <f t="shared" si="42"/>
        <v>-0.80000000000000071</v>
      </c>
      <c r="BY141" s="40">
        <f t="shared" si="43"/>
        <v>4.0999999999999996</v>
      </c>
      <c r="BZ141" s="40">
        <f t="shared" si="44"/>
        <v>-4.0000000000000036E-3</v>
      </c>
      <c r="CA141" s="40">
        <f t="shared" si="45"/>
        <v>0.89999999999999858</v>
      </c>
      <c r="CB141" s="40">
        <f t="shared" si="46"/>
        <v>1.5</v>
      </c>
      <c r="CC141" s="40">
        <f t="shared" si="47"/>
        <v>2.0000000000000018E-3</v>
      </c>
    </row>
    <row r="142" spans="1:81" x14ac:dyDescent="0.25">
      <c r="A142" t="s">
        <v>268</v>
      </c>
      <c r="B142">
        <f>IFERROR(INDEX(BasicStats!$A:$AH,MATCH($A142,BasicStats!$B:$B,0),COLUMN()+1),INDEX(BasicStats!$A:$AH,MATCH($A142&amp;" NCAA",BasicStats!$B:$B,0),COLUMN()+1))</f>
        <v>33</v>
      </c>
      <c r="C142">
        <f>IFERROR(INDEX(BasicStats!$A:$AH,MATCH($A142,BasicStats!$B:$B,0),COLUMN()+1),INDEX(BasicStats!$A:$AH,MATCH($A142&amp;" NCAA",BasicStats!$B:$B,0),COLUMN()+1))</f>
        <v>14</v>
      </c>
      <c r="D142">
        <f>IFERROR(INDEX(BasicStats!$A:$AH,MATCH($A142,BasicStats!$B:$B,0),COLUMN()+1),INDEX(BasicStats!$A:$AH,MATCH($A142&amp;" NCAA",BasicStats!$B:$B,0),COLUMN()+1))</f>
        <v>19</v>
      </c>
      <c r="E142">
        <f>IFERROR(INDEX(BasicStats!$A:$AH,MATCH($A142,BasicStats!$B:$B,0),COLUMN()+1),INDEX(BasicStats!$A:$AH,MATCH($A142&amp;" NCAA",BasicStats!$B:$B,0),COLUMN()+1))</f>
        <v>0.42399999999999999</v>
      </c>
      <c r="F142">
        <f>IFERROR(INDEX(BasicStats!$A:$AH,MATCH($A142,BasicStats!$B:$B,0),COLUMN()+1),INDEX(BasicStats!$A:$AH,MATCH($A142&amp;" NCAA",BasicStats!$B:$B,0),COLUMN()+1))</f>
        <v>-8.51</v>
      </c>
      <c r="G142">
        <f>IFERROR(INDEX(BasicStats!$A:$AH,MATCH($A142,BasicStats!$B:$B,0),COLUMN()+1),INDEX(BasicStats!$A:$AH,MATCH($A142&amp;" NCAA",BasicStats!$B:$B,0),COLUMN()+1))</f>
        <v>-4.0599999999999996</v>
      </c>
      <c r="H142">
        <f>IFERROR(INDEX(BasicStats!$A:$AH,MATCH($A142,BasicStats!$B:$B,0),COLUMN()+1),INDEX(BasicStats!$A:$AH,MATCH($A142&amp;" NCAA",BasicStats!$B:$B,0),COLUMN()+1))</f>
        <v>6</v>
      </c>
      <c r="I142">
        <f>IFERROR(INDEX(BasicStats!$A:$AH,MATCH($A142,BasicStats!$B:$B,0),COLUMN()+1),INDEX(BasicStats!$A:$AH,MATCH($A142&amp;" NCAA",BasicStats!$B:$B,0),COLUMN()+1))</f>
        <v>12</v>
      </c>
      <c r="J142">
        <f>IFERROR(INDEX(BasicStats!$A:$AH,MATCH($A142,BasicStats!$B:$B,0),COLUMN()+1),INDEX(BasicStats!$A:$AH,MATCH($A142&amp;" NCAA",BasicStats!$B:$B,0),COLUMN()+1))</f>
        <v>8</v>
      </c>
      <c r="K142">
        <f>IFERROR(INDEX(BasicStats!$A:$AH,MATCH($A142,BasicStats!$B:$B,0),COLUMN()+1),INDEX(BasicStats!$A:$AH,MATCH($A142&amp;" NCAA",BasicStats!$B:$B,0),COLUMN()+1))</f>
        <v>6</v>
      </c>
      <c r="L142">
        <f>IFERROR(INDEX(BasicStats!$A:$AH,MATCH($A142,BasicStats!$B:$B,0),COLUMN()+1),INDEX(BasicStats!$A:$AH,MATCH($A142&amp;" NCAA",BasicStats!$B:$B,0),COLUMN()+1))</f>
        <v>4</v>
      </c>
      <c r="M142">
        <f>IFERROR(INDEX(BasicStats!$A:$AH,MATCH($A142,BasicStats!$B:$B,0),COLUMN()+1),INDEX(BasicStats!$A:$AH,MATCH($A142&amp;" NCAA",BasicStats!$B:$B,0),COLUMN()+1))</f>
        <v>11</v>
      </c>
      <c r="N142">
        <f>IFERROR(INDEX(BasicStats!$A:$AH,MATCH($A142,BasicStats!$B:$B,0),COLUMN()+1),INDEX(BasicStats!$A:$AH,MATCH($A142&amp;" NCAA",BasicStats!$B:$B,0),COLUMN()+1))</f>
        <v>2322</v>
      </c>
      <c r="O142">
        <f>IFERROR(INDEX(BasicStats!$A:$AH,MATCH($A142,BasicStats!$B:$B,0),COLUMN()+1),INDEX(BasicStats!$A:$AH,MATCH($A142&amp;" NCAA",BasicStats!$B:$B,0),COLUMN()+1))</f>
        <v>2409</v>
      </c>
      <c r="P142">
        <f>IFERROR(INDEX(BasicStats!$A:$AH,MATCH($A142,BasicStats!$B:$B,0),COLUMN()+1),INDEX(BasicStats!$A:$AH,MATCH($A142&amp;" NCAA",BasicStats!$B:$B,0),COLUMN()+1))</f>
        <v>0</v>
      </c>
      <c r="Q142">
        <f>IFERROR(INDEX(BasicStats!$A:$AH,MATCH($A142,BasicStats!$B:$B,0),COLUMN()+1),INDEX(BasicStats!$A:$AH,MATCH($A142&amp;" NCAA",BasicStats!$B:$B,0),COLUMN()+1))</f>
        <v>1350</v>
      </c>
      <c r="R142">
        <f>IFERROR(INDEX(BasicStats!$A:$AH,MATCH($A142,BasicStats!$B:$B,0),COLUMN()+1),INDEX(BasicStats!$A:$AH,MATCH($A142&amp;" NCAA",BasicStats!$B:$B,0),COLUMN()+1))</f>
        <v>821</v>
      </c>
      <c r="S142">
        <f>IFERROR(INDEX(BasicStats!$A:$AH,MATCH($A142,BasicStats!$B:$B,0),COLUMN()+1),INDEX(BasicStats!$A:$AH,MATCH($A142&amp;" NCAA",BasicStats!$B:$B,0),COLUMN()+1))</f>
        <v>1860</v>
      </c>
      <c r="T142">
        <f>IFERROR(INDEX(BasicStats!$A:$AH,MATCH($A142,BasicStats!$B:$B,0),COLUMN()+1),INDEX(BasicStats!$A:$AH,MATCH($A142&amp;" NCAA",BasicStats!$B:$B,0),COLUMN()+1))</f>
        <v>0.441</v>
      </c>
      <c r="U142">
        <f>IFERROR(INDEX(BasicStats!$A:$AH,MATCH($A142,BasicStats!$B:$B,0),COLUMN()+1),INDEX(BasicStats!$A:$AH,MATCH($A142&amp;" NCAA",BasicStats!$B:$B,0),COLUMN()+1))</f>
        <v>243</v>
      </c>
      <c r="V142">
        <f>IFERROR(INDEX(BasicStats!$A:$AH,MATCH($A142,BasicStats!$B:$B,0),COLUMN()+1),INDEX(BasicStats!$A:$AH,MATCH($A142&amp;" NCAA",BasicStats!$B:$B,0),COLUMN()+1))</f>
        <v>671</v>
      </c>
      <c r="W142">
        <f>IFERROR(INDEX(BasicStats!$A:$AH,MATCH($A142,BasicStats!$B:$B,0),COLUMN()+1),INDEX(BasicStats!$A:$AH,MATCH($A142&amp;" NCAA",BasicStats!$B:$B,0),COLUMN()+1))</f>
        <v>0.36199999999999999</v>
      </c>
      <c r="X142">
        <f>IFERROR(INDEX(BasicStats!$A:$AH,MATCH($A142,BasicStats!$B:$B,0),COLUMN()+1),INDEX(BasicStats!$A:$AH,MATCH($A142&amp;" NCAA",BasicStats!$B:$B,0),COLUMN()+1))</f>
        <v>437</v>
      </c>
      <c r="Y142">
        <f>IFERROR(INDEX(BasicStats!$A:$AH,MATCH($A142,BasicStats!$B:$B,0),COLUMN()+1),INDEX(BasicStats!$A:$AH,MATCH($A142&amp;" NCAA",BasicStats!$B:$B,0),COLUMN()+1))</f>
        <v>607</v>
      </c>
      <c r="Z142">
        <f>IFERROR(INDEX(BasicStats!$A:$AH,MATCH($A142,BasicStats!$B:$B,0),COLUMN()+1),INDEX(BasicStats!$A:$AH,MATCH($A142&amp;" NCAA",BasicStats!$B:$B,0),COLUMN()+1))</f>
        <v>0.72</v>
      </c>
      <c r="AA142">
        <f>IFERROR(INDEX(BasicStats!$A:$AH,MATCH($A142,BasicStats!$B:$B,0),COLUMN()+1),INDEX(BasicStats!$A:$AH,MATCH($A142&amp;" NCAA",BasicStats!$B:$B,0),COLUMN()+1))</f>
        <v>345</v>
      </c>
      <c r="AB142">
        <f>IFERROR(INDEX(BasicStats!$A:$AH,MATCH($A142,BasicStats!$B:$B,0),COLUMN()+1),INDEX(BasicStats!$A:$AH,MATCH($A142&amp;" NCAA",BasicStats!$B:$B,0),COLUMN()+1))</f>
        <v>1123</v>
      </c>
      <c r="AC142">
        <f>IFERROR(INDEX(BasicStats!$A:$AH,MATCH($A142,BasicStats!$B:$B,0),COLUMN()+1),INDEX(BasicStats!$A:$AH,MATCH($A142&amp;" NCAA",BasicStats!$B:$B,0),COLUMN()+1))</f>
        <v>403</v>
      </c>
      <c r="AD142">
        <f>IFERROR(INDEX(BasicStats!$A:$AH,MATCH($A142,BasicStats!$B:$B,0),COLUMN()+1),INDEX(BasicStats!$A:$AH,MATCH($A142&amp;" NCAA",BasicStats!$B:$B,0),COLUMN()+1))</f>
        <v>211</v>
      </c>
      <c r="AE142">
        <f>IFERROR(INDEX(BasicStats!$A:$AH,MATCH($A142,BasicStats!$B:$B,0),COLUMN()+1),INDEX(BasicStats!$A:$AH,MATCH($A142&amp;" NCAA",BasicStats!$B:$B,0),COLUMN()+1))</f>
        <v>101</v>
      </c>
      <c r="AF142">
        <f>IFERROR(INDEX(BasicStats!$A:$AH,MATCH($A142,BasicStats!$B:$B,0),COLUMN()+1),INDEX(BasicStats!$A:$AH,MATCH($A142&amp;" NCAA",BasicStats!$B:$B,0),COLUMN()+1))</f>
        <v>420</v>
      </c>
      <c r="AG142" s="38">
        <f>IFERROR(INDEX(AdvancedStats!$A:$AD,MATCH($A142,AdvancedStats!$B:$B,0),COLUMN()-15),INDEX(AdvancedStats!$A:$AD,MATCH($A142&amp;" NCAA",AdvancedStats!$B:$B,0),COLUMN()-15))</f>
        <v>66</v>
      </c>
      <c r="AH142" s="38">
        <f>IFERROR(INDEX(AdvancedStats!$A:$AD,MATCH($A142,AdvancedStats!$B:$B,0),COLUMN()-15),INDEX(AdvancedStats!$A:$AD,MATCH($A142&amp;" NCAA",AdvancedStats!$B:$B,0),COLUMN()-15))</f>
        <v>104.3</v>
      </c>
      <c r="AI142" s="38">
        <f>IFERROR(INDEX(AdvancedStats!$A:$AD,MATCH($A142,AdvancedStats!$B:$B,0),COLUMN()-15),INDEX(AdvancedStats!$A:$AD,MATCH($A142&amp;" NCAA",AdvancedStats!$B:$B,0),COLUMN()-15))</f>
        <v>0.32600000000000001</v>
      </c>
      <c r="AJ142" s="38">
        <f>IFERROR(INDEX(AdvancedStats!$A:$AD,MATCH($A142,AdvancedStats!$B:$B,0),COLUMN()-15),INDEX(AdvancedStats!$A:$AD,MATCH($A142&amp;" NCAA",AdvancedStats!$B:$B,0),COLUMN()-15))</f>
        <v>0.36099999999999999</v>
      </c>
      <c r="AK142" s="38">
        <f>IFERROR(INDEX(AdvancedStats!$A:$AD,MATCH($A142,AdvancedStats!$B:$B,0),COLUMN()-15),INDEX(AdvancedStats!$A:$AD,MATCH($A142&amp;" NCAA",AdvancedStats!$B:$B,0),COLUMN()-15))</f>
        <v>0.54</v>
      </c>
      <c r="AL142" s="38">
        <f>IFERROR(INDEX(AdvancedStats!$A:$AD,MATCH($A142,AdvancedStats!$B:$B,0),COLUMN()-15),INDEX(AdvancedStats!$A:$AD,MATCH($A142&amp;" NCAA",AdvancedStats!$B:$B,0),COLUMN()-15))</f>
        <v>50.6</v>
      </c>
      <c r="AM142" s="38">
        <f>IFERROR(INDEX(AdvancedStats!$A:$AD,MATCH($A142,AdvancedStats!$B:$B,0),COLUMN()-15),INDEX(AdvancedStats!$A:$AD,MATCH($A142&amp;" NCAA",AdvancedStats!$B:$B,0),COLUMN()-15))</f>
        <v>49.1</v>
      </c>
      <c r="AN142" s="38">
        <f>IFERROR(INDEX(AdvancedStats!$A:$AD,MATCH($A142,AdvancedStats!$B:$B,0),COLUMN()-15),INDEX(AdvancedStats!$A:$AD,MATCH($A142&amp;" NCAA",AdvancedStats!$B:$B,0),COLUMN()-15))</f>
        <v>9.5</v>
      </c>
      <c r="AO142" s="38">
        <f>IFERROR(INDEX(AdvancedStats!$A:$AD,MATCH($A142,AdvancedStats!$B:$B,0),COLUMN()-15),INDEX(AdvancedStats!$A:$AD,MATCH($A142&amp;" NCAA",AdvancedStats!$B:$B,0),COLUMN()-15))</f>
        <v>8.3000000000000007</v>
      </c>
      <c r="AP142" s="38">
        <f>IFERROR(INDEX(AdvancedStats!$A:$AD,MATCH($A142,AdvancedStats!$B:$B,0),COLUMN()-15),INDEX(AdvancedStats!$A:$AD,MATCH($A142&amp;" NCAA",AdvancedStats!$B:$B,0),COLUMN()-15))</f>
        <v>0.50700000000000001</v>
      </c>
      <c r="AQ142" s="38">
        <f>IFERROR(INDEX(AdvancedStats!$A:$AD,MATCH($A142,AdvancedStats!$B:$B,0),COLUMN()-15),INDEX(AdvancedStats!$A:$AD,MATCH($A142&amp;" NCAA",AdvancedStats!$B:$B,0),COLUMN()-15))</f>
        <v>16.399999999999999</v>
      </c>
      <c r="AR142" s="38">
        <f>IFERROR(INDEX(AdvancedStats!$A:$AD,MATCH($A142,AdvancedStats!$B:$B,0),COLUMN()-15),INDEX(AdvancedStats!$A:$AD,MATCH($A142&amp;" NCAA",AdvancedStats!$B:$B,0),COLUMN()-15))</f>
        <v>30.8</v>
      </c>
      <c r="AS142" s="38">
        <f>IFERROR(INDEX(AdvancedStats!$A:$AD,MATCH($A142,AdvancedStats!$B:$B,0),COLUMN()-15),INDEX(AdvancedStats!$A:$AD,MATCH($A142&amp;" NCAA",AdvancedStats!$B:$B,0),COLUMN()-15))</f>
        <v>0.23499999999999999</v>
      </c>
      <c r="AT142" s="39">
        <f>IFERROR(INDEX(AdvancedOpponentStats!$A:$AD,MATCH($A142,AdvancedOpponentStats!$B:$B,0),COLUMN()-27),INDEX(AdvancedOpponentStats!$A:$AD,MATCH($A142&amp;" NCAA",AdvancedOpponentStats!$B:$B,0),COLUMN()-27))</f>
        <v>108.2</v>
      </c>
      <c r="AU142" s="39">
        <f>IFERROR(INDEX(AdvancedOpponentStats!$A:$AD,MATCH($A142,AdvancedOpponentStats!$B:$B,0),COLUMN()-27),INDEX(AdvancedOpponentStats!$A:$AD,MATCH($A142&amp;" NCAA",AdvancedOpponentStats!$B:$B,0),COLUMN()-27))</f>
        <v>0.33400000000000002</v>
      </c>
      <c r="AV142" s="39">
        <f>IFERROR(INDEX(AdvancedOpponentStats!$A:$AD,MATCH($A142,AdvancedOpponentStats!$B:$B,0),COLUMN()-27),INDEX(AdvancedOpponentStats!$A:$AD,MATCH($A142&amp;" NCAA",AdvancedOpponentStats!$B:$B,0),COLUMN()-27))</f>
        <v>0.35</v>
      </c>
      <c r="AW142" s="39">
        <f>IFERROR(INDEX(AdvancedOpponentStats!$A:$AD,MATCH($A142,AdvancedOpponentStats!$B:$B,0),COLUMN()-27),INDEX(AdvancedOpponentStats!$A:$AD,MATCH($A142&amp;" NCAA",AdvancedOpponentStats!$B:$B,0),COLUMN()-27))</f>
        <v>0.55300000000000005</v>
      </c>
      <c r="AX142" s="39">
        <f>IFERROR(INDEX(AdvancedOpponentStats!$A:$AD,MATCH($A142,AdvancedOpponentStats!$B:$B,0),COLUMN()-27),INDEX(AdvancedOpponentStats!$A:$AD,MATCH($A142&amp;" NCAA",AdvancedOpponentStats!$B:$B,0),COLUMN()-27))</f>
        <v>49.4</v>
      </c>
      <c r="AY142" s="39">
        <f>IFERROR(INDEX(AdvancedOpponentStats!$A:$AD,MATCH($A142,AdvancedOpponentStats!$B:$B,0),COLUMN()-27),INDEX(AdvancedOpponentStats!$A:$AD,MATCH($A142&amp;" NCAA",AdvancedOpponentStats!$B:$B,0),COLUMN()-27))</f>
        <v>53.3</v>
      </c>
      <c r="AZ142" s="39">
        <f>IFERROR(INDEX(AdvancedOpponentStats!$A:$AD,MATCH($A142,AdvancedOpponentStats!$B:$B,0),COLUMN()-27),INDEX(AdvancedOpponentStats!$A:$AD,MATCH($A142&amp;" NCAA",AdvancedOpponentStats!$B:$B,0),COLUMN()-27))</f>
        <v>8.5</v>
      </c>
      <c r="BA142" s="39">
        <f>IFERROR(INDEX(AdvancedOpponentStats!$A:$AD,MATCH($A142,AdvancedOpponentStats!$B:$B,0),COLUMN()-27),INDEX(AdvancedOpponentStats!$A:$AD,MATCH($A142&amp;" NCAA",AdvancedOpponentStats!$B:$B,0),COLUMN()-27))</f>
        <v>8.8000000000000007</v>
      </c>
      <c r="BB142" s="39">
        <f>IFERROR(INDEX(AdvancedOpponentStats!$A:$AD,MATCH($A142,AdvancedOpponentStats!$B:$B,0),COLUMN()-27),INDEX(AdvancedOpponentStats!$A:$AD,MATCH($A142&amp;" NCAA",AdvancedOpponentStats!$B:$B,0),COLUMN()-27))</f>
        <v>0.52200000000000002</v>
      </c>
      <c r="BC142" s="39">
        <f>IFERROR(INDEX(AdvancedOpponentStats!$A:$AD,MATCH($A142,AdvancedOpponentStats!$B:$B,0),COLUMN()-27),INDEX(AdvancedOpponentStats!$A:$AD,MATCH($A142&amp;" NCAA",AdvancedOpponentStats!$B:$B,0),COLUMN()-27))</f>
        <v>14.7</v>
      </c>
      <c r="BD142" s="39">
        <f>IFERROR(INDEX(AdvancedOpponentStats!$A:$AD,MATCH($A142,AdvancedOpponentStats!$B:$B,0),COLUMN()-27),INDEX(AdvancedOpponentStats!$A:$AD,MATCH($A142&amp;" NCAA",AdvancedOpponentStats!$B:$B,0),COLUMN()-27))</f>
        <v>29.2</v>
      </c>
      <c r="BE142" s="39">
        <f>IFERROR(INDEX(AdvancedOpponentStats!$A:$AD,MATCH($A142,AdvancedOpponentStats!$B:$B,0),COLUMN()-27),INDEX(AdvancedOpponentStats!$A:$AD,MATCH($A142&amp;" NCAA",AdvancedOpponentStats!$B:$B,0),COLUMN()-27))</f>
        <v>0.23899999999999999</v>
      </c>
      <c r="BF142" s="41">
        <f>IFERROR(INDEX(TeamRankings!$A:$R,MATCH($A142,TeamRankings!$B:$B,0),COLUMN()-49),INDEX(TeamRankings!$A:$R,MATCH($A142&amp;" NCAA",TeamRankings!$B:$B,0),COLUMN()-49))</f>
        <v>-2.64</v>
      </c>
      <c r="BG142" s="41">
        <f>IFERROR(INDEX(TeamRankings!$A:$R,MATCH($A142,TeamRankings!$B:$B,0),COLUMN()-48),INDEX(TeamRankings!$A:$R,MATCH($A142&amp;" NCAA",TeamRankings!$B:$B,0),COLUMN()-48))</f>
        <v>-4.0599999999999996</v>
      </c>
      <c r="BH142" s="41">
        <f>IFERROR(INDEX(TeamRankings!$A:$R,MATCH($A142,TeamRankings!$B:$B,0),COLUMN()-47),INDEX(TeamRankings!$A:$R,MATCH($A142&amp;" NCAA",TeamRankings!$B:$B,0),COLUMN()-47))</f>
        <v>-5.3</v>
      </c>
      <c r="BI142" s="41">
        <f>IFERROR(INDEX(TeamRankings!$A:$R,MATCH($A142,TeamRankings!$B:$B,0),COLUMN()-47),INDEX(TeamRankings!$A:$R,MATCH($A142&amp;" NCAA",TeamRankings!$B:$B,0),COLUMN()-47))</f>
        <v>-3.22</v>
      </c>
      <c r="BJ142" s="41">
        <f>IFERROR(INDEX(TeamRankings!$A:$R,MATCH($A142,TeamRankings!$B:$B,0),COLUMN()-47),INDEX(TeamRankings!$A:$R,MATCH($A142&amp;" NCAA",TeamRankings!$B:$B,0),COLUMN()-47))</f>
        <v>-8.51</v>
      </c>
      <c r="BK142" s="41">
        <f>IFERROR(INDEX(TeamRankings!$A:$R,MATCH($A142,TeamRankings!$B:$B,0),COLUMN()-47),INDEX(TeamRankings!$A:$R,MATCH($A142&amp;" NCAA",TeamRankings!$B:$B,0),COLUMN()-47))</f>
        <v>98.81</v>
      </c>
      <c r="BL142" s="41">
        <f>IFERROR(INDEX(TeamRankings!$A:$R,MATCH($A142,TeamRankings!$B:$B,0),COLUMN()-47),INDEX(TeamRankings!$A:$R,MATCH($A142&amp;" NCAA",TeamRankings!$B:$B,0),COLUMN()-47))</f>
        <v>110.68</v>
      </c>
      <c r="BM142" s="41">
        <f>IFERROR(INDEX(TeamRankings!$A:$R,MATCH($A142,TeamRankings!$B:$B,0),COLUMN()-47),INDEX(TeamRankings!$A:$R,MATCH($A142&amp;" NCAA",TeamRankings!$B:$B,0),COLUMN()-47))</f>
        <v>-11.88</v>
      </c>
      <c r="BN142">
        <f t="shared" si="48"/>
        <v>245.5</v>
      </c>
      <c r="BO142">
        <f t="shared" si="49"/>
        <v>298</v>
      </c>
      <c r="BP142">
        <f t="shared" si="35"/>
        <v>70.36363636363636</v>
      </c>
      <c r="BQ142" s="41" t="str">
        <f>INDEX(TeamRankings!$A:$R,MATCH($A142,TeamRankings!$B:$B,0),3)</f>
        <v>CAA</v>
      </c>
      <c r="BR142" s="40">
        <f t="shared" si="36"/>
        <v>-3.9000000000000057</v>
      </c>
      <c r="BS142" s="40">
        <f t="shared" si="37"/>
        <v>-8.0000000000000071E-3</v>
      </c>
      <c r="BT142" s="40">
        <f t="shared" si="38"/>
        <v>1.100000000000001E-2</v>
      </c>
      <c r="BU142" s="40">
        <f t="shared" si="39"/>
        <v>-1.3000000000000012E-2</v>
      </c>
      <c r="BV142" s="40">
        <f t="shared" si="40"/>
        <v>1.2000000000000028</v>
      </c>
      <c r="BW142" s="40">
        <f t="shared" si="41"/>
        <v>-4.1999999999999957</v>
      </c>
      <c r="BX142" s="40">
        <f t="shared" si="42"/>
        <v>1</v>
      </c>
      <c r="BY142" s="40">
        <f t="shared" si="43"/>
        <v>-0.5</v>
      </c>
      <c r="BZ142" s="40">
        <f t="shared" si="44"/>
        <v>-1.5000000000000013E-2</v>
      </c>
      <c r="CA142" s="40">
        <f t="shared" si="45"/>
        <v>1.6999999999999993</v>
      </c>
      <c r="CB142" s="40">
        <f t="shared" si="46"/>
        <v>1.6000000000000014</v>
      </c>
      <c r="CC142" s="40">
        <f t="shared" si="47"/>
        <v>-4.0000000000000036E-3</v>
      </c>
    </row>
    <row r="143" spans="1:81" x14ac:dyDescent="0.25">
      <c r="A143" t="s">
        <v>269</v>
      </c>
      <c r="B143">
        <f>IFERROR(INDEX(BasicStats!$A:$AH,MATCH($A143,BasicStats!$B:$B,0),COLUMN()+1),INDEX(BasicStats!$A:$AH,MATCH($A143&amp;" NCAA",BasicStats!$B:$B,0),COLUMN()+1))</f>
        <v>34</v>
      </c>
      <c r="C143">
        <f>IFERROR(INDEX(BasicStats!$A:$AH,MATCH($A143,BasicStats!$B:$B,0),COLUMN()+1),INDEX(BasicStats!$A:$AH,MATCH($A143&amp;" NCAA",BasicStats!$B:$B,0),COLUMN()+1))</f>
        <v>25</v>
      </c>
      <c r="D143">
        <f>IFERROR(INDEX(BasicStats!$A:$AH,MATCH($A143,BasicStats!$B:$B,0),COLUMN()+1),INDEX(BasicStats!$A:$AH,MATCH($A143&amp;" NCAA",BasicStats!$B:$B,0),COLUMN()+1))</f>
        <v>9</v>
      </c>
      <c r="E143">
        <f>IFERROR(INDEX(BasicStats!$A:$AH,MATCH($A143,BasicStats!$B:$B,0),COLUMN()+1),INDEX(BasicStats!$A:$AH,MATCH($A143&amp;" NCAA",BasicStats!$B:$B,0),COLUMN()+1))</f>
        <v>0.73499999999999999</v>
      </c>
      <c r="F143">
        <f>IFERROR(INDEX(BasicStats!$A:$AH,MATCH($A143,BasicStats!$B:$B,0),COLUMN()+1),INDEX(BasicStats!$A:$AH,MATCH($A143&amp;" NCAA",BasicStats!$B:$B,0),COLUMN()+1))</f>
        <v>15.36</v>
      </c>
      <c r="G143">
        <f>IFERROR(INDEX(BasicStats!$A:$AH,MATCH($A143,BasicStats!$B:$B,0),COLUMN()+1),INDEX(BasicStats!$A:$AH,MATCH($A143&amp;" NCAA",BasicStats!$B:$B,0),COLUMN()+1))</f>
        <v>9.15</v>
      </c>
      <c r="H143">
        <f>IFERROR(INDEX(BasicStats!$A:$AH,MATCH($A143,BasicStats!$B:$B,0),COLUMN()+1),INDEX(BasicStats!$A:$AH,MATCH($A143&amp;" NCAA",BasicStats!$B:$B,0),COLUMN()+1))</f>
        <v>14</v>
      </c>
      <c r="I143">
        <f>IFERROR(INDEX(BasicStats!$A:$AH,MATCH($A143,BasicStats!$B:$B,0),COLUMN()+1),INDEX(BasicStats!$A:$AH,MATCH($A143&amp;" NCAA",BasicStats!$B:$B,0),COLUMN()+1))</f>
        <v>4</v>
      </c>
      <c r="J143">
        <f>IFERROR(INDEX(BasicStats!$A:$AH,MATCH($A143,BasicStats!$B:$B,0),COLUMN()+1),INDEX(BasicStats!$A:$AH,MATCH($A143&amp;" NCAA",BasicStats!$B:$B,0),COLUMN()+1))</f>
        <v>13</v>
      </c>
      <c r="K143">
        <f>IFERROR(INDEX(BasicStats!$A:$AH,MATCH($A143,BasicStats!$B:$B,0),COLUMN()+1),INDEX(BasicStats!$A:$AH,MATCH($A143&amp;" NCAA",BasicStats!$B:$B,0),COLUMN()+1))</f>
        <v>2</v>
      </c>
      <c r="L143">
        <f>IFERROR(INDEX(BasicStats!$A:$AH,MATCH($A143,BasicStats!$B:$B,0),COLUMN()+1),INDEX(BasicStats!$A:$AH,MATCH($A143&amp;" NCAA",BasicStats!$B:$B,0),COLUMN()+1))</f>
        <v>7</v>
      </c>
      <c r="M143">
        <f>IFERROR(INDEX(BasicStats!$A:$AH,MATCH($A143,BasicStats!$B:$B,0),COLUMN()+1),INDEX(BasicStats!$A:$AH,MATCH($A143&amp;" NCAA",BasicStats!$B:$B,0),COLUMN()+1))</f>
        <v>5</v>
      </c>
      <c r="N143">
        <f>IFERROR(INDEX(BasicStats!$A:$AH,MATCH($A143,BasicStats!$B:$B,0),COLUMN()+1),INDEX(BasicStats!$A:$AH,MATCH($A143&amp;" NCAA",BasicStats!$B:$B,0),COLUMN()+1))</f>
        <v>2236</v>
      </c>
      <c r="O143">
        <f>IFERROR(INDEX(BasicStats!$A:$AH,MATCH($A143,BasicStats!$B:$B,0),COLUMN()+1),INDEX(BasicStats!$A:$AH,MATCH($A143&amp;" NCAA",BasicStats!$B:$B,0),COLUMN()+1))</f>
        <v>2025</v>
      </c>
      <c r="P143">
        <f>IFERROR(INDEX(BasicStats!$A:$AH,MATCH($A143,BasicStats!$B:$B,0),COLUMN()+1),INDEX(BasicStats!$A:$AH,MATCH($A143&amp;" NCAA",BasicStats!$B:$B,0),COLUMN()+1))</f>
        <v>0</v>
      </c>
      <c r="Q143">
        <f>IFERROR(INDEX(BasicStats!$A:$AH,MATCH($A143,BasicStats!$B:$B,0),COLUMN()+1),INDEX(BasicStats!$A:$AH,MATCH($A143&amp;" NCAA",BasicStats!$B:$B,0),COLUMN()+1))</f>
        <v>1360</v>
      </c>
      <c r="R143">
        <f>IFERROR(INDEX(BasicStats!$A:$AH,MATCH($A143,BasicStats!$B:$B,0),COLUMN()+1),INDEX(BasicStats!$A:$AH,MATCH($A143&amp;" NCAA",BasicStats!$B:$B,0),COLUMN()+1))</f>
        <v>806</v>
      </c>
      <c r="S143">
        <f>IFERROR(INDEX(BasicStats!$A:$AH,MATCH($A143,BasicStats!$B:$B,0),COLUMN()+1),INDEX(BasicStats!$A:$AH,MATCH($A143&amp;" NCAA",BasicStats!$B:$B,0),COLUMN()+1))</f>
        <v>1877</v>
      </c>
      <c r="T143">
        <f>IFERROR(INDEX(BasicStats!$A:$AH,MATCH($A143,BasicStats!$B:$B,0),COLUMN()+1),INDEX(BasicStats!$A:$AH,MATCH($A143&amp;" NCAA",BasicStats!$B:$B,0),COLUMN()+1))</f>
        <v>0.42899999999999999</v>
      </c>
      <c r="U143">
        <f>IFERROR(INDEX(BasicStats!$A:$AH,MATCH($A143,BasicStats!$B:$B,0),COLUMN()+1),INDEX(BasicStats!$A:$AH,MATCH($A143&amp;" NCAA",BasicStats!$B:$B,0),COLUMN()+1))</f>
        <v>241</v>
      </c>
      <c r="V143">
        <f>IFERROR(INDEX(BasicStats!$A:$AH,MATCH($A143,BasicStats!$B:$B,0),COLUMN()+1),INDEX(BasicStats!$A:$AH,MATCH($A143&amp;" NCAA",BasicStats!$B:$B,0),COLUMN()+1))</f>
        <v>721</v>
      </c>
      <c r="W143">
        <f>IFERROR(INDEX(BasicStats!$A:$AH,MATCH($A143,BasicStats!$B:$B,0),COLUMN()+1),INDEX(BasicStats!$A:$AH,MATCH($A143&amp;" NCAA",BasicStats!$B:$B,0),COLUMN()+1))</f>
        <v>0.33400000000000002</v>
      </c>
      <c r="X143">
        <f>IFERROR(INDEX(BasicStats!$A:$AH,MATCH($A143,BasicStats!$B:$B,0),COLUMN()+1),INDEX(BasicStats!$A:$AH,MATCH($A143&amp;" NCAA",BasicStats!$B:$B,0),COLUMN()+1))</f>
        <v>383</v>
      </c>
      <c r="Y143">
        <f>IFERROR(INDEX(BasicStats!$A:$AH,MATCH($A143,BasicStats!$B:$B,0),COLUMN()+1),INDEX(BasicStats!$A:$AH,MATCH($A143&amp;" NCAA",BasicStats!$B:$B,0),COLUMN()+1))</f>
        <v>574</v>
      </c>
      <c r="Z143">
        <f>IFERROR(INDEX(BasicStats!$A:$AH,MATCH($A143,BasicStats!$B:$B,0),COLUMN()+1),INDEX(BasicStats!$A:$AH,MATCH($A143&amp;" NCAA",BasicStats!$B:$B,0),COLUMN()+1))</f>
        <v>0.66700000000000004</v>
      </c>
      <c r="AA143">
        <f>IFERROR(INDEX(BasicStats!$A:$AH,MATCH($A143,BasicStats!$B:$B,0),COLUMN()+1),INDEX(BasicStats!$A:$AH,MATCH($A143&amp;" NCAA",BasicStats!$B:$B,0),COLUMN()+1))</f>
        <v>320</v>
      </c>
      <c r="AB143">
        <f>IFERROR(INDEX(BasicStats!$A:$AH,MATCH($A143,BasicStats!$B:$B,0),COLUMN()+1),INDEX(BasicStats!$A:$AH,MATCH($A143&amp;" NCAA",BasicStats!$B:$B,0),COLUMN()+1))</f>
        <v>1134</v>
      </c>
      <c r="AC143">
        <f>IFERROR(INDEX(BasicStats!$A:$AH,MATCH($A143,BasicStats!$B:$B,0),COLUMN()+1),INDEX(BasicStats!$A:$AH,MATCH($A143&amp;" NCAA",BasicStats!$B:$B,0),COLUMN()+1))</f>
        <v>464</v>
      </c>
      <c r="AD143">
        <f>IFERROR(INDEX(BasicStats!$A:$AH,MATCH($A143,BasicStats!$B:$B,0),COLUMN()+1),INDEX(BasicStats!$A:$AH,MATCH($A143&amp;" NCAA",BasicStats!$B:$B,0),COLUMN()+1))</f>
        <v>256</v>
      </c>
      <c r="AE143">
        <f>IFERROR(INDEX(BasicStats!$A:$AH,MATCH($A143,BasicStats!$B:$B,0),COLUMN()+1),INDEX(BasicStats!$A:$AH,MATCH($A143&amp;" NCAA",BasicStats!$B:$B,0),COLUMN()+1))</f>
        <v>76</v>
      </c>
      <c r="AF143">
        <f>IFERROR(INDEX(BasicStats!$A:$AH,MATCH($A143,BasicStats!$B:$B,0),COLUMN()+1),INDEX(BasicStats!$A:$AH,MATCH($A143&amp;" NCAA",BasicStats!$B:$B,0),COLUMN()+1))</f>
        <v>385</v>
      </c>
      <c r="AG143" s="38">
        <f>IFERROR(INDEX(AdvancedStats!$A:$AD,MATCH($A143,AdvancedStats!$B:$B,0),COLUMN()-15),INDEX(AdvancedStats!$A:$AD,MATCH($A143&amp;" NCAA",AdvancedStats!$B:$B,0),COLUMN()-15))</f>
        <v>65</v>
      </c>
      <c r="AH143" s="38">
        <f>IFERROR(INDEX(AdvancedStats!$A:$AD,MATCH($A143,AdvancedStats!$B:$B,0),COLUMN()-15),INDEX(AdvancedStats!$A:$AD,MATCH($A143&amp;" NCAA",AdvancedStats!$B:$B,0),COLUMN()-15))</f>
        <v>101.2</v>
      </c>
      <c r="AI143" s="38">
        <f>IFERROR(INDEX(AdvancedStats!$A:$AD,MATCH($A143,AdvancedStats!$B:$B,0),COLUMN()-15),INDEX(AdvancedStats!$A:$AD,MATCH($A143&amp;" NCAA",AdvancedStats!$B:$B,0),COLUMN()-15))</f>
        <v>0.30599999999999999</v>
      </c>
      <c r="AJ143" s="38">
        <f>IFERROR(INDEX(AdvancedStats!$A:$AD,MATCH($A143,AdvancedStats!$B:$B,0),COLUMN()-15),INDEX(AdvancedStats!$A:$AD,MATCH($A143&amp;" NCAA",AdvancedStats!$B:$B,0),COLUMN()-15))</f>
        <v>0.38400000000000001</v>
      </c>
      <c r="AK143" s="38">
        <f>IFERROR(INDEX(AdvancedStats!$A:$AD,MATCH($A143,AdvancedStats!$B:$B,0),COLUMN()-15),INDEX(AdvancedStats!$A:$AD,MATCH($A143&amp;" NCAA",AdvancedStats!$B:$B,0),COLUMN()-15))</f>
        <v>0.52</v>
      </c>
      <c r="AL143" s="38">
        <f>IFERROR(INDEX(AdvancedStats!$A:$AD,MATCH($A143,AdvancedStats!$B:$B,0),COLUMN()-15),INDEX(AdvancedStats!$A:$AD,MATCH($A143&amp;" NCAA",AdvancedStats!$B:$B,0),COLUMN()-15))</f>
        <v>50.8</v>
      </c>
      <c r="AM143" s="38">
        <f>IFERROR(INDEX(AdvancedStats!$A:$AD,MATCH($A143,AdvancedStats!$B:$B,0),COLUMN()-15),INDEX(AdvancedStats!$A:$AD,MATCH($A143&amp;" NCAA",AdvancedStats!$B:$B,0),COLUMN()-15))</f>
        <v>57.6</v>
      </c>
      <c r="AN143" s="38">
        <f>IFERROR(INDEX(AdvancedStats!$A:$AD,MATCH($A143,AdvancedStats!$B:$B,0),COLUMN()-15),INDEX(AdvancedStats!$A:$AD,MATCH($A143&amp;" NCAA",AdvancedStats!$B:$B,0),COLUMN()-15))</f>
        <v>11.6</v>
      </c>
      <c r="AO143" s="38">
        <f>IFERROR(INDEX(AdvancedStats!$A:$AD,MATCH($A143,AdvancedStats!$B:$B,0),COLUMN()-15),INDEX(AdvancedStats!$A:$AD,MATCH($A143&amp;" NCAA",AdvancedStats!$B:$B,0),COLUMN()-15))</f>
        <v>7.7</v>
      </c>
      <c r="AP143" s="38">
        <f>IFERROR(INDEX(AdvancedStats!$A:$AD,MATCH($A143,AdvancedStats!$B:$B,0),COLUMN()-15),INDEX(AdvancedStats!$A:$AD,MATCH($A143&amp;" NCAA",AdvancedStats!$B:$B,0),COLUMN()-15))</f>
        <v>0.49399999999999999</v>
      </c>
      <c r="AQ143" s="38">
        <f>IFERROR(INDEX(AdvancedStats!$A:$AD,MATCH($A143,AdvancedStats!$B:$B,0),COLUMN()-15),INDEX(AdvancedStats!$A:$AD,MATCH($A143&amp;" NCAA",AdvancedStats!$B:$B,0),COLUMN()-15))</f>
        <v>15.2</v>
      </c>
      <c r="AR143" s="38">
        <f>IFERROR(INDEX(AdvancedStats!$A:$AD,MATCH($A143,AdvancedStats!$B:$B,0),COLUMN()-15),INDEX(AdvancedStats!$A:$AD,MATCH($A143&amp;" NCAA",AdvancedStats!$B:$B,0),COLUMN()-15))</f>
        <v>28.1</v>
      </c>
      <c r="AS143" s="38">
        <f>IFERROR(INDEX(AdvancedStats!$A:$AD,MATCH($A143,AdvancedStats!$B:$B,0),COLUMN()-15),INDEX(AdvancedStats!$A:$AD,MATCH($A143&amp;" NCAA",AdvancedStats!$B:$B,0),COLUMN()-15))</f>
        <v>0.20399999999999999</v>
      </c>
      <c r="AT143" s="39">
        <f>IFERROR(INDEX(AdvancedOpponentStats!$A:$AD,MATCH($A143,AdvancedOpponentStats!$B:$B,0),COLUMN()-27),INDEX(AdvancedOpponentStats!$A:$AD,MATCH($A143&amp;" NCAA",AdvancedOpponentStats!$B:$B,0),COLUMN()-27))</f>
        <v>91.6</v>
      </c>
      <c r="AU143" s="39">
        <f>IFERROR(INDEX(AdvancedOpponentStats!$A:$AD,MATCH($A143,AdvancedOpponentStats!$B:$B,0),COLUMN()-27),INDEX(AdvancedOpponentStats!$A:$AD,MATCH($A143&amp;" NCAA",AdvancedOpponentStats!$B:$B,0),COLUMN()-27))</f>
        <v>0.307</v>
      </c>
      <c r="AV143" s="39">
        <f>IFERROR(INDEX(AdvancedOpponentStats!$A:$AD,MATCH($A143,AdvancedOpponentStats!$B:$B,0),COLUMN()-27),INDEX(AdvancedOpponentStats!$A:$AD,MATCH($A143&amp;" NCAA",AdvancedOpponentStats!$B:$B,0),COLUMN()-27))</f>
        <v>0.42899999999999999</v>
      </c>
      <c r="AW143" s="39">
        <f>IFERROR(INDEX(AdvancedOpponentStats!$A:$AD,MATCH($A143,AdvancedOpponentStats!$B:$B,0),COLUMN()-27),INDEX(AdvancedOpponentStats!$A:$AD,MATCH($A143&amp;" NCAA",AdvancedOpponentStats!$B:$B,0),COLUMN()-27))</f>
        <v>0.51100000000000001</v>
      </c>
      <c r="AX143" s="39">
        <f>IFERROR(INDEX(AdvancedOpponentStats!$A:$AD,MATCH($A143,AdvancedOpponentStats!$B:$B,0),COLUMN()-27),INDEX(AdvancedOpponentStats!$A:$AD,MATCH($A143&amp;" NCAA",AdvancedOpponentStats!$B:$B,0),COLUMN()-27))</f>
        <v>49.2</v>
      </c>
      <c r="AY143" s="39">
        <f>IFERROR(INDEX(AdvancedOpponentStats!$A:$AD,MATCH($A143,AdvancedOpponentStats!$B:$B,0),COLUMN()-27),INDEX(AdvancedOpponentStats!$A:$AD,MATCH($A143&amp;" NCAA",AdvancedOpponentStats!$B:$B,0),COLUMN()-27))</f>
        <v>54.7</v>
      </c>
      <c r="AZ143" s="39">
        <f>IFERROR(INDEX(AdvancedOpponentStats!$A:$AD,MATCH($A143,AdvancedOpponentStats!$B:$B,0),COLUMN()-27),INDEX(AdvancedOpponentStats!$A:$AD,MATCH($A143&amp;" NCAA",AdvancedOpponentStats!$B:$B,0),COLUMN()-27))</f>
        <v>9.6</v>
      </c>
      <c r="BA143" s="39">
        <f>IFERROR(INDEX(AdvancedOpponentStats!$A:$AD,MATCH($A143,AdvancedOpponentStats!$B:$B,0),COLUMN()-27),INDEX(AdvancedOpponentStats!$A:$AD,MATCH($A143&amp;" NCAA",AdvancedOpponentStats!$B:$B,0),COLUMN()-27))</f>
        <v>8.1999999999999993</v>
      </c>
      <c r="BB143" s="39">
        <f>IFERROR(INDEX(AdvancedOpponentStats!$A:$AD,MATCH($A143,AdvancedOpponentStats!$B:$B,0),COLUMN()-27),INDEX(AdvancedOpponentStats!$A:$AD,MATCH($A143&amp;" NCAA",AdvancedOpponentStats!$B:$B,0),COLUMN()-27))</f>
        <v>0.48199999999999998</v>
      </c>
      <c r="BC143" s="39">
        <f>IFERROR(INDEX(AdvancedOpponentStats!$A:$AD,MATCH($A143,AdvancedOpponentStats!$B:$B,0),COLUMN()-27),INDEX(AdvancedOpponentStats!$A:$AD,MATCH($A143&amp;" NCAA",AdvancedOpponentStats!$B:$B,0),COLUMN()-27))</f>
        <v>20.3</v>
      </c>
      <c r="BD143" s="39">
        <f>IFERROR(INDEX(AdvancedOpponentStats!$A:$AD,MATCH($A143,AdvancedOpponentStats!$B:$B,0),COLUMN()-27),INDEX(AdvancedOpponentStats!$A:$AD,MATCH($A143&amp;" NCAA",AdvancedOpponentStats!$B:$B,0),COLUMN()-27))</f>
        <v>25.5</v>
      </c>
      <c r="BE143" s="39">
        <f>IFERROR(INDEX(AdvancedOpponentStats!$A:$AD,MATCH($A143,AdvancedOpponentStats!$B:$B,0),COLUMN()-27),INDEX(AdvancedOpponentStats!$A:$AD,MATCH($A143&amp;" NCAA",AdvancedOpponentStats!$B:$B,0),COLUMN()-27))</f>
        <v>0.20699999999999999</v>
      </c>
      <c r="BF143" s="41">
        <f>IFERROR(INDEX(TeamRankings!$A:$R,MATCH($A143,TeamRankings!$B:$B,0),COLUMN()-49),INDEX(TeamRankings!$A:$R,MATCH($A143&amp;" NCAA",TeamRankings!$B:$B,0),COLUMN()-49))</f>
        <v>6.21</v>
      </c>
      <c r="BG143" s="41">
        <f>IFERROR(INDEX(TeamRankings!$A:$R,MATCH($A143,TeamRankings!$B:$B,0),COLUMN()-48),INDEX(TeamRankings!$A:$R,MATCH($A143&amp;" NCAA",TeamRankings!$B:$B,0),COLUMN()-48))</f>
        <v>9.15</v>
      </c>
      <c r="BH143" s="41">
        <f>IFERROR(INDEX(TeamRankings!$A:$R,MATCH($A143,TeamRankings!$B:$B,0),COLUMN()-47),INDEX(TeamRankings!$A:$R,MATCH($A143&amp;" NCAA",TeamRankings!$B:$B,0),COLUMN()-47))</f>
        <v>-1.5</v>
      </c>
      <c r="BI143" s="41">
        <f>IFERROR(INDEX(TeamRankings!$A:$R,MATCH($A143,TeamRankings!$B:$B,0),COLUMN()-47),INDEX(TeamRankings!$A:$R,MATCH($A143&amp;" NCAA",TeamRankings!$B:$B,0),COLUMN()-47))</f>
        <v>16.850000000000001</v>
      </c>
      <c r="BJ143" s="41">
        <f>IFERROR(INDEX(TeamRankings!$A:$R,MATCH($A143,TeamRankings!$B:$B,0),COLUMN()-47),INDEX(TeamRankings!$A:$R,MATCH($A143&amp;" NCAA",TeamRankings!$B:$B,0),COLUMN()-47))</f>
        <v>15.36</v>
      </c>
      <c r="BK143" s="41">
        <f>IFERROR(INDEX(TeamRankings!$A:$R,MATCH($A143,TeamRankings!$B:$B,0),COLUMN()-47),INDEX(TeamRankings!$A:$R,MATCH($A143&amp;" NCAA",TeamRankings!$B:$B,0),COLUMN()-47))</f>
        <v>108.8</v>
      </c>
      <c r="BL143" s="41">
        <f>IFERROR(INDEX(TeamRankings!$A:$R,MATCH($A143,TeamRankings!$B:$B,0),COLUMN()-47),INDEX(TeamRankings!$A:$R,MATCH($A143&amp;" NCAA",TeamRankings!$B:$B,0),COLUMN()-47))</f>
        <v>85.73</v>
      </c>
      <c r="BM143" s="41">
        <f>IFERROR(INDEX(TeamRankings!$A:$R,MATCH($A143,TeamRankings!$B:$B,0),COLUMN()-47),INDEX(TeamRankings!$A:$R,MATCH($A143&amp;" NCAA",TeamRankings!$B:$B,0),COLUMN()-47))</f>
        <v>23.07</v>
      </c>
      <c r="BN143">
        <f t="shared" si="48"/>
        <v>84</v>
      </c>
      <c r="BO143">
        <f t="shared" si="49"/>
        <v>5</v>
      </c>
      <c r="BP143">
        <f t="shared" si="35"/>
        <v>65.764705882352942</v>
      </c>
      <c r="BQ143" s="41" t="str">
        <f>INDEX(TeamRankings!$A:$R,MATCH($A143,TeamRankings!$B:$B,0),3)</f>
        <v>Big 12</v>
      </c>
      <c r="BR143" s="40">
        <f t="shared" si="36"/>
        <v>9.6000000000000085</v>
      </c>
      <c r="BS143" s="40">
        <f t="shared" si="37"/>
        <v>-1.0000000000000009E-3</v>
      </c>
      <c r="BT143" s="40">
        <f t="shared" si="38"/>
        <v>-4.4999999999999984E-2</v>
      </c>
      <c r="BU143" s="40">
        <f t="shared" si="39"/>
        <v>9.000000000000008E-3</v>
      </c>
      <c r="BV143" s="40">
        <f t="shared" si="40"/>
        <v>1.5999999999999943</v>
      </c>
      <c r="BW143" s="40">
        <f t="shared" si="41"/>
        <v>2.8999999999999986</v>
      </c>
      <c r="BX143" s="40">
        <f t="shared" si="42"/>
        <v>2</v>
      </c>
      <c r="BY143" s="40">
        <f t="shared" si="43"/>
        <v>-0.49999999999999911</v>
      </c>
      <c r="BZ143" s="40">
        <f t="shared" si="44"/>
        <v>1.2000000000000011E-2</v>
      </c>
      <c r="CA143" s="40">
        <f t="shared" si="45"/>
        <v>-5.1000000000000014</v>
      </c>
      <c r="CB143" s="40">
        <f t="shared" si="46"/>
        <v>2.6000000000000014</v>
      </c>
      <c r="CC143" s="40">
        <f t="shared" si="47"/>
        <v>-3.0000000000000027E-3</v>
      </c>
    </row>
    <row r="144" spans="1:81" x14ac:dyDescent="0.25">
      <c r="A144" t="s">
        <v>270</v>
      </c>
      <c r="B144">
        <f>IFERROR(INDEX(BasicStats!$A:$AH,MATCH($A144,BasicStats!$B:$B,0),COLUMN()+1),INDEX(BasicStats!$A:$AH,MATCH($A144&amp;" NCAA",BasicStats!$B:$B,0),COLUMN()+1))</f>
        <v>36</v>
      </c>
      <c r="C144">
        <f>IFERROR(INDEX(BasicStats!$A:$AH,MATCH($A144,BasicStats!$B:$B,0),COLUMN()+1),INDEX(BasicStats!$A:$AH,MATCH($A144&amp;" NCAA",BasicStats!$B:$B,0),COLUMN()+1))</f>
        <v>26</v>
      </c>
      <c r="D144">
        <f>IFERROR(INDEX(BasicStats!$A:$AH,MATCH($A144,BasicStats!$B:$B,0),COLUMN()+1),INDEX(BasicStats!$A:$AH,MATCH($A144&amp;" NCAA",BasicStats!$B:$B,0),COLUMN()+1))</f>
        <v>10</v>
      </c>
      <c r="E144">
        <f>IFERROR(INDEX(BasicStats!$A:$AH,MATCH($A144,BasicStats!$B:$B,0),COLUMN()+1),INDEX(BasicStats!$A:$AH,MATCH($A144&amp;" NCAA",BasicStats!$B:$B,0),COLUMN()+1))</f>
        <v>0.72199999999999998</v>
      </c>
      <c r="F144">
        <f>IFERROR(INDEX(BasicStats!$A:$AH,MATCH($A144,BasicStats!$B:$B,0),COLUMN()+1),INDEX(BasicStats!$A:$AH,MATCH($A144&amp;" NCAA",BasicStats!$B:$B,0),COLUMN()+1))</f>
        <v>18.309999999999999</v>
      </c>
      <c r="G144">
        <f>IFERROR(INDEX(BasicStats!$A:$AH,MATCH($A144,BasicStats!$B:$B,0),COLUMN()+1),INDEX(BasicStats!$A:$AH,MATCH($A144&amp;" NCAA",BasicStats!$B:$B,0),COLUMN()+1))</f>
        <v>12.75</v>
      </c>
      <c r="H144">
        <f>IFERROR(INDEX(BasicStats!$A:$AH,MATCH($A144,BasicStats!$B:$B,0),COLUMN()+1),INDEX(BasicStats!$A:$AH,MATCH($A144&amp;" NCAA",BasicStats!$B:$B,0),COLUMN()+1))</f>
        <v>12</v>
      </c>
      <c r="I144">
        <f>IFERROR(INDEX(BasicStats!$A:$AH,MATCH($A144,BasicStats!$B:$B,0),COLUMN()+1),INDEX(BasicStats!$A:$AH,MATCH($A144&amp;" NCAA",BasicStats!$B:$B,0),COLUMN()+1))</f>
        <v>6</v>
      </c>
      <c r="J144">
        <f>IFERROR(INDEX(BasicStats!$A:$AH,MATCH($A144,BasicStats!$B:$B,0),COLUMN()+1),INDEX(BasicStats!$A:$AH,MATCH($A144&amp;" NCAA",BasicStats!$B:$B,0),COLUMN()+1))</f>
        <v>16</v>
      </c>
      <c r="K144">
        <f>IFERROR(INDEX(BasicStats!$A:$AH,MATCH($A144,BasicStats!$B:$B,0),COLUMN()+1),INDEX(BasicStats!$A:$AH,MATCH($A144&amp;" NCAA",BasicStats!$B:$B,0),COLUMN()+1))</f>
        <v>0</v>
      </c>
      <c r="L144">
        <f>IFERROR(INDEX(BasicStats!$A:$AH,MATCH($A144,BasicStats!$B:$B,0),COLUMN()+1),INDEX(BasicStats!$A:$AH,MATCH($A144&amp;" NCAA",BasicStats!$B:$B,0),COLUMN()+1))</f>
        <v>3</v>
      </c>
      <c r="M144">
        <f>IFERROR(INDEX(BasicStats!$A:$AH,MATCH($A144,BasicStats!$B:$B,0),COLUMN()+1),INDEX(BasicStats!$A:$AH,MATCH($A144&amp;" NCAA",BasicStats!$B:$B,0),COLUMN()+1))</f>
        <v>8</v>
      </c>
      <c r="N144">
        <f>IFERROR(INDEX(BasicStats!$A:$AH,MATCH($A144,BasicStats!$B:$B,0),COLUMN()+1),INDEX(BasicStats!$A:$AH,MATCH($A144&amp;" NCAA",BasicStats!$B:$B,0),COLUMN()+1))</f>
        <v>2725</v>
      </c>
      <c r="O144">
        <f>IFERROR(INDEX(BasicStats!$A:$AH,MATCH($A144,BasicStats!$B:$B,0),COLUMN()+1),INDEX(BasicStats!$A:$AH,MATCH($A144&amp;" NCAA",BasicStats!$B:$B,0),COLUMN()+1))</f>
        <v>2525</v>
      </c>
      <c r="P144">
        <f>IFERROR(INDEX(BasicStats!$A:$AH,MATCH($A144,BasicStats!$B:$B,0),COLUMN()+1),INDEX(BasicStats!$A:$AH,MATCH($A144&amp;" NCAA",BasicStats!$B:$B,0),COLUMN()+1))</f>
        <v>0</v>
      </c>
      <c r="Q144">
        <f>IFERROR(INDEX(BasicStats!$A:$AH,MATCH($A144,BasicStats!$B:$B,0),COLUMN()+1),INDEX(BasicStats!$A:$AH,MATCH($A144&amp;" NCAA",BasicStats!$B:$B,0),COLUMN()+1))</f>
        <v>1455</v>
      </c>
      <c r="R144">
        <f>IFERROR(INDEX(BasicStats!$A:$AH,MATCH($A144,BasicStats!$B:$B,0),COLUMN()+1),INDEX(BasicStats!$A:$AH,MATCH($A144&amp;" NCAA",BasicStats!$B:$B,0),COLUMN()+1))</f>
        <v>989</v>
      </c>
      <c r="S144">
        <f>IFERROR(INDEX(BasicStats!$A:$AH,MATCH($A144,BasicStats!$B:$B,0),COLUMN()+1),INDEX(BasicStats!$A:$AH,MATCH($A144&amp;" NCAA",BasicStats!$B:$B,0),COLUMN()+1))</f>
        <v>2128</v>
      </c>
      <c r="T144">
        <f>IFERROR(INDEX(BasicStats!$A:$AH,MATCH($A144,BasicStats!$B:$B,0),COLUMN()+1),INDEX(BasicStats!$A:$AH,MATCH($A144&amp;" NCAA",BasicStats!$B:$B,0),COLUMN()+1))</f>
        <v>0.46500000000000002</v>
      </c>
      <c r="U144">
        <f>IFERROR(INDEX(BasicStats!$A:$AH,MATCH($A144,BasicStats!$B:$B,0),COLUMN()+1),INDEX(BasicStats!$A:$AH,MATCH($A144&amp;" NCAA",BasicStats!$B:$B,0),COLUMN()+1))</f>
        <v>260</v>
      </c>
      <c r="V144">
        <f>IFERROR(INDEX(BasicStats!$A:$AH,MATCH($A144,BasicStats!$B:$B,0),COLUMN()+1),INDEX(BasicStats!$A:$AH,MATCH($A144&amp;" NCAA",BasicStats!$B:$B,0),COLUMN()+1))</f>
        <v>743</v>
      </c>
      <c r="W144">
        <f>IFERROR(INDEX(BasicStats!$A:$AH,MATCH($A144,BasicStats!$B:$B,0),COLUMN()+1),INDEX(BasicStats!$A:$AH,MATCH($A144&amp;" NCAA",BasicStats!$B:$B,0),COLUMN()+1))</f>
        <v>0.35</v>
      </c>
      <c r="X144">
        <f>IFERROR(INDEX(BasicStats!$A:$AH,MATCH($A144,BasicStats!$B:$B,0),COLUMN()+1),INDEX(BasicStats!$A:$AH,MATCH($A144&amp;" NCAA",BasicStats!$B:$B,0),COLUMN()+1))</f>
        <v>487</v>
      </c>
      <c r="Y144">
        <f>IFERROR(INDEX(BasicStats!$A:$AH,MATCH($A144,BasicStats!$B:$B,0),COLUMN()+1),INDEX(BasicStats!$A:$AH,MATCH($A144&amp;" NCAA",BasicStats!$B:$B,0),COLUMN()+1))</f>
        <v>691</v>
      </c>
      <c r="Z144">
        <f>IFERROR(INDEX(BasicStats!$A:$AH,MATCH($A144,BasicStats!$B:$B,0),COLUMN()+1),INDEX(BasicStats!$A:$AH,MATCH($A144&amp;" NCAA",BasicStats!$B:$B,0),COLUMN()+1))</f>
        <v>0.70499999999999996</v>
      </c>
      <c r="AA144">
        <f>IFERROR(INDEX(BasicStats!$A:$AH,MATCH($A144,BasicStats!$B:$B,0),COLUMN()+1),INDEX(BasicStats!$A:$AH,MATCH($A144&amp;" NCAA",BasicStats!$B:$B,0),COLUMN()+1))</f>
        <v>374</v>
      </c>
      <c r="AB144">
        <f>IFERROR(INDEX(BasicStats!$A:$AH,MATCH($A144,BasicStats!$B:$B,0),COLUMN()+1),INDEX(BasicStats!$A:$AH,MATCH($A144&amp;" NCAA",BasicStats!$B:$B,0),COLUMN()+1))</f>
        <v>1376</v>
      </c>
      <c r="AC144">
        <f>IFERROR(INDEX(BasicStats!$A:$AH,MATCH($A144,BasicStats!$B:$B,0),COLUMN()+1),INDEX(BasicStats!$A:$AH,MATCH($A144&amp;" NCAA",BasicStats!$B:$B,0),COLUMN()+1))</f>
        <v>478</v>
      </c>
      <c r="AD144">
        <f>IFERROR(INDEX(BasicStats!$A:$AH,MATCH($A144,BasicStats!$B:$B,0),COLUMN()+1),INDEX(BasicStats!$A:$AH,MATCH($A144&amp;" NCAA",BasicStats!$B:$B,0),COLUMN()+1))</f>
        <v>243</v>
      </c>
      <c r="AE144">
        <f>IFERROR(INDEX(BasicStats!$A:$AH,MATCH($A144,BasicStats!$B:$B,0),COLUMN()+1),INDEX(BasicStats!$A:$AH,MATCH($A144&amp;" NCAA",BasicStats!$B:$B,0),COLUMN()+1))</f>
        <v>139</v>
      </c>
      <c r="AF144">
        <f>IFERROR(INDEX(BasicStats!$A:$AH,MATCH($A144,BasicStats!$B:$B,0),COLUMN()+1),INDEX(BasicStats!$A:$AH,MATCH($A144&amp;" NCAA",BasicStats!$B:$B,0),COLUMN()+1))</f>
        <v>472</v>
      </c>
      <c r="AG144" s="38">
        <f>IFERROR(INDEX(AdvancedStats!$A:$AD,MATCH($A144,AdvancedStats!$B:$B,0),COLUMN()-15),INDEX(AdvancedStats!$A:$AD,MATCH($A144&amp;" NCAA",AdvancedStats!$B:$B,0),COLUMN()-15))</f>
        <v>70.3</v>
      </c>
      <c r="AH144" s="38">
        <f>IFERROR(INDEX(AdvancedStats!$A:$AD,MATCH($A144,AdvancedStats!$B:$B,0),COLUMN()-15),INDEX(AdvancedStats!$A:$AD,MATCH($A144&amp;" NCAA",AdvancedStats!$B:$B,0),COLUMN()-15))</f>
        <v>106.5</v>
      </c>
      <c r="AI144" s="38">
        <f>IFERROR(INDEX(AdvancedStats!$A:$AD,MATCH($A144,AdvancedStats!$B:$B,0),COLUMN()-15),INDEX(AdvancedStats!$A:$AD,MATCH($A144&amp;" NCAA",AdvancedStats!$B:$B,0),COLUMN()-15))</f>
        <v>0.32500000000000001</v>
      </c>
      <c r="AJ144" s="38">
        <f>IFERROR(INDEX(AdvancedStats!$A:$AD,MATCH($A144,AdvancedStats!$B:$B,0),COLUMN()-15),INDEX(AdvancedStats!$A:$AD,MATCH($A144&amp;" NCAA",AdvancedStats!$B:$B,0),COLUMN()-15))</f>
        <v>0.34899999999999998</v>
      </c>
      <c r="AK144" s="38">
        <f>IFERROR(INDEX(AdvancedStats!$A:$AD,MATCH($A144,AdvancedStats!$B:$B,0),COLUMN()-15),INDEX(AdvancedStats!$A:$AD,MATCH($A144&amp;" NCAA",AdvancedStats!$B:$B,0),COLUMN()-15))</f>
        <v>0.55500000000000005</v>
      </c>
      <c r="AL144" s="38">
        <f>IFERROR(INDEX(AdvancedStats!$A:$AD,MATCH($A144,AdvancedStats!$B:$B,0),COLUMN()-15),INDEX(AdvancedStats!$A:$AD,MATCH($A144&amp;" NCAA",AdvancedStats!$B:$B,0),COLUMN()-15))</f>
        <v>52.1</v>
      </c>
      <c r="AM144" s="38">
        <f>IFERROR(INDEX(AdvancedStats!$A:$AD,MATCH($A144,AdvancedStats!$B:$B,0),COLUMN()-15),INDEX(AdvancedStats!$A:$AD,MATCH($A144&amp;" NCAA",AdvancedStats!$B:$B,0),COLUMN()-15))</f>
        <v>48.3</v>
      </c>
      <c r="AN144" s="38">
        <f>IFERROR(INDEX(AdvancedStats!$A:$AD,MATCH($A144,AdvancedStats!$B:$B,0),COLUMN()-15),INDEX(AdvancedStats!$A:$AD,MATCH($A144&amp;" NCAA",AdvancedStats!$B:$B,0),COLUMN()-15))</f>
        <v>9.5</v>
      </c>
      <c r="AO144" s="38">
        <f>IFERROR(INDEX(AdvancedStats!$A:$AD,MATCH($A144,AdvancedStats!$B:$B,0),COLUMN()-15),INDEX(AdvancedStats!$A:$AD,MATCH($A144&amp;" NCAA",AdvancedStats!$B:$B,0),COLUMN()-15))</f>
        <v>10.9</v>
      </c>
      <c r="AP144" s="38">
        <f>IFERROR(INDEX(AdvancedStats!$A:$AD,MATCH($A144,AdvancedStats!$B:$B,0),COLUMN()-15),INDEX(AdvancedStats!$A:$AD,MATCH($A144&amp;" NCAA",AdvancedStats!$B:$B,0),COLUMN()-15))</f>
        <v>0.52600000000000002</v>
      </c>
      <c r="AQ144" s="38">
        <f>IFERROR(INDEX(AdvancedStats!$A:$AD,MATCH($A144,AdvancedStats!$B:$B,0),COLUMN()-15),INDEX(AdvancedStats!$A:$AD,MATCH($A144&amp;" NCAA",AdvancedStats!$B:$B,0),COLUMN()-15))</f>
        <v>16.100000000000001</v>
      </c>
      <c r="AR144" s="38">
        <f>IFERROR(INDEX(AdvancedStats!$A:$AD,MATCH($A144,AdvancedStats!$B:$B,0),COLUMN()-15),INDEX(AdvancedStats!$A:$AD,MATCH($A144&amp;" NCAA",AdvancedStats!$B:$B,0),COLUMN()-15))</f>
        <v>29.9</v>
      </c>
      <c r="AS144" s="38">
        <f>IFERROR(INDEX(AdvancedStats!$A:$AD,MATCH($A144,AdvancedStats!$B:$B,0),COLUMN()-15),INDEX(AdvancedStats!$A:$AD,MATCH($A144&amp;" NCAA",AdvancedStats!$B:$B,0),COLUMN()-15))</f>
        <v>0.22900000000000001</v>
      </c>
      <c r="AT144" s="39">
        <f>IFERROR(INDEX(AdvancedOpponentStats!$A:$AD,MATCH($A144,AdvancedOpponentStats!$B:$B,0),COLUMN()-27),INDEX(AdvancedOpponentStats!$A:$AD,MATCH($A144&amp;" NCAA",AdvancedOpponentStats!$B:$B,0),COLUMN()-27))</f>
        <v>98.7</v>
      </c>
      <c r="AU144" s="39">
        <f>IFERROR(INDEX(AdvancedOpponentStats!$A:$AD,MATCH($A144,AdvancedOpponentStats!$B:$B,0),COLUMN()-27),INDEX(AdvancedOpponentStats!$A:$AD,MATCH($A144&amp;" NCAA",AdvancedOpponentStats!$B:$B,0),COLUMN()-27))</f>
        <v>0.27800000000000002</v>
      </c>
      <c r="AV144" s="39">
        <f>IFERROR(INDEX(AdvancedOpponentStats!$A:$AD,MATCH($A144,AdvancedOpponentStats!$B:$B,0),COLUMN()-27),INDEX(AdvancedOpponentStats!$A:$AD,MATCH($A144&amp;" NCAA",AdvancedOpponentStats!$B:$B,0),COLUMN()-27))</f>
        <v>0.41899999999999998</v>
      </c>
      <c r="AW144" s="39">
        <f>IFERROR(INDEX(AdvancedOpponentStats!$A:$AD,MATCH($A144,AdvancedOpponentStats!$B:$B,0),COLUMN()-27),INDEX(AdvancedOpponentStats!$A:$AD,MATCH($A144&amp;" NCAA",AdvancedOpponentStats!$B:$B,0),COLUMN()-27))</f>
        <v>0.50700000000000001</v>
      </c>
      <c r="AX144" s="39">
        <f>IFERROR(INDEX(AdvancedOpponentStats!$A:$AD,MATCH($A144,AdvancedOpponentStats!$B:$B,0),COLUMN()-27),INDEX(AdvancedOpponentStats!$A:$AD,MATCH($A144&amp;" NCAA",AdvancedOpponentStats!$B:$B,0),COLUMN()-27))</f>
        <v>47.9</v>
      </c>
      <c r="AY144" s="39">
        <f>IFERROR(INDEX(AdvancedOpponentStats!$A:$AD,MATCH($A144,AdvancedOpponentStats!$B:$B,0),COLUMN()-27),INDEX(AdvancedOpponentStats!$A:$AD,MATCH($A144&amp;" NCAA",AdvancedOpponentStats!$B:$B,0),COLUMN()-27))</f>
        <v>52.7</v>
      </c>
      <c r="AZ144" s="39">
        <f>IFERROR(INDEX(AdvancedOpponentStats!$A:$AD,MATCH($A144,AdvancedOpponentStats!$B:$B,0),COLUMN()-27),INDEX(AdvancedOpponentStats!$A:$AD,MATCH($A144&amp;" NCAA",AdvancedOpponentStats!$B:$B,0),COLUMN()-27))</f>
        <v>9.3000000000000007</v>
      </c>
      <c r="BA144" s="39">
        <f>IFERROR(INDEX(AdvancedOpponentStats!$A:$AD,MATCH($A144,AdvancedOpponentStats!$B:$B,0),COLUMN()-27),INDEX(AdvancedOpponentStats!$A:$AD,MATCH($A144&amp;" NCAA",AdvancedOpponentStats!$B:$B,0),COLUMN()-27))</f>
        <v>8.9</v>
      </c>
      <c r="BB144" s="39">
        <f>IFERROR(INDEX(AdvancedOpponentStats!$A:$AD,MATCH($A144,AdvancedOpponentStats!$B:$B,0),COLUMN()-27),INDEX(AdvancedOpponentStats!$A:$AD,MATCH($A144&amp;" NCAA",AdvancedOpponentStats!$B:$B,0),COLUMN()-27))</f>
        <v>0.47799999999999998</v>
      </c>
      <c r="BC144" s="39">
        <f>IFERROR(INDEX(AdvancedOpponentStats!$A:$AD,MATCH($A144,AdvancedOpponentStats!$B:$B,0),COLUMN()-27),INDEX(AdvancedOpponentStats!$A:$AD,MATCH($A144&amp;" NCAA",AdvancedOpponentStats!$B:$B,0),COLUMN()-27))</f>
        <v>15.4</v>
      </c>
      <c r="BD144" s="39">
        <f>IFERROR(INDEX(AdvancedOpponentStats!$A:$AD,MATCH($A144,AdvancedOpponentStats!$B:$B,0),COLUMN()-27),INDEX(AdvancedOpponentStats!$A:$AD,MATCH($A144&amp;" NCAA",AdvancedOpponentStats!$B:$B,0),COLUMN()-27))</f>
        <v>27.8</v>
      </c>
      <c r="BE144" s="39">
        <f>IFERROR(INDEX(AdvancedOpponentStats!$A:$AD,MATCH($A144,AdvancedOpponentStats!$B:$B,0),COLUMN()-27),INDEX(AdvancedOpponentStats!$A:$AD,MATCH($A144&amp;" NCAA",AdvancedOpponentStats!$B:$B,0),COLUMN()-27))</f>
        <v>0.191</v>
      </c>
      <c r="BF144" s="41">
        <f>IFERROR(INDEX(TeamRankings!$A:$R,MATCH($A144,TeamRankings!$B:$B,0),COLUMN()-49),INDEX(TeamRankings!$A:$R,MATCH($A144&amp;" NCAA",TeamRankings!$B:$B,0),COLUMN()-49))</f>
        <v>5.56</v>
      </c>
      <c r="BG144" s="41">
        <f>IFERROR(INDEX(TeamRankings!$A:$R,MATCH($A144,TeamRankings!$B:$B,0),COLUMN()-48),INDEX(TeamRankings!$A:$R,MATCH($A144&amp;" NCAA",TeamRankings!$B:$B,0),COLUMN()-48))</f>
        <v>12.75</v>
      </c>
      <c r="BH144" s="41">
        <f>IFERROR(INDEX(TeamRankings!$A:$R,MATCH($A144,TeamRankings!$B:$B,0),COLUMN()-47),INDEX(TeamRankings!$A:$R,MATCH($A144&amp;" NCAA",TeamRankings!$B:$B,0),COLUMN()-47))</f>
        <v>10.8</v>
      </c>
      <c r="BI144" s="41">
        <f>IFERROR(INDEX(TeamRankings!$A:$R,MATCH($A144,TeamRankings!$B:$B,0),COLUMN()-47),INDEX(TeamRankings!$A:$R,MATCH($A144&amp;" NCAA",TeamRankings!$B:$B,0),COLUMN()-47))</f>
        <v>7.5</v>
      </c>
      <c r="BJ144" s="41">
        <f>IFERROR(INDEX(TeamRankings!$A:$R,MATCH($A144,TeamRankings!$B:$B,0),COLUMN()-47),INDEX(TeamRankings!$A:$R,MATCH($A144&amp;" NCAA",TeamRankings!$B:$B,0),COLUMN()-47))</f>
        <v>18.309999999999999</v>
      </c>
      <c r="BK144" s="41">
        <f>IFERROR(INDEX(TeamRankings!$A:$R,MATCH($A144,TeamRankings!$B:$B,0),COLUMN()-47),INDEX(TeamRankings!$A:$R,MATCH($A144&amp;" NCAA",TeamRankings!$B:$B,0),COLUMN()-47))</f>
        <v>115.49</v>
      </c>
      <c r="BL144" s="41">
        <f>IFERROR(INDEX(TeamRankings!$A:$R,MATCH($A144,TeamRankings!$B:$B,0),COLUMN()-47),INDEX(TeamRankings!$A:$R,MATCH($A144&amp;" NCAA",TeamRankings!$B:$B,0),COLUMN()-47))</f>
        <v>89.22</v>
      </c>
      <c r="BM144" s="41">
        <f>IFERROR(INDEX(TeamRankings!$A:$R,MATCH($A144,TeamRankings!$B:$B,0),COLUMN()-47),INDEX(TeamRankings!$A:$R,MATCH($A144&amp;" NCAA",TeamRankings!$B:$B,0),COLUMN()-47))</f>
        <v>26.27</v>
      </c>
      <c r="BN144">
        <f t="shared" si="48"/>
        <v>19</v>
      </c>
      <c r="BO144">
        <f t="shared" si="49"/>
        <v>17</v>
      </c>
      <c r="BP144">
        <f t="shared" si="35"/>
        <v>75.694444444444443</v>
      </c>
      <c r="BQ144" s="41" t="str">
        <f>INDEX(TeamRankings!$A:$R,MATCH($A144,TeamRankings!$B:$B,0),3)</f>
        <v>Big 12</v>
      </c>
      <c r="BR144" s="40">
        <f t="shared" si="36"/>
        <v>7.7999999999999972</v>
      </c>
      <c r="BS144" s="40">
        <f t="shared" si="37"/>
        <v>4.6999999999999986E-2</v>
      </c>
      <c r="BT144" s="40">
        <f t="shared" si="38"/>
        <v>-7.0000000000000007E-2</v>
      </c>
      <c r="BU144" s="40">
        <f t="shared" si="39"/>
        <v>4.8000000000000043E-2</v>
      </c>
      <c r="BV144" s="40">
        <f t="shared" si="40"/>
        <v>4.2000000000000028</v>
      </c>
      <c r="BW144" s="40">
        <f t="shared" si="41"/>
        <v>-4.4000000000000057</v>
      </c>
      <c r="BX144" s="40">
        <f t="shared" si="42"/>
        <v>0.19999999999999929</v>
      </c>
      <c r="BY144" s="40">
        <f t="shared" si="43"/>
        <v>2</v>
      </c>
      <c r="BZ144" s="40">
        <f t="shared" si="44"/>
        <v>4.8000000000000043E-2</v>
      </c>
      <c r="CA144" s="40">
        <f t="shared" si="45"/>
        <v>0.70000000000000107</v>
      </c>
      <c r="CB144" s="40">
        <f t="shared" si="46"/>
        <v>2.0999999999999979</v>
      </c>
      <c r="CC144" s="40">
        <f t="shared" si="47"/>
        <v>3.8000000000000006E-2</v>
      </c>
    </row>
    <row r="145" spans="1:81" x14ac:dyDescent="0.25">
      <c r="A145" t="s">
        <v>271</v>
      </c>
      <c r="B145">
        <f>IFERROR(INDEX(BasicStats!$A:$AH,MATCH($A145,BasicStats!$B:$B,0),COLUMN()+1),INDEX(BasicStats!$A:$AH,MATCH($A145&amp;" NCAA",BasicStats!$B:$B,0),COLUMN()+1))</f>
        <v>32</v>
      </c>
      <c r="C145">
        <f>IFERROR(INDEX(BasicStats!$A:$AH,MATCH($A145,BasicStats!$B:$B,0),COLUMN()+1),INDEX(BasicStats!$A:$AH,MATCH($A145&amp;" NCAA",BasicStats!$B:$B,0),COLUMN()+1))</f>
        <v>6</v>
      </c>
      <c r="D145">
        <f>IFERROR(INDEX(BasicStats!$A:$AH,MATCH($A145,BasicStats!$B:$B,0),COLUMN()+1),INDEX(BasicStats!$A:$AH,MATCH($A145&amp;" NCAA",BasicStats!$B:$B,0),COLUMN()+1))</f>
        <v>26</v>
      </c>
      <c r="E145">
        <f>IFERROR(INDEX(BasicStats!$A:$AH,MATCH($A145,BasicStats!$B:$B,0),COLUMN()+1),INDEX(BasicStats!$A:$AH,MATCH($A145&amp;" NCAA",BasicStats!$B:$B,0),COLUMN()+1))</f>
        <v>0.188</v>
      </c>
      <c r="F145">
        <f>IFERROR(INDEX(BasicStats!$A:$AH,MATCH($A145,BasicStats!$B:$B,0),COLUMN()+1),INDEX(BasicStats!$A:$AH,MATCH($A145&amp;" NCAA",BasicStats!$B:$B,0),COLUMN()+1))</f>
        <v>-16.14</v>
      </c>
      <c r="G145">
        <f>IFERROR(INDEX(BasicStats!$A:$AH,MATCH($A145,BasicStats!$B:$B,0),COLUMN()+1),INDEX(BasicStats!$A:$AH,MATCH($A145&amp;" NCAA",BasicStats!$B:$B,0),COLUMN()+1))</f>
        <v>-1.01</v>
      </c>
      <c r="H145">
        <f>IFERROR(INDEX(BasicStats!$A:$AH,MATCH($A145,BasicStats!$B:$B,0),COLUMN()+1),INDEX(BasicStats!$A:$AH,MATCH($A145&amp;" NCAA",BasicStats!$B:$B,0),COLUMN()+1))</f>
        <v>3</v>
      </c>
      <c r="I145">
        <f>IFERROR(INDEX(BasicStats!$A:$AH,MATCH($A145,BasicStats!$B:$B,0),COLUMN()+1),INDEX(BasicStats!$A:$AH,MATCH($A145&amp;" NCAA",BasicStats!$B:$B,0),COLUMN()+1))</f>
        <v>13</v>
      </c>
      <c r="J145">
        <f>IFERROR(INDEX(BasicStats!$A:$AH,MATCH($A145,BasicStats!$B:$B,0),COLUMN()+1),INDEX(BasicStats!$A:$AH,MATCH($A145&amp;" NCAA",BasicStats!$B:$B,0),COLUMN()+1))</f>
        <v>6</v>
      </c>
      <c r="K145">
        <f>IFERROR(INDEX(BasicStats!$A:$AH,MATCH($A145,BasicStats!$B:$B,0),COLUMN()+1),INDEX(BasicStats!$A:$AH,MATCH($A145&amp;" NCAA",BasicStats!$B:$B,0),COLUMN()+1))</f>
        <v>8</v>
      </c>
      <c r="L145">
        <f>IFERROR(INDEX(BasicStats!$A:$AH,MATCH($A145,BasicStats!$B:$B,0),COLUMN()+1),INDEX(BasicStats!$A:$AH,MATCH($A145&amp;" NCAA",BasicStats!$B:$B,0),COLUMN()+1))</f>
        <v>0</v>
      </c>
      <c r="M145">
        <f>IFERROR(INDEX(BasicStats!$A:$AH,MATCH($A145,BasicStats!$B:$B,0),COLUMN()+1),INDEX(BasicStats!$A:$AH,MATCH($A145&amp;" NCAA",BasicStats!$B:$B,0),COLUMN()+1))</f>
        <v>15</v>
      </c>
      <c r="N145">
        <f>IFERROR(INDEX(BasicStats!$A:$AH,MATCH($A145,BasicStats!$B:$B,0),COLUMN()+1),INDEX(BasicStats!$A:$AH,MATCH($A145&amp;" NCAA",BasicStats!$B:$B,0),COLUMN()+1))</f>
        <v>2030</v>
      </c>
      <c r="O145">
        <f>IFERROR(INDEX(BasicStats!$A:$AH,MATCH($A145,BasicStats!$B:$B,0),COLUMN()+1),INDEX(BasicStats!$A:$AH,MATCH($A145&amp;" NCAA",BasicStats!$B:$B,0),COLUMN()+1))</f>
        <v>2455</v>
      </c>
      <c r="P145">
        <f>IFERROR(INDEX(BasicStats!$A:$AH,MATCH($A145,BasicStats!$B:$B,0),COLUMN()+1),INDEX(BasicStats!$A:$AH,MATCH($A145&amp;" NCAA",BasicStats!$B:$B,0),COLUMN()+1))</f>
        <v>0</v>
      </c>
      <c r="Q145">
        <f>IFERROR(INDEX(BasicStats!$A:$AH,MATCH($A145,BasicStats!$B:$B,0),COLUMN()+1),INDEX(BasicStats!$A:$AH,MATCH($A145&amp;" NCAA",BasicStats!$B:$B,0),COLUMN()+1))</f>
        <v>1285</v>
      </c>
      <c r="R145">
        <f>IFERROR(INDEX(BasicStats!$A:$AH,MATCH($A145,BasicStats!$B:$B,0),COLUMN()+1),INDEX(BasicStats!$A:$AH,MATCH($A145&amp;" NCAA",BasicStats!$B:$B,0),COLUMN()+1))</f>
        <v>742</v>
      </c>
      <c r="S145">
        <f>IFERROR(INDEX(BasicStats!$A:$AH,MATCH($A145,BasicStats!$B:$B,0),COLUMN()+1),INDEX(BasicStats!$A:$AH,MATCH($A145&amp;" NCAA",BasicStats!$B:$B,0),COLUMN()+1))</f>
        <v>1945</v>
      </c>
      <c r="T145">
        <f>IFERROR(INDEX(BasicStats!$A:$AH,MATCH($A145,BasicStats!$B:$B,0),COLUMN()+1),INDEX(BasicStats!$A:$AH,MATCH($A145&amp;" NCAA",BasicStats!$B:$B,0),COLUMN()+1))</f>
        <v>0.38100000000000001</v>
      </c>
      <c r="U145">
        <f>IFERROR(INDEX(BasicStats!$A:$AH,MATCH($A145,BasicStats!$B:$B,0),COLUMN()+1),INDEX(BasicStats!$A:$AH,MATCH($A145&amp;" NCAA",BasicStats!$B:$B,0),COLUMN()+1))</f>
        <v>136</v>
      </c>
      <c r="V145">
        <f>IFERROR(INDEX(BasicStats!$A:$AH,MATCH($A145,BasicStats!$B:$B,0),COLUMN()+1),INDEX(BasicStats!$A:$AH,MATCH($A145&amp;" NCAA",BasicStats!$B:$B,0),COLUMN()+1))</f>
        <v>438</v>
      </c>
      <c r="W145">
        <f>IFERROR(INDEX(BasicStats!$A:$AH,MATCH($A145,BasicStats!$B:$B,0),COLUMN()+1),INDEX(BasicStats!$A:$AH,MATCH($A145&amp;" NCAA",BasicStats!$B:$B,0),COLUMN()+1))</f>
        <v>0.311</v>
      </c>
      <c r="X145">
        <f>IFERROR(INDEX(BasicStats!$A:$AH,MATCH($A145,BasicStats!$B:$B,0),COLUMN()+1),INDEX(BasicStats!$A:$AH,MATCH($A145&amp;" NCAA",BasicStats!$B:$B,0),COLUMN()+1))</f>
        <v>410</v>
      </c>
      <c r="Y145">
        <f>IFERROR(INDEX(BasicStats!$A:$AH,MATCH($A145,BasicStats!$B:$B,0),COLUMN()+1),INDEX(BasicStats!$A:$AH,MATCH($A145&amp;" NCAA",BasicStats!$B:$B,0),COLUMN()+1))</f>
        <v>590</v>
      </c>
      <c r="Z145">
        <f>IFERROR(INDEX(BasicStats!$A:$AH,MATCH($A145,BasicStats!$B:$B,0),COLUMN()+1),INDEX(BasicStats!$A:$AH,MATCH($A145&amp;" NCAA",BasicStats!$B:$B,0),COLUMN()+1))</f>
        <v>0.69499999999999995</v>
      </c>
      <c r="AA145">
        <f>IFERROR(INDEX(BasicStats!$A:$AH,MATCH($A145,BasicStats!$B:$B,0),COLUMN()+1),INDEX(BasicStats!$A:$AH,MATCH($A145&amp;" NCAA",BasicStats!$B:$B,0),COLUMN()+1))</f>
        <v>372</v>
      </c>
      <c r="AB145">
        <f>IFERROR(INDEX(BasicStats!$A:$AH,MATCH($A145,BasicStats!$B:$B,0),COLUMN()+1),INDEX(BasicStats!$A:$AH,MATCH($A145&amp;" NCAA",BasicStats!$B:$B,0),COLUMN()+1))</f>
        <v>1163</v>
      </c>
      <c r="AC145">
        <f>IFERROR(INDEX(BasicStats!$A:$AH,MATCH($A145,BasicStats!$B:$B,0),COLUMN()+1),INDEX(BasicStats!$A:$AH,MATCH($A145&amp;" NCAA",BasicStats!$B:$B,0),COLUMN()+1))</f>
        <v>363</v>
      </c>
      <c r="AD145">
        <f>IFERROR(INDEX(BasicStats!$A:$AH,MATCH($A145,BasicStats!$B:$B,0),COLUMN()+1),INDEX(BasicStats!$A:$AH,MATCH($A145&amp;" NCAA",BasicStats!$B:$B,0),COLUMN()+1))</f>
        <v>185</v>
      </c>
      <c r="AE145">
        <f>IFERROR(INDEX(BasicStats!$A:$AH,MATCH($A145,BasicStats!$B:$B,0),COLUMN()+1),INDEX(BasicStats!$A:$AH,MATCH($A145&amp;" NCAA",BasicStats!$B:$B,0),COLUMN()+1))</f>
        <v>106</v>
      </c>
      <c r="AF145">
        <f>IFERROR(INDEX(BasicStats!$A:$AH,MATCH($A145,BasicStats!$B:$B,0),COLUMN()+1),INDEX(BasicStats!$A:$AH,MATCH($A145&amp;" NCAA",BasicStats!$B:$B,0),COLUMN()+1))</f>
        <v>437</v>
      </c>
      <c r="AG145" s="38">
        <f>IFERROR(INDEX(AdvancedStats!$A:$AD,MATCH($A145,AdvancedStats!$B:$B,0),COLUMN()-15),INDEX(AdvancedStats!$A:$AD,MATCH($A145&amp;" NCAA",AdvancedStats!$B:$B,0),COLUMN()-15))</f>
        <v>70.900000000000006</v>
      </c>
      <c r="AH145" s="38">
        <f>IFERROR(INDEX(AdvancedStats!$A:$AD,MATCH($A145,AdvancedStats!$B:$B,0),COLUMN()-15),INDEX(AdvancedStats!$A:$AD,MATCH($A145&amp;" NCAA",AdvancedStats!$B:$B,0),COLUMN()-15))</f>
        <v>89.1</v>
      </c>
      <c r="AI145" s="38">
        <f>IFERROR(INDEX(AdvancedStats!$A:$AD,MATCH($A145,AdvancedStats!$B:$B,0),COLUMN()-15),INDEX(AdvancedStats!$A:$AD,MATCH($A145&amp;" NCAA",AdvancedStats!$B:$B,0),COLUMN()-15))</f>
        <v>0.30299999999999999</v>
      </c>
      <c r="AJ145" s="38">
        <f>IFERROR(INDEX(AdvancedStats!$A:$AD,MATCH($A145,AdvancedStats!$B:$B,0),COLUMN()-15),INDEX(AdvancedStats!$A:$AD,MATCH($A145&amp;" NCAA",AdvancedStats!$B:$B,0),COLUMN()-15))</f>
        <v>0.22500000000000001</v>
      </c>
      <c r="AK145" s="38">
        <f>IFERROR(INDEX(AdvancedStats!$A:$AD,MATCH($A145,AdvancedStats!$B:$B,0),COLUMN()-15),INDEX(AdvancedStats!$A:$AD,MATCH($A145&amp;" NCAA",AdvancedStats!$B:$B,0),COLUMN()-15))</f>
        <v>0.45600000000000002</v>
      </c>
      <c r="AL145" s="38">
        <f>IFERROR(INDEX(AdvancedStats!$A:$AD,MATCH($A145,AdvancedStats!$B:$B,0),COLUMN()-15),INDEX(AdvancedStats!$A:$AD,MATCH($A145&amp;" NCAA",AdvancedStats!$B:$B,0),COLUMN()-15))</f>
        <v>48.7</v>
      </c>
      <c r="AM145" s="38">
        <f>IFERROR(INDEX(AdvancedStats!$A:$AD,MATCH($A145,AdvancedStats!$B:$B,0),COLUMN()-15),INDEX(AdvancedStats!$A:$AD,MATCH($A145&amp;" NCAA",AdvancedStats!$B:$B,0),COLUMN()-15))</f>
        <v>48.9</v>
      </c>
      <c r="AN145" s="38">
        <f>IFERROR(INDEX(AdvancedStats!$A:$AD,MATCH($A145,AdvancedStats!$B:$B,0),COLUMN()-15),INDEX(AdvancedStats!$A:$AD,MATCH($A145&amp;" NCAA",AdvancedStats!$B:$B,0),COLUMN()-15))</f>
        <v>8.1</v>
      </c>
      <c r="AO145" s="38">
        <f>IFERROR(INDEX(AdvancedStats!$A:$AD,MATCH($A145,AdvancedStats!$B:$B,0),COLUMN()-15),INDEX(AdvancedStats!$A:$AD,MATCH($A145&amp;" NCAA",AdvancedStats!$B:$B,0),COLUMN()-15))</f>
        <v>8.6999999999999993</v>
      </c>
      <c r="AP145" s="38">
        <f>IFERROR(INDEX(AdvancedStats!$A:$AD,MATCH($A145,AdvancedStats!$B:$B,0),COLUMN()-15),INDEX(AdvancedStats!$A:$AD,MATCH($A145&amp;" NCAA",AdvancedStats!$B:$B,0),COLUMN()-15))</f>
        <v>0.41599999999999998</v>
      </c>
      <c r="AQ145" s="38">
        <f>IFERROR(INDEX(AdvancedStats!$A:$AD,MATCH($A145,AdvancedStats!$B:$B,0),COLUMN()-15),INDEX(AdvancedStats!$A:$AD,MATCH($A145&amp;" NCAA",AdvancedStats!$B:$B,0),COLUMN()-15))</f>
        <v>16.399999999999999</v>
      </c>
      <c r="AR145" s="38">
        <f>IFERROR(INDEX(AdvancedStats!$A:$AD,MATCH($A145,AdvancedStats!$B:$B,0),COLUMN()-15),INDEX(AdvancedStats!$A:$AD,MATCH($A145&amp;" NCAA",AdvancedStats!$B:$B,0),COLUMN()-15))</f>
        <v>29.4</v>
      </c>
      <c r="AS145" s="38">
        <f>IFERROR(INDEX(AdvancedStats!$A:$AD,MATCH($A145,AdvancedStats!$B:$B,0),COLUMN()-15),INDEX(AdvancedStats!$A:$AD,MATCH($A145&amp;" NCAA",AdvancedStats!$B:$B,0),COLUMN()-15))</f>
        <v>0.21099999999999999</v>
      </c>
      <c r="AT145" s="39">
        <f>IFERROR(INDEX(AdvancedOpponentStats!$A:$AD,MATCH($A145,AdvancedOpponentStats!$B:$B,0),COLUMN()-27),INDEX(AdvancedOpponentStats!$A:$AD,MATCH($A145&amp;" NCAA",AdvancedOpponentStats!$B:$B,0),COLUMN()-27))</f>
        <v>107.8</v>
      </c>
      <c r="AU145" s="39">
        <f>IFERROR(INDEX(AdvancedOpponentStats!$A:$AD,MATCH($A145,AdvancedOpponentStats!$B:$B,0),COLUMN()-27),INDEX(AdvancedOpponentStats!$A:$AD,MATCH($A145&amp;" NCAA",AdvancedOpponentStats!$B:$B,0),COLUMN()-27))</f>
        <v>0.28100000000000003</v>
      </c>
      <c r="AV145" s="39">
        <f>IFERROR(INDEX(AdvancedOpponentStats!$A:$AD,MATCH($A145,AdvancedOpponentStats!$B:$B,0),COLUMN()-27),INDEX(AdvancedOpponentStats!$A:$AD,MATCH($A145&amp;" NCAA",AdvancedOpponentStats!$B:$B,0),COLUMN()-27))</f>
        <v>0.373</v>
      </c>
      <c r="AW145" s="39">
        <f>IFERROR(INDEX(AdvancedOpponentStats!$A:$AD,MATCH($A145,AdvancedOpponentStats!$B:$B,0),COLUMN()-27),INDEX(AdvancedOpponentStats!$A:$AD,MATCH($A145&amp;" NCAA",AdvancedOpponentStats!$B:$B,0),COLUMN()-27))</f>
        <v>0.55700000000000005</v>
      </c>
      <c r="AX145" s="39">
        <f>IFERROR(INDEX(AdvancedOpponentStats!$A:$AD,MATCH($A145,AdvancedOpponentStats!$B:$B,0),COLUMN()-27),INDEX(AdvancedOpponentStats!$A:$AD,MATCH($A145&amp;" NCAA",AdvancedOpponentStats!$B:$B,0),COLUMN()-27))</f>
        <v>51.3</v>
      </c>
      <c r="AY145" s="39">
        <f>IFERROR(INDEX(AdvancedOpponentStats!$A:$AD,MATCH($A145,AdvancedOpponentStats!$B:$B,0),COLUMN()-27),INDEX(AdvancedOpponentStats!$A:$AD,MATCH($A145&amp;" NCAA",AdvancedOpponentStats!$B:$B,0),COLUMN()-27))</f>
        <v>56.2</v>
      </c>
      <c r="AZ145" s="39">
        <f>IFERROR(INDEX(AdvancedOpponentStats!$A:$AD,MATCH($A145,AdvancedOpponentStats!$B:$B,0),COLUMN()-27),INDEX(AdvancedOpponentStats!$A:$AD,MATCH($A145&amp;" NCAA",AdvancedOpponentStats!$B:$B,0),COLUMN()-27))</f>
        <v>10.1</v>
      </c>
      <c r="BA145" s="39">
        <f>IFERROR(INDEX(AdvancedOpponentStats!$A:$AD,MATCH($A145,AdvancedOpponentStats!$B:$B,0),COLUMN()-27),INDEX(AdvancedOpponentStats!$A:$AD,MATCH($A145&amp;" NCAA",AdvancedOpponentStats!$B:$B,0),COLUMN()-27))</f>
        <v>8.1999999999999993</v>
      </c>
      <c r="BB145" s="39">
        <f>IFERROR(INDEX(AdvancedOpponentStats!$A:$AD,MATCH($A145,AdvancedOpponentStats!$B:$B,0),COLUMN()-27),INDEX(AdvancedOpponentStats!$A:$AD,MATCH($A145&amp;" NCAA",AdvancedOpponentStats!$B:$B,0),COLUMN()-27))</f>
        <v>0.53200000000000003</v>
      </c>
      <c r="BC145" s="39">
        <f>IFERROR(INDEX(AdvancedOpponentStats!$A:$AD,MATCH($A145,AdvancedOpponentStats!$B:$B,0),COLUMN()-27),INDEX(AdvancedOpponentStats!$A:$AD,MATCH($A145&amp;" NCAA",AdvancedOpponentStats!$B:$B,0),COLUMN()-27))</f>
        <v>15.1</v>
      </c>
      <c r="BD145" s="39">
        <f>IFERROR(INDEX(AdvancedOpponentStats!$A:$AD,MATCH($A145,AdvancedOpponentStats!$B:$B,0),COLUMN()-27),INDEX(AdvancedOpponentStats!$A:$AD,MATCH($A145&amp;" NCAA",AdvancedOpponentStats!$B:$B,0),COLUMN()-27))</f>
        <v>29.4</v>
      </c>
      <c r="BE145" s="39">
        <f>IFERROR(INDEX(AdvancedOpponentStats!$A:$AD,MATCH($A145,AdvancedOpponentStats!$B:$B,0),COLUMN()-27),INDEX(AdvancedOpponentStats!$A:$AD,MATCH($A145&amp;" NCAA",AdvancedOpponentStats!$B:$B,0),COLUMN()-27))</f>
        <v>0.19700000000000001</v>
      </c>
      <c r="BF145" s="41">
        <f>IFERROR(INDEX(TeamRankings!$A:$R,MATCH($A145,TeamRankings!$B:$B,0),COLUMN()-49),INDEX(TeamRankings!$A:$R,MATCH($A145&amp;" NCAA",TeamRankings!$B:$B,0),COLUMN()-49))</f>
        <v>-13.28</v>
      </c>
      <c r="BG145" s="41">
        <f>IFERROR(INDEX(TeamRankings!$A:$R,MATCH($A145,TeamRankings!$B:$B,0),COLUMN()-48),INDEX(TeamRankings!$A:$R,MATCH($A145&amp;" NCAA",TeamRankings!$B:$B,0),COLUMN()-48))</f>
        <v>-1.01</v>
      </c>
      <c r="BH145" s="41">
        <f>IFERROR(INDEX(TeamRankings!$A:$R,MATCH($A145,TeamRankings!$B:$B,0),COLUMN()-47),INDEX(TeamRankings!$A:$R,MATCH($A145&amp;" NCAA",TeamRankings!$B:$B,0),COLUMN()-47))</f>
        <v>-10.54</v>
      </c>
      <c r="BI145" s="41">
        <f>IFERROR(INDEX(TeamRankings!$A:$R,MATCH($A145,TeamRankings!$B:$B,0),COLUMN()-47),INDEX(TeamRankings!$A:$R,MATCH($A145&amp;" NCAA",TeamRankings!$B:$B,0),COLUMN()-47))</f>
        <v>-5.61</v>
      </c>
      <c r="BJ145" s="41">
        <f>IFERROR(INDEX(TeamRankings!$A:$R,MATCH($A145,TeamRankings!$B:$B,0),COLUMN()-47),INDEX(TeamRankings!$A:$R,MATCH($A145&amp;" NCAA",TeamRankings!$B:$B,0),COLUMN()-47))</f>
        <v>-16.14</v>
      </c>
      <c r="BK145" s="41">
        <f>IFERROR(INDEX(TeamRankings!$A:$R,MATCH($A145,TeamRankings!$B:$B,0),COLUMN()-47),INDEX(TeamRankings!$A:$R,MATCH($A145&amp;" NCAA",TeamRankings!$B:$B,0),COLUMN()-47))</f>
        <v>88.28</v>
      </c>
      <c r="BL145" s="41">
        <f>IFERROR(INDEX(TeamRankings!$A:$R,MATCH($A145,TeamRankings!$B:$B,0),COLUMN()-47),INDEX(TeamRankings!$A:$R,MATCH($A145&amp;" NCAA",TeamRankings!$B:$B,0),COLUMN()-47))</f>
        <v>109.65</v>
      </c>
      <c r="BM145" s="41">
        <f>IFERROR(INDEX(TeamRankings!$A:$R,MATCH($A145,TeamRankings!$B:$B,0),COLUMN()-47),INDEX(TeamRankings!$A:$R,MATCH($A145&amp;" NCAA",TeamRankings!$B:$B,0),COLUMN()-47))</f>
        <v>-21.37</v>
      </c>
      <c r="BN145">
        <f t="shared" si="48"/>
        <v>340</v>
      </c>
      <c r="BO145">
        <f t="shared" si="49"/>
        <v>277</v>
      </c>
      <c r="BP145">
        <f t="shared" si="35"/>
        <v>63.4375</v>
      </c>
      <c r="BQ145" s="41" t="str">
        <f>INDEX(TeamRankings!$A:$R,MATCH($A145,TeamRankings!$B:$B,0),3)</f>
        <v>A-Sun</v>
      </c>
      <c r="BR145" s="40">
        <f t="shared" si="36"/>
        <v>-18.700000000000003</v>
      </c>
      <c r="BS145" s="40">
        <f t="shared" si="37"/>
        <v>2.1999999999999964E-2</v>
      </c>
      <c r="BT145" s="40">
        <f t="shared" si="38"/>
        <v>-0.14799999999999999</v>
      </c>
      <c r="BU145" s="40">
        <f t="shared" si="39"/>
        <v>-0.10100000000000003</v>
      </c>
      <c r="BV145" s="40">
        <f t="shared" si="40"/>
        <v>-2.5999999999999943</v>
      </c>
      <c r="BW145" s="40">
        <f t="shared" si="41"/>
        <v>-7.3000000000000043</v>
      </c>
      <c r="BX145" s="40">
        <f t="shared" si="42"/>
        <v>-2</v>
      </c>
      <c r="BY145" s="40">
        <f t="shared" si="43"/>
        <v>0.5</v>
      </c>
      <c r="BZ145" s="40">
        <f t="shared" si="44"/>
        <v>-0.11600000000000005</v>
      </c>
      <c r="CA145" s="40">
        <f t="shared" si="45"/>
        <v>1.2999999999999989</v>
      </c>
      <c r="CB145" s="40">
        <f t="shared" si="46"/>
        <v>0</v>
      </c>
      <c r="CC145" s="40">
        <f t="shared" si="47"/>
        <v>1.3999999999999985E-2</v>
      </c>
    </row>
    <row r="146" spans="1:81" x14ac:dyDescent="0.25">
      <c r="A146" t="s">
        <v>272</v>
      </c>
      <c r="B146">
        <f>IFERROR(INDEX(BasicStats!$A:$AH,MATCH($A146,BasicStats!$B:$B,0),COLUMN()+1),INDEX(BasicStats!$A:$AH,MATCH($A146&amp;" NCAA",BasicStats!$B:$B,0),COLUMN()+1))</f>
        <v>33</v>
      </c>
      <c r="C146">
        <f>IFERROR(INDEX(BasicStats!$A:$AH,MATCH($A146,BasicStats!$B:$B,0),COLUMN()+1),INDEX(BasicStats!$A:$AH,MATCH($A146&amp;" NCAA",BasicStats!$B:$B,0),COLUMN()+1))</f>
        <v>22</v>
      </c>
      <c r="D146">
        <f>IFERROR(INDEX(BasicStats!$A:$AH,MATCH($A146,BasicStats!$B:$B,0),COLUMN()+1),INDEX(BasicStats!$A:$AH,MATCH($A146&amp;" NCAA",BasicStats!$B:$B,0),COLUMN()+1))</f>
        <v>11</v>
      </c>
      <c r="E146">
        <f>IFERROR(INDEX(BasicStats!$A:$AH,MATCH($A146,BasicStats!$B:$B,0),COLUMN()+1),INDEX(BasicStats!$A:$AH,MATCH($A146&amp;" NCAA",BasicStats!$B:$B,0),COLUMN()+1))</f>
        <v>0.66700000000000004</v>
      </c>
      <c r="F146">
        <f>IFERROR(INDEX(BasicStats!$A:$AH,MATCH($A146,BasicStats!$B:$B,0),COLUMN()+1),INDEX(BasicStats!$A:$AH,MATCH($A146&amp;" NCAA",BasicStats!$B:$B,0),COLUMN()+1))</f>
        <v>1.31</v>
      </c>
      <c r="G146">
        <f>IFERROR(INDEX(BasicStats!$A:$AH,MATCH($A146,BasicStats!$B:$B,0),COLUMN()+1),INDEX(BasicStats!$A:$AH,MATCH($A146&amp;" NCAA",BasicStats!$B:$B,0),COLUMN()+1))</f>
        <v>0.66</v>
      </c>
      <c r="H146">
        <f>IFERROR(INDEX(BasicStats!$A:$AH,MATCH($A146,BasicStats!$B:$B,0),COLUMN()+1),INDEX(BasicStats!$A:$AH,MATCH($A146&amp;" NCAA",BasicStats!$B:$B,0),COLUMN()+1))</f>
        <v>11</v>
      </c>
      <c r="I146">
        <f>IFERROR(INDEX(BasicStats!$A:$AH,MATCH($A146,BasicStats!$B:$B,0),COLUMN()+1),INDEX(BasicStats!$A:$AH,MATCH($A146&amp;" NCAA",BasicStats!$B:$B,0),COLUMN()+1))</f>
        <v>7</v>
      </c>
      <c r="J146">
        <f>IFERROR(INDEX(BasicStats!$A:$AH,MATCH($A146,BasicStats!$B:$B,0),COLUMN()+1),INDEX(BasicStats!$A:$AH,MATCH($A146&amp;" NCAA",BasicStats!$B:$B,0),COLUMN()+1))</f>
        <v>14</v>
      </c>
      <c r="K146">
        <f>IFERROR(INDEX(BasicStats!$A:$AH,MATCH($A146,BasicStats!$B:$B,0),COLUMN()+1),INDEX(BasicStats!$A:$AH,MATCH($A146&amp;" NCAA",BasicStats!$B:$B,0),COLUMN()+1))</f>
        <v>3</v>
      </c>
      <c r="L146">
        <f>IFERROR(INDEX(BasicStats!$A:$AH,MATCH($A146,BasicStats!$B:$B,0),COLUMN()+1),INDEX(BasicStats!$A:$AH,MATCH($A146&amp;" NCAA",BasicStats!$B:$B,0),COLUMN()+1))</f>
        <v>8</v>
      </c>
      <c r="M146">
        <f>IFERROR(INDEX(BasicStats!$A:$AH,MATCH($A146,BasicStats!$B:$B,0),COLUMN()+1),INDEX(BasicStats!$A:$AH,MATCH($A146&amp;" NCAA",BasicStats!$B:$B,0),COLUMN()+1))</f>
        <v>7</v>
      </c>
      <c r="N146">
        <f>IFERROR(INDEX(BasicStats!$A:$AH,MATCH($A146,BasicStats!$B:$B,0),COLUMN()+1),INDEX(BasicStats!$A:$AH,MATCH($A146&amp;" NCAA",BasicStats!$B:$B,0),COLUMN()+1))</f>
        <v>2481</v>
      </c>
      <c r="O146">
        <f>IFERROR(INDEX(BasicStats!$A:$AH,MATCH($A146,BasicStats!$B:$B,0),COLUMN()+1),INDEX(BasicStats!$A:$AH,MATCH($A146&amp;" NCAA",BasicStats!$B:$B,0),COLUMN()+1))</f>
        <v>2417</v>
      </c>
      <c r="P146">
        <f>IFERROR(INDEX(BasicStats!$A:$AH,MATCH($A146,BasicStats!$B:$B,0),COLUMN()+1),INDEX(BasicStats!$A:$AH,MATCH($A146&amp;" NCAA",BasicStats!$B:$B,0),COLUMN()+1))</f>
        <v>0</v>
      </c>
      <c r="Q146">
        <f>IFERROR(INDEX(BasicStats!$A:$AH,MATCH($A146,BasicStats!$B:$B,0),COLUMN()+1),INDEX(BasicStats!$A:$AH,MATCH($A146&amp;" NCAA",BasicStats!$B:$B,0),COLUMN()+1))</f>
        <v>1330</v>
      </c>
      <c r="R146">
        <f>IFERROR(INDEX(BasicStats!$A:$AH,MATCH($A146,BasicStats!$B:$B,0),COLUMN()+1),INDEX(BasicStats!$A:$AH,MATCH($A146&amp;" NCAA",BasicStats!$B:$B,0),COLUMN()+1))</f>
        <v>878</v>
      </c>
      <c r="S146">
        <f>IFERROR(INDEX(BasicStats!$A:$AH,MATCH($A146,BasicStats!$B:$B,0),COLUMN()+1),INDEX(BasicStats!$A:$AH,MATCH($A146&amp;" NCAA",BasicStats!$B:$B,0),COLUMN()+1))</f>
        <v>2032</v>
      </c>
      <c r="T146">
        <f>IFERROR(INDEX(BasicStats!$A:$AH,MATCH($A146,BasicStats!$B:$B,0),COLUMN()+1),INDEX(BasicStats!$A:$AH,MATCH($A146&amp;" NCAA",BasicStats!$B:$B,0),COLUMN()+1))</f>
        <v>0.432</v>
      </c>
      <c r="U146">
        <f>IFERROR(INDEX(BasicStats!$A:$AH,MATCH($A146,BasicStats!$B:$B,0),COLUMN()+1),INDEX(BasicStats!$A:$AH,MATCH($A146&amp;" NCAA",BasicStats!$B:$B,0),COLUMN()+1))</f>
        <v>261</v>
      </c>
      <c r="V146">
        <f>IFERROR(INDEX(BasicStats!$A:$AH,MATCH($A146,BasicStats!$B:$B,0),COLUMN()+1),INDEX(BasicStats!$A:$AH,MATCH($A146&amp;" NCAA",BasicStats!$B:$B,0),COLUMN()+1))</f>
        <v>775</v>
      </c>
      <c r="W146">
        <f>IFERROR(INDEX(BasicStats!$A:$AH,MATCH($A146,BasicStats!$B:$B,0),COLUMN()+1),INDEX(BasicStats!$A:$AH,MATCH($A146&amp;" NCAA",BasicStats!$B:$B,0),COLUMN()+1))</f>
        <v>0.33700000000000002</v>
      </c>
      <c r="X146">
        <f>IFERROR(INDEX(BasicStats!$A:$AH,MATCH($A146,BasicStats!$B:$B,0),COLUMN()+1),INDEX(BasicStats!$A:$AH,MATCH($A146&amp;" NCAA",BasicStats!$B:$B,0),COLUMN()+1))</f>
        <v>464</v>
      </c>
      <c r="Y146">
        <f>IFERROR(INDEX(BasicStats!$A:$AH,MATCH($A146,BasicStats!$B:$B,0),COLUMN()+1),INDEX(BasicStats!$A:$AH,MATCH($A146&amp;" NCAA",BasicStats!$B:$B,0),COLUMN()+1))</f>
        <v>641</v>
      </c>
      <c r="Z146">
        <f>IFERROR(INDEX(BasicStats!$A:$AH,MATCH($A146,BasicStats!$B:$B,0),COLUMN()+1),INDEX(BasicStats!$A:$AH,MATCH($A146&amp;" NCAA",BasicStats!$B:$B,0),COLUMN()+1))</f>
        <v>0.72399999999999998</v>
      </c>
      <c r="AA146">
        <f>IFERROR(INDEX(BasicStats!$A:$AH,MATCH($A146,BasicStats!$B:$B,0),COLUMN()+1),INDEX(BasicStats!$A:$AH,MATCH($A146&amp;" NCAA",BasicStats!$B:$B,0),COLUMN()+1))</f>
        <v>412</v>
      </c>
      <c r="AB146">
        <f>IFERROR(INDEX(BasicStats!$A:$AH,MATCH($A146,BasicStats!$B:$B,0),COLUMN()+1),INDEX(BasicStats!$A:$AH,MATCH($A146&amp;" NCAA",BasicStats!$B:$B,0),COLUMN()+1))</f>
        <v>1185</v>
      </c>
      <c r="AC146">
        <f>IFERROR(INDEX(BasicStats!$A:$AH,MATCH($A146,BasicStats!$B:$B,0),COLUMN()+1),INDEX(BasicStats!$A:$AH,MATCH($A146&amp;" NCAA",BasicStats!$B:$B,0),COLUMN()+1))</f>
        <v>430</v>
      </c>
      <c r="AD146">
        <f>IFERROR(INDEX(BasicStats!$A:$AH,MATCH($A146,BasicStats!$B:$B,0),COLUMN()+1),INDEX(BasicStats!$A:$AH,MATCH($A146&amp;" NCAA",BasicStats!$B:$B,0),COLUMN()+1))</f>
        <v>226</v>
      </c>
      <c r="AE146">
        <f>IFERROR(INDEX(BasicStats!$A:$AH,MATCH($A146,BasicStats!$B:$B,0),COLUMN()+1),INDEX(BasicStats!$A:$AH,MATCH($A146&amp;" NCAA",BasicStats!$B:$B,0),COLUMN()+1))</f>
        <v>119</v>
      </c>
      <c r="AF146">
        <f>IFERROR(INDEX(BasicStats!$A:$AH,MATCH($A146,BasicStats!$B:$B,0),COLUMN()+1),INDEX(BasicStats!$A:$AH,MATCH($A146&amp;" NCAA",BasicStats!$B:$B,0),COLUMN()+1))</f>
        <v>378</v>
      </c>
      <c r="AG146" s="38">
        <f>IFERROR(INDEX(AdvancedStats!$A:$AD,MATCH($A146,AdvancedStats!$B:$B,0),COLUMN()-15),INDEX(AdvancedStats!$A:$AD,MATCH($A146&amp;" NCAA",AdvancedStats!$B:$B,0),COLUMN()-15))</f>
        <v>69.400000000000006</v>
      </c>
      <c r="AH146" s="38">
        <f>IFERROR(INDEX(AdvancedStats!$A:$AD,MATCH($A146,AdvancedStats!$B:$B,0),COLUMN()-15),INDEX(AdvancedStats!$A:$AD,MATCH($A146&amp;" NCAA",AdvancedStats!$B:$B,0),COLUMN()-15))</f>
        <v>107.5</v>
      </c>
      <c r="AI146" s="38">
        <f>IFERROR(INDEX(AdvancedStats!$A:$AD,MATCH($A146,AdvancedStats!$B:$B,0),COLUMN()-15),INDEX(AdvancedStats!$A:$AD,MATCH($A146&amp;" NCAA",AdvancedStats!$B:$B,0),COLUMN()-15))</f>
        <v>0.315</v>
      </c>
      <c r="AJ146" s="38">
        <f>IFERROR(INDEX(AdvancedStats!$A:$AD,MATCH($A146,AdvancedStats!$B:$B,0),COLUMN()-15),INDEX(AdvancedStats!$A:$AD,MATCH($A146&amp;" NCAA",AdvancedStats!$B:$B,0),COLUMN()-15))</f>
        <v>0.38100000000000001</v>
      </c>
      <c r="AK146" s="38">
        <f>IFERROR(INDEX(AdvancedStats!$A:$AD,MATCH($A146,AdvancedStats!$B:$B,0),COLUMN()-15),INDEX(AdvancedStats!$A:$AD,MATCH($A146&amp;" NCAA",AdvancedStats!$B:$B,0),COLUMN()-15))</f>
        <v>0.53100000000000003</v>
      </c>
      <c r="AL146" s="38">
        <f>IFERROR(INDEX(AdvancedStats!$A:$AD,MATCH($A146,AdvancedStats!$B:$B,0),COLUMN()-15),INDEX(AdvancedStats!$A:$AD,MATCH($A146&amp;" NCAA",AdvancedStats!$B:$B,0),COLUMN()-15))</f>
        <v>51</v>
      </c>
      <c r="AM146" s="38">
        <f>IFERROR(INDEX(AdvancedStats!$A:$AD,MATCH($A146,AdvancedStats!$B:$B,0),COLUMN()-15),INDEX(AdvancedStats!$A:$AD,MATCH($A146&amp;" NCAA",AdvancedStats!$B:$B,0),COLUMN()-15))</f>
        <v>49</v>
      </c>
      <c r="AN146" s="38">
        <f>IFERROR(INDEX(AdvancedStats!$A:$AD,MATCH($A146,AdvancedStats!$B:$B,0),COLUMN()-15),INDEX(AdvancedStats!$A:$AD,MATCH($A146&amp;" NCAA",AdvancedStats!$B:$B,0),COLUMN()-15))</f>
        <v>9.8000000000000007</v>
      </c>
      <c r="AO146" s="38">
        <f>IFERROR(INDEX(AdvancedStats!$A:$AD,MATCH($A146,AdvancedStats!$B:$B,0),COLUMN()-15),INDEX(AdvancedStats!$A:$AD,MATCH($A146&amp;" NCAA",AdvancedStats!$B:$B,0),COLUMN()-15))</f>
        <v>10.199999999999999</v>
      </c>
      <c r="AP146" s="38">
        <f>IFERROR(INDEX(AdvancedStats!$A:$AD,MATCH($A146,AdvancedStats!$B:$B,0),COLUMN()-15),INDEX(AdvancedStats!$A:$AD,MATCH($A146&amp;" NCAA",AdvancedStats!$B:$B,0),COLUMN()-15))</f>
        <v>0.496</v>
      </c>
      <c r="AQ146" s="38">
        <f>IFERROR(INDEX(AdvancedStats!$A:$AD,MATCH($A146,AdvancedStats!$B:$B,0),COLUMN()-15),INDEX(AdvancedStats!$A:$AD,MATCH($A146&amp;" NCAA",AdvancedStats!$B:$B,0),COLUMN()-15))</f>
        <v>13.9</v>
      </c>
      <c r="AR146" s="38">
        <f>IFERROR(INDEX(AdvancedStats!$A:$AD,MATCH($A146,AdvancedStats!$B:$B,0),COLUMN()-15),INDEX(AdvancedStats!$A:$AD,MATCH($A146&amp;" NCAA",AdvancedStats!$B:$B,0),COLUMN()-15))</f>
        <v>33.700000000000003</v>
      </c>
      <c r="AS146" s="38">
        <f>IFERROR(INDEX(AdvancedStats!$A:$AD,MATCH($A146,AdvancedStats!$B:$B,0),COLUMN()-15),INDEX(AdvancedStats!$A:$AD,MATCH($A146&amp;" NCAA",AdvancedStats!$B:$B,0),COLUMN()-15))</f>
        <v>0.22800000000000001</v>
      </c>
      <c r="AT146" s="39">
        <f>IFERROR(INDEX(AdvancedOpponentStats!$A:$AD,MATCH($A146,AdvancedOpponentStats!$B:$B,0),COLUMN()-27),INDEX(AdvancedOpponentStats!$A:$AD,MATCH($A146&amp;" NCAA",AdvancedOpponentStats!$B:$B,0),COLUMN()-27))</f>
        <v>104.7</v>
      </c>
      <c r="AU146" s="39">
        <f>IFERROR(INDEX(AdvancedOpponentStats!$A:$AD,MATCH($A146,AdvancedOpponentStats!$B:$B,0),COLUMN()-27),INDEX(AdvancedOpponentStats!$A:$AD,MATCH($A146&amp;" NCAA",AdvancedOpponentStats!$B:$B,0),COLUMN()-27))</f>
        <v>0.34599999999999997</v>
      </c>
      <c r="AV146" s="39">
        <f>IFERROR(INDEX(AdvancedOpponentStats!$A:$AD,MATCH($A146,AdvancedOpponentStats!$B:$B,0),COLUMN()-27),INDEX(AdvancedOpponentStats!$A:$AD,MATCH($A146&amp;" NCAA",AdvancedOpponentStats!$B:$B,0),COLUMN()-27))</f>
        <v>0.379</v>
      </c>
      <c r="AW146" s="39">
        <f>IFERROR(INDEX(AdvancedOpponentStats!$A:$AD,MATCH($A146,AdvancedOpponentStats!$B:$B,0),COLUMN()-27),INDEX(AdvancedOpponentStats!$A:$AD,MATCH($A146&amp;" NCAA",AdvancedOpponentStats!$B:$B,0),COLUMN()-27))</f>
        <v>0.55200000000000005</v>
      </c>
      <c r="AX146" s="39">
        <f>IFERROR(INDEX(AdvancedOpponentStats!$A:$AD,MATCH($A146,AdvancedOpponentStats!$B:$B,0),COLUMN()-27),INDEX(AdvancedOpponentStats!$A:$AD,MATCH($A146&amp;" NCAA",AdvancedOpponentStats!$B:$B,0),COLUMN()-27))</f>
        <v>49</v>
      </c>
      <c r="AY146" s="39">
        <f>IFERROR(INDEX(AdvancedOpponentStats!$A:$AD,MATCH($A146,AdvancedOpponentStats!$B:$B,0),COLUMN()-27),INDEX(AdvancedOpponentStats!$A:$AD,MATCH($A146&amp;" NCAA",AdvancedOpponentStats!$B:$B,0),COLUMN()-27))</f>
        <v>51.3</v>
      </c>
      <c r="AZ146" s="39">
        <f>IFERROR(INDEX(AdvancedOpponentStats!$A:$AD,MATCH($A146,AdvancedOpponentStats!$B:$B,0),COLUMN()-27),INDEX(AdvancedOpponentStats!$A:$AD,MATCH($A146&amp;" NCAA",AdvancedOpponentStats!$B:$B,0),COLUMN()-27))</f>
        <v>8.3000000000000007</v>
      </c>
      <c r="BA146" s="39">
        <f>IFERROR(INDEX(AdvancedOpponentStats!$A:$AD,MATCH($A146,AdvancedOpponentStats!$B:$B,0),COLUMN()-27),INDEX(AdvancedOpponentStats!$A:$AD,MATCH($A146&amp;" NCAA",AdvancedOpponentStats!$B:$B,0),COLUMN()-27))</f>
        <v>8.4</v>
      </c>
      <c r="BB146" s="39">
        <f>IFERROR(INDEX(AdvancedOpponentStats!$A:$AD,MATCH($A146,AdvancedOpponentStats!$B:$B,0),COLUMN()-27),INDEX(AdvancedOpponentStats!$A:$AD,MATCH($A146&amp;" NCAA",AdvancedOpponentStats!$B:$B,0),COLUMN()-27))</f>
        <v>0.52300000000000002</v>
      </c>
      <c r="BC146" s="39">
        <f>IFERROR(INDEX(AdvancedOpponentStats!$A:$AD,MATCH($A146,AdvancedOpponentStats!$B:$B,0),COLUMN()-27),INDEX(AdvancedOpponentStats!$A:$AD,MATCH($A146&amp;" NCAA",AdvancedOpponentStats!$B:$B,0),COLUMN()-27))</f>
        <v>17.100000000000001</v>
      </c>
      <c r="BD146" s="39">
        <f>IFERROR(INDEX(AdvancedOpponentStats!$A:$AD,MATCH($A146,AdvancedOpponentStats!$B:$B,0),COLUMN()-27),INDEX(AdvancedOpponentStats!$A:$AD,MATCH($A146&amp;" NCAA",AdvancedOpponentStats!$B:$B,0),COLUMN()-27))</f>
        <v>29.7</v>
      </c>
      <c r="BE146" s="39">
        <f>IFERROR(INDEX(AdvancedOpponentStats!$A:$AD,MATCH($A146,AdvancedOpponentStats!$B:$B,0),COLUMN()-27),INDEX(AdvancedOpponentStats!$A:$AD,MATCH($A146&amp;" NCAA",AdvancedOpponentStats!$B:$B,0),COLUMN()-27))</f>
        <v>0.23899999999999999</v>
      </c>
      <c r="BF146" s="41">
        <f>IFERROR(INDEX(TeamRankings!$A:$R,MATCH($A146,TeamRankings!$B:$B,0),COLUMN()-49),INDEX(TeamRankings!$A:$R,MATCH($A146&amp;" NCAA",TeamRankings!$B:$B,0),COLUMN()-49))</f>
        <v>1.94</v>
      </c>
      <c r="BG146" s="41">
        <f>IFERROR(INDEX(TeamRankings!$A:$R,MATCH($A146,TeamRankings!$B:$B,0),COLUMN()-48),INDEX(TeamRankings!$A:$R,MATCH($A146&amp;" NCAA",TeamRankings!$B:$B,0),COLUMN()-48))</f>
        <v>0.66</v>
      </c>
      <c r="BH146" s="41">
        <f>IFERROR(INDEX(TeamRankings!$A:$R,MATCH($A146,TeamRankings!$B:$B,0),COLUMN()-47),INDEX(TeamRankings!$A:$R,MATCH($A146&amp;" NCAA",TeamRankings!$B:$B,0),COLUMN()-47))</f>
        <v>3.06</v>
      </c>
      <c r="BI146" s="41">
        <f>IFERROR(INDEX(TeamRankings!$A:$R,MATCH($A146,TeamRankings!$B:$B,0),COLUMN()-47),INDEX(TeamRankings!$A:$R,MATCH($A146&amp;" NCAA",TeamRankings!$B:$B,0),COLUMN()-47))</f>
        <v>-1.75</v>
      </c>
      <c r="BJ146" s="41">
        <f>IFERROR(INDEX(TeamRankings!$A:$R,MATCH($A146,TeamRankings!$B:$B,0),COLUMN()-47),INDEX(TeamRankings!$A:$R,MATCH($A146&amp;" NCAA",TeamRankings!$B:$B,0),COLUMN()-47))</f>
        <v>1.31</v>
      </c>
      <c r="BK146" s="41">
        <f>IFERROR(INDEX(TeamRankings!$A:$R,MATCH($A146,TeamRankings!$B:$B,0),COLUMN()-47),INDEX(TeamRankings!$A:$R,MATCH($A146&amp;" NCAA",TeamRankings!$B:$B,0),COLUMN()-47))</f>
        <v>108.13</v>
      </c>
      <c r="BL146" s="41">
        <f>IFERROR(INDEX(TeamRankings!$A:$R,MATCH($A146,TeamRankings!$B:$B,0),COLUMN()-47),INDEX(TeamRankings!$A:$R,MATCH($A146&amp;" NCAA",TeamRankings!$B:$B,0),COLUMN()-47))</f>
        <v>105.87</v>
      </c>
      <c r="BM146" s="41">
        <f>IFERROR(INDEX(TeamRankings!$A:$R,MATCH($A146,TeamRankings!$B:$B,0),COLUMN()-47),INDEX(TeamRankings!$A:$R,MATCH($A146&amp;" NCAA",TeamRankings!$B:$B,0),COLUMN()-47))</f>
        <v>2.2599999999999998</v>
      </c>
      <c r="BN146">
        <f t="shared" si="48"/>
        <v>95</v>
      </c>
      <c r="BO146">
        <f t="shared" si="49"/>
        <v>214</v>
      </c>
      <c r="BP146">
        <f t="shared" si="35"/>
        <v>75.181818181818187</v>
      </c>
      <c r="BQ146" s="41" t="str">
        <f>INDEX(TeamRankings!$A:$R,MATCH($A146,TeamRankings!$B:$B,0),3)</f>
        <v>MAC (East)</v>
      </c>
      <c r="BR146" s="40">
        <f t="shared" si="36"/>
        <v>2.7999999999999972</v>
      </c>
      <c r="BS146" s="40">
        <f t="shared" si="37"/>
        <v>-3.0999999999999972E-2</v>
      </c>
      <c r="BT146" s="40">
        <f t="shared" si="38"/>
        <v>2.0000000000000018E-3</v>
      </c>
      <c r="BU146" s="40">
        <f t="shared" si="39"/>
        <v>-2.1000000000000019E-2</v>
      </c>
      <c r="BV146" s="40">
        <f t="shared" si="40"/>
        <v>2</v>
      </c>
      <c r="BW146" s="40">
        <f t="shared" si="41"/>
        <v>-2.2999999999999972</v>
      </c>
      <c r="BX146" s="40">
        <f t="shared" si="42"/>
        <v>1.5</v>
      </c>
      <c r="BY146" s="40">
        <f t="shared" si="43"/>
        <v>1.7999999999999989</v>
      </c>
      <c r="BZ146" s="40">
        <f t="shared" si="44"/>
        <v>-2.7000000000000024E-2</v>
      </c>
      <c r="CA146" s="40">
        <f t="shared" si="45"/>
        <v>-3.2000000000000011</v>
      </c>
      <c r="CB146" s="40">
        <f t="shared" si="46"/>
        <v>4.0000000000000036</v>
      </c>
      <c r="CC146" s="40">
        <f t="shared" si="47"/>
        <v>-1.0999999999999982E-2</v>
      </c>
    </row>
    <row r="147" spans="1:81" x14ac:dyDescent="0.25">
      <c r="A147" t="s">
        <v>273</v>
      </c>
      <c r="B147">
        <f>IFERROR(INDEX(BasicStats!$A:$AH,MATCH($A147,BasicStats!$B:$B,0),COLUMN()+1),INDEX(BasicStats!$A:$AH,MATCH($A147&amp;" NCAA",BasicStats!$B:$B,0),COLUMN()+1))</f>
        <v>37</v>
      </c>
      <c r="C147">
        <f>IFERROR(INDEX(BasicStats!$A:$AH,MATCH($A147,BasicStats!$B:$B,0),COLUMN()+1),INDEX(BasicStats!$A:$AH,MATCH($A147&amp;" NCAA",BasicStats!$B:$B,0),COLUMN()+1))</f>
        <v>30</v>
      </c>
      <c r="D147">
        <f>IFERROR(INDEX(BasicStats!$A:$AH,MATCH($A147,BasicStats!$B:$B,0),COLUMN()+1),INDEX(BasicStats!$A:$AH,MATCH($A147&amp;" NCAA",BasicStats!$B:$B,0),COLUMN()+1))</f>
        <v>7</v>
      </c>
      <c r="E147">
        <f>IFERROR(INDEX(BasicStats!$A:$AH,MATCH($A147,BasicStats!$B:$B,0),COLUMN()+1),INDEX(BasicStats!$A:$AH,MATCH($A147&amp;" NCAA",BasicStats!$B:$B,0),COLUMN()+1))</f>
        <v>0.81100000000000005</v>
      </c>
      <c r="F147">
        <f>IFERROR(INDEX(BasicStats!$A:$AH,MATCH($A147,BasicStats!$B:$B,0),COLUMN()+1),INDEX(BasicStats!$A:$AH,MATCH($A147&amp;" NCAA",BasicStats!$B:$B,0),COLUMN()+1))</f>
        <v>21.43</v>
      </c>
      <c r="G147">
        <f>IFERROR(INDEX(BasicStats!$A:$AH,MATCH($A147,BasicStats!$B:$B,0),COLUMN()+1),INDEX(BasicStats!$A:$AH,MATCH($A147&amp;" NCAA",BasicStats!$B:$B,0),COLUMN()+1))</f>
        <v>10.29</v>
      </c>
      <c r="H147">
        <f>IFERROR(INDEX(BasicStats!$A:$AH,MATCH($A147,BasicStats!$B:$B,0),COLUMN()+1),INDEX(BasicStats!$A:$AH,MATCH($A147&amp;" NCAA",BasicStats!$B:$B,0),COLUMN()+1))</f>
        <v>15</v>
      </c>
      <c r="I147">
        <f>IFERROR(INDEX(BasicStats!$A:$AH,MATCH($A147,BasicStats!$B:$B,0),COLUMN()+1),INDEX(BasicStats!$A:$AH,MATCH($A147&amp;" NCAA",BasicStats!$B:$B,0),COLUMN()+1))</f>
        <v>3</v>
      </c>
      <c r="J147">
        <f>IFERROR(INDEX(BasicStats!$A:$AH,MATCH($A147,BasicStats!$B:$B,0),COLUMN()+1),INDEX(BasicStats!$A:$AH,MATCH($A147&amp;" NCAA",BasicStats!$B:$B,0),COLUMN()+1))</f>
        <v>17</v>
      </c>
      <c r="K147">
        <f>IFERROR(INDEX(BasicStats!$A:$AH,MATCH($A147,BasicStats!$B:$B,0),COLUMN()+1),INDEX(BasicStats!$A:$AH,MATCH($A147&amp;" NCAA",BasicStats!$B:$B,0),COLUMN()+1))</f>
        <v>1</v>
      </c>
      <c r="L147">
        <f>IFERROR(INDEX(BasicStats!$A:$AH,MATCH($A147,BasicStats!$B:$B,0),COLUMN()+1),INDEX(BasicStats!$A:$AH,MATCH($A147&amp;" NCAA",BasicStats!$B:$B,0),COLUMN()+1))</f>
        <v>8</v>
      </c>
      <c r="M147">
        <f>IFERROR(INDEX(BasicStats!$A:$AH,MATCH($A147,BasicStats!$B:$B,0),COLUMN()+1),INDEX(BasicStats!$A:$AH,MATCH($A147&amp;" NCAA",BasicStats!$B:$B,0),COLUMN()+1))</f>
        <v>2</v>
      </c>
      <c r="N147">
        <f>IFERROR(INDEX(BasicStats!$A:$AH,MATCH($A147,BasicStats!$B:$B,0),COLUMN()+1),INDEX(BasicStats!$A:$AH,MATCH($A147&amp;" NCAA",BasicStats!$B:$B,0),COLUMN()+1))</f>
        <v>2806</v>
      </c>
      <c r="O147">
        <f>IFERROR(INDEX(BasicStats!$A:$AH,MATCH($A147,BasicStats!$B:$B,0),COLUMN()+1),INDEX(BasicStats!$A:$AH,MATCH($A147&amp;" NCAA",BasicStats!$B:$B,0),COLUMN()+1))</f>
        <v>2394</v>
      </c>
      <c r="P147">
        <f>IFERROR(INDEX(BasicStats!$A:$AH,MATCH($A147,BasicStats!$B:$B,0),COLUMN()+1),INDEX(BasicStats!$A:$AH,MATCH($A147&amp;" NCAA",BasicStats!$B:$B,0),COLUMN()+1))</f>
        <v>0</v>
      </c>
      <c r="Q147">
        <f>IFERROR(INDEX(BasicStats!$A:$AH,MATCH($A147,BasicStats!$B:$B,0),COLUMN()+1),INDEX(BasicStats!$A:$AH,MATCH($A147&amp;" NCAA",BasicStats!$B:$B,0),COLUMN()+1))</f>
        <v>1490</v>
      </c>
      <c r="R147">
        <f>IFERROR(INDEX(BasicStats!$A:$AH,MATCH($A147,BasicStats!$B:$B,0),COLUMN()+1),INDEX(BasicStats!$A:$AH,MATCH($A147&amp;" NCAA",BasicStats!$B:$B,0),COLUMN()+1))</f>
        <v>978</v>
      </c>
      <c r="S147">
        <f>IFERROR(INDEX(BasicStats!$A:$AH,MATCH($A147,BasicStats!$B:$B,0),COLUMN()+1),INDEX(BasicStats!$A:$AH,MATCH($A147&amp;" NCAA",BasicStats!$B:$B,0),COLUMN()+1))</f>
        <v>2050</v>
      </c>
      <c r="T147">
        <f>IFERROR(INDEX(BasicStats!$A:$AH,MATCH($A147,BasicStats!$B:$B,0),COLUMN()+1),INDEX(BasicStats!$A:$AH,MATCH($A147&amp;" NCAA",BasicStats!$B:$B,0),COLUMN()+1))</f>
        <v>0.47699999999999998</v>
      </c>
      <c r="U147">
        <f>IFERROR(INDEX(BasicStats!$A:$AH,MATCH($A147,BasicStats!$B:$B,0),COLUMN()+1),INDEX(BasicStats!$A:$AH,MATCH($A147&amp;" NCAA",BasicStats!$B:$B,0),COLUMN()+1))</f>
        <v>215</v>
      </c>
      <c r="V147">
        <f>IFERROR(INDEX(BasicStats!$A:$AH,MATCH($A147,BasicStats!$B:$B,0),COLUMN()+1),INDEX(BasicStats!$A:$AH,MATCH($A147&amp;" NCAA",BasicStats!$B:$B,0),COLUMN()+1))</f>
        <v>607</v>
      </c>
      <c r="W147">
        <f>IFERROR(INDEX(BasicStats!$A:$AH,MATCH($A147,BasicStats!$B:$B,0),COLUMN()+1),INDEX(BasicStats!$A:$AH,MATCH($A147&amp;" NCAA",BasicStats!$B:$B,0),COLUMN()+1))</f>
        <v>0.35399999999999998</v>
      </c>
      <c r="X147">
        <f>IFERROR(INDEX(BasicStats!$A:$AH,MATCH($A147,BasicStats!$B:$B,0),COLUMN()+1),INDEX(BasicStats!$A:$AH,MATCH($A147&amp;" NCAA",BasicStats!$B:$B,0),COLUMN()+1))</f>
        <v>635</v>
      </c>
      <c r="Y147">
        <f>IFERROR(INDEX(BasicStats!$A:$AH,MATCH($A147,BasicStats!$B:$B,0),COLUMN()+1),INDEX(BasicStats!$A:$AH,MATCH($A147&amp;" NCAA",BasicStats!$B:$B,0),COLUMN()+1))</f>
        <v>859</v>
      </c>
      <c r="Z147">
        <f>IFERROR(INDEX(BasicStats!$A:$AH,MATCH($A147,BasicStats!$B:$B,0),COLUMN()+1),INDEX(BasicStats!$A:$AH,MATCH($A147&amp;" NCAA",BasicStats!$B:$B,0),COLUMN()+1))</f>
        <v>0.73899999999999999</v>
      </c>
      <c r="AA147">
        <f>IFERROR(INDEX(BasicStats!$A:$AH,MATCH($A147,BasicStats!$B:$B,0),COLUMN()+1),INDEX(BasicStats!$A:$AH,MATCH($A147&amp;" NCAA",BasicStats!$B:$B,0),COLUMN()+1))</f>
        <v>427</v>
      </c>
      <c r="AB147">
        <f>IFERROR(INDEX(BasicStats!$A:$AH,MATCH($A147,BasicStats!$B:$B,0),COLUMN()+1),INDEX(BasicStats!$A:$AH,MATCH($A147&amp;" NCAA",BasicStats!$B:$B,0),COLUMN()+1))</f>
        <v>1429</v>
      </c>
      <c r="AC147">
        <f>IFERROR(INDEX(BasicStats!$A:$AH,MATCH($A147,BasicStats!$B:$B,0),COLUMN()+1),INDEX(BasicStats!$A:$AH,MATCH($A147&amp;" NCAA",BasicStats!$B:$B,0),COLUMN()+1))</f>
        <v>501</v>
      </c>
      <c r="AD147">
        <f>IFERROR(INDEX(BasicStats!$A:$AH,MATCH($A147,BasicStats!$B:$B,0),COLUMN()+1),INDEX(BasicStats!$A:$AH,MATCH($A147&amp;" NCAA",BasicStats!$B:$B,0),COLUMN()+1))</f>
        <v>220</v>
      </c>
      <c r="AE147">
        <f>IFERROR(INDEX(BasicStats!$A:$AH,MATCH($A147,BasicStats!$B:$B,0),COLUMN()+1),INDEX(BasicStats!$A:$AH,MATCH($A147&amp;" NCAA",BasicStats!$B:$B,0),COLUMN()+1))</f>
        <v>176</v>
      </c>
      <c r="AF147">
        <f>IFERROR(INDEX(BasicStats!$A:$AH,MATCH($A147,BasicStats!$B:$B,0),COLUMN()+1),INDEX(BasicStats!$A:$AH,MATCH($A147&amp;" NCAA",BasicStats!$B:$B,0),COLUMN()+1))</f>
        <v>466</v>
      </c>
      <c r="AG147" s="38">
        <f>IFERROR(INDEX(AdvancedStats!$A:$AD,MATCH($A147,AdvancedStats!$B:$B,0),COLUMN()-15),INDEX(AdvancedStats!$A:$AD,MATCH($A147&amp;" NCAA",AdvancedStats!$B:$B,0),COLUMN()-15))</f>
        <v>67.3</v>
      </c>
      <c r="AH147" s="38">
        <f>IFERROR(INDEX(AdvancedStats!$A:$AD,MATCH($A147,AdvancedStats!$B:$B,0),COLUMN()-15),INDEX(AdvancedStats!$A:$AD,MATCH($A147&amp;" NCAA",AdvancedStats!$B:$B,0),COLUMN()-15))</f>
        <v>111.9</v>
      </c>
      <c r="AI147" s="38">
        <f>IFERROR(INDEX(AdvancedStats!$A:$AD,MATCH($A147,AdvancedStats!$B:$B,0),COLUMN()-15),INDEX(AdvancedStats!$A:$AD,MATCH($A147&amp;" NCAA",AdvancedStats!$B:$B,0),COLUMN()-15))</f>
        <v>0.41899999999999998</v>
      </c>
      <c r="AJ147" s="38">
        <f>IFERROR(INDEX(AdvancedStats!$A:$AD,MATCH($A147,AdvancedStats!$B:$B,0),COLUMN()-15),INDEX(AdvancedStats!$A:$AD,MATCH($A147&amp;" NCAA",AdvancedStats!$B:$B,0),COLUMN()-15))</f>
        <v>0.29599999999999999</v>
      </c>
      <c r="AK147" s="38">
        <f>IFERROR(INDEX(AdvancedStats!$A:$AD,MATCH($A147,AdvancedStats!$B:$B,0),COLUMN()-15),INDEX(AdvancedStats!$A:$AD,MATCH($A147&amp;" NCAA",AdvancedStats!$B:$B,0),COLUMN()-15))</f>
        <v>0.57099999999999995</v>
      </c>
      <c r="AL147" s="38">
        <f>IFERROR(INDEX(AdvancedStats!$A:$AD,MATCH($A147,AdvancedStats!$B:$B,0),COLUMN()-15),INDEX(AdvancedStats!$A:$AD,MATCH($A147&amp;" NCAA",AdvancedStats!$B:$B,0),COLUMN()-15))</f>
        <v>56.9</v>
      </c>
      <c r="AM147" s="38">
        <f>IFERROR(INDEX(AdvancedStats!$A:$AD,MATCH($A147,AdvancedStats!$B:$B,0),COLUMN()-15),INDEX(AdvancedStats!$A:$AD,MATCH($A147&amp;" NCAA",AdvancedStats!$B:$B,0),COLUMN()-15))</f>
        <v>51.2</v>
      </c>
      <c r="AN147" s="38">
        <f>IFERROR(INDEX(AdvancedStats!$A:$AD,MATCH($A147,AdvancedStats!$B:$B,0),COLUMN()-15),INDEX(AdvancedStats!$A:$AD,MATCH($A147&amp;" NCAA",AdvancedStats!$B:$B,0),COLUMN()-15))</f>
        <v>8.8000000000000007</v>
      </c>
      <c r="AO147" s="38">
        <f>IFERROR(INDEX(AdvancedStats!$A:$AD,MATCH($A147,AdvancedStats!$B:$B,0),COLUMN()-15),INDEX(AdvancedStats!$A:$AD,MATCH($A147&amp;" NCAA",AdvancedStats!$B:$B,0),COLUMN()-15))</f>
        <v>13.4</v>
      </c>
      <c r="AP147" s="38">
        <f>IFERROR(INDEX(AdvancedStats!$A:$AD,MATCH($A147,AdvancedStats!$B:$B,0),COLUMN()-15),INDEX(AdvancedStats!$A:$AD,MATCH($A147&amp;" NCAA",AdvancedStats!$B:$B,0),COLUMN()-15))</f>
        <v>0.53</v>
      </c>
      <c r="AQ147" s="38">
        <f>IFERROR(INDEX(AdvancedStats!$A:$AD,MATCH($A147,AdvancedStats!$B:$B,0),COLUMN()-15),INDEX(AdvancedStats!$A:$AD,MATCH($A147&amp;" NCAA",AdvancedStats!$B:$B,0),COLUMN()-15))</f>
        <v>15.9</v>
      </c>
      <c r="AR147" s="38">
        <f>IFERROR(INDEX(AdvancedStats!$A:$AD,MATCH($A147,AdvancedStats!$B:$B,0),COLUMN()-15),INDEX(AdvancedStats!$A:$AD,MATCH($A147&amp;" NCAA",AdvancedStats!$B:$B,0),COLUMN()-15))</f>
        <v>36.4</v>
      </c>
      <c r="AS147" s="38">
        <f>IFERROR(INDEX(AdvancedStats!$A:$AD,MATCH($A147,AdvancedStats!$B:$B,0),COLUMN()-15),INDEX(AdvancedStats!$A:$AD,MATCH($A147&amp;" NCAA",AdvancedStats!$B:$B,0),COLUMN()-15))</f>
        <v>0.31</v>
      </c>
      <c r="AT147" s="39">
        <f>IFERROR(INDEX(AdvancedOpponentStats!$A:$AD,MATCH($A147,AdvancedOpponentStats!$B:$B,0),COLUMN()-27),INDEX(AdvancedOpponentStats!$A:$AD,MATCH($A147&amp;" NCAA",AdvancedOpponentStats!$B:$B,0),COLUMN()-27))</f>
        <v>95.5</v>
      </c>
      <c r="AU147" s="39">
        <f>IFERROR(INDEX(AdvancedOpponentStats!$A:$AD,MATCH($A147,AdvancedOpponentStats!$B:$B,0),COLUMN()-27),INDEX(AdvancedOpponentStats!$A:$AD,MATCH($A147&amp;" NCAA",AdvancedOpponentStats!$B:$B,0),COLUMN()-27))</f>
        <v>0.26800000000000002</v>
      </c>
      <c r="AV147" s="39">
        <f>IFERROR(INDEX(AdvancedOpponentStats!$A:$AD,MATCH($A147,AdvancedOpponentStats!$B:$B,0),COLUMN()-27),INDEX(AdvancedOpponentStats!$A:$AD,MATCH($A147&amp;" NCAA",AdvancedOpponentStats!$B:$B,0),COLUMN()-27))</f>
        <v>0.38600000000000001</v>
      </c>
      <c r="AW147" s="39">
        <f>IFERROR(INDEX(AdvancedOpponentStats!$A:$AD,MATCH($A147,AdvancedOpponentStats!$B:$B,0),COLUMN()-27),INDEX(AdvancedOpponentStats!$A:$AD,MATCH($A147&amp;" NCAA",AdvancedOpponentStats!$B:$B,0),COLUMN()-27))</f>
        <v>0.498</v>
      </c>
      <c r="AX147" s="39">
        <f>IFERROR(INDEX(AdvancedOpponentStats!$A:$AD,MATCH($A147,AdvancedOpponentStats!$B:$B,0),COLUMN()-27),INDEX(AdvancedOpponentStats!$A:$AD,MATCH($A147&amp;" NCAA",AdvancedOpponentStats!$B:$B,0),COLUMN()-27))</f>
        <v>43.1</v>
      </c>
      <c r="AY147" s="39">
        <f>IFERROR(INDEX(AdvancedOpponentStats!$A:$AD,MATCH($A147,AdvancedOpponentStats!$B:$B,0),COLUMN()-27),INDEX(AdvancedOpponentStats!$A:$AD,MATCH($A147&amp;" NCAA",AdvancedOpponentStats!$B:$B,0),COLUMN()-27))</f>
        <v>47.9</v>
      </c>
      <c r="AZ147" s="39">
        <f>IFERROR(INDEX(AdvancedOpponentStats!$A:$AD,MATCH($A147,AdvancedOpponentStats!$B:$B,0),COLUMN()-27),INDEX(AdvancedOpponentStats!$A:$AD,MATCH($A147&amp;" NCAA",AdvancedOpponentStats!$B:$B,0),COLUMN()-27))</f>
        <v>8.6</v>
      </c>
      <c r="BA147" s="39">
        <f>IFERROR(INDEX(AdvancedOpponentStats!$A:$AD,MATCH($A147,AdvancedOpponentStats!$B:$B,0),COLUMN()-27),INDEX(AdvancedOpponentStats!$A:$AD,MATCH($A147&amp;" NCAA",AdvancedOpponentStats!$B:$B,0),COLUMN()-27))</f>
        <v>7.8</v>
      </c>
      <c r="BB147" s="39">
        <f>IFERROR(INDEX(AdvancedOpponentStats!$A:$AD,MATCH($A147,AdvancedOpponentStats!$B:$B,0),COLUMN()-27),INDEX(AdvancedOpponentStats!$A:$AD,MATCH($A147&amp;" NCAA",AdvancedOpponentStats!$B:$B,0),COLUMN()-27))</f>
        <v>0.46600000000000003</v>
      </c>
      <c r="BC147" s="39">
        <f>IFERROR(INDEX(AdvancedOpponentStats!$A:$AD,MATCH($A147,AdvancedOpponentStats!$B:$B,0),COLUMN()-27),INDEX(AdvancedOpponentStats!$A:$AD,MATCH($A147&amp;" NCAA",AdvancedOpponentStats!$B:$B,0),COLUMN()-27))</f>
        <v>15.7</v>
      </c>
      <c r="BD147" s="39">
        <f>IFERROR(INDEX(AdvancedOpponentStats!$A:$AD,MATCH($A147,AdvancedOpponentStats!$B:$B,0),COLUMN()-27),INDEX(AdvancedOpponentStats!$A:$AD,MATCH($A147&amp;" NCAA",AdvancedOpponentStats!$B:$B,0),COLUMN()-27))</f>
        <v>25.2</v>
      </c>
      <c r="BE147" s="39">
        <f>IFERROR(INDEX(AdvancedOpponentStats!$A:$AD,MATCH($A147,AdvancedOpponentStats!$B:$B,0),COLUMN()-27),INDEX(AdvancedOpponentStats!$A:$AD,MATCH($A147&amp;" NCAA",AdvancedOpponentStats!$B:$B,0),COLUMN()-27))</f>
        <v>0.189</v>
      </c>
      <c r="BF147" s="41">
        <f>IFERROR(INDEX(TeamRankings!$A:$R,MATCH($A147,TeamRankings!$B:$B,0),COLUMN()-49),INDEX(TeamRankings!$A:$R,MATCH($A147&amp;" NCAA",TeamRankings!$B:$B,0),COLUMN()-49))</f>
        <v>11.14</v>
      </c>
      <c r="BG147" s="41">
        <f>IFERROR(INDEX(TeamRankings!$A:$R,MATCH($A147,TeamRankings!$B:$B,0),COLUMN()-48),INDEX(TeamRankings!$A:$R,MATCH($A147&amp;" NCAA",TeamRankings!$B:$B,0),COLUMN()-48))</f>
        <v>10.29</v>
      </c>
      <c r="BH147" s="41">
        <f>IFERROR(INDEX(TeamRankings!$A:$R,MATCH($A147,TeamRankings!$B:$B,0),COLUMN()-47),INDEX(TeamRankings!$A:$R,MATCH($A147&amp;" NCAA",TeamRankings!$B:$B,0),COLUMN()-47))</f>
        <v>8.31</v>
      </c>
      <c r="BI147" s="41">
        <f>IFERROR(INDEX(TeamRankings!$A:$R,MATCH($A147,TeamRankings!$B:$B,0),COLUMN()-47),INDEX(TeamRankings!$A:$R,MATCH($A147&amp;" NCAA",TeamRankings!$B:$B,0),COLUMN()-47))</f>
        <v>13.12</v>
      </c>
      <c r="BJ147" s="41">
        <f>IFERROR(INDEX(TeamRankings!$A:$R,MATCH($A147,TeamRankings!$B:$B,0),COLUMN()-47),INDEX(TeamRankings!$A:$R,MATCH($A147&amp;" NCAA",TeamRankings!$B:$B,0),COLUMN()-47))</f>
        <v>21.43</v>
      </c>
      <c r="BK147" s="41">
        <f>IFERROR(INDEX(TeamRankings!$A:$R,MATCH($A147,TeamRankings!$B:$B,0),COLUMN()-47),INDEX(TeamRankings!$A:$R,MATCH($A147&amp;" NCAA",TeamRankings!$B:$B,0),COLUMN()-47))</f>
        <v>119.35</v>
      </c>
      <c r="BL147" s="41">
        <f>IFERROR(INDEX(TeamRankings!$A:$R,MATCH($A147,TeamRankings!$B:$B,0),COLUMN()-47),INDEX(TeamRankings!$A:$R,MATCH($A147&amp;" NCAA",TeamRankings!$B:$B,0),COLUMN()-47))</f>
        <v>87.34</v>
      </c>
      <c r="BM147" s="41">
        <f>IFERROR(INDEX(TeamRankings!$A:$R,MATCH($A147,TeamRankings!$B:$B,0),COLUMN()-47),INDEX(TeamRankings!$A:$R,MATCH($A147&amp;" NCAA",TeamRankings!$B:$B,0),COLUMN()-47))</f>
        <v>32.01</v>
      </c>
      <c r="BN147">
        <f t="shared" si="48"/>
        <v>11</v>
      </c>
      <c r="BO147">
        <f t="shared" si="49"/>
        <v>10</v>
      </c>
      <c r="BP147">
        <f t="shared" si="35"/>
        <v>75.837837837837839</v>
      </c>
      <c r="BQ147" s="41" t="str">
        <f>INDEX(TeamRankings!$A:$R,MATCH($A147,TeamRankings!$B:$B,0),3)</f>
        <v>SEC</v>
      </c>
      <c r="BR147" s="40">
        <f t="shared" si="36"/>
        <v>16.400000000000006</v>
      </c>
      <c r="BS147" s="40">
        <f t="shared" si="37"/>
        <v>0.15099999999999997</v>
      </c>
      <c r="BT147" s="40">
        <f t="shared" si="38"/>
        <v>-9.0000000000000024E-2</v>
      </c>
      <c r="BU147" s="40">
        <f t="shared" si="39"/>
        <v>7.2999999999999954E-2</v>
      </c>
      <c r="BV147" s="40">
        <f t="shared" si="40"/>
        <v>13.799999999999997</v>
      </c>
      <c r="BW147" s="40">
        <f t="shared" si="41"/>
        <v>3.3000000000000043</v>
      </c>
      <c r="BX147" s="40">
        <f t="shared" si="42"/>
        <v>0.20000000000000107</v>
      </c>
      <c r="BY147" s="40">
        <f t="shared" si="43"/>
        <v>5.6000000000000005</v>
      </c>
      <c r="BZ147" s="40">
        <f t="shared" si="44"/>
        <v>6.4000000000000001E-2</v>
      </c>
      <c r="CA147" s="40">
        <f t="shared" si="45"/>
        <v>0.20000000000000107</v>
      </c>
      <c r="CB147" s="40">
        <f t="shared" si="46"/>
        <v>11.2</v>
      </c>
      <c r="CC147" s="40">
        <f t="shared" si="47"/>
        <v>0.121</v>
      </c>
    </row>
    <row r="148" spans="1:81" x14ac:dyDescent="0.25">
      <c r="A148" t="s">
        <v>274</v>
      </c>
      <c r="B148">
        <f>IFERROR(INDEX(BasicStats!$A:$AH,MATCH($A148,BasicStats!$B:$B,0),COLUMN()+1),INDEX(BasicStats!$A:$AH,MATCH($A148&amp;" NCAA",BasicStats!$B:$B,0),COLUMN()+1))</f>
        <v>31</v>
      </c>
      <c r="C148">
        <f>IFERROR(INDEX(BasicStats!$A:$AH,MATCH($A148,BasicStats!$B:$B,0),COLUMN()+1),INDEX(BasicStats!$A:$AH,MATCH($A148&amp;" NCAA",BasicStats!$B:$B,0),COLUMN()+1))</f>
        <v>10</v>
      </c>
      <c r="D148">
        <f>IFERROR(INDEX(BasicStats!$A:$AH,MATCH($A148,BasicStats!$B:$B,0),COLUMN()+1),INDEX(BasicStats!$A:$AH,MATCH($A148&amp;" NCAA",BasicStats!$B:$B,0),COLUMN()+1))</f>
        <v>21</v>
      </c>
      <c r="E148">
        <f>IFERROR(INDEX(BasicStats!$A:$AH,MATCH($A148,BasicStats!$B:$B,0),COLUMN()+1),INDEX(BasicStats!$A:$AH,MATCH($A148&amp;" NCAA",BasicStats!$B:$B,0),COLUMN()+1))</f>
        <v>0.32300000000000001</v>
      </c>
      <c r="F148">
        <f>IFERROR(INDEX(BasicStats!$A:$AH,MATCH($A148,BasicStats!$B:$B,0),COLUMN()+1),INDEX(BasicStats!$A:$AH,MATCH($A148&amp;" NCAA",BasicStats!$B:$B,0),COLUMN()+1))</f>
        <v>-3.59</v>
      </c>
      <c r="G148">
        <f>IFERROR(INDEX(BasicStats!$A:$AH,MATCH($A148,BasicStats!$B:$B,0),COLUMN()+1),INDEX(BasicStats!$A:$AH,MATCH($A148&amp;" NCAA",BasicStats!$B:$B,0),COLUMN()+1))</f>
        <v>1.31</v>
      </c>
      <c r="H148">
        <f>IFERROR(INDEX(BasicStats!$A:$AH,MATCH($A148,BasicStats!$B:$B,0),COLUMN()+1),INDEX(BasicStats!$A:$AH,MATCH($A148&amp;" NCAA",BasicStats!$B:$B,0),COLUMN()+1))</f>
        <v>8</v>
      </c>
      <c r="I148">
        <f>IFERROR(INDEX(BasicStats!$A:$AH,MATCH($A148,BasicStats!$B:$B,0),COLUMN()+1),INDEX(BasicStats!$A:$AH,MATCH($A148&amp;" NCAA",BasicStats!$B:$B,0),COLUMN()+1))</f>
        <v>10</v>
      </c>
      <c r="J148">
        <f>IFERROR(INDEX(BasicStats!$A:$AH,MATCH($A148,BasicStats!$B:$B,0),COLUMN()+1),INDEX(BasicStats!$A:$AH,MATCH($A148&amp;" NCAA",BasicStats!$B:$B,0),COLUMN()+1))</f>
        <v>5</v>
      </c>
      <c r="K148">
        <f>IFERROR(INDEX(BasicStats!$A:$AH,MATCH($A148,BasicStats!$B:$B,0),COLUMN()+1),INDEX(BasicStats!$A:$AH,MATCH($A148&amp;" NCAA",BasicStats!$B:$B,0),COLUMN()+1))</f>
        <v>9</v>
      </c>
      <c r="L148">
        <f>IFERROR(INDEX(BasicStats!$A:$AH,MATCH($A148,BasicStats!$B:$B,0),COLUMN()+1),INDEX(BasicStats!$A:$AH,MATCH($A148&amp;" NCAA",BasicStats!$B:$B,0),COLUMN()+1))</f>
        <v>3</v>
      </c>
      <c r="M148">
        <f>IFERROR(INDEX(BasicStats!$A:$AH,MATCH($A148,BasicStats!$B:$B,0),COLUMN()+1),INDEX(BasicStats!$A:$AH,MATCH($A148&amp;" NCAA",BasicStats!$B:$B,0),COLUMN()+1))</f>
        <v>8</v>
      </c>
      <c r="N148">
        <f>IFERROR(INDEX(BasicStats!$A:$AH,MATCH($A148,BasicStats!$B:$B,0),COLUMN()+1),INDEX(BasicStats!$A:$AH,MATCH($A148&amp;" NCAA",BasicStats!$B:$B,0),COLUMN()+1))</f>
        <v>2091</v>
      </c>
      <c r="O148">
        <f>IFERROR(INDEX(BasicStats!$A:$AH,MATCH($A148,BasicStats!$B:$B,0),COLUMN()+1),INDEX(BasicStats!$A:$AH,MATCH($A148&amp;" NCAA",BasicStats!$B:$B,0),COLUMN()+1))</f>
        <v>2243</v>
      </c>
      <c r="P148">
        <f>IFERROR(INDEX(BasicStats!$A:$AH,MATCH($A148,BasicStats!$B:$B,0),COLUMN()+1),INDEX(BasicStats!$A:$AH,MATCH($A148&amp;" NCAA",BasicStats!$B:$B,0),COLUMN()+1))</f>
        <v>0</v>
      </c>
      <c r="Q148">
        <f>IFERROR(INDEX(BasicStats!$A:$AH,MATCH($A148,BasicStats!$B:$B,0),COLUMN()+1),INDEX(BasicStats!$A:$AH,MATCH($A148&amp;" NCAA",BasicStats!$B:$B,0),COLUMN()+1))</f>
        <v>1240</v>
      </c>
      <c r="R148">
        <f>IFERROR(INDEX(BasicStats!$A:$AH,MATCH($A148,BasicStats!$B:$B,0),COLUMN()+1),INDEX(BasicStats!$A:$AH,MATCH($A148&amp;" NCAA",BasicStats!$B:$B,0),COLUMN()+1))</f>
        <v>719</v>
      </c>
      <c r="S148">
        <f>IFERROR(INDEX(BasicStats!$A:$AH,MATCH($A148,BasicStats!$B:$B,0),COLUMN()+1),INDEX(BasicStats!$A:$AH,MATCH($A148&amp;" NCAA",BasicStats!$B:$B,0),COLUMN()+1))</f>
        <v>1798</v>
      </c>
      <c r="T148">
        <f>IFERROR(INDEX(BasicStats!$A:$AH,MATCH($A148,BasicStats!$B:$B,0),COLUMN()+1),INDEX(BasicStats!$A:$AH,MATCH($A148&amp;" NCAA",BasicStats!$B:$B,0),COLUMN()+1))</f>
        <v>0.4</v>
      </c>
      <c r="U148">
        <f>IFERROR(INDEX(BasicStats!$A:$AH,MATCH($A148,BasicStats!$B:$B,0),COLUMN()+1),INDEX(BasicStats!$A:$AH,MATCH($A148&amp;" NCAA",BasicStats!$B:$B,0),COLUMN()+1))</f>
        <v>259</v>
      </c>
      <c r="V148">
        <f>IFERROR(INDEX(BasicStats!$A:$AH,MATCH($A148,BasicStats!$B:$B,0),COLUMN()+1),INDEX(BasicStats!$A:$AH,MATCH($A148&amp;" NCAA",BasicStats!$B:$B,0),COLUMN()+1))</f>
        <v>783</v>
      </c>
      <c r="W148">
        <f>IFERROR(INDEX(BasicStats!$A:$AH,MATCH($A148,BasicStats!$B:$B,0),COLUMN()+1),INDEX(BasicStats!$A:$AH,MATCH($A148&amp;" NCAA",BasicStats!$B:$B,0),COLUMN()+1))</f>
        <v>0.33100000000000002</v>
      </c>
      <c r="X148">
        <f>IFERROR(INDEX(BasicStats!$A:$AH,MATCH($A148,BasicStats!$B:$B,0),COLUMN()+1),INDEX(BasicStats!$A:$AH,MATCH($A148&amp;" NCAA",BasicStats!$B:$B,0),COLUMN()+1))</f>
        <v>394</v>
      </c>
      <c r="Y148">
        <f>IFERROR(INDEX(BasicStats!$A:$AH,MATCH($A148,BasicStats!$B:$B,0),COLUMN()+1),INDEX(BasicStats!$A:$AH,MATCH($A148&amp;" NCAA",BasicStats!$B:$B,0),COLUMN()+1))</f>
        <v>512</v>
      </c>
      <c r="Z148">
        <f>IFERROR(INDEX(BasicStats!$A:$AH,MATCH($A148,BasicStats!$B:$B,0),COLUMN()+1),INDEX(BasicStats!$A:$AH,MATCH($A148&amp;" NCAA",BasicStats!$B:$B,0),COLUMN()+1))</f>
        <v>0.77</v>
      </c>
      <c r="AA148">
        <f>IFERROR(INDEX(BasicStats!$A:$AH,MATCH($A148,BasicStats!$B:$B,0),COLUMN()+1),INDEX(BasicStats!$A:$AH,MATCH($A148&amp;" NCAA",BasicStats!$B:$B,0),COLUMN()+1))</f>
        <v>328</v>
      </c>
      <c r="AB148">
        <f>IFERROR(INDEX(BasicStats!$A:$AH,MATCH($A148,BasicStats!$B:$B,0),COLUMN()+1),INDEX(BasicStats!$A:$AH,MATCH($A148&amp;" NCAA",BasicStats!$B:$B,0),COLUMN()+1))</f>
        <v>1060</v>
      </c>
      <c r="AC148">
        <f>IFERROR(INDEX(BasicStats!$A:$AH,MATCH($A148,BasicStats!$B:$B,0),COLUMN()+1),INDEX(BasicStats!$A:$AH,MATCH($A148&amp;" NCAA",BasicStats!$B:$B,0),COLUMN()+1))</f>
        <v>391</v>
      </c>
      <c r="AD148">
        <f>IFERROR(INDEX(BasicStats!$A:$AH,MATCH($A148,BasicStats!$B:$B,0),COLUMN()+1),INDEX(BasicStats!$A:$AH,MATCH($A148&amp;" NCAA",BasicStats!$B:$B,0),COLUMN()+1))</f>
        <v>230</v>
      </c>
      <c r="AE148">
        <f>IFERROR(INDEX(BasicStats!$A:$AH,MATCH($A148,BasicStats!$B:$B,0),COLUMN()+1),INDEX(BasicStats!$A:$AH,MATCH($A148&amp;" NCAA",BasicStats!$B:$B,0),COLUMN()+1))</f>
        <v>98</v>
      </c>
      <c r="AF148">
        <f>IFERROR(INDEX(BasicStats!$A:$AH,MATCH($A148,BasicStats!$B:$B,0),COLUMN()+1),INDEX(BasicStats!$A:$AH,MATCH($A148&amp;" NCAA",BasicStats!$B:$B,0),COLUMN()+1))</f>
        <v>435</v>
      </c>
      <c r="AG148" s="38">
        <f>IFERROR(INDEX(AdvancedStats!$A:$AD,MATCH($A148,AdvancedStats!$B:$B,0),COLUMN()-15),INDEX(AdvancedStats!$A:$AD,MATCH($A148&amp;" NCAA",AdvancedStats!$B:$B,0),COLUMN()-15))</f>
        <v>69.5</v>
      </c>
      <c r="AH148" s="38">
        <f>IFERROR(INDEX(AdvancedStats!$A:$AD,MATCH($A148,AdvancedStats!$B:$B,0),COLUMN()-15),INDEX(AdvancedStats!$A:$AD,MATCH($A148&amp;" NCAA",AdvancedStats!$B:$B,0),COLUMN()-15))</f>
        <v>97</v>
      </c>
      <c r="AI148" s="38">
        <f>IFERROR(INDEX(AdvancedStats!$A:$AD,MATCH($A148,AdvancedStats!$B:$B,0),COLUMN()-15),INDEX(AdvancedStats!$A:$AD,MATCH($A148&amp;" NCAA",AdvancedStats!$B:$B,0),COLUMN()-15))</f>
        <v>0.28499999999999998</v>
      </c>
      <c r="AJ148" s="38">
        <f>IFERROR(INDEX(AdvancedStats!$A:$AD,MATCH($A148,AdvancedStats!$B:$B,0),COLUMN()-15),INDEX(AdvancedStats!$A:$AD,MATCH($A148&amp;" NCAA",AdvancedStats!$B:$B,0),COLUMN()-15))</f>
        <v>0.435</v>
      </c>
      <c r="AK148" s="38">
        <f>IFERROR(INDEX(AdvancedStats!$A:$AD,MATCH($A148,AdvancedStats!$B:$B,0),COLUMN()-15),INDEX(AdvancedStats!$A:$AD,MATCH($A148&amp;" NCAA",AdvancedStats!$B:$B,0),COLUMN()-15))</f>
        <v>0.51200000000000001</v>
      </c>
      <c r="AL148" s="38">
        <f>IFERROR(INDEX(AdvancedStats!$A:$AD,MATCH($A148,AdvancedStats!$B:$B,0),COLUMN()-15),INDEX(AdvancedStats!$A:$AD,MATCH($A148&amp;" NCAA",AdvancedStats!$B:$B,0),COLUMN()-15))</f>
        <v>48.9</v>
      </c>
      <c r="AM148" s="38">
        <f>IFERROR(INDEX(AdvancedStats!$A:$AD,MATCH($A148,AdvancedStats!$B:$B,0),COLUMN()-15),INDEX(AdvancedStats!$A:$AD,MATCH($A148&amp;" NCAA",AdvancedStats!$B:$B,0),COLUMN()-15))</f>
        <v>54.4</v>
      </c>
      <c r="AN148" s="38">
        <f>IFERROR(INDEX(AdvancedStats!$A:$AD,MATCH($A148,AdvancedStats!$B:$B,0),COLUMN()-15),INDEX(AdvancedStats!$A:$AD,MATCH($A148&amp;" NCAA",AdvancedStats!$B:$B,0),COLUMN()-15))</f>
        <v>10.7</v>
      </c>
      <c r="AO148" s="38">
        <f>IFERROR(INDEX(AdvancedStats!$A:$AD,MATCH($A148,AdvancedStats!$B:$B,0),COLUMN()-15),INDEX(AdvancedStats!$A:$AD,MATCH($A148&amp;" NCAA",AdvancedStats!$B:$B,0),COLUMN()-15))</f>
        <v>8.6999999999999993</v>
      </c>
      <c r="AP148" s="38">
        <f>IFERROR(INDEX(AdvancedStats!$A:$AD,MATCH($A148,AdvancedStats!$B:$B,0),COLUMN()-15),INDEX(AdvancedStats!$A:$AD,MATCH($A148&amp;" NCAA",AdvancedStats!$B:$B,0),COLUMN()-15))</f>
        <v>0.47199999999999998</v>
      </c>
      <c r="AQ148" s="38">
        <f>IFERROR(INDEX(AdvancedStats!$A:$AD,MATCH($A148,AdvancedStats!$B:$B,0),COLUMN()-15),INDEX(AdvancedStats!$A:$AD,MATCH($A148&amp;" NCAA",AdvancedStats!$B:$B,0),COLUMN()-15))</f>
        <v>17.600000000000001</v>
      </c>
      <c r="AR148" s="38">
        <f>IFERROR(INDEX(AdvancedStats!$A:$AD,MATCH($A148,AdvancedStats!$B:$B,0),COLUMN()-15),INDEX(AdvancedStats!$A:$AD,MATCH($A148&amp;" NCAA",AdvancedStats!$B:$B,0),COLUMN()-15))</f>
        <v>28.8</v>
      </c>
      <c r="AS148" s="38">
        <f>IFERROR(INDEX(AdvancedStats!$A:$AD,MATCH($A148,AdvancedStats!$B:$B,0),COLUMN()-15),INDEX(AdvancedStats!$A:$AD,MATCH($A148&amp;" NCAA",AdvancedStats!$B:$B,0),COLUMN()-15))</f>
        <v>0.219</v>
      </c>
      <c r="AT148" s="39">
        <f>IFERROR(INDEX(AdvancedOpponentStats!$A:$AD,MATCH($A148,AdvancedOpponentStats!$B:$B,0),COLUMN()-27),INDEX(AdvancedOpponentStats!$A:$AD,MATCH($A148&amp;" NCAA",AdvancedOpponentStats!$B:$B,0),COLUMN()-27))</f>
        <v>104.1</v>
      </c>
      <c r="AU148" s="39">
        <f>IFERROR(INDEX(AdvancedOpponentStats!$A:$AD,MATCH($A148,AdvancedOpponentStats!$B:$B,0),COLUMN()-27),INDEX(AdvancedOpponentStats!$A:$AD,MATCH($A148&amp;" NCAA",AdvancedOpponentStats!$B:$B,0),COLUMN()-27))</f>
        <v>0.41299999999999998</v>
      </c>
      <c r="AV148" s="39">
        <f>IFERROR(INDEX(AdvancedOpponentStats!$A:$AD,MATCH($A148,AdvancedOpponentStats!$B:$B,0),COLUMN()-27),INDEX(AdvancedOpponentStats!$A:$AD,MATCH($A148&amp;" NCAA",AdvancedOpponentStats!$B:$B,0),COLUMN()-27))</f>
        <v>0.33300000000000002</v>
      </c>
      <c r="AW148" s="39">
        <f>IFERROR(INDEX(AdvancedOpponentStats!$A:$AD,MATCH($A148,AdvancedOpponentStats!$B:$B,0),COLUMN()-27),INDEX(AdvancedOpponentStats!$A:$AD,MATCH($A148&amp;" NCAA",AdvancedOpponentStats!$B:$B,0),COLUMN()-27))</f>
        <v>0.55200000000000005</v>
      </c>
      <c r="AX148" s="39">
        <f>IFERROR(INDEX(AdvancedOpponentStats!$A:$AD,MATCH($A148,AdvancedOpponentStats!$B:$B,0),COLUMN()-27),INDEX(AdvancedOpponentStats!$A:$AD,MATCH($A148&amp;" NCAA",AdvancedOpponentStats!$B:$B,0),COLUMN()-27))</f>
        <v>51.1</v>
      </c>
      <c r="AY148" s="39">
        <f>IFERROR(INDEX(AdvancedOpponentStats!$A:$AD,MATCH($A148,AdvancedOpponentStats!$B:$B,0),COLUMN()-27),INDEX(AdvancedOpponentStats!$A:$AD,MATCH($A148&amp;" NCAA",AdvancedOpponentStats!$B:$B,0),COLUMN()-27))</f>
        <v>53</v>
      </c>
      <c r="AZ148" s="39">
        <f>IFERROR(INDEX(AdvancedOpponentStats!$A:$AD,MATCH($A148,AdvancedOpponentStats!$B:$B,0),COLUMN()-27),INDEX(AdvancedOpponentStats!$A:$AD,MATCH($A148&amp;" NCAA",AdvancedOpponentStats!$B:$B,0),COLUMN()-27))</f>
        <v>9.1999999999999993</v>
      </c>
      <c r="BA148" s="39">
        <f>IFERROR(INDEX(AdvancedOpponentStats!$A:$AD,MATCH($A148,AdvancedOpponentStats!$B:$B,0),COLUMN()-27),INDEX(AdvancedOpponentStats!$A:$AD,MATCH($A148&amp;" NCAA",AdvancedOpponentStats!$B:$B,0),COLUMN()-27))</f>
        <v>9.6999999999999993</v>
      </c>
      <c r="BB148" s="39">
        <f>IFERROR(INDEX(AdvancedOpponentStats!$A:$AD,MATCH($A148,AdvancedOpponentStats!$B:$B,0),COLUMN()-27),INDEX(AdvancedOpponentStats!$A:$AD,MATCH($A148&amp;" NCAA",AdvancedOpponentStats!$B:$B,0),COLUMN()-27))</f>
        <v>0.51300000000000001</v>
      </c>
      <c r="BC148" s="39">
        <f>IFERROR(INDEX(AdvancedOpponentStats!$A:$AD,MATCH($A148,AdvancedOpponentStats!$B:$B,0),COLUMN()-27),INDEX(AdvancedOpponentStats!$A:$AD,MATCH($A148&amp;" NCAA",AdvancedOpponentStats!$B:$B,0),COLUMN()-27))</f>
        <v>17.399999999999999</v>
      </c>
      <c r="BD148" s="39">
        <f>IFERROR(INDEX(AdvancedOpponentStats!$A:$AD,MATCH($A148,AdvancedOpponentStats!$B:$B,0),COLUMN()-27),INDEX(AdvancedOpponentStats!$A:$AD,MATCH($A148&amp;" NCAA",AdvancedOpponentStats!$B:$B,0),COLUMN()-27))</f>
        <v>28.9</v>
      </c>
      <c r="BE148" s="39">
        <f>IFERROR(INDEX(AdvancedOpponentStats!$A:$AD,MATCH($A148,AdvancedOpponentStats!$B:$B,0),COLUMN()-27),INDEX(AdvancedOpponentStats!$A:$AD,MATCH($A148&amp;" NCAA",AdvancedOpponentStats!$B:$B,0),COLUMN()-27))</f>
        <v>0.29599999999999999</v>
      </c>
      <c r="BF148" s="41">
        <f>IFERROR(INDEX(TeamRankings!$A:$R,MATCH($A148,TeamRankings!$B:$B,0),COLUMN()-49),INDEX(TeamRankings!$A:$R,MATCH($A148&amp;" NCAA",TeamRankings!$B:$B,0),COLUMN()-49))</f>
        <v>-4.9000000000000004</v>
      </c>
      <c r="BG148" s="41">
        <f>IFERROR(INDEX(TeamRankings!$A:$R,MATCH($A148,TeamRankings!$B:$B,0),COLUMN()-48),INDEX(TeamRankings!$A:$R,MATCH($A148&amp;" NCAA",TeamRankings!$B:$B,0),COLUMN()-48))</f>
        <v>1.31</v>
      </c>
      <c r="BH148" s="41">
        <f>IFERROR(INDEX(TeamRankings!$A:$R,MATCH($A148,TeamRankings!$B:$B,0),COLUMN()-47),INDEX(TeamRankings!$A:$R,MATCH($A148&amp;" NCAA",TeamRankings!$B:$B,0),COLUMN()-47))</f>
        <v>-2.2799999999999998</v>
      </c>
      <c r="BI148" s="41">
        <f>IFERROR(INDEX(TeamRankings!$A:$R,MATCH($A148,TeamRankings!$B:$B,0),COLUMN()-47),INDEX(TeamRankings!$A:$R,MATCH($A148&amp;" NCAA",TeamRankings!$B:$B,0),COLUMN()-47))</f>
        <v>-1.31</v>
      </c>
      <c r="BJ148" s="41">
        <f>IFERROR(INDEX(TeamRankings!$A:$R,MATCH($A148,TeamRankings!$B:$B,0),COLUMN()-47),INDEX(TeamRankings!$A:$R,MATCH($A148&amp;" NCAA",TeamRankings!$B:$B,0),COLUMN()-47))</f>
        <v>-3.59</v>
      </c>
      <c r="BK148" s="41">
        <f>IFERROR(INDEX(TeamRankings!$A:$R,MATCH($A148,TeamRankings!$B:$B,0),COLUMN()-47),INDEX(TeamRankings!$A:$R,MATCH($A148&amp;" NCAA",TeamRankings!$B:$B,0),COLUMN()-47))</f>
        <v>98.79</v>
      </c>
      <c r="BL148" s="41">
        <f>IFERROR(INDEX(TeamRankings!$A:$R,MATCH($A148,TeamRankings!$B:$B,0),COLUMN()-47),INDEX(TeamRankings!$A:$R,MATCH($A148&amp;" NCAA",TeamRankings!$B:$B,0),COLUMN()-47))</f>
        <v>102.76</v>
      </c>
      <c r="BM148" s="41">
        <f>IFERROR(INDEX(TeamRankings!$A:$R,MATCH($A148,TeamRankings!$B:$B,0),COLUMN()-47),INDEX(TeamRankings!$A:$R,MATCH($A148&amp;" NCAA",TeamRankings!$B:$B,0),COLUMN()-47))</f>
        <v>-3.97</v>
      </c>
      <c r="BN148">
        <f t="shared" si="48"/>
        <v>247</v>
      </c>
      <c r="BO148">
        <f t="shared" si="49"/>
        <v>156.5</v>
      </c>
      <c r="BP148">
        <f t="shared" si="35"/>
        <v>67.451612903225808</v>
      </c>
      <c r="BQ148" s="41" t="str">
        <f>INDEX(TeamRankings!$A:$R,MATCH($A148,TeamRankings!$B:$B,0),3)</f>
        <v>A-10</v>
      </c>
      <c r="BR148" s="40">
        <f t="shared" si="36"/>
        <v>-7.0999999999999943</v>
      </c>
      <c r="BS148" s="40">
        <f t="shared" si="37"/>
        <v>-0.128</v>
      </c>
      <c r="BT148" s="40">
        <f t="shared" si="38"/>
        <v>0.10199999999999998</v>
      </c>
      <c r="BU148" s="40">
        <f t="shared" si="39"/>
        <v>-4.0000000000000036E-2</v>
      </c>
      <c r="BV148" s="40">
        <f t="shared" si="40"/>
        <v>-2.2000000000000028</v>
      </c>
      <c r="BW148" s="40">
        <f t="shared" si="41"/>
        <v>1.3999999999999986</v>
      </c>
      <c r="BX148" s="40">
        <f t="shared" si="42"/>
        <v>1.5</v>
      </c>
      <c r="BY148" s="40">
        <f t="shared" si="43"/>
        <v>-1</v>
      </c>
      <c r="BZ148" s="40">
        <f t="shared" si="44"/>
        <v>-4.1000000000000036E-2</v>
      </c>
      <c r="CA148" s="40">
        <f t="shared" si="45"/>
        <v>0.20000000000000284</v>
      </c>
      <c r="CB148" s="40">
        <f t="shared" si="46"/>
        <v>-9.9999999999997868E-2</v>
      </c>
      <c r="CC148" s="40">
        <f t="shared" si="47"/>
        <v>-7.6999999999999985E-2</v>
      </c>
    </row>
    <row r="149" spans="1:81" x14ac:dyDescent="0.25">
      <c r="A149" t="s">
        <v>275</v>
      </c>
      <c r="B149">
        <f>IFERROR(INDEX(BasicStats!$A:$AH,MATCH($A149,BasicStats!$B:$B,0),COLUMN()+1),INDEX(BasicStats!$A:$AH,MATCH($A149&amp;" NCAA",BasicStats!$B:$B,0),COLUMN()+1))</f>
        <v>30</v>
      </c>
      <c r="C149">
        <f>IFERROR(INDEX(BasicStats!$A:$AH,MATCH($A149,BasicStats!$B:$B,0),COLUMN()+1),INDEX(BasicStats!$A:$AH,MATCH($A149&amp;" NCAA",BasicStats!$B:$B,0),COLUMN()+1))</f>
        <v>10</v>
      </c>
      <c r="D149">
        <f>IFERROR(INDEX(BasicStats!$A:$AH,MATCH($A149,BasicStats!$B:$B,0),COLUMN()+1),INDEX(BasicStats!$A:$AH,MATCH($A149&amp;" NCAA",BasicStats!$B:$B,0),COLUMN()+1))</f>
        <v>20</v>
      </c>
      <c r="E149">
        <f>IFERROR(INDEX(BasicStats!$A:$AH,MATCH($A149,BasicStats!$B:$B,0),COLUMN()+1),INDEX(BasicStats!$A:$AH,MATCH($A149&amp;" NCAA",BasicStats!$B:$B,0),COLUMN()+1))</f>
        <v>0.33300000000000002</v>
      </c>
      <c r="F149">
        <f>IFERROR(INDEX(BasicStats!$A:$AH,MATCH($A149,BasicStats!$B:$B,0),COLUMN()+1),INDEX(BasicStats!$A:$AH,MATCH($A149&amp;" NCAA",BasicStats!$B:$B,0),COLUMN()+1))</f>
        <v>-11.14</v>
      </c>
      <c r="G149">
        <f>IFERROR(INDEX(BasicStats!$A:$AH,MATCH($A149,BasicStats!$B:$B,0),COLUMN()+1),INDEX(BasicStats!$A:$AH,MATCH($A149&amp;" NCAA",BasicStats!$B:$B,0),COLUMN()+1))</f>
        <v>-4.9000000000000004</v>
      </c>
      <c r="H149">
        <f>IFERROR(INDEX(BasicStats!$A:$AH,MATCH($A149,BasicStats!$B:$B,0),COLUMN()+1),INDEX(BasicStats!$A:$AH,MATCH($A149&amp;" NCAA",BasicStats!$B:$B,0),COLUMN()+1))</f>
        <v>7</v>
      </c>
      <c r="I149">
        <f>IFERROR(INDEX(BasicStats!$A:$AH,MATCH($A149,BasicStats!$B:$B,0),COLUMN()+1),INDEX(BasicStats!$A:$AH,MATCH($A149&amp;" NCAA",BasicStats!$B:$B,0),COLUMN()+1))</f>
        <v>11</v>
      </c>
      <c r="J149">
        <f>IFERROR(INDEX(BasicStats!$A:$AH,MATCH($A149,BasicStats!$B:$B,0),COLUMN()+1),INDEX(BasicStats!$A:$AH,MATCH($A149&amp;" NCAA",BasicStats!$B:$B,0),COLUMN()+1))</f>
        <v>4</v>
      </c>
      <c r="K149">
        <f>IFERROR(INDEX(BasicStats!$A:$AH,MATCH($A149,BasicStats!$B:$B,0),COLUMN()+1),INDEX(BasicStats!$A:$AH,MATCH($A149&amp;" NCAA",BasicStats!$B:$B,0),COLUMN()+1))</f>
        <v>11</v>
      </c>
      <c r="L149">
        <f>IFERROR(INDEX(BasicStats!$A:$AH,MATCH($A149,BasicStats!$B:$B,0),COLUMN()+1),INDEX(BasicStats!$A:$AH,MATCH($A149&amp;" NCAA",BasicStats!$B:$B,0),COLUMN()+1))</f>
        <v>6</v>
      </c>
      <c r="M149">
        <f>IFERROR(INDEX(BasicStats!$A:$AH,MATCH($A149,BasicStats!$B:$B,0),COLUMN()+1),INDEX(BasicStats!$A:$AH,MATCH($A149&amp;" NCAA",BasicStats!$B:$B,0),COLUMN()+1))</f>
        <v>9</v>
      </c>
      <c r="N149">
        <f>IFERROR(INDEX(BasicStats!$A:$AH,MATCH($A149,BasicStats!$B:$B,0),COLUMN()+1),INDEX(BasicStats!$A:$AH,MATCH($A149&amp;" NCAA",BasicStats!$B:$B,0),COLUMN()+1))</f>
        <v>2209</v>
      </c>
      <c r="O149">
        <f>IFERROR(INDEX(BasicStats!$A:$AH,MATCH($A149,BasicStats!$B:$B,0),COLUMN()+1),INDEX(BasicStats!$A:$AH,MATCH($A149&amp;" NCAA",BasicStats!$B:$B,0),COLUMN()+1))</f>
        <v>2349</v>
      </c>
      <c r="P149">
        <f>IFERROR(INDEX(BasicStats!$A:$AH,MATCH($A149,BasicStats!$B:$B,0),COLUMN()+1),INDEX(BasicStats!$A:$AH,MATCH($A149&amp;" NCAA",BasicStats!$B:$B,0),COLUMN()+1))</f>
        <v>0</v>
      </c>
      <c r="Q149">
        <f>IFERROR(INDEX(BasicStats!$A:$AH,MATCH($A149,BasicStats!$B:$B,0),COLUMN()+1),INDEX(BasicStats!$A:$AH,MATCH($A149&amp;" NCAA",BasicStats!$B:$B,0),COLUMN()+1))</f>
        <v>1220</v>
      </c>
      <c r="R149">
        <f>IFERROR(INDEX(BasicStats!$A:$AH,MATCH($A149,BasicStats!$B:$B,0),COLUMN()+1),INDEX(BasicStats!$A:$AH,MATCH($A149&amp;" NCAA",BasicStats!$B:$B,0),COLUMN()+1))</f>
        <v>802</v>
      </c>
      <c r="S149">
        <f>IFERROR(INDEX(BasicStats!$A:$AH,MATCH($A149,BasicStats!$B:$B,0),COLUMN()+1),INDEX(BasicStats!$A:$AH,MATCH($A149&amp;" NCAA",BasicStats!$B:$B,0),COLUMN()+1))</f>
        <v>1785</v>
      </c>
      <c r="T149">
        <f>IFERROR(INDEX(BasicStats!$A:$AH,MATCH($A149,BasicStats!$B:$B,0),COLUMN()+1),INDEX(BasicStats!$A:$AH,MATCH($A149&amp;" NCAA",BasicStats!$B:$B,0),COLUMN()+1))</f>
        <v>0.44900000000000001</v>
      </c>
      <c r="U149">
        <f>IFERROR(INDEX(BasicStats!$A:$AH,MATCH($A149,BasicStats!$B:$B,0),COLUMN()+1),INDEX(BasicStats!$A:$AH,MATCH($A149&amp;" NCAA",BasicStats!$B:$B,0),COLUMN()+1))</f>
        <v>280</v>
      </c>
      <c r="V149">
        <f>IFERROR(INDEX(BasicStats!$A:$AH,MATCH($A149,BasicStats!$B:$B,0),COLUMN()+1),INDEX(BasicStats!$A:$AH,MATCH($A149&amp;" NCAA",BasicStats!$B:$B,0),COLUMN()+1))</f>
        <v>736</v>
      </c>
      <c r="W149">
        <f>IFERROR(INDEX(BasicStats!$A:$AH,MATCH($A149,BasicStats!$B:$B,0),COLUMN()+1),INDEX(BasicStats!$A:$AH,MATCH($A149&amp;" NCAA",BasicStats!$B:$B,0),COLUMN()+1))</f>
        <v>0.38</v>
      </c>
      <c r="X149">
        <f>IFERROR(INDEX(BasicStats!$A:$AH,MATCH($A149,BasicStats!$B:$B,0),COLUMN()+1),INDEX(BasicStats!$A:$AH,MATCH($A149&amp;" NCAA",BasicStats!$B:$B,0),COLUMN()+1))</f>
        <v>325</v>
      </c>
      <c r="Y149">
        <f>IFERROR(INDEX(BasicStats!$A:$AH,MATCH($A149,BasicStats!$B:$B,0),COLUMN()+1),INDEX(BasicStats!$A:$AH,MATCH($A149&amp;" NCAA",BasicStats!$B:$B,0),COLUMN()+1))</f>
        <v>437</v>
      </c>
      <c r="Z149">
        <f>IFERROR(INDEX(BasicStats!$A:$AH,MATCH($A149,BasicStats!$B:$B,0),COLUMN()+1),INDEX(BasicStats!$A:$AH,MATCH($A149&amp;" NCAA",BasicStats!$B:$B,0),COLUMN()+1))</f>
        <v>0.74399999999999999</v>
      </c>
      <c r="AA149">
        <f>IFERROR(INDEX(BasicStats!$A:$AH,MATCH($A149,BasicStats!$B:$B,0),COLUMN()+1),INDEX(BasicStats!$A:$AH,MATCH($A149&amp;" NCAA",BasicStats!$B:$B,0),COLUMN()+1))</f>
        <v>233</v>
      </c>
      <c r="AB149">
        <f>IFERROR(INDEX(BasicStats!$A:$AH,MATCH($A149,BasicStats!$B:$B,0),COLUMN()+1),INDEX(BasicStats!$A:$AH,MATCH($A149&amp;" NCAA",BasicStats!$B:$B,0),COLUMN()+1))</f>
        <v>1001</v>
      </c>
      <c r="AC149">
        <f>IFERROR(INDEX(BasicStats!$A:$AH,MATCH($A149,BasicStats!$B:$B,0),COLUMN()+1),INDEX(BasicStats!$A:$AH,MATCH($A149&amp;" NCAA",BasicStats!$B:$B,0),COLUMN()+1))</f>
        <v>419</v>
      </c>
      <c r="AD149">
        <f>IFERROR(INDEX(BasicStats!$A:$AH,MATCH($A149,BasicStats!$B:$B,0),COLUMN()+1),INDEX(BasicStats!$A:$AH,MATCH($A149&amp;" NCAA",BasicStats!$B:$B,0),COLUMN()+1))</f>
        <v>156</v>
      </c>
      <c r="AE149">
        <f>IFERROR(INDEX(BasicStats!$A:$AH,MATCH($A149,BasicStats!$B:$B,0),COLUMN()+1),INDEX(BasicStats!$A:$AH,MATCH($A149&amp;" NCAA",BasicStats!$B:$B,0),COLUMN()+1))</f>
        <v>125</v>
      </c>
      <c r="AF149">
        <f>IFERROR(INDEX(BasicStats!$A:$AH,MATCH($A149,BasicStats!$B:$B,0),COLUMN()+1),INDEX(BasicStats!$A:$AH,MATCH($A149&amp;" NCAA",BasicStats!$B:$B,0),COLUMN()+1))</f>
        <v>402</v>
      </c>
      <c r="AG149" s="38">
        <f>IFERROR(INDEX(AdvancedStats!$A:$AD,MATCH($A149,AdvancedStats!$B:$B,0),COLUMN()-15),INDEX(AdvancedStats!$A:$AD,MATCH($A149&amp;" NCAA",AdvancedStats!$B:$B,0),COLUMN()-15))</f>
        <v>70.400000000000006</v>
      </c>
      <c r="AH149" s="38">
        <f>IFERROR(INDEX(AdvancedStats!$A:$AD,MATCH($A149,AdvancedStats!$B:$B,0),COLUMN()-15),INDEX(AdvancedStats!$A:$AD,MATCH($A149&amp;" NCAA",AdvancedStats!$B:$B,0),COLUMN()-15))</f>
        <v>102.9</v>
      </c>
      <c r="AI149" s="38">
        <f>IFERROR(INDEX(AdvancedStats!$A:$AD,MATCH($A149,AdvancedStats!$B:$B,0),COLUMN()-15),INDEX(AdvancedStats!$A:$AD,MATCH($A149&amp;" NCAA",AdvancedStats!$B:$B,0),COLUMN()-15))</f>
        <v>0.245</v>
      </c>
      <c r="AJ149" s="38">
        <f>IFERROR(INDEX(AdvancedStats!$A:$AD,MATCH($A149,AdvancedStats!$B:$B,0),COLUMN()-15),INDEX(AdvancedStats!$A:$AD,MATCH($A149&amp;" NCAA",AdvancedStats!$B:$B,0),COLUMN()-15))</f>
        <v>0.41199999999999998</v>
      </c>
      <c r="AK149" s="38">
        <f>IFERROR(INDEX(AdvancedStats!$A:$AD,MATCH($A149,AdvancedStats!$B:$B,0),COLUMN()-15),INDEX(AdvancedStats!$A:$AD,MATCH($A149&amp;" NCAA",AdvancedStats!$B:$B,0),COLUMN()-15))</f>
        <v>0.55400000000000005</v>
      </c>
      <c r="AL149" s="38">
        <f>IFERROR(INDEX(AdvancedStats!$A:$AD,MATCH($A149,AdvancedStats!$B:$B,0),COLUMN()-15),INDEX(AdvancedStats!$A:$AD,MATCH($A149&amp;" NCAA",AdvancedStats!$B:$B,0),COLUMN()-15))</f>
        <v>48.3</v>
      </c>
      <c r="AM149" s="38">
        <f>IFERROR(INDEX(AdvancedStats!$A:$AD,MATCH($A149,AdvancedStats!$B:$B,0),COLUMN()-15),INDEX(AdvancedStats!$A:$AD,MATCH($A149&amp;" NCAA",AdvancedStats!$B:$B,0),COLUMN()-15))</f>
        <v>52.2</v>
      </c>
      <c r="AN149" s="38">
        <f>IFERROR(INDEX(AdvancedStats!$A:$AD,MATCH($A149,AdvancedStats!$B:$B,0),COLUMN()-15),INDEX(AdvancedStats!$A:$AD,MATCH($A149&amp;" NCAA",AdvancedStats!$B:$B,0),COLUMN()-15))</f>
        <v>7.3</v>
      </c>
      <c r="AO149" s="38">
        <f>IFERROR(INDEX(AdvancedStats!$A:$AD,MATCH($A149,AdvancedStats!$B:$B,0),COLUMN()-15),INDEX(AdvancedStats!$A:$AD,MATCH($A149&amp;" NCAA",AdvancedStats!$B:$B,0),COLUMN()-15))</f>
        <v>10.7</v>
      </c>
      <c r="AP149" s="38">
        <f>IFERROR(INDEX(AdvancedStats!$A:$AD,MATCH($A149,AdvancedStats!$B:$B,0),COLUMN()-15),INDEX(AdvancedStats!$A:$AD,MATCH($A149&amp;" NCAA",AdvancedStats!$B:$B,0),COLUMN()-15))</f>
        <v>0.52800000000000002</v>
      </c>
      <c r="AQ149" s="38">
        <f>IFERROR(INDEX(AdvancedStats!$A:$AD,MATCH($A149,AdvancedStats!$B:$B,0),COLUMN()-15),INDEX(AdvancedStats!$A:$AD,MATCH($A149&amp;" NCAA",AdvancedStats!$B:$B,0),COLUMN()-15))</f>
        <v>16.8</v>
      </c>
      <c r="AR149" s="38">
        <f>IFERROR(INDEX(AdvancedStats!$A:$AD,MATCH($A149,AdvancedStats!$B:$B,0),COLUMN()-15),INDEX(AdvancedStats!$A:$AD,MATCH($A149&amp;" NCAA",AdvancedStats!$B:$B,0),COLUMN()-15))</f>
        <v>22.6</v>
      </c>
      <c r="AS149" s="38">
        <f>IFERROR(INDEX(AdvancedStats!$A:$AD,MATCH($A149,AdvancedStats!$B:$B,0),COLUMN()-15),INDEX(AdvancedStats!$A:$AD,MATCH($A149&amp;" NCAA",AdvancedStats!$B:$B,0),COLUMN()-15))</f>
        <v>0.182</v>
      </c>
      <c r="AT149" s="39">
        <f>IFERROR(INDEX(AdvancedOpponentStats!$A:$AD,MATCH($A149,AdvancedOpponentStats!$B:$B,0),COLUMN()-27),INDEX(AdvancedOpponentStats!$A:$AD,MATCH($A149&amp;" NCAA",AdvancedOpponentStats!$B:$B,0),COLUMN()-27))</f>
        <v>109.4</v>
      </c>
      <c r="AU149" s="39">
        <f>IFERROR(INDEX(AdvancedOpponentStats!$A:$AD,MATCH($A149,AdvancedOpponentStats!$B:$B,0),COLUMN()-27),INDEX(AdvancedOpponentStats!$A:$AD,MATCH($A149&amp;" NCAA",AdvancedOpponentStats!$B:$B,0),COLUMN()-27))</f>
        <v>0.307</v>
      </c>
      <c r="AV149" s="39">
        <f>IFERROR(INDEX(AdvancedOpponentStats!$A:$AD,MATCH($A149,AdvancedOpponentStats!$B:$B,0),COLUMN()-27),INDEX(AdvancedOpponentStats!$A:$AD,MATCH($A149&amp;" NCAA",AdvancedOpponentStats!$B:$B,0),COLUMN()-27))</f>
        <v>0.35599999999999998</v>
      </c>
      <c r="AW149" s="39">
        <f>IFERROR(INDEX(AdvancedOpponentStats!$A:$AD,MATCH($A149,AdvancedOpponentStats!$B:$B,0),COLUMN()-27),INDEX(AdvancedOpponentStats!$A:$AD,MATCH($A149&amp;" NCAA",AdvancedOpponentStats!$B:$B,0),COLUMN()-27))</f>
        <v>0.56699999999999995</v>
      </c>
      <c r="AX149" s="39">
        <f>IFERROR(INDEX(AdvancedOpponentStats!$A:$AD,MATCH($A149,AdvancedOpponentStats!$B:$B,0),COLUMN()-27),INDEX(AdvancedOpponentStats!$A:$AD,MATCH($A149&amp;" NCAA",AdvancedOpponentStats!$B:$B,0),COLUMN()-27))</f>
        <v>51.7</v>
      </c>
      <c r="AY149" s="39">
        <f>IFERROR(INDEX(AdvancedOpponentStats!$A:$AD,MATCH($A149,AdvancedOpponentStats!$B:$B,0),COLUMN()-27),INDEX(AdvancedOpponentStats!$A:$AD,MATCH($A149&amp;" NCAA",AdvancedOpponentStats!$B:$B,0),COLUMN()-27))</f>
        <v>44.5</v>
      </c>
      <c r="AZ149" s="39">
        <f>IFERROR(INDEX(AdvancedOpponentStats!$A:$AD,MATCH($A149,AdvancedOpponentStats!$B:$B,0),COLUMN()-27),INDEX(AdvancedOpponentStats!$A:$AD,MATCH($A149&amp;" NCAA",AdvancedOpponentStats!$B:$B,0),COLUMN()-27))</f>
        <v>8.8000000000000007</v>
      </c>
      <c r="BA149" s="39">
        <f>IFERROR(INDEX(AdvancedOpponentStats!$A:$AD,MATCH($A149,AdvancedOpponentStats!$B:$B,0),COLUMN()-27),INDEX(AdvancedOpponentStats!$A:$AD,MATCH($A149&amp;" NCAA",AdvancedOpponentStats!$B:$B,0),COLUMN()-27))</f>
        <v>6.5</v>
      </c>
      <c r="BB149" s="39">
        <f>IFERROR(INDEX(AdvancedOpponentStats!$A:$AD,MATCH($A149,AdvancedOpponentStats!$B:$B,0),COLUMN()-27),INDEX(AdvancedOpponentStats!$A:$AD,MATCH($A149&amp;" NCAA",AdvancedOpponentStats!$B:$B,0),COLUMN()-27))</f>
        <v>0.54</v>
      </c>
      <c r="BC149" s="39">
        <f>IFERROR(INDEX(AdvancedOpponentStats!$A:$AD,MATCH($A149,AdvancedOpponentStats!$B:$B,0),COLUMN()-27),INDEX(AdvancedOpponentStats!$A:$AD,MATCH($A149&amp;" NCAA",AdvancedOpponentStats!$B:$B,0),COLUMN()-27))</f>
        <v>13.9</v>
      </c>
      <c r="BD149" s="39">
        <f>IFERROR(INDEX(AdvancedOpponentStats!$A:$AD,MATCH($A149,AdvancedOpponentStats!$B:$B,0),COLUMN()-27),INDEX(AdvancedOpponentStats!$A:$AD,MATCH($A149&amp;" NCAA",AdvancedOpponentStats!$B:$B,0),COLUMN()-27))</f>
        <v>26.4</v>
      </c>
      <c r="BE149" s="39">
        <f>IFERROR(INDEX(AdvancedOpponentStats!$A:$AD,MATCH($A149,AdvancedOpponentStats!$B:$B,0),COLUMN()-27),INDEX(AdvancedOpponentStats!$A:$AD,MATCH($A149&amp;" NCAA",AdvancedOpponentStats!$B:$B,0),COLUMN()-27))</f>
        <v>0.218</v>
      </c>
      <c r="BF149" s="41">
        <f>IFERROR(INDEX(TeamRankings!$A:$R,MATCH($A149,TeamRankings!$B:$B,0),COLUMN()-49),INDEX(TeamRankings!$A:$R,MATCH($A149&amp;" NCAA",TeamRankings!$B:$B,0),COLUMN()-49))</f>
        <v>-4.67</v>
      </c>
      <c r="BG149" s="41">
        <f>IFERROR(INDEX(TeamRankings!$A:$R,MATCH($A149,TeamRankings!$B:$B,0),COLUMN()-48),INDEX(TeamRankings!$A:$R,MATCH($A149&amp;" NCAA",TeamRankings!$B:$B,0),COLUMN()-48))</f>
        <v>-4.9000000000000004</v>
      </c>
      <c r="BH149" s="41">
        <f>IFERROR(INDEX(TeamRankings!$A:$R,MATCH($A149,TeamRankings!$B:$B,0),COLUMN()-47),INDEX(TeamRankings!$A:$R,MATCH($A149&amp;" NCAA",TeamRankings!$B:$B,0),COLUMN()-47))</f>
        <v>-1.56</v>
      </c>
      <c r="BI149" s="41">
        <f>IFERROR(INDEX(TeamRankings!$A:$R,MATCH($A149,TeamRankings!$B:$B,0),COLUMN()-47),INDEX(TeamRankings!$A:$R,MATCH($A149&amp;" NCAA",TeamRankings!$B:$B,0),COLUMN()-47))</f>
        <v>-9.58</v>
      </c>
      <c r="BJ149" s="41">
        <f>IFERROR(INDEX(TeamRankings!$A:$R,MATCH($A149,TeamRankings!$B:$B,0),COLUMN()-47),INDEX(TeamRankings!$A:$R,MATCH($A149&amp;" NCAA",TeamRankings!$B:$B,0),COLUMN()-47))</f>
        <v>-11.14</v>
      </c>
      <c r="BK149" s="41">
        <f>IFERROR(INDEX(TeamRankings!$A:$R,MATCH($A149,TeamRankings!$B:$B,0),COLUMN()-47),INDEX(TeamRankings!$A:$R,MATCH($A149&amp;" NCAA",TeamRankings!$B:$B,0),COLUMN()-47))</f>
        <v>99.25</v>
      </c>
      <c r="BL149" s="41">
        <f>IFERROR(INDEX(TeamRankings!$A:$R,MATCH($A149,TeamRankings!$B:$B,0),COLUMN()-47),INDEX(TeamRankings!$A:$R,MATCH($A149&amp;" NCAA",TeamRankings!$B:$B,0),COLUMN()-47))</f>
        <v>114.06</v>
      </c>
      <c r="BM149" s="41">
        <f>IFERROR(INDEX(TeamRankings!$A:$R,MATCH($A149,TeamRankings!$B:$B,0),COLUMN()-47),INDEX(TeamRankings!$A:$R,MATCH($A149&amp;" NCAA",TeamRankings!$B:$B,0),COLUMN()-47))</f>
        <v>-14.81</v>
      </c>
      <c r="BN149">
        <f t="shared" si="48"/>
        <v>239</v>
      </c>
      <c r="BO149">
        <f t="shared" si="49"/>
        <v>335</v>
      </c>
      <c r="BP149">
        <f t="shared" si="35"/>
        <v>73.63333333333334</v>
      </c>
      <c r="BQ149" s="41" t="str">
        <f>INDEX(TeamRankings!$A:$R,MATCH($A149,TeamRankings!$B:$B,0),3)</f>
        <v>Patriot</v>
      </c>
      <c r="BR149" s="40">
        <f t="shared" si="36"/>
        <v>-6.5</v>
      </c>
      <c r="BS149" s="40">
        <f t="shared" si="37"/>
        <v>-6.2E-2</v>
      </c>
      <c r="BT149" s="40">
        <f t="shared" si="38"/>
        <v>5.5999999999999994E-2</v>
      </c>
      <c r="BU149" s="40">
        <f t="shared" si="39"/>
        <v>-1.2999999999999901E-2</v>
      </c>
      <c r="BV149" s="40">
        <f t="shared" si="40"/>
        <v>-3.4000000000000057</v>
      </c>
      <c r="BW149" s="40">
        <f t="shared" si="41"/>
        <v>7.7000000000000028</v>
      </c>
      <c r="BX149" s="40">
        <f t="shared" si="42"/>
        <v>-1.5000000000000009</v>
      </c>
      <c r="BY149" s="40">
        <f t="shared" si="43"/>
        <v>4.1999999999999993</v>
      </c>
      <c r="BZ149" s="40">
        <f t="shared" si="44"/>
        <v>-1.2000000000000011E-2</v>
      </c>
      <c r="CA149" s="40">
        <f t="shared" si="45"/>
        <v>2.9000000000000004</v>
      </c>
      <c r="CB149" s="40">
        <f t="shared" si="46"/>
        <v>-3.7999999999999972</v>
      </c>
      <c r="CC149" s="40">
        <f t="shared" si="47"/>
        <v>-3.6000000000000004E-2</v>
      </c>
    </row>
    <row r="150" spans="1:81" x14ac:dyDescent="0.25">
      <c r="A150" t="s">
        <v>276</v>
      </c>
      <c r="B150">
        <f>IFERROR(INDEX(BasicStats!$A:$AH,MATCH($A150,BasicStats!$B:$B,0),COLUMN()+1),INDEX(BasicStats!$A:$AH,MATCH($A150&amp;" NCAA",BasicStats!$B:$B,0),COLUMN()+1))</f>
        <v>33</v>
      </c>
      <c r="C150">
        <f>IFERROR(INDEX(BasicStats!$A:$AH,MATCH($A150,BasicStats!$B:$B,0),COLUMN()+1),INDEX(BasicStats!$A:$AH,MATCH($A150&amp;" NCAA",BasicStats!$B:$B,0),COLUMN()+1))</f>
        <v>20</v>
      </c>
      <c r="D150">
        <f>IFERROR(INDEX(BasicStats!$A:$AH,MATCH($A150,BasicStats!$B:$B,0),COLUMN()+1),INDEX(BasicStats!$A:$AH,MATCH($A150&amp;" NCAA",BasicStats!$B:$B,0),COLUMN()+1))</f>
        <v>13</v>
      </c>
      <c r="E150">
        <f>IFERROR(INDEX(BasicStats!$A:$AH,MATCH($A150,BasicStats!$B:$B,0),COLUMN()+1),INDEX(BasicStats!$A:$AH,MATCH($A150&amp;" NCAA",BasicStats!$B:$B,0),COLUMN()+1))</f>
        <v>0.60599999999999998</v>
      </c>
      <c r="F150">
        <f>IFERROR(INDEX(BasicStats!$A:$AH,MATCH($A150,BasicStats!$B:$B,0),COLUMN()+1),INDEX(BasicStats!$A:$AH,MATCH($A150&amp;" NCAA",BasicStats!$B:$B,0),COLUMN()+1))</f>
        <v>-5.94</v>
      </c>
      <c r="G150">
        <f>IFERROR(INDEX(BasicStats!$A:$AH,MATCH($A150,BasicStats!$B:$B,0),COLUMN()+1),INDEX(BasicStats!$A:$AH,MATCH($A150&amp;" NCAA",BasicStats!$B:$B,0),COLUMN()+1))</f>
        <v>-7.21</v>
      </c>
      <c r="H150">
        <f>IFERROR(INDEX(BasicStats!$A:$AH,MATCH($A150,BasicStats!$B:$B,0),COLUMN()+1),INDEX(BasicStats!$A:$AH,MATCH($A150&amp;" NCAA",BasicStats!$B:$B,0),COLUMN()+1))</f>
        <v>12</v>
      </c>
      <c r="I150">
        <f>IFERROR(INDEX(BasicStats!$A:$AH,MATCH($A150,BasicStats!$B:$B,0),COLUMN()+1),INDEX(BasicStats!$A:$AH,MATCH($A150&amp;" NCAA",BasicStats!$B:$B,0),COLUMN()+1))</f>
        <v>6</v>
      </c>
      <c r="J150">
        <f>IFERROR(INDEX(BasicStats!$A:$AH,MATCH($A150,BasicStats!$B:$B,0),COLUMN()+1),INDEX(BasicStats!$A:$AH,MATCH($A150&amp;" NCAA",BasicStats!$B:$B,0),COLUMN()+1))</f>
        <v>13</v>
      </c>
      <c r="K150">
        <f>IFERROR(INDEX(BasicStats!$A:$AH,MATCH($A150,BasicStats!$B:$B,0),COLUMN()+1),INDEX(BasicStats!$A:$AH,MATCH($A150&amp;" NCAA",BasicStats!$B:$B,0),COLUMN()+1))</f>
        <v>2</v>
      </c>
      <c r="L150">
        <f>IFERROR(INDEX(BasicStats!$A:$AH,MATCH($A150,BasicStats!$B:$B,0),COLUMN()+1),INDEX(BasicStats!$A:$AH,MATCH($A150&amp;" NCAA",BasicStats!$B:$B,0),COLUMN()+1))</f>
        <v>6</v>
      </c>
      <c r="M150">
        <f>IFERROR(INDEX(BasicStats!$A:$AH,MATCH($A150,BasicStats!$B:$B,0),COLUMN()+1),INDEX(BasicStats!$A:$AH,MATCH($A150&amp;" NCAA",BasicStats!$B:$B,0),COLUMN()+1))</f>
        <v>10</v>
      </c>
      <c r="N150">
        <f>IFERROR(INDEX(BasicStats!$A:$AH,MATCH($A150,BasicStats!$B:$B,0),COLUMN()+1),INDEX(BasicStats!$A:$AH,MATCH($A150&amp;" NCAA",BasicStats!$B:$B,0),COLUMN()+1))</f>
        <v>2597</v>
      </c>
      <c r="O150">
        <f>IFERROR(INDEX(BasicStats!$A:$AH,MATCH($A150,BasicStats!$B:$B,0),COLUMN()+1),INDEX(BasicStats!$A:$AH,MATCH($A150&amp;" NCAA",BasicStats!$B:$B,0),COLUMN()+1))</f>
        <v>2322</v>
      </c>
      <c r="P150">
        <f>IFERROR(INDEX(BasicStats!$A:$AH,MATCH($A150,BasicStats!$B:$B,0),COLUMN()+1),INDEX(BasicStats!$A:$AH,MATCH($A150&amp;" NCAA",BasicStats!$B:$B,0),COLUMN()+1))</f>
        <v>0</v>
      </c>
      <c r="Q150">
        <f>IFERROR(INDEX(BasicStats!$A:$AH,MATCH($A150,BasicStats!$B:$B,0),COLUMN()+1),INDEX(BasicStats!$A:$AH,MATCH($A150&amp;" NCAA",BasicStats!$B:$B,0),COLUMN()+1))</f>
        <v>1340</v>
      </c>
      <c r="R150">
        <f>IFERROR(INDEX(BasicStats!$A:$AH,MATCH($A150,BasicStats!$B:$B,0),COLUMN()+1),INDEX(BasicStats!$A:$AH,MATCH($A150&amp;" NCAA",BasicStats!$B:$B,0),COLUMN()+1))</f>
        <v>902</v>
      </c>
      <c r="S150">
        <f>IFERROR(INDEX(BasicStats!$A:$AH,MATCH($A150,BasicStats!$B:$B,0),COLUMN()+1),INDEX(BasicStats!$A:$AH,MATCH($A150&amp;" NCAA",BasicStats!$B:$B,0),COLUMN()+1))</f>
        <v>1977</v>
      </c>
      <c r="T150">
        <f>IFERROR(INDEX(BasicStats!$A:$AH,MATCH($A150,BasicStats!$B:$B,0),COLUMN()+1),INDEX(BasicStats!$A:$AH,MATCH($A150&amp;" NCAA",BasicStats!$B:$B,0),COLUMN()+1))</f>
        <v>0.45600000000000002</v>
      </c>
      <c r="U150">
        <f>IFERROR(INDEX(BasicStats!$A:$AH,MATCH($A150,BasicStats!$B:$B,0),COLUMN()+1),INDEX(BasicStats!$A:$AH,MATCH($A150&amp;" NCAA",BasicStats!$B:$B,0),COLUMN()+1))</f>
        <v>228</v>
      </c>
      <c r="V150">
        <f>IFERROR(INDEX(BasicStats!$A:$AH,MATCH($A150,BasicStats!$B:$B,0),COLUMN()+1),INDEX(BasicStats!$A:$AH,MATCH($A150&amp;" NCAA",BasicStats!$B:$B,0),COLUMN()+1))</f>
        <v>665</v>
      </c>
      <c r="W150">
        <f>IFERROR(INDEX(BasicStats!$A:$AH,MATCH($A150,BasicStats!$B:$B,0),COLUMN()+1),INDEX(BasicStats!$A:$AH,MATCH($A150&amp;" NCAA",BasicStats!$B:$B,0),COLUMN()+1))</f>
        <v>0.34300000000000003</v>
      </c>
      <c r="X150">
        <f>IFERROR(INDEX(BasicStats!$A:$AH,MATCH($A150,BasicStats!$B:$B,0),COLUMN()+1),INDEX(BasicStats!$A:$AH,MATCH($A150&amp;" NCAA",BasicStats!$B:$B,0),COLUMN()+1))</f>
        <v>565</v>
      </c>
      <c r="Y150">
        <f>IFERROR(INDEX(BasicStats!$A:$AH,MATCH($A150,BasicStats!$B:$B,0),COLUMN()+1),INDEX(BasicStats!$A:$AH,MATCH($A150&amp;" NCAA",BasicStats!$B:$B,0),COLUMN()+1))</f>
        <v>823</v>
      </c>
      <c r="Z150">
        <f>IFERROR(INDEX(BasicStats!$A:$AH,MATCH($A150,BasicStats!$B:$B,0),COLUMN()+1),INDEX(BasicStats!$A:$AH,MATCH($A150&amp;" NCAA",BasicStats!$B:$B,0),COLUMN()+1))</f>
        <v>0.68700000000000006</v>
      </c>
      <c r="AA150">
        <f>IFERROR(INDEX(BasicStats!$A:$AH,MATCH($A150,BasicStats!$B:$B,0),COLUMN()+1),INDEX(BasicStats!$A:$AH,MATCH($A150&amp;" NCAA",BasicStats!$B:$B,0),COLUMN()+1))</f>
        <v>446</v>
      </c>
      <c r="AB150">
        <f>IFERROR(INDEX(BasicStats!$A:$AH,MATCH($A150,BasicStats!$B:$B,0),COLUMN()+1),INDEX(BasicStats!$A:$AH,MATCH($A150&amp;" NCAA",BasicStats!$B:$B,0),COLUMN()+1))</f>
        <v>1281</v>
      </c>
      <c r="AC150">
        <f>IFERROR(INDEX(BasicStats!$A:$AH,MATCH($A150,BasicStats!$B:$B,0),COLUMN()+1),INDEX(BasicStats!$A:$AH,MATCH($A150&amp;" NCAA",BasicStats!$B:$B,0),COLUMN()+1))</f>
        <v>479</v>
      </c>
      <c r="AD150">
        <f>IFERROR(INDEX(BasicStats!$A:$AH,MATCH($A150,BasicStats!$B:$B,0),COLUMN()+1),INDEX(BasicStats!$A:$AH,MATCH($A150&amp;" NCAA",BasicStats!$B:$B,0),COLUMN()+1))</f>
        <v>283</v>
      </c>
      <c r="AE150">
        <f>IFERROR(INDEX(BasicStats!$A:$AH,MATCH($A150,BasicStats!$B:$B,0),COLUMN()+1),INDEX(BasicStats!$A:$AH,MATCH($A150&amp;" NCAA",BasicStats!$B:$B,0),COLUMN()+1))</f>
        <v>96</v>
      </c>
      <c r="AF150">
        <f>IFERROR(INDEX(BasicStats!$A:$AH,MATCH($A150,BasicStats!$B:$B,0),COLUMN()+1),INDEX(BasicStats!$A:$AH,MATCH($A150&amp;" NCAA",BasicStats!$B:$B,0),COLUMN()+1))</f>
        <v>473</v>
      </c>
      <c r="AG150" s="38">
        <f>IFERROR(INDEX(AdvancedStats!$A:$AD,MATCH($A150,AdvancedStats!$B:$B,0),COLUMN()-15),INDEX(AdvancedStats!$A:$AD,MATCH($A150&amp;" NCAA",AdvancedStats!$B:$B,0),COLUMN()-15))</f>
        <v>71.3</v>
      </c>
      <c r="AH150" s="38">
        <f>IFERROR(INDEX(AdvancedStats!$A:$AD,MATCH($A150,AdvancedStats!$B:$B,0),COLUMN()-15),INDEX(AdvancedStats!$A:$AD,MATCH($A150&amp;" NCAA",AdvancedStats!$B:$B,0),COLUMN()-15))</f>
        <v>108.8</v>
      </c>
      <c r="AI150" s="38">
        <f>IFERROR(INDEX(AdvancedStats!$A:$AD,MATCH($A150,AdvancedStats!$B:$B,0),COLUMN()-15),INDEX(AdvancedStats!$A:$AD,MATCH($A150&amp;" NCAA",AdvancedStats!$B:$B,0),COLUMN()-15))</f>
        <v>0.41599999999999998</v>
      </c>
      <c r="AJ150" s="38">
        <f>IFERROR(INDEX(AdvancedStats!$A:$AD,MATCH($A150,AdvancedStats!$B:$B,0),COLUMN()-15),INDEX(AdvancedStats!$A:$AD,MATCH($A150&amp;" NCAA",AdvancedStats!$B:$B,0),COLUMN()-15))</f>
        <v>0.33600000000000002</v>
      </c>
      <c r="AK150" s="38">
        <f>IFERROR(INDEX(AdvancedStats!$A:$AD,MATCH($A150,AdvancedStats!$B:$B,0),COLUMN()-15),INDEX(AdvancedStats!$A:$AD,MATCH($A150&amp;" NCAA",AdvancedStats!$B:$B,0),COLUMN()-15))</f>
        <v>0.54800000000000004</v>
      </c>
      <c r="AL150" s="38">
        <f>IFERROR(INDEX(AdvancedStats!$A:$AD,MATCH($A150,AdvancedStats!$B:$B,0),COLUMN()-15),INDEX(AdvancedStats!$A:$AD,MATCH($A150&amp;" NCAA",AdvancedStats!$B:$B,0),COLUMN()-15))</f>
        <v>54.9</v>
      </c>
      <c r="AM150" s="38">
        <f>IFERROR(INDEX(AdvancedStats!$A:$AD,MATCH($A150,AdvancedStats!$B:$B,0),COLUMN()-15),INDEX(AdvancedStats!$A:$AD,MATCH($A150&amp;" NCAA",AdvancedStats!$B:$B,0),COLUMN()-15))</f>
        <v>53.1</v>
      </c>
      <c r="AN150" s="38">
        <f>IFERROR(INDEX(AdvancedStats!$A:$AD,MATCH($A150,AdvancedStats!$B:$B,0),COLUMN()-15),INDEX(AdvancedStats!$A:$AD,MATCH($A150&amp;" NCAA",AdvancedStats!$B:$B,0),COLUMN()-15))</f>
        <v>11.9</v>
      </c>
      <c r="AO150" s="38">
        <f>IFERROR(INDEX(AdvancedStats!$A:$AD,MATCH($A150,AdvancedStats!$B:$B,0),COLUMN()-15),INDEX(AdvancedStats!$A:$AD,MATCH($A150&amp;" NCAA",AdvancedStats!$B:$B,0),COLUMN()-15))</f>
        <v>8.3000000000000007</v>
      </c>
      <c r="AP150" s="38">
        <f>IFERROR(INDEX(AdvancedStats!$A:$AD,MATCH($A150,AdvancedStats!$B:$B,0),COLUMN()-15),INDEX(AdvancedStats!$A:$AD,MATCH($A150&amp;" NCAA",AdvancedStats!$B:$B,0),COLUMN()-15))</f>
        <v>0.51400000000000001</v>
      </c>
      <c r="AQ150" s="38">
        <f>IFERROR(INDEX(AdvancedStats!$A:$AD,MATCH($A150,AdvancedStats!$B:$B,0),COLUMN()-15),INDEX(AdvancedStats!$A:$AD,MATCH($A150&amp;" NCAA",AdvancedStats!$B:$B,0),COLUMN()-15))</f>
        <v>16.600000000000001</v>
      </c>
      <c r="AR150" s="38">
        <f>IFERROR(INDEX(AdvancedStats!$A:$AD,MATCH($A150,AdvancedStats!$B:$B,0),COLUMN()-15),INDEX(AdvancedStats!$A:$AD,MATCH($A150&amp;" NCAA",AdvancedStats!$B:$B,0),COLUMN()-15))</f>
        <v>37.200000000000003</v>
      </c>
      <c r="AS150" s="38">
        <f>IFERROR(INDEX(AdvancedStats!$A:$AD,MATCH($A150,AdvancedStats!$B:$B,0),COLUMN()-15),INDEX(AdvancedStats!$A:$AD,MATCH($A150&amp;" NCAA",AdvancedStats!$B:$B,0),COLUMN()-15))</f>
        <v>0.28599999999999998</v>
      </c>
      <c r="AT150" s="39">
        <f>IFERROR(INDEX(AdvancedOpponentStats!$A:$AD,MATCH($A150,AdvancedOpponentStats!$B:$B,0),COLUMN()-27),INDEX(AdvancedOpponentStats!$A:$AD,MATCH($A150&amp;" NCAA",AdvancedOpponentStats!$B:$B,0),COLUMN()-27))</f>
        <v>97.2</v>
      </c>
      <c r="AU150" s="39">
        <f>IFERROR(INDEX(AdvancedOpponentStats!$A:$AD,MATCH($A150,AdvancedOpponentStats!$B:$B,0),COLUMN()-27),INDEX(AdvancedOpponentStats!$A:$AD,MATCH($A150&amp;" NCAA",AdvancedOpponentStats!$B:$B,0),COLUMN()-27))</f>
        <v>0.34</v>
      </c>
      <c r="AV150" s="39">
        <f>IFERROR(INDEX(AdvancedOpponentStats!$A:$AD,MATCH($A150,AdvancedOpponentStats!$B:$B,0),COLUMN()-27),INDEX(AdvancedOpponentStats!$A:$AD,MATCH($A150&amp;" NCAA",AdvancedOpponentStats!$B:$B,0),COLUMN()-27))</f>
        <v>0.377</v>
      </c>
      <c r="AW150" s="39">
        <f>IFERROR(INDEX(AdvancedOpponentStats!$A:$AD,MATCH($A150,AdvancedOpponentStats!$B:$B,0),COLUMN()-27),INDEX(AdvancedOpponentStats!$A:$AD,MATCH($A150&amp;" NCAA",AdvancedOpponentStats!$B:$B,0),COLUMN()-27))</f>
        <v>0.53800000000000003</v>
      </c>
      <c r="AX150" s="39">
        <f>IFERROR(INDEX(AdvancedOpponentStats!$A:$AD,MATCH($A150,AdvancedOpponentStats!$B:$B,0),COLUMN()-27),INDEX(AdvancedOpponentStats!$A:$AD,MATCH($A150&amp;" NCAA",AdvancedOpponentStats!$B:$B,0),COLUMN()-27))</f>
        <v>45.1</v>
      </c>
      <c r="AY150" s="39">
        <f>IFERROR(INDEX(AdvancedOpponentStats!$A:$AD,MATCH($A150,AdvancedOpponentStats!$B:$B,0),COLUMN()-27),INDEX(AdvancedOpponentStats!$A:$AD,MATCH($A150&amp;" NCAA",AdvancedOpponentStats!$B:$B,0),COLUMN()-27))</f>
        <v>60.1</v>
      </c>
      <c r="AZ150" s="39">
        <f>IFERROR(INDEX(AdvancedOpponentStats!$A:$AD,MATCH($A150,AdvancedOpponentStats!$B:$B,0),COLUMN()-27),INDEX(AdvancedOpponentStats!$A:$AD,MATCH($A150&amp;" NCAA",AdvancedOpponentStats!$B:$B,0),COLUMN()-27))</f>
        <v>8.8000000000000007</v>
      </c>
      <c r="BA150" s="39">
        <f>IFERROR(INDEX(AdvancedOpponentStats!$A:$AD,MATCH($A150,AdvancedOpponentStats!$B:$B,0),COLUMN()-27),INDEX(AdvancedOpponentStats!$A:$AD,MATCH($A150&amp;" NCAA",AdvancedOpponentStats!$B:$B,0),COLUMN()-27))</f>
        <v>8.9</v>
      </c>
      <c r="BB150" s="39">
        <f>IFERROR(INDEX(AdvancedOpponentStats!$A:$AD,MATCH($A150,AdvancedOpponentStats!$B:$B,0),COLUMN()-27),INDEX(AdvancedOpponentStats!$A:$AD,MATCH($A150&amp;" NCAA",AdvancedOpponentStats!$B:$B,0),COLUMN()-27))</f>
        <v>0.505</v>
      </c>
      <c r="BC150" s="39">
        <f>IFERROR(INDEX(AdvancedOpponentStats!$A:$AD,MATCH($A150,AdvancedOpponentStats!$B:$B,0),COLUMN()-27),INDEX(AdvancedOpponentStats!$A:$AD,MATCH($A150&amp;" NCAA",AdvancedOpponentStats!$B:$B,0),COLUMN()-27))</f>
        <v>19.5</v>
      </c>
      <c r="BD150" s="39">
        <f>IFERROR(INDEX(AdvancedOpponentStats!$A:$AD,MATCH($A150,AdvancedOpponentStats!$B:$B,0),COLUMN()-27),INDEX(AdvancedOpponentStats!$A:$AD,MATCH($A150&amp;" NCAA",AdvancedOpponentStats!$B:$B,0),COLUMN()-27))</f>
        <v>26.4</v>
      </c>
      <c r="BE150" s="39">
        <f>IFERROR(INDEX(AdvancedOpponentStats!$A:$AD,MATCH($A150,AdvancedOpponentStats!$B:$B,0),COLUMN()-27),INDEX(AdvancedOpponentStats!$A:$AD,MATCH($A150&amp;" NCAA",AdvancedOpponentStats!$B:$B,0),COLUMN()-27))</f>
        <v>0.24</v>
      </c>
      <c r="BF150" s="41">
        <f>IFERROR(INDEX(TeamRankings!$A:$R,MATCH($A150,TeamRankings!$B:$B,0),COLUMN()-49),INDEX(TeamRankings!$A:$R,MATCH($A150&amp;" NCAA",TeamRankings!$B:$B,0),COLUMN()-49))</f>
        <v>8.33</v>
      </c>
      <c r="BG150" s="41">
        <f>IFERROR(INDEX(TeamRankings!$A:$R,MATCH($A150,TeamRankings!$B:$B,0),COLUMN()-48),INDEX(TeamRankings!$A:$R,MATCH($A150&amp;" NCAA",TeamRankings!$B:$B,0),COLUMN()-48))</f>
        <v>-7.21</v>
      </c>
      <c r="BH150" s="41">
        <f>IFERROR(INDEX(TeamRankings!$A:$R,MATCH($A150,TeamRankings!$B:$B,0),COLUMN()-47),INDEX(TeamRankings!$A:$R,MATCH($A150&amp;" NCAA",TeamRankings!$B:$B,0),COLUMN()-47))</f>
        <v>-1.2</v>
      </c>
      <c r="BI150" s="41">
        <f>IFERROR(INDEX(TeamRankings!$A:$R,MATCH($A150,TeamRankings!$B:$B,0),COLUMN()-47),INDEX(TeamRankings!$A:$R,MATCH($A150&amp;" NCAA",TeamRankings!$B:$B,0),COLUMN()-47))</f>
        <v>-4.74</v>
      </c>
      <c r="BJ150" s="41">
        <f>IFERROR(INDEX(TeamRankings!$A:$R,MATCH($A150,TeamRankings!$B:$B,0),COLUMN()-47),INDEX(TeamRankings!$A:$R,MATCH($A150&amp;" NCAA",TeamRankings!$B:$B,0),COLUMN()-47))</f>
        <v>-5.94</v>
      </c>
      <c r="BK150" s="41">
        <f>IFERROR(INDEX(TeamRankings!$A:$R,MATCH($A150,TeamRankings!$B:$B,0),COLUMN()-47),INDEX(TeamRankings!$A:$R,MATCH($A150&amp;" NCAA",TeamRankings!$B:$B,0),COLUMN()-47))</f>
        <v>99.87</v>
      </c>
      <c r="BL150" s="41">
        <f>IFERROR(INDEX(TeamRankings!$A:$R,MATCH($A150,TeamRankings!$B:$B,0),COLUMN()-47),INDEX(TeamRankings!$A:$R,MATCH($A150&amp;" NCAA",TeamRankings!$B:$B,0),COLUMN()-47))</f>
        <v>107.12</v>
      </c>
      <c r="BM150" s="41">
        <f>IFERROR(INDEX(TeamRankings!$A:$R,MATCH($A150,TeamRankings!$B:$B,0),COLUMN()-47),INDEX(TeamRankings!$A:$R,MATCH($A150&amp;" NCAA",TeamRankings!$B:$B,0),COLUMN()-47))</f>
        <v>-7.25</v>
      </c>
      <c r="BN150">
        <f t="shared" si="48"/>
        <v>225</v>
      </c>
      <c r="BO150">
        <f t="shared" si="49"/>
        <v>240</v>
      </c>
      <c r="BP150">
        <f t="shared" si="35"/>
        <v>78.696969696969703</v>
      </c>
      <c r="BQ150" s="41" t="str">
        <f>INDEX(TeamRankings!$A:$R,MATCH($A150,TeamRankings!$B:$B,0),3)</f>
        <v>Southland</v>
      </c>
      <c r="BR150" s="40">
        <f t="shared" si="36"/>
        <v>11.599999999999994</v>
      </c>
      <c r="BS150" s="40">
        <f t="shared" si="37"/>
        <v>7.5999999999999956E-2</v>
      </c>
      <c r="BT150" s="40">
        <f t="shared" si="38"/>
        <v>-4.0999999999999981E-2</v>
      </c>
      <c r="BU150" s="40">
        <f t="shared" si="39"/>
        <v>1.0000000000000009E-2</v>
      </c>
      <c r="BV150" s="40">
        <f t="shared" si="40"/>
        <v>9.7999999999999972</v>
      </c>
      <c r="BW150" s="40">
        <f t="shared" si="41"/>
        <v>-7</v>
      </c>
      <c r="BX150" s="40">
        <f t="shared" si="42"/>
        <v>3.0999999999999996</v>
      </c>
      <c r="BY150" s="40">
        <f t="shared" si="43"/>
        <v>-0.59999999999999964</v>
      </c>
      <c r="BZ150" s="40">
        <f t="shared" si="44"/>
        <v>9.000000000000008E-3</v>
      </c>
      <c r="CA150" s="40">
        <f t="shared" si="45"/>
        <v>-2.8999999999999986</v>
      </c>
      <c r="CB150" s="40">
        <f t="shared" si="46"/>
        <v>10.800000000000004</v>
      </c>
      <c r="CC150" s="40">
        <f t="shared" si="47"/>
        <v>4.5999999999999985E-2</v>
      </c>
    </row>
    <row r="151" spans="1:81" x14ac:dyDescent="0.25">
      <c r="A151" t="s">
        <v>277</v>
      </c>
      <c r="B151">
        <f>IFERROR(INDEX(BasicStats!$A:$AH,MATCH($A151,BasicStats!$B:$B,0),COLUMN()+1),INDEX(BasicStats!$A:$AH,MATCH($A151&amp;" NCAA",BasicStats!$B:$B,0),COLUMN()+1))</f>
        <v>31</v>
      </c>
      <c r="C151">
        <f>IFERROR(INDEX(BasicStats!$A:$AH,MATCH($A151,BasicStats!$B:$B,0),COLUMN()+1),INDEX(BasicStats!$A:$AH,MATCH($A151&amp;" NCAA",BasicStats!$B:$B,0),COLUMN()+1))</f>
        <v>20</v>
      </c>
      <c r="D151">
        <f>IFERROR(INDEX(BasicStats!$A:$AH,MATCH($A151,BasicStats!$B:$B,0),COLUMN()+1),INDEX(BasicStats!$A:$AH,MATCH($A151&amp;" NCAA",BasicStats!$B:$B,0),COLUMN()+1))</f>
        <v>11</v>
      </c>
      <c r="E151">
        <f>IFERROR(INDEX(BasicStats!$A:$AH,MATCH($A151,BasicStats!$B:$B,0),COLUMN()+1),INDEX(BasicStats!$A:$AH,MATCH($A151&amp;" NCAA",BasicStats!$B:$B,0),COLUMN()+1))</f>
        <v>0.64500000000000002</v>
      </c>
      <c r="F151">
        <f>IFERROR(INDEX(BasicStats!$A:$AH,MATCH($A151,BasicStats!$B:$B,0),COLUMN()+1),INDEX(BasicStats!$A:$AH,MATCH($A151&amp;" NCAA",BasicStats!$B:$B,0),COLUMN()+1))</f>
        <v>-2.31</v>
      </c>
      <c r="G151">
        <f>IFERROR(INDEX(BasicStats!$A:$AH,MATCH($A151,BasicStats!$B:$B,0),COLUMN()+1),INDEX(BasicStats!$A:$AH,MATCH($A151&amp;" NCAA",BasicStats!$B:$B,0),COLUMN()+1))</f>
        <v>-4.4400000000000004</v>
      </c>
      <c r="H151">
        <f>IFERROR(INDEX(BasicStats!$A:$AH,MATCH($A151,BasicStats!$B:$B,0),COLUMN()+1),INDEX(BasicStats!$A:$AH,MATCH($A151&amp;" NCAA",BasicStats!$B:$B,0),COLUMN()+1))</f>
        <v>12</v>
      </c>
      <c r="I151">
        <f>IFERROR(INDEX(BasicStats!$A:$AH,MATCH($A151,BasicStats!$B:$B,0),COLUMN()+1),INDEX(BasicStats!$A:$AH,MATCH($A151&amp;" NCAA",BasicStats!$B:$B,0),COLUMN()+1))</f>
        <v>6</v>
      </c>
      <c r="J151">
        <f>IFERROR(INDEX(BasicStats!$A:$AH,MATCH($A151,BasicStats!$B:$B,0),COLUMN()+1),INDEX(BasicStats!$A:$AH,MATCH($A151&amp;" NCAA",BasicStats!$B:$B,0),COLUMN()+1))</f>
        <v>11</v>
      </c>
      <c r="K151">
        <f>IFERROR(INDEX(BasicStats!$A:$AH,MATCH($A151,BasicStats!$B:$B,0),COLUMN()+1),INDEX(BasicStats!$A:$AH,MATCH($A151&amp;" NCAA",BasicStats!$B:$B,0),COLUMN()+1))</f>
        <v>3</v>
      </c>
      <c r="L151">
        <f>IFERROR(INDEX(BasicStats!$A:$AH,MATCH($A151,BasicStats!$B:$B,0),COLUMN()+1),INDEX(BasicStats!$A:$AH,MATCH($A151&amp;" NCAA",BasicStats!$B:$B,0),COLUMN()+1))</f>
        <v>9</v>
      </c>
      <c r="M151">
        <f>IFERROR(INDEX(BasicStats!$A:$AH,MATCH($A151,BasicStats!$B:$B,0),COLUMN()+1),INDEX(BasicStats!$A:$AH,MATCH($A151&amp;" NCAA",BasicStats!$B:$B,0),COLUMN()+1))</f>
        <v>8</v>
      </c>
      <c r="N151">
        <f>IFERROR(INDEX(BasicStats!$A:$AH,MATCH($A151,BasicStats!$B:$B,0),COLUMN()+1),INDEX(BasicStats!$A:$AH,MATCH($A151&amp;" NCAA",BasicStats!$B:$B,0),COLUMN()+1))</f>
        <v>2479</v>
      </c>
      <c r="O151">
        <f>IFERROR(INDEX(BasicStats!$A:$AH,MATCH($A151,BasicStats!$B:$B,0),COLUMN()+1),INDEX(BasicStats!$A:$AH,MATCH($A151&amp;" NCAA",BasicStats!$B:$B,0),COLUMN()+1))</f>
        <v>2413</v>
      </c>
      <c r="P151">
        <f>IFERROR(INDEX(BasicStats!$A:$AH,MATCH($A151,BasicStats!$B:$B,0),COLUMN()+1),INDEX(BasicStats!$A:$AH,MATCH($A151&amp;" NCAA",BasicStats!$B:$B,0),COLUMN()+1))</f>
        <v>0</v>
      </c>
      <c r="Q151">
        <f>IFERROR(INDEX(BasicStats!$A:$AH,MATCH($A151,BasicStats!$B:$B,0),COLUMN()+1),INDEX(BasicStats!$A:$AH,MATCH($A151&amp;" NCAA",BasicStats!$B:$B,0),COLUMN()+1))</f>
        <v>1250</v>
      </c>
      <c r="R151">
        <f>IFERROR(INDEX(BasicStats!$A:$AH,MATCH($A151,BasicStats!$B:$B,0),COLUMN()+1),INDEX(BasicStats!$A:$AH,MATCH($A151&amp;" NCAA",BasicStats!$B:$B,0),COLUMN()+1))</f>
        <v>856</v>
      </c>
      <c r="S151">
        <f>IFERROR(INDEX(BasicStats!$A:$AH,MATCH($A151,BasicStats!$B:$B,0),COLUMN()+1),INDEX(BasicStats!$A:$AH,MATCH($A151&amp;" NCAA",BasicStats!$B:$B,0),COLUMN()+1))</f>
        <v>1773</v>
      </c>
      <c r="T151">
        <f>IFERROR(INDEX(BasicStats!$A:$AH,MATCH($A151,BasicStats!$B:$B,0),COLUMN()+1),INDEX(BasicStats!$A:$AH,MATCH($A151&amp;" NCAA",BasicStats!$B:$B,0),COLUMN()+1))</f>
        <v>0.48299999999999998</v>
      </c>
      <c r="U151">
        <f>IFERROR(INDEX(BasicStats!$A:$AH,MATCH($A151,BasicStats!$B:$B,0),COLUMN()+1),INDEX(BasicStats!$A:$AH,MATCH($A151&amp;" NCAA",BasicStats!$B:$B,0),COLUMN()+1))</f>
        <v>287</v>
      </c>
      <c r="V151">
        <f>IFERROR(INDEX(BasicStats!$A:$AH,MATCH($A151,BasicStats!$B:$B,0),COLUMN()+1),INDEX(BasicStats!$A:$AH,MATCH($A151&amp;" NCAA",BasicStats!$B:$B,0),COLUMN()+1))</f>
        <v>677</v>
      </c>
      <c r="W151">
        <f>IFERROR(INDEX(BasicStats!$A:$AH,MATCH($A151,BasicStats!$B:$B,0),COLUMN()+1),INDEX(BasicStats!$A:$AH,MATCH($A151&amp;" NCAA",BasicStats!$B:$B,0),COLUMN()+1))</f>
        <v>0.42399999999999999</v>
      </c>
      <c r="X151">
        <f>IFERROR(INDEX(BasicStats!$A:$AH,MATCH($A151,BasicStats!$B:$B,0),COLUMN()+1),INDEX(BasicStats!$A:$AH,MATCH($A151&amp;" NCAA",BasicStats!$B:$B,0),COLUMN()+1))</f>
        <v>480</v>
      </c>
      <c r="Y151">
        <f>IFERROR(INDEX(BasicStats!$A:$AH,MATCH($A151,BasicStats!$B:$B,0),COLUMN()+1),INDEX(BasicStats!$A:$AH,MATCH($A151&amp;" NCAA",BasicStats!$B:$B,0),COLUMN()+1))</f>
        <v>619</v>
      </c>
      <c r="Z151">
        <f>IFERROR(INDEX(BasicStats!$A:$AH,MATCH($A151,BasicStats!$B:$B,0),COLUMN()+1),INDEX(BasicStats!$A:$AH,MATCH($A151&amp;" NCAA",BasicStats!$B:$B,0),COLUMN()+1))</f>
        <v>0.77500000000000002</v>
      </c>
      <c r="AA151">
        <f>IFERROR(INDEX(BasicStats!$A:$AH,MATCH($A151,BasicStats!$B:$B,0),COLUMN()+1),INDEX(BasicStats!$A:$AH,MATCH($A151&amp;" NCAA",BasicStats!$B:$B,0),COLUMN()+1))</f>
        <v>232</v>
      </c>
      <c r="AB151">
        <f>IFERROR(INDEX(BasicStats!$A:$AH,MATCH($A151,BasicStats!$B:$B,0),COLUMN()+1),INDEX(BasicStats!$A:$AH,MATCH($A151&amp;" NCAA",BasicStats!$B:$B,0),COLUMN()+1))</f>
        <v>1102</v>
      </c>
      <c r="AC151">
        <f>IFERROR(INDEX(BasicStats!$A:$AH,MATCH($A151,BasicStats!$B:$B,0),COLUMN()+1),INDEX(BasicStats!$A:$AH,MATCH($A151&amp;" NCAA",BasicStats!$B:$B,0),COLUMN()+1))</f>
        <v>468</v>
      </c>
      <c r="AD151">
        <f>IFERROR(INDEX(BasicStats!$A:$AH,MATCH($A151,BasicStats!$B:$B,0),COLUMN()+1),INDEX(BasicStats!$A:$AH,MATCH($A151&amp;" NCAA",BasicStats!$B:$B,0),COLUMN()+1))</f>
        <v>172</v>
      </c>
      <c r="AE151">
        <f>IFERROR(INDEX(BasicStats!$A:$AH,MATCH($A151,BasicStats!$B:$B,0),COLUMN()+1),INDEX(BasicStats!$A:$AH,MATCH($A151&amp;" NCAA",BasicStats!$B:$B,0),COLUMN()+1))</f>
        <v>71</v>
      </c>
      <c r="AF151">
        <f>IFERROR(INDEX(BasicStats!$A:$AH,MATCH($A151,BasicStats!$B:$B,0),COLUMN()+1),INDEX(BasicStats!$A:$AH,MATCH($A151&amp;" NCAA",BasicStats!$B:$B,0),COLUMN()+1))</f>
        <v>418</v>
      </c>
      <c r="AG151" s="38">
        <f>IFERROR(INDEX(AdvancedStats!$A:$AD,MATCH($A151,AdvancedStats!$B:$B,0),COLUMN()-15),INDEX(AdvancedStats!$A:$AD,MATCH($A151&amp;" NCAA",AdvancedStats!$B:$B,0),COLUMN()-15))</f>
        <v>72.400000000000006</v>
      </c>
      <c r="AH151" s="38">
        <f>IFERROR(INDEX(AdvancedStats!$A:$AD,MATCH($A151,AdvancedStats!$B:$B,0),COLUMN()-15),INDEX(AdvancedStats!$A:$AD,MATCH($A151&amp;" NCAA",AdvancedStats!$B:$B,0),COLUMN()-15))</f>
        <v>109.5</v>
      </c>
      <c r="AI151" s="38">
        <f>IFERROR(INDEX(AdvancedStats!$A:$AD,MATCH($A151,AdvancedStats!$B:$B,0),COLUMN()-15),INDEX(AdvancedStats!$A:$AD,MATCH($A151&amp;" NCAA",AdvancedStats!$B:$B,0),COLUMN()-15))</f>
        <v>0.34899999999999998</v>
      </c>
      <c r="AJ151" s="38">
        <f>IFERROR(INDEX(AdvancedStats!$A:$AD,MATCH($A151,AdvancedStats!$B:$B,0),COLUMN()-15),INDEX(AdvancedStats!$A:$AD,MATCH($A151&amp;" NCAA",AdvancedStats!$B:$B,0),COLUMN()-15))</f>
        <v>0.38200000000000001</v>
      </c>
      <c r="AK151" s="38">
        <f>IFERROR(INDEX(AdvancedStats!$A:$AD,MATCH($A151,AdvancedStats!$B:$B,0),COLUMN()-15),INDEX(AdvancedStats!$A:$AD,MATCH($A151&amp;" NCAA",AdvancedStats!$B:$B,0),COLUMN()-15))</f>
        <v>0.6</v>
      </c>
      <c r="AL151" s="38">
        <f>IFERROR(INDEX(AdvancedStats!$A:$AD,MATCH($A151,AdvancedStats!$B:$B,0),COLUMN()-15),INDEX(AdvancedStats!$A:$AD,MATCH($A151&amp;" NCAA",AdvancedStats!$B:$B,0),COLUMN()-15))</f>
        <v>50.5</v>
      </c>
      <c r="AM151" s="38">
        <f>IFERROR(INDEX(AdvancedStats!$A:$AD,MATCH($A151,AdvancedStats!$B:$B,0),COLUMN()-15),INDEX(AdvancedStats!$A:$AD,MATCH($A151&amp;" NCAA",AdvancedStats!$B:$B,0),COLUMN()-15))</f>
        <v>54.7</v>
      </c>
      <c r="AN151" s="38">
        <f>IFERROR(INDEX(AdvancedStats!$A:$AD,MATCH($A151,AdvancedStats!$B:$B,0),COLUMN()-15),INDEX(AdvancedStats!$A:$AD,MATCH($A151&amp;" NCAA",AdvancedStats!$B:$B,0),COLUMN()-15))</f>
        <v>7.6</v>
      </c>
      <c r="AO151" s="38">
        <f>IFERROR(INDEX(AdvancedStats!$A:$AD,MATCH($A151,AdvancedStats!$B:$B,0),COLUMN()-15),INDEX(AdvancedStats!$A:$AD,MATCH($A151&amp;" NCAA",AdvancedStats!$B:$B,0),COLUMN()-15))</f>
        <v>6.3</v>
      </c>
      <c r="AP151" s="38">
        <f>IFERROR(INDEX(AdvancedStats!$A:$AD,MATCH($A151,AdvancedStats!$B:$B,0),COLUMN()-15),INDEX(AdvancedStats!$A:$AD,MATCH($A151&amp;" NCAA",AdvancedStats!$B:$B,0),COLUMN()-15))</f>
        <v>0.56399999999999995</v>
      </c>
      <c r="AQ151" s="38">
        <f>IFERROR(INDEX(AdvancedStats!$A:$AD,MATCH($A151,AdvancedStats!$B:$B,0),COLUMN()-15),INDEX(AdvancedStats!$A:$AD,MATCH($A151&amp;" NCAA",AdvancedStats!$B:$B,0),COLUMN()-15))</f>
        <v>16.8</v>
      </c>
      <c r="AR151" s="38">
        <f>IFERROR(INDEX(AdvancedStats!$A:$AD,MATCH($A151,AdvancedStats!$B:$B,0),COLUMN()-15),INDEX(AdvancedStats!$A:$AD,MATCH($A151&amp;" NCAA",AdvancedStats!$B:$B,0),COLUMN()-15))</f>
        <v>23.6</v>
      </c>
      <c r="AS151" s="38">
        <f>IFERROR(INDEX(AdvancedStats!$A:$AD,MATCH($A151,AdvancedStats!$B:$B,0),COLUMN()-15),INDEX(AdvancedStats!$A:$AD,MATCH($A151&amp;" NCAA",AdvancedStats!$B:$B,0),COLUMN()-15))</f>
        <v>0.27100000000000002</v>
      </c>
      <c r="AT151" s="39">
        <f>IFERROR(INDEX(AdvancedOpponentStats!$A:$AD,MATCH($A151,AdvancedOpponentStats!$B:$B,0),COLUMN()-27),INDEX(AdvancedOpponentStats!$A:$AD,MATCH($A151&amp;" NCAA",AdvancedOpponentStats!$B:$B,0),COLUMN()-27))</f>
        <v>106.6</v>
      </c>
      <c r="AU151" s="39">
        <f>IFERROR(INDEX(AdvancedOpponentStats!$A:$AD,MATCH($A151,AdvancedOpponentStats!$B:$B,0),COLUMN()-27),INDEX(AdvancedOpponentStats!$A:$AD,MATCH($A151&amp;" NCAA",AdvancedOpponentStats!$B:$B,0),COLUMN()-27))</f>
        <v>0.30499999999999999</v>
      </c>
      <c r="AV151" s="39">
        <f>IFERROR(INDEX(AdvancedOpponentStats!$A:$AD,MATCH($A151,AdvancedOpponentStats!$B:$B,0),COLUMN()-27),INDEX(AdvancedOpponentStats!$A:$AD,MATCH($A151&amp;" NCAA",AdvancedOpponentStats!$B:$B,0),COLUMN()-27))</f>
        <v>0.42499999999999999</v>
      </c>
      <c r="AW151" s="39">
        <f>IFERROR(INDEX(AdvancedOpponentStats!$A:$AD,MATCH($A151,AdvancedOpponentStats!$B:$B,0),COLUMN()-27),INDEX(AdvancedOpponentStats!$A:$AD,MATCH($A151&amp;" NCAA",AdvancedOpponentStats!$B:$B,0),COLUMN()-27))</f>
        <v>0.53700000000000003</v>
      </c>
      <c r="AX151" s="39">
        <f>IFERROR(INDEX(AdvancedOpponentStats!$A:$AD,MATCH($A151,AdvancedOpponentStats!$B:$B,0),COLUMN()-27),INDEX(AdvancedOpponentStats!$A:$AD,MATCH($A151&amp;" NCAA",AdvancedOpponentStats!$B:$B,0),COLUMN()-27))</f>
        <v>49.5</v>
      </c>
      <c r="AY151" s="39">
        <f>IFERROR(INDEX(AdvancedOpponentStats!$A:$AD,MATCH($A151,AdvancedOpponentStats!$B:$B,0),COLUMN()-27),INDEX(AdvancedOpponentStats!$A:$AD,MATCH($A151&amp;" NCAA",AdvancedOpponentStats!$B:$B,0),COLUMN()-27))</f>
        <v>57</v>
      </c>
      <c r="AZ151" s="39">
        <f>IFERROR(INDEX(AdvancedOpponentStats!$A:$AD,MATCH($A151,AdvancedOpponentStats!$B:$B,0),COLUMN()-27),INDEX(AdvancedOpponentStats!$A:$AD,MATCH($A151&amp;" NCAA",AdvancedOpponentStats!$B:$B,0),COLUMN()-27))</f>
        <v>9.5</v>
      </c>
      <c r="BA151" s="39">
        <f>IFERROR(INDEX(AdvancedOpponentStats!$A:$AD,MATCH($A151,AdvancedOpponentStats!$B:$B,0),COLUMN()-27),INDEX(AdvancedOpponentStats!$A:$AD,MATCH($A151&amp;" NCAA",AdvancedOpponentStats!$B:$B,0),COLUMN()-27))</f>
        <v>10.199999999999999</v>
      </c>
      <c r="BB151" s="39">
        <f>IFERROR(INDEX(AdvancedOpponentStats!$A:$AD,MATCH($A151,AdvancedOpponentStats!$B:$B,0),COLUMN()-27),INDEX(AdvancedOpponentStats!$A:$AD,MATCH($A151&amp;" NCAA",AdvancedOpponentStats!$B:$B,0),COLUMN()-27))</f>
        <v>0.503</v>
      </c>
      <c r="BC151" s="39">
        <f>IFERROR(INDEX(AdvancedOpponentStats!$A:$AD,MATCH($A151,AdvancedOpponentStats!$B:$B,0),COLUMN()-27),INDEX(AdvancedOpponentStats!$A:$AD,MATCH($A151&amp;" NCAA",AdvancedOpponentStats!$B:$B,0),COLUMN()-27))</f>
        <v>13.6</v>
      </c>
      <c r="BD151" s="39">
        <f>IFERROR(INDEX(AdvancedOpponentStats!$A:$AD,MATCH($A151,AdvancedOpponentStats!$B:$B,0),COLUMN()-27),INDEX(AdvancedOpponentStats!$A:$AD,MATCH($A151&amp;" NCAA",AdvancedOpponentStats!$B:$B,0),COLUMN()-27))</f>
        <v>27.4</v>
      </c>
      <c r="BE151" s="39">
        <f>IFERROR(INDEX(AdvancedOpponentStats!$A:$AD,MATCH($A151,AdvancedOpponentStats!$B:$B,0),COLUMN()-27),INDEX(AdvancedOpponentStats!$A:$AD,MATCH($A151&amp;" NCAA",AdvancedOpponentStats!$B:$B,0),COLUMN()-27))</f>
        <v>0.224</v>
      </c>
      <c r="BF151" s="41">
        <f>IFERROR(INDEX(TeamRankings!$A:$R,MATCH($A151,TeamRankings!$B:$B,0),COLUMN()-49),INDEX(TeamRankings!$A:$R,MATCH($A151&amp;" NCAA",TeamRankings!$B:$B,0),COLUMN()-49))</f>
        <v>2.13</v>
      </c>
      <c r="BG151" s="41">
        <f>IFERROR(INDEX(TeamRankings!$A:$R,MATCH($A151,TeamRankings!$B:$B,0),COLUMN()-48),INDEX(TeamRankings!$A:$R,MATCH($A151&amp;" NCAA",TeamRankings!$B:$B,0),COLUMN()-48))</f>
        <v>-4.4400000000000004</v>
      </c>
      <c r="BH151" s="41">
        <f>IFERROR(INDEX(TeamRankings!$A:$R,MATCH($A151,TeamRankings!$B:$B,0),COLUMN()-47),INDEX(TeamRankings!$A:$R,MATCH($A151&amp;" NCAA",TeamRankings!$B:$B,0),COLUMN()-47))</f>
        <v>6.15</v>
      </c>
      <c r="BI151" s="41">
        <f>IFERROR(INDEX(TeamRankings!$A:$R,MATCH($A151,TeamRankings!$B:$B,0),COLUMN()-47),INDEX(TeamRankings!$A:$R,MATCH($A151&amp;" NCAA",TeamRankings!$B:$B,0),COLUMN()-47))</f>
        <v>-8.4600000000000009</v>
      </c>
      <c r="BJ151" s="41">
        <f>IFERROR(INDEX(TeamRankings!$A:$R,MATCH($A151,TeamRankings!$B:$B,0),COLUMN()-47),INDEX(TeamRankings!$A:$R,MATCH($A151&amp;" NCAA",TeamRankings!$B:$B,0),COLUMN()-47))</f>
        <v>-2.31</v>
      </c>
      <c r="BK151" s="41">
        <f>IFERROR(INDEX(TeamRankings!$A:$R,MATCH($A151,TeamRankings!$B:$B,0),COLUMN()-47),INDEX(TeamRankings!$A:$R,MATCH($A151&amp;" NCAA",TeamRankings!$B:$B,0),COLUMN()-47))</f>
        <v>106.04</v>
      </c>
      <c r="BL151" s="41">
        <f>IFERROR(INDEX(TeamRankings!$A:$R,MATCH($A151,TeamRankings!$B:$B,0),COLUMN()-47),INDEX(TeamRankings!$A:$R,MATCH($A151&amp;" NCAA",TeamRankings!$B:$B,0),COLUMN()-47))</f>
        <v>108.97</v>
      </c>
      <c r="BM151" s="41">
        <f>IFERROR(INDEX(TeamRankings!$A:$R,MATCH($A151,TeamRankings!$B:$B,0),COLUMN()-47),INDEX(TeamRankings!$A:$R,MATCH($A151&amp;" NCAA",TeamRankings!$B:$B,0),COLUMN()-47))</f>
        <v>-2.93</v>
      </c>
      <c r="BN151">
        <f t="shared" si="48"/>
        <v>122</v>
      </c>
      <c r="BO151">
        <f t="shared" si="49"/>
        <v>268</v>
      </c>
      <c r="BP151">
        <f t="shared" si="35"/>
        <v>79.967741935483872</v>
      </c>
      <c r="BQ151" s="41" t="str">
        <f>INDEX(TeamRankings!$A:$R,MATCH($A151,TeamRankings!$B:$B,0),3)</f>
        <v>Patriot</v>
      </c>
      <c r="BR151" s="40">
        <f t="shared" si="36"/>
        <v>2.9000000000000057</v>
      </c>
      <c r="BS151" s="40">
        <f t="shared" si="37"/>
        <v>4.3999999999999984E-2</v>
      </c>
      <c r="BT151" s="40">
        <f t="shared" si="38"/>
        <v>-4.2999999999999983E-2</v>
      </c>
      <c r="BU151" s="40">
        <f t="shared" si="39"/>
        <v>6.2999999999999945E-2</v>
      </c>
      <c r="BV151" s="40">
        <f t="shared" si="40"/>
        <v>1</v>
      </c>
      <c r="BW151" s="40">
        <f t="shared" si="41"/>
        <v>-2.2999999999999972</v>
      </c>
      <c r="BX151" s="40">
        <f t="shared" si="42"/>
        <v>-1.9000000000000004</v>
      </c>
      <c r="BY151" s="40">
        <f t="shared" si="43"/>
        <v>-3.8999999999999995</v>
      </c>
      <c r="BZ151" s="40">
        <f t="shared" si="44"/>
        <v>6.0999999999999943E-2</v>
      </c>
      <c r="CA151" s="40">
        <f t="shared" si="45"/>
        <v>3.2000000000000011</v>
      </c>
      <c r="CB151" s="40">
        <f t="shared" si="46"/>
        <v>-3.7999999999999972</v>
      </c>
      <c r="CC151" s="40">
        <f t="shared" si="47"/>
        <v>4.7000000000000014E-2</v>
      </c>
    </row>
    <row r="152" spans="1:81" x14ac:dyDescent="0.25">
      <c r="A152" t="s">
        <v>278</v>
      </c>
      <c r="B152">
        <f>IFERROR(INDEX(BasicStats!$A:$AH,MATCH($A152,BasicStats!$B:$B,0),COLUMN()+1),INDEX(BasicStats!$A:$AH,MATCH($A152&amp;" NCAA",BasicStats!$B:$B,0),COLUMN()+1))</f>
        <v>36</v>
      </c>
      <c r="C152">
        <f>IFERROR(INDEX(BasicStats!$A:$AH,MATCH($A152,BasicStats!$B:$B,0),COLUMN()+1),INDEX(BasicStats!$A:$AH,MATCH($A152&amp;" NCAA",BasicStats!$B:$B,0),COLUMN()+1))</f>
        <v>29</v>
      </c>
      <c r="D152">
        <f>IFERROR(INDEX(BasicStats!$A:$AH,MATCH($A152,BasicStats!$B:$B,0),COLUMN()+1),INDEX(BasicStats!$A:$AH,MATCH($A152&amp;" NCAA",BasicStats!$B:$B,0),COLUMN()+1))</f>
        <v>7</v>
      </c>
      <c r="E152">
        <f>IFERROR(INDEX(BasicStats!$A:$AH,MATCH($A152,BasicStats!$B:$B,0),COLUMN()+1),INDEX(BasicStats!$A:$AH,MATCH($A152&amp;" NCAA",BasicStats!$B:$B,0),COLUMN()+1))</f>
        <v>0.80600000000000005</v>
      </c>
      <c r="F152">
        <f>IFERROR(INDEX(BasicStats!$A:$AH,MATCH($A152,BasicStats!$B:$B,0),COLUMN()+1),INDEX(BasicStats!$A:$AH,MATCH($A152&amp;" NCAA",BasicStats!$B:$B,0),COLUMN()+1))</f>
        <v>5.3</v>
      </c>
      <c r="G152">
        <f>IFERROR(INDEX(BasicStats!$A:$AH,MATCH($A152,BasicStats!$B:$B,0),COLUMN()+1),INDEX(BasicStats!$A:$AH,MATCH($A152&amp;" NCAA",BasicStats!$B:$B,0),COLUMN()+1))</f>
        <v>-3.85</v>
      </c>
      <c r="H152">
        <f>IFERROR(INDEX(BasicStats!$A:$AH,MATCH($A152,BasicStats!$B:$B,0),COLUMN()+1),INDEX(BasicStats!$A:$AH,MATCH($A152&amp;" NCAA",BasicStats!$B:$B,0),COLUMN()+1))</f>
        <v>14</v>
      </c>
      <c r="I152">
        <f>IFERROR(INDEX(BasicStats!$A:$AH,MATCH($A152,BasicStats!$B:$B,0),COLUMN()+1),INDEX(BasicStats!$A:$AH,MATCH($A152&amp;" NCAA",BasicStats!$B:$B,0),COLUMN()+1))</f>
        <v>2</v>
      </c>
      <c r="J152">
        <f>IFERROR(INDEX(BasicStats!$A:$AH,MATCH($A152,BasicStats!$B:$B,0),COLUMN()+1),INDEX(BasicStats!$A:$AH,MATCH($A152&amp;" NCAA",BasicStats!$B:$B,0),COLUMN()+1))</f>
        <v>16</v>
      </c>
      <c r="K152">
        <f>IFERROR(INDEX(BasicStats!$A:$AH,MATCH($A152,BasicStats!$B:$B,0),COLUMN()+1),INDEX(BasicStats!$A:$AH,MATCH($A152&amp;" NCAA",BasicStats!$B:$B,0),COLUMN()+1))</f>
        <v>1</v>
      </c>
      <c r="L152">
        <f>IFERROR(INDEX(BasicStats!$A:$AH,MATCH($A152,BasicStats!$B:$B,0),COLUMN()+1),INDEX(BasicStats!$A:$AH,MATCH($A152&amp;" NCAA",BasicStats!$B:$B,0),COLUMN()+1))</f>
        <v>11</v>
      </c>
      <c r="M152">
        <f>IFERROR(INDEX(BasicStats!$A:$AH,MATCH($A152,BasicStats!$B:$B,0),COLUMN()+1),INDEX(BasicStats!$A:$AH,MATCH($A152&amp;" NCAA",BasicStats!$B:$B,0),COLUMN()+1))</f>
        <v>3</v>
      </c>
      <c r="N152">
        <f>IFERROR(INDEX(BasicStats!$A:$AH,MATCH($A152,BasicStats!$B:$B,0),COLUMN()+1),INDEX(BasicStats!$A:$AH,MATCH($A152&amp;" NCAA",BasicStats!$B:$B,0),COLUMN()+1))</f>
        <v>2654</v>
      </c>
      <c r="O152">
        <f>IFERROR(INDEX(BasicStats!$A:$AH,MATCH($A152,BasicStats!$B:$B,0),COLUMN()+1),INDEX(BasicStats!$A:$AH,MATCH($A152&amp;" NCAA",BasicStats!$B:$B,0),COLUMN()+1))</f>
        <v>2209</v>
      </c>
      <c r="P152">
        <f>IFERROR(INDEX(BasicStats!$A:$AH,MATCH($A152,BasicStats!$B:$B,0),COLUMN()+1),INDEX(BasicStats!$A:$AH,MATCH($A152&amp;" NCAA",BasicStats!$B:$B,0),COLUMN()+1))</f>
        <v>0</v>
      </c>
      <c r="Q152">
        <f>IFERROR(INDEX(BasicStats!$A:$AH,MATCH($A152,BasicStats!$B:$B,0),COLUMN()+1),INDEX(BasicStats!$A:$AH,MATCH($A152&amp;" NCAA",BasicStats!$B:$B,0),COLUMN()+1))</f>
        <v>1440</v>
      </c>
      <c r="R152">
        <f>IFERROR(INDEX(BasicStats!$A:$AH,MATCH($A152,BasicStats!$B:$B,0),COLUMN()+1),INDEX(BasicStats!$A:$AH,MATCH($A152&amp;" NCAA",BasicStats!$B:$B,0),COLUMN()+1))</f>
        <v>963</v>
      </c>
      <c r="S152">
        <f>IFERROR(INDEX(BasicStats!$A:$AH,MATCH($A152,BasicStats!$B:$B,0),COLUMN()+1),INDEX(BasicStats!$A:$AH,MATCH($A152&amp;" NCAA",BasicStats!$B:$B,0),COLUMN()+1))</f>
        <v>1976</v>
      </c>
      <c r="T152">
        <f>IFERROR(INDEX(BasicStats!$A:$AH,MATCH($A152,BasicStats!$B:$B,0),COLUMN()+1),INDEX(BasicStats!$A:$AH,MATCH($A152&amp;" NCAA",BasicStats!$B:$B,0),COLUMN()+1))</f>
        <v>0.48699999999999999</v>
      </c>
      <c r="U152">
        <f>IFERROR(INDEX(BasicStats!$A:$AH,MATCH($A152,BasicStats!$B:$B,0),COLUMN()+1),INDEX(BasicStats!$A:$AH,MATCH($A152&amp;" NCAA",BasicStats!$B:$B,0),COLUMN()+1))</f>
        <v>322</v>
      </c>
      <c r="V152">
        <f>IFERROR(INDEX(BasicStats!$A:$AH,MATCH($A152,BasicStats!$B:$B,0),COLUMN()+1),INDEX(BasicStats!$A:$AH,MATCH($A152&amp;" NCAA",BasicStats!$B:$B,0),COLUMN()+1))</f>
        <v>872</v>
      </c>
      <c r="W152">
        <f>IFERROR(INDEX(BasicStats!$A:$AH,MATCH($A152,BasicStats!$B:$B,0),COLUMN()+1),INDEX(BasicStats!$A:$AH,MATCH($A152&amp;" NCAA",BasicStats!$B:$B,0),COLUMN()+1))</f>
        <v>0.36899999999999999</v>
      </c>
      <c r="X152">
        <f>IFERROR(INDEX(BasicStats!$A:$AH,MATCH($A152,BasicStats!$B:$B,0),COLUMN()+1),INDEX(BasicStats!$A:$AH,MATCH($A152&amp;" NCAA",BasicStats!$B:$B,0),COLUMN()+1))</f>
        <v>406</v>
      </c>
      <c r="Y152">
        <f>IFERROR(INDEX(BasicStats!$A:$AH,MATCH($A152,BasicStats!$B:$B,0),COLUMN()+1),INDEX(BasicStats!$A:$AH,MATCH($A152&amp;" NCAA",BasicStats!$B:$B,0),COLUMN()+1))</f>
        <v>524</v>
      </c>
      <c r="Z152">
        <f>IFERROR(INDEX(BasicStats!$A:$AH,MATCH($A152,BasicStats!$B:$B,0),COLUMN()+1),INDEX(BasicStats!$A:$AH,MATCH($A152&amp;" NCAA",BasicStats!$B:$B,0),COLUMN()+1))</f>
        <v>0.77500000000000002</v>
      </c>
      <c r="AA152">
        <f>IFERROR(INDEX(BasicStats!$A:$AH,MATCH($A152,BasicStats!$B:$B,0),COLUMN()+1),INDEX(BasicStats!$A:$AH,MATCH($A152&amp;" NCAA",BasicStats!$B:$B,0),COLUMN()+1))</f>
        <v>270</v>
      </c>
      <c r="AB152">
        <f>IFERROR(INDEX(BasicStats!$A:$AH,MATCH($A152,BasicStats!$B:$B,0),COLUMN()+1),INDEX(BasicStats!$A:$AH,MATCH($A152&amp;" NCAA",BasicStats!$B:$B,0),COLUMN()+1))</f>
        <v>1174</v>
      </c>
      <c r="AC152">
        <f>IFERROR(INDEX(BasicStats!$A:$AH,MATCH($A152,BasicStats!$B:$B,0),COLUMN()+1),INDEX(BasicStats!$A:$AH,MATCH($A152&amp;" NCAA",BasicStats!$B:$B,0),COLUMN()+1))</f>
        <v>532</v>
      </c>
      <c r="AD152">
        <f>IFERROR(INDEX(BasicStats!$A:$AH,MATCH($A152,BasicStats!$B:$B,0),COLUMN()+1),INDEX(BasicStats!$A:$AH,MATCH($A152&amp;" NCAA",BasicStats!$B:$B,0),COLUMN()+1))</f>
        <v>223</v>
      </c>
      <c r="AE152">
        <f>IFERROR(INDEX(BasicStats!$A:$AH,MATCH($A152,BasicStats!$B:$B,0),COLUMN()+1),INDEX(BasicStats!$A:$AH,MATCH($A152&amp;" NCAA",BasicStats!$B:$B,0),COLUMN()+1))</f>
        <v>96</v>
      </c>
      <c r="AF152">
        <f>IFERROR(INDEX(BasicStats!$A:$AH,MATCH($A152,BasicStats!$B:$B,0),COLUMN()+1),INDEX(BasicStats!$A:$AH,MATCH($A152&amp;" NCAA",BasicStats!$B:$B,0),COLUMN()+1))</f>
        <v>395</v>
      </c>
      <c r="AG152" s="38">
        <f>IFERROR(INDEX(AdvancedStats!$A:$AD,MATCH($A152,AdvancedStats!$B:$B,0),COLUMN()-15),INDEX(AdvancedStats!$A:$AD,MATCH($A152&amp;" NCAA",AdvancedStats!$B:$B,0),COLUMN()-15))</f>
        <v>65.400000000000006</v>
      </c>
      <c r="AH152" s="38">
        <f>IFERROR(INDEX(AdvancedStats!$A:$AD,MATCH($A152,AdvancedStats!$B:$B,0),COLUMN()-15),INDEX(AdvancedStats!$A:$AD,MATCH($A152&amp;" NCAA",AdvancedStats!$B:$B,0),COLUMN()-15))</f>
        <v>112.8</v>
      </c>
      <c r="AI152" s="38">
        <f>IFERROR(INDEX(AdvancedStats!$A:$AD,MATCH($A152,AdvancedStats!$B:$B,0),COLUMN()-15),INDEX(AdvancedStats!$A:$AD,MATCH($A152&amp;" NCAA",AdvancedStats!$B:$B,0),COLUMN()-15))</f>
        <v>0.26500000000000001</v>
      </c>
      <c r="AJ152" s="38">
        <f>IFERROR(INDEX(AdvancedStats!$A:$AD,MATCH($A152,AdvancedStats!$B:$B,0),COLUMN()-15),INDEX(AdvancedStats!$A:$AD,MATCH($A152&amp;" NCAA",AdvancedStats!$B:$B,0),COLUMN()-15))</f>
        <v>0.441</v>
      </c>
      <c r="AK152" s="38">
        <f>IFERROR(INDEX(AdvancedStats!$A:$AD,MATCH($A152,AdvancedStats!$B:$B,0),COLUMN()-15),INDEX(AdvancedStats!$A:$AD,MATCH($A152&amp;" NCAA",AdvancedStats!$B:$B,0),COLUMN()-15))</f>
        <v>0.59599999999999997</v>
      </c>
      <c r="AL152" s="38">
        <f>IFERROR(INDEX(AdvancedStats!$A:$AD,MATCH($A152,AdvancedStats!$B:$B,0),COLUMN()-15),INDEX(AdvancedStats!$A:$AD,MATCH($A152&amp;" NCAA",AdvancedStats!$B:$B,0),COLUMN()-15))</f>
        <v>51.5</v>
      </c>
      <c r="AM152" s="38">
        <f>IFERROR(INDEX(AdvancedStats!$A:$AD,MATCH($A152,AdvancedStats!$B:$B,0),COLUMN()-15),INDEX(AdvancedStats!$A:$AD,MATCH($A152&amp;" NCAA",AdvancedStats!$B:$B,0),COLUMN()-15))</f>
        <v>55.2</v>
      </c>
      <c r="AN152" s="38">
        <f>IFERROR(INDEX(AdvancedStats!$A:$AD,MATCH($A152,AdvancedStats!$B:$B,0),COLUMN()-15),INDEX(AdvancedStats!$A:$AD,MATCH($A152&amp;" NCAA",AdvancedStats!$B:$B,0),COLUMN()-15))</f>
        <v>9.5</v>
      </c>
      <c r="AO152" s="38">
        <f>IFERROR(INDEX(AdvancedStats!$A:$AD,MATCH($A152,AdvancedStats!$B:$B,0),COLUMN()-15),INDEX(AdvancedStats!$A:$AD,MATCH($A152&amp;" NCAA",AdvancedStats!$B:$B,0),COLUMN()-15))</f>
        <v>8.1</v>
      </c>
      <c r="AP152" s="38">
        <f>IFERROR(INDEX(AdvancedStats!$A:$AD,MATCH($A152,AdvancedStats!$B:$B,0),COLUMN()-15),INDEX(AdvancedStats!$A:$AD,MATCH($A152&amp;" NCAA",AdvancedStats!$B:$B,0),COLUMN()-15))</f>
        <v>0.56899999999999995</v>
      </c>
      <c r="AQ152" s="38">
        <f>IFERROR(INDEX(AdvancedStats!$A:$AD,MATCH($A152,AdvancedStats!$B:$B,0),COLUMN()-15),INDEX(AdvancedStats!$A:$AD,MATCH($A152&amp;" NCAA",AdvancedStats!$B:$B,0),COLUMN()-15))</f>
        <v>15.1</v>
      </c>
      <c r="AR152" s="38">
        <f>IFERROR(INDEX(AdvancedStats!$A:$AD,MATCH($A152,AdvancedStats!$B:$B,0),COLUMN()-15),INDEX(AdvancedStats!$A:$AD,MATCH($A152&amp;" NCAA",AdvancedStats!$B:$B,0),COLUMN()-15))</f>
        <v>25.1</v>
      </c>
      <c r="AS152" s="38">
        <f>IFERROR(INDEX(AdvancedStats!$A:$AD,MATCH($A152,AdvancedStats!$B:$B,0),COLUMN()-15),INDEX(AdvancedStats!$A:$AD,MATCH($A152&amp;" NCAA",AdvancedStats!$B:$B,0),COLUMN()-15))</f>
        <v>0.20499999999999999</v>
      </c>
      <c r="AT152" s="39">
        <f>IFERROR(INDEX(AdvancedOpponentStats!$A:$AD,MATCH($A152,AdvancedOpponentStats!$B:$B,0),COLUMN()-27),INDEX(AdvancedOpponentStats!$A:$AD,MATCH($A152&amp;" NCAA",AdvancedOpponentStats!$B:$B,0),COLUMN()-27))</f>
        <v>93.9</v>
      </c>
      <c r="AU152" s="39">
        <f>IFERROR(INDEX(AdvancedOpponentStats!$A:$AD,MATCH($A152,AdvancedOpponentStats!$B:$B,0),COLUMN()-27),INDEX(AdvancedOpponentStats!$A:$AD,MATCH($A152&amp;" NCAA",AdvancedOpponentStats!$B:$B,0),COLUMN()-27))</f>
        <v>0.31</v>
      </c>
      <c r="AV152" s="39">
        <f>IFERROR(INDEX(AdvancedOpponentStats!$A:$AD,MATCH($A152,AdvancedOpponentStats!$B:$B,0),COLUMN()-27),INDEX(AdvancedOpponentStats!$A:$AD,MATCH($A152&amp;" NCAA",AdvancedOpponentStats!$B:$B,0),COLUMN()-27))</f>
        <v>0.376</v>
      </c>
      <c r="AW152" s="39">
        <f>IFERROR(INDEX(AdvancedOpponentStats!$A:$AD,MATCH($A152,AdvancedOpponentStats!$B:$B,0),COLUMN()-27),INDEX(AdvancedOpponentStats!$A:$AD,MATCH($A152&amp;" NCAA",AdvancedOpponentStats!$B:$B,0),COLUMN()-27))</f>
        <v>0.50800000000000001</v>
      </c>
      <c r="AX152" s="39">
        <f>IFERROR(INDEX(AdvancedOpponentStats!$A:$AD,MATCH($A152,AdvancedOpponentStats!$B:$B,0),COLUMN()-27),INDEX(AdvancedOpponentStats!$A:$AD,MATCH($A152&amp;" NCAA",AdvancedOpponentStats!$B:$B,0),COLUMN()-27))</f>
        <v>48.5</v>
      </c>
      <c r="AY152" s="39">
        <f>IFERROR(INDEX(AdvancedOpponentStats!$A:$AD,MATCH($A152,AdvancedOpponentStats!$B:$B,0),COLUMN()-27),INDEX(AdvancedOpponentStats!$A:$AD,MATCH($A152&amp;" NCAA",AdvancedOpponentStats!$B:$B,0),COLUMN()-27))</f>
        <v>45.9</v>
      </c>
      <c r="AZ152" s="39">
        <f>IFERROR(INDEX(AdvancedOpponentStats!$A:$AD,MATCH($A152,AdvancedOpponentStats!$B:$B,0),COLUMN()-27),INDEX(AdvancedOpponentStats!$A:$AD,MATCH($A152&amp;" NCAA",AdvancedOpponentStats!$B:$B,0),COLUMN()-27))</f>
        <v>8.1999999999999993</v>
      </c>
      <c r="BA152" s="39">
        <f>IFERROR(INDEX(AdvancedOpponentStats!$A:$AD,MATCH($A152,AdvancedOpponentStats!$B:$B,0),COLUMN()-27),INDEX(AdvancedOpponentStats!$A:$AD,MATCH($A152&amp;" NCAA",AdvancedOpponentStats!$B:$B,0),COLUMN()-27))</f>
        <v>8.8000000000000007</v>
      </c>
      <c r="BB152" s="39">
        <f>IFERROR(INDEX(AdvancedOpponentStats!$A:$AD,MATCH($A152,AdvancedOpponentStats!$B:$B,0),COLUMN()-27),INDEX(AdvancedOpponentStats!$A:$AD,MATCH($A152&amp;" NCAA",AdvancedOpponentStats!$B:$B,0),COLUMN()-27))</f>
        <v>0.47799999999999998</v>
      </c>
      <c r="BC152" s="39">
        <f>IFERROR(INDEX(AdvancedOpponentStats!$A:$AD,MATCH($A152,AdvancedOpponentStats!$B:$B,0),COLUMN()-27),INDEX(AdvancedOpponentStats!$A:$AD,MATCH($A152&amp;" NCAA",AdvancedOpponentStats!$B:$B,0),COLUMN()-27))</f>
        <v>18.2</v>
      </c>
      <c r="BD152" s="39">
        <f>IFERROR(INDEX(AdvancedOpponentStats!$A:$AD,MATCH($A152,AdvancedOpponentStats!$B:$B,0),COLUMN()-27),INDEX(AdvancedOpponentStats!$A:$AD,MATCH($A152&amp;" NCAA",AdvancedOpponentStats!$B:$B,0),COLUMN()-27))</f>
        <v>24.9</v>
      </c>
      <c r="BE152" s="39">
        <f>IFERROR(INDEX(AdvancedOpponentStats!$A:$AD,MATCH($A152,AdvancedOpponentStats!$B:$B,0),COLUMN()-27),INDEX(AdvancedOpponentStats!$A:$AD,MATCH($A152&amp;" NCAA",AdvancedOpponentStats!$B:$B,0),COLUMN()-27))</f>
        <v>0.21</v>
      </c>
      <c r="BF152" s="41">
        <f>IFERROR(INDEX(TeamRankings!$A:$R,MATCH($A152,TeamRankings!$B:$B,0),COLUMN()-49),INDEX(TeamRankings!$A:$R,MATCH($A152&amp;" NCAA",TeamRankings!$B:$B,0),COLUMN()-49))</f>
        <v>12.36</v>
      </c>
      <c r="BG152" s="41">
        <f>IFERROR(INDEX(TeamRankings!$A:$R,MATCH($A152,TeamRankings!$B:$B,0),COLUMN()-48),INDEX(TeamRankings!$A:$R,MATCH($A152&amp;" NCAA",TeamRankings!$B:$B,0),COLUMN()-48))</f>
        <v>-3.85</v>
      </c>
      <c r="BH152" s="41">
        <f>IFERROR(INDEX(TeamRankings!$A:$R,MATCH($A152,TeamRankings!$B:$B,0),COLUMN()-47),INDEX(TeamRankings!$A:$R,MATCH($A152&amp;" NCAA",TeamRankings!$B:$B,0),COLUMN()-47))</f>
        <v>-3.23</v>
      </c>
      <c r="BI152" s="41">
        <f>IFERROR(INDEX(TeamRankings!$A:$R,MATCH($A152,TeamRankings!$B:$B,0),COLUMN()-47),INDEX(TeamRankings!$A:$R,MATCH($A152&amp;" NCAA",TeamRankings!$B:$B,0),COLUMN()-47))</f>
        <v>8.5299999999999994</v>
      </c>
      <c r="BJ152" s="41">
        <f>IFERROR(INDEX(TeamRankings!$A:$R,MATCH($A152,TeamRankings!$B:$B,0),COLUMN()-47),INDEX(TeamRankings!$A:$R,MATCH($A152&amp;" NCAA",TeamRankings!$B:$B,0),COLUMN()-47))</f>
        <v>5.3</v>
      </c>
      <c r="BK152" s="41">
        <f>IFERROR(INDEX(TeamRankings!$A:$R,MATCH($A152,TeamRankings!$B:$B,0),COLUMN()-47),INDEX(TeamRankings!$A:$R,MATCH($A152&amp;" NCAA",TeamRankings!$B:$B,0),COLUMN()-47))</f>
        <v>108.83</v>
      </c>
      <c r="BL152" s="41">
        <f>IFERROR(INDEX(TeamRankings!$A:$R,MATCH($A152,TeamRankings!$B:$B,0),COLUMN()-47),INDEX(TeamRankings!$A:$R,MATCH($A152&amp;" NCAA",TeamRankings!$B:$B,0),COLUMN()-47))</f>
        <v>98.92</v>
      </c>
      <c r="BM152" s="41">
        <f>IFERROR(INDEX(TeamRankings!$A:$R,MATCH($A152,TeamRankings!$B:$B,0),COLUMN()-47),INDEX(TeamRankings!$A:$R,MATCH($A152&amp;" NCAA",TeamRankings!$B:$B,0),COLUMN()-47))</f>
        <v>9.91</v>
      </c>
      <c r="BN152">
        <f t="shared" si="48"/>
        <v>83</v>
      </c>
      <c r="BO152">
        <f t="shared" si="49"/>
        <v>108</v>
      </c>
      <c r="BP152">
        <f t="shared" si="35"/>
        <v>73.722222222222229</v>
      </c>
      <c r="BQ152" s="41" t="str">
        <f>INDEX(TeamRankings!$A:$R,MATCH($A152,TeamRankings!$B:$B,0),3)</f>
        <v>A-Sun</v>
      </c>
      <c r="BR152" s="40">
        <f t="shared" si="36"/>
        <v>18.899999999999991</v>
      </c>
      <c r="BS152" s="40">
        <f t="shared" si="37"/>
        <v>-4.4999999999999984E-2</v>
      </c>
      <c r="BT152" s="40">
        <f t="shared" si="38"/>
        <v>6.5000000000000002E-2</v>
      </c>
      <c r="BU152" s="40">
        <f t="shared" si="39"/>
        <v>8.7999999999999967E-2</v>
      </c>
      <c r="BV152" s="40">
        <f t="shared" si="40"/>
        <v>3</v>
      </c>
      <c r="BW152" s="40">
        <f t="shared" si="41"/>
        <v>9.3000000000000043</v>
      </c>
      <c r="BX152" s="40">
        <f t="shared" si="42"/>
        <v>1.3000000000000007</v>
      </c>
      <c r="BY152" s="40">
        <f t="shared" si="43"/>
        <v>-0.70000000000000107</v>
      </c>
      <c r="BZ152" s="40">
        <f t="shared" si="44"/>
        <v>9.099999999999997E-2</v>
      </c>
      <c r="CA152" s="40">
        <f t="shared" si="45"/>
        <v>-3.0999999999999996</v>
      </c>
      <c r="CB152" s="40">
        <f t="shared" si="46"/>
        <v>0.20000000000000284</v>
      </c>
      <c r="CC152" s="40">
        <f t="shared" si="47"/>
        <v>-5.0000000000000044E-3</v>
      </c>
    </row>
    <row r="153" spans="1:81" x14ac:dyDescent="0.25">
      <c r="A153" t="s">
        <v>279</v>
      </c>
      <c r="B153">
        <f>IFERROR(INDEX(BasicStats!$A:$AH,MATCH($A153,BasicStats!$B:$B,0),COLUMN()+1),INDEX(BasicStats!$A:$AH,MATCH($A153&amp;" NCAA",BasicStats!$B:$B,0),COLUMN()+1))</f>
        <v>35</v>
      </c>
      <c r="C153">
        <f>IFERROR(INDEX(BasicStats!$A:$AH,MATCH($A153,BasicStats!$B:$B,0),COLUMN()+1),INDEX(BasicStats!$A:$AH,MATCH($A153&amp;" NCAA",BasicStats!$B:$B,0),COLUMN()+1))</f>
        <v>28</v>
      </c>
      <c r="D153">
        <f>IFERROR(INDEX(BasicStats!$A:$AH,MATCH($A153,BasicStats!$B:$B,0),COLUMN()+1),INDEX(BasicStats!$A:$AH,MATCH($A153&amp;" NCAA",BasicStats!$B:$B,0),COLUMN()+1))</f>
        <v>7</v>
      </c>
      <c r="E153">
        <f>IFERROR(INDEX(BasicStats!$A:$AH,MATCH($A153,BasicStats!$B:$B,0),COLUMN()+1),INDEX(BasicStats!$A:$AH,MATCH($A153&amp;" NCAA",BasicStats!$B:$B,0),COLUMN()+1))</f>
        <v>0.8</v>
      </c>
      <c r="F153">
        <f>IFERROR(INDEX(BasicStats!$A:$AH,MATCH($A153,BasicStats!$B:$B,0),COLUMN()+1),INDEX(BasicStats!$A:$AH,MATCH($A153&amp;" NCAA",BasicStats!$B:$B,0),COLUMN()+1))</f>
        <v>9.32</v>
      </c>
      <c r="G153">
        <f>IFERROR(INDEX(BasicStats!$A:$AH,MATCH($A153,BasicStats!$B:$B,0),COLUMN()+1),INDEX(BasicStats!$A:$AH,MATCH($A153&amp;" NCAA",BasicStats!$B:$B,0),COLUMN()+1))</f>
        <v>-1.95</v>
      </c>
      <c r="H153">
        <f>IFERROR(INDEX(BasicStats!$A:$AH,MATCH($A153,BasicStats!$B:$B,0),COLUMN()+1),INDEX(BasicStats!$A:$AH,MATCH($A153&amp;" NCAA",BasicStats!$B:$B,0),COLUMN()+1))</f>
        <v>14</v>
      </c>
      <c r="I153">
        <f>IFERROR(INDEX(BasicStats!$A:$AH,MATCH($A153,BasicStats!$B:$B,0),COLUMN()+1),INDEX(BasicStats!$A:$AH,MATCH($A153&amp;" NCAA",BasicStats!$B:$B,0),COLUMN()+1))</f>
        <v>2</v>
      </c>
      <c r="J153">
        <f>IFERROR(INDEX(BasicStats!$A:$AH,MATCH($A153,BasicStats!$B:$B,0),COLUMN()+1),INDEX(BasicStats!$A:$AH,MATCH($A153&amp;" NCAA",BasicStats!$B:$B,0),COLUMN()+1))</f>
        <v>14</v>
      </c>
      <c r="K153">
        <f>IFERROR(INDEX(BasicStats!$A:$AH,MATCH($A153,BasicStats!$B:$B,0),COLUMN()+1),INDEX(BasicStats!$A:$AH,MATCH($A153&amp;" NCAA",BasicStats!$B:$B,0),COLUMN()+1))</f>
        <v>3</v>
      </c>
      <c r="L153">
        <f>IFERROR(INDEX(BasicStats!$A:$AH,MATCH($A153,BasicStats!$B:$B,0),COLUMN()+1),INDEX(BasicStats!$A:$AH,MATCH($A153&amp;" NCAA",BasicStats!$B:$B,0),COLUMN()+1))</f>
        <v>14</v>
      </c>
      <c r="M153">
        <f>IFERROR(INDEX(BasicStats!$A:$AH,MATCH($A153,BasicStats!$B:$B,0),COLUMN()+1),INDEX(BasicStats!$A:$AH,MATCH($A153&amp;" NCAA",BasicStats!$B:$B,0),COLUMN()+1))</f>
        <v>4</v>
      </c>
      <c r="N153">
        <f>IFERROR(INDEX(BasicStats!$A:$AH,MATCH($A153,BasicStats!$B:$B,0),COLUMN()+1),INDEX(BasicStats!$A:$AH,MATCH($A153&amp;" NCAA",BasicStats!$B:$B,0),COLUMN()+1))</f>
        <v>2939</v>
      </c>
      <c r="O153">
        <f>IFERROR(INDEX(BasicStats!$A:$AH,MATCH($A153,BasicStats!$B:$B,0),COLUMN()+1),INDEX(BasicStats!$A:$AH,MATCH($A153&amp;" NCAA",BasicStats!$B:$B,0),COLUMN()+1))</f>
        <v>2452</v>
      </c>
      <c r="P153">
        <f>IFERROR(INDEX(BasicStats!$A:$AH,MATCH($A153,BasicStats!$B:$B,0),COLUMN()+1),INDEX(BasicStats!$A:$AH,MATCH($A153&amp;" NCAA",BasicStats!$B:$B,0),COLUMN()+1))</f>
        <v>0</v>
      </c>
      <c r="Q153">
        <f>IFERROR(INDEX(BasicStats!$A:$AH,MATCH($A153,BasicStats!$B:$B,0),COLUMN()+1),INDEX(BasicStats!$A:$AH,MATCH($A153&amp;" NCAA",BasicStats!$B:$B,0),COLUMN()+1))</f>
        <v>1400</v>
      </c>
      <c r="R153">
        <f>IFERROR(INDEX(BasicStats!$A:$AH,MATCH($A153,BasicStats!$B:$B,0),COLUMN()+1),INDEX(BasicStats!$A:$AH,MATCH($A153&amp;" NCAA",BasicStats!$B:$B,0),COLUMN()+1))</f>
        <v>1026</v>
      </c>
      <c r="S153">
        <f>IFERROR(INDEX(BasicStats!$A:$AH,MATCH($A153,BasicStats!$B:$B,0),COLUMN()+1),INDEX(BasicStats!$A:$AH,MATCH($A153&amp;" NCAA",BasicStats!$B:$B,0),COLUMN()+1))</f>
        <v>2111</v>
      </c>
      <c r="T153">
        <f>IFERROR(INDEX(BasicStats!$A:$AH,MATCH($A153,BasicStats!$B:$B,0),COLUMN()+1),INDEX(BasicStats!$A:$AH,MATCH($A153&amp;" NCAA",BasicStats!$B:$B,0),COLUMN()+1))</f>
        <v>0.48599999999999999</v>
      </c>
      <c r="U153">
        <f>IFERROR(INDEX(BasicStats!$A:$AH,MATCH($A153,BasicStats!$B:$B,0),COLUMN()+1),INDEX(BasicStats!$A:$AH,MATCH($A153&amp;" NCAA",BasicStats!$B:$B,0),COLUMN()+1))</f>
        <v>313</v>
      </c>
      <c r="V153">
        <f>IFERROR(INDEX(BasicStats!$A:$AH,MATCH($A153,BasicStats!$B:$B,0),COLUMN()+1),INDEX(BasicStats!$A:$AH,MATCH($A153&amp;" NCAA",BasicStats!$B:$B,0),COLUMN()+1))</f>
        <v>826</v>
      </c>
      <c r="W153">
        <f>IFERROR(INDEX(BasicStats!$A:$AH,MATCH($A153,BasicStats!$B:$B,0),COLUMN()+1),INDEX(BasicStats!$A:$AH,MATCH($A153&amp;" NCAA",BasicStats!$B:$B,0),COLUMN()+1))</f>
        <v>0.379</v>
      </c>
      <c r="X153">
        <f>IFERROR(INDEX(BasicStats!$A:$AH,MATCH($A153,BasicStats!$B:$B,0),COLUMN()+1),INDEX(BasicStats!$A:$AH,MATCH($A153&amp;" NCAA",BasicStats!$B:$B,0),COLUMN()+1))</f>
        <v>574</v>
      </c>
      <c r="Y153">
        <f>IFERROR(INDEX(BasicStats!$A:$AH,MATCH($A153,BasicStats!$B:$B,0),COLUMN()+1),INDEX(BasicStats!$A:$AH,MATCH($A153&amp;" NCAA",BasicStats!$B:$B,0),COLUMN()+1))</f>
        <v>762</v>
      </c>
      <c r="Z153">
        <f>IFERROR(INDEX(BasicStats!$A:$AH,MATCH($A153,BasicStats!$B:$B,0),COLUMN()+1),INDEX(BasicStats!$A:$AH,MATCH($A153&amp;" NCAA",BasicStats!$B:$B,0),COLUMN()+1))</f>
        <v>0.753</v>
      </c>
      <c r="AA153">
        <f>IFERROR(INDEX(BasicStats!$A:$AH,MATCH($A153,BasicStats!$B:$B,0),COLUMN()+1),INDEX(BasicStats!$A:$AH,MATCH($A153&amp;" NCAA",BasicStats!$B:$B,0),COLUMN()+1))</f>
        <v>319</v>
      </c>
      <c r="AB153">
        <f>IFERROR(INDEX(BasicStats!$A:$AH,MATCH($A153,BasicStats!$B:$B,0),COLUMN()+1),INDEX(BasicStats!$A:$AH,MATCH($A153&amp;" NCAA",BasicStats!$B:$B,0),COLUMN()+1))</f>
        <v>1302</v>
      </c>
      <c r="AC153">
        <f>IFERROR(INDEX(BasicStats!$A:$AH,MATCH($A153,BasicStats!$B:$B,0),COLUMN()+1),INDEX(BasicStats!$A:$AH,MATCH($A153&amp;" NCAA",BasicStats!$B:$B,0),COLUMN()+1))</f>
        <v>617</v>
      </c>
      <c r="AD153">
        <f>IFERROR(INDEX(BasicStats!$A:$AH,MATCH($A153,BasicStats!$B:$B,0),COLUMN()+1),INDEX(BasicStats!$A:$AH,MATCH($A153&amp;" NCAA",BasicStats!$B:$B,0),COLUMN()+1))</f>
        <v>260</v>
      </c>
      <c r="AE153">
        <f>IFERROR(INDEX(BasicStats!$A:$AH,MATCH($A153,BasicStats!$B:$B,0),COLUMN()+1),INDEX(BasicStats!$A:$AH,MATCH($A153&amp;" NCAA",BasicStats!$B:$B,0),COLUMN()+1))</f>
        <v>100</v>
      </c>
      <c r="AF153">
        <f>IFERROR(INDEX(BasicStats!$A:$AH,MATCH($A153,BasicStats!$B:$B,0),COLUMN()+1),INDEX(BasicStats!$A:$AH,MATCH($A153&amp;" NCAA",BasicStats!$B:$B,0),COLUMN()+1))</f>
        <v>462</v>
      </c>
      <c r="AG153" s="38">
        <f>IFERROR(INDEX(AdvancedStats!$A:$AD,MATCH($A153,AdvancedStats!$B:$B,0),COLUMN()-15),INDEX(AdvancedStats!$A:$AD,MATCH($A153&amp;" NCAA",AdvancedStats!$B:$B,0),COLUMN()-15))</f>
        <v>74.8</v>
      </c>
      <c r="AH153" s="38">
        <f>IFERROR(INDEX(AdvancedStats!$A:$AD,MATCH($A153,AdvancedStats!$B:$B,0),COLUMN()-15),INDEX(AdvancedStats!$A:$AD,MATCH($A153&amp;" NCAA",AdvancedStats!$B:$B,0),COLUMN()-15))</f>
        <v>112.2</v>
      </c>
      <c r="AI153" s="38">
        <f>IFERROR(INDEX(AdvancedStats!$A:$AD,MATCH($A153,AdvancedStats!$B:$B,0),COLUMN()-15),INDEX(AdvancedStats!$A:$AD,MATCH($A153&amp;" NCAA",AdvancedStats!$B:$B,0),COLUMN()-15))</f>
        <v>0.36099999999999999</v>
      </c>
      <c r="AJ153" s="38">
        <f>IFERROR(INDEX(AdvancedStats!$A:$AD,MATCH($A153,AdvancedStats!$B:$B,0),COLUMN()-15),INDEX(AdvancedStats!$A:$AD,MATCH($A153&amp;" NCAA",AdvancedStats!$B:$B,0),COLUMN()-15))</f>
        <v>0.39100000000000001</v>
      </c>
      <c r="AK153" s="38">
        <f>IFERROR(INDEX(AdvancedStats!$A:$AD,MATCH($A153,AdvancedStats!$B:$B,0),COLUMN()-15),INDEX(AdvancedStats!$A:$AD,MATCH($A153&amp;" NCAA",AdvancedStats!$B:$B,0),COLUMN()-15))</f>
        <v>0.59399999999999997</v>
      </c>
      <c r="AL153" s="38">
        <f>IFERROR(INDEX(AdvancedStats!$A:$AD,MATCH($A153,AdvancedStats!$B:$B,0),COLUMN()-15),INDEX(AdvancedStats!$A:$AD,MATCH($A153&amp;" NCAA",AdvancedStats!$B:$B,0),COLUMN()-15))</f>
        <v>53.2</v>
      </c>
      <c r="AM153" s="38">
        <f>IFERROR(INDEX(AdvancedStats!$A:$AD,MATCH($A153,AdvancedStats!$B:$B,0),COLUMN()-15),INDEX(AdvancedStats!$A:$AD,MATCH($A153&amp;" NCAA",AdvancedStats!$B:$B,0),COLUMN()-15))</f>
        <v>60.1</v>
      </c>
      <c r="AN153" s="38">
        <f>IFERROR(INDEX(AdvancedStats!$A:$AD,MATCH($A153,AdvancedStats!$B:$B,0),COLUMN()-15),INDEX(AdvancedStats!$A:$AD,MATCH($A153&amp;" NCAA",AdvancedStats!$B:$B,0),COLUMN()-15))</f>
        <v>9.9</v>
      </c>
      <c r="AO153" s="38">
        <f>IFERROR(INDEX(AdvancedStats!$A:$AD,MATCH($A153,AdvancedStats!$B:$B,0),COLUMN()-15),INDEX(AdvancedStats!$A:$AD,MATCH($A153&amp;" NCAA",AdvancedStats!$B:$B,0),COLUMN()-15))</f>
        <v>7.8</v>
      </c>
      <c r="AP153" s="38">
        <f>IFERROR(INDEX(AdvancedStats!$A:$AD,MATCH($A153,AdvancedStats!$B:$B,0),COLUMN()-15),INDEX(AdvancedStats!$A:$AD,MATCH($A153&amp;" NCAA",AdvancedStats!$B:$B,0),COLUMN()-15))</f>
        <v>0.56000000000000005</v>
      </c>
      <c r="AQ153" s="38">
        <f>IFERROR(INDEX(AdvancedStats!$A:$AD,MATCH($A153,AdvancedStats!$B:$B,0),COLUMN()-15),INDEX(AdvancedStats!$A:$AD,MATCH($A153&amp;" NCAA",AdvancedStats!$B:$B,0),COLUMN()-15))</f>
        <v>15.7</v>
      </c>
      <c r="AR153" s="38">
        <f>IFERROR(INDEX(AdvancedStats!$A:$AD,MATCH($A153,AdvancedStats!$B:$B,0),COLUMN()-15),INDEX(AdvancedStats!$A:$AD,MATCH($A153&amp;" NCAA",AdvancedStats!$B:$B,0),COLUMN()-15))</f>
        <v>27.1</v>
      </c>
      <c r="AS153" s="38">
        <f>IFERROR(INDEX(AdvancedStats!$A:$AD,MATCH($A153,AdvancedStats!$B:$B,0),COLUMN()-15),INDEX(AdvancedStats!$A:$AD,MATCH($A153&amp;" NCAA",AdvancedStats!$B:$B,0),COLUMN()-15))</f>
        <v>0.27200000000000002</v>
      </c>
      <c r="AT153" s="39">
        <f>IFERROR(INDEX(AdvancedOpponentStats!$A:$AD,MATCH($A153,AdvancedOpponentStats!$B:$B,0),COLUMN()-27),INDEX(AdvancedOpponentStats!$A:$AD,MATCH($A153&amp;" NCAA",AdvancedOpponentStats!$B:$B,0),COLUMN()-27))</f>
        <v>93.6</v>
      </c>
      <c r="AU153" s="39">
        <f>IFERROR(INDEX(AdvancedOpponentStats!$A:$AD,MATCH($A153,AdvancedOpponentStats!$B:$B,0),COLUMN()-27),INDEX(AdvancedOpponentStats!$A:$AD,MATCH($A153&amp;" NCAA",AdvancedOpponentStats!$B:$B,0),COLUMN()-27))</f>
        <v>0.28000000000000003</v>
      </c>
      <c r="AV153" s="39">
        <f>IFERROR(INDEX(AdvancedOpponentStats!$A:$AD,MATCH($A153,AdvancedOpponentStats!$B:$B,0),COLUMN()-27),INDEX(AdvancedOpponentStats!$A:$AD,MATCH($A153&amp;" NCAA",AdvancedOpponentStats!$B:$B,0),COLUMN()-27))</f>
        <v>0.38900000000000001</v>
      </c>
      <c r="AW153" s="39">
        <f>IFERROR(INDEX(AdvancedOpponentStats!$A:$AD,MATCH($A153,AdvancedOpponentStats!$B:$B,0),COLUMN()-27),INDEX(AdvancedOpponentStats!$A:$AD,MATCH($A153&amp;" NCAA",AdvancedOpponentStats!$B:$B,0),COLUMN()-27))</f>
        <v>0.51600000000000001</v>
      </c>
      <c r="AX153" s="39">
        <f>IFERROR(INDEX(AdvancedOpponentStats!$A:$AD,MATCH($A153,AdvancedOpponentStats!$B:$B,0),COLUMN()-27),INDEX(AdvancedOpponentStats!$A:$AD,MATCH($A153&amp;" NCAA",AdvancedOpponentStats!$B:$B,0),COLUMN()-27))</f>
        <v>46.8</v>
      </c>
      <c r="AY153" s="39">
        <f>IFERROR(INDEX(AdvancedOpponentStats!$A:$AD,MATCH($A153,AdvancedOpponentStats!$B:$B,0),COLUMN()-27),INDEX(AdvancedOpponentStats!$A:$AD,MATCH($A153&amp;" NCAA",AdvancedOpponentStats!$B:$B,0),COLUMN()-27))</f>
        <v>48.7</v>
      </c>
      <c r="AZ153" s="39">
        <f>IFERROR(INDEX(AdvancedOpponentStats!$A:$AD,MATCH($A153,AdvancedOpponentStats!$B:$B,0),COLUMN()-27),INDEX(AdvancedOpponentStats!$A:$AD,MATCH($A153&amp;" NCAA",AdvancedOpponentStats!$B:$B,0),COLUMN()-27))</f>
        <v>8.6</v>
      </c>
      <c r="BA153" s="39">
        <f>IFERROR(INDEX(AdvancedOpponentStats!$A:$AD,MATCH($A153,AdvancedOpponentStats!$B:$B,0),COLUMN()-27),INDEX(AdvancedOpponentStats!$A:$AD,MATCH($A153&amp;" NCAA",AdvancedOpponentStats!$B:$B,0),COLUMN()-27))</f>
        <v>10</v>
      </c>
      <c r="BB153" s="39">
        <f>IFERROR(INDEX(AdvancedOpponentStats!$A:$AD,MATCH($A153,AdvancedOpponentStats!$B:$B,0),COLUMN()-27),INDEX(AdvancedOpponentStats!$A:$AD,MATCH($A153&amp;" NCAA",AdvancedOpponentStats!$B:$B,0),COLUMN()-27))</f>
        <v>0.48099999999999998</v>
      </c>
      <c r="BC153" s="39">
        <f>IFERROR(INDEX(AdvancedOpponentStats!$A:$AD,MATCH($A153,AdvancedOpponentStats!$B:$B,0),COLUMN()-27),INDEX(AdvancedOpponentStats!$A:$AD,MATCH($A153&amp;" NCAA",AdvancedOpponentStats!$B:$B,0),COLUMN()-27))</f>
        <v>18.399999999999999</v>
      </c>
      <c r="BD153" s="39">
        <f>IFERROR(INDEX(AdvancedOpponentStats!$A:$AD,MATCH($A153,AdvancedOpponentStats!$B:$B,0),COLUMN()-27),INDEX(AdvancedOpponentStats!$A:$AD,MATCH($A153&amp;" NCAA",AdvancedOpponentStats!$B:$B,0),COLUMN()-27))</f>
        <v>22.7</v>
      </c>
      <c r="BE153" s="39">
        <f>IFERROR(INDEX(AdvancedOpponentStats!$A:$AD,MATCH($A153,AdvancedOpponentStats!$B:$B,0),COLUMN()-27),INDEX(AdvancedOpponentStats!$A:$AD,MATCH($A153&amp;" NCAA",AdvancedOpponentStats!$B:$B,0),COLUMN()-27))</f>
        <v>0.20799999999999999</v>
      </c>
      <c r="BF153" s="41">
        <f>IFERROR(INDEX(TeamRankings!$A:$R,MATCH($A153,TeamRankings!$B:$B,0),COLUMN()-49),INDEX(TeamRankings!$A:$R,MATCH($A153&amp;" NCAA",TeamRankings!$B:$B,0),COLUMN()-49))</f>
        <v>13.91</v>
      </c>
      <c r="BG153" s="41">
        <f>IFERROR(INDEX(TeamRankings!$A:$R,MATCH($A153,TeamRankings!$B:$B,0),COLUMN()-48),INDEX(TeamRankings!$A:$R,MATCH($A153&amp;" NCAA",TeamRankings!$B:$B,0),COLUMN()-48))</f>
        <v>-1.95</v>
      </c>
      <c r="BH153" s="41">
        <f>IFERROR(INDEX(TeamRankings!$A:$R,MATCH($A153,TeamRankings!$B:$B,0),COLUMN()-47),INDEX(TeamRankings!$A:$R,MATCH($A153&amp;" NCAA",TeamRankings!$B:$B,0),COLUMN()-47))</f>
        <v>10.15</v>
      </c>
      <c r="BI153" s="41">
        <f>IFERROR(INDEX(TeamRankings!$A:$R,MATCH($A153,TeamRankings!$B:$B,0),COLUMN()-47),INDEX(TeamRankings!$A:$R,MATCH($A153&amp;" NCAA",TeamRankings!$B:$B,0),COLUMN()-47))</f>
        <v>-0.82</v>
      </c>
      <c r="BJ153" s="41">
        <f>IFERROR(INDEX(TeamRankings!$A:$R,MATCH($A153,TeamRankings!$B:$B,0),COLUMN()-47),INDEX(TeamRankings!$A:$R,MATCH($A153&amp;" NCAA",TeamRankings!$B:$B,0),COLUMN()-47))</f>
        <v>9.32</v>
      </c>
      <c r="BK153" s="41">
        <f>IFERROR(INDEX(TeamRankings!$A:$R,MATCH($A153,TeamRankings!$B:$B,0),COLUMN()-47),INDEX(TeamRankings!$A:$R,MATCH($A153&amp;" NCAA",TeamRankings!$B:$B,0),COLUMN()-47))</f>
        <v>111.2</v>
      </c>
      <c r="BL153" s="41">
        <f>IFERROR(INDEX(TeamRankings!$A:$R,MATCH($A153,TeamRankings!$B:$B,0),COLUMN()-47),INDEX(TeamRankings!$A:$R,MATCH($A153&amp;" NCAA",TeamRankings!$B:$B,0),COLUMN()-47))</f>
        <v>97.61</v>
      </c>
      <c r="BM153" s="41">
        <f>IFERROR(INDEX(TeamRankings!$A:$R,MATCH($A153,TeamRankings!$B:$B,0),COLUMN()-47),INDEX(TeamRankings!$A:$R,MATCH($A153&amp;" NCAA",TeamRankings!$B:$B,0),COLUMN()-47))</f>
        <v>13.59</v>
      </c>
      <c r="BN153">
        <f t="shared" si="48"/>
        <v>56</v>
      </c>
      <c r="BO153">
        <f t="shared" si="49"/>
        <v>82</v>
      </c>
      <c r="BP153">
        <f t="shared" si="35"/>
        <v>83.971428571428575</v>
      </c>
      <c r="BQ153" s="41" t="str">
        <f>INDEX(TeamRankings!$A:$R,MATCH($A153,TeamRankings!$B:$B,0),3)</f>
        <v>A-Sun</v>
      </c>
      <c r="BR153" s="40">
        <f t="shared" si="36"/>
        <v>18.600000000000009</v>
      </c>
      <c r="BS153" s="40">
        <f t="shared" si="37"/>
        <v>8.0999999999999961E-2</v>
      </c>
      <c r="BT153" s="40">
        <f t="shared" si="38"/>
        <v>2.0000000000000018E-3</v>
      </c>
      <c r="BU153" s="40">
        <f t="shared" si="39"/>
        <v>7.7999999999999958E-2</v>
      </c>
      <c r="BV153" s="40">
        <f t="shared" si="40"/>
        <v>6.4000000000000057</v>
      </c>
      <c r="BW153" s="40">
        <f t="shared" si="41"/>
        <v>11.399999999999999</v>
      </c>
      <c r="BX153" s="40">
        <f t="shared" si="42"/>
        <v>1.3000000000000007</v>
      </c>
      <c r="BY153" s="40">
        <f t="shared" si="43"/>
        <v>-2.2000000000000002</v>
      </c>
      <c r="BZ153" s="40">
        <f t="shared" si="44"/>
        <v>7.900000000000007E-2</v>
      </c>
      <c r="CA153" s="40">
        <f t="shared" si="45"/>
        <v>-2.6999999999999993</v>
      </c>
      <c r="CB153" s="40">
        <f t="shared" si="46"/>
        <v>4.4000000000000021</v>
      </c>
      <c r="CC153" s="40">
        <f t="shared" si="47"/>
        <v>6.4000000000000029E-2</v>
      </c>
    </row>
    <row r="154" spans="1:81" x14ac:dyDescent="0.25">
      <c r="A154" t="s">
        <v>280</v>
      </c>
      <c r="B154">
        <f>IFERROR(INDEX(BasicStats!$A:$AH,MATCH($A154,BasicStats!$B:$B,0),COLUMN()+1),INDEX(BasicStats!$A:$AH,MATCH($A154&amp;" NCAA",BasicStats!$B:$B,0),COLUMN()+1))</f>
        <v>34</v>
      </c>
      <c r="C154">
        <f>IFERROR(INDEX(BasicStats!$A:$AH,MATCH($A154,BasicStats!$B:$B,0),COLUMN()+1),INDEX(BasicStats!$A:$AH,MATCH($A154&amp;" NCAA",BasicStats!$B:$B,0),COLUMN()+1))</f>
        <v>15</v>
      </c>
      <c r="D154">
        <f>IFERROR(INDEX(BasicStats!$A:$AH,MATCH($A154,BasicStats!$B:$B,0),COLUMN()+1),INDEX(BasicStats!$A:$AH,MATCH($A154&amp;" NCAA",BasicStats!$B:$B,0),COLUMN()+1))</f>
        <v>19</v>
      </c>
      <c r="E154">
        <f>IFERROR(INDEX(BasicStats!$A:$AH,MATCH($A154,BasicStats!$B:$B,0),COLUMN()+1),INDEX(BasicStats!$A:$AH,MATCH($A154&amp;" NCAA",BasicStats!$B:$B,0),COLUMN()+1))</f>
        <v>0.441</v>
      </c>
      <c r="F154">
        <f>IFERROR(INDEX(BasicStats!$A:$AH,MATCH($A154,BasicStats!$B:$B,0),COLUMN()+1),INDEX(BasicStats!$A:$AH,MATCH($A154&amp;" NCAA",BasicStats!$B:$B,0),COLUMN()+1))</f>
        <v>-4.55</v>
      </c>
      <c r="G154">
        <f>IFERROR(INDEX(BasicStats!$A:$AH,MATCH($A154,BasicStats!$B:$B,0),COLUMN()+1),INDEX(BasicStats!$A:$AH,MATCH($A154&amp;" NCAA",BasicStats!$B:$B,0),COLUMN()+1))</f>
        <v>-0.42</v>
      </c>
      <c r="H154">
        <f>IFERROR(INDEX(BasicStats!$A:$AH,MATCH($A154,BasicStats!$B:$B,0),COLUMN()+1),INDEX(BasicStats!$A:$AH,MATCH($A154&amp;" NCAA",BasicStats!$B:$B,0),COLUMN()+1))</f>
        <v>8</v>
      </c>
      <c r="I154">
        <f>IFERROR(INDEX(BasicStats!$A:$AH,MATCH($A154,BasicStats!$B:$B,0),COLUMN()+1),INDEX(BasicStats!$A:$AH,MATCH($A154&amp;" NCAA",BasicStats!$B:$B,0),COLUMN()+1))</f>
        <v>8</v>
      </c>
      <c r="J154">
        <f>IFERROR(INDEX(BasicStats!$A:$AH,MATCH($A154,BasicStats!$B:$B,0),COLUMN()+1),INDEX(BasicStats!$A:$AH,MATCH($A154&amp;" NCAA",BasicStats!$B:$B,0),COLUMN()+1))</f>
        <v>9</v>
      </c>
      <c r="K154">
        <f>IFERROR(INDEX(BasicStats!$A:$AH,MATCH($A154,BasicStats!$B:$B,0),COLUMN()+1),INDEX(BasicStats!$A:$AH,MATCH($A154&amp;" NCAA",BasicStats!$B:$B,0),COLUMN()+1))</f>
        <v>5</v>
      </c>
      <c r="L154">
        <f>IFERROR(INDEX(BasicStats!$A:$AH,MATCH($A154,BasicStats!$B:$B,0),COLUMN()+1),INDEX(BasicStats!$A:$AH,MATCH($A154&amp;" NCAA",BasicStats!$B:$B,0),COLUMN()+1))</f>
        <v>4</v>
      </c>
      <c r="M154">
        <f>IFERROR(INDEX(BasicStats!$A:$AH,MATCH($A154,BasicStats!$B:$B,0),COLUMN()+1),INDEX(BasicStats!$A:$AH,MATCH($A154&amp;" NCAA",BasicStats!$B:$B,0),COLUMN()+1))</f>
        <v>12</v>
      </c>
      <c r="N154">
        <f>IFERROR(INDEX(BasicStats!$A:$AH,MATCH($A154,BasicStats!$B:$B,0),COLUMN()+1),INDEX(BasicStats!$A:$AH,MATCH($A154&amp;" NCAA",BasicStats!$B:$B,0),COLUMN()+1))</f>
        <v>2545</v>
      </c>
      <c r="O154">
        <f>IFERROR(INDEX(BasicStats!$A:$AH,MATCH($A154,BasicStats!$B:$B,0),COLUMN()+1),INDEX(BasicStats!$A:$AH,MATCH($A154&amp;" NCAA",BasicStats!$B:$B,0),COLUMN()+1))</f>
        <v>2584</v>
      </c>
      <c r="P154">
        <f>IFERROR(INDEX(BasicStats!$A:$AH,MATCH($A154,BasicStats!$B:$B,0),COLUMN()+1),INDEX(BasicStats!$A:$AH,MATCH($A154&amp;" NCAA",BasicStats!$B:$B,0),COLUMN()+1))</f>
        <v>0</v>
      </c>
      <c r="Q154">
        <f>IFERROR(INDEX(BasicStats!$A:$AH,MATCH($A154,BasicStats!$B:$B,0),COLUMN()+1),INDEX(BasicStats!$A:$AH,MATCH($A154&amp;" NCAA",BasicStats!$B:$B,0),COLUMN()+1))</f>
        <v>1375</v>
      </c>
      <c r="R154">
        <f>IFERROR(INDEX(BasicStats!$A:$AH,MATCH($A154,BasicStats!$B:$B,0),COLUMN()+1),INDEX(BasicStats!$A:$AH,MATCH($A154&amp;" NCAA",BasicStats!$B:$B,0),COLUMN()+1))</f>
        <v>877</v>
      </c>
      <c r="S154">
        <f>IFERROR(INDEX(BasicStats!$A:$AH,MATCH($A154,BasicStats!$B:$B,0),COLUMN()+1),INDEX(BasicStats!$A:$AH,MATCH($A154&amp;" NCAA",BasicStats!$B:$B,0),COLUMN()+1))</f>
        <v>2031</v>
      </c>
      <c r="T154">
        <f>IFERROR(INDEX(BasicStats!$A:$AH,MATCH($A154,BasicStats!$B:$B,0),COLUMN()+1),INDEX(BasicStats!$A:$AH,MATCH($A154&amp;" NCAA",BasicStats!$B:$B,0),COLUMN()+1))</f>
        <v>0.432</v>
      </c>
      <c r="U154">
        <f>IFERROR(INDEX(BasicStats!$A:$AH,MATCH($A154,BasicStats!$B:$B,0),COLUMN()+1),INDEX(BasicStats!$A:$AH,MATCH($A154&amp;" NCAA",BasicStats!$B:$B,0),COLUMN()+1))</f>
        <v>217</v>
      </c>
      <c r="V154">
        <f>IFERROR(INDEX(BasicStats!$A:$AH,MATCH($A154,BasicStats!$B:$B,0),COLUMN()+1),INDEX(BasicStats!$A:$AH,MATCH($A154&amp;" NCAA",BasicStats!$B:$B,0),COLUMN()+1))</f>
        <v>630</v>
      </c>
      <c r="W154">
        <f>IFERROR(INDEX(BasicStats!$A:$AH,MATCH($A154,BasicStats!$B:$B,0),COLUMN()+1),INDEX(BasicStats!$A:$AH,MATCH($A154&amp;" NCAA",BasicStats!$B:$B,0),COLUMN()+1))</f>
        <v>0.34399999999999997</v>
      </c>
      <c r="X154">
        <f>IFERROR(INDEX(BasicStats!$A:$AH,MATCH($A154,BasicStats!$B:$B,0),COLUMN()+1),INDEX(BasicStats!$A:$AH,MATCH($A154&amp;" NCAA",BasicStats!$B:$B,0),COLUMN()+1))</f>
        <v>574</v>
      </c>
      <c r="Y154">
        <f>IFERROR(INDEX(BasicStats!$A:$AH,MATCH($A154,BasicStats!$B:$B,0),COLUMN()+1),INDEX(BasicStats!$A:$AH,MATCH($A154&amp;" NCAA",BasicStats!$B:$B,0),COLUMN()+1))</f>
        <v>831</v>
      </c>
      <c r="Z154">
        <f>IFERROR(INDEX(BasicStats!$A:$AH,MATCH($A154,BasicStats!$B:$B,0),COLUMN()+1),INDEX(BasicStats!$A:$AH,MATCH($A154&amp;" NCAA",BasicStats!$B:$B,0),COLUMN()+1))</f>
        <v>0.69099999999999995</v>
      </c>
      <c r="AA154">
        <f>IFERROR(INDEX(BasicStats!$A:$AH,MATCH($A154,BasicStats!$B:$B,0),COLUMN()+1),INDEX(BasicStats!$A:$AH,MATCH($A154&amp;" NCAA",BasicStats!$B:$B,0),COLUMN()+1))</f>
        <v>377</v>
      </c>
      <c r="AB154">
        <f>IFERROR(INDEX(BasicStats!$A:$AH,MATCH($A154,BasicStats!$B:$B,0),COLUMN()+1),INDEX(BasicStats!$A:$AH,MATCH($A154&amp;" NCAA",BasicStats!$B:$B,0),COLUMN()+1))</f>
        <v>1263</v>
      </c>
      <c r="AC154">
        <f>IFERROR(INDEX(BasicStats!$A:$AH,MATCH($A154,BasicStats!$B:$B,0),COLUMN()+1),INDEX(BasicStats!$A:$AH,MATCH($A154&amp;" NCAA",BasicStats!$B:$B,0),COLUMN()+1))</f>
        <v>399</v>
      </c>
      <c r="AD154">
        <f>IFERROR(INDEX(BasicStats!$A:$AH,MATCH($A154,BasicStats!$B:$B,0),COLUMN()+1),INDEX(BasicStats!$A:$AH,MATCH($A154&amp;" NCAA",BasicStats!$B:$B,0),COLUMN()+1))</f>
        <v>219</v>
      </c>
      <c r="AE154">
        <f>IFERROR(INDEX(BasicStats!$A:$AH,MATCH($A154,BasicStats!$B:$B,0),COLUMN()+1),INDEX(BasicStats!$A:$AH,MATCH($A154&amp;" NCAA",BasicStats!$B:$B,0),COLUMN()+1))</f>
        <v>105</v>
      </c>
      <c r="AF154">
        <f>IFERROR(INDEX(BasicStats!$A:$AH,MATCH($A154,BasicStats!$B:$B,0),COLUMN()+1),INDEX(BasicStats!$A:$AH,MATCH($A154&amp;" NCAA",BasicStats!$B:$B,0),COLUMN()+1))</f>
        <v>479</v>
      </c>
      <c r="AG154" s="38">
        <f>IFERROR(INDEX(AdvancedStats!$A:$AD,MATCH($A154,AdvancedStats!$B:$B,0),COLUMN()-15),INDEX(AdvancedStats!$A:$AD,MATCH($A154&amp;" NCAA",AdvancedStats!$B:$B,0),COLUMN()-15))</f>
        <v>73.3</v>
      </c>
      <c r="AH154" s="38">
        <f>IFERROR(INDEX(AdvancedStats!$A:$AD,MATCH($A154,AdvancedStats!$B:$B,0),COLUMN()-15),INDEX(AdvancedStats!$A:$AD,MATCH($A154&amp;" NCAA",AdvancedStats!$B:$B,0),COLUMN()-15))</f>
        <v>101</v>
      </c>
      <c r="AI154" s="38">
        <f>IFERROR(INDEX(AdvancedStats!$A:$AD,MATCH($A154,AdvancedStats!$B:$B,0),COLUMN()-15),INDEX(AdvancedStats!$A:$AD,MATCH($A154&amp;" NCAA",AdvancedStats!$B:$B,0),COLUMN()-15))</f>
        <v>0.40899999999999997</v>
      </c>
      <c r="AJ154" s="38">
        <f>IFERROR(INDEX(AdvancedStats!$A:$AD,MATCH($A154,AdvancedStats!$B:$B,0),COLUMN()-15),INDEX(AdvancedStats!$A:$AD,MATCH($A154&amp;" NCAA",AdvancedStats!$B:$B,0),COLUMN()-15))</f>
        <v>0.31</v>
      </c>
      <c r="AK154" s="38">
        <f>IFERROR(INDEX(AdvancedStats!$A:$AD,MATCH($A154,AdvancedStats!$B:$B,0),COLUMN()-15),INDEX(AdvancedStats!$A:$AD,MATCH($A154&amp;" NCAA",AdvancedStats!$B:$B,0),COLUMN()-15))</f>
        <v>0.52500000000000002</v>
      </c>
      <c r="AL154" s="38">
        <f>IFERROR(INDEX(AdvancedStats!$A:$AD,MATCH($A154,AdvancedStats!$B:$B,0),COLUMN()-15),INDEX(AdvancedStats!$A:$AD,MATCH($A154&amp;" NCAA",AdvancedStats!$B:$B,0),COLUMN()-15))</f>
        <v>48.7</v>
      </c>
      <c r="AM154" s="38">
        <f>IFERROR(INDEX(AdvancedStats!$A:$AD,MATCH($A154,AdvancedStats!$B:$B,0),COLUMN()-15),INDEX(AdvancedStats!$A:$AD,MATCH($A154&amp;" NCAA",AdvancedStats!$B:$B,0),COLUMN()-15))</f>
        <v>45.5</v>
      </c>
      <c r="AN154" s="38">
        <f>IFERROR(INDEX(AdvancedStats!$A:$AD,MATCH($A154,AdvancedStats!$B:$B,0),COLUMN()-15),INDEX(AdvancedStats!$A:$AD,MATCH($A154&amp;" NCAA",AdvancedStats!$B:$B,0),COLUMN()-15))</f>
        <v>8.6999999999999993</v>
      </c>
      <c r="AO154" s="38">
        <f>IFERROR(INDEX(AdvancedStats!$A:$AD,MATCH($A154,AdvancedStats!$B:$B,0),COLUMN()-15),INDEX(AdvancedStats!$A:$AD,MATCH($A154&amp;" NCAA",AdvancedStats!$B:$B,0),COLUMN()-15))</f>
        <v>7.6</v>
      </c>
      <c r="AP154" s="38">
        <f>IFERROR(INDEX(AdvancedStats!$A:$AD,MATCH($A154,AdvancedStats!$B:$B,0),COLUMN()-15),INDEX(AdvancedStats!$A:$AD,MATCH($A154&amp;" NCAA",AdvancedStats!$B:$B,0),COLUMN()-15))</f>
        <v>0.48499999999999999</v>
      </c>
      <c r="AQ154" s="38">
        <f>IFERROR(INDEX(AdvancedStats!$A:$AD,MATCH($A154,AdvancedStats!$B:$B,0),COLUMN()-15),INDEX(AdvancedStats!$A:$AD,MATCH($A154&amp;" NCAA",AdvancedStats!$B:$B,0),COLUMN()-15))</f>
        <v>16.5</v>
      </c>
      <c r="AR154" s="38">
        <f>IFERROR(INDEX(AdvancedStats!$A:$AD,MATCH($A154,AdvancedStats!$B:$B,0),COLUMN()-15),INDEX(AdvancedStats!$A:$AD,MATCH($A154&amp;" NCAA",AdvancedStats!$B:$B,0),COLUMN()-15))</f>
        <v>29.1</v>
      </c>
      <c r="AS154" s="38">
        <f>IFERROR(INDEX(AdvancedStats!$A:$AD,MATCH($A154,AdvancedStats!$B:$B,0),COLUMN()-15),INDEX(AdvancedStats!$A:$AD,MATCH($A154&amp;" NCAA",AdvancedStats!$B:$B,0),COLUMN()-15))</f>
        <v>0.28299999999999997</v>
      </c>
      <c r="AT154" s="39">
        <f>IFERROR(INDEX(AdvancedOpponentStats!$A:$AD,MATCH($A154,AdvancedOpponentStats!$B:$B,0),COLUMN()-27),INDEX(AdvancedOpponentStats!$A:$AD,MATCH($A154&amp;" NCAA",AdvancedOpponentStats!$B:$B,0),COLUMN()-27))</f>
        <v>102.5</v>
      </c>
      <c r="AU154" s="39">
        <f>IFERROR(INDEX(AdvancedOpponentStats!$A:$AD,MATCH($A154,AdvancedOpponentStats!$B:$B,0),COLUMN()-27),INDEX(AdvancedOpponentStats!$A:$AD,MATCH($A154&amp;" NCAA",AdvancedOpponentStats!$B:$B,0),COLUMN()-27))</f>
        <v>0.3</v>
      </c>
      <c r="AV154" s="39">
        <f>IFERROR(INDEX(AdvancedOpponentStats!$A:$AD,MATCH($A154,AdvancedOpponentStats!$B:$B,0),COLUMN()-27),INDEX(AdvancedOpponentStats!$A:$AD,MATCH($A154&amp;" NCAA",AdvancedOpponentStats!$B:$B,0),COLUMN()-27))</f>
        <v>0.35499999999999998</v>
      </c>
      <c r="AW154" s="39">
        <f>IFERROR(INDEX(AdvancedOpponentStats!$A:$AD,MATCH($A154,AdvancedOpponentStats!$B:$B,0),COLUMN()-27),INDEX(AdvancedOpponentStats!$A:$AD,MATCH($A154&amp;" NCAA",AdvancedOpponentStats!$B:$B,0),COLUMN()-27))</f>
        <v>0.53</v>
      </c>
      <c r="AX154" s="39">
        <f>IFERROR(INDEX(AdvancedOpponentStats!$A:$AD,MATCH($A154,AdvancedOpponentStats!$B:$B,0),COLUMN()-27),INDEX(AdvancedOpponentStats!$A:$AD,MATCH($A154&amp;" NCAA",AdvancedOpponentStats!$B:$B,0),COLUMN()-27))</f>
        <v>51.3</v>
      </c>
      <c r="AY154" s="39">
        <f>IFERROR(INDEX(AdvancedOpponentStats!$A:$AD,MATCH($A154,AdvancedOpponentStats!$B:$B,0),COLUMN()-27),INDEX(AdvancedOpponentStats!$A:$AD,MATCH($A154&amp;" NCAA",AdvancedOpponentStats!$B:$B,0),COLUMN()-27))</f>
        <v>48.2</v>
      </c>
      <c r="AZ154" s="39">
        <f>IFERROR(INDEX(AdvancedOpponentStats!$A:$AD,MATCH($A154,AdvancedOpponentStats!$B:$B,0),COLUMN()-27),INDEX(AdvancedOpponentStats!$A:$AD,MATCH($A154&amp;" NCAA",AdvancedOpponentStats!$B:$B,0),COLUMN()-27))</f>
        <v>10.4</v>
      </c>
      <c r="BA154" s="39">
        <f>IFERROR(INDEX(AdvancedOpponentStats!$A:$AD,MATCH($A154,AdvancedOpponentStats!$B:$B,0),COLUMN()-27),INDEX(AdvancedOpponentStats!$A:$AD,MATCH($A154&amp;" NCAA",AdvancedOpponentStats!$B:$B,0),COLUMN()-27))</f>
        <v>8.4</v>
      </c>
      <c r="BB154" s="39">
        <f>IFERROR(INDEX(AdvancedOpponentStats!$A:$AD,MATCH($A154,AdvancedOpponentStats!$B:$B,0),COLUMN()-27),INDEX(AdvancedOpponentStats!$A:$AD,MATCH($A154&amp;" NCAA",AdvancedOpponentStats!$B:$B,0),COLUMN()-27))</f>
        <v>0.503</v>
      </c>
      <c r="BC154" s="39">
        <f>IFERROR(INDEX(AdvancedOpponentStats!$A:$AD,MATCH($A154,AdvancedOpponentStats!$B:$B,0),COLUMN()-27),INDEX(AdvancedOpponentStats!$A:$AD,MATCH($A154&amp;" NCAA",AdvancedOpponentStats!$B:$B,0),COLUMN()-27))</f>
        <v>16.7</v>
      </c>
      <c r="BD154" s="39">
        <f>IFERROR(INDEX(AdvancedOpponentStats!$A:$AD,MATCH($A154,AdvancedOpponentStats!$B:$B,0),COLUMN()-27),INDEX(AdvancedOpponentStats!$A:$AD,MATCH($A154&amp;" NCAA",AdvancedOpponentStats!$B:$B,0),COLUMN()-27))</f>
        <v>31.8</v>
      </c>
      <c r="BE154" s="39">
        <f>IFERROR(INDEX(AdvancedOpponentStats!$A:$AD,MATCH($A154,AdvancedOpponentStats!$B:$B,0),COLUMN()-27),INDEX(AdvancedOpponentStats!$A:$AD,MATCH($A154&amp;" NCAA",AdvancedOpponentStats!$B:$B,0),COLUMN()-27))</f>
        <v>0.20599999999999999</v>
      </c>
      <c r="BF154" s="41">
        <f>IFERROR(INDEX(TeamRankings!$A:$R,MATCH($A154,TeamRankings!$B:$B,0),COLUMN()-49),INDEX(TeamRankings!$A:$R,MATCH($A154&amp;" NCAA",TeamRankings!$B:$B,0),COLUMN()-49))</f>
        <v>-1.1499999999999999</v>
      </c>
      <c r="BG154" s="41">
        <f>IFERROR(INDEX(TeamRankings!$A:$R,MATCH($A154,TeamRankings!$B:$B,0),COLUMN()-48),INDEX(TeamRankings!$A:$R,MATCH($A154&amp;" NCAA",TeamRankings!$B:$B,0),COLUMN()-48))</f>
        <v>-0.42</v>
      </c>
      <c r="BH154" s="41">
        <f>IFERROR(INDEX(TeamRankings!$A:$R,MATCH($A154,TeamRankings!$B:$B,0),COLUMN()-47),INDEX(TeamRankings!$A:$R,MATCH($A154&amp;" NCAA",TeamRankings!$B:$B,0),COLUMN()-47))</f>
        <v>1.1100000000000001</v>
      </c>
      <c r="BI154" s="41">
        <f>IFERROR(INDEX(TeamRankings!$A:$R,MATCH($A154,TeamRankings!$B:$B,0),COLUMN()-47),INDEX(TeamRankings!$A:$R,MATCH($A154&amp;" NCAA",TeamRankings!$B:$B,0),COLUMN()-47))</f>
        <v>-5.66</v>
      </c>
      <c r="BJ154" s="41">
        <f>IFERROR(INDEX(TeamRankings!$A:$R,MATCH($A154,TeamRankings!$B:$B,0),COLUMN()-47),INDEX(TeamRankings!$A:$R,MATCH($A154&amp;" NCAA",TeamRankings!$B:$B,0),COLUMN()-47))</f>
        <v>-4.55</v>
      </c>
      <c r="BK154" s="41">
        <f>IFERROR(INDEX(TeamRankings!$A:$R,MATCH($A154,TeamRankings!$B:$B,0),COLUMN()-47),INDEX(TeamRankings!$A:$R,MATCH($A154&amp;" NCAA",TeamRankings!$B:$B,0),COLUMN()-47))</f>
        <v>98.96</v>
      </c>
      <c r="BL154" s="41">
        <f>IFERROR(INDEX(TeamRankings!$A:$R,MATCH($A154,TeamRankings!$B:$B,0),COLUMN()-47),INDEX(TeamRankings!$A:$R,MATCH($A154&amp;" NCAA",TeamRankings!$B:$B,0),COLUMN()-47))</f>
        <v>104.33</v>
      </c>
      <c r="BM154" s="41">
        <f>IFERROR(INDEX(TeamRankings!$A:$R,MATCH($A154,TeamRankings!$B:$B,0),COLUMN()-47),INDEX(TeamRankings!$A:$R,MATCH($A154&amp;" NCAA",TeamRankings!$B:$B,0),COLUMN()-47))</f>
        <v>-5.37</v>
      </c>
      <c r="BN154">
        <f t="shared" si="48"/>
        <v>244</v>
      </c>
      <c r="BO154">
        <f t="shared" si="49"/>
        <v>181</v>
      </c>
      <c r="BP154">
        <f t="shared" si="35"/>
        <v>74.852941176470594</v>
      </c>
      <c r="BQ154" s="41" t="str">
        <f>INDEX(TeamRankings!$A:$R,MATCH($A154,TeamRankings!$B:$B,0),3)</f>
        <v>Big West</v>
      </c>
      <c r="BR154" s="40">
        <f t="shared" si="36"/>
        <v>-1.5</v>
      </c>
      <c r="BS154" s="40">
        <f t="shared" si="37"/>
        <v>0.10899999999999999</v>
      </c>
      <c r="BT154" s="40">
        <f t="shared" si="38"/>
        <v>-4.4999999999999984E-2</v>
      </c>
      <c r="BU154" s="40">
        <f t="shared" si="39"/>
        <v>-5.0000000000000044E-3</v>
      </c>
      <c r="BV154" s="40">
        <f t="shared" si="40"/>
        <v>-2.5999999999999943</v>
      </c>
      <c r="BW154" s="40">
        <f t="shared" si="41"/>
        <v>-2.7000000000000028</v>
      </c>
      <c r="BX154" s="40">
        <f t="shared" si="42"/>
        <v>-1.7000000000000011</v>
      </c>
      <c r="BY154" s="40">
        <f t="shared" si="43"/>
        <v>-0.80000000000000071</v>
      </c>
      <c r="BZ154" s="40">
        <f t="shared" si="44"/>
        <v>-1.8000000000000016E-2</v>
      </c>
      <c r="CA154" s="40">
        <f t="shared" si="45"/>
        <v>-0.19999999999999929</v>
      </c>
      <c r="CB154" s="40">
        <f t="shared" si="46"/>
        <v>-2.6999999999999993</v>
      </c>
      <c r="CC154" s="40">
        <f t="shared" si="47"/>
        <v>7.6999999999999985E-2</v>
      </c>
    </row>
    <row r="155" spans="1:81" x14ac:dyDescent="0.25">
      <c r="A155" t="s">
        <v>281</v>
      </c>
      <c r="B155">
        <f>IFERROR(INDEX(BasicStats!$A:$AH,MATCH($A155,BasicStats!$B:$B,0),COLUMN()+1),INDEX(BasicStats!$A:$AH,MATCH($A155&amp;" NCAA",BasicStats!$B:$B,0),COLUMN()+1))</f>
        <v>32</v>
      </c>
      <c r="C155">
        <f>IFERROR(INDEX(BasicStats!$A:$AH,MATCH($A155,BasicStats!$B:$B,0),COLUMN()+1),INDEX(BasicStats!$A:$AH,MATCH($A155&amp;" NCAA",BasicStats!$B:$B,0),COLUMN()+1))</f>
        <v>16</v>
      </c>
      <c r="D155">
        <f>IFERROR(INDEX(BasicStats!$A:$AH,MATCH($A155,BasicStats!$B:$B,0),COLUMN()+1),INDEX(BasicStats!$A:$AH,MATCH($A155&amp;" NCAA",BasicStats!$B:$B,0),COLUMN()+1))</f>
        <v>16</v>
      </c>
      <c r="E155">
        <f>IFERROR(INDEX(BasicStats!$A:$AH,MATCH($A155,BasicStats!$B:$B,0),COLUMN()+1),INDEX(BasicStats!$A:$AH,MATCH($A155&amp;" NCAA",BasicStats!$B:$B,0),COLUMN()+1))</f>
        <v>0.5</v>
      </c>
      <c r="F155">
        <f>IFERROR(INDEX(BasicStats!$A:$AH,MATCH($A155,BasicStats!$B:$B,0),COLUMN()+1),INDEX(BasicStats!$A:$AH,MATCH($A155&amp;" NCAA",BasicStats!$B:$B,0),COLUMN()+1))</f>
        <v>-8.9499999999999993</v>
      </c>
      <c r="G155">
        <f>IFERROR(INDEX(BasicStats!$A:$AH,MATCH($A155,BasicStats!$B:$B,0),COLUMN()+1),INDEX(BasicStats!$A:$AH,MATCH($A155&amp;" NCAA",BasicStats!$B:$B,0),COLUMN()+1))</f>
        <v>-9.0399999999999991</v>
      </c>
      <c r="H155">
        <f>IFERROR(INDEX(BasicStats!$A:$AH,MATCH($A155,BasicStats!$B:$B,0),COLUMN()+1),INDEX(BasicStats!$A:$AH,MATCH($A155&amp;" NCAA",BasicStats!$B:$B,0),COLUMN()+1))</f>
        <v>9</v>
      </c>
      <c r="I155">
        <f>IFERROR(INDEX(BasicStats!$A:$AH,MATCH($A155,BasicStats!$B:$B,0),COLUMN()+1),INDEX(BasicStats!$A:$AH,MATCH($A155&amp;" NCAA",BasicStats!$B:$B,0),COLUMN()+1))</f>
        <v>9</v>
      </c>
      <c r="J155">
        <f>IFERROR(INDEX(BasicStats!$A:$AH,MATCH($A155,BasicStats!$B:$B,0),COLUMN()+1),INDEX(BasicStats!$A:$AH,MATCH($A155&amp;" NCAA",BasicStats!$B:$B,0),COLUMN()+1))</f>
        <v>8</v>
      </c>
      <c r="K155">
        <f>IFERROR(INDEX(BasicStats!$A:$AH,MATCH($A155,BasicStats!$B:$B,0),COLUMN()+1),INDEX(BasicStats!$A:$AH,MATCH($A155&amp;" NCAA",BasicStats!$B:$B,0),COLUMN()+1))</f>
        <v>5</v>
      </c>
      <c r="L155">
        <f>IFERROR(INDEX(BasicStats!$A:$AH,MATCH($A155,BasicStats!$B:$B,0),COLUMN()+1),INDEX(BasicStats!$A:$AH,MATCH($A155&amp;" NCAA",BasicStats!$B:$B,0),COLUMN()+1))</f>
        <v>7</v>
      </c>
      <c r="M155">
        <f>IFERROR(INDEX(BasicStats!$A:$AH,MATCH($A155,BasicStats!$B:$B,0),COLUMN()+1),INDEX(BasicStats!$A:$AH,MATCH($A155&amp;" NCAA",BasicStats!$B:$B,0),COLUMN()+1))</f>
        <v>9</v>
      </c>
      <c r="N155">
        <f>IFERROR(INDEX(BasicStats!$A:$AH,MATCH($A155,BasicStats!$B:$B,0),COLUMN()+1),INDEX(BasicStats!$A:$AH,MATCH($A155&amp;" NCAA",BasicStats!$B:$B,0),COLUMN()+1))</f>
        <v>2373</v>
      </c>
      <c r="O155">
        <f>IFERROR(INDEX(BasicStats!$A:$AH,MATCH($A155,BasicStats!$B:$B,0),COLUMN()+1),INDEX(BasicStats!$A:$AH,MATCH($A155&amp;" NCAA",BasicStats!$B:$B,0),COLUMN()+1))</f>
        <v>2337</v>
      </c>
      <c r="P155">
        <f>IFERROR(INDEX(BasicStats!$A:$AH,MATCH($A155,BasicStats!$B:$B,0),COLUMN()+1),INDEX(BasicStats!$A:$AH,MATCH($A155&amp;" NCAA",BasicStats!$B:$B,0),COLUMN()+1))</f>
        <v>0</v>
      </c>
      <c r="Q155">
        <f>IFERROR(INDEX(BasicStats!$A:$AH,MATCH($A155,BasicStats!$B:$B,0),COLUMN()+1),INDEX(BasicStats!$A:$AH,MATCH($A155&amp;" NCAA",BasicStats!$B:$B,0),COLUMN()+1))</f>
        <v>1285</v>
      </c>
      <c r="R155">
        <f>IFERROR(INDEX(BasicStats!$A:$AH,MATCH($A155,BasicStats!$B:$B,0),COLUMN()+1),INDEX(BasicStats!$A:$AH,MATCH($A155&amp;" NCAA",BasicStats!$B:$B,0),COLUMN()+1))</f>
        <v>822</v>
      </c>
      <c r="S155">
        <f>IFERROR(INDEX(BasicStats!$A:$AH,MATCH($A155,BasicStats!$B:$B,0),COLUMN()+1),INDEX(BasicStats!$A:$AH,MATCH($A155&amp;" NCAA",BasicStats!$B:$B,0),COLUMN()+1))</f>
        <v>1880</v>
      </c>
      <c r="T155">
        <f>IFERROR(INDEX(BasicStats!$A:$AH,MATCH($A155,BasicStats!$B:$B,0),COLUMN()+1),INDEX(BasicStats!$A:$AH,MATCH($A155&amp;" NCAA",BasicStats!$B:$B,0),COLUMN()+1))</f>
        <v>0.437</v>
      </c>
      <c r="U155">
        <f>IFERROR(INDEX(BasicStats!$A:$AH,MATCH($A155,BasicStats!$B:$B,0),COLUMN()+1),INDEX(BasicStats!$A:$AH,MATCH($A155&amp;" NCAA",BasicStats!$B:$B,0),COLUMN()+1))</f>
        <v>277</v>
      </c>
      <c r="V155">
        <f>IFERROR(INDEX(BasicStats!$A:$AH,MATCH($A155,BasicStats!$B:$B,0),COLUMN()+1),INDEX(BasicStats!$A:$AH,MATCH($A155&amp;" NCAA",BasicStats!$B:$B,0),COLUMN()+1))</f>
        <v>813</v>
      </c>
      <c r="W155">
        <f>IFERROR(INDEX(BasicStats!$A:$AH,MATCH($A155,BasicStats!$B:$B,0),COLUMN()+1),INDEX(BasicStats!$A:$AH,MATCH($A155&amp;" NCAA",BasicStats!$B:$B,0),COLUMN()+1))</f>
        <v>0.34100000000000003</v>
      </c>
      <c r="X155">
        <f>IFERROR(INDEX(BasicStats!$A:$AH,MATCH($A155,BasicStats!$B:$B,0),COLUMN()+1),INDEX(BasicStats!$A:$AH,MATCH($A155&amp;" NCAA",BasicStats!$B:$B,0),COLUMN()+1))</f>
        <v>452</v>
      </c>
      <c r="Y155">
        <f>IFERROR(INDEX(BasicStats!$A:$AH,MATCH($A155,BasicStats!$B:$B,0),COLUMN()+1),INDEX(BasicStats!$A:$AH,MATCH($A155&amp;" NCAA",BasicStats!$B:$B,0),COLUMN()+1))</f>
        <v>643</v>
      </c>
      <c r="Z155">
        <f>IFERROR(INDEX(BasicStats!$A:$AH,MATCH($A155,BasicStats!$B:$B,0),COLUMN()+1),INDEX(BasicStats!$A:$AH,MATCH($A155&amp;" NCAA",BasicStats!$B:$B,0),COLUMN()+1))</f>
        <v>0.70299999999999996</v>
      </c>
      <c r="AA155">
        <f>IFERROR(INDEX(BasicStats!$A:$AH,MATCH($A155,BasicStats!$B:$B,0),COLUMN()+1),INDEX(BasicStats!$A:$AH,MATCH($A155&amp;" NCAA",BasicStats!$B:$B,0),COLUMN()+1))</f>
        <v>321</v>
      </c>
      <c r="AB155">
        <f>IFERROR(INDEX(BasicStats!$A:$AH,MATCH($A155,BasicStats!$B:$B,0),COLUMN()+1),INDEX(BasicStats!$A:$AH,MATCH($A155&amp;" NCAA",BasicStats!$B:$B,0),COLUMN()+1))</f>
        <v>1196</v>
      </c>
      <c r="AC155">
        <f>IFERROR(INDEX(BasicStats!$A:$AH,MATCH($A155,BasicStats!$B:$B,0),COLUMN()+1),INDEX(BasicStats!$A:$AH,MATCH($A155&amp;" NCAA",BasicStats!$B:$B,0),COLUMN()+1))</f>
        <v>430</v>
      </c>
      <c r="AD155">
        <f>IFERROR(INDEX(BasicStats!$A:$AH,MATCH($A155,BasicStats!$B:$B,0),COLUMN()+1),INDEX(BasicStats!$A:$AH,MATCH($A155&amp;" NCAA",BasicStats!$B:$B,0),COLUMN()+1))</f>
        <v>218</v>
      </c>
      <c r="AE155">
        <f>IFERROR(INDEX(BasicStats!$A:$AH,MATCH($A155,BasicStats!$B:$B,0),COLUMN()+1),INDEX(BasicStats!$A:$AH,MATCH($A155&amp;" NCAA",BasicStats!$B:$B,0),COLUMN()+1))</f>
        <v>157</v>
      </c>
      <c r="AF155">
        <f>IFERROR(INDEX(BasicStats!$A:$AH,MATCH($A155,BasicStats!$B:$B,0),COLUMN()+1),INDEX(BasicStats!$A:$AH,MATCH($A155&amp;" NCAA",BasicStats!$B:$B,0),COLUMN()+1))</f>
        <v>471</v>
      </c>
      <c r="AG155" s="38">
        <f>IFERROR(INDEX(AdvancedStats!$A:$AD,MATCH($A155,AdvancedStats!$B:$B,0),COLUMN()-15),INDEX(AdvancedStats!$A:$AD,MATCH($A155&amp;" NCAA",AdvancedStats!$B:$B,0),COLUMN()-15))</f>
        <v>72.900000000000006</v>
      </c>
      <c r="AH155" s="38">
        <f>IFERROR(INDEX(AdvancedStats!$A:$AD,MATCH($A155,AdvancedStats!$B:$B,0),COLUMN()-15),INDEX(AdvancedStats!$A:$AD,MATCH($A155&amp;" NCAA",AdvancedStats!$B:$B,0),COLUMN()-15))</f>
        <v>101.4</v>
      </c>
      <c r="AI155" s="38">
        <f>IFERROR(INDEX(AdvancedStats!$A:$AD,MATCH($A155,AdvancedStats!$B:$B,0),COLUMN()-15),INDEX(AdvancedStats!$A:$AD,MATCH($A155&amp;" NCAA",AdvancedStats!$B:$B,0),COLUMN()-15))</f>
        <v>0.34200000000000003</v>
      </c>
      <c r="AJ155" s="38">
        <f>IFERROR(INDEX(AdvancedStats!$A:$AD,MATCH($A155,AdvancedStats!$B:$B,0),COLUMN()-15),INDEX(AdvancedStats!$A:$AD,MATCH($A155&amp;" NCAA",AdvancedStats!$B:$B,0),COLUMN()-15))</f>
        <v>0.432</v>
      </c>
      <c r="AK155" s="38">
        <f>IFERROR(INDEX(AdvancedStats!$A:$AD,MATCH($A155,AdvancedStats!$B:$B,0),COLUMN()-15),INDEX(AdvancedStats!$A:$AD,MATCH($A155&amp;" NCAA",AdvancedStats!$B:$B,0),COLUMN()-15))</f>
        <v>0.54300000000000004</v>
      </c>
      <c r="AL155" s="38">
        <f>IFERROR(INDEX(AdvancedStats!$A:$AD,MATCH($A155,AdvancedStats!$B:$B,0),COLUMN()-15),INDEX(AdvancedStats!$A:$AD,MATCH($A155&amp;" NCAA",AdvancedStats!$B:$B,0),COLUMN()-15))</f>
        <v>50.1</v>
      </c>
      <c r="AM155" s="38">
        <f>IFERROR(INDEX(AdvancedStats!$A:$AD,MATCH($A155,AdvancedStats!$B:$B,0),COLUMN()-15),INDEX(AdvancedStats!$A:$AD,MATCH($A155&amp;" NCAA",AdvancedStats!$B:$B,0),COLUMN()-15))</f>
        <v>52.3</v>
      </c>
      <c r="AN155" s="38">
        <f>IFERROR(INDEX(AdvancedStats!$A:$AD,MATCH($A155,AdvancedStats!$B:$B,0),COLUMN()-15),INDEX(AdvancedStats!$A:$AD,MATCH($A155&amp;" NCAA",AdvancedStats!$B:$B,0),COLUMN()-15))</f>
        <v>9.3000000000000007</v>
      </c>
      <c r="AO155" s="38">
        <f>IFERROR(INDEX(AdvancedStats!$A:$AD,MATCH($A155,AdvancedStats!$B:$B,0),COLUMN()-15),INDEX(AdvancedStats!$A:$AD,MATCH($A155&amp;" NCAA",AdvancedStats!$B:$B,0),COLUMN()-15))</f>
        <v>12</v>
      </c>
      <c r="AP155" s="38">
        <f>IFERROR(INDEX(AdvancedStats!$A:$AD,MATCH($A155,AdvancedStats!$B:$B,0),COLUMN()-15),INDEX(AdvancedStats!$A:$AD,MATCH($A155&amp;" NCAA",AdvancedStats!$B:$B,0),COLUMN()-15))</f>
        <v>0.51100000000000001</v>
      </c>
      <c r="AQ155" s="38">
        <f>IFERROR(INDEX(AdvancedStats!$A:$AD,MATCH($A155,AdvancedStats!$B:$B,0),COLUMN()-15),INDEX(AdvancedStats!$A:$AD,MATCH($A155&amp;" NCAA",AdvancedStats!$B:$B,0),COLUMN()-15))</f>
        <v>17.7</v>
      </c>
      <c r="AR155" s="38">
        <f>IFERROR(INDEX(AdvancedStats!$A:$AD,MATCH($A155,AdvancedStats!$B:$B,0),COLUMN()-15),INDEX(AdvancedStats!$A:$AD,MATCH($A155&amp;" NCAA",AdvancedStats!$B:$B,0),COLUMN()-15))</f>
        <v>27.8</v>
      </c>
      <c r="AS155" s="38">
        <f>IFERROR(INDEX(AdvancedStats!$A:$AD,MATCH($A155,AdvancedStats!$B:$B,0),COLUMN()-15),INDEX(AdvancedStats!$A:$AD,MATCH($A155&amp;" NCAA",AdvancedStats!$B:$B,0),COLUMN()-15))</f>
        <v>0.24</v>
      </c>
      <c r="AT155" s="39">
        <f>IFERROR(INDEX(AdvancedOpponentStats!$A:$AD,MATCH($A155,AdvancedOpponentStats!$B:$B,0),COLUMN()-27),INDEX(AdvancedOpponentStats!$A:$AD,MATCH($A155&amp;" NCAA",AdvancedOpponentStats!$B:$B,0),COLUMN()-27))</f>
        <v>99.8</v>
      </c>
      <c r="AU155" s="39">
        <f>IFERROR(INDEX(AdvancedOpponentStats!$A:$AD,MATCH($A155,AdvancedOpponentStats!$B:$B,0),COLUMN()-27),INDEX(AdvancedOpponentStats!$A:$AD,MATCH($A155&amp;" NCAA",AdvancedOpponentStats!$B:$B,0),COLUMN()-27))</f>
        <v>0.35</v>
      </c>
      <c r="AV155" s="39">
        <f>IFERROR(INDEX(AdvancedOpponentStats!$A:$AD,MATCH($A155,AdvancedOpponentStats!$B:$B,0),COLUMN()-27),INDEX(AdvancedOpponentStats!$A:$AD,MATCH($A155&amp;" NCAA",AdvancedOpponentStats!$B:$B,0),COLUMN()-27))</f>
        <v>0.32600000000000001</v>
      </c>
      <c r="AW155" s="39">
        <f>IFERROR(INDEX(AdvancedOpponentStats!$A:$AD,MATCH($A155,AdvancedOpponentStats!$B:$B,0),COLUMN()-27),INDEX(AdvancedOpponentStats!$A:$AD,MATCH($A155&amp;" NCAA",AdvancedOpponentStats!$B:$B,0),COLUMN()-27))</f>
        <v>0.51500000000000001</v>
      </c>
      <c r="AX155" s="39">
        <f>IFERROR(INDEX(AdvancedOpponentStats!$A:$AD,MATCH($A155,AdvancedOpponentStats!$B:$B,0),COLUMN()-27),INDEX(AdvancedOpponentStats!$A:$AD,MATCH($A155&amp;" NCAA",AdvancedOpponentStats!$B:$B,0),COLUMN()-27))</f>
        <v>49.9</v>
      </c>
      <c r="AY155" s="39">
        <f>IFERROR(INDEX(AdvancedOpponentStats!$A:$AD,MATCH($A155,AdvancedOpponentStats!$B:$B,0),COLUMN()-27),INDEX(AdvancedOpponentStats!$A:$AD,MATCH($A155&amp;" NCAA",AdvancedOpponentStats!$B:$B,0),COLUMN()-27))</f>
        <v>48.8</v>
      </c>
      <c r="AZ155" s="39">
        <f>IFERROR(INDEX(AdvancedOpponentStats!$A:$AD,MATCH($A155,AdvancedOpponentStats!$B:$B,0),COLUMN()-27),INDEX(AdvancedOpponentStats!$A:$AD,MATCH($A155&amp;" NCAA",AdvancedOpponentStats!$B:$B,0),COLUMN()-27))</f>
        <v>9.4</v>
      </c>
      <c r="BA155" s="39">
        <f>IFERROR(INDEX(AdvancedOpponentStats!$A:$AD,MATCH($A155,AdvancedOpponentStats!$B:$B,0),COLUMN()-27),INDEX(AdvancedOpponentStats!$A:$AD,MATCH($A155&amp;" NCAA",AdvancedOpponentStats!$B:$B,0),COLUMN()-27))</f>
        <v>11.2</v>
      </c>
      <c r="BB155" s="39">
        <f>IFERROR(INDEX(AdvancedOpponentStats!$A:$AD,MATCH($A155,AdvancedOpponentStats!$B:$B,0),COLUMN()-27),INDEX(AdvancedOpponentStats!$A:$AD,MATCH($A155&amp;" NCAA",AdvancedOpponentStats!$B:$B,0),COLUMN()-27))</f>
        <v>0.47699999999999998</v>
      </c>
      <c r="BC155" s="39">
        <f>IFERROR(INDEX(AdvancedOpponentStats!$A:$AD,MATCH($A155,AdvancedOpponentStats!$B:$B,0),COLUMN()-27),INDEX(AdvancedOpponentStats!$A:$AD,MATCH($A155&amp;" NCAA",AdvancedOpponentStats!$B:$B,0),COLUMN()-27))</f>
        <v>16.100000000000001</v>
      </c>
      <c r="BD155" s="39">
        <f>IFERROR(INDEX(AdvancedOpponentStats!$A:$AD,MATCH($A155,AdvancedOpponentStats!$B:$B,0),COLUMN()-27),INDEX(AdvancedOpponentStats!$A:$AD,MATCH($A155&amp;" NCAA",AdvancedOpponentStats!$B:$B,0),COLUMN()-27))</f>
        <v>28.9</v>
      </c>
      <c r="BE155" s="39">
        <f>IFERROR(INDEX(AdvancedOpponentStats!$A:$AD,MATCH($A155,AdvancedOpponentStats!$B:$B,0),COLUMN()-27),INDEX(AdvancedOpponentStats!$A:$AD,MATCH($A155&amp;" NCAA",AdvancedOpponentStats!$B:$B,0),COLUMN()-27))</f>
        <v>0.248</v>
      </c>
      <c r="BF155" s="41">
        <f>IFERROR(INDEX(TeamRankings!$A:$R,MATCH($A155,TeamRankings!$B:$B,0),COLUMN()-49),INDEX(TeamRankings!$A:$R,MATCH($A155&amp;" NCAA",TeamRankings!$B:$B,0),COLUMN()-49))</f>
        <v>1.1299999999999999</v>
      </c>
      <c r="BG155" s="41">
        <f>IFERROR(INDEX(TeamRankings!$A:$R,MATCH($A155,TeamRankings!$B:$B,0),COLUMN()-48),INDEX(TeamRankings!$A:$R,MATCH($A155&amp;" NCAA",TeamRankings!$B:$B,0),COLUMN()-48))</f>
        <v>-9.0399999999999991</v>
      </c>
      <c r="BH155" s="41">
        <f>IFERROR(INDEX(TeamRankings!$A:$R,MATCH($A155,TeamRankings!$B:$B,0),COLUMN()-47),INDEX(TeamRankings!$A:$R,MATCH($A155&amp;" NCAA",TeamRankings!$B:$B,0),COLUMN()-47))</f>
        <v>-2.81</v>
      </c>
      <c r="BI155" s="41">
        <f>IFERROR(INDEX(TeamRankings!$A:$R,MATCH($A155,TeamRankings!$B:$B,0),COLUMN()-47),INDEX(TeamRankings!$A:$R,MATCH($A155&amp;" NCAA",TeamRankings!$B:$B,0),COLUMN()-47))</f>
        <v>-6.14</v>
      </c>
      <c r="BJ155" s="41">
        <f>IFERROR(INDEX(TeamRankings!$A:$R,MATCH($A155,TeamRankings!$B:$B,0),COLUMN()-47),INDEX(TeamRankings!$A:$R,MATCH($A155&amp;" NCAA",TeamRankings!$B:$B,0),COLUMN()-47))</f>
        <v>-8.9499999999999993</v>
      </c>
      <c r="BK155" s="41">
        <f>IFERROR(INDEX(TeamRankings!$A:$R,MATCH($A155,TeamRankings!$B:$B,0),COLUMN()-47),INDEX(TeamRankings!$A:$R,MATCH($A155&amp;" NCAA",TeamRankings!$B:$B,0),COLUMN()-47))</f>
        <v>94.58</v>
      </c>
      <c r="BL155" s="41">
        <f>IFERROR(INDEX(TeamRankings!$A:$R,MATCH($A155,TeamRankings!$B:$B,0),COLUMN()-47),INDEX(TeamRankings!$A:$R,MATCH($A155&amp;" NCAA",TeamRankings!$B:$B,0),COLUMN()-47))</f>
        <v>106.95</v>
      </c>
      <c r="BM155" s="41">
        <f>IFERROR(INDEX(TeamRankings!$A:$R,MATCH($A155,TeamRankings!$B:$B,0),COLUMN()-47),INDEX(TeamRankings!$A:$R,MATCH($A155&amp;" NCAA",TeamRankings!$B:$B,0),COLUMN()-47))</f>
        <v>-12.37</v>
      </c>
      <c r="BN155">
        <f t="shared" si="48"/>
        <v>299</v>
      </c>
      <c r="BO155">
        <f t="shared" si="49"/>
        <v>236</v>
      </c>
      <c r="BP155">
        <f t="shared" si="35"/>
        <v>74.15625</v>
      </c>
      <c r="BQ155" s="41" t="str">
        <f>INDEX(TeamRankings!$A:$R,MATCH($A155,TeamRankings!$B:$B,0),3)</f>
        <v>NEC</v>
      </c>
      <c r="BR155" s="40">
        <f t="shared" si="36"/>
        <v>1.6000000000000085</v>
      </c>
      <c r="BS155" s="40">
        <f t="shared" si="37"/>
        <v>-7.9999999999999516E-3</v>
      </c>
      <c r="BT155" s="40">
        <f t="shared" si="38"/>
        <v>0.10599999999999998</v>
      </c>
      <c r="BU155" s="40">
        <f t="shared" si="39"/>
        <v>2.8000000000000025E-2</v>
      </c>
      <c r="BV155" s="40">
        <f t="shared" si="40"/>
        <v>0.20000000000000284</v>
      </c>
      <c r="BW155" s="40">
        <f t="shared" si="41"/>
        <v>3.5</v>
      </c>
      <c r="BX155" s="40">
        <f t="shared" si="42"/>
        <v>-9.9999999999999645E-2</v>
      </c>
      <c r="BY155" s="40">
        <f t="shared" si="43"/>
        <v>0.80000000000000071</v>
      </c>
      <c r="BZ155" s="40">
        <f t="shared" si="44"/>
        <v>3.400000000000003E-2</v>
      </c>
      <c r="CA155" s="40">
        <f t="shared" si="45"/>
        <v>1.5999999999999979</v>
      </c>
      <c r="CB155" s="40">
        <f t="shared" si="46"/>
        <v>-1.0999999999999979</v>
      </c>
      <c r="CC155" s="40">
        <f t="shared" si="47"/>
        <v>-8.0000000000000071E-3</v>
      </c>
    </row>
    <row r="156" spans="1:81" x14ac:dyDescent="0.25">
      <c r="A156" t="s">
        <v>282</v>
      </c>
      <c r="B156">
        <f>IFERROR(INDEX(BasicStats!$A:$AH,MATCH($A156,BasicStats!$B:$B,0),COLUMN()+1),INDEX(BasicStats!$A:$AH,MATCH($A156&amp;" NCAA",BasicStats!$B:$B,0),COLUMN()+1))</f>
        <v>34</v>
      </c>
      <c r="C156">
        <f>IFERROR(INDEX(BasicStats!$A:$AH,MATCH($A156,BasicStats!$B:$B,0),COLUMN()+1),INDEX(BasicStats!$A:$AH,MATCH($A156&amp;" NCAA",BasicStats!$B:$B,0),COLUMN()+1))</f>
        <v>16</v>
      </c>
      <c r="D156">
        <f>IFERROR(INDEX(BasicStats!$A:$AH,MATCH($A156,BasicStats!$B:$B,0),COLUMN()+1),INDEX(BasicStats!$A:$AH,MATCH($A156&amp;" NCAA",BasicStats!$B:$B,0),COLUMN()+1))</f>
        <v>18</v>
      </c>
      <c r="E156">
        <f>IFERROR(INDEX(BasicStats!$A:$AH,MATCH($A156,BasicStats!$B:$B,0),COLUMN()+1),INDEX(BasicStats!$A:$AH,MATCH($A156&amp;" NCAA",BasicStats!$B:$B,0),COLUMN()+1))</f>
        <v>0.47099999999999997</v>
      </c>
      <c r="F156">
        <f>IFERROR(INDEX(BasicStats!$A:$AH,MATCH($A156,BasicStats!$B:$B,0),COLUMN()+1),INDEX(BasicStats!$A:$AH,MATCH($A156&amp;" NCAA",BasicStats!$B:$B,0),COLUMN()+1))</f>
        <v>-8.41</v>
      </c>
      <c r="G156">
        <f>IFERROR(INDEX(BasicStats!$A:$AH,MATCH($A156,BasicStats!$B:$B,0),COLUMN()+1),INDEX(BasicStats!$A:$AH,MATCH($A156&amp;" NCAA",BasicStats!$B:$B,0),COLUMN()+1))</f>
        <v>-6.6</v>
      </c>
      <c r="H156">
        <f>IFERROR(INDEX(BasicStats!$A:$AH,MATCH($A156,BasicStats!$B:$B,0),COLUMN()+1),INDEX(BasicStats!$A:$AH,MATCH($A156&amp;" NCAA",BasicStats!$B:$B,0),COLUMN()+1))</f>
        <v>5</v>
      </c>
      <c r="I156">
        <f>IFERROR(INDEX(BasicStats!$A:$AH,MATCH($A156,BasicStats!$B:$B,0),COLUMN()+1),INDEX(BasicStats!$A:$AH,MATCH($A156&amp;" NCAA",BasicStats!$B:$B,0),COLUMN()+1))</f>
        <v>11</v>
      </c>
      <c r="J156">
        <f>IFERROR(INDEX(BasicStats!$A:$AH,MATCH($A156,BasicStats!$B:$B,0),COLUMN()+1),INDEX(BasicStats!$A:$AH,MATCH($A156&amp;" NCAA",BasicStats!$B:$B,0),COLUMN()+1))</f>
        <v>10</v>
      </c>
      <c r="K156">
        <f>IFERROR(INDEX(BasicStats!$A:$AH,MATCH($A156,BasicStats!$B:$B,0),COLUMN()+1),INDEX(BasicStats!$A:$AH,MATCH($A156&amp;" NCAA",BasicStats!$B:$B,0),COLUMN()+1))</f>
        <v>5</v>
      </c>
      <c r="L156">
        <f>IFERROR(INDEX(BasicStats!$A:$AH,MATCH($A156,BasicStats!$B:$B,0),COLUMN()+1),INDEX(BasicStats!$A:$AH,MATCH($A156&amp;" NCAA",BasicStats!$B:$B,0),COLUMN()+1))</f>
        <v>5</v>
      </c>
      <c r="M156">
        <f>IFERROR(INDEX(BasicStats!$A:$AH,MATCH($A156,BasicStats!$B:$B,0),COLUMN()+1),INDEX(BasicStats!$A:$AH,MATCH($A156&amp;" NCAA",BasicStats!$B:$B,0),COLUMN()+1))</f>
        <v>12</v>
      </c>
      <c r="N156">
        <f>IFERROR(INDEX(BasicStats!$A:$AH,MATCH($A156,BasicStats!$B:$B,0),COLUMN()+1),INDEX(BasicStats!$A:$AH,MATCH($A156&amp;" NCAA",BasicStats!$B:$B,0),COLUMN()+1))</f>
        <v>2407</v>
      </c>
      <c r="O156">
        <f>IFERROR(INDEX(BasicStats!$A:$AH,MATCH($A156,BasicStats!$B:$B,0),COLUMN()+1),INDEX(BasicStats!$A:$AH,MATCH($A156&amp;" NCAA",BasicStats!$B:$B,0),COLUMN()+1))</f>
        <v>2408</v>
      </c>
      <c r="P156">
        <f>IFERROR(INDEX(BasicStats!$A:$AH,MATCH($A156,BasicStats!$B:$B,0),COLUMN()+1),INDEX(BasicStats!$A:$AH,MATCH($A156&amp;" NCAA",BasicStats!$B:$B,0),COLUMN()+1))</f>
        <v>0</v>
      </c>
      <c r="Q156">
        <f>IFERROR(INDEX(BasicStats!$A:$AH,MATCH($A156,BasicStats!$B:$B,0),COLUMN()+1),INDEX(BasicStats!$A:$AH,MATCH($A156&amp;" NCAA",BasicStats!$B:$B,0),COLUMN()+1))</f>
        <v>1375</v>
      </c>
      <c r="R156">
        <f>IFERROR(INDEX(BasicStats!$A:$AH,MATCH($A156,BasicStats!$B:$B,0),COLUMN()+1),INDEX(BasicStats!$A:$AH,MATCH($A156&amp;" NCAA",BasicStats!$B:$B,0),COLUMN()+1))</f>
        <v>803</v>
      </c>
      <c r="S156">
        <f>IFERROR(INDEX(BasicStats!$A:$AH,MATCH($A156,BasicStats!$B:$B,0),COLUMN()+1),INDEX(BasicStats!$A:$AH,MATCH($A156&amp;" NCAA",BasicStats!$B:$B,0),COLUMN()+1))</f>
        <v>1875</v>
      </c>
      <c r="T156">
        <f>IFERROR(INDEX(BasicStats!$A:$AH,MATCH($A156,BasicStats!$B:$B,0),COLUMN()+1),INDEX(BasicStats!$A:$AH,MATCH($A156&amp;" NCAA",BasicStats!$B:$B,0),COLUMN()+1))</f>
        <v>0.42799999999999999</v>
      </c>
      <c r="U156">
        <f>IFERROR(INDEX(BasicStats!$A:$AH,MATCH($A156,BasicStats!$B:$B,0),COLUMN()+1),INDEX(BasicStats!$A:$AH,MATCH($A156&amp;" NCAA",BasicStats!$B:$B,0),COLUMN()+1))</f>
        <v>333</v>
      </c>
      <c r="V156">
        <f>IFERROR(INDEX(BasicStats!$A:$AH,MATCH($A156,BasicStats!$B:$B,0),COLUMN()+1),INDEX(BasicStats!$A:$AH,MATCH($A156&amp;" NCAA",BasicStats!$B:$B,0),COLUMN()+1))</f>
        <v>940</v>
      </c>
      <c r="W156">
        <f>IFERROR(INDEX(BasicStats!$A:$AH,MATCH($A156,BasicStats!$B:$B,0),COLUMN()+1),INDEX(BasicStats!$A:$AH,MATCH($A156&amp;" NCAA",BasicStats!$B:$B,0),COLUMN()+1))</f>
        <v>0.35399999999999998</v>
      </c>
      <c r="X156">
        <f>IFERROR(INDEX(BasicStats!$A:$AH,MATCH($A156,BasicStats!$B:$B,0),COLUMN()+1),INDEX(BasicStats!$A:$AH,MATCH($A156&amp;" NCAA",BasicStats!$B:$B,0),COLUMN()+1))</f>
        <v>468</v>
      </c>
      <c r="Y156">
        <f>IFERROR(INDEX(BasicStats!$A:$AH,MATCH($A156,BasicStats!$B:$B,0),COLUMN()+1),INDEX(BasicStats!$A:$AH,MATCH($A156&amp;" NCAA",BasicStats!$B:$B,0),COLUMN()+1))</f>
        <v>639</v>
      </c>
      <c r="Z156">
        <f>IFERROR(INDEX(BasicStats!$A:$AH,MATCH($A156,BasicStats!$B:$B,0),COLUMN()+1),INDEX(BasicStats!$A:$AH,MATCH($A156&amp;" NCAA",BasicStats!$B:$B,0),COLUMN()+1))</f>
        <v>0.73199999999999998</v>
      </c>
      <c r="AA156">
        <f>IFERROR(INDEX(BasicStats!$A:$AH,MATCH($A156,BasicStats!$B:$B,0),COLUMN()+1),INDEX(BasicStats!$A:$AH,MATCH($A156&amp;" NCAA",BasicStats!$B:$B,0),COLUMN()+1))</f>
        <v>284</v>
      </c>
      <c r="AB156">
        <f>IFERROR(INDEX(BasicStats!$A:$AH,MATCH($A156,BasicStats!$B:$B,0),COLUMN()+1),INDEX(BasicStats!$A:$AH,MATCH($A156&amp;" NCAA",BasicStats!$B:$B,0),COLUMN()+1))</f>
        <v>1194</v>
      </c>
      <c r="AC156">
        <f>IFERROR(INDEX(BasicStats!$A:$AH,MATCH($A156,BasicStats!$B:$B,0),COLUMN()+1),INDEX(BasicStats!$A:$AH,MATCH($A156&amp;" NCAA",BasicStats!$B:$B,0),COLUMN()+1))</f>
        <v>401</v>
      </c>
      <c r="AD156">
        <f>IFERROR(INDEX(BasicStats!$A:$AH,MATCH($A156,BasicStats!$B:$B,0),COLUMN()+1),INDEX(BasicStats!$A:$AH,MATCH($A156&amp;" NCAA",BasicStats!$B:$B,0),COLUMN()+1))</f>
        <v>210</v>
      </c>
      <c r="AE156">
        <f>IFERROR(INDEX(BasicStats!$A:$AH,MATCH($A156,BasicStats!$B:$B,0),COLUMN()+1),INDEX(BasicStats!$A:$AH,MATCH($A156&amp;" NCAA",BasicStats!$B:$B,0),COLUMN()+1))</f>
        <v>71</v>
      </c>
      <c r="AF156">
        <f>IFERROR(INDEX(BasicStats!$A:$AH,MATCH($A156,BasicStats!$B:$B,0),COLUMN()+1),INDEX(BasicStats!$A:$AH,MATCH($A156&amp;" NCAA",BasicStats!$B:$B,0),COLUMN()+1))</f>
        <v>477</v>
      </c>
      <c r="AG156" s="38">
        <f>IFERROR(INDEX(AdvancedStats!$A:$AD,MATCH($A156,AdvancedStats!$B:$B,0),COLUMN()-15),INDEX(AdvancedStats!$A:$AD,MATCH($A156&amp;" NCAA",AdvancedStats!$B:$B,0),COLUMN()-15))</f>
        <v>68.900000000000006</v>
      </c>
      <c r="AH156" s="38">
        <f>IFERROR(INDEX(AdvancedStats!$A:$AD,MATCH($A156,AdvancedStats!$B:$B,0),COLUMN()-15),INDEX(AdvancedStats!$A:$AD,MATCH($A156&amp;" NCAA",AdvancedStats!$B:$B,0),COLUMN()-15))</f>
        <v>101.6</v>
      </c>
      <c r="AI156" s="38">
        <f>IFERROR(INDEX(AdvancedStats!$A:$AD,MATCH($A156,AdvancedStats!$B:$B,0),COLUMN()-15),INDEX(AdvancedStats!$A:$AD,MATCH($A156&amp;" NCAA",AdvancedStats!$B:$B,0),COLUMN()-15))</f>
        <v>0.34100000000000003</v>
      </c>
      <c r="AJ156" s="38">
        <f>IFERROR(INDEX(AdvancedStats!$A:$AD,MATCH($A156,AdvancedStats!$B:$B,0),COLUMN()-15),INDEX(AdvancedStats!$A:$AD,MATCH($A156&amp;" NCAA",AdvancedStats!$B:$B,0),COLUMN()-15))</f>
        <v>0.501</v>
      </c>
      <c r="AK156" s="38">
        <f>IFERROR(INDEX(AdvancedStats!$A:$AD,MATCH($A156,AdvancedStats!$B:$B,0),COLUMN()-15),INDEX(AdvancedStats!$A:$AD,MATCH($A156&amp;" NCAA",AdvancedStats!$B:$B,0),COLUMN()-15))</f>
        <v>0.55200000000000005</v>
      </c>
      <c r="AL156" s="38">
        <f>IFERROR(INDEX(AdvancedStats!$A:$AD,MATCH($A156,AdvancedStats!$B:$B,0),COLUMN()-15),INDEX(AdvancedStats!$A:$AD,MATCH($A156&amp;" NCAA",AdvancedStats!$B:$B,0),COLUMN()-15))</f>
        <v>50.7</v>
      </c>
      <c r="AM156" s="38">
        <f>IFERROR(INDEX(AdvancedStats!$A:$AD,MATCH($A156,AdvancedStats!$B:$B,0),COLUMN()-15),INDEX(AdvancedStats!$A:$AD,MATCH($A156&amp;" NCAA",AdvancedStats!$B:$B,0),COLUMN()-15))</f>
        <v>49.9</v>
      </c>
      <c r="AN156" s="38">
        <f>IFERROR(INDEX(AdvancedStats!$A:$AD,MATCH($A156,AdvancedStats!$B:$B,0),COLUMN()-15),INDEX(AdvancedStats!$A:$AD,MATCH($A156&amp;" NCAA",AdvancedStats!$B:$B,0),COLUMN()-15))</f>
        <v>8.9</v>
      </c>
      <c r="AO156" s="38">
        <f>IFERROR(INDEX(AdvancedStats!$A:$AD,MATCH($A156,AdvancedStats!$B:$B,0),COLUMN()-15),INDEX(AdvancedStats!$A:$AD,MATCH($A156&amp;" NCAA",AdvancedStats!$B:$B,0),COLUMN()-15))</f>
        <v>7.2</v>
      </c>
      <c r="AP156" s="38">
        <f>IFERROR(INDEX(AdvancedStats!$A:$AD,MATCH($A156,AdvancedStats!$B:$B,0),COLUMN()-15),INDEX(AdvancedStats!$A:$AD,MATCH($A156&amp;" NCAA",AdvancedStats!$B:$B,0),COLUMN()-15))</f>
        <v>0.51700000000000002</v>
      </c>
      <c r="AQ156" s="38">
        <f>IFERROR(INDEX(AdvancedStats!$A:$AD,MATCH($A156,AdvancedStats!$B:$B,0),COLUMN()-15),INDEX(AdvancedStats!$A:$AD,MATCH($A156&amp;" NCAA",AdvancedStats!$B:$B,0),COLUMN()-15))</f>
        <v>18</v>
      </c>
      <c r="AR156" s="38">
        <f>IFERROR(INDEX(AdvancedStats!$A:$AD,MATCH($A156,AdvancedStats!$B:$B,0),COLUMN()-15),INDEX(AdvancedStats!$A:$AD,MATCH($A156&amp;" NCAA",AdvancedStats!$B:$B,0),COLUMN()-15))</f>
        <v>24.6</v>
      </c>
      <c r="AS156" s="38">
        <f>IFERROR(INDEX(AdvancedStats!$A:$AD,MATCH($A156,AdvancedStats!$B:$B,0),COLUMN()-15),INDEX(AdvancedStats!$A:$AD,MATCH($A156&amp;" NCAA",AdvancedStats!$B:$B,0),COLUMN()-15))</f>
        <v>0.25</v>
      </c>
      <c r="AT156" s="39">
        <f>IFERROR(INDEX(AdvancedOpponentStats!$A:$AD,MATCH($A156,AdvancedOpponentStats!$B:$B,0),COLUMN()-27),INDEX(AdvancedOpponentStats!$A:$AD,MATCH($A156&amp;" NCAA",AdvancedOpponentStats!$B:$B,0),COLUMN()-27))</f>
        <v>101.6</v>
      </c>
      <c r="AU156" s="39">
        <f>IFERROR(INDEX(AdvancedOpponentStats!$A:$AD,MATCH($A156,AdvancedOpponentStats!$B:$B,0),COLUMN()-27),INDEX(AdvancedOpponentStats!$A:$AD,MATCH($A156&amp;" NCAA",AdvancedOpponentStats!$B:$B,0),COLUMN()-27))</f>
        <v>0.32300000000000001</v>
      </c>
      <c r="AV156" s="39">
        <f>IFERROR(INDEX(AdvancedOpponentStats!$A:$AD,MATCH($A156,AdvancedOpponentStats!$B:$B,0),COLUMN()-27),INDEX(AdvancedOpponentStats!$A:$AD,MATCH($A156&amp;" NCAA",AdvancedOpponentStats!$B:$B,0),COLUMN()-27))</f>
        <v>0.49199999999999999</v>
      </c>
      <c r="AW156" s="39">
        <f>IFERROR(INDEX(AdvancedOpponentStats!$A:$AD,MATCH($A156,AdvancedOpponentStats!$B:$B,0),COLUMN()-27),INDEX(AdvancedOpponentStats!$A:$AD,MATCH($A156&amp;" NCAA",AdvancedOpponentStats!$B:$B,0),COLUMN()-27))</f>
        <v>0.54</v>
      </c>
      <c r="AX156" s="39">
        <f>IFERROR(INDEX(AdvancedOpponentStats!$A:$AD,MATCH($A156,AdvancedOpponentStats!$B:$B,0),COLUMN()-27),INDEX(AdvancedOpponentStats!$A:$AD,MATCH($A156&amp;" NCAA",AdvancedOpponentStats!$B:$B,0),COLUMN()-27))</f>
        <v>49.3</v>
      </c>
      <c r="AY156" s="39">
        <f>IFERROR(INDEX(AdvancedOpponentStats!$A:$AD,MATCH($A156,AdvancedOpponentStats!$B:$B,0),COLUMN()-27),INDEX(AdvancedOpponentStats!$A:$AD,MATCH($A156&amp;" NCAA",AdvancedOpponentStats!$B:$B,0),COLUMN()-27))</f>
        <v>55.8</v>
      </c>
      <c r="AZ156" s="39">
        <f>IFERROR(INDEX(AdvancedOpponentStats!$A:$AD,MATCH($A156,AdvancedOpponentStats!$B:$B,0),COLUMN()-27),INDEX(AdvancedOpponentStats!$A:$AD,MATCH($A156&amp;" NCAA",AdvancedOpponentStats!$B:$B,0),COLUMN()-27))</f>
        <v>8.3000000000000007</v>
      </c>
      <c r="BA156" s="39">
        <f>IFERROR(INDEX(AdvancedOpponentStats!$A:$AD,MATCH($A156,AdvancedOpponentStats!$B:$B,0),COLUMN()-27),INDEX(AdvancedOpponentStats!$A:$AD,MATCH($A156&amp;" NCAA",AdvancedOpponentStats!$B:$B,0),COLUMN()-27))</f>
        <v>11.8</v>
      </c>
      <c r="BB156" s="39">
        <f>IFERROR(INDEX(AdvancedOpponentStats!$A:$AD,MATCH($A156,AdvancedOpponentStats!$B:$B,0),COLUMN()-27),INDEX(AdvancedOpponentStats!$A:$AD,MATCH($A156&amp;" NCAA",AdvancedOpponentStats!$B:$B,0),COLUMN()-27))</f>
        <v>0.5</v>
      </c>
      <c r="BC156" s="39">
        <f>IFERROR(INDEX(AdvancedOpponentStats!$A:$AD,MATCH($A156,AdvancedOpponentStats!$B:$B,0),COLUMN()-27),INDEX(AdvancedOpponentStats!$A:$AD,MATCH($A156&amp;" NCAA",AdvancedOpponentStats!$B:$B,0),COLUMN()-27))</f>
        <v>16.100000000000001</v>
      </c>
      <c r="BD156" s="39">
        <f>IFERROR(INDEX(AdvancedOpponentStats!$A:$AD,MATCH($A156,AdvancedOpponentStats!$B:$B,0),COLUMN()-27),INDEX(AdvancedOpponentStats!$A:$AD,MATCH($A156&amp;" NCAA",AdvancedOpponentStats!$B:$B,0),COLUMN()-27))</f>
        <v>24.2</v>
      </c>
      <c r="BE156" s="39">
        <f>IFERROR(INDEX(AdvancedOpponentStats!$A:$AD,MATCH($A156,AdvancedOpponentStats!$B:$B,0),COLUMN()-27),INDEX(AdvancedOpponentStats!$A:$AD,MATCH($A156&amp;" NCAA",AdvancedOpponentStats!$B:$B,0),COLUMN()-27))</f>
        <v>0.245</v>
      </c>
      <c r="BF156" s="41">
        <f>IFERROR(INDEX(TeamRankings!$A:$R,MATCH($A156,TeamRankings!$B:$B,0),COLUMN()-49),INDEX(TeamRankings!$A:$R,MATCH($A156&amp;" NCAA",TeamRankings!$B:$B,0),COLUMN()-49))</f>
        <v>-0.03</v>
      </c>
      <c r="BG156" s="41">
        <f>IFERROR(INDEX(TeamRankings!$A:$R,MATCH($A156,TeamRankings!$B:$B,0),COLUMN()-48),INDEX(TeamRankings!$A:$R,MATCH($A156&amp;" NCAA",TeamRankings!$B:$B,0),COLUMN()-48))</f>
        <v>-6.6</v>
      </c>
      <c r="BH156" s="41">
        <f>IFERROR(INDEX(TeamRankings!$A:$R,MATCH($A156,TeamRankings!$B:$B,0),COLUMN()-47),INDEX(TeamRankings!$A:$R,MATCH($A156&amp;" NCAA",TeamRankings!$B:$B,0),COLUMN()-47))</f>
        <v>-5.65</v>
      </c>
      <c r="BI156" s="41">
        <f>IFERROR(INDEX(TeamRankings!$A:$R,MATCH($A156,TeamRankings!$B:$B,0),COLUMN()-47),INDEX(TeamRankings!$A:$R,MATCH($A156&amp;" NCAA",TeamRankings!$B:$B,0),COLUMN()-47))</f>
        <v>-2.76</v>
      </c>
      <c r="BJ156" s="41">
        <f>IFERROR(INDEX(TeamRankings!$A:$R,MATCH($A156,TeamRankings!$B:$B,0),COLUMN()-47),INDEX(TeamRankings!$A:$R,MATCH($A156&amp;" NCAA",TeamRankings!$B:$B,0),COLUMN()-47))</f>
        <v>-8.41</v>
      </c>
      <c r="BK156" s="41">
        <f>IFERROR(INDEX(TeamRankings!$A:$R,MATCH($A156,TeamRankings!$B:$B,0),COLUMN()-47),INDEX(TeamRankings!$A:$R,MATCH($A156&amp;" NCAA",TeamRankings!$B:$B,0),COLUMN()-47))</f>
        <v>96.6</v>
      </c>
      <c r="BL156" s="41">
        <f>IFERROR(INDEX(TeamRankings!$A:$R,MATCH($A156,TeamRankings!$B:$B,0),COLUMN()-47),INDEX(TeamRankings!$A:$R,MATCH($A156&amp;" NCAA",TeamRankings!$B:$B,0),COLUMN()-47))</f>
        <v>107.84</v>
      </c>
      <c r="BM156" s="41">
        <f>IFERROR(INDEX(TeamRankings!$A:$R,MATCH($A156,TeamRankings!$B:$B,0),COLUMN()-47),INDEX(TeamRankings!$A:$R,MATCH($A156&amp;" NCAA",TeamRankings!$B:$B,0),COLUMN()-47))</f>
        <v>-11.24</v>
      </c>
      <c r="BN156">
        <f t="shared" si="48"/>
        <v>279.5</v>
      </c>
      <c r="BO156">
        <f t="shared" si="49"/>
        <v>249.5</v>
      </c>
      <c r="BP156">
        <f t="shared" si="35"/>
        <v>70.794117647058826</v>
      </c>
      <c r="BQ156" s="41" t="str">
        <f>INDEX(TeamRankings!$A:$R,MATCH($A156,TeamRankings!$B:$B,0),3)</f>
        <v>Big South</v>
      </c>
      <c r="BR156" s="40">
        <f t="shared" si="36"/>
        <v>0</v>
      </c>
      <c r="BS156" s="40">
        <f t="shared" si="37"/>
        <v>1.8000000000000016E-2</v>
      </c>
      <c r="BT156" s="40">
        <f t="shared" si="38"/>
        <v>9.000000000000008E-3</v>
      </c>
      <c r="BU156" s="40">
        <f t="shared" si="39"/>
        <v>1.2000000000000011E-2</v>
      </c>
      <c r="BV156" s="40">
        <f t="shared" si="40"/>
        <v>1.4000000000000057</v>
      </c>
      <c r="BW156" s="40">
        <f t="shared" si="41"/>
        <v>-5.8999999999999986</v>
      </c>
      <c r="BX156" s="40">
        <f t="shared" si="42"/>
        <v>0.59999999999999964</v>
      </c>
      <c r="BY156" s="40">
        <f t="shared" si="43"/>
        <v>-4.6000000000000005</v>
      </c>
      <c r="BZ156" s="40">
        <f t="shared" si="44"/>
        <v>1.7000000000000015E-2</v>
      </c>
      <c r="CA156" s="40">
        <f t="shared" si="45"/>
        <v>1.8999999999999986</v>
      </c>
      <c r="CB156" s="40">
        <f t="shared" si="46"/>
        <v>0.40000000000000213</v>
      </c>
      <c r="CC156" s="40">
        <f t="shared" si="47"/>
        <v>5.0000000000000044E-3</v>
      </c>
    </row>
    <row r="157" spans="1:81" x14ac:dyDescent="0.25">
      <c r="A157" t="s">
        <v>283</v>
      </c>
      <c r="B157">
        <f>IFERROR(INDEX(BasicStats!$A:$AH,MATCH($A157,BasicStats!$B:$B,0),COLUMN()+1),INDEX(BasicStats!$A:$AH,MATCH($A157&amp;" NCAA",BasicStats!$B:$B,0),COLUMN()+1))</f>
        <v>32</v>
      </c>
      <c r="C157">
        <f>IFERROR(INDEX(BasicStats!$A:$AH,MATCH($A157,BasicStats!$B:$B,0),COLUMN()+1),INDEX(BasicStats!$A:$AH,MATCH($A157&amp;" NCAA",BasicStats!$B:$B,0),COLUMN()+1))</f>
        <v>19</v>
      </c>
      <c r="D157">
        <f>IFERROR(INDEX(BasicStats!$A:$AH,MATCH($A157,BasicStats!$B:$B,0),COLUMN()+1),INDEX(BasicStats!$A:$AH,MATCH($A157&amp;" NCAA",BasicStats!$B:$B,0),COLUMN()+1))</f>
        <v>13</v>
      </c>
      <c r="E157">
        <f>IFERROR(INDEX(BasicStats!$A:$AH,MATCH($A157,BasicStats!$B:$B,0),COLUMN()+1),INDEX(BasicStats!$A:$AH,MATCH($A157&amp;" NCAA",BasicStats!$B:$B,0),COLUMN()+1))</f>
        <v>0.59399999999999997</v>
      </c>
      <c r="F157">
        <f>IFERROR(INDEX(BasicStats!$A:$AH,MATCH($A157,BasicStats!$B:$B,0),COLUMN()+1),INDEX(BasicStats!$A:$AH,MATCH($A157&amp;" NCAA",BasicStats!$B:$B,0),COLUMN()+1))</f>
        <v>-2.0699999999999998</v>
      </c>
      <c r="G157">
        <f>IFERROR(INDEX(BasicStats!$A:$AH,MATCH($A157,BasicStats!$B:$B,0),COLUMN()+1),INDEX(BasicStats!$A:$AH,MATCH($A157&amp;" NCAA",BasicStats!$B:$B,0),COLUMN()+1))</f>
        <v>-1.51</v>
      </c>
      <c r="H157">
        <f>IFERROR(INDEX(BasicStats!$A:$AH,MATCH($A157,BasicStats!$B:$B,0),COLUMN()+1),INDEX(BasicStats!$A:$AH,MATCH($A157&amp;" NCAA",BasicStats!$B:$B,0),COLUMN()+1))</f>
        <v>10</v>
      </c>
      <c r="I157">
        <f>IFERROR(INDEX(BasicStats!$A:$AH,MATCH($A157,BasicStats!$B:$B,0),COLUMN()+1),INDEX(BasicStats!$A:$AH,MATCH($A157&amp;" NCAA",BasicStats!$B:$B,0),COLUMN()+1))</f>
        <v>8</v>
      </c>
      <c r="J157">
        <f>IFERROR(INDEX(BasicStats!$A:$AH,MATCH($A157,BasicStats!$B:$B,0),COLUMN()+1),INDEX(BasicStats!$A:$AH,MATCH($A157&amp;" NCAA",BasicStats!$B:$B,0),COLUMN()+1))</f>
        <v>10</v>
      </c>
      <c r="K157">
        <f>IFERROR(INDEX(BasicStats!$A:$AH,MATCH($A157,BasicStats!$B:$B,0),COLUMN()+1),INDEX(BasicStats!$A:$AH,MATCH($A157&amp;" NCAA",BasicStats!$B:$B,0),COLUMN()+1))</f>
        <v>4</v>
      </c>
      <c r="L157">
        <f>IFERROR(INDEX(BasicStats!$A:$AH,MATCH($A157,BasicStats!$B:$B,0),COLUMN()+1),INDEX(BasicStats!$A:$AH,MATCH($A157&amp;" NCAA",BasicStats!$B:$B,0),COLUMN()+1))</f>
        <v>7</v>
      </c>
      <c r="M157">
        <f>IFERROR(INDEX(BasicStats!$A:$AH,MATCH($A157,BasicStats!$B:$B,0),COLUMN()+1),INDEX(BasicStats!$A:$AH,MATCH($A157&amp;" NCAA",BasicStats!$B:$B,0),COLUMN()+1))</f>
        <v>7</v>
      </c>
      <c r="N157">
        <f>IFERROR(INDEX(BasicStats!$A:$AH,MATCH($A157,BasicStats!$B:$B,0),COLUMN()+1),INDEX(BasicStats!$A:$AH,MATCH($A157&amp;" NCAA",BasicStats!$B:$B,0),COLUMN()+1))</f>
        <v>2612</v>
      </c>
      <c r="O157">
        <f>IFERROR(INDEX(BasicStats!$A:$AH,MATCH($A157,BasicStats!$B:$B,0),COLUMN()+1),INDEX(BasicStats!$A:$AH,MATCH($A157&amp;" NCAA",BasicStats!$B:$B,0),COLUMN()+1))</f>
        <v>2575</v>
      </c>
      <c r="P157">
        <f>IFERROR(INDEX(BasicStats!$A:$AH,MATCH($A157,BasicStats!$B:$B,0),COLUMN()+1),INDEX(BasicStats!$A:$AH,MATCH($A157&amp;" NCAA",BasicStats!$B:$B,0),COLUMN()+1))</f>
        <v>0</v>
      </c>
      <c r="Q157">
        <f>IFERROR(INDEX(BasicStats!$A:$AH,MATCH($A157,BasicStats!$B:$B,0),COLUMN()+1),INDEX(BasicStats!$A:$AH,MATCH($A157&amp;" NCAA",BasicStats!$B:$B,0),COLUMN()+1))</f>
        <v>1290</v>
      </c>
      <c r="R157">
        <f>IFERROR(INDEX(BasicStats!$A:$AH,MATCH($A157,BasicStats!$B:$B,0),COLUMN()+1),INDEX(BasicStats!$A:$AH,MATCH($A157&amp;" NCAA",BasicStats!$B:$B,0),COLUMN()+1))</f>
        <v>901</v>
      </c>
      <c r="S157">
        <f>IFERROR(INDEX(BasicStats!$A:$AH,MATCH($A157,BasicStats!$B:$B,0),COLUMN()+1),INDEX(BasicStats!$A:$AH,MATCH($A157&amp;" NCAA",BasicStats!$B:$B,0),COLUMN()+1))</f>
        <v>2021</v>
      </c>
      <c r="T157">
        <f>IFERROR(INDEX(BasicStats!$A:$AH,MATCH($A157,BasicStats!$B:$B,0),COLUMN()+1),INDEX(BasicStats!$A:$AH,MATCH($A157&amp;" NCAA",BasicStats!$B:$B,0),COLUMN()+1))</f>
        <v>0.44600000000000001</v>
      </c>
      <c r="U157">
        <f>IFERROR(INDEX(BasicStats!$A:$AH,MATCH($A157,BasicStats!$B:$B,0),COLUMN()+1),INDEX(BasicStats!$A:$AH,MATCH($A157&amp;" NCAA",BasicStats!$B:$B,0),COLUMN()+1))</f>
        <v>283</v>
      </c>
      <c r="V157">
        <f>IFERROR(INDEX(BasicStats!$A:$AH,MATCH($A157,BasicStats!$B:$B,0),COLUMN()+1),INDEX(BasicStats!$A:$AH,MATCH($A157&amp;" NCAA",BasicStats!$B:$B,0),COLUMN()+1))</f>
        <v>814</v>
      </c>
      <c r="W157">
        <f>IFERROR(INDEX(BasicStats!$A:$AH,MATCH($A157,BasicStats!$B:$B,0),COLUMN()+1),INDEX(BasicStats!$A:$AH,MATCH($A157&amp;" NCAA",BasicStats!$B:$B,0),COLUMN()+1))</f>
        <v>0.34799999999999998</v>
      </c>
      <c r="X157">
        <f>IFERROR(INDEX(BasicStats!$A:$AH,MATCH($A157,BasicStats!$B:$B,0),COLUMN()+1),INDEX(BasicStats!$A:$AH,MATCH($A157&amp;" NCAA",BasicStats!$B:$B,0),COLUMN()+1))</f>
        <v>527</v>
      </c>
      <c r="Y157">
        <f>IFERROR(INDEX(BasicStats!$A:$AH,MATCH($A157,BasicStats!$B:$B,0),COLUMN()+1),INDEX(BasicStats!$A:$AH,MATCH($A157&amp;" NCAA",BasicStats!$B:$B,0),COLUMN()+1))</f>
        <v>710</v>
      </c>
      <c r="Z157">
        <f>IFERROR(INDEX(BasicStats!$A:$AH,MATCH($A157,BasicStats!$B:$B,0),COLUMN()+1),INDEX(BasicStats!$A:$AH,MATCH($A157&amp;" NCAA",BasicStats!$B:$B,0),COLUMN()+1))</f>
        <v>0.74199999999999999</v>
      </c>
      <c r="AA157">
        <f>IFERROR(INDEX(BasicStats!$A:$AH,MATCH($A157,BasicStats!$B:$B,0),COLUMN()+1),INDEX(BasicStats!$A:$AH,MATCH($A157&amp;" NCAA",BasicStats!$B:$B,0),COLUMN()+1))</f>
        <v>363</v>
      </c>
      <c r="AB157">
        <f>IFERROR(INDEX(BasicStats!$A:$AH,MATCH($A157,BasicStats!$B:$B,0),COLUMN()+1),INDEX(BasicStats!$A:$AH,MATCH($A157&amp;" NCAA",BasicStats!$B:$B,0),COLUMN()+1))</f>
        <v>1141</v>
      </c>
      <c r="AC157">
        <f>IFERROR(INDEX(BasicStats!$A:$AH,MATCH($A157,BasicStats!$B:$B,0),COLUMN()+1),INDEX(BasicStats!$A:$AH,MATCH($A157&amp;" NCAA",BasicStats!$B:$B,0),COLUMN()+1))</f>
        <v>485</v>
      </c>
      <c r="AD157">
        <f>IFERROR(INDEX(BasicStats!$A:$AH,MATCH($A157,BasicStats!$B:$B,0),COLUMN()+1),INDEX(BasicStats!$A:$AH,MATCH($A157&amp;" NCAA",BasicStats!$B:$B,0),COLUMN()+1))</f>
        <v>224</v>
      </c>
      <c r="AE157">
        <f>IFERROR(INDEX(BasicStats!$A:$AH,MATCH($A157,BasicStats!$B:$B,0),COLUMN()+1),INDEX(BasicStats!$A:$AH,MATCH($A157&amp;" NCAA",BasicStats!$B:$B,0),COLUMN()+1))</f>
        <v>125</v>
      </c>
      <c r="AF157">
        <f>IFERROR(INDEX(BasicStats!$A:$AH,MATCH($A157,BasicStats!$B:$B,0),COLUMN()+1),INDEX(BasicStats!$A:$AH,MATCH($A157&amp;" NCAA",BasicStats!$B:$B,0),COLUMN()+1))</f>
        <v>423</v>
      </c>
      <c r="AG157" s="38">
        <f>IFERROR(INDEX(AdvancedStats!$A:$AD,MATCH($A157,AdvancedStats!$B:$B,0),COLUMN()-15),INDEX(AdvancedStats!$A:$AD,MATCH($A157&amp;" NCAA",AdvancedStats!$B:$B,0),COLUMN()-15))</f>
        <v>74.900000000000006</v>
      </c>
      <c r="AH157" s="38">
        <f>IFERROR(INDEX(AdvancedStats!$A:$AD,MATCH($A157,AdvancedStats!$B:$B,0),COLUMN()-15),INDEX(AdvancedStats!$A:$AD,MATCH($A157&amp;" NCAA",AdvancedStats!$B:$B,0),COLUMN()-15))</f>
        <v>108.2</v>
      </c>
      <c r="AI157" s="38">
        <f>IFERROR(INDEX(AdvancedStats!$A:$AD,MATCH($A157,AdvancedStats!$B:$B,0),COLUMN()-15),INDEX(AdvancedStats!$A:$AD,MATCH($A157&amp;" NCAA",AdvancedStats!$B:$B,0),COLUMN()-15))</f>
        <v>0.35099999999999998</v>
      </c>
      <c r="AJ157" s="38">
        <f>IFERROR(INDEX(AdvancedStats!$A:$AD,MATCH($A157,AdvancedStats!$B:$B,0),COLUMN()-15),INDEX(AdvancedStats!$A:$AD,MATCH($A157&amp;" NCAA",AdvancedStats!$B:$B,0),COLUMN()-15))</f>
        <v>0.40300000000000002</v>
      </c>
      <c r="AK157" s="38">
        <f>IFERROR(INDEX(AdvancedStats!$A:$AD,MATCH($A157,AdvancedStats!$B:$B,0),COLUMN()-15),INDEX(AdvancedStats!$A:$AD,MATCH($A157&amp;" NCAA",AdvancedStats!$B:$B,0),COLUMN()-15))</f>
        <v>0.55400000000000005</v>
      </c>
      <c r="AL157" s="38">
        <f>IFERROR(INDEX(AdvancedStats!$A:$AD,MATCH($A157,AdvancedStats!$B:$B,0),COLUMN()-15),INDEX(AdvancedStats!$A:$AD,MATCH($A157&amp;" NCAA",AdvancedStats!$B:$B,0),COLUMN()-15))</f>
        <v>48.5</v>
      </c>
      <c r="AM157" s="38">
        <f>IFERROR(INDEX(AdvancedStats!$A:$AD,MATCH($A157,AdvancedStats!$B:$B,0),COLUMN()-15),INDEX(AdvancedStats!$A:$AD,MATCH($A157&amp;" NCAA",AdvancedStats!$B:$B,0),COLUMN()-15))</f>
        <v>53.8</v>
      </c>
      <c r="AN157" s="38">
        <f>IFERROR(INDEX(AdvancedStats!$A:$AD,MATCH($A157,AdvancedStats!$B:$B,0),COLUMN()-15),INDEX(AdvancedStats!$A:$AD,MATCH($A157&amp;" NCAA",AdvancedStats!$B:$B,0),COLUMN()-15))</f>
        <v>9.3000000000000007</v>
      </c>
      <c r="AO157" s="38">
        <f>IFERROR(INDEX(AdvancedStats!$A:$AD,MATCH($A157,AdvancedStats!$B:$B,0),COLUMN()-15),INDEX(AdvancedStats!$A:$AD,MATCH($A157&amp;" NCAA",AdvancedStats!$B:$B,0),COLUMN()-15))</f>
        <v>10</v>
      </c>
      <c r="AP157" s="38">
        <f>IFERROR(INDEX(AdvancedStats!$A:$AD,MATCH($A157,AdvancedStats!$B:$B,0),COLUMN()-15),INDEX(AdvancedStats!$A:$AD,MATCH($A157&amp;" NCAA",AdvancedStats!$B:$B,0),COLUMN()-15))</f>
        <v>0.51600000000000001</v>
      </c>
      <c r="AQ157" s="38">
        <f>IFERROR(INDEX(AdvancedStats!$A:$AD,MATCH($A157,AdvancedStats!$B:$B,0),COLUMN()-15),INDEX(AdvancedStats!$A:$AD,MATCH($A157&amp;" NCAA",AdvancedStats!$B:$B,0),COLUMN()-15))</f>
        <v>15.2</v>
      </c>
      <c r="AR157" s="38">
        <f>IFERROR(INDEX(AdvancedStats!$A:$AD,MATCH($A157,AdvancedStats!$B:$B,0),COLUMN()-15),INDEX(AdvancedStats!$A:$AD,MATCH($A157&amp;" NCAA",AdvancedStats!$B:$B,0),COLUMN()-15))</f>
        <v>29.8</v>
      </c>
      <c r="AS157" s="38">
        <f>IFERROR(INDEX(AdvancedStats!$A:$AD,MATCH($A157,AdvancedStats!$B:$B,0),COLUMN()-15),INDEX(AdvancedStats!$A:$AD,MATCH($A157&amp;" NCAA",AdvancedStats!$B:$B,0),COLUMN()-15))</f>
        <v>0.26100000000000001</v>
      </c>
      <c r="AT157" s="39">
        <f>IFERROR(INDEX(AdvancedOpponentStats!$A:$AD,MATCH($A157,AdvancedOpponentStats!$B:$B,0),COLUMN()-27),INDEX(AdvancedOpponentStats!$A:$AD,MATCH($A157&amp;" NCAA",AdvancedOpponentStats!$B:$B,0),COLUMN()-27))</f>
        <v>106.7</v>
      </c>
      <c r="AU157" s="39">
        <f>IFERROR(INDEX(AdvancedOpponentStats!$A:$AD,MATCH($A157,AdvancedOpponentStats!$B:$B,0),COLUMN()-27),INDEX(AdvancedOpponentStats!$A:$AD,MATCH($A157&amp;" NCAA",AdvancedOpponentStats!$B:$B,0),COLUMN()-27))</f>
        <v>0.35899999999999999</v>
      </c>
      <c r="AV157" s="39">
        <f>IFERROR(INDEX(AdvancedOpponentStats!$A:$AD,MATCH($A157,AdvancedOpponentStats!$B:$B,0),COLUMN()-27),INDEX(AdvancedOpponentStats!$A:$AD,MATCH($A157&amp;" NCAA",AdvancedOpponentStats!$B:$B,0),COLUMN()-27))</f>
        <v>0.35599999999999998</v>
      </c>
      <c r="AW157" s="39">
        <f>IFERROR(INDEX(AdvancedOpponentStats!$A:$AD,MATCH($A157,AdvancedOpponentStats!$B:$B,0),COLUMN()-27),INDEX(AdvancedOpponentStats!$A:$AD,MATCH($A157&amp;" NCAA",AdvancedOpponentStats!$B:$B,0),COLUMN()-27))</f>
        <v>0.56399999999999995</v>
      </c>
      <c r="AX157" s="39">
        <f>IFERROR(INDEX(AdvancedOpponentStats!$A:$AD,MATCH($A157,AdvancedOpponentStats!$B:$B,0),COLUMN()-27),INDEX(AdvancedOpponentStats!$A:$AD,MATCH($A157&amp;" NCAA",AdvancedOpponentStats!$B:$B,0),COLUMN()-27))</f>
        <v>51.5</v>
      </c>
      <c r="AY157" s="39">
        <f>IFERROR(INDEX(AdvancedOpponentStats!$A:$AD,MATCH($A157,AdvancedOpponentStats!$B:$B,0),COLUMN()-27),INDEX(AdvancedOpponentStats!$A:$AD,MATCH($A157&amp;" NCAA",AdvancedOpponentStats!$B:$B,0),COLUMN()-27))</f>
        <v>45.3</v>
      </c>
      <c r="AZ157" s="39">
        <f>IFERROR(INDEX(AdvancedOpponentStats!$A:$AD,MATCH($A157,AdvancedOpponentStats!$B:$B,0),COLUMN()-27),INDEX(AdvancedOpponentStats!$A:$AD,MATCH($A157&amp;" NCAA",AdvancedOpponentStats!$B:$B,0),COLUMN()-27))</f>
        <v>8.3000000000000007</v>
      </c>
      <c r="BA157" s="39">
        <f>IFERROR(INDEX(AdvancedOpponentStats!$A:$AD,MATCH($A157,AdvancedOpponentStats!$B:$B,0),COLUMN()-27),INDEX(AdvancedOpponentStats!$A:$AD,MATCH($A157&amp;" NCAA",AdvancedOpponentStats!$B:$B,0),COLUMN()-27))</f>
        <v>7.8</v>
      </c>
      <c r="BB157" s="39">
        <f>IFERROR(INDEX(AdvancedOpponentStats!$A:$AD,MATCH($A157,AdvancedOpponentStats!$B:$B,0),COLUMN()-27),INDEX(AdvancedOpponentStats!$A:$AD,MATCH($A157&amp;" NCAA",AdvancedOpponentStats!$B:$B,0),COLUMN()-27))</f>
        <v>0.52800000000000002</v>
      </c>
      <c r="BC157" s="39">
        <f>IFERROR(INDEX(AdvancedOpponentStats!$A:$AD,MATCH($A157,AdvancedOpponentStats!$B:$B,0),COLUMN()-27),INDEX(AdvancedOpponentStats!$A:$AD,MATCH($A157&amp;" NCAA",AdvancedOpponentStats!$B:$B,0),COLUMN()-27))</f>
        <v>17.5</v>
      </c>
      <c r="BD157" s="39">
        <f>IFERROR(INDEX(AdvancedOpponentStats!$A:$AD,MATCH($A157,AdvancedOpponentStats!$B:$B,0),COLUMN()-27),INDEX(AdvancedOpponentStats!$A:$AD,MATCH($A157&amp;" NCAA",AdvancedOpponentStats!$B:$B,0),COLUMN()-27))</f>
        <v>31.5</v>
      </c>
      <c r="BE157" s="39">
        <f>IFERROR(INDEX(AdvancedOpponentStats!$A:$AD,MATCH($A157,AdvancedOpponentStats!$B:$B,0),COLUMN()-27),INDEX(AdvancedOpponentStats!$A:$AD,MATCH($A157&amp;" NCAA",AdvancedOpponentStats!$B:$B,0),COLUMN()-27))</f>
        <v>0.26400000000000001</v>
      </c>
      <c r="BF157" s="41">
        <f>IFERROR(INDEX(TeamRankings!$A:$R,MATCH($A157,TeamRankings!$B:$B,0),COLUMN()-49),INDEX(TeamRankings!$A:$R,MATCH($A157&amp;" NCAA",TeamRankings!$B:$B,0),COLUMN()-49))</f>
        <v>1.1599999999999999</v>
      </c>
      <c r="BG157" s="41">
        <f>IFERROR(INDEX(TeamRankings!$A:$R,MATCH($A157,TeamRankings!$B:$B,0),COLUMN()-48),INDEX(TeamRankings!$A:$R,MATCH($A157&amp;" NCAA",TeamRankings!$B:$B,0),COLUMN()-48))</f>
        <v>-1.51</v>
      </c>
      <c r="BH157" s="41">
        <f>IFERROR(INDEX(TeamRankings!$A:$R,MATCH($A157,TeamRankings!$B:$B,0),COLUMN()-47),INDEX(TeamRankings!$A:$R,MATCH($A157&amp;" NCAA",TeamRankings!$B:$B,0),COLUMN()-47))</f>
        <v>5.77</v>
      </c>
      <c r="BI157" s="41">
        <f>IFERROR(INDEX(TeamRankings!$A:$R,MATCH($A157,TeamRankings!$B:$B,0),COLUMN()-47),INDEX(TeamRankings!$A:$R,MATCH($A157&amp;" NCAA",TeamRankings!$B:$B,0),COLUMN()-47))</f>
        <v>-7.85</v>
      </c>
      <c r="BJ157" s="41">
        <f>IFERROR(INDEX(TeamRankings!$A:$R,MATCH($A157,TeamRankings!$B:$B,0),COLUMN()-47),INDEX(TeamRankings!$A:$R,MATCH($A157&amp;" NCAA",TeamRankings!$B:$B,0),COLUMN()-47))</f>
        <v>-2.0699999999999998</v>
      </c>
      <c r="BK157" s="41">
        <f>IFERROR(INDEX(TeamRankings!$A:$R,MATCH($A157,TeamRankings!$B:$B,0),COLUMN()-47),INDEX(TeamRankings!$A:$R,MATCH($A157&amp;" NCAA",TeamRankings!$B:$B,0),COLUMN()-47))</f>
        <v>104.89</v>
      </c>
      <c r="BL157" s="41">
        <f>IFERROR(INDEX(TeamRankings!$A:$R,MATCH($A157,TeamRankings!$B:$B,0),COLUMN()-47),INDEX(TeamRankings!$A:$R,MATCH($A157&amp;" NCAA",TeamRankings!$B:$B,0),COLUMN()-47))</f>
        <v>107.03</v>
      </c>
      <c r="BM157" s="41">
        <f>IFERROR(INDEX(TeamRankings!$A:$R,MATCH($A157,TeamRankings!$B:$B,0),COLUMN()-47),INDEX(TeamRankings!$A:$R,MATCH($A157&amp;" NCAA",TeamRankings!$B:$B,0),COLUMN()-47))</f>
        <v>-2.15</v>
      </c>
      <c r="BN157">
        <f t="shared" si="48"/>
        <v>143</v>
      </c>
      <c r="BO157">
        <f t="shared" si="49"/>
        <v>238</v>
      </c>
      <c r="BP157">
        <f t="shared" si="35"/>
        <v>81.625</v>
      </c>
      <c r="BQ157" s="41" t="str">
        <f>INDEX(TeamRankings!$A:$R,MATCH($A157,TeamRankings!$B:$B,0),3)</f>
        <v>Sun Belt</v>
      </c>
      <c r="BR157" s="40">
        <f t="shared" si="36"/>
        <v>1.5</v>
      </c>
      <c r="BS157" s="40">
        <f t="shared" si="37"/>
        <v>-8.0000000000000071E-3</v>
      </c>
      <c r="BT157" s="40">
        <f t="shared" si="38"/>
        <v>4.7000000000000042E-2</v>
      </c>
      <c r="BU157" s="40">
        <f t="shared" si="39"/>
        <v>-9.9999999999998979E-3</v>
      </c>
      <c r="BV157" s="40">
        <f t="shared" si="40"/>
        <v>-3</v>
      </c>
      <c r="BW157" s="40">
        <f t="shared" si="41"/>
        <v>8.5</v>
      </c>
      <c r="BX157" s="40">
        <f t="shared" si="42"/>
        <v>1</v>
      </c>
      <c r="BY157" s="40">
        <f t="shared" si="43"/>
        <v>2.2000000000000002</v>
      </c>
      <c r="BZ157" s="40">
        <f t="shared" si="44"/>
        <v>-1.2000000000000011E-2</v>
      </c>
      <c r="CA157" s="40">
        <f t="shared" si="45"/>
        <v>-2.3000000000000007</v>
      </c>
      <c r="CB157" s="40">
        <f t="shared" si="46"/>
        <v>-1.6999999999999993</v>
      </c>
      <c r="CC157" s="40">
        <f t="shared" si="47"/>
        <v>-3.0000000000000027E-3</v>
      </c>
    </row>
    <row r="158" spans="1:81" x14ac:dyDescent="0.25">
      <c r="A158" t="s">
        <v>284</v>
      </c>
      <c r="B158">
        <f>IFERROR(INDEX(BasicStats!$A:$AH,MATCH($A158,BasicStats!$B:$B,0),COLUMN()+1),INDEX(BasicStats!$A:$AH,MATCH($A158&amp;" NCAA",BasicStats!$B:$B,0),COLUMN()+1))</f>
        <v>35</v>
      </c>
      <c r="C158">
        <f>IFERROR(INDEX(BasicStats!$A:$AH,MATCH($A158,BasicStats!$B:$B,0),COLUMN()+1),INDEX(BasicStats!$A:$AH,MATCH($A158&amp;" NCAA",BasicStats!$B:$B,0),COLUMN()+1))</f>
        <v>19</v>
      </c>
      <c r="D158">
        <f>IFERROR(INDEX(BasicStats!$A:$AH,MATCH($A158,BasicStats!$B:$B,0),COLUMN()+1),INDEX(BasicStats!$A:$AH,MATCH($A158&amp;" NCAA",BasicStats!$B:$B,0),COLUMN()+1))</f>
        <v>16</v>
      </c>
      <c r="E158">
        <f>IFERROR(INDEX(BasicStats!$A:$AH,MATCH($A158,BasicStats!$B:$B,0),COLUMN()+1),INDEX(BasicStats!$A:$AH,MATCH($A158&amp;" NCAA",BasicStats!$B:$B,0),COLUMN()+1))</f>
        <v>0.54300000000000004</v>
      </c>
      <c r="F158">
        <f>IFERROR(INDEX(BasicStats!$A:$AH,MATCH($A158,BasicStats!$B:$B,0),COLUMN()+1),INDEX(BasicStats!$A:$AH,MATCH($A158&amp;" NCAA",BasicStats!$B:$B,0),COLUMN()+1))</f>
        <v>0.8</v>
      </c>
      <c r="G158">
        <f>IFERROR(INDEX(BasicStats!$A:$AH,MATCH($A158,BasicStats!$B:$B,0),COLUMN()+1),INDEX(BasicStats!$A:$AH,MATCH($A158&amp;" NCAA",BasicStats!$B:$B,0),COLUMN()+1))</f>
        <v>-1.96</v>
      </c>
      <c r="H158">
        <f>IFERROR(INDEX(BasicStats!$A:$AH,MATCH($A158,BasicStats!$B:$B,0),COLUMN()+1),INDEX(BasicStats!$A:$AH,MATCH($A158&amp;" NCAA",BasicStats!$B:$B,0),COLUMN()+1))</f>
        <v>9</v>
      </c>
      <c r="I158">
        <f>IFERROR(INDEX(BasicStats!$A:$AH,MATCH($A158,BasicStats!$B:$B,0),COLUMN()+1),INDEX(BasicStats!$A:$AH,MATCH($A158&amp;" NCAA",BasicStats!$B:$B,0),COLUMN()+1))</f>
        <v>9</v>
      </c>
      <c r="J158">
        <f>IFERROR(INDEX(BasicStats!$A:$AH,MATCH($A158,BasicStats!$B:$B,0),COLUMN()+1),INDEX(BasicStats!$A:$AH,MATCH($A158&amp;" NCAA",BasicStats!$B:$B,0),COLUMN()+1))</f>
        <v>14</v>
      </c>
      <c r="K158">
        <f>IFERROR(INDEX(BasicStats!$A:$AH,MATCH($A158,BasicStats!$B:$B,0),COLUMN()+1),INDEX(BasicStats!$A:$AH,MATCH($A158&amp;" NCAA",BasicStats!$B:$B,0),COLUMN()+1))</f>
        <v>3</v>
      </c>
      <c r="L158">
        <f>IFERROR(INDEX(BasicStats!$A:$AH,MATCH($A158,BasicStats!$B:$B,0),COLUMN()+1),INDEX(BasicStats!$A:$AH,MATCH($A158&amp;" NCAA",BasicStats!$B:$B,0),COLUMN()+1))</f>
        <v>4</v>
      </c>
      <c r="M158">
        <f>IFERROR(INDEX(BasicStats!$A:$AH,MATCH($A158,BasicStats!$B:$B,0),COLUMN()+1),INDEX(BasicStats!$A:$AH,MATCH($A158&amp;" NCAA",BasicStats!$B:$B,0),COLUMN()+1))</f>
        <v>12</v>
      </c>
      <c r="N158">
        <f>IFERROR(INDEX(BasicStats!$A:$AH,MATCH($A158,BasicStats!$B:$B,0),COLUMN()+1),INDEX(BasicStats!$A:$AH,MATCH($A158&amp;" NCAA",BasicStats!$B:$B,0),COLUMN()+1))</f>
        <v>2773</v>
      </c>
      <c r="O158">
        <f>IFERROR(INDEX(BasicStats!$A:$AH,MATCH($A158,BasicStats!$B:$B,0),COLUMN()+1),INDEX(BasicStats!$A:$AH,MATCH($A158&amp;" NCAA",BasicStats!$B:$B,0),COLUMN()+1))</f>
        <v>2637</v>
      </c>
      <c r="P158">
        <f>IFERROR(INDEX(BasicStats!$A:$AH,MATCH($A158,BasicStats!$B:$B,0),COLUMN()+1),INDEX(BasicStats!$A:$AH,MATCH($A158&amp;" NCAA",BasicStats!$B:$B,0),COLUMN()+1))</f>
        <v>0</v>
      </c>
      <c r="Q158">
        <f>IFERROR(INDEX(BasicStats!$A:$AH,MATCH($A158,BasicStats!$B:$B,0),COLUMN()+1),INDEX(BasicStats!$A:$AH,MATCH($A158&amp;" NCAA",BasicStats!$B:$B,0),COLUMN()+1))</f>
        <v>1425</v>
      </c>
      <c r="R158">
        <f>IFERROR(INDEX(BasicStats!$A:$AH,MATCH($A158,BasicStats!$B:$B,0),COLUMN()+1),INDEX(BasicStats!$A:$AH,MATCH($A158&amp;" NCAA",BasicStats!$B:$B,0),COLUMN()+1))</f>
        <v>922</v>
      </c>
      <c r="S158">
        <f>IFERROR(INDEX(BasicStats!$A:$AH,MATCH($A158,BasicStats!$B:$B,0),COLUMN()+1),INDEX(BasicStats!$A:$AH,MATCH($A158&amp;" NCAA",BasicStats!$B:$B,0),COLUMN()+1))</f>
        <v>2029</v>
      </c>
      <c r="T158">
        <f>IFERROR(INDEX(BasicStats!$A:$AH,MATCH($A158,BasicStats!$B:$B,0),COLUMN()+1),INDEX(BasicStats!$A:$AH,MATCH($A158&amp;" NCAA",BasicStats!$B:$B,0),COLUMN()+1))</f>
        <v>0.45400000000000001</v>
      </c>
      <c r="U158">
        <f>IFERROR(INDEX(BasicStats!$A:$AH,MATCH($A158,BasicStats!$B:$B,0),COLUMN()+1),INDEX(BasicStats!$A:$AH,MATCH($A158&amp;" NCAA",BasicStats!$B:$B,0),COLUMN()+1))</f>
        <v>353</v>
      </c>
      <c r="V158">
        <f>IFERROR(INDEX(BasicStats!$A:$AH,MATCH($A158,BasicStats!$B:$B,0),COLUMN()+1),INDEX(BasicStats!$A:$AH,MATCH($A158&amp;" NCAA",BasicStats!$B:$B,0),COLUMN()+1))</f>
        <v>891</v>
      </c>
      <c r="W158">
        <f>IFERROR(INDEX(BasicStats!$A:$AH,MATCH($A158,BasicStats!$B:$B,0),COLUMN()+1),INDEX(BasicStats!$A:$AH,MATCH($A158&amp;" NCAA",BasicStats!$B:$B,0),COLUMN()+1))</f>
        <v>0.39600000000000002</v>
      </c>
      <c r="X158">
        <f>IFERROR(INDEX(BasicStats!$A:$AH,MATCH($A158,BasicStats!$B:$B,0),COLUMN()+1),INDEX(BasicStats!$A:$AH,MATCH($A158&amp;" NCAA",BasicStats!$B:$B,0),COLUMN()+1))</f>
        <v>576</v>
      </c>
      <c r="Y158">
        <f>IFERROR(INDEX(BasicStats!$A:$AH,MATCH($A158,BasicStats!$B:$B,0),COLUMN()+1),INDEX(BasicStats!$A:$AH,MATCH($A158&amp;" NCAA",BasicStats!$B:$B,0),COLUMN()+1))</f>
        <v>737</v>
      </c>
      <c r="Z158">
        <f>IFERROR(INDEX(BasicStats!$A:$AH,MATCH($A158,BasicStats!$B:$B,0),COLUMN()+1),INDEX(BasicStats!$A:$AH,MATCH($A158&amp;" NCAA",BasicStats!$B:$B,0),COLUMN()+1))</f>
        <v>0.78200000000000003</v>
      </c>
      <c r="AA158">
        <f>IFERROR(INDEX(BasicStats!$A:$AH,MATCH($A158,BasicStats!$B:$B,0),COLUMN()+1),INDEX(BasicStats!$A:$AH,MATCH($A158&amp;" NCAA",BasicStats!$B:$B,0),COLUMN()+1))</f>
        <v>317</v>
      </c>
      <c r="AB158">
        <f>IFERROR(INDEX(BasicStats!$A:$AH,MATCH($A158,BasicStats!$B:$B,0),COLUMN()+1),INDEX(BasicStats!$A:$AH,MATCH($A158&amp;" NCAA",BasicStats!$B:$B,0),COLUMN()+1))</f>
        <v>1176</v>
      </c>
      <c r="AC158">
        <f>IFERROR(INDEX(BasicStats!$A:$AH,MATCH($A158,BasicStats!$B:$B,0),COLUMN()+1),INDEX(BasicStats!$A:$AH,MATCH($A158&amp;" NCAA",BasicStats!$B:$B,0),COLUMN()+1))</f>
        <v>498</v>
      </c>
      <c r="AD158">
        <f>IFERROR(INDEX(BasicStats!$A:$AH,MATCH($A158,BasicStats!$B:$B,0),COLUMN()+1),INDEX(BasicStats!$A:$AH,MATCH($A158&amp;" NCAA",BasicStats!$B:$B,0),COLUMN()+1))</f>
        <v>206</v>
      </c>
      <c r="AE158">
        <f>IFERROR(INDEX(BasicStats!$A:$AH,MATCH($A158,BasicStats!$B:$B,0),COLUMN()+1),INDEX(BasicStats!$A:$AH,MATCH($A158&amp;" NCAA",BasicStats!$B:$B,0),COLUMN()+1))</f>
        <v>78</v>
      </c>
      <c r="AF158">
        <f>IFERROR(INDEX(BasicStats!$A:$AH,MATCH($A158,BasicStats!$B:$B,0),COLUMN()+1),INDEX(BasicStats!$A:$AH,MATCH($A158&amp;" NCAA",BasicStats!$B:$B,0),COLUMN()+1))</f>
        <v>398</v>
      </c>
      <c r="AG158" s="38">
        <f>IFERROR(INDEX(AdvancedStats!$A:$AD,MATCH($A158,AdvancedStats!$B:$B,0),COLUMN()-15),INDEX(AdvancedStats!$A:$AD,MATCH($A158&amp;" NCAA",AdvancedStats!$B:$B,0),COLUMN()-15))</f>
        <v>69.2</v>
      </c>
      <c r="AH158" s="38">
        <f>IFERROR(INDEX(AdvancedStats!$A:$AD,MATCH($A158,AdvancedStats!$B:$B,0),COLUMN()-15),INDEX(AdvancedStats!$A:$AD,MATCH($A158&amp;" NCAA",AdvancedStats!$B:$B,0),COLUMN()-15))</f>
        <v>112.5</v>
      </c>
      <c r="AI158" s="38">
        <f>IFERROR(INDEX(AdvancedStats!$A:$AD,MATCH($A158,AdvancedStats!$B:$B,0),COLUMN()-15),INDEX(AdvancedStats!$A:$AD,MATCH($A158&amp;" NCAA",AdvancedStats!$B:$B,0),COLUMN()-15))</f>
        <v>0.36299999999999999</v>
      </c>
      <c r="AJ158" s="38">
        <f>IFERROR(INDEX(AdvancedStats!$A:$AD,MATCH($A158,AdvancedStats!$B:$B,0),COLUMN()-15),INDEX(AdvancedStats!$A:$AD,MATCH($A158&amp;" NCAA",AdvancedStats!$B:$B,0),COLUMN()-15))</f>
        <v>0.439</v>
      </c>
      <c r="AK158" s="38">
        <f>IFERROR(INDEX(AdvancedStats!$A:$AD,MATCH($A158,AdvancedStats!$B:$B,0),COLUMN()-15),INDEX(AdvancedStats!$A:$AD,MATCH($A158&amp;" NCAA",AdvancedStats!$B:$B,0),COLUMN()-15))</f>
        <v>0.58299999999999996</v>
      </c>
      <c r="AL158" s="38">
        <f>IFERROR(INDEX(AdvancedStats!$A:$AD,MATCH($A158,AdvancedStats!$B:$B,0),COLUMN()-15),INDEX(AdvancedStats!$A:$AD,MATCH($A158&amp;" NCAA",AdvancedStats!$B:$B,0),COLUMN()-15))</f>
        <v>49.4</v>
      </c>
      <c r="AM158" s="38">
        <f>IFERROR(INDEX(AdvancedStats!$A:$AD,MATCH($A158,AdvancedStats!$B:$B,0),COLUMN()-15),INDEX(AdvancedStats!$A:$AD,MATCH($A158&amp;" NCAA",AdvancedStats!$B:$B,0),COLUMN()-15))</f>
        <v>54</v>
      </c>
      <c r="AN158" s="38">
        <f>IFERROR(INDEX(AdvancedStats!$A:$AD,MATCH($A158,AdvancedStats!$B:$B,0),COLUMN()-15),INDEX(AdvancedStats!$A:$AD,MATCH($A158&amp;" NCAA",AdvancedStats!$B:$B,0),COLUMN()-15))</f>
        <v>8.4</v>
      </c>
      <c r="AO158" s="38">
        <f>IFERROR(INDEX(AdvancedStats!$A:$AD,MATCH($A158,AdvancedStats!$B:$B,0),COLUMN()-15),INDEX(AdvancedStats!$A:$AD,MATCH($A158&amp;" NCAA",AdvancedStats!$B:$B,0),COLUMN()-15))</f>
        <v>6.1</v>
      </c>
      <c r="AP158" s="38">
        <f>IFERROR(INDEX(AdvancedStats!$A:$AD,MATCH($A158,AdvancedStats!$B:$B,0),COLUMN()-15),INDEX(AdvancedStats!$A:$AD,MATCH($A158&amp;" NCAA",AdvancedStats!$B:$B,0),COLUMN()-15))</f>
        <v>0.54100000000000004</v>
      </c>
      <c r="AQ158" s="38">
        <f>IFERROR(INDEX(AdvancedStats!$A:$AD,MATCH($A158,AdvancedStats!$B:$B,0),COLUMN()-15),INDEX(AdvancedStats!$A:$AD,MATCH($A158&amp;" NCAA",AdvancedStats!$B:$B,0),COLUMN()-15))</f>
        <v>14.3</v>
      </c>
      <c r="AR158" s="38">
        <f>IFERROR(INDEX(AdvancedStats!$A:$AD,MATCH($A158,AdvancedStats!$B:$B,0),COLUMN()-15),INDEX(AdvancedStats!$A:$AD,MATCH($A158&amp;" NCAA",AdvancedStats!$B:$B,0),COLUMN()-15))</f>
        <v>27.2</v>
      </c>
      <c r="AS158" s="38">
        <f>IFERROR(INDEX(AdvancedStats!$A:$AD,MATCH($A158,AdvancedStats!$B:$B,0),COLUMN()-15),INDEX(AdvancedStats!$A:$AD,MATCH($A158&amp;" NCAA",AdvancedStats!$B:$B,0),COLUMN()-15))</f>
        <v>0.28399999999999997</v>
      </c>
      <c r="AT158" s="39">
        <f>IFERROR(INDEX(AdvancedOpponentStats!$A:$AD,MATCH($A158,AdvancedOpponentStats!$B:$B,0),COLUMN()-27),INDEX(AdvancedOpponentStats!$A:$AD,MATCH($A158&amp;" NCAA",AdvancedOpponentStats!$B:$B,0),COLUMN()-27))</f>
        <v>107</v>
      </c>
      <c r="AU158" s="39">
        <f>IFERROR(INDEX(AdvancedOpponentStats!$A:$AD,MATCH($A158,AdvancedOpponentStats!$B:$B,0),COLUMN()-27),INDEX(AdvancedOpponentStats!$A:$AD,MATCH($A158&amp;" NCAA",AdvancedOpponentStats!$B:$B,0),COLUMN()-27))</f>
        <v>0.27800000000000002</v>
      </c>
      <c r="AV158" s="39">
        <f>IFERROR(INDEX(AdvancedOpponentStats!$A:$AD,MATCH($A158,AdvancedOpponentStats!$B:$B,0),COLUMN()-27),INDEX(AdvancedOpponentStats!$A:$AD,MATCH($A158&amp;" NCAA",AdvancedOpponentStats!$B:$B,0),COLUMN()-27))</f>
        <v>0.39100000000000001</v>
      </c>
      <c r="AW158" s="39">
        <f>IFERROR(INDEX(AdvancedOpponentStats!$A:$AD,MATCH($A158,AdvancedOpponentStats!$B:$B,0),COLUMN()-27),INDEX(AdvancedOpponentStats!$A:$AD,MATCH($A158&amp;" NCAA",AdvancedOpponentStats!$B:$B,0),COLUMN()-27))</f>
        <v>0.55000000000000004</v>
      </c>
      <c r="AX158" s="39">
        <f>IFERROR(INDEX(AdvancedOpponentStats!$A:$AD,MATCH($A158,AdvancedOpponentStats!$B:$B,0),COLUMN()-27),INDEX(AdvancedOpponentStats!$A:$AD,MATCH($A158&amp;" NCAA",AdvancedOpponentStats!$B:$B,0),COLUMN()-27))</f>
        <v>50.6</v>
      </c>
      <c r="AY158" s="39">
        <f>IFERROR(INDEX(AdvancedOpponentStats!$A:$AD,MATCH($A158,AdvancedOpponentStats!$B:$B,0),COLUMN()-27),INDEX(AdvancedOpponentStats!$A:$AD,MATCH($A158&amp;" NCAA",AdvancedOpponentStats!$B:$B,0),COLUMN()-27))</f>
        <v>49</v>
      </c>
      <c r="AZ158" s="39">
        <f>IFERROR(INDEX(AdvancedOpponentStats!$A:$AD,MATCH($A158,AdvancedOpponentStats!$B:$B,0),COLUMN()-27),INDEX(AdvancedOpponentStats!$A:$AD,MATCH($A158&amp;" NCAA",AdvancedOpponentStats!$B:$B,0),COLUMN()-27))</f>
        <v>7.9</v>
      </c>
      <c r="BA158" s="39">
        <f>IFERROR(INDEX(AdvancedOpponentStats!$A:$AD,MATCH($A158,AdvancedOpponentStats!$B:$B,0),COLUMN()-27),INDEX(AdvancedOpponentStats!$A:$AD,MATCH($A158&amp;" NCAA",AdvancedOpponentStats!$B:$B,0),COLUMN()-27))</f>
        <v>11.1</v>
      </c>
      <c r="BB158" s="39">
        <f>IFERROR(INDEX(AdvancedOpponentStats!$A:$AD,MATCH($A158,AdvancedOpponentStats!$B:$B,0),COLUMN()-27),INDEX(AdvancedOpponentStats!$A:$AD,MATCH($A158&amp;" NCAA",AdvancedOpponentStats!$B:$B,0),COLUMN()-27))</f>
        <v>0.52400000000000002</v>
      </c>
      <c r="BC158" s="39">
        <f>IFERROR(INDEX(AdvancedOpponentStats!$A:$AD,MATCH($A158,AdvancedOpponentStats!$B:$B,0),COLUMN()-27),INDEX(AdvancedOpponentStats!$A:$AD,MATCH($A158&amp;" NCAA",AdvancedOpponentStats!$B:$B,0),COLUMN()-27))</f>
        <v>15.3</v>
      </c>
      <c r="BD158" s="39">
        <f>IFERROR(INDEX(AdvancedOpponentStats!$A:$AD,MATCH($A158,AdvancedOpponentStats!$B:$B,0),COLUMN()-27),INDEX(AdvancedOpponentStats!$A:$AD,MATCH($A158&amp;" NCAA",AdvancedOpponentStats!$B:$B,0),COLUMN()-27))</f>
        <v>29.4</v>
      </c>
      <c r="BE158" s="39">
        <f>IFERROR(INDEX(AdvancedOpponentStats!$A:$AD,MATCH($A158,AdvancedOpponentStats!$B:$B,0),COLUMN()-27),INDEX(AdvancedOpponentStats!$A:$AD,MATCH($A158&amp;" NCAA",AdvancedOpponentStats!$B:$B,0),COLUMN()-27))</f>
        <v>0.19900000000000001</v>
      </c>
      <c r="BF158" s="41">
        <f>IFERROR(INDEX(TeamRankings!$A:$R,MATCH($A158,TeamRankings!$B:$B,0),COLUMN()-49),INDEX(TeamRankings!$A:$R,MATCH($A158&amp;" NCAA",TeamRankings!$B:$B,0),COLUMN()-49))</f>
        <v>3.89</v>
      </c>
      <c r="BG158" s="41">
        <f>IFERROR(INDEX(TeamRankings!$A:$R,MATCH($A158,TeamRankings!$B:$B,0),COLUMN()-48),INDEX(TeamRankings!$A:$R,MATCH($A158&amp;" NCAA",TeamRankings!$B:$B,0),COLUMN()-48))</f>
        <v>-1.96</v>
      </c>
      <c r="BH158" s="41">
        <f>IFERROR(INDEX(TeamRankings!$A:$R,MATCH($A158,TeamRankings!$B:$B,0),COLUMN()-47),INDEX(TeamRankings!$A:$R,MATCH($A158&amp;" NCAA",TeamRankings!$B:$B,0),COLUMN()-47))</f>
        <v>4</v>
      </c>
      <c r="BI158" s="41">
        <f>IFERROR(INDEX(TeamRankings!$A:$R,MATCH($A158,TeamRankings!$B:$B,0),COLUMN()-47),INDEX(TeamRankings!$A:$R,MATCH($A158&amp;" NCAA",TeamRankings!$B:$B,0),COLUMN()-47))</f>
        <v>-3.19</v>
      </c>
      <c r="BJ158" s="41">
        <f>IFERROR(INDEX(TeamRankings!$A:$R,MATCH($A158,TeamRankings!$B:$B,0),COLUMN()-47),INDEX(TeamRankings!$A:$R,MATCH($A158&amp;" NCAA",TeamRankings!$B:$B,0),COLUMN()-47))</f>
        <v>0.8</v>
      </c>
      <c r="BK158" s="41">
        <f>IFERROR(INDEX(TeamRankings!$A:$R,MATCH($A158,TeamRankings!$B:$B,0),COLUMN()-47),INDEX(TeamRankings!$A:$R,MATCH($A158&amp;" NCAA",TeamRankings!$B:$B,0),COLUMN()-47))</f>
        <v>111.03</v>
      </c>
      <c r="BL158" s="41">
        <f>IFERROR(INDEX(TeamRankings!$A:$R,MATCH($A158,TeamRankings!$B:$B,0),COLUMN()-47),INDEX(TeamRankings!$A:$R,MATCH($A158&amp;" NCAA",TeamRankings!$B:$B,0),COLUMN()-47))</f>
        <v>108.77</v>
      </c>
      <c r="BM158" s="41">
        <f>IFERROR(INDEX(TeamRankings!$A:$R,MATCH($A158,TeamRankings!$B:$B,0),COLUMN()-47),INDEX(TeamRankings!$A:$R,MATCH($A158&amp;" NCAA",TeamRankings!$B:$B,0),COLUMN()-47))</f>
        <v>2.27</v>
      </c>
      <c r="BN158">
        <f t="shared" si="48"/>
        <v>58</v>
      </c>
      <c r="BO158">
        <f t="shared" si="49"/>
        <v>266</v>
      </c>
      <c r="BP158">
        <f t="shared" si="35"/>
        <v>79.228571428571428</v>
      </c>
      <c r="BQ158" s="41" t="str">
        <f>INDEX(TeamRankings!$A:$R,MATCH($A158,TeamRankings!$B:$B,0),3)</f>
        <v>Sun Belt</v>
      </c>
      <c r="BR158" s="40">
        <f t="shared" si="36"/>
        <v>5.5</v>
      </c>
      <c r="BS158" s="40">
        <f t="shared" si="37"/>
        <v>8.4999999999999964E-2</v>
      </c>
      <c r="BT158" s="40">
        <f t="shared" si="38"/>
        <v>4.7999999999999987E-2</v>
      </c>
      <c r="BU158" s="40">
        <f t="shared" si="39"/>
        <v>3.2999999999999918E-2</v>
      </c>
      <c r="BV158" s="40">
        <f t="shared" si="40"/>
        <v>-1.2000000000000028</v>
      </c>
      <c r="BW158" s="40">
        <f t="shared" si="41"/>
        <v>5</v>
      </c>
      <c r="BX158" s="40">
        <f t="shared" si="42"/>
        <v>0.5</v>
      </c>
      <c r="BY158" s="40">
        <f t="shared" si="43"/>
        <v>-5</v>
      </c>
      <c r="BZ158" s="40">
        <f t="shared" si="44"/>
        <v>1.7000000000000015E-2</v>
      </c>
      <c r="CA158" s="40">
        <f t="shared" si="45"/>
        <v>-1</v>
      </c>
      <c r="CB158" s="40">
        <f t="shared" si="46"/>
        <v>-2.1999999999999993</v>
      </c>
      <c r="CC158" s="40">
        <f t="shared" si="47"/>
        <v>8.4999999999999964E-2</v>
      </c>
    </row>
    <row r="159" spans="1:81" x14ac:dyDescent="0.25">
      <c r="A159" t="s">
        <v>285</v>
      </c>
      <c r="B159">
        <f>IFERROR(INDEX(BasicStats!$A:$AH,MATCH($A159,BasicStats!$B:$B,0),COLUMN()+1),INDEX(BasicStats!$A:$AH,MATCH($A159&amp;" NCAA",BasicStats!$B:$B,0),COLUMN()+1))</f>
        <v>35</v>
      </c>
      <c r="C159">
        <f>IFERROR(INDEX(BasicStats!$A:$AH,MATCH($A159,BasicStats!$B:$B,0),COLUMN()+1),INDEX(BasicStats!$A:$AH,MATCH($A159&amp;" NCAA",BasicStats!$B:$B,0),COLUMN()+1))</f>
        <v>28</v>
      </c>
      <c r="D159">
        <f>IFERROR(INDEX(BasicStats!$A:$AH,MATCH($A159,BasicStats!$B:$B,0),COLUMN()+1),INDEX(BasicStats!$A:$AH,MATCH($A159&amp;" NCAA",BasicStats!$B:$B,0),COLUMN()+1))</f>
        <v>7</v>
      </c>
      <c r="E159">
        <f>IFERROR(INDEX(BasicStats!$A:$AH,MATCH($A159,BasicStats!$B:$B,0),COLUMN()+1),INDEX(BasicStats!$A:$AH,MATCH($A159&amp;" NCAA",BasicStats!$B:$B,0),COLUMN()+1))</f>
        <v>0.8</v>
      </c>
      <c r="F159">
        <f>IFERROR(INDEX(BasicStats!$A:$AH,MATCH($A159,BasicStats!$B:$B,0),COLUMN()+1),INDEX(BasicStats!$A:$AH,MATCH($A159&amp;" NCAA",BasicStats!$B:$B,0),COLUMN()+1))</f>
        <v>16.510000000000002</v>
      </c>
      <c r="G159">
        <f>IFERROR(INDEX(BasicStats!$A:$AH,MATCH($A159,BasicStats!$B:$B,0),COLUMN()+1),INDEX(BasicStats!$A:$AH,MATCH($A159&amp;" NCAA",BasicStats!$B:$B,0),COLUMN()+1))</f>
        <v>9.16</v>
      </c>
      <c r="H159">
        <f>IFERROR(INDEX(BasicStats!$A:$AH,MATCH($A159,BasicStats!$B:$B,0),COLUMN()+1),INDEX(BasicStats!$A:$AH,MATCH($A159&amp;" NCAA",BasicStats!$B:$B,0),COLUMN()+1))</f>
        <v>16</v>
      </c>
      <c r="I159">
        <f>IFERROR(INDEX(BasicStats!$A:$AH,MATCH($A159,BasicStats!$B:$B,0),COLUMN()+1),INDEX(BasicStats!$A:$AH,MATCH($A159&amp;" NCAA",BasicStats!$B:$B,0),COLUMN()+1))</f>
        <v>2</v>
      </c>
      <c r="J159">
        <f>IFERROR(INDEX(BasicStats!$A:$AH,MATCH($A159,BasicStats!$B:$B,0),COLUMN()+1),INDEX(BasicStats!$A:$AH,MATCH($A159&amp;" NCAA",BasicStats!$B:$B,0),COLUMN()+1))</f>
        <v>15</v>
      </c>
      <c r="K159">
        <f>IFERROR(INDEX(BasicStats!$A:$AH,MATCH($A159,BasicStats!$B:$B,0),COLUMN()+1),INDEX(BasicStats!$A:$AH,MATCH($A159&amp;" NCAA",BasicStats!$B:$B,0),COLUMN()+1))</f>
        <v>2</v>
      </c>
      <c r="L159">
        <f>IFERROR(INDEX(BasicStats!$A:$AH,MATCH($A159,BasicStats!$B:$B,0),COLUMN()+1),INDEX(BasicStats!$A:$AH,MATCH($A159&amp;" NCAA",BasicStats!$B:$B,0),COLUMN()+1))</f>
        <v>9</v>
      </c>
      <c r="M159">
        <f>IFERROR(INDEX(BasicStats!$A:$AH,MATCH($A159,BasicStats!$B:$B,0),COLUMN()+1),INDEX(BasicStats!$A:$AH,MATCH($A159&amp;" NCAA",BasicStats!$B:$B,0),COLUMN()+1))</f>
        <v>1</v>
      </c>
      <c r="N159">
        <f>IFERROR(INDEX(BasicStats!$A:$AH,MATCH($A159,BasicStats!$B:$B,0),COLUMN()+1),INDEX(BasicStats!$A:$AH,MATCH($A159&amp;" NCAA",BasicStats!$B:$B,0),COLUMN()+1))</f>
        <v>2815</v>
      </c>
      <c r="O159">
        <f>IFERROR(INDEX(BasicStats!$A:$AH,MATCH($A159,BasicStats!$B:$B,0),COLUMN()+1),INDEX(BasicStats!$A:$AH,MATCH($A159&amp;" NCAA",BasicStats!$B:$B,0),COLUMN()+1))</f>
        <v>2558</v>
      </c>
      <c r="P159">
        <f>IFERROR(INDEX(BasicStats!$A:$AH,MATCH($A159,BasicStats!$B:$B,0),COLUMN()+1),INDEX(BasicStats!$A:$AH,MATCH($A159&amp;" NCAA",BasicStats!$B:$B,0),COLUMN()+1))</f>
        <v>0</v>
      </c>
      <c r="Q159">
        <f>IFERROR(INDEX(BasicStats!$A:$AH,MATCH($A159,BasicStats!$B:$B,0),COLUMN()+1),INDEX(BasicStats!$A:$AH,MATCH($A159&amp;" NCAA",BasicStats!$B:$B,0),COLUMN()+1))</f>
        <v>1435</v>
      </c>
      <c r="R159">
        <f>IFERROR(INDEX(BasicStats!$A:$AH,MATCH($A159,BasicStats!$B:$B,0),COLUMN()+1),INDEX(BasicStats!$A:$AH,MATCH($A159&amp;" NCAA",BasicStats!$B:$B,0),COLUMN()+1))</f>
        <v>988</v>
      </c>
      <c r="S159">
        <f>IFERROR(INDEX(BasicStats!$A:$AH,MATCH($A159,BasicStats!$B:$B,0),COLUMN()+1),INDEX(BasicStats!$A:$AH,MATCH($A159&amp;" NCAA",BasicStats!$B:$B,0),COLUMN()+1))</f>
        <v>2160</v>
      </c>
      <c r="T159">
        <f>IFERROR(INDEX(BasicStats!$A:$AH,MATCH($A159,BasicStats!$B:$B,0),COLUMN()+1),INDEX(BasicStats!$A:$AH,MATCH($A159&amp;" NCAA",BasicStats!$B:$B,0),COLUMN()+1))</f>
        <v>0.45700000000000002</v>
      </c>
      <c r="U159">
        <f>IFERROR(INDEX(BasicStats!$A:$AH,MATCH($A159,BasicStats!$B:$B,0),COLUMN()+1),INDEX(BasicStats!$A:$AH,MATCH($A159&amp;" NCAA",BasicStats!$B:$B,0),COLUMN()+1))</f>
        <v>236</v>
      </c>
      <c r="V159">
        <f>IFERROR(INDEX(BasicStats!$A:$AH,MATCH($A159,BasicStats!$B:$B,0),COLUMN()+1),INDEX(BasicStats!$A:$AH,MATCH($A159&amp;" NCAA",BasicStats!$B:$B,0),COLUMN()+1))</f>
        <v>739</v>
      </c>
      <c r="W159">
        <f>IFERROR(INDEX(BasicStats!$A:$AH,MATCH($A159,BasicStats!$B:$B,0),COLUMN()+1),INDEX(BasicStats!$A:$AH,MATCH($A159&amp;" NCAA",BasicStats!$B:$B,0),COLUMN()+1))</f>
        <v>0.31900000000000001</v>
      </c>
      <c r="X159">
        <f>IFERROR(INDEX(BasicStats!$A:$AH,MATCH($A159,BasicStats!$B:$B,0),COLUMN()+1),INDEX(BasicStats!$A:$AH,MATCH($A159&amp;" NCAA",BasicStats!$B:$B,0),COLUMN()+1))</f>
        <v>603</v>
      </c>
      <c r="Y159">
        <f>IFERROR(INDEX(BasicStats!$A:$AH,MATCH($A159,BasicStats!$B:$B,0),COLUMN()+1),INDEX(BasicStats!$A:$AH,MATCH($A159&amp;" NCAA",BasicStats!$B:$B,0),COLUMN()+1))</f>
        <v>802</v>
      </c>
      <c r="Z159">
        <f>IFERROR(INDEX(BasicStats!$A:$AH,MATCH($A159,BasicStats!$B:$B,0),COLUMN()+1),INDEX(BasicStats!$A:$AH,MATCH($A159&amp;" NCAA",BasicStats!$B:$B,0),COLUMN()+1))</f>
        <v>0.752</v>
      </c>
      <c r="AA159">
        <f>IFERROR(INDEX(BasicStats!$A:$AH,MATCH($A159,BasicStats!$B:$B,0),COLUMN()+1),INDEX(BasicStats!$A:$AH,MATCH($A159&amp;" NCAA",BasicStats!$B:$B,0),COLUMN()+1))</f>
        <v>460</v>
      </c>
      <c r="AB159">
        <f>IFERROR(INDEX(BasicStats!$A:$AH,MATCH($A159,BasicStats!$B:$B,0),COLUMN()+1),INDEX(BasicStats!$A:$AH,MATCH($A159&amp;" NCAA",BasicStats!$B:$B,0),COLUMN()+1))</f>
        <v>1355</v>
      </c>
      <c r="AC159">
        <f>IFERROR(INDEX(BasicStats!$A:$AH,MATCH($A159,BasicStats!$B:$B,0),COLUMN()+1),INDEX(BasicStats!$A:$AH,MATCH($A159&amp;" NCAA",BasicStats!$B:$B,0),COLUMN()+1))</f>
        <v>452</v>
      </c>
      <c r="AD159">
        <f>IFERROR(INDEX(BasicStats!$A:$AH,MATCH($A159,BasicStats!$B:$B,0),COLUMN()+1),INDEX(BasicStats!$A:$AH,MATCH($A159&amp;" NCAA",BasicStats!$B:$B,0),COLUMN()+1))</f>
        <v>308</v>
      </c>
      <c r="AE159">
        <f>IFERROR(INDEX(BasicStats!$A:$AH,MATCH($A159,BasicStats!$B:$B,0),COLUMN()+1),INDEX(BasicStats!$A:$AH,MATCH($A159&amp;" NCAA",BasicStats!$B:$B,0),COLUMN()+1))</f>
        <v>148</v>
      </c>
      <c r="AF159">
        <f>IFERROR(INDEX(BasicStats!$A:$AH,MATCH($A159,BasicStats!$B:$B,0),COLUMN()+1),INDEX(BasicStats!$A:$AH,MATCH($A159&amp;" NCAA",BasicStats!$B:$B,0),COLUMN()+1))</f>
        <v>452</v>
      </c>
      <c r="AG159" s="38">
        <f>IFERROR(INDEX(AdvancedStats!$A:$AD,MATCH($A159,AdvancedStats!$B:$B,0),COLUMN()-15),INDEX(AdvancedStats!$A:$AD,MATCH($A159&amp;" NCAA",AdvancedStats!$B:$B,0),COLUMN()-15))</f>
        <v>70.599999999999994</v>
      </c>
      <c r="AH159" s="38">
        <f>IFERROR(INDEX(AdvancedStats!$A:$AD,MATCH($A159,AdvancedStats!$B:$B,0),COLUMN()-15),INDEX(AdvancedStats!$A:$AD,MATCH($A159&amp;" NCAA",AdvancedStats!$B:$B,0),COLUMN()-15))</f>
        <v>111.1</v>
      </c>
      <c r="AI159" s="38">
        <f>IFERROR(INDEX(AdvancedStats!$A:$AD,MATCH($A159,AdvancedStats!$B:$B,0),COLUMN()-15),INDEX(AdvancedStats!$A:$AD,MATCH($A159&amp;" NCAA",AdvancedStats!$B:$B,0),COLUMN()-15))</f>
        <v>0.371</v>
      </c>
      <c r="AJ159" s="38">
        <f>IFERROR(INDEX(AdvancedStats!$A:$AD,MATCH($A159,AdvancedStats!$B:$B,0),COLUMN()-15),INDEX(AdvancedStats!$A:$AD,MATCH($A159&amp;" NCAA",AdvancedStats!$B:$B,0),COLUMN()-15))</f>
        <v>0.34200000000000003</v>
      </c>
      <c r="AK159" s="38">
        <f>IFERROR(INDEX(AdvancedStats!$A:$AD,MATCH($A159,AdvancedStats!$B:$B,0),COLUMN()-15),INDEX(AdvancedStats!$A:$AD,MATCH($A159&amp;" NCAA",AdvancedStats!$B:$B,0),COLUMN()-15))</f>
        <v>0.55400000000000005</v>
      </c>
      <c r="AL159" s="38">
        <f>IFERROR(INDEX(AdvancedStats!$A:$AD,MATCH($A159,AdvancedStats!$B:$B,0),COLUMN()-15),INDEX(AdvancedStats!$A:$AD,MATCH($A159&amp;" NCAA",AdvancedStats!$B:$B,0),COLUMN()-15))</f>
        <v>53</v>
      </c>
      <c r="AM159" s="38">
        <f>IFERROR(INDEX(AdvancedStats!$A:$AD,MATCH($A159,AdvancedStats!$B:$B,0),COLUMN()-15),INDEX(AdvancedStats!$A:$AD,MATCH($A159&amp;" NCAA",AdvancedStats!$B:$B,0),COLUMN()-15))</f>
        <v>45.7</v>
      </c>
      <c r="AN159" s="38">
        <f>IFERROR(INDEX(AdvancedStats!$A:$AD,MATCH($A159,AdvancedStats!$B:$B,0),COLUMN()-15),INDEX(AdvancedStats!$A:$AD,MATCH($A159&amp;" NCAA",AdvancedStats!$B:$B,0),COLUMN()-15))</f>
        <v>12.2</v>
      </c>
      <c r="AO159" s="38">
        <f>IFERROR(INDEX(AdvancedStats!$A:$AD,MATCH($A159,AdvancedStats!$B:$B,0),COLUMN()-15),INDEX(AdvancedStats!$A:$AD,MATCH($A159&amp;" NCAA",AdvancedStats!$B:$B,0),COLUMN()-15))</f>
        <v>11.8</v>
      </c>
      <c r="AP159" s="38">
        <f>IFERROR(INDEX(AdvancedStats!$A:$AD,MATCH($A159,AdvancedStats!$B:$B,0),COLUMN()-15),INDEX(AdvancedStats!$A:$AD,MATCH($A159&amp;" NCAA",AdvancedStats!$B:$B,0),COLUMN()-15))</f>
        <v>0.51200000000000001</v>
      </c>
      <c r="AQ159" s="38">
        <f>IFERROR(INDEX(AdvancedStats!$A:$AD,MATCH($A159,AdvancedStats!$B:$B,0),COLUMN()-15),INDEX(AdvancedStats!$A:$AD,MATCH($A159&amp;" NCAA",AdvancedStats!$B:$B,0),COLUMN()-15))</f>
        <v>15.1</v>
      </c>
      <c r="AR159" s="38">
        <f>IFERROR(INDEX(AdvancedStats!$A:$AD,MATCH($A159,AdvancedStats!$B:$B,0),COLUMN()-15),INDEX(AdvancedStats!$A:$AD,MATCH($A159&amp;" NCAA",AdvancedStats!$B:$B,0),COLUMN()-15))</f>
        <v>36.200000000000003</v>
      </c>
      <c r="AS159" s="38">
        <f>IFERROR(INDEX(AdvancedStats!$A:$AD,MATCH($A159,AdvancedStats!$B:$B,0),COLUMN()-15),INDEX(AdvancedStats!$A:$AD,MATCH($A159&amp;" NCAA",AdvancedStats!$B:$B,0),COLUMN()-15))</f>
        <v>0.27900000000000003</v>
      </c>
      <c r="AT159" s="39">
        <f>IFERROR(INDEX(AdvancedOpponentStats!$A:$AD,MATCH($A159,AdvancedOpponentStats!$B:$B,0),COLUMN()-27),INDEX(AdvancedOpponentStats!$A:$AD,MATCH($A159&amp;" NCAA",AdvancedOpponentStats!$B:$B,0),COLUMN()-27))</f>
        <v>101</v>
      </c>
      <c r="AU159" s="39">
        <f>IFERROR(INDEX(AdvancedOpponentStats!$A:$AD,MATCH($A159,AdvancedOpponentStats!$B:$B,0),COLUMN()-27),INDEX(AdvancedOpponentStats!$A:$AD,MATCH($A159&amp;" NCAA",AdvancedOpponentStats!$B:$B,0),COLUMN()-27))</f>
        <v>0.33100000000000002</v>
      </c>
      <c r="AV159" s="39">
        <f>IFERROR(INDEX(AdvancedOpponentStats!$A:$AD,MATCH($A159,AdvancedOpponentStats!$B:$B,0),COLUMN()-27),INDEX(AdvancedOpponentStats!$A:$AD,MATCH($A159&amp;" NCAA",AdvancedOpponentStats!$B:$B,0),COLUMN()-27))</f>
        <v>0.4</v>
      </c>
      <c r="AW159" s="39">
        <f>IFERROR(INDEX(AdvancedOpponentStats!$A:$AD,MATCH($A159,AdvancedOpponentStats!$B:$B,0),COLUMN()-27),INDEX(AdvancedOpponentStats!$A:$AD,MATCH($A159&amp;" NCAA",AdvancedOpponentStats!$B:$B,0),COLUMN()-27))</f>
        <v>0.53</v>
      </c>
      <c r="AX159" s="39">
        <f>IFERROR(INDEX(AdvancedOpponentStats!$A:$AD,MATCH($A159,AdvancedOpponentStats!$B:$B,0),COLUMN()-27),INDEX(AdvancedOpponentStats!$A:$AD,MATCH($A159&amp;" NCAA",AdvancedOpponentStats!$B:$B,0),COLUMN()-27))</f>
        <v>47</v>
      </c>
      <c r="AY159" s="39">
        <f>IFERROR(INDEX(AdvancedOpponentStats!$A:$AD,MATCH($A159,AdvancedOpponentStats!$B:$B,0),COLUMN()-27),INDEX(AdvancedOpponentStats!$A:$AD,MATCH($A159&amp;" NCAA",AdvancedOpponentStats!$B:$B,0),COLUMN()-27))</f>
        <v>44.3</v>
      </c>
      <c r="AZ159" s="39">
        <f>IFERROR(INDEX(AdvancedOpponentStats!$A:$AD,MATCH($A159,AdvancedOpponentStats!$B:$B,0),COLUMN()-27),INDEX(AdvancedOpponentStats!$A:$AD,MATCH($A159&amp;" NCAA",AdvancedOpponentStats!$B:$B,0),COLUMN()-27))</f>
        <v>8.8000000000000007</v>
      </c>
      <c r="BA159" s="39">
        <f>IFERROR(INDEX(AdvancedOpponentStats!$A:$AD,MATCH($A159,AdvancedOpponentStats!$B:$B,0),COLUMN()-27),INDEX(AdvancedOpponentStats!$A:$AD,MATCH($A159&amp;" NCAA",AdvancedOpponentStats!$B:$B,0),COLUMN()-27))</f>
        <v>7.9</v>
      </c>
      <c r="BB159" s="39">
        <f>IFERROR(INDEX(AdvancedOpponentStats!$A:$AD,MATCH($A159,AdvancedOpponentStats!$B:$B,0),COLUMN()-27),INDEX(AdvancedOpponentStats!$A:$AD,MATCH($A159&amp;" NCAA",AdvancedOpponentStats!$B:$B,0),COLUMN()-27))</f>
        <v>0.499</v>
      </c>
      <c r="BC159" s="39">
        <f>IFERROR(INDEX(AdvancedOpponentStats!$A:$AD,MATCH($A159,AdvancedOpponentStats!$B:$B,0),COLUMN()-27),INDEX(AdvancedOpponentStats!$A:$AD,MATCH($A159&amp;" NCAA",AdvancedOpponentStats!$B:$B,0),COLUMN()-27))</f>
        <v>17.399999999999999</v>
      </c>
      <c r="BD159" s="39">
        <f>IFERROR(INDEX(AdvancedOpponentStats!$A:$AD,MATCH($A159,AdvancedOpponentStats!$B:$B,0),COLUMN()-27),INDEX(AdvancedOpponentStats!$A:$AD,MATCH($A159&amp;" NCAA",AdvancedOpponentStats!$B:$B,0),COLUMN()-27))</f>
        <v>30.2</v>
      </c>
      <c r="BE159" s="39">
        <f>IFERROR(INDEX(AdvancedOpponentStats!$A:$AD,MATCH($A159,AdvancedOpponentStats!$B:$B,0),COLUMN()-27),INDEX(AdvancedOpponentStats!$A:$AD,MATCH($A159&amp;" NCAA",AdvancedOpponentStats!$B:$B,0),COLUMN()-27))</f>
        <v>0.22900000000000001</v>
      </c>
      <c r="BF159" s="41">
        <f>IFERROR(INDEX(TeamRankings!$A:$R,MATCH($A159,TeamRankings!$B:$B,0),COLUMN()-49),INDEX(TeamRankings!$A:$R,MATCH($A159&amp;" NCAA",TeamRankings!$B:$B,0),COLUMN()-49))</f>
        <v>7.34</v>
      </c>
      <c r="BG159" s="41">
        <f>IFERROR(INDEX(TeamRankings!$A:$R,MATCH($A159,TeamRankings!$B:$B,0),COLUMN()-48),INDEX(TeamRankings!$A:$R,MATCH($A159&amp;" NCAA",TeamRankings!$B:$B,0),COLUMN()-48))</f>
        <v>9.16</v>
      </c>
      <c r="BH159" s="41">
        <f>IFERROR(INDEX(TeamRankings!$A:$R,MATCH($A159,TeamRankings!$B:$B,0),COLUMN()-47),INDEX(TeamRankings!$A:$R,MATCH($A159&amp;" NCAA",TeamRankings!$B:$B,0),COLUMN()-47))</f>
        <v>13.86</v>
      </c>
      <c r="BI159" s="41">
        <f>IFERROR(INDEX(TeamRankings!$A:$R,MATCH($A159,TeamRankings!$B:$B,0),COLUMN()-47),INDEX(TeamRankings!$A:$R,MATCH($A159&amp;" NCAA",TeamRankings!$B:$B,0),COLUMN()-47))</f>
        <v>2.64</v>
      </c>
      <c r="BJ159" s="41">
        <f>IFERROR(INDEX(TeamRankings!$A:$R,MATCH($A159,TeamRankings!$B:$B,0),COLUMN()-47),INDEX(TeamRankings!$A:$R,MATCH($A159&amp;" NCAA",TeamRankings!$B:$B,0),COLUMN()-47))</f>
        <v>16.510000000000002</v>
      </c>
      <c r="BK159" s="41">
        <f>IFERROR(INDEX(TeamRankings!$A:$R,MATCH($A159,TeamRankings!$B:$B,0),COLUMN()-47),INDEX(TeamRankings!$A:$R,MATCH($A159&amp;" NCAA",TeamRankings!$B:$B,0),COLUMN()-47))</f>
        <v>118.1</v>
      </c>
      <c r="BL159" s="41">
        <f>IFERROR(INDEX(TeamRankings!$A:$R,MATCH($A159,TeamRankings!$B:$B,0),COLUMN()-47),INDEX(TeamRankings!$A:$R,MATCH($A159&amp;" NCAA",TeamRankings!$B:$B,0),COLUMN()-47))</f>
        <v>94.18</v>
      </c>
      <c r="BM159" s="41">
        <f>IFERROR(INDEX(TeamRankings!$A:$R,MATCH($A159,TeamRankings!$B:$B,0),COLUMN()-47),INDEX(TeamRankings!$A:$R,MATCH($A159&amp;" NCAA",TeamRankings!$B:$B,0),COLUMN()-47))</f>
        <v>23.92</v>
      </c>
      <c r="BN159">
        <f t="shared" si="48"/>
        <v>14</v>
      </c>
      <c r="BO159">
        <f t="shared" si="49"/>
        <v>53</v>
      </c>
      <c r="BP159">
        <f t="shared" si="35"/>
        <v>80.428571428571431</v>
      </c>
      <c r="BQ159" s="41" t="str">
        <f>INDEX(TeamRankings!$A:$R,MATCH($A159,TeamRankings!$B:$B,0),3)</f>
        <v>SEC</v>
      </c>
      <c r="BR159" s="40">
        <f t="shared" si="36"/>
        <v>10.099999999999994</v>
      </c>
      <c r="BS159" s="40">
        <f t="shared" si="37"/>
        <v>3.999999999999998E-2</v>
      </c>
      <c r="BT159" s="40">
        <f t="shared" si="38"/>
        <v>-5.7999999999999996E-2</v>
      </c>
      <c r="BU159" s="40">
        <f t="shared" si="39"/>
        <v>2.4000000000000021E-2</v>
      </c>
      <c r="BV159" s="40">
        <f t="shared" si="40"/>
        <v>6</v>
      </c>
      <c r="BW159" s="40">
        <f t="shared" si="41"/>
        <v>1.4000000000000057</v>
      </c>
      <c r="BX159" s="40">
        <f t="shared" si="42"/>
        <v>3.3999999999999986</v>
      </c>
      <c r="BY159" s="40">
        <f t="shared" si="43"/>
        <v>3.9000000000000004</v>
      </c>
      <c r="BZ159" s="40">
        <f t="shared" si="44"/>
        <v>1.3000000000000012E-2</v>
      </c>
      <c r="CA159" s="40">
        <f t="shared" si="45"/>
        <v>-2.2999999999999989</v>
      </c>
      <c r="CB159" s="40">
        <f t="shared" si="46"/>
        <v>6.0000000000000036</v>
      </c>
      <c r="CC159" s="40">
        <f t="shared" si="47"/>
        <v>5.0000000000000017E-2</v>
      </c>
    </row>
    <row r="160" spans="1:81" x14ac:dyDescent="0.25">
      <c r="A160" t="s">
        <v>286</v>
      </c>
      <c r="B160">
        <f>IFERROR(INDEX(BasicStats!$A:$AH,MATCH($A160,BasicStats!$B:$B,0),COLUMN()+1),INDEX(BasicStats!$A:$AH,MATCH($A160&amp;" NCAA",BasicStats!$B:$B,0),COLUMN()+1))</f>
        <v>33</v>
      </c>
      <c r="C160">
        <f>IFERROR(INDEX(BasicStats!$A:$AH,MATCH($A160,BasicStats!$B:$B,0),COLUMN()+1),INDEX(BasicStats!$A:$AH,MATCH($A160&amp;" NCAA",BasicStats!$B:$B,0),COLUMN()+1))</f>
        <v>20</v>
      </c>
      <c r="D160">
        <f>IFERROR(INDEX(BasicStats!$A:$AH,MATCH($A160,BasicStats!$B:$B,0),COLUMN()+1),INDEX(BasicStats!$A:$AH,MATCH($A160&amp;" NCAA",BasicStats!$B:$B,0),COLUMN()+1))</f>
        <v>13</v>
      </c>
      <c r="E160">
        <f>IFERROR(INDEX(BasicStats!$A:$AH,MATCH($A160,BasicStats!$B:$B,0),COLUMN()+1),INDEX(BasicStats!$A:$AH,MATCH($A160&amp;" NCAA",BasicStats!$B:$B,0),COLUMN()+1))</f>
        <v>0.60599999999999998</v>
      </c>
      <c r="F160">
        <f>IFERROR(INDEX(BasicStats!$A:$AH,MATCH($A160,BasicStats!$B:$B,0),COLUMN()+1),INDEX(BasicStats!$A:$AH,MATCH($A160&amp;" NCAA",BasicStats!$B:$B,0),COLUMN()+1))</f>
        <v>0.89</v>
      </c>
      <c r="G160">
        <f>IFERROR(INDEX(BasicStats!$A:$AH,MATCH($A160,BasicStats!$B:$B,0),COLUMN()+1),INDEX(BasicStats!$A:$AH,MATCH($A160&amp;" NCAA",BasicStats!$B:$B,0),COLUMN()+1))</f>
        <v>-2.37</v>
      </c>
      <c r="H160">
        <f>IFERROR(INDEX(BasicStats!$A:$AH,MATCH($A160,BasicStats!$B:$B,0),COLUMN()+1),INDEX(BasicStats!$A:$AH,MATCH($A160&amp;" NCAA",BasicStats!$B:$B,0),COLUMN()+1))</f>
        <v>9</v>
      </c>
      <c r="I160">
        <f>IFERROR(INDEX(BasicStats!$A:$AH,MATCH($A160,BasicStats!$B:$B,0),COLUMN()+1),INDEX(BasicStats!$A:$AH,MATCH($A160&amp;" NCAA",BasicStats!$B:$B,0),COLUMN()+1))</f>
        <v>9</v>
      </c>
      <c r="J160">
        <f>IFERROR(INDEX(BasicStats!$A:$AH,MATCH($A160,BasicStats!$B:$B,0),COLUMN()+1),INDEX(BasicStats!$A:$AH,MATCH($A160&amp;" NCAA",BasicStats!$B:$B,0),COLUMN()+1))</f>
        <v>15</v>
      </c>
      <c r="K160">
        <f>IFERROR(INDEX(BasicStats!$A:$AH,MATCH($A160,BasicStats!$B:$B,0),COLUMN()+1),INDEX(BasicStats!$A:$AH,MATCH($A160&amp;" NCAA",BasicStats!$B:$B,0),COLUMN()+1))</f>
        <v>1</v>
      </c>
      <c r="L160">
        <f>IFERROR(INDEX(BasicStats!$A:$AH,MATCH($A160,BasicStats!$B:$B,0),COLUMN()+1),INDEX(BasicStats!$A:$AH,MATCH($A160&amp;" NCAA",BasicStats!$B:$B,0),COLUMN()+1))</f>
        <v>4</v>
      </c>
      <c r="M160">
        <f>IFERROR(INDEX(BasicStats!$A:$AH,MATCH($A160,BasicStats!$B:$B,0),COLUMN()+1),INDEX(BasicStats!$A:$AH,MATCH($A160&amp;" NCAA",BasicStats!$B:$B,0),COLUMN()+1))</f>
        <v>10</v>
      </c>
      <c r="N160">
        <f>IFERROR(INDEX(BasicStats!$A:$AH,MATCH($A160,BasicStats!$B:$B,0),COLUMN()+1),INDEX(BasicStats!$A:$AH,MATCH($A160&amp;" NCAA",BasicStats!$B:$B,0),COLUMN()+1))</f>
        <v>2386</v>
      </c>
      <c r="O160">
        <f>IFERROR(INDEX(BasicStats!$A:$AH,MATCH($A160,BasicStats!$B:$B,0),COLUMN()+1),INDEX(BasicStats!$A:$AH,MATCH($A160&amp;" NCAA",BasicStats!$B:$B,0),COLUMN()+1))</f>
        <v>2235</v>
      </c>
      <c r="P160">
        <f>IFERROR(INDEX(BasicStats!$A:$AH,MATCH($A160,BasicStats!$B:$B,0),COLUMN()+1),INDEX(BasicStats!$A:$AH,MATCH($A160&amp;" NCAA",BasicStats!$B:$B,0),COLUMN()+1))</f>
        <v>0</v>
      </c>
      <c r="Q160">
        <f>IFERROR(INDEX(BasicStats!$A:$AH,MATCH($A160,BasicStats!$B:$B,0),COLUMN()+1),INDEX(BasicStats!$A:$AH,MATCH($A160&amp;" NCAA",BasicStats!$B:$B,0),COLUMN()+1))</f>
        <v>1335</v>
      </c>
      <c r="R160">
        <f>IFERROR(INDEX(BasicStats!$A:$AH,MATCH($A160,BasicStats!$B:$B,0),COLUMN()+1),INDEX(BasicStats!$A:$AH,MATCH($A160&amp;" NCAA",BasicStats!$B:$B,0),COLUMN()+1))</f>
        <v>840</v>
      </c>
      <c r="S160">
        <f>IFERROR(INDEX(BasicStats!$A:$AH,MATCH($A160,BasicStats!$B:$B,0),COLUMN()+1),INDEX(BasicStats!$A:$AH,MATCH($A160&amp;" NCAA",BasicStats!$B:$B,0),COLUMN()+1))</f>
        <v>1928</v>
      </c>
      <c r="T160">
        <f>IFERROR(INDEX(BasicStats!$A:$AH,MATCH($A160,BasicStats!$B:$B,0),COLUMN()+1),INDEX(BasicStats!$A:$AH,MATCH($A160&amp;" NCAA",BasicStats!$B:$B,0),COLUMN()+1))</f>
        <v>0.436</v>
      </c>
      <c r="U160">
        <f>IFERROR(INDEX(BasicStats!$A:$AH,MATCH($A160,BasicStats!$B:$B,0),COLUMN()+1),INDEX(BasicStats!$A:$AH,MATCH($A160&amp;" NCAA",BasicStats!$B:$B,0),COLUMN()+1))</f>
        <v>253</v>
      </c>
      <c r="V160">
        <f>IFERROR(INDEX(BasicStats!$A:$AH,MATCH($A160,BasicStats!$B:$B,0),COLUMN()+1),INDEX(BasicStats!$A:$AH,MATCH($A160&amp;" NCAA",BasicStats!$B:$B,0),COLUMN()+1))</f>
        <v>756</v>
      </c>
      <c r="W160">
        <f>IFERROR(INDEX(BasicStats!$A:$AH,MATCH($A160,BasicStats!$B:$B,0),COLUMN()+1),INDEX(BasicStats!$A:$AH,MATCH($A160&amp;" NCAA",BasicStats!$B:$B,0),COLUMN()+1))</f>
        <v>0.33500000000000002</v>
      </c>
      <c r="X160">
        <f>IFERROR(INDEX(BasicStats!$A:$AH,MATCH($A160,BasicStats!$B:$B,0),COLUMN()+1),INDEX(BasicStats!$A:$AH,MATCH($A160&amp;" NCAA",BasicStats!$B:$B,0),COLUMN()+1))</f>
        <v>453</v>
      </c>
      <c r="Y160">
        <f>IFERROR(INDEX(BasicStats!$A:$AH,MATCH($A160,BasicStats!$B:$B,0),COLUMN()+1),INDEX(BasicStats!$A:$AH,MATCH($A160&amp;" NCAA",BasicStats!$B:$B,0),COLUMN()+1))</f>
        <v>690</v>
      </c>
      <c r="Z160">
        <f>IFERROR(INDEX(BasicStats!$A:$AH,MATCH($A160,BasicStats!$B:$B,0),COLUMN()+1),INDEX(BasicStats!$A:$AH,MATCH($A160&amp;" NCAA",BasicStats!$B:$B,0),COLUMN()+1))</f>
        <v>0.65700000000000003</v>
      </c>
      <c r="AA160">
        <f>IFERROR(INDEX(BasicStats!$A:$AH,MATCH($A160,BasicStats!$B:$B,0),COLUMN()+1),INDEX(BasicStats!$A:$AH,MATCH($A160&amp;" NCAA",BasicStats!$B:$B,0),COLUMN()+1))</f>
        <v>368</v>
      </c>
      <c r="AB160">
        <f>IFERROR(INDEX(BasicStats!$A:$AH,MATCH($A160,BasicStats!$B:$B,0),COLUMN()+1),INDEX(BasicStats!$A:$AH,MATCH($A160&amp;" NCAA",BasicStats!$B:$B,0),COLUMN()+1))</f>
        <v>1204</v>
      </c>
      <c r="AC160">
        <f>IFERROR(INDEX(BasicStats!$A:$AH,MATCH($A160,BasicStats!$B:$B,0),COLUMN()+1),INDEX(BasicStats!$A:$AH,MATCH($A160&amp;" NCAA",BasicStats!$B:$B,0),COLUMN()+1))</f>
        <v>440</v>
      </c>
      <c r="AD160">
        <f>IFERROR(INDEX(BasicStats!$A:$AH,MATCH($A160,BasicStats!$B:$B,0),COLUMN()+1),INDEX(BasicStats!$A:$AH,MATCH($A160&amp;" NCAA",BasicStats!$B:$B,0),COLUMN()+1))</f>
        <v>190</v>
      </c>
      <c r="AE160">
        <f>IFERROR(INDEX(BasicStats!$A:$AH,MATCH($A160,BasicStats!$B:$B,0),COLUMN()+1),INDEX(BasicStats!$A:$AH,MATCH($A160&amp;" NCAA",BasicStats!$B:$B,0),COLUMN()+1))</f>
        <v>115</v>
      </c>
      <c r="AF160">
        <f>IFERROR(INDEX(BasicStats!$A:$AH,MATCH($A160,BasicStats!$B:$B,0),COLUMN()+1),INDEX(BasicStats!$A:$AH,MATCH($A160&amp;" NCAA",BasicStats!$B:$B,0),COLUMN()+1))</f>
        <v>386</v>
      </c>
      <c r="AG160" s="38">
        <f>IFERROR(INDEX(AdvancedStats!$A:$AD,MATCH($A160,AdvancedStats!$B:$B,0),COLUMN()-15),INDEX(AdvancedStats!$A:$AD,MATCH($A160&amp;" NCAA",AdvancedStats!$B:$B,0),COLUMN()-15))</f>
        <v>68</v>
      </c>
      <c r="AH160" s="38">
        <f>IFERROR(INDEX(AdvancedStats!$A:$AD,MATCH($A160,AdvancedStats!$B:$B,0),COLUMN()-15),INDEX(AdvancedStats!$A:$AD,MATCH($A160&amp;" NCAA",AdvancedStats!$B:$B,0),COLUMN()-15))</f>
        <v>105.2</v>
      </c>
      <c r="AI160" s="38">
        <f>IFERROR(INDEX(AdvancedStats!$A:$AD,MATCH($A160,AdvancedStats!$B:$B,0),COLUMN()-15),INDEX(AdvancedStats!$A:$AD,MATCH($A160&amp;" NCAA",AdvancedStats!$B:$B,0),COLUMN()-15))</f>
        <v>0.35799999999999998</v>
      </c>
      <c r="AJ160" s="38">
        <f>IFERROR(INDEX(AdvancedStats!$A:$AD,MATCH($A160,AdvancedStats!$B:$B,0),COLUMN()-15),INDEX(AdvancedStats!$A:$AD,MATCH($A160&amp;" NCAA",AdvancedStats!$B:$B,0),COLUMN()-15))</f>
        <v>0.39200000000000002</v>
      </c>
      <c r="AK160" s="38">
        <f>IFERROR(INDEX(AdvancedStats!$A:$AD,MATCH($A160,AdvancedStats!$B:$B,0),COLUMN()-15),INDEX(AdvancedStats!$A:$AD,MATCH($A160&amp;" NCAA",AdvancedStats!$B:$B,0),COLUMN()-15))</f>
        <v>0.52900000000000003</v>
      </c>
      <c r="AL160" s="38">
        <f>IFERROR(INDEX(AdvancedStats!$A:$AD,MATCH($A160,AdvancedStats!$B:$B,0),COLUMN()-15),INDEX(AdvancedStats!$A:$AD,MATCH($A160&amp;" NCAA",AdvancedStats!$B:$B,0),COLUMN()-15))</f>
        <v>50.6</v>
      </c>
      <c r="AM160" s="38">
        <f>IFERROR(INDEX(AdvancedStats!$A:$AD,MATCH($A160,AdvancedStats!$B:$B,0),COLUMN()-15),INDEX(AdvancedStats!$A:$AD,MATCH($A160&amp;" NCAA",AdvancedStats!$B:$B,0),COLUMN()-15))</f>
        <v>52.4</v>
      </c>
      <c r="AN160" s="38">
        <f>IFERROR(INDEX(AdvancedStats!$A:$AD,MATCH($A160,AdvancedStats!$B:$B,0),COLUMN()-15),INDEX(AdvancedStats!$A:$AD,MATCH($A160&amp;" NCAA",AdvancedStats!$B:$B,0),COLUMN()-15))</f>
        <v>8.4</v>
      </c>
      <c r="AO160" s="38">
        <f>IFERROR(INDEX(AdvancedStats!$A:$AD,MATCH($A160,AdvancedStats!$B:$B,0),COLUMN()-15),INDEX(AdvancedStats!$A:$AD,MATCH($A160&amp;" NCAA",AdvancedStats!$B:$B,0),COLUMN()-15))</f>
        <v>10</v>
      </c>
      <c r="AP160" s="38">
        <f>IFERROR(INDEX(AdvancedStats!$A:$AD,MATCH($A160,AdvancedStats!$B:$B,0),COLUMN()-15),INDEX(AdvancedStats!$A:$AD,MATCH($A160&amp;" NCAA",AdvancedStats!$B:$B,0),COLUMN()-15))</f>
        <v>0.501</v>
      </c>
      <c r="AQ160" s="38">
        <f>IFERROR(INDEX(AdvancedStats!$A:$AD,MATCH($A160,AdvancedStats!$B:$B,0),COLUMN()-15),INDEX(AdvancedStats!$A:$AD,MATCH($A160&amp;" NCAA",AdvancedStats!$B:$B,0),COLUMN()-15))</f>
        <v>14.6</v>
      </c>
      <c r="AR160" s="38">
        <f>IFERROR(INDEX(AdvancedStats!$A:$AD,MATCH($A160,AdvancedStats!$B:$B,0),COLUMN()-15),INDEX(AdvancedStats!$A:$AD,MATCH($A160&amp;" NCAA",AdvancedStats!$B:$B,0),COLUMN()-15))</f>
        <v>30.2</v>
      </c>
      <c r="AS160" s="38">
        <f>IFERROR(INDEX(AdvancedStats!$A:$AD,MATCH($A160,AdvancedStats!$B:$B,0),COLUMN()-15),INDEX(AdvancedStats!$A:$AD,MATCH($A160&amp;" NCAA",AdvancedStats!$B:$B,0),COLUMN()-15))</f>
        <v>0.23499999999999999</v>
      </c>
      <c r="AT160" s="39">
        <f>IFERROR(INDEX(AdvancedOpponentStats!$A:$AD,MATCH($A160,AdvancedOpponentStats!$B:$B,0),COLUMN()-27),INDEX(AdvancedOpponentStats!$A:$AD,MATCH($A160&amp;" NCAA",AdvancedOpponentStats!$B:$B,0),COLUMN()-27))</f>
        <v>98.5</v>
      </c>
      <c r="AU160" s="39">
        <f>IFERROR(INDEX(AdvancedOpponentStats!$A:$AD,MATCH($A160,AdvancedOpponentStats!$B:$B,0),COLUMN()-27),INDEX(AdvancedOpponentStats!$A:$AD,MATCH($A160&amp;" NCAA",AdvancedOpponentStats!$B:$B,0),COLUMN()-27))</f>
        <v>0.29499999999999998</v>
      </c>
      <c r="AV160" s="39">
        <f>IFERROR(INDEX(AdvancedOpponentStats!$A:$AD,MATCH($A160,AdvancedOpponentStats!$B:$B,0),COLUMN()-27),INDEX(AdvancedOpponentStats!$A:$AD,MATCH($A160&amp;" NCAA",AdvancedOpponentStats!$B:$B,0),COLUMN()-27))</f>
        <v>0.39200000000000002</v>
      </c>
      <c r="AW160" s="39">
        <f>IFERROR(INDEX(AdvancedOpponentStats!$A:$AD,MATCH($A160,AdvancedOpponentStats!$B:$B,0),COLUMN()-27),INDEX(AdvancedOpponentStats!$A:$AD,MATCH($A160&amp;" NCAA",AdvancedOpponentStats!$B:$B,0),COLUMN()-27))</f>
        <v>0.52100000000000002</v>
      </c>
      <c r="AX160" s="39">
        <f>IFERROR(INDEX(AdvancedOpponentStats!$A:$AD,MATCH($A160,AdvancedOpponentStats!$B:$B,0),COLUMN()-27),INDEX(AdvancedOpponentStats!$A:$AD,MATCH($A160&amp;" NCAA",AdvancedOpponentStats!$B:$B,0),COLUMN()-27))</f>
        <v>49.4</v>
      </c>
      <c r="AY160" s="39">
        <f>IFERROR(INDEX(AdvancedOpponentStats!$A:$AD,MATCH($A160,AdvancedOpponentStats!$B:$B,0),COLUMN()-27),INDEX(AdvancedOpponentStats!$A:$AD,MATCH($A160&amp;" NCAA",AdvancedOpponentStats!$B:$B,0),COLUMN()-27))</f>
        <v>56.5</v>
      </c>
      <c r="AZ160" s="39">
        <f>IFERROR(INDEX(AdvancedOpponentStats!$A:$AD,MATCH($A160,AdvancedOpponentStats!$B:$B,0),COLUMN()-27),INDEX(AdvancedOpponentStats!$A:$AD,MATCH($A160&amp;" NCAA",AdvancedOpponentStats!$B:$B,0),COLUMN()-27))</f>
        <v>8.1999999999999993</v>
      </c>
      <c r="BA160" s="39">
        <f>IFERROR(INDEX(AdvancedOpponentStats!$A:$AD,MATCH($A160,AdvancedOpponentStats!$B:$B,0),COLUMN()-27),INDEX(AdvancedOpponentStats!$A:$AD,MATCH($A160&amp;" NCAA",AdvancedOpponentStats!$B:$B,0),COLUMN()-27))</f>
        <v>9.6999999999999993</v>
      </c>
      <c r="BB160" s="39">
        <f>IFERROR(INDEX(AdvancedOpponentStats!$A:$AD,MATCH($A160,AdvancedOpponentStats!$B:$B,0),COLUMN()-27),INDEX(AdvancedOpponentStats!$A:$AD,MATCH($A160&amp;" NCAA",AdvancedOpponentStats!$B:$B,0),COLUMN()-27))</f>
        <v>0.49199999999999999</v>
      </c>
      <c r="BC160" s="39">
        <f>IFERROR(INDEX(AdvancedOpponentStats!$A:$AD,MATCH($A160,AdvancedOpponentStats!$B:$B,0),COLUMN()-27),INDEX(AdvancedOpponentStats!$A:$AD,MATCH($A160&amp;" NCAA",AdvancedOpponentStats!$B:$B,0),COLUMN()-27))</f>
        <v>17</v>
      </c>
      <c r="BD160" s="39">
        <f>IFERROR(INDEX(AdvancedOpponentStats!$A:$AD,MATCH($A160,AdvancedOpponentStats!$B:$B,0),COLUMN()-27),INDEX(AdvancedOpponentStats!$A:$AD,MATCH($A160&amp;" NCAA",AdvancedOpponentStats!$B:$B,0),COLUMN()-27))</f>
        <v>27.8</v>
      </c>
      <c r="BE160" s="39">
        <f>IFERROR(INDEX(AdvancedOpponentStats!$A:$AD,MATCH($A160,AdvancedOpponentStats!$B:$B,0),COLUMN()-27),INDEX(AdvancedOpponentStats!$A:$AD,MATCH($A160&amp;" NCAA",AdvancedOpponentStats!$B:$B,0),COLUMN()-27))</f>
        <v>0.20300000000000001</v>
      </c>
      <c r="BF160" s="41">
        <f>IFERROR(INDEX(TeamRankings!$A:$R,MATCH($A160,TeamRankings!$B:$B,0),COLUMN()-49),INDEX(TeamRankings!$A:$R,MATCH($A160&amp;" NCAA",TeamRankings!$B:$B,0),COLUMN()-49))</f>
        <v>4.58</v>
      </c>
      <c r="BG160" s="41">
        <f>IFERROR(INDEX(TeamRankings!$A:$R,MATCH($A160,TeamRankings!$B:$B,0),COLUMN()-48),INDEX(TeamRankings!$A:$R,MATCH($A160&amp;" NCAA",TeamRankings!$B:$B,0),COLUMN()-48))</f>
        <v>-2.37</v>
      </c>
      <c r="BH160" s="41">
        <f>IFERROR(INDEX(TeamRankings!$A:$R,MATCH($A160,TeamRankings!$B:$B,0),COLUMN()-47),INDEX(TeamRankings!$A:$R,MATCH($A160&amp;" NCAA",TeamRankings!$B:$B,0),COLUMN()-47))</f>
        <v>-1.83</v>
      </c>
      <c r="BI160" s="41">
        <f>IFERROR(INDEX(TeamRankings!$A:$R,MATCH($A160,TeamRankings!$B:$B,0),COLUMN()-47),INDEX(TeamRankings!$A:$R,MATCH($A160&amp;" NCAA",TeamRankings!$B:$B,0),COLUMN()-47))</f>
        <v>2.72</v>
      </c>
      <c r="BJ160" s="41">
        <f>IFERROR(INDEX(TeamRankings!$A:$R,MATCH($A160,TeamRankings!$B:$B,0),COLUMN()-47),INDEX(TeamRankings!$A:$R,MATCH($A160&amp;" NCAA",TeamRankings!$B:$B,0),COLUMN()-47))</f>
        <v>0.89</v>
      </c>
      <c r="BK160" s="41">
        <f>IFERROR(INDEX(TeamRankings!$A:$R,MATCH($A160,TeamRankings!$B:$B,0),COLUMN()-47),INDEX(TeamRankings!$A:$R,MATCH($A160&amp;" NCAA",TeamRankings!$B:$B,0),COLUMN()-47))</f>
        <v>103.45</v>
      </c>
      <c r="BL160" s="41">
        <f>IFERROR(INDEX(TeamRankings!$A:$R,MATCH($A160,TeamRankings!$B:$B,0),COLUMN()-47),INDEX(TeamRankings!$A:$R,MATCH($A160&amp;" NCAA",TeamRankings!$B:$B,0),COLUMN()-47))</f>
        <v>101.33</v>
      </c>
      <c r="BM160" s="41">
        <f>IFERROR(INDEX(TeamRankings!$A:$R,MATCH($A160,TeamRankings!$B:$B,0),COLUMN()-47),INDEX(TeamRankings!$A:$R,MATCH($A160&amp;" NCAA",TeamRankings!$B:$B,0),COLUMN()-47))</f>
        <v>2.12</v>
      </c>
      <c r="BN160">
        <f t="shared" si="48"/>
        <v>171</v>
      </c>
      <c r="BO160">
        <f t="shared" si="49"/>
        <v>133</v>
      </c>
      <c r="BP160">
        <f t="shared" si="35"/>
        <v>72.303030303030297</v>
      </c>
      <c r="BQ160" s="41" t="str">
        <f>INDEX(TeamRankings!$A:$R,MATCH($A160,TeamRankings!$B:$B,0),3)</f>
        <v>CUSA</v>
      </c>
      <c r="BR160" s="40">
        <f t="shared" si="36"/>
        <v>6.7000000000000028</v>
      </c>
      <c r="BS160" s="40">
        <f t="shared" si="37"/>
        <v>6.3E-2</v>
      </c>
      <c r="BT160" s="40">
        <f t="shared" si="38"/>
        <v>0</v>
      </c>
      <c r="BU160" s="40">
        <f t="shared" si="39"/>
        <v>8.0000000000000071E-3</v>
      </c>
      <c r="BV160" s="40">
        <f t="shared" si="40"/>
        <v>1.2000000000000028</v>
      </c>
      <c r="BW160" s="40">
        <f t="shared" si="41"/>
        <v>-4.1000000000000014</v>
      </c>
      <c r="BX160" s="40">
        <f t="shared" si="42"/>
        <v>0.20000000000000107</v>
      </c>
      <c r="BY160" s="40">
        <f t="shared" si="43"/>
        <v>0.30000000000000071</v>
      </c>
      <c r="BZ160" s="40">
        <f t="shared" si="44"/>
        <v>9.000000000000008E-3</v>
      </c>
      <c r="CA160" s="40">
        <f t="shared" si="45"/>
        <v>-2.4000000000000004</v>
      </c>
      <c r="CB160" s="40">
        <f t="shared" si="46"/>
        <v>2.3999999999999986</v>
      </c>
      <c r="CC160" s="40">
        <f t="shared" si="47"/>
        <v>3.1999999999999973E-2</v>
      </c>
    </row>
    <row r="161" spans="1:81" x14ac:dyDescent="0.25">
      <c r="A161" t="s">
        <v>287</v>
      </c>
      <c r="B161">
        <f>IFERROR(INDEX(BasicStats!$A:$AH,MATCH($A161,BasicStats!$B:$B,0),COLUMN()+1),INDEX(BasicStats!$A:$AH,MATCH($A161&amp;" NCAA",BasicStats!$B:$B,0),COLUMN()+1))</f>
        <v>34</v>
      </c>
      <c r="C161">
        <f>IFERROR(INDEX(BasicStats!$A:$AH,MATCH($A161,BasicStats!$B:$B,0),COLUMN()+1),INDEX(BasicStats!$A:$AH,MATCH($A161&amp;" NCAA",BasicStats!$B:$B,0),COLUMN()+1))</f>
        <v>20</v>
      </c>
      <c r="D161">
        <f>IFERROR(INDEX(BasicStats!$A:$AH,MATCH($A161,BasicStats!$B:$B,0),COLUMN()+1),INDEX(BasicStats!$A:$AH,MATCH($A161&amp;" NCAA",BasicStats!$B:$B,0),COLUMN()+1))</f>
        <v>14</v>
      </c>
      <c r="E161">
        <f>IFERROR(INDEX(BasicStats!$A:$AH,MATCH($A161,BasicStats!$B:$B,0),COLUMN()+1),INDEX(BasicStats!$A:$AH,MATCH($A161&amp;" NCAA",BasicStats!$B:$B,0),COLUMN()+1))</f>
        <v>0.58799999999999997</v>
      </c>
      <c r="F161">
        <f>IFERROR(INDEX(BasicStats!$A:$AH,MATCH($A161,BasicStats!$B:$B,0),COLUMN()+1),INDEX(BasicStats!$A:$AH,MATCH($A161&amp;" NCAA",BasicStats!$B:$B,0),COLUMN()+1))</f>
        <v>17.309999999999999</v>
      </c>
      <c r="G161">
        <f>IFERROR(INDEX(BasicStats!$A:$AH,MATCH($A161,BasicStats!$B:$B,0),COLUMN()+1),INDEX(BasicStats!$A:$AH,MATCH($A161&amp;" NCAA",BasicStats!$B:$B,0),COLUMN()+1))</f>
        <v>11.08</v>
      </c>
      <c r="H161">
        <f>IFERROR(INDEX(BasicStats!$A:$AH,MATCH($A161,BasicStats!$B:$B,0),COLUMN()+1),INDEX(BasicStats!$A:$AH,MATCH($A161&amp;" NCAA",BasicStats!$B:$B,0),COLUMN()+1))</f>
        <v>10</v>
      </c>
      <c r="I161">
        <f>IFERROR(INDEX(BasicStats!$A:$AH,MATCH($A161,BasicStats!$B:$B,0),COLUMN()+1),INDEX(BasicStats!$A:$AH,MATCH($A161&amp;" NCAA",BasicStats!$B:$B,0),COLUMN()+1))</f>
        <v>8</v>
      </c>
      <c r="J161">
        <f>IFERROR(INDEX(BasicStats!$A:$AH,MATCH($A161,BasicStats!$B:$B,0),COLUMN()+1),INDEX(BasicStats!$A:$AH,MATCH($A161&amp;" NCAA",BasicStats!$B:$B,0),COLUMN()+1))</f>
        <v>14</v>
      </c>
      <c r="K161">
        <f>IFERROR(INDEX(BasicStats!$A:$AH,MATCH($A161,BasicStats!$B:$B,0),COLUMN()+1),INDEX(BasicStats!$A:$AH,MATCH($A161&amp;" NCAA",BasicStats!$B:$B,0),COLUMN()+1))</f>
        <v>4</v>
      </c>
      <c r="L161">
        <f>IFERROR(INDEX(BasicStats!$A:$AH,MATCH($A161,BasicStats!$B:$B,0),COLUMN()+1),INDEX(BasicStats!$A:$AH,MATCH($A161&amp;" NCAA",BasicStats!$B:$B,0),COLUMN()+1))</f>
        <v>5</v>
      </c>
      <c r="M161">
        <f>IFERROR(INDEX(BasicStats!$A:$AH,MATCH($A161,BasicStats!$B:$B,0),COLUMN()+1),INDEX(BasicStats!$A:$AH,MATCH($A161&amp;" NCAA",BasicStats!$B:$B,0),COLUMN()+1))</f>
        <v>6</v>
      </c>
      <c r="N161">
        <f>IFERROR(INDEX(BasicStats!$A:$AH,MATCH($A161,BasicStats!$B:$B,0),COLUMN()+1),INDEX(BasicStats!$A:$AH,MATCH($A161&amp;" NCAA",BasicStats!$B:$B,0),COLUMN()+1))</f>
        <v>2536</v>
      </c>
      <c r="O161">
        <f>IFERROR(INDEX(BasicStats!$A:$AH,MATCH($A161,BasicStats!$B:$B,0),COLUMN()+1),INDEX(BasicStats!$A:$AH,MATCH($A161&amp;" NCAA",BasicStats!$B:$B,0),COLUMN()+1))</f>
        <v>2324</v>
      </c>
      <c r="P161">
        <f>IFERROR(INDEX(BasicStats!$A:$AH,MATCH($A161,BasicStats!$B:$B,0),COLUMN()+1),INDEX(BasicStats!$A:$AH,MATCH($A161&amp;" NCAA",BasicStats!$B:$B,0),COLUMN()+1))</f>
        <v>0</v>
      </c>
      <c r="Q161">
        <f>IFERROR(INDEX(BasicStats!$A:$AH,MATCH($A161,BasicStats!$B:$B,0),COLUMN()+1),INDEX(BasicStats!$A:$AH,MATCH($A161&amp;" NCAA",BasicStats!$B:$B,0),COLUMN()+1))</f>
        <v>1380</v>
      </c>
      <c r="R161">
        <f>IFERROR(INDEX(BasicStats!$A:$AH,MATCH($A161,BasicStats!$B:$B,0),COLUMN()+1),INDEX(BasicStats!$A:$AH,MATCH($A161&amp;" NCAA",BasicStats!$B:$B,0),COLUMN()+1))</f>
        <v>854</v>
      </c>
      <c r="S161">
        <f>IFERROR(INDEX(BasicStats!$A:$AH,MATCH($A161,BasicStats!$B:$B,0),COLUMN()+1),INDEX(BasicStats!$A:$AH,MATCH($A161&amp;" NCAA",BasicStats!$B:$B,0),COLUMN()+1))</f>
        <v>1967</v>
      </c>
      <c r="T161">
        <f>IFERROR(INDEX(BasicStats!$A:$AH,MATCH($A161,BasicStats!$B:$B,0),COLUMN()+1),INDEX(BasicStats!$A:$AH,MATCH($A161&amp;" NCAA",BasicStats!$B:$B,0),COLUMN()+1))</f>
        <v>0.434</v>
      </c>
      <c r="U161">
        <f>IFERROR(INDEX(BasicStats!$A:$AH,MATCH($A161,BasicStats!$B:$B,0),COLUMN()+1),INDEX(BasicStats!$A:$AH,MATCH($A161&amp;" NCAA",BasicStats!$B:$B,0),COLUMN()+1))</f>
        <v>294</v>
      </c>
      <c r="V161">
        <f>IFERROR(INDEX(BasicStats!$A:$AH,MATCH($A161,BasicStats!$B:$B,0),COLUMN()+1),INDEX(BasicStats!$A:$AH,MATCH($A161&amp;" NCAA",BasicStats!$B:$B,0),COLUMN()+1))</f>
        <v>860</v>
      </c>
      <c r="W161">
        <f>IFERROR(INDEX(BasicStats!$A:$AH,MATCH($A161,BasicStats!$B:$B,0),COLUMN()+1),INDEX(BasicStats!$A:$AH,MATCH($A161&amp;" NCAA",BasicStats!$B:$B,0),COLUMN()+1))</f>
        <v>0.34200000000000003</v>
      </c>
      <c r="X161">
        <f>IFERROR(INDEX(BasicStats!$A:$AH,MATCH($A161,BasicStats!$B:$B,0),COLUMN()+1),INDEX(BasicStats!$A:$AH,MATCH($A161&amp;" NCAA",BasicStats!$B:$B,0),COLUMN()+1))</f>
        <v>534</v>
      </c>
      <c r="Y161">
        <f>IFERROR(INDEX(BasicStats!$A:$AH,MATCH($A161,BasicStats!$B:$B,0),COLUMN()+1),INDEX(BasicStats!$A:$AH,MATCH($A161&amp;" NCAA",BasicStats!$B:$B,0),COLUMN()+1))</f>
        <v>687</v>
      </c>
      <c r="Z161">
        <f>IFERROR(INDEX(BasicStats!$A:$AH,MATCH($A161,BasicStats!$B:$B,0),COLUMN()+1),INDEX(BasicStats!$A:$AH,MATCH($A161&amp;" NCAA",BasicStats!$B:$B,0),COLUMN()+1))</f>
        <v>0.77700000000000002</v>
      </c>
      <c r="AA161">
        <f>IFERROR(INDEX(BasicStats!$A:$AH,MATCH($A161,BasicStats!$B:$B,0),COLUMN()+1),INDEX(BasicStats!$A:$AH,MATCH($A161&amp;" NCAA",BasicStats!$B:$B,0),COLUMN()+1))</f>
        <v>345</v>
      </c>
      <c r="AB161">
        <f>IFERROR(INDEX(BasicStats!$A:$AH,MATCH($A161,BasicStats!$B:$B,0),COLUMN()+1),INDEX(BasicStats!$A:$AH,MATCH($A161&amp;" NCAA",BasicStats!$B:$B,0),COLUMN()+1))</f>
        <v>1297</v>
      </c>
      <c r="AC161">
        <f>IFERROR(INDEX(BasicStats!$A:$AH,MATCH($A161,BasicStats!$B:$B,0),COLUMN()+1),INDEX(BasicStats!$A:$AH,MATCH($A161&amp;" NCAA",BasicStats!$B:$B,0),COLUMN()+1))</f>
        <v>458</v>
      </c>
      <c r="AD161">
        <f>IFERROR(INDEX(BasicStats!$A:$AH,MATCH($A161,BasicStats!$B:$B,0),COLUMN()+1),INDEX(BasicStats!$A:$AH,MATCH($A161&amp;" NCAA",BasicStats!$B:$B,0),COLUMN()+1))</f>
        <v>149</v>
      </c>
      <c r="AE161">
        <f>IFERROR(INDEX(BasicStats!$A:$AH,MATCH($A161,BasicStats!$B:$B,0),COLUMN()+1),INDEX(BasicStats!$A:$AH,MATCH($A161&amp;" NCAA",BasicStats!$B:$B,0),COLUMN()+1))</f>
        <v>97</v>
      </c>
      <c r="AF161">
        <f>IFERROR(INDEX(BasicStats!$A:$AH,MATCH($A161,BasicStats!$B:$B,0),COLUMN()+1),INDEX(BasicStats!$A:$AH,MATCH($A161&amp;" NCAA",BasicStats!$B:$B,0),COLUMN()+1))</f>
        <v>412</v>
      </c>
      <c r="AG161" s="38">
        <f>IFERROR(INDEX(AdvancedStats!$A:$AD,MATCH($A161,AdvancedStats!$B:$B,0),COLUMN()-15),INDEX(AdvancedStats!$A:$AD,MATCH($A161&amp;" NCAA",AdvancedStats!$B:$B,0),COLUMN()-15))</f>
        <v>68.400000000000006</v>
      </c>
      <c r="AH161" s="38">
        <f>IFERROR(INDEX(AdvancedStats!$A:$AD,MATCH($A161,AdvancedStats!$B:$B,0),COLUMN()-15),INDEX(AdvancedStats!$A:$AD,MATCH($A161&amp;" NCAA",AdvancedStats!$B:$B,0),COLUMN()-15))</f>
        <v>107.4</v>
      </c>
      <c r="AI161" s="38">
        <f>IFERROR(INDEX(AdvancedStats!$A:$AD,MATCH($A161,AdvancedStats!$B:$B,0),COLUMN()-15),INDEX(AdvancedStats!$A:$AD,MATCH($A161&amp;" NCAA",AdvancedStats!$B:$B,0),COLUMN()-15))</f>
        <v>0.34899999999999998</v>
      </c>
      <c r="AJ161" s="38">
        <f>IFERROR(INDEX(AdvancedStats!$A:$AD,MATCH($A161,AdvancedStats!$B:$B,0),COLUMN()-15),INDEX(AdvancedStats!$A:$AD,MATCH($A161&amp;" NCAA",AdvancedStats!$B:$B,0),COLUMN()-15))</f>
        <v>0.437</v>
      </c>
      <c r="AK161" s="38">
        <f>IFERROR(INDEX(AdvancedStats!$A:$AD,MATCH($A161,AdvancedStats!$B:$B,0),COLUMN()-15),INDEX(AdvancedStats!$A:$AD,MATCH($A161&amp;" NCAA",AdvancedStats!$B:$B,0),COLUMN()-15))</f>
        <v>0.55300000000000005</v>
      </c>
      <c r="AL161" s="38">
        <f>IFERROR(INDEX(AdvancedStats!$A:$AD,MATCH($A161,AdvancedStats!$B:$B,0),COLUMN()-15),INDEX(AdvancedStats!$A:$AD,MATCH($A161&amp;" NCAA",AdvancedStats!$B:$B,0),COLUMN()-15))</f>
        <v>52.4</v>
      </c>
      <c r="AM161" s="38">
        <f>IFERROR(INDEX(AdvancedStats!$A:$AD,MATCH($A161,AdvancedStats!$B:$B,0),COLUMN()-15),INDEX(AdvancedStats!$A:$AD,MATCH($A161&amp;" NCAA",AdvancedStats!$B:$B,0),COLUMN()-15))</f>
        <v>53.6</v>
      </c>
      <c r="AN161" s="38">
        <f>IFERROR(INDEX(AdvancedStats!$A:$AD,MATCH($A161,AdvancedStats!$B:$B,0),COLUMN()-15),INDEX(AdvancedStats!$A:$AD,MATCH($A161&amp;" NCAA",AdvancedStats!$B:$B,0),COLUMN()-15))</f>
        <v>6.3</v>
      </c>
      <c r="AO161" s="38">
        <f>IFERROR(INDEX(AdvancedStats!$A:$AD,MATCH($A161,AdvancedStats!$B:$B,0),COLUMN()-15),INDEX(AdvancedStats!$A:$AD,MATCH($A161&amp;" NCAA",AdvancedStats!$B:$B,0),COLUMN()-15))</f>
        <v>7.7</v>
      </c>
      <c r="AP161" s="38">
        <f>IFERROR(INDEX(AdvancedStats!$A:$AD,MATCH($A161,AdvancedStats!$B:$B,0),COLUMN()-15),INDEX(AdvancedStats!$A:$AD,MATCH($A161&amp;" NCAA",AdvancedStats!$B:$B,0),COLUMN()-15))</f>
        <v>0.50900000000000001</v>
      </c>
      <c r="AQ161" s="38">
        <f>IFERROR(INDEX(AdvancedStats!$A:$AD,MATCH($A161,AdvancedStats!$B:$B,0),COLUMN()-15),INDEX(AdvancedStats!$A:$AD,MATCH($A161&amp;" NCAA",AdvancedStats!$B:$B,0),COLUMN()-15))</f>
        <v>15.2</v>
      </c>
      <c r="AR161" s="38">
        <f>IFERROR(INDEX(AdvancedStats!$A:$AD,MATCH($A161,AdvancedStats!$B:$B,0),COLUMN()-15),INDEX(AdvancedStats!$A:$AD,MATCH($A161&amp;" NCAA",AdvancedStats!$B:$B,0),COLUMN()-15))</f>
        <v>29</v>
      </c>
      <c r="AS161" s="38">
        <f>IFERROR(INDEX(AdvancedStats!$A:$AD,MATCH($A161,AdvancedStats!$B:$B,0),COLUMN()-15),INDEX(AdvancedStats!$A:$AD,MATCH($A161&amp;" NCAA",AdvancedStats!$B:$B,0),COLUMN()-15))</f>
        <v>0.27100000000000002</v>
      </c>
      <c r="AT161" s="39">
        <f>IFERROR(INDEX(AdvancedOpponentStats!$A:$AD,MATCH($A161,AdvancedOpponentStats!$B:$B,0),COLUMN()-27),INDEX(AdvancedOpponentStats!$A:$AD,MATCH($A161&amp;" NCAA",AdvancedOpponentStats!$B:$B,0),COLUMN()-27))</f>
        <v>98.4</v>
      </c>
      <c r="AU161" s="39">
        <f>IFERROR(INDEX(AdvancedOpponentStats!$A:$AD,MATCH($A161,AdvancedOpponentStats!$B:$B,0),COLUMN()-27),INDEX(AdvancedOpponentStats!$A:$AD,MATCH($A161&amp;" NCAA",AdvancedOpponentStats!$B:$B,0),COLUMN()-27))</f>
        <v>0.32</v>
      </c>
      <c r="AV161" s="39">
        <f>IFERROR(INDEX(AdvancedOpponentStats!$A:$AD,MATCH($A161,AdvancedOpponentStats!$B:$B,0),COLUMN()-27),INDEX(AdvancedOpponentStats!$A:$AD,MATCH($A161&amp;" NCAA",AdvancedOpponentStats!$B:$B,0),COLUMN()-27))</f>
        <v>0.372</v>
      </c>
      <c r="AW161" s="39">
        <f>IFERROR(INDEX(AdvancedOpponentStats!$A:$AD,MATCH($A161,AdvancedOpponentStats!$B:$B,0),COLUMN()-27),INDEX(AdvancedOpponentStats!$A:$AD,MATCH($A161&amp;" NCAA",AdvancedOpponentStats!$B:$B,0),COLUMN()-27))</f>
        <v>0.503</v>
      </c>
      <c r="AX161" s="39">
        <f>IFERROR(INDEX(AdvancedOpponentStats!$A:$AD,MATCH($A161,AdvancedOpponentStats!$B:$B,0),COLUMN()-27),INDEX(AdvancedOpponentStats!$A:$AD,MATCH($A161&amp;" NCAA",AdvancedOpponentStats!$B:$B,0),COLUMN()-27))</f>
        <v>47.6</v>
      </c>
      <c r="AY161" s="39">
        <f>IFERROR(INDEX(AdvancedOpponentStats!$A:$AD,MATCH($A161,AdvancedOpponentStats!$B:$B,0),COLUMN()-27),INDEX(AdvancedOpponentStats!$A:$AD,MATCH($A161&amp;" NCAA",AdvancedOpponentStats!$B:$B,0),COLUMN()-27))</f>
        <v>48</v>
      </c>
      <c r="AZ161" s="39">
        <f>IFERROR(INDEX(AdvancedOpponentStats!$A:$AD,MATCH($A161,AdvancedOpponentStats!$B:$B,0),COLUMN()-27),INDEX(AdvancedOpponentStats!$A:$AD,MATCH($A161&amp;" NCAA",AdvancedOpponentStats!$B:$B,0),COLUMN()-27))</f>
        <v>8.3000000000000007</v>
      </c>
      <c r="BA161" s="39">
        <f>IFERROR(INDEX(AdvancedOpponentStats!$A:$AD,MATCH($A161,AdvancedOpponentStats!$B:$B,0),COLUMN()-27),INDEX(AdvancedOpponentStats!$A:$AD,MATCH($A161&amp;" NCAA",AdvancedOpponentStats!$B:$B,0),COLUMN()-27))</f>
        <v>10.6</v>
      </c>
      <c r="BB161" s="39">
        <f>IFERROR(INDEX(AdvancedOpponentStats!$A:$AD,MATCH($A161,AdvancedOpponentStats!$B:$B,0),COLUMN()-27),INDEX(AdvancedOpponentStats!$A:$AD,MATCH($A161&amp;" NCAA",AdvancedOpponentStats!$B:$B,0),COLUMN()-27))</f>
        <v>0.46800000000000003</v>
      </c>
      <c r="BC161" s="39">
        <f>IFERROR(INDEX(AdvancedOpponentStats!$A:$AD,MATCH($A161,AdvancedOpponentStats!$B:$B,0),COLUMN()-27),INDEX(AdvancedOpponentStats!$A:$AD,MATCH($A161&amp;" NCAA",AdvancedOpponentStats!$B:$B,0),COLUMN()-27))</f>
        <v>14.1</v>
      </c>
      <c r="BD161" s="39">
        <f>IFERROR(INDEX(AdvancedOpponentStats!$A:$AD,MATCH($A161,AdvancedOpponentStats!$B:$B,0),COLUMN()-27),INDEX(AdvancedOpponentStats!$A:$AD,MATCH($A161&amp;" NCAA",AdvancedOpponentStats!$B:$B,0),COLUMN()-27))</f>
        <v>25.7</v>
      </c>
      <c r="BE161" s="39">
        <f>IFERROR(INDEX(AdvancedOpponentStats!$A:$AD,MATCH($A161,AdvancedOpponentStats!$B:$B,0),COLUMN()-27),INDEX(AdvancedOpponentStats!$A:$AD,MATCH($A161&amp;" NCAA",AdvancedOpponentStats!$B:$B,0),COLUMN()-27))</f>
        <v>0.223</v>
      </c>
      <c r="BF161" s="41">
        <f>IFERROR(INDEX(TeamRankings!$A:$R,MATCH($A161,TeamRankings!$B:$B,0),COLUMN()-49),INDEX(TeamRankings!$A:$R,MATCH($A161&amp;" NCAA",TeamRankings!$B:$B,0),COLUMN()-49))</f>
        <v>6.24</v>
      </c>
      <c r="BG161" s="41">
        <f>IFERROR(INDEX(TeamRankings!$A:$R,MATCH($A161,TeamRankings!$B:$B,0),COLUMN()-48),INDEX(TeamRankings!$A:$R,MATCH($A161&amp;" NCAA",TeamRankings!$B:$B,0),COLUMN()-48))</f>
        <v>11.08</v>
      </c>
      <c r="BH161" s="41">
        <f>IFERROR(INDEX(TeamRankings!$A:$R,MATCH($A161,TeamRankings!$B:$B,0),COLUMN()-47),INDEX(TeamRankings!$A:$R,MATCH($A161&amp;" NCAA",TeamRankings!$B:$B,0),COLUMN()-47))</f>
        <v>8.42</v>
      </c>
      <c r="BI161" s="41">
        <f>IFERROR(INDEX(TeamRankings!$A:$R,MATCH($A161,TeamRankings!$B:$B,0),COLUMN()-47),INDEX(TeamRankings!$A:$R,MATCH($A161&amp;" NCAA",TeamRankings!$B:$B,0),COLUMN()-47))</f>
        <v>8.89</v>
      </c>
      <c r="BJ161" s="41">
        <f>IFERROR(INDEX(TeamRankings!$A:$R,MATCH($A161,TeamRankings!$B:$B,0),COLUMN()-47),INDEX(TeamRankings!$A:$R,MATCH($A161&amp;" NCAA",TeamRankings!$B:$B,0),COLUMN()-47))</f>
        <v>17.309999999999999</v>
      </c>
      <c r="BK161" s="41">
        <f>IFERROR(INDEX(TeamRankings!$A:$R,MATCH($A161,TeamRankings!$B:$B,0),COLUMN()-47),INDEX(TeamRankings!$A:$R,MATCH($A161&amp;" NCAA",TeamRankings!$B:$B,0),COLUMN()-47))</f>
        <v>115.44</v>
      </c>
      <c r="BL161" s="41">
        <f>IFERROR(INDEX(TeamRankings!$A:$R,MATCH($A161,TeamRankings!$B:$B,0),COLUMN()-47),INDEX(TeamRankings!$A:$R,MATCH($A161&amp;" NCAA",TeamRankings!$B:$B,0),COLUMN()-47))</f>
        <v>90.34</v>
      </c>
      <c r="BM161" s="41">
        <f>IFERROR(INDEX(TeamRankings!$A:$R,MATCH($A161,TeamRankings!$B:$B,0),COLUMN()-47),INDEX(TeamRankings!$A:$R,MATCH($A161&amp;" NCAA",TeamRankings!$B:$B,0),COLUMN()-47))</f>
        <v>25.1</v>
      </c>
      <c r="BN161">
        <f t="shared" si="48"/>
        <v>20</v>
      </c>
      <c r="BO161">
        <f t="shared" si="49"/>
        <v>20</v>
      </c>
      <c r="BP161">
        <f t="shared" si="35"/>
        <v>74.588235294117652</v>
      </c>
      <c r="BQ161" s="41" t="str">
        <f>INDEX(TeamRankings!$A:$R,MATCH($A161,TeamRankings!$B:$B,0),3)</f>
        <v>ACC</v>
      </c>
      <c r="BR161" s="40">
        <f t="shared" si="36"/>
        <v>9</v>
      </c>
      <c r="BS161" s="40">
        <f t="shared" si="37"/>
        <v>2.899999999999997E-2</v>
      </c>
      <c r="BT161" s="40">
        <f t="shared" si="38"/>
        <v>6.5000000000000002E-2</v>
      </c>
      <c r="BU161" s="40">
        <f t="shared" si="39"/>
        <v>5.0000000000000044E-2</v>
      </c>
      <c r="BV161" s="40">
        <f t="shared" si="40"/>
        <v>4.7999999999999972</v>
      </c>
      <c r="BW161" s="40">
        <f t="shared" si="41"/>
        <v>5.6000000000000014</v>
      </c>
      <c r="BX161" s="40">
        <f t="shared" si="42"/>
        <v>-2.0000000000000009</v>
      </c>
      <c r="BY161" s="40">
        <f t="shared" si="43"/>
        <v>-2.8999999999999995</v>
      </c>
      <c r="BZ161" s="40">
        <f t="shared" si="44"/>
        <v>4.0999999999999981E-2</v>
      </c>
      <c r="CA161" s="40">
        <f t="shared" si="45"/>
        <v>1.0999999999999996</v>
      </c>
      <c r="CB161" s="40">
        <f t="shared" si="46"/>
        <v>3.3000000000000007</v>
      </c>
      <c r="CC161" s="40">
        <f t="shared" si="47"/>
        <v>4.8000000000000015E-2</v>
      </c>
    </row>
    <row r="162" spans="1:81" x14ac:dyDescent="0.25">
      <c r="A162" t="s">
        <v>288</v>
      </c>
      <c r="B162">
        <f>IFERROR(INDEX(BasicStats!$A:$AH,MATCH($A162,BasicStats!$B:$B,0),COLUMN()+1),INDEX(BasicStats!$A:$AH,MATCH($A162&amp;" NCAA",BasicStats!$B:$B,0),COLUMN()+1))</f>
        <v>34</v>
      </c>
      <c r="C162">
        <f>IFERROR(INDEX(BasicStats!$A:$AH,MATCH($A162,BasicStats!$B:$B,0),COLUMN()+1),INDEX(BasicStats!$A:$AH,MATCH($A162&amp;" NCAA",BasicStats!$B:$B,0),COLUMN()+1))</f>
        <v>20</v>
      </c>
      <c r="D162">
        <f>IFERROR(INDEX(BasicStats!$A:$AH,MATCH($A162,BasicStats!$B:$B,0),COLUMN()+1),INDEX(BasicStats!$A:$AH,MATCH($A162&amp;" NCAA",BasicStats!$B:$B,0),COLUMN()+1))</f>
        <v>14</v>
      </c>
      <c r="E162">
        <f>IFERROR(INDEX(BasicStats!$A:$AH,MATCH($A162,BasicStats!$B:$B,0),COLUMN()+1),INDEX(BasicStats!$A:$AH,MATCH($A162&amp;" NCAA",BasicStats!$B:$B,0),COLUMN()+1))</f>
        <v>0.58799999999999997</v>
      </c>
      <c r="F162">
        <f>IFERROR(INDEX(BasicStats!$A:$AH,MATCH($A162,BasicStats!$B:$B,0),COLUMN()+1),INDEX(BasicStats!$A:$AH,MATCH($A162&amp;" NCAA",BasicStats!$B:$B,0),COLUMN()+1))</f>
        <v>4.04</v>
      </c>
      <c r="G162">
        <f>IFERROR(INDEX(BasicStats!$A:$AH,MATCH($A162,BasicStats!$B:$B,0),COLUMN()+1),INDEX(BasicStats!$A:$AH,MATCH($A162&amp;" NCAA",BasicStats!$B:$B,0),COLUMN()+1))</f>
        <v>-0.12</v>
      </c>
      <c r="H162">
        <f>IFERROR(INDEX(BasicStats!$A:$AH,MATCH($A162,BasicStats!$B:$B,0),COLUMN()+1),INDEX(BasicStats!$A:$AH,MATCH($A162&amp;" NCAA",BasicStats!$B:$B,0),COLUMN()+1))</f>
        <v>12</v>
      </c>
      <c r="I162">
        <f>IFERROR(INDEX(BasicStats!$A:$AH,MATCH($A162,BasicStats!$B:$B,0),COLUMN()+1),INDEX(BasicStats!$A:$AH,MATCH($A162&amp;" NCAA",BasicStats!$B:$B,0),COLUMN()+1))</f>
        <v>6</v>
      </c>
      <c r="J162">
        <f>IFERROR(INDEX(BasicStats!$A:$AH,MATCH($A162,BasicStats!$B:$B,0),COLUMN()+1),INDEX(BasicStats!$A:$AH,MATCH($A162&amp;" NCAA",BasicStats!$B:$B,0),COLUMN()+1))</f>
        <v>13</v>
      </c>
      <c r="K162">
        <f>IFERROR(INDEX(BasicStats!$A:$AH,MATCH($A162,BasicStats!$B:$B,0),COLUMN()+1),INDEX(BasicStats!$A:$AH,MATCH($A162&amp;" NCAA",BasicStats!$B:$B,0),COLUMN()+1))</f>
        <v>4</v>
      </c>
      <c r="L162">
        <f>IFERROR(INDEX(BasicStats!$A:$AH,MATCH($A162,BasicStats!$B:$B,0),COLUMN()+1),INDEX(BasicStats!$A:$AH,MATCH($A162&amp;" NCAA",BasicStats!$B:$B,0),COLUMN()+1))</f>
        <v>5</v>
      </c>
      <c r="M162">
        <f>IFERROR(INDEX(BasicStats!$A:$AH,MATCH($A162,BasicStats!$B:$B,0),COLUMN()+1),INDEX(BasicStats!$A:$AH,MATCH($A162&amp;" NCAA",BasicStats!$B:$B,0),COLUMN()+1))</f>
        <v>7</v>
      </c>
      <c r="N162">
        <f>IFERROR(INDEX(BasicStats!$A:$AH,MATCH($A162,BasicStats!$B:$B,0),COLUMN()+1),INDEX(BasicStats!$A:$AH,MATCH($A162&amp;" NCAA",BasicStats!$B:$B,0),COLUMN()+1))</f>
        <v>2231</v>
      </c>
      <c r="O162">
        <f>IFERROR(INDEX(BasicStats!$A:$AH,MATCH($A162,BasicStats!$B:$B,0),COLUMN()+1),INDEX(BasicStats!$A:$AH,MATCH($A162&amp;" NCAA",BasicStats!$B:$B,0),COLUMN()+1))</f>
        <v>2066</v>
      </c>
      <c r="P162">
        <f>IFERROR(INDEX(BasicStats!$A:$AH,MATCH($A162,BasicStats!$B:$B,0),COLUMN()+1),INDEX(BasicStats!$A:$AH,MATCH($A162&amp;" NCAA",BasicStats!$B:$B,0),COLUMN()+1))</f>
        <v>0</v>
      </c>
      <c r="Q162">
        <f>IFERROR(INDEX(BasicStats!$A:$AH,MATCH($A162,BasicStats!$B:$B,0),COLUMN()+1),INDEX(BasicStats!$A:$AH,MATCH($A162&amp;" NCAA",BasicStats!$B:$B,0),COLUMN()+1))</f>
        <v>1360</v>
      </c>
      <c r="R162">
        <f>IFERROR(INDEX(BasicStats!$A:$AH,MATCH($A162,BasicStats!$B:$B,0),COLUMN()+1),INDEX(BasicStats!$A:$AH,MATCH($A162&amp;" NCAA",BasicStats!$B:$B,0),COLUMN()+1))</f>
        <v>831</v>
      </c>
      <c r="S162">
        <f>IFERROR(INDEX(BasicStats!$A:$AH,MATCH($A162,BasicStats!$B:$B,0),COLUMN()+1),INDEX(BasicStats!$A:$AH,MATCH($A162&amp;" NCAA",BasicStats!$B:$B,0),COLUMN()+1))</f>
        <v>1688</v>
      </c>
      <c r="T162">
        <f>IFERROR(INDEX(BasicStats!$A:$AH,MATCH($A162,BasicStats!$B:$B,0),COLUMN()+1),INDEX(BasicStats!$A:$AH,MATCH($A162&amp;" NCAA",BasicStats!$B:$B,0),COLUMN()+1))</f>
        <v>0.49199999999999999</v>
      </c>
      <c r="U162">
        <f>IFERROR(INDEX(BasicStats!$A:$AH,MATCH($A162,BasicStats!$B:$B,0),COLUMN()+1),INDEX(BasicStats!$A:$AH,MATCH($A162&amp;" NCAA",BasicStats!$B:$B,0),COLUMN()+1))</f>
        <v>206</v>
      </c>
      <c r="V162">
        <f>IFERROR(INDEX(BasicStats!$A:$AH,MATCH($A162,BasicStats!$B:$B,0),COLUMN()+1),INDEX(BasicStats!$A:$AH,MATCH($A162&amp;" NCAA",BasicStats!$B:$B,0),COLUMN()+1))</f>
        <v>564</v>
      </c>
      <c r="W162">
        <f>IFERROR(INDEX(BasicStats!$A:$AH,MATCH($A162,BasicStats!$B:$B,0),COLUMN()+1),INDEX(BasicStats!$A:$AH,MATCH($A162&amp;" NCAA",BasicStats!$B:$B,0),COLUMN()+1))</f>
        <v>0.36499999999999999</v>
      </c>
      <c r="X162">
        <f>IFERROR(INDEX(BasicStats!$A:$AH,MATCH($A162,BasicStats!$B:$B,0),COLUMN()+1),INDEX(BasicStats!$A:$AH,MATCH($A162&amp;" NCAA",BasicStats!$B:$B,0),COLUMN()+1))</f>
        <v>363</v>
      </c>
      <c r="Y162">
        <f>IFERROR(INDEX(BasicStats!$A:$AH,MATCH($A162,BasicStats!$B:$B,0),COLUMN()+1),INDEX(BasicStats!$A:$AH,MATCH($A162&amp;" NCAA",BasicStats!$B:$B,0),COLUMN()+1))</f>
        <v>545</v>
      </c>
      <c r="Z162">
        <f>IFERROR(INDEX(BasicStats!$A:$AH,MATCH($A162,BasicStats!$B:$B,0),COLUMN()+1),INDEX(BasicStats!$A:$AH,MATCH($A162&amp;" NCAA",BasicStats!$B:$B,0),COLUMN()+1))</f>
        <v>0.66600000000000004</v>
      </c>
      <c r="AA162">
        <f>IFERROR(INDEX(BasicStats!$A:$AH,MATCH($A162,BasicStats!$B:$B,0),COLUMN()+1),INDEX(BasicStats!$A:$AH,MATCH($A162&amp;" NCAA",BasicStats!$B:$B,0),COLUMN()+1))</f>
        <v>190</v>
      </c>
      <c r="AB162">
        <f>IFERROR(INDEX(BasicStats!$A:$AH,MATCH($A162,BasicStats!$B:$B,0),COLUMN()+1),INDEX(BasicStats!$A:$AH,MATCH($A162&amp;" NCAA",BasicStats!$B:$B,0),COLUMN()+1))</f>
        <v>1013</v>
      </c>
      <c r="AC162">
        <f>IFERROR(INDEX(BasicStats!$A:$AH,MATCH($A162,BasicStats!$B:$B,0),COLUMN()+1),INDEX(BasicStats!$A:$AH,MATCH($A162&amp;" NCAA",BasicStats!$B:$B,0),COLUMN()+1))</f>
        <v>468</v>
      </c>
      <c r="AD162">
        <f>IFERROR(INDEX(BasicStats!$A:$AH,MATCH($A162,BasicStats!$B:$B,0),COLUMN()+1),INDEX(BasicStats!$A:$AH,MATCH($A162&amp;" NCAA",BasicStats!$B:$B,0),COLUMN()+1))</f>
        <v>221</v>
      </c>
      <c r="AE162">
        <f>IFERROR(INDEX(BasicStats!$A:$AH,MATCH($A162,BasicStats!$B:$B,0),COLUMN()+1),INDEX(BasicStats!$A:$AH,MATCH($A162&amp;" NCAA",BasicStats!$B:$B,0),COLUMN()+1))</f>
        <v>78</v>
      </c>
      <c r="AF162">
        <f>IFERROR(INDEX(BasicStats!$A:$AH,MATCH($A162,BasicStats!$B:$B,0),COLUMN()+1),INDEX(BasicStats!$A:$AH,MATCH($A162&amp;" NCAA",BasicStats!$B:$B,0),COLUMN()+1))</f>
        <v>407</v>
      </c>
      <c r="AG162" s="38">
        <f>IFERROR(INDEX(AdvancedStats!$A:$AD,MATCH($A162,AdvancedStats!$B:$B,0),COLUMN()-15),INDEX(AdvancedStats!$A:$AD,MATCH($A162&amp;" NCAA",AdvancedStats!$B:$B,0),COLUMN()-15))</f>
        <v>63.7</v>
      </c>
      <c r="AH162" s="38">
        <f>IFERROR(INDEX(AdvancedStats!$A:$AD,MATCH($A162,AdvancedStats!$B:$B,0),COLUMN()-15),INDEX(AdvancedStats!$A:$AD,MATCH($A162&amp;" NCAA",AdvancedStats!$B:$B,0),COLUMN()-15))</f>
        <v>103</v>
      </c>
      <c r="AI162" s="38">
        <f>IFERROR(INDEX(AdvancedStats!$A:$AD,MATCH($A162,AdvancedStats!$B:$B,0),COLUMN()-15),INDEX(AdvancedStats!$A:$AD,MATCH($A162&amp;" NCAA",AdvancedStats!$B:$B,0),COLUMN()-15))</f>
        <v>0.32300000000000001</v>
      </c>
      <c r="AJ162" s="38">
        <f>IFERROR(INDEX(AdvancedStats!$A:$AD,MATCH($A162,AdvancedStats!$B:$B,0),COLUMN()-15),INDEX(AdvancedStats!$A:$AD,MATCH($A162&amp;" NCAA",AdvancedStats!$B:$B,0),COLUMN()-15))</f>
        <v>0.33400000000000002</v>
      </c>
      <c r="AK162" s="38">
        <f>IFERROR(INDEX(AdvancedStats!$A:$AD,MATCH($A162,AdvancedStats!$B:$B,0),COLUMN()-15),INDEX(AdvancedStats!$A:$AD,MATCH($A162&amp;" NCAA",AdvancedStats!$B:$B,0),COLUMN()-15))</f>
        <v>0.57299999999999995</v>
      </c>
      <c r="AL162" s="38">
        <f>IFERROR(INDEX(AdvancedStats!$A:$AD,MATCH($A162,AdvancedStats!$B:$B,0),COLUMN()-15),INDEX(AdvancedStats!$A:$AD,MATCH($A162&amp;" NCAA",AdvancedStats!$B:$B,0),COLUMN()-15))</f>
        <v>50.5</v>
      </c>
      <c r="AM162" s="38">
        <f>IFERROR(INDEX(AdvancedStats!$A:$AD,MATCH($A162,AdvancedStats!$B:$B,0),COLUMN()-15),INDEX(AdvancedStats!$A:$AD,MATCH($A162&amp;" NCAA",AdvancedStats!$B:$B,0),COLUMN()-15))</f>
        <v>56.3</v>
      </c>
      <c r="AN162" s="38">
        <f>IFERROR(INDEX(AdvancedStats!$A:$AD,MATCH($A162,AdvancedStats!$B:$B,0),COLUMN()-15),INDEX(AdvancedStats!$A:$AD,MATCH($A162&amp;" NCAA",AdvancedStats!$B:$B,0),COLUMN()-15))</f>
        <v>10.199999999999999</v>
      </c>
      <c r="AO162" s="38">
        <f>IFERROR(INDEX(AdvancedStats!$A:$AD,MATCH($A162,AdvancedStats!$B:$B,0),COLUMN()-15),INDEX(AdvancedStats!$A:$AD,MATCH($A162&amp;" NCAA",AdvancedStats!$B:$B,0),COLUMN()-15))</f>
        <v>7.3</v>
      </c>
      <c r="AP162" s="38">
        <f>IFERROR(INDEX(AdvancedStats!$A:$AD,MATCH($A162,AdvancedStats!$B:$B,0),COLUMN()-15),INDEX(AdvancedStats!$A:$AD,MATCH($A162&amp;" NCAA",AdvancedStats!$B:$B,0),COLUMN()-15))</f>
        <v>0.55300000000000005</v>
      </c>
      <c r="AQ162" s="38">
        <f>IFERROR(INDEX(AdvancedStats!$A:$AD,MATCH($A162,AdvancedStats!$B:$B,0),COLUMN()-15),INDEX(AdvancedStats!$A:$AD,MATCH($A162&amp;" NCAA",AdvancedStats!$B:$B,0),COLUMN()-15))</f>
        <v>17.3</v>
      </c>
      <c r="AR162" s="38">
        <f>IFERROR(INDEX(AdvancedStats!$A:$AD,MATCH($A162,AdvancedStats!$B:$B,0),COLUMN()-15),INDEX(AdvancedStats!$A:$AD,MATCH($A162&amp;" NCAA",AdvancedStats!$B:$B,0),COLUMN()-15))</f>
        <v>19.8</v>
      </c>
      <c r="AS162" s="38">
        <f>IFERROR(INDEX(AdvancedStats!$A:$AD,MATCH($A162,AdvancedStats!$B:$B,0),COLUMN()-15),INDEX(AdvancedStats!$A:$AD,MATCH($A162&amp;" NCAA",AdvancedStats!$B:$B,0),COLUMN()-15))</f>
        <v>0.215</v>
      </c>
      <c r="AT162" s="39">
        <f>IFERROR(INDEX(AdvancedOpponentStats!$A:$AD,MATCH($A162,AdvancedOpponentStats!$B:$B,0),COLUMN()-27),INDEX(AdvancedOpponentStats!$A:$AD,MATCH($A162&amp;" NCAA",AdvancedOpponentStats!$B:$B,0),COLUMN()-27))</f>
        <v>95.4</v>
      </c>
      <c r="AU162" s="39">
        <f>IFERROR(INDEX(AdvancedOpponentStats!$A:$AD,MATCH($A162,AdvancedOpponentStats!$B:$B,0),COLUMN()-27),INDEX(AdvancedOpponentStats!$A:$AD,MATCH($A162&amp;" NCAA",AdvancedOpponentStats!$B:$B,0),COLUMN()-27))</f>
        <v>0.23400000000000001</v>
      </c>
      <c r="AV162" s="39">
        <f>IFERROR(INDEX(AdvancedOpponentStats!$A:$AD,MATCH($A162,AdvancedOpponentStats!$B:$B,0),COLUMN()-27),INDEX(AdvancedOpponentStats!$A:$AD,MATCH($A162&amp;" NCAA",AdvancedOpponentStats!$B:$B,0),COLUMN()-27))</f>
        <v>0.39100000000000001</v>
      </c>
      <c r="AW162" s="39">
        <f>IFERROR(INDEX(AdvancedOpponentStats!$A:$AD,MATCH($A162,AdvancedOpponentStats!$B:$B,0),COLUMN()-27),INDEX(AdvancedOpponentStats!$A:$AD,MATCH($A162&amp;" NCAA",AdvancedOpponentStats!$B:$B,0),COLUMN()-27))</f>
        <v>0.53200000000000003</v>
      </c>
      <c r="AX162" s="39">
        <f>IFERROR(INDEX(AdvancedOpponentStats!$A:$AD,MATCH($A162,AdvancedOpponentStats!$B:$B,0),COLUMN()-27),INDEX(AdvancedOpponentStats!$A:$AD,MATCH($A162&amp;" NCAA",AdvancedOpponentStats!$B:$B,0),COLUMN()-27))</f>
        <v>49.5</v>
      </c>
      <c r="AY162" s="39">
        <f>IFERROR(INDEX(AdvancedOpponentStats!$A:$AD,MATCH($A162,AdvancedOpponentStats!$B:$B,0),COLUMN()-27),INDEX(AdvancedOpponentStats!$A:$AD,MATCH($A162&amp;" NCAA",AdvancedOpponentStats!$B:$B,0),COLUMN()-27))</f>
        <v>51.7</v>
      </c>
      <c r="AZ162" s="39">
        <f>IFERROR(INDEX(AdvancedOpponentStats!$A:$AD,MATCH($A162,AdvancedOpponentStats!$B:$B,0),COLUMN()-27),INDEX(AdvancedOpponentStats!$A:$AD,MATCH($A162&amp;" NCAA",AdvancedOpponentStats!$B:$B,0),COLUMN()-27))</f>
        <v>9</v>
      </c>
      <c r="BA162" s="39">
        <f>IFERROR(INDEX(AdvancedOpponentStats!$A:$AD,MATCH($A162,AdvancedOpponentStats!$B:$B,0),COLUMN()-27),INDEX(AdvancedOpponentStats!$A:$AD,MATCH($A162&amp;" NCAA",AdvancedOpponentStats!$B:$B,0),COLUMN()-27))</f>
        <v>12.4</v>
      </c>
      <c r="BB162" s="39">
        <f>IFERROR(INDEX(AdvancedOpponentStats!$A:$AD,MATCH($A162,AdvancedOpponentStats!$B:$B,0),COLUMN()-27),INDEX(AdvancedOpponentStats!$A:$AD,MATCH($A162&amp;" NCAA",AdvancedOpponentStats!$B:$B,0),COLUMN()-27))</f>
        <v>0.50800000000000001</v>
      </c>
      <c r="BC162" s="39">
        <f>IFERROR(INDEX(AdvancedOpponentStats!$A:$AD,MATCH($A162,AdvancedOpponentStats!$B:$B,0),COLUMN()-27),INDEX(AdvancedOpponentStats!$A:$AD,MATCH($A162&amp;" NCAA",AdvancedOpponentStats!$B:$B,0),COLUMN()-27))</f>
        <v>18.7</v>
      </c>
      <c r="BD162" s="39">
        <f>IFERROR(INDEX(AdvancedOpponentStats!$A:$AD,MATCH($A162,AdvancedOpponentStats!$B:$B,0),COLUMN()-27),INDEX(AdvancedOpponentStats!$A:$AD,MATCH($A162&amp;" NCAA",AdvancedOpponentStats!$B:$B,0),COLUMN()-27))</f>
        <v>21.3</v>
      </c>
      <c r="BE162" s="39">
        <f>IFERROR(INDEX(AdvancedOpponentStats!$A:$AD,MATCH($A162,AdvancedOpponentStats!$B:$B,0),COLUMN()-27),INDEX(AdvancedOpponentStats!$A:$AD,MATCH($A162&amp;" NCAA",AdvancedOpponentStats!$B:$B,0),COLUMN()-27))</f>
        <v>0.16600000000000001</v>
      </c>
      <c r="BF162" s="41">
        <f>IFERROR(INDEX(TeamRankings!$A:$R,MATCH($A162,TeamRankings!$B:$B,0),COLUMN()-49),INDEX(TeamRankings!$A:$R,MATCH($A162&amp;" NCAA",TeamRankings!$B:$B,0),COLUMN()-49))</f>
        <v>4.8499999999999996</v>
      </c>
      <c r="BG162" s="41">
        <f>IFERROR(INDEX(TeamRankings!$A:$R,MATCH($A162,TeamRankings!$B:$B,0),COLUMN()-48),INDEX(TeamRankings!$A:$R,MATCH($A162&amp;" NCAA",TeamRankings!$B:$B,0),COLUMN()-48))</f>
        <v>-0.12</v>
      </c>
      <c r="BH162" s="41">
        <f>IFERROR(INDEX(TeamRankings!$A:$R,MATCH($A162,TeamRankings!$B:$B,0),COLUMN()-47),INDEX(TeamRankings!$A:$R,MATCH($A162&amp;" NCAA",TeamRankings!$B:$B,0),COLUMN()-47))</f>
        <v>-5.39</v>
      </c>
      <c r="BI162" s="41">
        <f>IFERROR(INDEX(TeamRankings!$A:$R,MATCH($A162,TeamRankings!$B:$B,0),COLUMN()-47),INDEX(TeamRankings!$A:$R,MATCH($A162&amp;" NCAA",TeamRankings!$B:$B,0),COLUMN()-47))</f>
        <v>9.43</v>
      </c>
      <c r="BJ162" s="41">
        <f>IFERROR(INDEX(TeamRankings!$A:$R,MATCH($A162,TeamRankings!$B:$B,0),COLUMN()-47),INDEX(TeamRankings!$A:$R,MATCH($A162&amp;" NCAA",TeamRankings!$B:$B,0),COLUMN()-47))</f>
        <v>4.04</v>
      </c>
      <c r="BK162" s="41">
        <f>IFERROR(INDEX(TeamRankings!$A:$R,MATCH($A162,TeamRankings!$B:$B,0),COLUMN()-47),INDEX(TeamRankings!$A:$R,MATCH($A162&amp;" NCAA",TeamRankings!$B:$B,0),COLUMN()-47))</f>
        <v>104.66</v>
      </c>
      <c r="BL162" s="41">
        <f>IFERROR(INDEX(TeamRankings!$A:$R,MATCH($A162,TeamRankings!$B:$B,0),COLUMN()-47),INDEX(TeamRankings!$A:$R,MATCH($A162&amp;" NCAA",TeamRankings!$B:$B,0),COLUMN()-47))</f>
        <v>98.03</v>
      </c>
      <c r="BM162" s="41">
        <f>IFERROR(INDEX(TeamRankings!$A:$R,MATCH($A162,TeamRankings!$B:$B,0),COLUMN()-47),INDEX(TeamRankings!$A:$R,MATCH($A162&amp;" NCAA",TeamRankings!$B:$B,0),COLUMN()-47))</f>
        <v>6.64</v>
      </c>
      <c r="BN162">
        <f t="shared" si="48"/>
        <v>148</v>
      </c>
      <c r="BO162">
        <f t="shared" si="49"/>
        <v>86</v>
      </c>
      <c r="BP162">
        <f t="shared" si="35"/>
        <v>65.617647058823536</v>
      </c>
      <c r="BQ162" s="41" t="str">
        <f>INDEX(TeamRankings!$A:$R,MATCH($A162,TeamRankings!$B:$B,0),3)</f>
        <v>MVC</v>
      </c>
      <c r="BR162" s="40">
        <f t="shared" si="36"/>
        <v>7.5999999999999943</v>
      </c>
      <c r="BS162" s="40">
        <f t="shared" si="37"/>
        <v>8.8999999999999996E-2</v>
      </c>
      <c r="BT162" s="40">
        <f t="shared" si="38"/>
        <v>-5.6999999999999995E-2</v>
      </c>
      <c r="BU162" s="40">
        <f t="shared" si="39"/>
        <v>4.0999999999999925E-2</v>
      </c>
      <c r="BV162" s="40">
        <f t="shared" si="40"/>
        <v>1</v>
      </c>
      <c r="BW162" s="40">
        <f t="shared" si="41"/>
        <v>4.5999999999999943</v>
      </c>
      <c r="BX162" s="40">
        <f t="shared" si="42"/>
        <v>1.1999999999999993</v>
      </c>
      <c r="BY162" s="40">
        <f t="shared" si="43"/>
        <v>-5.1000000000000005</v>
      </c>
      <c r="BZ162" s="40">
        <f t="shared" si="44"/>
        <v>4.500000000000004E-2</v>
      </c>
      <c r="CA162" s="40">
        <f t="shared" si="45"/>
        <v>-1.3999999999999986</v>
      </c>
      <c r="CB162" s="40">
        <f t="shared" si="46"/>
        <v>-1.5</v>
      </c>
      <c r="CC162" s="40">
        <f t="shared" si="47"/>
        <v>4.8999999999999988E-2</v>
      </c>
    </row>
    <row r="163" spans="1:81" x14ac:dyDescent="0.25">
      <c r="A163" t="s">
        <v>289</v>
      </c>
      <c r="B163">
        <f>IFERROR(INDEX(BasicStats!$A:$AH,MATCH($A163,BasicStats!$B:$B,0),COLUMN()+1),INDEX(BasicStats!$A:$AH,MATCH($A163&amp;" NCAA",BasicStats!$B:$B,0),COLUMN()+1))</f>
        <v>34</v>
      </c>
      <c r="C163">
        <f>IFERROR(INDEX(BasicStats!$A:$AH,MATCH($A163,BasicStats!$B:$B,0),COLUMN()+1),INDEX(BasicStats!$A:$AH,MATCH($A163&amp;" NCAA",BasicStats!$B:$B,0),COLUMN()+1))</f>
        <v>22</v>
      </c>
      <c r="D163">
        <f>IFERROR(INDEX(BasicStats!$A:$AH,MATCH($A163,BasicStats!$B:$B,0),COLUMN()+1),INDEX(BasicStats!$A:$AH,MATCH($A163&amp;" NCAA",BasicStats!$B:$B,0),COLUMN()+1))</f>
        <v>12</v>
      </c>
      <c r="E163">
        <f>IFERROR(INDEX(BasicStats!$A:$AH,MATCH($A163,BasicStats!$B:$B,0),COLUMN()+1),INDEX(BasicStats!$A:$AH,MATCH($A163&amp;" NCAA",BasicStats!$B:$B,0),COLUMN()+1))</f>
        <v>0.64700000000000002</v>
      </c>
      <c r="F163">
        <f>IFERROR(INDEX(BasicStats!$A:$AH,MATCH($A163,BasicStats!$B:$B,0),COLUMN()+1),INDEX(BasicStats!$A:$AH,MATCH($A163&amp;" NCAA",BasicStats!$B:$B,0),COLUMN()+1))</f>
        <v>2.94</v>
      </c>
      <c r="G163">
        <f>IFERROR(INDEX(BasicStats!$A:$AH,MATCH($A163,BasicStats!$B:$B,0),COLUMN()+1),INDEX(BasicStats!$A:$AH,MATCH($A163&amp;" NCAA",BasicStats!$B:$B,0),COLUMN()+1))</f>
        <v>0.9</v>
      </c>
      <c r="H163">
        <f>IFERROR(INDEX(BasicStats!$A:$AH,MATCH($A163,BasicStats!$B:$B,0),COLUMN()+1),INDEX(BasicStats!$A:$AH,MATCH($A163&amp;" NCAA",BasicStats!$B:$B,0),COLUMN()+1))</f>
        <v>8</v>
      </c>
      <c r="I163">
        <f>IFERROR(INDEX(BasicStats!$A:$AH,MATCH($A163,BasicStats!$B:$B,0),COLUMN()+1),INDEX(BasicStats!$A:$AH,MATCH($A163&amp;" NCAA",BasicStats!$B:$B,0),COLUMN()+1))</f>
        <v>8</v>
      </c>
      <c r="J163">
        <f>IFERROR(INDEX(BasicStats!$A:$AH,MATCH($A163,BasicStats!$B:$B,0),COLUMN()+1),INDEX(BasicStats!$A:$AH,MATCH($A163&amp;" NCAA",BasicStats!$B:$B,0),COLUMN()+1))</f>
        <v>12</v>
      </c>
      <c r="K163">
        <f>IFERROR(INDEX(BasicStats!$A:$AH,MATCH($A163,BasicStats!$B:$B,0),COLUMN()+1),INDEX(BasicStats!$A:$AH,MATCH($A163&amp;" NCAA",BasicStats!$B:$B,0),COLUMN()+1))</f>
        <v>4</v>
      </c>
      <c r="L163">
        <f>IFERROR(INDEX(BasicStats!$A:$AH,MATCH($A163,BasicStats!$B:$B,0),COLUMN()+1),INDEX(BasicStats!$A:$AH,MATCH($A163&amp;" NCAA",BasicStats!$B:$B,0),COLUMN()+1))</f>
        <v>8</v>
      </c>
      <c r="M163">
        <f>IFERROR(INDEX(BasicStats!$A:$AH,MATCH($A163,BasicStats!$B:$B,0),COLUMN()+1),INDEX(BasicStats!$A:$AH,MATCH($A163&amp;" NCAA",BasicStats!$B:$B,0),COLUMN()+1))</f>
        <v>7</v>
      </c>
      <c r="N163">
        <f>IFERROR(INDEX(BasicStats!$A:$AH,MATCH($A163,BasicStats!$B:$B,0),COLUMN()+1),INDEX(BasicStats!$A:$AH,MATCH($A163&amp;" NCAA",BasicStats!$B:$B,0),COLUMN()+1))</f>
        <v>2278</v>
      </c>
      <c r="O163">
        <f>IFERROR(INDEX(BasicStats!$A:$AH,MATCH($A163,BasicStats!$B:$B,0),COLUMN()+1),INDEX(BasicStats!$A:$AH,MATCH($A163&amp;" NCAA",BasicStats!$B:$B,0),COLUMN()+1))</f>
        <v>2125</v>
      </c>
      <c r="P163">
        <f>IFERROR(INDEX(BasicStats!$A:$AH,MATCH($A163,BasicStats!$B:$B,0),COLUMN()+1),INDEX(BasicStats!$A:$AH,MATCH($A163&amp;" NCAA",BasicStats!$B:$B,0),COLUMN()+1))</f>
        <v>0</v>
      </c>
      <c r="Q163">
        <f>IFERROR(INDEX(BasicStats!$A:$AH,MATCH($A163,BasicStats!$B:$B,0),COLUMN()+1),INDEX(BasicStats!$A:$AH,MATCH($A163&amp;" NCAA",BasicStats!$B:$B,0),COLUMN()+1))</f>
        <v>1360</v>
      </c>
      <c r="R163">
        <f>IFERROR(INDEX(BasicStats!$A:$AH,MATCH($A163,BasicStats!$B:$B,0),COLUMN()+1),INDEX(BasicStats!$A:$AH,MATCH($A163&amp;" NCAA",BasicStats!$B:$B,0),COLUMN()+1))</f>
        <v>817</v>
      </c>
      <c r="S163">
        <f>IFERROR(INDEX(BasicStats!$A:$AH,MATCH($A163,BasicStats!$B:$B,0),COLUMN()+1),INDEX(BasicStats!$A:$AH,MATCH($A163&amp;" NCAA",BasicStats!$B:$B,0),COLUMN()+1))</f>
        <v>1800</v>
      </c>
      <c r="T163">
        <f>IFERROR(INDEX(BasicStats!$A:$AH,MATCH($A163,BasicStats!$B:$B,0),COLUMN()+1),INDEX(BasicStats!$A:$AH,MATCH($A163&amp;" NCAA",BasicStats!$B:$B,0),COLUMN()+1))</f>
        <v>0.45400000000000001</v>
      </c>
      <c r="U163">
        <f>IFERROR(INDEX(BasicStats!$A:$AH,MATCH($A163,BasicStats!$B:$B,0),COLUMN()+1),INDEX(BasicStats!$A:$AH,MATCH($A163&amp;" NCAA",BasicStats!$B:$B,0),COLUMN()+1))</f>
        <v>163</v>
      </c>
      <c r="V163">
        <f>IFERROR(INDEX(BasicStats!$A:$AH,MATCH($A163,BasicStats!$B:$B,0),COLUMN()+1),INDEX(BasicStats!$A:$AH,MATCH($A163&amp;" NCAA",BasicStats!$B:$B,0),COLUMN()+1))</f>
        <v>510</v>
      </c>
      <c r="W163">
        <f>IFERROR(INDEX(BasicStats!$A:$AH,MATCH($A163,BasicStats!$B:$B,0),COLUMN()+1),INDEX(BasicStats!$A:$AH,MATCH($A163&amp;" NCAA",BasicStats!$B:$B,0),COLUMN()+1))</f>
        <v>0.32</v>
      </c>
      <c r="X163">
        <f>IFERROR(INDEX(BasicStats!$A:$AH,MATCH($A163,BasicStats!$B:$B,0),COLUMN()+1),INDEX(BasicStats!$A:$AH,MATCH($A163&amp;" NCAA",BasicStats!$B:$B,0),COLUMN()+1))</f>
        <v>481</v>
      </c>
      <c r="Y163">
        <f>IFERROR(INDEX(BasicStats!$A:$AH,MATCH($A163,BasicStats!$B:$B,0),COLUMN()+1),INDEX(BasicStats!$A:$AH,MATCH($A163&amp;" NCAA",BasicStats!$B:$B,0),COLUMN()+1))</f>
        <v>645</v>
      </c>
      <c r="Z163">
        <f>IFERROR(INDEX(BasicStats!$A:$AH,MATCH($A163,BasicStats!$B:$B,0),COLUMN()+1),INDEX(BasicStats!$A:$AH,MATCH($A163&amp;" NCAA",BasicStats!$B:$B,0),COLUMN()+1))</f>
        <v>0.746</v>
      </c>
      <c r="AA163">
        <f>IFERROR(INDEX(BasicStats!$A:$AH,MATCH($A163,BasicStats!$B:$B,0),COLUMN()+1),INDEX(BasicStats!$A:$AH,MATCH($A163&amp;" NCAA",BasicStats!$B:$B,0),COLUMN()+1))</f>
        <v>314</v>
      </c>
      <c r="AB163">
        <f>IFERROR(INDEX(BasicStats!$A:$AH,MATCH($A163,BasicStats!$B:$B,0),COLUMN()+1),INDEX(BasicStats!$A:$AH,MATCH($A163&amp;" NCAA",BasicStats!$B:$B,0),COLUMN()+1))</f>
        <v>1098</v>
      </c>
      <c r="AC163">
        <f>IFERROR(INDEX(BasicStats!$A:$AH,MATCH($A163,BasicStats!$B:$B,0),COLUMN()+1),INDEX(BasicStats!$A:$AH,MATCH($A163&amp;" NCAA",BasicStats!$B:$B,0),COLUMN()+1))</f>
        <v>460</v>
      </c>
      <c r="AD163">
        <f>IFERROR(INDEX(BasicStats!$A:$AH,MATCH($A163,BasicStats!$B:$B,0),COLUMN()+1),INDEX(BasicStats!$A:$AH,MATCH($A163&amp;" NCAA",BasicStats!$B:$B,0),COLUMN()+1))</f>
        <v>250</v>
      </c>
      <c r="AE163">
        <f>IFERROR(INDEX(BasicStats!$A:$AH,MATCH($A163,BasicStats!$B:$B,0),COLUMN()+1),INDEX(BasicStats!$A:$AH,MATCH($A163&amp;" NCAA",BasicStats!$B:$B,0),COLUMN()+1))</f>
        <v>102</v>
      </c>
      <c r="AF163">
        <f>IFERROR(INDEX(BasicStats!$A:$AH,MATCH($A163,BasicStats!$B:$B,0),COLUMN()+1),INDEX(BasicStats!$A:$AH,MATCH($A163&amp;" NCAA",BasicStats!$B:$B,0),COLUMN()+1))</f>
        <v>425</v>
      </c>
      <c r="AG163" s="38">
        <f>IFERROR(INDEX(AdvancedStats!$A:$AD,MATCH($A163,AdvancedStats!$B:$B,0),COLUMN()-15),INDEX(AdvancedStats!$A:$AD,MATCH($A163&amp;" NCAA",AdvancedStats!$B:$B,0),COLUMN()-15))</f>
        <v>65.2</v>
      </c>
      <c r="AH163" s="38">
        <f>IFERROR(INDEX(AdvancedStats!$A:$AD,MATCH($A163,AdvancedStats!$B:$B,0),COLUMN()-15),INDEX(AdvancedStats!$A:$AD,MATCH($A163&amp;" NCAA",AdvancedStats!$B:$B,0),COLUMN()-15))</f>
        <v>102.8</v>
      </c>
      <c r="AI163" s="38">
        <f>IFERROR(INDEX(AdvancedStats!$A:$AD,MATCH($A163,AdvancedStats!$B:$B,0),COLUMN()-15),INDEX(AdvancedStats!$A:$AD,MATCH($A163&amp;" NCAA",AdvancedStats!$B:$B,0),COLUMN()-15))</f>
        <v>0.35799999999999998</v>
      </c>
      <c r="AJ163" s="38">
        <f>IFERROR(INDEX(AdvancedStats!$A:$AD,MATCH($A163,AdvancedStats!$B:$B,0),COLUMN()-15),INDEX(AdvancedStats!$A:$AD,MATCH($A163&amp;" NCAA",AdvancedStats!$B:$B,0),COLUMN()-15))</f>
        <v>0.28299999999999997</v>
      </c>
      <c r="AK163" s="38">
        <f>IFERROR(INDEX(AdvancedStats!$A:$AD,MATCH($A163,AdvancedStats!$B:$B,0),COLUMN()-15),INDEX(AdvancedStats!$A:$AD,MATCH($A163&amp;" NCAA",AdvancedStats!$B:$B,0),COLUMN()-15))</f>
        <v>0.54100000000000004</v>
      </c>
      <c r="AL163" s="38">
        <f>IFERROR(INDEX(AdvancedStats!$A:$AD,MATCH($A163,AdvancedStats!$B:$B,0),COLUMN()-15),INDEX(AdvancedStats!$A:$AD,MATCH($A163&amp;" NCAA",AdvancedStats!$B:$B,0),COLUMN()-15))</f>
        <v>52.2</v>
      </c>
      <c r="AM163" s="38">
        <f>IFERROR(INDEX(AdvancedStats!$A:$AD,MATCH($A163,AdvancedStats!$B:$B,0),COLUMN()-15),INDEX(AdvancedStats!$A:$AD,MATCH($A163&amp;" NCAA",AdvancedStats!$B:$B,0),COLUMN()-15))</f>
        <v>56.3</v>
      </c>
      <c r="AN163" s="38">
        <f>IFERROR(INDEX(AdvancedStats!$A:$AD,MATCH($A163,AdvancedStats!$B:$B,0),COLUMN()-15),INDEX(AdvancedStats!$A:$AD,MATCH($A163&amp;" NCAA",AdvancedStats!$B:$B,0),COLUMN()-15))</f>
        <v>11.3</v>
      </c>
      <c r="AO163" s="38">
        <f>IFERROR(INDEX(AdvancedStats!$A:$AD,MATCH($A163,AdvancedStats!$B:$B,0),COLUMN()-15),INDEX(AdvancedStats!$A:$AD,MATCH($A163&amp;" NCAA",AdvancedStats!$B:$B,0),COLUMN()-15))</f>
        <v>10.5</v>
      </c>
      <c r="AP163" s="38">
        <f>IFERROR(INDEX(AdvancedStats!$A:$AD,MATCH($A163,AdvancedStats!$B:$B,0),COLUMN()-15),INDEX(AdvancedStats!$A:$AD,MATCH($A163&amp;" NCAA",AdvancedStats!$B:$B,0),COLUMN()-15))</f>
        <v>0.499</v>
      </c>
      <c r="AQ163" s="38">
        <f>IFERROR(INDEX(AdvancedStats!$A:$AD,MATCH($A163,AdvancedStats!$B:$B,0),COLUMN()-15),INDEX(AdvancedStats!$A:$AD,MATCH($A163&amp;" NCAA",AdvancedStats!$B:$B,0),COLUMN()-15))</f>
        <v>16.8</v>
      </c>
      <c r="AR163" s="38">
        <f>IFERROR(INDEX(AdvancedStats!$A:$AD,MATCH($A163,AdvancedStats!$B:$B,0),COLUMN()-15),INDEX(AdvancedStats!$A:$AD,MATCH($A163&amp;" NCAA",AdvancedStats!$B:$B,0),COLUMN()-15))</f>
        <v>29.7</v>
      </c>
      <c r="AS163" s="38">
        <f>IFERROR(INDEX(AdvancedStats!$A:$AD,MATCH($A163,AdvancedStats!$B:$B,0),COLUMN()-15),INDEX(AdvancedStats!$A:$AD,MATCH($A163&amp;" NCAA",AdvancedStats!$B:$B,0),COLUMN()-15))</f>
        <v>0.26700000000000002</v>
      </c>
      <c r="AT163" s="39">
        <f>IFERROR(INDEX(AdvancedOpponentStats!$A:$AD,MATCH($A163,AdvancedOpponentStats!$B:$B,0),COLUMN()-27),INDEX(AdvancedOpponentStats!$A:$AD,MATCH($A163&amp;" NCAA",AdvancedOpponentStats!$B:$B,0),COLUMN()-27))</f>
        <v>95.9</v>
      </c>
      <c r="AU163" s="39">
        <f>IFERROR(INDEX(AdvancedOpponentStats!$A:$AD,MATCH($A163,AdvancedOpponentStats!$B:$B,0),COLUMN()-27),INDEX(AdvancedOpponentStats!$A:$AD,MATCH($A163&amp;" NCAA",AdvancedOpponentStats!$B:$B,0),COLUMN()-27))</f>
        <v>0.35799999999999998</v>
      </c>
      <c r="AV163" s="39">
        <f>IFERROR(INDEX(AdvancedOpponentStats!$A:$AD,MATCH($A163,AdvancedOpponentStats!$B:$B,0),COLUMN()-27),INDEX(AdvancedOpponentStats!$A:$AD,MATCH($A163&amp;" NCAA",AdvancedOpponentStats!$B:$B,0),COLUMN()-27))</f>
        <v>0.42799999999999999</v>
      </c>
      <c r="AW163" s="39">
        <f>IFERROR(INDEX(AdvancedOpponentStats!$A:$AD,MATCH($A163,AdvancedOpponentStats!$B:$B,0),COLUMN()-27),INDEX(AdvancedOpponentStats!$A:$AD,MATCH($A163&amp;" NCAA",AdvancedOpponentStats!$B:$B,0),COLUMN()-27))</f>
        <v>0.53300000000000003</v>
      </c>
      <c r="AX163" s="39">
        <f>IFERROR(INDEX(AdvancedOpponentStats!$A:$AD,MATCH($A163,AdvancedOpponentStats!$B:$B,0),COLUMN()-27),INDEX(AdvancedOpponentStats!$A:$AD,MATCH($A163&amp;" NCAA",AdvancedOpponentStats!$B:$B,0),COLUMN()-27))</f>
        <v>47.8</v>
      </c>
      <c r="AY163" s="39">
        <f>IFERROR(INDEX(AdvancedOpponentStats!$A:$AD,MATCH($A163,AdvancedOpponentStats!$B:$B,0),COLUMN()-27),INDEX(AdvancedOpponentStats!$A:$AD,MATCH($A163&amp;" NCAA",AdvancedOpponentStats!$B:$B,0),COLUMN()-27))</f>
        <v>65.7</v>
      </c>
      <c r="AZ163" s="39">
        <f>IFERROR(INDEX(AdvancedOpponentStats!$A:$AD,MATCH($A163,AdvancedOpponentStats!$B:$B,0),COLUMN()-27),INDEX(AdvancedOpponentStats!$A:$AD,MATCH($A163&amp;" NCAA",AdvancedOpponentStats!$B:$B,0),COLUMN()-27))</f>
        <v>8.8000000000000007</v>
      </c>
      <c r="BA163" s="39">
        <f>IFERROR(INDEX(AdvancedOpponentStats!$A:$AD,MATCH($A163,AdvancedOpponentStats!$B:$B,0),COLUMN()-27),INDEX(AdvancedOpponentStats!$A:$AD,MATCH($A163&amp;" NCAA",AdvancedOpponentStats!$B:$B,0),COLUMN()-27))</f>
        <v>9.5</v>
      </c>
      <c r="BB163" s="39">
        <f>IFERROR(INDEX(AdvancedOpponentStats!$A:$AD,MATCH($A163,AdvancedOpponentStats!$B:$B,0),COLUMN()-27),INDEX(AdvancedOpponentStats!$A:$AD,MATCH($A163&amp;" NCAA",AdvancedOpponentStats!$B:$B,0),COLUMN()-27))</f>
        <v>0.48699999999999999</v>
      </c>
      <c r="BC163" s="39">
        <f>IFERROR(INDEX(AdvancedOpponentStats!$A:$AD,MATCH($A163,AdvancedOpponentStats!$B:$B,0),COLUMN()-27),INDEX(AdvancedOpponentStats!$A:$AD,MATCH($A163&amp;" NCAA",AdvancedOpponentStats!$B:$B,0),COLUMN()-27))</f>
        <v>19.7</v>
      </c>
      <c r="BD163" s="39">
        <f>IFERROR(INDEX(AdvancedOpponentStats!$A:$AD,MATCH($A163,AdvancedOpponentStats!$B:$B,0),COLUMN()-27),INDEX(AdvancedOpponentStats!$A:$AD,MATCH($A163&amp;" NCAA",AdvancedOpponentStats!$B:$B,0),COLUMN()-27))</f>
        <v>25.3</v>
      </c>
      <c r="BE163" s="39">
        <f>IFERROR(INDEX(AdvancedOpponentStats!$A:$AD,MATCH($A163,AdvancedOpponentStats!$B:$B,0),COLUMN()-27),INDEX(AdvancedOpponentStats!$A:$AD,MATCH($A163&amp;" NCAA",AdvancedOpponentStats!$B:$B,0),COLUMN()-27))</f>
        <v>0.27300000000000002</v>
      </c>
      <c r="BF163" s="41">
        <f>IFERROR(INDEX(TeamRankings!$A:$R,MATCH($A163,TeamRankings!$B:$B,0),COLUMN()-49),INDEX(TeamRankings!$A:$R,MATCH($A163&amp;" NCAA",TeamRankings!$B:$B,0),COLUMN()-49))</f>
        <v>4.5</v>
      </c>
      <c r="BG163" s="41">
        <f>IFERROR(INDEX(TeamRankings!$A:$R,MATCH($A163,TeamRankings!$B:$B,0),COLUMN()-48),INDEX(TeamRankings!$A:$R,MATCH($A163&amp;" NCAA",TeamRankings!$B:$B,0),COLUMN()-48))</f>
        <v>0.9</v>
      </c>
      <c r="BH163" s="41">
        <f>IFERROR(INDEX(TeamRankings!$A:$R,MATCH($A163,TeamRankings!$B:$B,0),COLUMN()-47),INDEX(TeamRankings!$A:$R,MATCH($A163&amp;" NCAA",TeamRankings!$B:$B,0),COLUMN()-47))</f>
        <v>-6.44</v>
      </c>
      <c r="BI163" s="41">
        <f>IFERROR(INDEX(TeamRankings!$A:$R,MATCH($A163,TeamRankings!$B:$B,0),COLUMN()-47),INDEX(TeamRankings!$A:$R,MATCH($A163&amp;" NCAA",TeamRankings!$B:$B,0),COLUMN()-47))</f>
        <v>9.3800000000000008</v>
      </c>
      <c r="BJ163" s="41">
        <f>IFERROR(INDEX(TeamRankings!$A:$R,MATCH($A163,TeamRankings!$B:$B,0),COLUMN()-47),INDEX(TeamRankings!$A:$R,MATCH($A163&amp;" NCAA",TeamRankings!$B:$B,0),COLUMN()-47))</f>
        <v>2.94</v>
      </c>
      <c r="BK163" s="41">
        <f>IFERROR(INDEX(TeamRankings!$A:$R,MATCH($A163,TeamRankings!$B:$B,0),COLUMN()-47),INDEX(TeamRankings!$A:$R,MATCH($A163&amp;" NCAA",TeamRankings!$B:$B,0),COLUMN()-47))</f>
        <v>102.93</v>
      </c>
      <c r="BL163" s="41">
        <f>IFERROR(INDEX(TeamRankings!$A:$R,MATCH($A163,TeamRankings!$B:$B,0),COLUMN()-47),INDEX(TeamRankings!$A:$R,MATCH($A163&amp;" NCAA",TeamRankings!$B:$B,0),COLUMN()-47))</f>
        <v>98.28</v>
      </c>
      <c r="BM163" s="41">
        <f>IFERROR(INDEX(TeamRankings!$A:$R,MATCH($A163,TeamRankings!$B:$B,0),COLUMN()-47),INDEX(TeamRankings!$A:$R,MATCH($A163&amp;" NCAA",TeamRankings!$B:$B,0),COLUMN()-47))</f>
        <v>4.6500000000000004</v>
      </c>
      <c r="BN163">
        <f t="shared" si="48"/>
        <v>180</v>
      </c>
      <c r="BO163">
        <f t="shared" si="49"/>
        <v>95</v>
      </c>
      <c r="BP163">
        <f t="shared" si="35"/>
        <v>67</v>
      </c>
      <c r="BQ163" s="41" t="str">
        <f>INDEX(TeamRankings!$A:$R,MATCH($A163,TeamRankings!$B:$B,0),3)</f>
        <v>WCC</v>
      </c>
      <c r="BR163" s="40">
        <f t="shared" si="36"/>
        <v>6.8999999999999915</v>
      </c>
      <c r="BS163" s="40">
        <f t="shared" si="37"/>
        <v>0</v>
      </c>
      <c r="BT163" s="40">
        <f t="shared" si="38"/>
        <v>-0.14500000000000002</v>
      </c>
      <c r="BU163" s="40">
        <f t="shared" si="39"/>
        <v>8.0000000000000071E-3</v>
      </c>
      <c r="BV163" s="40">
        <f t="shared" si="40"/>
        <v>4.4000000000000057</v>
      </c>
      <c r="BW163" s="40">
        <f t="shared" si="41"/>
        <v>-9.4000000000000057</v>
      </c>
      <c r="BX163" s="40">
        <f t="shared" si="42"/>
        <v>2.5</v>
      </c>
      <c r="BY163" s="40">
        <f t="shared" si="43"/>
        <v>1</v>
      </c>
      <c r="BZ163" s="40">
        <f t="shared" si="44"/>
        <v>1.2000000000000011E-2</v>
      </c>
      <c r="CA163" s="40">
        <f t="shared" si="45"/>
        <v>-2.8999999999999986</v>
      </c>
      <c r="CB163" s="40">
        <f t="shared" si="46"/>
        <v>4.3999999999999986</v>
      </c>
      <c r="CC163" s="40">
        <f t="shared" si="47"/>
        <v>-6.0000000000000053E-3</v>
      </c>
    </row>
    <row r="164" spans="1:81" x14ac:dyDescent="0.25">
      <c r="A164" t="s">
        <v>290</v>
      </c>
      <c r="B164">
        <f>IFERROR(INDEX(BasicStats!$A:$AH,MATCH($A164,BasicStats!$B:$B,0),COLUMN()+1),INDEX(BasicStats!$A:$AH,MATCH($A164&amp;" NCAA",BasicStats!$B:$B,0),COLUMN()+1))</f>
        <v>32</v>
      </c>
      <c r="C164">
        <f>IFERROR(INDEX(BasicStats!$A:$AH,MATCH($A164,BasicStats!$B:$B,0),COLUMN()+1),INDEX(BasicStats!$A:$AH,MATCH($A164&amp;" NCAA",BasicStats!$B:$B,0),COLUMN()+1))</f>
        <v>11</v>
      </c>
      <c r="D164">
        <f>IFERROR(INDEX(BasicStats!$A:$AH,MATCH($A164,BasicStats!$B:$B,0),COLUMN()+1),INDEX(BasicStats!$A:$AH,MATCH($A164&amp;" NCAA",BasicStats!$B:$B,0),COLUMN()+1))</f>
        <v>21</v>
      </c>
      <c r="E164">
        <f>IFERROR(INDEX(BasicStats!$A:$AH,MATCH($A164,BasicStats!$B:$B,0),COLUMN()+1),INDEX(BasicStats!$A:$AH,MATCH($A164&amp;" NCAA",BasicStats!$B:$B,0),COLUMN()+1))</f>
        <v>0.34399999999999997</v>
      </c>
      <c r="F164">
        <f>IFERROR(INDEX(BasicStats!$A:$AH,MATCH($A164,BasicStats!$B:$B,0),COLUMN()+1),INDEX(BasicStats!$A:$AH,MATCH($A164&amp;" NCAA",BasicStats!$B:$B,0),COLUMN()+1))</f>
        <v>-9.1</v>
      </c>
      <c r="G164">
        <f>IFERROR(INDEX(BasicStats!$A:$AH,MATCH($A164,BasicStats!$B:$B,0),COLUMN()+1),INDEX(BasicStats!$A:$AH,MATCH($A164&amp;" NCAA",BasicStats!$B:$B,0),COLUMN()+1))</f>
        <v>-4.57</v>
      </c>
      <c r="H164">
        <f>IFERROR(INDEX(BasicStats!$A:$AH,MATCH($A164,BasicStats!$B:$B,0),COLUMN()+1),INDEX(BasicStats!$A:$AH,MATCH($A164&amp;" NCAA",BasicStats!$B:$B,0),COLUMN()+1))</f>
        <v>7</v>
      </c>
      <c r="I164">
        <f>IFERROR(INDEX(BasicStats!$A:$AH,MATCH($A164,BasicStats!$B:$B,0),COLUMN()+1),INDEX(BasicStats!$A:$AH,MATCH($A164&amp;" NCAA",BasicStats!$B:$B,0),COLUMN()+1))</f>
        <v>11</v>
      </c>
      <c r="J164">
        <f>IFERROR(INDEX(BasicStats!$A:$AH,MATCH($A164,BasicStats!$B:$B,0),COLUMN()+1),INDEX(BasicStats!$A:$AH,MATCH($A164&amp;" NCAA",BasicStats!$B:$B,0),COLUMN()+1))</f>
        <v>7</v>
      </c>
      <c r="K164">
        <f>IFERROR(INDEX(BasicStats!$A:$AH,MATCH($A164,BasicStats!$B:$B,0),COLUMN()+1),INDEX(BasicStats!$A:$AH,MATCH($A164&amp;" NCAA",BasicStats!$B:$B,0),COLUMN()+1))</f>
        <v>5</v>
      </c>
      <c r="L164">
        <f>IFERROR(INDEX(BasicStats!$A:$AH,MATCH($A164,BasicStats!$B:$B,0),COLUMN()+1),INDEX(BasicStats!$A:$AH,MATCH($A164&amp;" NCAA",BasicStats!$B:$B,0),COLUMN()+1))</f>
        <v>3</v>
      </c>
      <c r="M164">
        <f>IFERROR(INDEX(BasicStats!$A:$AH,MATCH($A164,BasicStats!$B:$B,0),COLUMN()+1),INDEX(BasicStats!$A:$AH,MATCH($A164&amp;" NCAA",BasicStats!$B:$B,0),COLUMN()+1))</f>
        <v>16</v>
      </c>
      <c r="N164">
        <f>IFERROR(INDEX(BasicStats!$A:$AH,MATCH($A164,BasicStats!$B:$B,0),COLUMN()+1),INDEX(BasicStats!$A:$AH,MATCH($A164&amp;" NCAA",BasicStats!$B:$B,0),COLUMN()+1))</f>
        <v>2332</v>
      </c>
      <c r="O164">
        <f>IFERROR(INDEX(BasicStats!$A:$AH,MATCH($A164,BasicStats!$B:$B,0),COLUMN()+1),INDEX(BasicStats!$A:$AH,MATCH($A164&amp;" NCAA",BasicStats!$B:$B,0),COLUMN()+1))</f>
        <v>2477</v>
      </c>
      <c r="P164">
        <f>IFERROR(INDEX(BasicStats!$A:$AH,MATCH($A164,BasicStats!$B:$B,0),COLUMN()+1),INDEX(BasicStats!$A:$AH,MATCH($A164&amp;" NCAA",BasicStats!$B:$B,0),COLUMN()+1))</f>
        <v>0</v>
      </c>
      <c r="Q164">
        <f>IFERROR(INDEX(BasicStats!$A:$AH,MATCH($A164,BasicStats!$B:$B,0),COLUMN()+1),INDEX(BasicStats!$A:$AH,MATCH($A164&amp;" NCAA",BasicStats!$B:$B,0),COLUMN()+1))</f>
        <v>1295</v>
      </c>
      <c r="R164">
        <f>IFERROR(INDEX(BasicStats!$A:$AH,MATCH($A164,BasicStats!$B:$B,0),COLUMN()+1),INDEX(BasicStats!$A:$AH,MATCH($A164&amp;" NCAA",BasicStats!$B:$B,0),COLUMN()+1))</f>
        <v>842</v>
      </c>
      <c r="S164">
        <f>IFERROR(INDEX(BasicStats!$A:$AH,MATCH($A164,BasicStats!$B:$B,0),COLUMN()+1),INDEX(BasicStats!$A:$AH,MATCH($A164&amp;" NCAA",BasicStats!$B:$B,0),COLUMN()+1))</f>
        <v>1836</v>
      </c>
      <c r="T164">
        <f>IFERROR(INDEX(BasicStats!$A:$AH,MATCH($A164,BasicStats!$B:$B,0),COLUMN()+1),INDEX(BasicStats!$A:$AH,MATCH($A164&amp;" NCAA",BasicStats!$B:$B,0),COLUMN()+1))</f>
        <v>0.45900000000000002</v>
      </c>
      <c r="U164">
        <f>IFERROR(INDEX(BasicStats!$A:$AH,MATCH($A164,BasicStats!$B:$B,0),COLUMN()+1),INDEX(BasicStats!$A:$AH,MATCH($A164&amp;" NCAA",BasicStats!$B:$B,0),COLUMN()+1))</f>
        <v>210</v>
      </c>
      <c r="V164">
        <f>IFERROR(INDEX(BasicStats!$A:$AH,MATCH($A164,BasicStats!$B:$B,0),COLUMN()+1),INDEX(BasicStats!$A:$AH,MATCH($A164&amp;" NCAA",BasicStats!$B:$B,0),COLUMN()+1))</f>
        <v>616</v>
      </c>
      <c r="W164">
        <f>IFERROR(INDEX(BasicStats!$A:$AH,MATCH($A164,BasicStats!$B:$B,0),COLUMN()+1),INDEX(BasicStats!$A:$AH,MATCH($A164&amp;" NCAA",BasicStats!$B:$B,0),COLUMN()+1))</f>
        <v>0.34100000000000003</v>
      </c>
      <c r="X164">
        <f>IFERROR(INDEX(BasicStats!$A:$AH,MATCH($A164,BasicStats!$B:$B,0),COLUMN()+1),INDEX(BasicStats!$A:$AH,MATCH($A164&amp;" NCAA",BasicStats!$B:$B,0),COLUMN()+1))</f>
        <v>438</v>
      </c>
      <c r="Y164">
        <f>IFERROR(INDEX(BasicStats!$A:$AH,MATCH($A164,BasicStats!$B:$B,0),COLUMN()+1),INDEX(BasicStats!$A:$AH,MATCH($A164&amp;" NCAA",BasicStats!$B:$B,0),COLUMN()+1))</f>
        <v>617</v>
      </c>
      <c r="Z164">
        <f>IFERROR(INDEX(BasicStats!$A:$AH,MATCH($A164,BasicStats!$B:$B,0),COLUMN()+1),INDEX(BasicStats!$A:$AH,MATCH($A164&amp;" NCAA",BasicStats!$B:$B,0),COLUMN()+1))</f>
        <v>0.71</v>
      </c>
      <c r="AA164">
        <f>IFERROR(INDEX(BasicStats!$A:$AH,MATCH($A164,BasicStats!$B:$B,0),COLUMN()+1),INDEX(BasicStats!$A:$AH,MATCH($A164&amp;" NCAA",BasicStats!$B:$B,0),COLUMN()+1))</f>
        <v>292</v>
      </c>
      <c r="AB164">
        <f>IFERROR(INDEX(BasicStats!$A:$AH,MATCH($A164,BasicStats!$B:$B,0),COLUMN()+1),INDEX(BasicStats!$A:$AH,MATCH($A164&amp;" NCAA",BasicStats!$B:$B,0),COLUMN()+1))</f>
        <v>997</v>
      </c>
      <c r="AC164">
        <f>IFERROR(INDEX(BasicStats!$A:$AH,MATCH($A164,BasicStats!$B:$B,0),COLUMN()+1),INDEX(BasicStats!$A:$AH,MATCH($A164&amp;" NCAA",BasicStats!$B:$B,0),COLUMN()+1))</f>
        <v>448</v>
      </c>
      <c r="AD164">
        <f>IFERROR(INDEX(BasicStats!$A:$AH,MATCH($A164,BasicStats!$B:$B,0),COLUMN()+1),INDEX(BasicStats!$A:$AH,MATCH($A164&amp;" NCAA",BasicStats!$B:$B,0),COLUMN()+1))</f>
        <v>278</v>
      </c>
      <c r="AE164">
        <f>IFERROR(INDEX(BasicStats!$A:$AH,MATCH($A164,BasicStats!$B:$B,0),COLUMN()+1),INDEX(BasicStats!$A:$AH,MATCH($A164&amp;" NCAA",BasicStats!$B:$B,0),COLUMN()+1))</f>
        <v>73</v>
      </c>
      <c r="AF164">
        <f>IFERROR(INDEX(BasicStats!$A:$AH,MATCH($A164,BasicStats!$B:$B,0),COLUMN()+1),INDEX(BasicStats!$A:$AH,MATCH($A164&amp;" NCAA",BasicStats!$B:$B,0),COLUMN()+1))</f>
        <v>444</v>
      </c>
      <c r="AG164" s="38">
        <f>IFERROR(INDEX(AdvancedStats!$A:$AD,MATCH($A164,AdvancedStats!$B:$B,0),COLUMN()-15),INDEX(AdvancedStats!$A:$AD,MATCH($A164&amp;" NCAA",AdvancedStats!$B:$B,0),COLUMN()-15))</f>
        <v>70.400000000000006</v>
      </c>
      <c r="AH164" s="38">
        <f>IFERROR(INDEX(AdvancedStats!$A:$AD,MATCH($A164,AdvancedStats!$B:$B,0),COLUMN()-15),INDEX(AdvancedStats!$A:$AD,MATCH($A164&amp;" NCAA",AdvancedStats!$B:$B,0),COLUMN()-15))</f>
        <v>102.4</v>
      </c>
      <c r="AI164" s="38">
        <f>IFERROR(INDEX(AdvancedStats!$A:$AD,MATCH($A164,AdvancedStats!$B:$B,0),COLUMN()-15),INDEX(AdvancedStats!$A:$AD,MATCH($A164&amp;" NCAA",AdvancedStats!$B:$B,0),COLUMN()-15))</f>
        <v>0.33600000000000002</v>
      </c>
      <c r="AJ164" s="38">
        <f>IFERROR(INDEX(AdvancedStats!$A:$AD,MATCH($A164,AdvancedStats!$B:$B,0),COLUMN()-15),INDEX(AdvancedStats!$A:$AD,MATCH($A164&amp;" NCAA",AdvancedStats!$B:$B,0),COLUMN()-15))</f>
        <v>0.33600000000000002</v>
      </c>
      <c r="AK164" s="38">
        <f>IFERROR(INDEX(AdvancedStats!$A:$AD,MATCH($A164,AdvancedStats!$B:$B,0),COLUMN()-15),INDEX(AdvancedStats!$A:$AD,MATCH($A164&amp;" NCAA",AdvancedStats!$B:$B,0),COLUMN()-15))</f>
        <v>0.54800000000000004</v>
      </c>
      <c r="AL164" s="38">
        <f>IFERROR(INDEX(AdvancedStats!$A:$AD,MATCH($A164,AdvancedStats!$B:$B,0),COLUMN()-15),INDEX(AdvancedStats!$A:$AD,MATCH($A164&amp;" NCAA",AdvancedStats!$B:$B,0),COLUMN()-15))</f>
        <v>48.3</v>
      </c>
      <c r="AM164" s="38">
        <f>IFERROR(INDEX(AdvancedStats!$A:$AD,MATCH($A164,AdvancedStats!$B:$B,0),COLUMN()-15),INDEX(AdvancedStats!$A:$AD,MATCH($A164&amp;" NCAA",AdvancedStats!$B:$B,0),COLUMN()-15))</f>
        <v>53.2</v>
      </c>
      <c r="AN164" s="38">
        <f>IFERROR(INDEX(AdvancedStats!$A:$AD,MATCH($A164,AdvancedStats!$B:$B,0),COLUMN()-15),INDEX(AdvancedStats!$A:$AD,MATCH($A164&amp;" NCAA",AdvancedStats!$B:$B,0),COLUMN()-15))</f>
        <v>12.2</v>
      </c>
      <c r="AO164" s="38">
        <f>IFERROR(INDEX(AdvancedStats!$A:$AD,MATCH($A164,AdvancedStats!$B:$B,0),COLUMN()-15),INDEX(AdvancedStats!$A:$AD,MATCH($A164&amp;" NCAA",AdvancedStats!$B:$B,0),COLUMN()-15))</f>
        <v>6.2</v>
      </c>
      <c r="AP164" s="38">
        <f>IFERROR(INDEX(AdvancedStats!$A:$AD,MATCH($A164,AdvancedStats!$B:$B,0),COLUMN()-15),INDEX(AdvancedStats!$A:$AD,MATCH($A164&amp;" NCAA",AdvancedStats!$B:$B,0),COLUMN()-15))</f>
        <v>0.51600000000000001</v>
      </c>
      <c r="AQ164" s="38">
        <f>IFERROR(INDEX(AdvancedStats!$A:$AD,MATCH($A164,AdvancedStats!$B:$B,0),COLUMN()-15),INDEX(AdvancedStats!$A:$AD,MATCH($A164&amp;" NCAA",AdvancedStats!$B:$B,0),COLUMN()-15))</f>
        <v>17.3</v>
      </c>
      <c r="AR164" s="38">
        <f>IFERROR(INDEX(AdvancedStats!$A:$AD,MATCH($A164,AdvancedStats!$B:$B,0),COLUMN()-15),INDEX(AdvancedStats!$A:$AD,MATCH($A164&amp;" NCAA",AdvancedStats!$B:$B,0),COLUMN()-15))</f>
        <v>27.3</v>
      </c>
      <c r="AS164" s="38">
        <f>IFERROR(INDEX(AdvancedStats!$A:$AD,MATCH($A164,AdvancedStats!$B:$B,0),COLUMN()-15),INDEX(AdvancedStats!$A:$AD,MATCH($A164&amp;" NCAA",AdvancedStats!$B:$B,0),COLUMN()-15))</f>
        <v>0.23899999999999999</v>
      </c>
      <c r="AT164" s="39">
        <f>IFERROR(INDEX(AdvancedOpponentStats!$A:$AD,MATCH($A164,AdvancedOpponentStats!$B:$B,0),COLUMN()-27),INDEX(AdvancedOpponentStats!$A:$AD,MATCH($A164&amp;" NCAA",AdvancedOpponentStats!$B:$B,0),COLUMN()-27))</f>
        <v>108.7</v>
      </c>
      <c r="AU164" s="39">
        <f>IFERROR(INDEX(AdvancedOpponentStats!$A:$AD,MATCH($A164,AdvancedOpponentStats!$B:$B,0),COLUMN()-27),INDEX(AdvancedOpponentStats!$A:$AD,MATCH($A164&amp;" NCAA",AdvancedOpponentStats!$B:$B,0),COLUMN()-27))</f>
        <v>0.32300000000000001</v>
      </c>
      <c r="AV164" s="39">
        <f>IFERROR(INDEX(AdvancedOpponentStats!$A:$AD,MATCH($A164,AdvancedOpponentStats!$B:$B,0),COLUMN()-27),INDEX(AdvancedOpponentStats!$A:$AD,MATCH($A164&amp;" NCAA",AdvancedOpponentStats!$B:$B,0),COLUMN()-27))</f>
        <v>0.35499999999999998</v>
      </c>
      <c r="AW164" s="39">
        <f>IFERROR(INDEX(AdvancedOpponentStats!$A:$AD,MATCH($A164,AdvancedOpponentStats!$B:$B,0),COLUMN()-27),INDEX(AdvancedOpponentStats!$A:$AD,MATCH($A164&amp;" NCAA",AdvancedOpponentStats!$B:$B,0),COLUMN()-27))</f>
        <v>0.59</v>
      </c>
      <c r="AX164" s="39">
        <f>IFERROR(INDEX(AdvancedOpponentStats!$A:$AD,MATCH($A164,AdvancedOpponentStats!$B:$B,0),COLUMN()-27),INDEX(AdvancedOpponentStats!$A:$AD,MATCH($A164&amp;" NCAA",AdvancedOpponentStats!$B:$B,0),COLUMN()-27))</f>
        <v>51.7</v>
      </c>
      <c r="AY164" s="39">
        <f>IFERROR(INDEX(AdvancedOpponentStats!$A:$AD,MATCH($A164,AdvancedOpponentStats!$B:$B,0),COLUMN()-27),INDEX(AdvancedOpponentStats!$A:$AD,MATCH($A164&amp;" NCAA",AdvancedOpponentStats!$B:$B,0),COLUMN()-27))</f>
        <v>56</v>
      </c>
      <c r="AZ164" s="39">
        <f>IFERROR(INDEX(AdvancedOpponentStats!$A:$AD,MATCH($A164,AdvancedOpponentStats!$B:$B,0),COLUMN()-27),INDEX(AdvancedOpponentStats!$A:$AD,MATCH($A164&amp;" NCAA",AdvancedOpponentStats!$B:$B,0),COLUMN()-27))</f>
        <v>10.199999999999999</v>
      </c>
      <c r="BA164" s="39">
        <f>IFERROR(INDEX(AdvancedOpponentStats!$A:$AD,MATCH($A164,AdvancedOpponentStats!$B:$B,0),COLUMN()-27),INDEX(AdvancedOpponentStats!$A:$AD,MATCH($A164&amp;" NCAA",AdvancedOpponentStats!$B:$B,0),COLUMN()-27))</f>
        <v>11.5</v>
      </c>
      <c r="BB164" s="39">
        <f>IFERROR(INDEX(AdvancedOpponentStats!$A:$AD,MATCH($A164,AdvancedOpponentStats!$B:$B,0),COLUMN()-27),INDEX(AdvancedOpponentStats!$A:$AD,MATCH($A164&amp;" NCAA",AdvancedOpponentStats!$B:$B,0),COLUMN()-27))</f>
        <v>0.55600000000000005</v>
      </c>
      <c r="BC164" s="39">
        <f>IFERROR(INDEX(AdvancedOpponentStats!$A:$AD,MATCH($A164,AdvancedOpponentStats!$B:$B,0),COLUMN()-27),INDEX(AdvancedOpponentStats!$A:$AD,MATCH($A164&amp;" NCAA",AdvancedOpponentStats!$B:$B,0),COLUMN()-27))</f>
        <v>18.2</v>
      </c>
      <c r="BD164" s="39">
        <f>IFERROR(INDEX(AdvancedOpponentStats!$A:$AD,MATCH($A164,AdvancedOpponentStats!$B:$B,0),COLUMN()-27),INDEX(AdvancedOpponentStats!$A:$AD,MATCH($A164&amp;" NCAA",AdvancedOpponentStats!$B:$B,0),COLUMN()-27))</f>
        <v>29.2</v>
      </c>
      <c r="BE164" s="39">
        <f>IFERROR(INDEX(AdvancedOpponentStats!$A:$AD,MATCH($A164,AdvancedOpponentStats!$B:$B,0),COLUMN()-27),INDEX(AdvancedOpponentStats!$A:$AD,MATCH($A164&amp;" NCAA",AdvancedOpponentStats!$B:$B,0),COLUMN()-27))</f>
        <v>0.249</v>
      </c>
      <c r="BF164" s="41">
        <f>IFERROR(INDEX(TeamRankings!$A:$R,MATCH($A164,TeamRankings!$B:$B,0),COLUMN()-49),INDEX(TeamRankings!$A:$R,MATCH($A164&amp;" NCAA",TeamRankings!$B:$B,0),COLUMN()-49))</f>
        <v>-4.53</v>
      </c>
      <c r="BG164" s="41">
        <f>IFERROR(INDEX(TeamRankings!$A:$R,MATCH($A164,TeamRankings!$B:$B,0),COLUMN()-48),INDEX(TeamRankings!$A:$R,MATCH($A164&amp;" NCAA",TeamRankings!$B:$B,0),COLUMN()-48))</f>
        <v>-4.57</v>
      </c>
      <c r="BH164" s="41">
        <f>IFERROR(INDEX(TeamRankings!$A:$R,MATCH($A164,TeamRankings!$B:$B,0),COLUMN()-47),INDEX(TeamRankings!$A:$R,MATCH($A164&amp;" NCAA",TeamRankings!$B:$B,0),COLUMN()-47))</f>
        <v>-2.2200000000000002</v>
      </c>
      <c r="BI164" s="41">
        <f>IFERROR(INDEX(TeamRankings!$A:$R,MATCH($A164,TeamRankings!$B:$B,0),COLUMN()-47),INDEX(TeamRankings!$A:$R,MATCH($A164&amp;" NCAA",TeamRankings!$B:$B,0),COLUMN()-47))</f>
        <v>-6.88</v>
      </c>
      <c r="BJ164" s="41">
        <f>IFERROR(INDEX(TeamRankings!$A:$R,MATCH($A164,TeamRankings!$B:$B,0),COLUMN()-47),INDEX(TeamRankings!$A:$R,MATCH($A164&amp;" NCAA",TeamRankings!$B:$B,0),COLUMN()-47))</f>
        <v>-9.1</v>
      </c>
      <c r="BK164" s="41">
        <f>IFERROR(INDEX(TeamRankings!$A:$R,MATCH($A164,TeamRankings!$B:$B,0),COLUMN()-47),INDEX(TeamRankings!$A:$R,MATCH($A164&amp;" NCAA",TeamRankings!$B:$B,0),COLUMN()-47))</f>
        <v>98.41</v>
      </c>
      <c r="BL164" s="41">
        <f>IFERROR(INDEX(TeamRankings!$A:$R,MATCH($A164,TeamRankings!$B:$B,0),COLUMN()-47),INDEX(TeamRankings!$A:$R,MATCH($A164&amp;" NCAA",TeamRankings!$B:$B,0),COLUMN()-47))</f>
        <v>110.47</v>
      </c>
      <c r="BM164" s="41">
        <f>IFERROR(INDEX(TeamRankings!$A:$R,MATCH($A164,TeamRankings!$B:$B,0),COLUMN()-47),INDEX(TeamRankings!$A:$R,MATCH($A164&amp;" NCAA",TeamRankings!$B:$B,0),COLUMN()-47))</f>
        <v>-12.07</v>
      </c>
      <c r="BN164">
        <f t="shared" si="48"/>
        <v>255.5</v>
      </c>
      <c r="BO164">
        <f t="shared" si="49"/>
        <v>291</v>
      </c>
      <c r="BP164">
        <f t="shared" si="35"/>
        <v>72.875</v>
      </c>
      <c r="BQ164" s="41" t="str">
        <f>INDEX(TeamRankings!$A:$R,MATCH($A164,TeamRankings!$B:$B,0),3)</f>
        <v>Patriot</v>
      </c>
      <c r="BR164" s="40">
        <f t="shared" si="36"/>
        <v>-6.2999999999999972</v>
      </c>
      <c r="BS164" s="40">
        <f t="shared" si="37"/>
        <v>1.3000000000000012E-2</v>
      </c>
      <c r="BT164" s="40">
        <f t="shared" si="38"/>
        <v>-1.8999999999999961E-2</v>
      </c>
      <c r="BU164" s="40">
        <f t="shared" si="39"/>
        <v>-4.1999999999999926E-2</v>
      </c>
      <c r="BV164" s="40">
        <f t="shared" si="40"/>
        <v>-3.4000000000000057</v>
      </c>
      <c r="BW164" s="40">
        <f t="shared" si="41"/>
        <v>-2.7999999999999972</v>
      </c>
      <c r="BX164" s="40">
        <f t="shared" si="42"/>
        <v>2</v>
      </c>
      <c r="BY164" s="40">
        <f t="shared" si="43"/>
        <v>-5.3</v>
      </c>
      <c r="BZ164" s="40">
        <f t="shared" si="44"/>
        <v>-4.0000000000000036E-2</v>
      </c>
      <c r="CA164" s="40">
        <f t="shared" si="45"/>
        <v>-0.89999999999999858</v>
      </c>
      <c r="CB164" s="40">
        <f t="shared" si="46"/>
        <v>-1.8999999999999986</v>
      </c>
      <c r="CC164" s="40">
        <f t="shared" si="47"/>
        <v>-1.0000000000000009E-2</v>
      </c>
    </row>
    <row r="165" spans="1:81" x14ac:dyDescent="0.25">
      <c r="A165" t="s">
        <v>291</v>
      </c>
      <c r="B165">
        <f>IFERROR(INDEX(BasicStats!$A:$AH,MATCH($A165,BasicStats!$B:$B,0),COLUMN()+1),INDEX(BasicStats!$A:$AH,MATCH($A165&amp;" NCAA",BasicStats!$B:$B,0),COLUMN()+1))</f>
        <v>32</v>
      </c>
      <c r="C165">
        <f>IFERROR(INDEX(BasicStats!$A:$AH,MATCH($A165,BasicStats!$B:$B,0),COLUMN()+1),INDEX(BasicStats!$A:$AH,MATCH($A165&amp;" NCAA",BasicStats!$B:$B,0),COLUMN()+1))</f>
        <v>5</v>
      </c>
      <c r="D165">
        <f>IFERROR(INDEX(BasicStats!$A:$AH,MATCH($A165,BasicStats!$B:$B,0),COLUMN()+1),INDEX(BasicStats!$A:$AH,MATCH($A165&amp;" NCAA",BasicStats!$B:$B,0),COLUMN()+1))</f>
        <v>27</v>
      </c>
      <c r="E165">
        <f>IFERROR(INDEX(BasicStats!$A:$AH,MATCH($A165,BasicStats!$B:$B,0),COLUMN()+1),INDEX(BasicStats!$A:$AH,MATCH($A165&amp;" NCAA",BasicStats!$B:$B,0),COLUMN()+1))</f>
        <v>0.156</v>
      </c>
      <c r="F165">
        <f>IFERROR(INDEX(BasicStats!$A:$AH,MATCH($A165,BasicStats!$B:$B,0),COLUMN()+1),INDEX(BasicStats!$A:$AH,MATCH($A165&amp;" NCAA",BasicStats!$B:$B,0),COLUMN()+1))</f>
        <v>-15.09</v>
      </c>
      <c r="G165">
        <f>IFERROR(INDEX(BasicStats!$A:$AH,MATCH($A165,BasicStats!$B:$B,0),COLUMN()+1),INDEX(BasicStats!$A:$AH,MATCH($A165&amp;" NCAA",BasicStats!$B:$B,0),COLUMN()+1))</f>
        <v>-4.18</v>
      </c>
      <c r="H165">
        <f>IFERROR(INDEX(BasicStats!$A:$AH,MATCH($A165,BasicStats!$B:$B,0),COLUMN()+1),INDEX(BasicStats!$A:$AH,MATCH($A165&amp;" NCAA",BasicStats!$B:$B,0),COLUMN()+1))</f>
        <v>3</v>
      </c>
      <c r="I165">
        <f>IFERROR(INDEX(BasicStats!$A:$AH,MATCH($A165,BasicStats!$B:$B,0),COLUMN()+1),INDEX(BasicStats!$A:$AH,MATCH($A165&amp;" NCAA",BasicStats!$B:$B,0),COLUMN()+1))</f>
        <v>13</v>
      </c>
      <c r="J165">
        <f>IFERROR(INDEX(BasicStats!$A:$AH,MATCH($A165,BasicStats!$B:$B,0),COLUMN()+1),INDEX(BasicStats!$A:$AH,MATCH($A165&amp;" NCAA",BasicStats!$B:$B,0),COLUMN()+1))</f>
        <v>3</v>
      </c>
      <c r="K165">
        <f>IFERROR(INDEX(BasicStats!$A:$AH,MATCH($A165,BasicStats!$B:$B,0),COLUMN()+1),INDEX(BasicStats!$A:$AH,MATCH($A165&amp;" NCAA",BasicStats!$B:$B,0),COLUMN()+1))</f>
        <v>9</v>
      </c>
      <c r="L165">
        <f>IFERROR(INDEX(BasicStats!$A:$AH,MATCH($A165,BasicStats!$B:$B,0),COLUMN()+1),INDEX(BasicStats!$A:$AH,MATCH($A165&amp;" NCAA",BasicStats!$B:$B,0),COLUMN()+1))</f>
        <v>2</v>
      </c>
      <c r="M165">
        <f>IFERROR(INDEX(BasicStats!$A:$AH,MATCH($A165,BasicStats!$B:$B,0),COLUMN()+1),INDEX(BasicStats!$A:$AH,MATCH($A165&amp;" NCAA",BasicStats!$B:$B,0),COLUMN()+1))</f>
        <v>18</v>
      </c>
      <c r="N165">
        <f>IFERROR(INDEX(BasicStats!$A:$AH,MATCH($A165,BasicStats!$B:$B,0),COLUMN()+1),INDEX(BasicStats!$A:$AH,MATCH($A165&amp;" NCAA",BasicStats!$B:$B,0),COLUMN()+1))</f>
        <v>1988</v>
      </c>
      <c r="O165">
        <f>IFERROR(INDEX(BasicStats!$A:$AH,MATCH($A165,BasicStats!$B:$B,0),COLUMN()+1),INDEX(BasicStats!$A:$AH,MATCH($A165&amp;" NCAA",BasicStats!$B:$B,0),COLUMN()+1))</f>
        <v>2271</v>
      </c>
      <c r="P165">
        <f>IFERROR(INDEX(BasicStats!$A:$AH,MATCH($A165,BasicStats!$B:$B,0),COLUMN()+1),INDEX(BasicStats!$A:$AH,MATCH($A165&amp;" NCAA",BasicStats!$B:$B,0),COLUMN()+1))</f>
        <v>0</v>
      </c>
      <c r="Q165">
        <f>IFERROR(INDEX(BasicStats!$A:$AH,MATCH($A165,BasicStats!$B:$B,0),COLUMN()+1),INDEX(BasicStats!$A:$AH,MATCH($A165&amp;" NCAA",BasicStats!$B:$B,0),COLUMN()+1))</f>
        <v>1310</v>
      </c>
      <c r="R165">
        <f>IFERROR(INDEX(BasicStats!$A:$AH,MATCH($A165,BasicStats!$B:$B,0),COLUMN()+1),INDEX(BasicStats!$A:$AH,MATCH($A165&amp;" NCAA",BasicStats!$B:$B,0),COLUMN()+1))</f>
        <v>747</v>
      </c>
      <c r="S165">
        <f>IFERROR(INDEX(BasicStats!$A:$AH,MATCH($A165,BasicStats!$B:$B,0),COLUMN()+1),INDEX(BasicStats!$A:$AH,MATCH($A165&amp;" NCAA",BasicStats!$B:$B,0),COLUMN()+1))</f>
        <v>1728</v>
      </c>
      <c r="T165">
        <f>IFERROR(INDEX(BasicStats!$A:$AH,MATCH($A165,BasicStats!$B:$B,0),COLUMN()+1),INDEX(BasicStats!$A:$AH,MATCH($A165&amp;" NCAA",BasicStats!$B:$B,0),COLUMN()+1))</f>
        <v>0.432</v>
      </c>
      <c r="U165">
        <f>IFERROR(INDEX(BasicStats!$A:$AH,MATCH($A165,BasicStats!$B:$B,0),COLUMN()+1),INDEX(BasicStats!$A:$AH,MATCH($A165&amp;" NCAA",BasicStats!$B:$B,0),COLUMN()+1))</f>
        <v>201</v>
      </c>
      <c r="V165">
        <f>IFERROR(INDEX(BasicStats!$A:$AH,MATCH($A165,BasicStats!$B:$B,0),COLUMN()+1),INDEX(BasicStats!$A:$AH,MATCH($A165&amp;" NCAA",BasicStats!$B:$B,0),COLUMN()+1))</f>
        <v>647</v>
      </c>
      <c r="W165">
        <f>IFERROR(INDEX(BasicStats!$A:$AH,MATCH($A165,BasicStats!$B:$B,0),COLUMN()+1),INDEX(BasicStats!$A:$AH,MATCH($A165&amp;" NCAA",BasicStats!$B:$B,0),COLUMN()+1))</f>
        <v>0.311</v>
      </c>
      <c r="X165">
        <f>IFERROR(INDEX(BasicStats!$A:$AH,MATCH($A165,BasicStats!$B:$B,0),COLUMN()+1),INDEX(BasicStats!$A:$AH,MATCH($A165&amp;" NCAA",BasicStats!$B:$B,0),COLUMN()+1))</f>
        <v>293</v>
      </c>
      <c r="Y165">
        <f>IFERROR(INDEX(BasicStats!$A:$AH,MATCH($A165,BasicStats!$B:$B,0),COLUMN()+1),INDEX(BasicStats!$A:$AH,MATCH($A165&amp;" NCAA",BasicStats!$B:$B,0),COLUMN()+1))</f>
        <v>452</v>
      </c>
      <c r="Z165">
        <f>IFERROR(INDEX(BasicStats!$A:$AH,MATCH($A165,BasicStats!$B:$B,0),COLUMN()+1),INDEX(BasicStats!$A:$AH,MATCH($A165&amp;" NCAA",BasicStats!$B:$B,0),COLUMN()+1))</f>
        <v>0.64800000000000002</v>
      </c>
      <c r="AA165">
        <f>IFERROR(INDEX(BasicStats!$A:$AH,MATCH($A165,BasicStats!$B:$B,0),COLUMN()+1),INDEX(BasicStats!$A:$AH,MATCH($A165&amp;" NCAA",BasicStats!$B:$B,0),COLUMN()+1))</f>
        <v>280</v>
      </c>
      <c r="AB165">
        <f>IFERROR(INDEX(BasicStats!$A:$AH,MATCH($A165,BasicStats!$B:$B,0),COLUMN()+1),INDEX(BasicStats!$A:$AH,MATCH($A165&amp;" NCAA",BasicStats!$B:$B,0),COLUMN()+1))</f>
        <v>1015</v>
      </c>
      <c r="AC165">
        <f>IFERROR(INDEX(BasicStats!$A:$AH,MATCH($A165,BasicStats!$B:$B,0),COLUMN()+1),INDEX(BasicStats!$A:$AH,MATCH($A165&amp;" NCAA",BasicStats!$B:$B,0),COLUMN()+1))</f>
        <v>471</v>
      </c>
      <c r="AD165">
        <f>IFERROR(INDEX(BasicStats!$A:$AH,MATCH($A165,BasicStats!$B:$B,0),COLUMN()+1),INDEX(BasicStats!$A:$AH,MATCH($A165&amp;" NCAA",BasicStats!$B:$B,0),COLUMN()+1))</f>
        <v>239</v>
      </c>
      <c r="AE165">
        <f>IFERROR(INDEX(BasicStats!$A:$AH,MATCH($A165,BasicStats!$B:$B,0),COLUMN()+1),INDEX(BasicStats!$A:$AH,MATCH($A165&amp;" NCAA",BasicStats!$B:$B,0),COLUMN()+1))</f>
        <v>93</v>
      </c>
      <c r="AF165">
        <f>IFERROR(INDEX(BasicStats!$A:$AH,MATCH($A165,BasicStats!$B:$B,0),COLUMN()+1),INDEX(BasicStats!$A:$AH,MATCH($A165&amp;" NCAA",BasicStats!$B:$B,0),COLUMN()+1))</f>
        <v>460</v>
      </c>
      <c r="AG165" s="38">
        <f>IFERROR(INDEX(AdvancedStats!$A:$AD,MATCH($A165,AdvancedStats!$B:$B,0),COLUMN()-15),INDEX(AdvancedStats!$A:$AD,MATCH($A165&amp;" NCAA",AdvancedStats!$B:$B,0),COLUMN()-15))</f>
        <v>64.599999999999994</v>
      </c>
      <c r="AH165" s="38">
        <f>IFERROR(INDEX(AdvancedStats!$A:$AD,MATCH($A165,AdvancedStats!$B:$B,0),COLUMN()-15),INDEX(AdvancedStats!$A:$AD,MATCH($A165&amp;" NCAA",AdvancedStats!$B:$B,0),COLUMN()-15))</f>
        <v>94</v>
      </c>
      <c r="AI165" s="38">
        <f>IFERROR(INDEX(AdvancedStats!$A:$AD,MATCH($A165,AdvancedStats!$B:$B,0),COLUMN()-15),INDEX(AdvancedStats!$A:$AD,MATCH($A165&amp;" NCAA",AdvancedStats!$B:$B,0),COLUMN()-15))</f>
        <v>0.26200000000000001</v>
      </c>
      <c r="AJ165" s="38">
        <f>IFERROR(INDEX(AdvancedStats!$A:$AD,MATCH($A165,AdvancedStats!$B:$B,0),COLUMN()-15),INDEX(AdvancedStats!$A:$AD,MATCH($A165&amp;" NCAA",AdvancedStats!$B:$B,0),COLUMN()-15))</f>
        <v>0.374</v>
      </c>
      <c r="AK165" s="38">
        <f>IFERROR(INDEX(AdvancedStats!$A:$AD,MATCH($A165,AdvancedStats!$B:$B,0),COLUMN()-15),INDEX(AdvancedStats!$A:$AD,MATCH($A165&amp;" NCAA",AdvancedStats!$B:$B,0),COLUMN()-15))</f>
        <v>0.51200000000000001</v>
      </c>
      <c r="AL165" s="38">
        <f>IFERROR(INDEX(AdvancedStats!$A:$AD,MATCH($A165,AdvancedStats!$B:$B,0),COLUMN()-15),INDEX(AdvancedStats!$A:$AD,MATCH($A165&amp;" NCAA",AdvancedStats!$B:$B,0),COLUMN()-15))</f>
        <v>48.8</v>
      </c>
      <c r="AM165" s="38">
        <f>IFERROR(INDEX(AdvancedStats!$A:$AD,MATCH($A165,AdvancedStats!$B:$B,0),COLUMN()-15),INDEX(AdvancedStats!$A:$AD,MATCH($A165&amp;" NCAA",AdvancedStats!$B:$B,0),COLUMN()-15))</f>
        <v>63.1</v>
      </c>
      <c r="AN165" s="38">
        <f>IFERROR(INDEX(AdvancedStats!$A:$AD,MATCH($A165,AdvancedStats!$B:$B,0),COLUMN()-15),INDEX(AdvancedStats!$A:$AD,MATCH($A165&amp;" NCAA",AdvancedStats!$B:$B,0),COLUMN()-15))</f>
        <v>11.3</v>
      </c>
      <c r="AO165" s="38">
        <f>IFERROR(INDEX(AdvancedStats!$A:$AD,MATCH($A165,AdvancedStats!$B:$B,0),COLUMN()-15),INDEX(AdvancedStats!$A:$AD,MATCH($A165&amp;" NCAA",AdvancedStats!$B:$B,0),COLUMN()-15))</f>
        <v>10.7</v>
      </c>
      <c r="AP165" s="38">
        <f>IFERROR(INDEX(AdvancedStats!$A:$AD,MATCH($A165,AdvancedStats!$B:$B,0),COLUMN()-15),INDEX(AdvancedStats!$A:$AD,MATCH($A165&amp;" NCAA",AdvancedStats!$B:$B,0),COLUMN()-15))</f>
        <v>0.49</v>
      </c>
      <c r="AQ165" s="38">
        <f>IFERROR(INDEX(AdvancedStats!$A:$AD,MATCH($A165,AdvancedStats!$B:$B,0),COLUMN()-15),INDEX(AdvancedStats!$A:$AD,MATCH($A165&amp;" NCAA",AdvancedStats!$B:$B,0),COLUMN()-15))</f>
        <v>19.100000000000001</v>
      </c>
      <c r="AR165" s="38">
        <f>IFERROR(INDEX(AdvancedStats!$A:$AD,MATCH($A165,AdvancedStats!$B:$B,0),COLUMN()-15),INDEX(AdvancedStats!$A:$AD,MATCH($A165&amp;" NCAA",AdvancedStats!$B:$B,0),COLUMN()-15))</f>
        <v>26.2</v>
      </c>
      <c r="AS165" s="38">
        <f>IFERROR(INDEX(AdvancedStats!$A:$AD,MATCH($A165,AdvancedStats!$B:$B,0),COLUMN()-15),INDEX(AdvancedStats!$A:$AD,MATCH($A165&amp;" NCAA",AdvancedStats!$B:$B,0),COLUMN()-15))</f>
        <v>0.17</v>
      </c>
      <c r="AT165" s="39">
        <f>IFERROR(INDEX(AdvancedOpponentStats!$A:$AD,MATCH($A165,AdvancedOpponentStats!$B:$B,0),COLUMN()-27),INDEX(AdvancedOpponentStats!$A:$AD,MATCH($A165&amp;" NCAA",AdvancedOpponentStats!$B:$B,0),COLUMN()-27))</f>
        <v>107.3</v>
      </c>
      <c r="AU165" s="39">
        <f>IFERROR(INDEX(AdvancedOpponentStats!$A:$AD,MATCH($A165,AdvancedOpponentStats!$B:$B,0),COLUMN()-27),INDEX(AdvancedOpponentStats!$A:$AD,MATCH($A165&amp;" NCAA",AdvancedOpponentStats!$B:$B,0),COLUMN()-27))</f>
        <v>0.38500000000000001</v>
      </c>
      <c r="AV165" s="39">
        <f>IFERROR(INDEX(AdvancedOpponentStats!$A:$AD,MATCH($A165,AdvancedOpponentStats!$B:$B,0),COLUMN()-27),INDEX(AdvancedOpponentStats!$A:$AD,MATCH($A165&amp;" NCAA",AdvancedOpponentStats!$B:$B,0),COLUMN()-27))</f>
        <v>0.47699999999999998</v>
      </c>
      <c r="AW165" s="39">
        <f>IFERROR(INDEX(AdvancedOpponentStats!$A:$AD,MATCH($A165,AdvancedOpponentStats!$B:$B,0),COLUMN()-27),INDEX(AdvancedOpponentStats!$A:$AD,MATCH($A165&amp;" NCAA",AdvancedOpponentStats!$B:$B,0),COLUMN()-27))</f>
        <v>0.57799999999999996</v>
      </c>
      <c r="AX165" s="39">
        <f>IFERROR(INDEX(AdvancedOpponentStats!$A:$AD,MATCH($A165,AdvancedOpponentStats!$B:$B,0),COLUMN()-27),INDEX(AdvancedOpponentStats!$A:$AD,MATCH($A165&amp;" NCAA",AdvancedOpponentStats!$B:$B,0),COLUMN()-27))</f>
        <v>51.2</v>
      </c>
      <c r="AY165" s="39">
        <f>IFERROR(INDEX(AdvancedOpponentStats!$A:$AD,MATCH($A165,AdvancedOpponentStats!$B:$B,0),COLUMN()-27),INDEX(AdvancedOpponentStats!$A:$AD,MATCH($A165&amp;" NCAA",AdvancedOpponentStats!$B:$B,0),COLUMN()-27))</f>
        <v>64.7</v>
      </c>
      <c r="AZ165" s="39">
        <f>IFERROR(INDEX(AdvancedOpponentStats!$A:$AD,MATCH($A165,AdvancedOpponentStats!$B:$B,0),COLUMN()-27),INDEX(AdvancedOpponentStats!$A:$AD,MATCH($A165&amp;" NCAA",AdvancedOpponentStats!$B:$B,0),COLUMN()-27))</f>
        <v>10.9</v>
      </c>
      <c r="BA165" s="39">
        <f>IFERROR(INDEX(AdvancedOpponentStats!$A:$AD,MATCH($A165,AdvancedOpponentStats!$B:$B,0),COLUMN()-27),INDEX(AdvancedOpponentStats!$A:$AD,MATCH($A165&amp;" NCAA",AdvancedOpponentStats!$B:$B,0),COLUMN()-27))</f>
        <v>7</v>
      </c>
      <c r="BB165" s="39">
        <f>IFERROR(INDEX(AdvancedOpponentStats!$A:$AD,MATCH($A165,AdvancedOpponentStats!$B:$B,0),COLUMN()-27),INDEX(AdvancedOpponentStats!$A:$AD,MATCH($A165&amp;" NCAA",AdvancedOpponentStats!$B:$B,0),COLUMN()-27))</f>
        <v>0.54700000000000004</v>
      </c>
      <c r="BC165" s="39">
        <f>IFERROR(INDEX(AdvancedOpponentStats!$A:$AD,MATCH($A165,AdvancedOpponentStats!$B:$B,0),COLUMN()-27),INDEX(AdvancedOpponentStats!$A:$AD,MATCH($A165&amp;" NCAA",AdvancedOpponentStats!$B:$B,0),COLUMN()-27))</f>
        <v>17.5</v>
      </c>
      <c r="BD165" s="39">
        <f>IFERROR(INDEX(AdvancedOpponentStats!$A:$AD,MATCH($A165,AdvancedOpponentStats!$B:$B,0),COLUMN()-27),INDEX(AdvancedOpponentStats!$A:$AD,MATCH($A165&amp;" NCAA",AdvancedOpponentStats!$B:$B,0),COLUMN()-27))</f>
        <v>27.2</v>
      </c>
      <c r="BE165" s="39">
        <f>IFERROR(INDEX(AdvancedOpponentStats!$A:$AD,MATCH($A165,AdvancedOpponentStats!$B:$B,0),COLUMN()-27),INDEX(AdvancedOpponentStats!$A:$AD,MATCH($A165&amp;" NCAA",AdvancedOpponentStats!$B:$B,0),COLUMN()-27))</f>
        <v>0.27300000000000002</v>
      </c>
      <c r="BF165" s="41">
        <f>IFERROR(INDEX(TeamRankings!$A:$R,MATCH($A165,TeamRankings!$B:$B,0),COLUMN()-49),INDEX(TeamRankings!$A:$R,MATCH($A165&amp;" NCAA",TeamRankings!$B:$B,0),COLUMN()-49))</f>
        <v>-8.84</v>
      </c>
      <c r="BG165" s="41">
        <f>IFERROR(INDEX(TeamRankings!$A:$R,MATCH($A165,TeamRankings!$B:$B,0),COLUMN()-48),INDEX(TeamRankings!$A:$R,MATCH($A165&amp;" NCAA",TeamRankings!$B:$B,0),COLUMN()-48))</f>
        <v>-4.18</v>
      </c>
      <c r="BH165" s="41">
        <f>IFERROR(INDEX(TeamRankings!$A:$R,MATCH($A165,TeamRankings!$B:$B,0),COLUMN()-47),INDEX(TeamRankings!$A:$R,MATCH($A165&amp;" NCAA",TeamRankings!$B:$B,0),COLUMN()-47))</f>
        <v>-11.68</v>
      </c>
      <c r="BI165" s="41">
        <f>IFERROR(INDEX(TeamRankings!$A:$R,MATCH($A165,TeamRankings!$B:$B,0),COLUMN()-47),INDEX(TeamRankings!$A:$R,MATCH($A165&amp;" NCAA",TeamRankings!$B:$B,0),COLUMN()-47))</f>
        <v>-3.4</v>
      </c>
      <c r="BJ165" s="41">
        <f>IFERROR(INDEX(TeamRankings!$A:$R,MATCH($A165,TeamRankings!$B:$B,0),COLUMN()-47),INDEX(TeamRankings!$A:$R,MATCH($A165&amp;" NCAA",TeamRankings!$B:$B,0),COLUMN()-47))</f>
        <v>-15.09</v>
      </c>
      <c r="BK165" s="41">
        <f>IFERROR(INDEX(TeamRankings!$A:$R,MATCH($A165,TeamRankings!$B:$B,0),COLUMN()-47),INDEX(TeamRankings!$A:$R,MATCH($A165&amp;" NCAA",TeamRankings!$B:$B,0),COLUMN()-47))</f>
        <v>90.57</v>
      </c>
      <c r="BL165" s="41">
        <f>IFERROR(INDEX(TeamRankings!$A:$R,MATCH($A165,TeamRankings!$B:$B,0),COLUMN()-47),INDEX(TeamRankings!$A:$R,MATCH($A165&amp;" NCAA",TeamRankings!$B:$B,0),COLUMN()-47))</f>
        <v>112.85</v>
      </c>
      <c r="BM165" s="41">
        <f>IFERROR(INDEX(TeamRankings!$A:$R,MATCH($A165,TeamRankings!$B:$B,0),COLUMN()-47),INDEX(TeamRankings!$A:$R,MATCH($A165&amp;" NCAA",TeamRankings!$B:$B,0),COLUMN()-47))</f>
        <v>-22.29</v>
      </c>
      <c r="BN165">
        <f t="shared" si="48"/>
        <v>331</v>
      </c>
      <c r="BO165">
        <f t="shared" si="49"/>
        <v>319</v>
      </c>
      <c r="BP165">
        <f t="shared" si="35"/>
        <v>62.125</v>
      </c>
      <c r="BQ165" s="41" t="str">
        <f>INDEX(TeamRankings!$A:$R,MATCH($A165,TeamRankings!$B:$B,0),3)</f>
        <v>AEC</v>
      </c>
      <c r="BR165" s="40">
        <f t="shared" si="36"/>
        <v>-13.299999999999997</v>
      </c>
      <c r="BS165" s="40">
        <f t="shared" si="37"/>
        <v>-0.123</v>
      </c>
      <c r="BT165" s="40">
        <f t="shared" si="38"/>
        <v>-0.10299999999999998</v>
      </c>
      <c r="BU165" s="40">
        <f t="shared" si="39"/>
        <v>-6.5999999999999948E-2</v>
      </c>
      <c r="BV165" s="40">
        <f t="shared" si="40"/>
        <v>-2.4000000000000057</v>
      </c>
      <c r="BW165" s="40">
        <f t="shared" si="41"/>
        <v>-1.6000000000000014</v>
      </c>
      <c r="BX165" s="40">
        <f t="shared" si="42"/>
        <v>0.40000000000000036</v>
      </c>
      <c r="BY165" s="40">
        <f t="shared" si="43"/>
        <v>3.6999999999999993</v>
      </c>
      <c r="BZ165" s="40">
        <f t="shared" si="44"/>
        <v>-5.7000000000000051E-2</v>
      </c>
      <c r="CA165" s="40">
        <f t="shared" si="45"/>
        <v>1.6000000000000014</v>
      </c>
      <c r="CB165" s="40">
        <f t="shared" si="46"/>
        <v>-1</v>
      </c>
      <c r="CC165" s="40">
        <f t="shared" si="47"/>
        <v>-0.10300000000000001</v>
      </c>
    </row>
    <row r="166" spans="1:81" x14ac:dyDescent="0.25">
      <c r="A166" t="s">
        <v>292</v>
      </c>
      <c r="B166">
        <f>IFERROR(INDEX(BasicStats!$A:$AH,MATCH($A166,BasicStats!$B:$B,0),COLUMN()+1),INDEX(BasicStats!$A:$AH,MATCH($A166&amp;" NCAA",BasicStats!$B:$B,0),COLUMN()+1))</f>
        <v>32</v>
      </c>
      <c r="C166">
        <f>IFERROR(INDEX(BasicStats!$A:$AH,MATCH($A166,BasicStats!$B:$B,0),COLUMN()+1),INDEX(BasicStats!$A:$AH,MATCH($A166&amp;" NCAA",BasicStats!$B:$B,0),COLUMN()+1))</f>
        <v>11</v>
      </c>
      <c r="D166">
        <f>IFERROR(INDEX(BasicStats!$A:$AH,MATCH($A166,BasicStats!$B:$B,0),COLUMN()+1),INDEX(BasicStats!$A:$AH,MATCH($A166&amp;" NCAA",BasicStats!$B:$B,0),COLUMN()+1))</f>
        <v>21</v>
      </c>
      <c r="E166">
        <f>IFERROR(INDEX(BasicStats!$A:$AH,MATCH($A166,BasicStats!$B:$B,0),COLUMN()+1),INDEX(BasicStats!$A:$AH,MATCH($A166&amp;" NCAA",BasicStats!$B:$B,0),COLUMN()+1))</f>
        <v>0.34399999999999997</v>
      </c>
      <c r="F166">
        <f>IFERROR(INDEX(BasicStats!$A:$AH,MATCH($A166,BasicStats!$B:$B,0),COLUMN()+1),INDEX(BasicStats!$A:$AH,MATCH($A166&amp;" NCAA",BasicStats!$B:$B,0),COLUMN()+1))</f>
        <v>-12.86</v>
      </c>
      <c r="G166">
        <f>IFERROR(INDEX(BasicStats!$A:$AH,MATCH($A166,BasicStats!$B:$B,0),COLUMN()+1),INDEX(BasicStats!$A:$AH,MATCH($A166&amp;" NCAA",BasicStats!$B:$B,0),COLUMN()+1))</f>
        <v>-7.3</v>
      </c>
      <c r="H166">
        <f>IFERROR(INDEX(BasicStats!$A:$AH,MATCH($A166,BasicStats!$B:$B,0),COLUMN()+1),INDEX(BasicStats!$A:$AH,MATCH($A166&amp;" NCAA",BasicStats!$B:$B,0),COLUMN()+1))</f>
        <v>8</v>
      </c>
      <c r="I166">
        <f>IFERROR(INDEX(BasicStats!$A:$AH,MATCH($A166,BasicStats!$B:$B,0),COLUMN()+1),INDEX(BasicStats!$A:$AH,MATCH($A166&amp;" NCAA",BasicStats!$B:$B,0),COLUMN()+1))</f>
        <v>10</v>
      </c>
      <c r="J166">
        <f>IFERROR(INDEX(BasicStats!$A:$AH,MATCH($A166,BasicStats!$B:$B,0),COLUMN()+1),INDEX(BasicStats!$A:$AH,MATCH($A166&amp;" NCAA",BasicStats!$B:$B,0),COLUMN()+1))</f>
        <v>4</v>
      </c>
      <c r="K166">
        <f>IFERROR(INDEX(BasicStats!$A:$AH,MATCH($A166,BasicStats!$B:$B,0),COLUMN()+1),INDEX(BasicStats!$A:$AH,MATCH($A166&amp;" NCAA",BasicStats!$B:$B,0),COLUMN()+1))</f>
        <v>9</v>
      </c>
      <c r="L166">
        <f>IFERROR(INDEX(BasicStats!$A:$AH,MATCH($A166,BasicStats!$B:$B,0),COLUMN()+1),INDEX(BasicStats!$A:$AH,MATCH($A166&amp;" NCAA",BasicStats!$B:$B,0),COLUMN()+1))</f>
        <v>4</v>
      </c>
      <c r="M166">
        <f>IFERROR(INDEX(BasicStats!$A:$AH,MATCH($A166,BasicStats!$B:$B,0),COLUMN()+1),INDEX(BasicStats!$A:$AH,MATCH($A166&amp;" NCAA",BasicStats!$B:$B,0),COLUMN()+1))</f>
        <v>11</v>
      </c>
      <c r="N166">
        <f>IFERROR(INDEX(BasicStats!$A:$AH,MATCH($A166,BasicStats!$B:$B,0),COLUMN()+1),INDEX(BasicStats!$A:$AH,MATCH($A166&amp;" NCAA",BasicStats!$B:$B,0),COLUMN()+1))</f>
        <v>1833</v>
      </c>
      <c r="O166">
        <f>IFERROR(INDEX(BasicStats!$A:$AH,MATCH($A166,BasicStats!$B:$B,0),COLUMN()+1),INDEX(BasicStats!$A:$AH,MATCH($A166&amp;" NCAA",BasicStats!$B:$B,0),COLUMN()+1))</f>
        <v>2011</v>
      </c>
      <c r="P166">
        <f>IFERROR(INDEX(BasicStats!$A:$AH,MATCH($A166,BasicStats!$B:$B,0),COLUMN()+1),INDEX(BasicStats!$A:$AH,MATCH($A166&amp;" NCAA",BasicStats!$B:$B,0),COLUMN()+1))</f>
        <v>0</v>
      </c>
      <c r="Q166">
        <f>IFERROR(INDEX(BasicStats!$A:$AH,MATCH($A166,BasicStats!$B:$B,0),COLUMN()+1),INDEX(BasicStats!$A:$AH,MATCH($A166&amp;" NCAA",BasicStats!$B:$B,0),COLUMN()+1))</f>
        <v>1285</v>
      </c>
      <c r="R166">
        <f>IFERROR(INDEX(BasicStats!$A:$AH,MATCH($A166,BasicStats!$B:$B,0),COLUMN()+1),INDEX(BasicStats!$A:$AH,MATCH($A166&amp;" NCAA",BasicStats!$B:$B,0),COLUMN()+1))</f>
        <v>651</v>
      </c>
      <c r="S166">
        <f>IFERROR(INDEX(BasicStats!$A:$AH,MATCH($A166,BasicStats!$B:$B,0),COLUMN()+1),INDEX(BasicStats!$A:$AH,MATCH($A166&amp;" NCAA",BasicStats!$B:$B,0),COLUMN()+1))</f>
        <v>1606</v>
      </c>
      <c r="T166">
        <f>IFERROR(INDEX(BasicStats!$A:$AH,MATCH($A166,BasicStats!$B:$B,0),COLUMN()+1),INDEX(BasicStats!$A:$AH,MATCH($A166&amp;" NCAA",BasicStats!$B:$B,0),COLUMN()+1))</f>
        <v>0.40500000000000003</v>
      </c>
      <c r="U166">
        <f>IFERROR(INDEX(BasicStats!$A:$AH,MATCH($A166,BasicStats!$B:$B,0),COLUMN()+1),INDEX(BasicStats!$A:$AH,MATCH($A166&amp;" NCAA",BasicStats!$B:$B,0),COLUMN()+1))</f>
        <v>219</v>
      </c>
      <c r="V166">
        <f>IFERROR(INDEX(BasicStats!$A:$AH,MATCH($A166,BasicStats!$B:$B,0),COLUMN()+1),INDEX(BasicStats!$A:$AH,MATCH($A166&amp;" NCAA",BasicStats!$B:$B,0),COLUMN()+1))</f>
        <v>659</v>
      </c>
      <c r="W166">
        <f>IFERROR(INDEX(BasicStats!$A:$AH,MATCH($A166,BasicStats!$B:$B,0),COLUMN()+1),INDEX(BasicStats!$A:$AH,MATCH($A166&amp;" NCAA",BasicStats!$B:$B,0),COLUMN()+1))</f>
        <v>0.33200000000000002</v>
      </c>
      <c r="X166">
        <f>IFERROR(INDEX(BasicStats!$A:$AH,MATCH($A166,BasicStats!$B:$B,0),COLUMN()+1),INDEX(BasicStats!$A:$AH,MATCH($A166&amp;" NCAA",BasicStats!$B:$B,0),COLUMN()+1))</f>
        <v>312</v>
      </c>
      <c r="Y166">
        <f>IFERROR(INDEX(BasicStats!$A:$AH,MATCH($A166,BasicStats!$B:$B,0),COLUMN()+1),INDEX(BasicStats!$A:$AH,MATCH($A166&amp;" NCAA",BasicStats!$B:$B,0),COLUMN()+1))</f>
        <v>534</v>
      </c>
      <c r="Z166">
        <f>IFERROR(INDEX(BasicStats!$A:$AH,MATCH($A166,BasicStats!$B:$B,0),COLUMN()+1),INDEX(BasicStats!$A:$AH,MATCH($A166&amp;" NCAA",BasicStats!$B:$B,0),COLUMN()+1))</f>
        <v>0.58399999999999996</v>
      </c>
      <c r="AA166">
        <f>IFERROR(INDEX(BasicStats!$A:$AH,MATCH($A166,BasicStats!$B:$B,0),COLUMN()+1),INDEX(BasicStats!$A:$AH,MATCH($A166&amp;" NCAA",BasicStats!$B:$B,0),COLUMN()+1))</f>
        <v>326</v>
      </c>
      <c r="AB166">
        <f>IFERROR(INDEX(BasicStats!$A:$AH,MATCH($A166,BasicStats!$B:$B,0),COLUMN()+1),INDEX(BasicStats!$A:$AH,MATCH($A166&amp;" NCAA",BasicStats!$B:$B,0),COLUMN()+1))</f>
        <v>1026</v>
      </c>
      <c r="AC166">
        <f>IFERROR(INDEX(BasicStats!$A:$AH,MATCH($A166,BasicStats!$B:$B,0),COLUMN()+1),INDEX(BasicStats!$A:$AH,MATCH($A166&amp;" NCAA",BasicStats!$B:$B,0),COLUMN()+1))</f>
        <v>360</v>
      </c>
      <c r="AD166">
        <f>IFERROR(INDEX(BasicStats!$A:$AH,MATCH($A166,BasicStats!$B:$B,0),COLUMN()+1),INDEX(BasicStats!$A:$AH,MATCH($A166&amp;" NCAA",BasicStats!$B:$B,0),COLUMN()+1))</f>
        <v>220</v>
      </c>
      <c r="AE166">
        <f>IFERROR(INDEX(BasicStats!$A:$AH,MATCH($A166,BasicStats!$B:$B,0),COLUMN()+1),INDEX(BasicStats!$A:$AH,MATCH($A166&amp;" NCAA",BasicStats!$B:$B,0),COLUMN()+1))</f>
        <v>75</v>
      </c>
      <c r="AF166">
        <f>IFERROR(INDEX(BasicStats!$A:$AH,MATCH($A166,BasicStats!$B:$B,0),COLUMN()+1),INDEX(BasicStats!$A:$AH,MATCH($A166&amp;" NCAA",BasicStats!$B:$B,0),COLUMN()+1))</f>
        <v>487</v>
      </c>
      <c r="AG166" s="38">
        <f>IFERROR(INDEX(AdvancedStats!$A:$AD,MATCH($A166,AdvancedStats!$B:$B,0),COLUMN()-15),INDEX(AdvancedStats!$A:$AD,MATCH($A166&amp;" NCAA",AdvancedStats!$B:$B,0),COLUMN()-15))</f>
        <v>62.7</v>
      </c>
      <c r="AH166" s="38">
        <f>IFERROR(INDEX(AdvancedStats!$A:$AD,MATCH($A166,AdvancedStats!$B:$B,0),COLUMN()-15),INDEX(AdvancedStats!$A:$AD,MATCH($A166&amp;" NCAA",AdvancedStats!$B:$B,0),COLUMN()-15))</f>
        <v>91</v>
      </c>
      <c r="AI166" s="38">
        <f>IFERROR(INDEX(AdvancedStats!$A:$AD,MATCH($A166,AdvancedStats!$B:$B,0),COLUMN()-15),INDEX(AdvancedStats!$A:$AD,MATCH($A166&amp;" NCAA",AdvancedStats!$B:$B,0),COLUMN()-15))</f>
        <v>0.33300000000000002</v>
      </c>
      <c r="AJ166" s="38">
        <f>IFERROR(INDEX(AdvancedStats!$A:$AD,MATCH($A166,AdvancedStats!$B:$B,0),COLUMN()-15),INDEX(AdvancedStats!$A:$AD,MATCH($A166&amp;" NCAA",AdvancedStats!$B:$B,0),COLUMN()-15))</f>
        <v>0.41</v>
      </c>
      <c r="AK166" s="38">
        <f>IFERROR(INDEX(AdvancedStats!$A:$AD,MATCH($A166,AdvancedStats!$B:$B,0),COLUMN()-15),INDEX(AdvancedStats!$A:$AD,MATCH($A166&amp;" NCAA",AdvancedStats!$B:$B,0),COLUMN()-15))</f>
        <v>0.49299999999999999</v>
      </c>
      <c r="AL166" s="38">
        <f>IFERROR(INDEX(AdvancedStats!$A:$AD,MATCH($A166,AdvancedStats!$B:$B,0),COLUMN()-15),INDEX(AdvancedStats!$A:$AD,MATCH($A166&amp;" NCAA",AdvancedStats!$B:$B,0),COLUMN()-15))</f>
        <v>49</v>
      </c>
      <c r="AM166" s="38">
        <f>IFERROR(INDEX(AdvancedStats!$A:$AD,MATCH($A166,AdvancedStats!$B:$B,0),COLUMN()-15),INDEX(AdvancedStats!$A:$AD,MATCH($A166&amp;" NCAA",AdvancedStats!$B:$B,0),COLUMN()-15))</f>
        <v>55.3</v>
      </c>
      <c r="AN166" s="38">
        <f>IFERROR(INDEX(AdvancedStats!$A:$AD,MATCH($A166,AdvancedStats!$B:$B,0),COLUMN()-15),INDEX(AdvancedStats!$A:$AD,MATCH($A166&amp;" NCAA",AdvancedStats!$B:$B,0),COLUMN()-15))</f>
        <v>10.9</v>
      </c>
      <c r="AO166" s="38">
        <f>IFERROR(INDEX(AdvancedStats!$A:$AD,MATCH($A166,AdvancedStats!$B:$B,0),COLUMN()-15),INDEX(AdvancedStats!$A:$AD,MATCH($A166&amp;" NCAA",AdvancedStats!$B:$B,0),COLUMN()-15))</f>
        <v>8.6</v>
      </c>
      <c r="AP166" s="38">
        <f>IFERROR(INDEX(AdvancedStats!$A:$AD,MATCH($A166,AdvancedStats!$B:$B,0),COLUMN()-15),INDEX(AdvancedStats!$A:$AD,MATCH($A166&amp;" NCAA",AdvancedStats!$B:$B,0),COLUMN()-15))</f>
        <v>0.47399999999999998</v>
      </c>
      <c r="AQ166" s="38">
        <f>IFERROR(INDEX(AdvancedStats!$A:$AD,MATCH($A166,AdvancedStats!$B:$B,0),COLUMN()-15),INDEX(AdvancedStats!$A:$AD,MATCH($A166&amp;" NCAA",AdvancedStats!$B:$B,0),COLUMN()-15))</f>
        <v>20.8</v>
      </c>
      <c r="AR166" s="38">
        <f>IFERROR(INDEX(AdvancedStats!$A:$AD,MATCH($A166,AdvancedStats!$B:$B,0),COLUMN()-15),INDEX(AdvancedStats!$A:$AD,MATCH($A166&amp;" NCAA",AdvancedStats!$B:$B,0),COLUMN()-15))</f>
        <v>29.5</v>
      </c>
      <c r="AS166" s="38">
        <f>IFERROR(INDEX(AdvancedStats!$A:$AD,MATCH($A166,AdvancedStats!$B:$B,0),COLUMN()-15),INDEX(AdvancedStats!$A:$AD,MATCH($A166&amp;" NCAA",AdvancedStats!$B:$B,0),COLUMN()-15))</f>
        <v>0.19400000000000001</v>
      </c>
      <c r="AT166" s="39">
        <f>IFERROR(INDEX(AdvancedOpponentStats!$A:$AD,MATCH($A166,AdvancedOpponentStats!$B:$B,0),COLUMN()-27),INDEX(AdvancedOpponentStats!$A:$AD,MATCH($A166&amp;" NCAA",AdvancedOpponentStats!$B:$B,0),COLUMN()-27))</f>
        <v>99.8</v>
      </c>
      <c r="AU166" s="39">
        <f>IFERROR(INDEX(AdvancedOpponentStats!$A:$AD,MATCH($A166,AdvancedOpponentStats!$B:$B,0),COLUMN()-27),INDEX(AdvancedOpponentStats!$A:$AD,MATCH($A166&amp;" NCAA",AdvancedOpponentStats!$B:$B,0),COLUMN()-27))</f>
        <v>0.45600000000000002</v>
      </c>
      <c r="AV166" s="39">
        <f>IFERROR(INDEX(AdvancedOpponentStats!$A:$AD,MATCH($A166,AdvancedOpponentStats!$B:$B,0),COLUMN()-27),INDEX(AdvancedOpponentStats!$A:$AD,MATCH($A166&amp;" NCAA",AdvancedOpponentStats!$B:$B,0),COLUMN()-27))</f>
        <v>0.41899999999999998</v>
      </c>
      <c r="AW166" s="39">
        <f>IFERROR(INDEX(AdvancedOpponentStats!$A:$AD,MATCH($A166,AdvancedOpponentStats!$B:$B,0),COLUMN()-27),INDEX(AdvancedOpponentStats!$A:$AD,MATCH($A166&amp;" NCAA",AdvancedOpponentStats!$B:$B,0),COLUMN()-27))</f>
        <v>0.55200000000000005</v>
      </c>
      <c r="AX166" s="39">
        <f>IFERROR(INDEX(AdvancedOpponentStats!$A:$AD,MATCH($A166,AdvancedOpponentStats!$B:$B,0),COLUMN()-27),INDEX(AdvancedOpponentStats!$A:$AD,MATCH($A166&amp;" NCAA",AdvancedOpponentStats!$B:$B,0),COLUMN()-27))</f>
        <v>51</v>
      </c>
      <c r="AY166" s="39">
        <f>IFERROR(INDEX(AdvancedOpponentStats!$A:$AD,MATCH($A166,AdvancedOpponentStats!$B:$B,0),COLUMN()-27),INDEX(AdvancedOpponentStats!$A:$AD,MATCH($A166&amp;" NCAA",AdvancedOpponentStats!$B:$B,0),COLUMN()-27))</f>
        <v>59.4</v>
      </c>
      <c r="AZ166" s="39">
        <f>IFERROR(INDEX(AdvancedOpponentStats!$A:$AD,MATCH($A166,AdvancedOpponentStats!$B:$B,0),COLUMN()-27),INDEX(AdvancedOpponentStats!$A:$AD,MATCH($A166&amp;" NCAA",AdvancedOpponentStats!$B:$B,0),COLUMN()-27))</f>
        <v>9.9</v>
      </c>
      <c r="BA166" s="39">
        <f>IFERROR(INDEX(AdvancedOpponentStats!$A:$AD,MATCH($A166,AdvancedOpponentStats!$B:$B,0),COLUMN()-27),INDEX(AdvancedOpponentStats!$A:$AD,MATCH($A166&amp;" NCAA",AdvancedOpponentStats!$B:$B,0),COLUMN()-27))</f>
        <v>12</v>
      </c>
      <c r="BB166" s="39">
        <f>IFERROR(INDEX(AdvancedOpponentStats!$A:$AD,MATCH($A166,AdvancedOpponentStats!$B:$B,0),COLUMN()-27),INDEX(AdvancedOpponentStats!$A:$AD,MATCH($A166&amp;" NCAA",AdvancedOpponentStats!$B:$B,0),COLUMN()-27))</f>
        <v>0.51</v>
      </c>
      <c r="BC166" s="39">
        <f>IFERROR(INDEX(AdvancedOpponentStats!$A:$AD,MATCH($A166,AdvancedOpponentStats!$B:$B,0),COLUMN()-27),INDEX(AdvancedOpponentStats!$A:$AD,MATCH($A166&amp;" NCAA",AdvancedOpponentStats!$B:$B,0),COLUMN()-27))</f>
        <v>20.6</v>
      </c>
      <c r="BD166" s="39">
        <f>IFERROR(INDEX(AdvancedOpponentStats!$A:$AD,MATCH($A166,AdvancedOpponentStats!$B:$B,0),COLUMN()-27),INDEX(AdvancedOpponentStats!$A:$AD,MATCH($A166&amp;" NCAA",AdvancedOpponentStats!$B:$B,0),COLUMN()-27))</f>
        <v>29.1</v>
      </c>
      <c r="BE166" s="39">
        <f>IFERROR(INDEX(AdvancedOpponentStats!$A:$AD,MATCH($A166,AdvancedOpponentStats!$B:$B,0),COLUMN()-27),INDEX(AdvancedOpponentStats!$A:$AD,MATCH($A166&amp;" NCAA",AdvancedOpponentStats!$B:$B,0),COLUMN()-27))</f>
        <v>0.32300000000000001</v>
      </c>
      <c r="BF166" s="41">
        <f>IFERROR(INDEX(TeamRankings!$A:$R,MATCH($A166,TeamRankings!$B:$B,0),COLUMN()-49),INDEX(TeamRankings!$A:$R,MATCH($A166&amp;" NCAA",TeamRankings!$B:$B,0),COLUMN()-49))</f>
        <v>-5.56</v>
      </c>
      <c r="BG166" s="41">
        <f>IFERROR(INDEX(TeamRankings!$A:$R,MATCH($A166,TeamRankings!$B:$B,0),COLUMN()-48),INDEX(TeamRankings!$A:$R,MATCH($A166&amp;" NCAA",TeamRankings!$B:$B,0),COLUMN()-48))</f>
        <v>-7.3</v>
      </c>
      <c r="BH166" s="41">
        <f>IFERROR(INDEX(TeamRankings!$A:$R,MATCH($A166,TeamRankings!$B:$B,0),COLUMN()-47),INDEX(TeamRankings!$A:$R,MATCH($A166&amp;" NCAA",TeamRankings!$B:$B,0),COLUMN()-47))</f>
        <v>-17.559999999999999</v>
      </c>
      <c r="BI166" s="41">
        <f>IFERROR(INDEX(TeamRankings!$A:$R,MATCH($A166,TeamRankings!$B:$B,0),COLUMN()-47),INDEX(TeamRankings!$A:$R,MATCH($A166&amp;" NCAA",TeamRankings!$B:$B,0),COLUMN()-47))</f>
        <v>4.7</v>
      </c>
      <c r="BJ166" s="41">
        <f>IFERROR(INDEX(TeamRankings!$A:$R,MATCH($A166,TeamRankings!$B:$B,0),COLUMN()-47),INDEX(TeamRankings!$A:$R,MATCH($A166&amp;" NCAA",TeamRankings!$B:$B,0),COLUMN()-47))</f>
        <v>-12.86</v>
      </c>
      <c r="BK166" s="41">
        <f>IFERROR(INDEX(TeamRankings!$A:$R,MATCH($A166,TeamRankings!$B:$B,0),COLUMN()-47),INDEX(TeamRankings!$A:$R,MATCH($A166&amp;" NCAA",TeamRankings!$B:$B,0),COLUMN()-47))</f>
        <v>86.75</v>
      </c>
      <c r="BL166" s="41">
        <f>IFERROR(INDEX(TeamRankings!$A:$R,MATCH($A166,TeamRankings!$B:$B,0),COLUMN()-47),INDEX(TeamRankings!$A:$R,MATCH($A166&amp;" NCAA",TeamRankings!$B:$B,0),COLUMN()-47))</f>
        <v>105.2</v>
      </c>
      <c r="BM166" s="41">
        <f>IFERROR(INDEX(TeamRankings!$A:$R,MATCH($A166,TeamRankings!$B:$B,0),COLUMN()-47),INDEX(TeamRankings!$A:$R,MATCH($A166&amp;" NCAA",TeamRankings!$B:$B,0),COLUMN()-47))</f>
        <v>-18.45</v>
      </c>
      <c r="BN166">
        <f t="shared" si="48"/>
        <v>342</v>
      </c>
      <c r="BO166">
        <f t="shared" si="49"/>
        <v>201</v>
      </c>
      <c r="BP166">
        <f t="shared" si="35"/>
        <v>57.28125</v>
      </c>
      <c r="BQ166" s="41" t="str">
        <f>INDEX(TeamRankings!$A:$R,MATCH($A166,TeamRankings!$B:$B,0),3)</f>
        <v>MAAC</v>
      </c>
      <c r="BR166" s="40">
        <f t="shared" si="36"/>
        <v>-8.7999999999999972</v>
      </c>
      <c r="BS166" s="40">
        <f t="shared" si="37"/>
        <v>-0.123</v>
      </c>
      <c r="BT166" s="40">
        <f t="shared" si="38"/>
        <v>-9.000000000000008E-3</v>
      </c>
      <c r="BU166" s="40">
        <f t="shared" si="39"/>
        <v>-5.9000000000000052E-2</v>
      </c>
      <c r="BV166" s="40">
        <f t="shared" si="40"/>
        <v>-2</v>
      </c>
      <c r="BW166" s="40">
        <f t="shared" si="41"/>
        <v>-4.1000000000000014</v>
      </c>
      <c r="BX166" s="40">
        <f t="shared" si="42"/>
        <v>1</v>
      </c>
      <c r="BY166" s="40">
        <f t="shared" si="43"/>
        <v>-3.4000000000000004</v>
      </c>
      <c r="BZ166" s="40">
        <f t="shared" si="44"/>
        <v>-3.6000000000000032E-2</v>
      </c>
      <c r="CA166" s="40">
        <f t="shared" si="45"/>
        <v>0.19999999999999929</v>
      </c>
      <c r="CB166" s="40">
        <f t="shared" si="46"/>
        <v>0.39999999999999858</v>
      </c>
      <c r="CC166" s="40">
        <f t="shared" si="47"/>
        <v>-0.129</v>
      </c>
    </row>
    <row r="167" spans="1:81" x14ac:dyDescent="0.25">
      <c r="A167" t="s">
        <v>293</v>
      </c>
      <c r="B167">
        <f>IFERROR(INDEX(BasicStats!$A:$AH,MATCH($A167,BasicStats!$B:$B,0),COLUMN()+1),INDEX(BasicStats!$A:$AH,MATCH($A167&amp;" NCAA",BasicStats!$B:$B,0),COLUMN()+1))</f>
        <v>31</v>
      </c>
      <c r="C167">
        <f>IFERROR(INDEX(BasicStats!$A:$AH,MATCH($A167,BasicStats!$B:$B,0),COLUMN()+1),INDEX(BasicStats!$A:$AH,MATCH($A167&amp;" NCAA",BasicStats!$B:$B,0),COLUMN()+1))</f>
        <v>12</v>
      </c>
      <c r="D167">
        <f>IFERROR(INDEX(BasicStats!$A:$AH,MATCH($A167,BasicStats!$B:$B,0),COLUMN()+1),INDEX(BasicStats!$A:$AH,MATCH($A167&amp;" NCAA",BasicStats!$B:$B,0),COLUMN()+1))</f>
        <v>19</v>
      </c>
      <c r="E167">
        <f>IFERROR(INDEX(BasicStats!$A:$AH,MATCH($A167,BasicStats!$B:$B,0),COLUMN()+1),INDEX(BasicStats!$A:$AH,MATCH($A167&amp;" NCAA",BasicStats!$B:$B,0),COLUMN()+1))</f>
        <v>0.38700000000000001</v>
      </c>
      <c r="F167">
        <f>IFERROR(INDEX(BasicStats!$A:$AH,MATCH($A167,BasicStats!$B:$B,0),COLUMN()+1),INDEX(BasicStats!$A:$AH,MATCH($A167&amp;" NCAA",BasicStats!$B:$B,0),COLUMN()+1))</f>
        <v>-9.4700000000000006</v>
      </c>
      <c r="G167">
        <f>IFERROR(INDEX(BasicStats!$A:$AH,MATCH($A167,BasicStats!$B:$B,0),COLUMN()+1),INDEX(BasicStats!$A:$AH,MATCH($A167&amp;" NCAA",BasicStats!$B:$B,0),COLUMN()+1))</f>
        <v>-7.5</v>
      </c>
      <c r="H167">
        <f>IFERROR(INDEX(BasicStats!$A:$AH,MATCH($A167,BasicStats!$B:$B,0),COLUMN()+1),INDEX(BasicStats!$A:$AH,MATCH($A167&amp;" NCAA",BasicStats!$B:$B,0),COLUMN()+1))</f>
        <v>7</v>
      </c>
      <c r="I167">
        <f>IFERROR(INDEX(BasicStats!$A:$AH,MATCH($A167,BasicStats!$B:$B,0),COLUMN()+1),INDEX(BasicStats!$A:$AH,MATCH($A167&amp;" NCAA",BasicStats!$B:$B,0),COLUMN()+1))</f>
        <v>11</v>
      </c>
      <c r="J167">
        <f>IFERROR(INDEX(BasicStats!$A:$AH,MATCH($A167,BasicStats!$B:$B,0),COLUMN()+1),INDEX(BasicStats!$A:$AH,MATCH($A167&amp;" NCAA",BasicStats!$B:$B,0),COLUMN()+1))</f>
        <v>4</v>
      </c>
      <c r="K167">
        <f>IFERROR(INDEX(BasicStats!$A:$AH,MATCH($A167,BasicStats!$B:$B,0),COLUMN()+1),INDEX(BasicStats!$A:$AH,MATCH($A167&amp;" NCAA",BasicStats!$B:$B,0),COLUMN()+1))</f>
        <v>7</v>
      </c>
      <c r="L167">
        <f>IFERROR(INDEX(BasicStats!$A:$AH,MATCH($A167,BasicStats!$B:$B,0),COLUMN()+1),INDEX(BasicStats!$A:$AH,MATCH($A167&amp;" NCAA",BasicStats!$B:$B,0),COLUMN()+1))</f>
        <v>6</v>
      </c>
      <c r="M167">
        <f>IFERROR(INDEX(BasicStats!$A:$AH,MATCH($A167,BasicStats!$B:$B,0),COLUMN()+1),INDEX(BasicStats!$A:$AH,MATCH($A167&amp;" NCAA",BasicStats!$B:$B,0),COLUMN()+1))</f>
        <v>11</v>
      </c>
      <c r="N167">
        <f>IFERROR(INDEX(BasicStats!$A:$AH,MATCH($A167,BasicStats!$B:$B,0),COLUMN()+1),INDEX(BasicStats!$A:$AH,MATCH($A167&amp;" NCAA",BasicStats!$B:$B,0),COLUMN()+1))</f>
        <v>2086</v>
      </c>
      <c r="O167">
        <f>IFERROR(INDEX(BasicStats!$A:$AH,MATCH($A167,BasicStats!$B:$B,0),COLUMN()+1),INDEX(BasicStats!$A:$AH,MATCH($A167&amp;" NCAA",BasicStats!$B:$B,0),COLUMN()+1))</f>
        <v>2147</v>
      </c>
      <c r="P167">
        <f>IFERROR(INDEX(BasicStats!$A:$AH,MATCH($A167,BasicStats!$B:$B,0),COLUMN()+1),INDEX(BasicStats!$A:$AH,MATCH($A167&amp;" NCAA",BasicStats!$B:$B,0),COLUMN()+1))</f>
        <v>0</v>
      </c>
      <c r="Q167">
        <f>IFERROR(INDEX(BasicStats!$A:$AH,MATCH($A167,BasicStats!$B:$B,0),COLUMN()+1),INDEX(BasicStats!$A:$AH,MATCH($A167&amp;" NCAA",BasicStats!$B:$B,0),COLUMN()+1))</f>
        <v>1250</v>
      </c>
      <c r="R167">
        <f>IFERROR(INDEX(BasicStats!$A:$AH,MATCH($A167,BasicStats!$B:$B,0),COLUMN()+1),INDEX(BasicStats!$A:$AH,MATCH($A167&amp;" NCAA",BasicStats!$B:$B,0),COLUMN()+1))</f>
        <v>739</v>
      </c>
      <c r="S167">
        <f>IFERROR(INDEX(BasicStats!$A:$AH,MATCH($A167,BasicStats!$B:$B,0),COLUMN()+1),INDEX(BasicStats!$A:$AH,MATCH($A167&amp;" NCAA",BasicStats!$B:$B,0),COLUMN()+1))</f>
        <v>1647</v>
      </c>
      <c r="T167">
        <f>IFERROR(INDEX(BasicStats!$A:$AH,MATCH($A167,BasicStats!$B:$B,0),COLUMN()+1),INDEX(BasicStats!$A:$AH,MATCH($A167&amp;" NCAA",BasicStats!$B:$B,0),COLUMN()+1))</f>
        <v>0.44900000000000001</v>
      </c>
      <c r="U167">
        <f>IFERROR(INDEX(BasicStats!$A:$AH,MATCH($A167,BasicStats!$B:$B,0),COLUMN()+1),INDEX(BasicStats!$A:$AH,MATCH($A167&amp;" NCAA",BasicStats!$B:$B,0),COLUMN()+1))</f>
        <v>245</v>
      </c>
      <c r="V167">
        <f>IFERROR(INDEX(BasicStats!$A:$AH,MATCH($A167,BasicStats!$B:$B,0),COLUMN()+1),INDEX(BasicStats!$A:$AH,MATCH($A167&amp;" NCAA",BasicStats!$B:$B,0),COLUMN()+1))</f>
        <v>675</v>
      </c>
      <c r="W167">
        <f>IFERROR(INDEX(BasicStats!$A:$AH,MATCH($A167,BasicStats!$B:$B,0),COLUMN()+1),INDEX(BasicStats!$A:$AH,MATCH($A167&amp;" NCAA",BasicStats!$B:$B,0),COLUMN()+1))</f>
        <v>0.36299999999999999</v>
      </c>
      <c r="X167">
        <f>IFERROR(INDEX(BasicStats!$A:$AH,MATCH($A167,BasicStats!$B:$B,0),COLUMN()+1),INDEX(BasicStats!$A:$AH,MATCH($A167&amp;" NCAA",BasicStats!$B:$B,0),COLUMN()+1))</f>
        <v>363</v>
      </c>
      <c r="Y167">
        <f>IFERROR(INDEX(BasicStats!$A:$AH,MATCH($A167,BasicStats!$B:$B,0),COLUMN()+1),INDEX(BasicStats!$A:$AH,MATCH($A167&amp;" NCAA",BasicStats!$B:$B,0),COLUMN()+1))</f>
        <v>530</v>
      </c>
      <c r="Z167">
        <f>IFERROR(INDEX(BasicStats!$A:$AH,MATCH($A167,BasicStats!$B:$B,0),COLUMN()+1),INDEX(BasicStats!$A:$AH,MATCH($A167&amp;" NCAA",BasicStats!$B:$B,0),COLUMN()+1))</f>
        <v>0.68500000000000005</v>
      </c>
      <c r="AA167">
        <f>IFERROR(INDEX(BasicStats!$A:$AH,MATCH($A167,BasicStats!$B:$B,0),COLUMN()+1),INDEX(BasicStats!$A:$AH,MATCH($A167&amp;" NCAA",BasicStats!$B:$B,0),COLUMN()+1))</f>
        <v>241</v>
      </c>
      <c r="AB167">
        <f>IFERROR(INDEX(BasicStats!$A:$AH,MATCH($A167,BasicStats!$B:$B,0),COLUMN()+1),INDEX(BasicStats!$A:$AH,MATCH($A167&amp;" NCAA",BasicStats!$B:$B,0),COLUMN()+1))</f>
        <v>967</v>
      </c>
      <c r="AC167">
        <f>IFERROR(INDEX(BasicStats!$A:$AH,MATCH($A167,BasicStats!$B:$B,0),COLUMN()+1),INDEX(BasicStats!$A:$AH,MATCH($A167&amp;" NCAA",BasicStats!$B:$B,0),COLUMN()+1))</f>
        <v>377</v>
      </c>
      <c r="AD167">
        <f>IFERROR(INDEX(BasicStats!$A:$AH,MATCH($A167,BasicStats!$B:$B,0),COLUMN()+1),INDEX(BasicStats!$A:$AH,MATCH($A167&amp;" NCAA",BasicStats!$B:$B,0),COLUMN()+1))</f>
        <v>172</v>
      </c>
      <c r="AE167">
        <f>IFERROR(INDEX(BasicStats!$A:$AH,MATCH($A167,BasicStats!$B:$B,0),COLUMN()+1),INDEX(BasicStats!$A:$AH,MATCH($A167&amp;" NCAA",BasicStats!$B:$B,0),COLUMN()+1))</f>
        <v>53</v>
      </c>
      <c r="AF167">
        <f>IFERROR(INDEX(BasicStats!$A:$AH,MATCH($A167,BasicStats!$B:$B,0),COLUMN()+1),INDEX(BasicStats!$A:$AH,MATCH($A167&amp;" NCAA",BasicStats!$B:$B,0),COLUMN()+1))</f>
        <v>387</v>
      </c>
      <c r="AG167" s="38">
        <f>IFERROR(INDEX(AdvancedStats!$A:$AD,MATCH($A167,AdvancedStats!$B:$B,0),COLUMN()-15),INDEX(AdvancedStats!$A:$AD,MATCH($A167&amp;" NCAA",AdvancedStats!$B:$B,0),COLUMN()-15))</f>
        <v>65.599999999999994</v>
      </c>
      <c r="AH167" s="38">
        <f>IFERROR(INDEX(AdvancedStats!$A:$AD,MATCH($A167,AdvancedStats!$B:$B,0),COLUMN()-15),INDEX(AdvancedStats!$A:$AD,MATCH($A167&amp;" NCAA",AdvancedStats!$B:$B,0),COLUMN()-15))</f>
        <v>101.8</v>
      </c>
      <c r="AI167" s="38">
        <f>IFERROR(INDEX(AdvancedStats!$A:$AD,MATCH($A167,AdvancedStats!$B:$B,0),COLUMN()-15),INDEX(AdvancedStats!$A:$AD,MATCH($A167&amp;" NCAA",AdvancedStats!$B:$B,0),COLUMN()-15))</f>
        <v>0.32200000000000001</v>
      </c>
      <c r="AJ167" s="38">
        <f>IFERROR(INDEX(AdvancedStats!$A:$AD,MATCH($A167,AdvancedStats!$B:$B,0),COLUMN()-15),INDEX(AdvancedStats!$A:$AD,MATCH($A167&amp;" NCAA",AdvancedStats!$B:$B,0),COLUMN()-15))</f>
        <v>0.41</v>
      </c>
      <c r="AK167" s="38">
        <f>IFERROR(INDEX(AdvancedStats!$A:$AD,MATCH($A167,AdvancedStats!$B:$B,0),COLUMN()-15),INDEX(AdvancedStats!$A:$AD,MATCH($A167&amp;" NCAA",AdvancedStats!$B:$B,0),COLUMN()-15))</f>
        <v>0.54900000000000004</v>
      </c>
      <c r="AL167" s="38">
        <f>IFERROR(INDEX(AdvancedStats!$A:$AD,MATCH($A167,AdvancedStats!$B:$B,0),COLUMN()-15),INDEX(AdvancedStats!$A:$AD,MATCH($A167&amp;" NCAA",AdvancedStats!$B:$B,0),COLUMN()-15))</f>
        <v>48.8</v>
      </c>
      <c r="AM167" s="38">
        <f>IFERROR(INDEX(AdvancedStats!$A:$AD,MATCH($A167,AdvancedStats!$B:$B,0),COLUMN()-15),INDEX(AdvancedStats!$A:$AD,MATCH($A167&amp;" NCAA",AdvancedStats!$B:$B,0),COLUMN()-15))</f>
        <v>51</v>
      </c>
      <c r="AN167" s="38">
        <f>IFERROR(INDEX(AdvancedStats!$A:$AD,MATCH($A167,AdvancedStats!$B:$B,0),COLUMN()-15),INDEX(AdvancedStats!$A:$AD,MATCH($A167&amp;" NCAA",AdvancedStats!$B:$B,0),COLUMN()-15))</f>
        <v>8.4</v>
      </c>
      <c r="AO167" s="38">
        <f>IFERROR(INDEX(AdvancedStats!$A:$AD,MATCH($A167,AdvancedStats!$B:$B,0),COLUMN()-15),INDEX(AdvancedStats!$A:$AD,MATCH($A167&amp;" NCAA",AdvancedStats!$B:$B,0),COLUMN()-15))</f>
        <v>6.2</v>
      </c>
      <c r="AP167" s="38">
        <f>IFERROR(INDEX(AdvancedStats!$A:$AD,MATCH($A167,AdvancedStats!$B:$B,0),COLUMN()-15),INDEX(AdvancedStats!$A:$AD,MATCH($A167&amp;" NCAA",AdvancedStats!$B:$B,0),COLUMN()-15))</f>
        <v>0.52300000000000002</v>
      </c>
      <c r="AQ167" s="38">
        <f>IFERROR(INDEX(AdvancedStats!$A:$AD,MATCH($A167,AdvancedStats!$B:$B,0),COLUMN()-15),INDEX(AdvancedStats!$A:$AD,MATCH($A167&amp;" NCAA",AdvancedStats!$B:$B,0),COLUMN()-15))</f>
        <v>16.899999999999999</v>
      </c>
      <c r="AR167" s="38">
        <f>IFERROR(INDEX(AdvancedStats!$A:$AD,MATCH($A167,AdvancedStats!$B:$B,0),COLUMN()-15),INDEX(AdvancedStats!$A:$AD,MATCH($A167&amp;" NCAA",AdvancedStats!$B:$B,0),COLUMN()-15))</f>
        <v>24.2</v>
      </c>
      <c r="AS167" s="38">
        <f>IFERROR(INDEX(AdvancedStats!$A:$AD,MATCH($A167,AdvancedStats!$B:$B,0),COLUMN()-15),INDEX(AdvancedStats!$A:$AD,MATCH($A167&amp;" NCAA",AdvancedStats!$B:$B,0),COLUMN()-15))</f>
        <v>0.22</v>
      </c>
      <c r="AT167" s="39">
        <f>IFERROR(INDEX(AdvancedOpponentStats!$A:$AD,MATCH($A167,AdvancedOpponentStats!$B:$B,0),COLUMN()-27),INDEX(AdvancedOpponentStats!$A:$AD,MATCH($A167&amp;" NCAA",AdvancedOpponentStats!$B:$B,0),COLUMN()-27))</f>
        <v>104.8</v>
      </c>
      <c r="AU167" s="39">
        <f>IFERROR(INDEX(AdvancedOpponentStats!$A:$AD,MATCH($A167,AdvancedOpponentStats!$B:$B,0),COLUMN()-27),INDEX(AdvancedOpponentStats!$A:$AD,MATCH($A167&amp;" NCAA",AdvancedOpponentStats!$B:$B,0),COLUMN()-27))</f>
        <v>0.36</v>
      </c>
      <c r="AV167" s="39">
        <f>IFERROR(INDEX(AdvancedOpponentStats!$A:$AD,MATCH($A167,AdvancedOpponentStats!$B:$B,0),COLUMN()-27),INDEX(AdvancedOpponentStats!$A:$AD,MATCH($A167&amp;" NCAA",AdvancedOpponentStats!$B:$B,0),COLUMN()-27))</f>
        <v>0.47799999999999998</v>
      </c>
      <c r="AW167" s="39">
        <f>IFERROR(INDEX(AdvancedOpponentStats!$A:$AD,MATCH($A167,AdvancedOpponentStats!$B:$B,0),COLUMN()-27),INDEX(AdvancedOpponentStats!$A:$AD,MATCH($A167&amp;" NCAA",AdvancedOpponentStats!$B:$B,0),COLUMN()-27))</f>
        <v>0.56000000000000005</v>
      </c>
      <c r="AX167" s="39">
        <f>IFERROR(INDEX(AdvancedOpponentStats!$A:$AD,MATCH($A167,AdvancedOpponentStats!$B:$B,0),COLUMN()-27),INDEX(AdvancedOpponentStats!$A:$AD,MATCH($A167&amp;" NCAA",AdvancedOpponentStats!$B:$B,0),COLUMN()-27))</f>
        <v>51.2</v>
      </c>
      <c r="AY167" s="39">
        <f>IFERROR(INDEX(AdvancedOpponentStats!$A:$AD,MATCH($A167,AdvancedOpponentStats!$B:$B,0),COLUMN()-27),INDEX(AdvancedOpponentStats!$A:$AD,MATCH($A167&amp;" NCAA",AdvancedOpponentStats!$B:$B,0),COLUMN()-27))</f>
        <v>56.2</v>
      </c>
      <c r="AZ167" s="39">
        <f>IFERROR(INDEX(AdvancedOpponentStats!$A:$AD,MATCH($A167,AdvancedOpponentStats!$B:$B,0),COLUMN()-27),INDEX(AdvancedOpponentStats!$A:$AD,MATCH($A167&amp;" NCAA",AdvancedOpponentStats!$B:$B,0),COLUMN()-27))</f>
        <v>8.5</v>
      </c>
      <c r="BA167" s="39">
        <f>IFERROR(INDEX(AdvancedOpponentStats!$A:$AD,MATCH($A167,AdvancedOpponentStats!$B:$B,0),COLUMN()-27),INDEX(AdvancedOpponentStats!$A:$AD,MATCH($A167&amp;" NCAA",AdvancedOpponentStats!$B:$B,0),COLUMN()-27))</f>
        <v>10.199999999999999</v>
      </c>
      <c r="BB167" s="39">
        <f>IFERROR(INDEX(AdvancedOpponentStats!$A:$AD,MATCH($A167,AdvancedOpponentStats!$B:$B,0),COLUMN()-27),INDEX(AdvancedOpponentStats!$A:$AD,MATCH($A167&amp;" NCAA",AdvancedOpponentStats!$B:$B,0),COLUMN()-27))</f>
        <v>0.53</v>
      </c>
      <c r="BC167" s="39">
        <f>IFERROR(INDEX(AdvancedOpponentStats!$A:$AD,MATCH($A167,AdvancedOpponentStats!$B:$B,0),COLUMN()-27),INDEX(AdvancedOpponentStats!$A:$AD,MATCH($A167&amp;" NCAA",AdvancedOpponentStats!$B:$B,0),COLUMN()-27))</f>
        <v>17.100000000000001</v>
      </c>
      <c r="BD167" s="39">
        <f>IFERROR(INDEX(AdvancedOpponentStats!$A:$AD,MATCH($A167,AdvancedOpponentStats!$B:$B,0),COLUMN()-27),INDEX(AdvancedOpponentStats!$A:$AD,MATCH($A167&amp;" NCAA",AdvancedOpponentStats!$B:$B,0),COLUMN()-27))</f>
        <v>26.3</v>
      </c>
      <c r="BE167" s="39">
        <f>IFERROR(INDEX(AdvancedOpponentStats!$A:$AD,MATCH($A167,AdvancedOpponentStats!$B:$B,0),COLUMN()-27),INDEX(AdvancedOpponentStats!$A:$AD,MATCH($A167&amp;" NCAA",AdvancedOpponentStats!$B:$B,0),COLUMN()-27))</f>
        <v>0.252</v>
      </c>
      <c r="BF167" s="41">
        <f>IFERROR(INDEX(TeamRankings!$A:$R,MATCH($A167,TeamRankings!$B:$B,0),COLUMN()-49),INDEX(TeamRankings!$A:$R,MATCH($A167&amp;" NCAA",TeamRankings!$B:$B,0),COLUMN()-49))</f>
        <v>-1.97</v>
      </c>
      <c r="BG167" s="41">
        <f>IFERROR(INDEX(TeamRankings!$A:$R,MATCH($A167,TeamRankings!$B:$B,0),COLUMN()-48),INDEX(TeamRankings!$A:$R,MATCH($A167&amp;" NCAA",TeamRankings!$B:$B,0),COLUMN()-48))</f>
        <v>-7.5</v>
      </c>
      <c r="BH167" s="41">
        <f>IFERROR(INDEX(TeamRankings!$A:$R,MATCH($A167,TeamRankings!$B:$B,0),COLUMN()-47),INDEX(TeamRankings!$A:$R,MATCH($A167&amp;" NCAA",TeamRankings!$B:$B,0),COLUMN()-47))</f>
        <v>-7.91</v>
      </c>
      <c r="BI167" s="41">
        <f>IFERROR(INDEX(TeamRankings!$A:$R,MATCH($A167,TeamRankings!$B:$B,0),COLUMN()-47),INDEX(TeamRankings!$A:$R,MATCH($A167&amp;" NCAA",TeamRankings!$B:$B,0),COLUMN()-47))</f>
        <v>-1.56</v>
      </c>
      <c r="BJ167" s="41">
        <f>IFERROR(INDEX(TeamRankings!$A:$R,MATCH($A167,TeamRankings!$B:$B,0),COLUMN()-47),INDEX(TeamRankings!$A:$R,MATCH($A167&amp;" NCAA",TeamRankings!$B:$B,0),COLUMN()-47))</f>
        <v>-9.4700000000000006</v>
      </c>
      <c r="BK167" s="41">
        <f>IFERROR(INDEX(TeamRankings!$A:$R,MATCH($A167,TeamRankings!$B:$B,0),COLUMN()-47),INDEX(TeamRankings!$A:$R,MATCH($A167&amp;" NCAA",TeamRankings!$B:$B,0),COLUMN()-47))</f>
        <v>97.53</v>
      </c>
      <c r="BL167" s="41">
        <f>IFERROR(INDEX(TeamRankings!$A:$R,MATCH($A167,TeamRankings!$B:$B,0),COLUMN()-47),INDEX(TeamRankings!$A:$R,MATCH($A167&amp;" NCAA",TeamRankings!$B:$B,0),COLUMN()-47))</f>
        <v>110.54</v>
      </c>
      <c r="BM167" s="41">
        <f>IFERROR(INDEX(TeamRankings!$A:$R,MATCH($A167,TeamRankings!$B:$B,0),COLUMN()-47),INDEX(TeamRankings!$A:$R,MATCH($A167&amp;" NCAA",TeamRankings!$B:$B,0),COLUMN()-47))</f>
        <v>-13.01</v>
      </c>
      <c r="BN167">
        <f t="shared" si="48"/>
        <v>268</v>
      </c>
      <c r="BO167">
        <f t="shared" si="49"/>
        <v>295</v>
      </c>
      <c r="BP167">
        <f t="shared" si="35"/>
        <v>67.290322580645167</v>
      </c>
      <c r="BQ167" s="41" t="str">
        <f>INDEX(TeamRankings!$A:$R,MATCH($A167,TeamRankings!$B:$B,0),3)</f>
        <v>MAAC</v>
      </c>
      <c r="BR167" s="40">
        <f t="shared" si="36"/>
        <v>-3</v>
      </c>
      <c r="BS167" s="40">
        <f t="shared" si="37"/>
        <v>-3.7999999999999978E-2</v>
      </c>
      <c r="BT167" s="40">
        <f t="shared" si="38"/>
        <v>-6.8000000000000005E-2</v>
      </c>
      <c r="BU167" s="40">
        <f t="shared" si="39"/>
        <v>-1.100000000000001E-2</v>
      </c>
      <c r="BV167" s="40">
        <f t="shared" si="40"/>
        <v>-2.4000000000000057</v>
      </c>
      <c r="BW167" s="40">
        <f t="shared" si="41"/>
        <v>-5.2000000000000028</v>
      </c>
      <c r="BX167" s="40">
        <f t="shared" si="42"/>
        <v>-9.9999999999999645E-2</v>
      </c>
      <c r="BY167" s="40">
        <f t="shared" si="43"/>
        <v>-3.9999999999999991</v>
      </c>
      <c r="BZ167" s="40">
        <f t="shared" si="44"/>
        <v>-7.0000000000000062E-3</v>
      </c>
      <c r="CA167" s="40">
        <f t="shared" si="45"/>
        <v>-0.20000000000000284</v>
      </c>
      <c r="CB167" s="40">
        <f t="shared" si="46"/>
        <v>-2.1000000000000014</v>
      </c>
      <c r="CC167" s="40">
        <f t="shared" si="47"/>
        <v>-3.2000000000000001E-2</v>
      </c>
    </row>
    <row r="168" spans="1:81" x14ac:dyDescent="0.25">
      <c r="A168" t="s">
        <v>294</v>
      </c>
      <c r="B168">
        <f>IFERROR(INDEX(BasicStats!$A:$AH,MATCH($A168,BasicStats!$B:$B,0),COLUMN()+1),INDEX(BasicStats!$A:$AH,MATCH($A168&amp;" NCAA",BasicStats!$B:$B,0),COLUMN()+1))</f>
        <v>34</v>
      </c>
      <c r="C168">
        <f>IFERROR(INDEX(BasicStats!$A:$AH,MATCH($A168,BasicStats!$B:$B,0),COLUMN()+1),INDEX(BasicStats!$A:$AH,MATCH($A168&amp;" NCAA",BasicStats!$B:$B,0),COLUMN()+1))</f>
        <v>24</v>
      </c>
      <c r="D168">
        <f>IFERROR(INDEX(BasicStats!$A:$AH,MATCH($A168,BasicStats!$B:$B,0),COLUMN()+1),INDEX(BasicStats!$A:$AH,MATCH($A168&amp;" NCAA",BasicStats!$B:$B,0),COLUMN()+1))</f>
        <v>10</v>
      </c>
      <c r="E168">
        <f>IFERROR(INDEX(BasicStats!$A:$AH,MATCH($A168,BasicStats!$B:$B,0),COLUMN()+1),INDEX(BasicStats!$A:$AH,MATCH($A168&amp;" NCAA",BasicStats!$B:$B,0),COLUMN()+1))</f>
        <v>0.70599999999999996</v>
      </c>
      <c r="F168">
        <f>IFERROR(INDEX(BasicStats!$A:$AH,MATCH($A168,BasicStats!$B:$B,0),COLUMN()+1),INDEX(BasicStats!$A:$AH,MATCH($A168&amp;" NCAA",BasicStats!$B:$B,0),COLUMN()+1))</f>
        <v>14.84</v>
      </c>
      <c r="G168">
        <f>IFERROR(INDEX(BasicStats!$A:$AH,MATCH($A168,BasicStats!$B:$B,0),COLUMN()+1),INDEX(BasicStats!$A:$AH,MATCH($A168&amp;" NCAA",BasicStats!$B:$B,0),COLUMN()+1))</f>
        <v>7.02</v>
      </c>
      <c r="H168">
        <f>IFERROR(INDEX(BasicStats!$A:$AH,MATCH($A168,BasicStats!$B:$B,0),COLUMN()+1),INDEX(BasicStats!$A:$AH,MATCH($A168&amp;" NCAA",BasicStats!$B:$B,0),COLUMN()+1))</f>
        <v>12</v>
      </c>
      <c r="I168">
        <f>IFERROR(INDEX(BasicStats!$A:$AH,MATCH($A168,BasicStats!$B:$B,0),COLUMN()+1),INDEX(BasicStats!$A:$AH,MATCH($A168&amp;" NCAA",BasicStats!$B:$B,0),COLUMN()+1))</f>
        <v>6</v>
      </c>
      <c r="J168">
        <f>IFERROR(INDEX(BasicStats!$A:$AH,MATCH($A168,BasicStats!$B:$B,0),COLUMN()+1),INDEX(BasicStats!$A:$AH,MATCH($A168&amp;" NCAA",BasicStats!$B:$B,0),COLUMN()+1))</f>
        <v>16</v>
      </c>
      <c r="K168">
        <f>IFERROR(INDEX(BasicStats!$A:$AH,MATCH($A168,BasicStats!$B:$B,0),COLUMN()+1),INDEX(BasicStats!$A:$AH,MATCH($A168&amp;" NCAA",BasicStats!$B:$B,0),COLUMN()+1))</f>
        <v>3</v>
      </c>
      <c r="L168">
        <f>IFERROR(INDEX(BasicStats!$A:$AH,MATCH($A168,BasicStats!$B:$B,0),COLUMN()+1),INDEX(BasicStats!$A:$AH,MATCH($A168&amp;" NCAA",BasicStats!$B:$B,0),COLUMN()+1))</f>
        <v>6</v>
      </c>
      <c r="M168">
        <f>IFERROR(INDEX(BasicStats!$A:$AH,MATCH($A168,BasicStats!$B:$B,0),COLUMN()+1),INDEX(BasicStats!$A:$AH,MATCH($A168&amp;" NCAA",BasicStats!$B:$B,0),COLUMN()+1))</f>
        <v>4</v>
      </c>
      <c r="N168">
        <f>IFERROR(INDEX(BasicStats!$A:$AH,MATCH($A168,BasicStats!$B:$B,0),COLUMN()+1),INDEX(BasicStats!$A:$AH,MATCH($A168&amp;" NCAA",BasicStats!$B:$B,0),COLUMN()+1))</f>
        <v>2629</v>
      </c>
      <c r="O168">
        <f>IFERROR(INDEX(BasicStats!$A:$AH,MATCH($A168,BasicStats!$B:$B,0),COLUMN()+1),INDEX(BasicStats!$A:$AH,MATCH($A168&amp;" NCAA",BasicStats!$B:$B,0),COLUMN()+1))</f>
        <v>2363</v>
      </c>
      <c r="P168">
        <f>IFERROR(INDEX(BasicStats!$A:$AH,MATCH($A168,BasicStats!$B:$B,0),COLUMN()+1),INDEX(BasicStats!$A:$AH,MATCH($A168&amp;" NCAA",BasicStats!$B:$B,0),COLUMN()+1))</f>
        <v>0</v>
      </c>
      <c r="Q168">
        <f>IFERROR(INDEX(BasicStats!$A:$AH,MATCH($A168,BasicStats!$B:$B,0),COLUMN()+1),INDEX(BasicStats!$A:$AH,MATCH($A168&amp;" NCAA",BasicStats!$B:$B,0),COLUMN()+1))</f>
        <v>1375</v>
      </c>
      <c r="R168">
        <f>IFERROR(INDEX(BasicStats!$A:$AH,MATCH($A168,BasicStats!$B:$B,0),COLUMN()+1),INDEX(BasicStats!$A:$AH,MATCH($A168&amp;" NCAA",BasicStats!$B:$B,0),COLUMN()+1))</f>
        <v>893</v>
      </c>
      <c r="S168">
        <f>IFERROR(INDEX(BasicStats!$A:$AH,MATCH($A168,BasicStats!$B:$B,0),COLUMN()+1),INDEX(BasicStats!$A:$AH,MATCH($A168&amp;" NCAA",BasicStats!$B:$B,0),COLUMN()+1))</f>
        <v>1969</v>
      </c>
      <c r="T168">
        <f>IFERROR(INDEX(BasicStats!$A:$AH,MATCH($A168,BasicStats!$B:$B,0),COLUMN()+1),INDEX(BasicStats!$A:$AH,MATCH($A168&amp;" NCAA",BasicStats!$B:$B,0),COLUMN()+1))</f>
        <v>0.45400000000000001</v>
      </c>
      <c r="U168">
        <f>IFERROR(INDEX(BasicStats!$A:$AH,MATCH($A168,BasicStats!$B:$B,0),COLUMN()+1),INDEX(BasicStats!$A:$AH,MATCH($A168&amp;" NCAA",BasicStats!$B:$B,0),COLUMN()+1))</f>
        <v>319</v>
      </c>
      <c r="V168">
        <f>IFERROR(INDEX(BasicStats!$A:$AH,MATCH($A168,BasicStats!$B:$B,0),COLUMN()+1),INDEX(BasicStats!$A:$AH,MATCH($A168&amp;" NCAA",BasicStats!$B:$B,0),COLUMN()+1))</f>
        <v>822</v>
      </c>
      <c r="W168">
        <f>IFERROR(INDEX(BasicStats!$A:$AH,MATCH($A168,BasicStats!$B:$B,0),COLUMN()+1),INDEX(BasicStats!$A:$AH,MATCH($A168&amp;" NCAA",BasicStats!$B:$B,0),COLUMN()+1))</f>
        <v>0.38800000000000001</v>
      </c>
      <c r="X168">
        <f>IFERROR(INDEX(BasicStats!$A:$AH,MATCH($A168,BasicStats!$B:$B,0),COLUMN()+1),INDEX(BasicStats!$A:$AH,MATCH($A168&amp;" NCAA",BasicStats!$B:$B,0),COLUMN()+1))</f>
        <v>524</v>
      </c>
      <c r="Y168">
        <f>IFERROR(INDEX(BasicStats!$A:$AH,MATCH($A168,BasicStats!$B:$B,0),COLUMN()+1),INDEX(BasicStats!$A:$AH,MATCH($A168&amp;" NCAA",BasicStats!$B:$B,0),COLUMN()+1))</f>
        <v>692</v>
      </c>
      <c r="Z168">
        <f>IFERROR(INDEX(BasicStats!$A:$AH,MATCH($A168,BasicStats!$B:$B,0),COLUMN()+1),INDEX(BasicStats!$A:$AH,MATCH($A168&amp;" NCAA",BasicStats!$B:$B,0),COLUMN()+1))</f>
        <v>0.75700000000000001</v>
      </c>
      <c r="AA168">
        <f>IFERROR(INDEX(BasicStats!$A:$AH,MATCH($A168,BasicStats!$B:$B,0),COLUMN()+1),INDEX(BasicStats!$A:$AH,MATCH($A168&amp;" NCAA",BasicStats!$B:$B,0),COLUMN()+1))</f>
        <v>331</v>
      </c>
      <c r="AB168">
        <f>IFERROR(INDEX(BasicStats!$A:$AH,MATCH($A168,BasicStats!$B:$B,0),COLUMN()+1),INDEX(BasicStats!$A:$AH,MATCH($A168&amp;" NCAA",BasicStats!$B:$B,0),COLUMN()+1))</f>
        <v>1291</v>
      </c>
      <c r="AC168">
        <f>IFERROR(INDEX(BasicStats!$A:$AH,MATCH($A168,BasicStats!$B:$B,0),COLUMN()+1),INDEX(BasicStats!$A:$AH,MATCH($A168&amp;" NCAA",BasicStats!$B:$B,0),COLUMN()+1))</f>
        <v>456</v>
      </c>
      <c r="AD168">
        <f>IFERROR(INDEX(BasicStats!$A:$AH,MATCH($A168,BasicStats!$B:$B,0),COLUMN()+1),INDEX(BasicStats!$A:$AH,MATCH($A168&amp;" NCAA",BasicStats!$B:$B,0),COLUMN()+1))</f>
        <v>168</v>
      </c>
      <c r="AE168">
        <f>IFERROR(INDEX(BasicStats!$A:$AH,MATCH($A168,BasicStats!$B:$B,0),COLUMN()+1),INDEX(BasicStats!$A:$AH,MATCH($A168&amp;" NCAA",BasicStats!$B:$B,0),COLUMN()+1))</f>
        <v>146</v>
      </c>
      <c r="AF168">
        <f>IFERROR(INDEX(BasicStats!$A:$AH,MATCH($A168,BasicStats!$B:$B,0),COLUMN()+1),INDEX(BasicStats!$A:$AH,MATCH($A168&amp;" NCAA",BasicStats!$B:$B,0),COLUMN()+1))</f>
        <v>467</v>
      </c>
      <c r="AG168" s="38">
        <f>IFERROR(INDEX(AdvancedStats!$A:$AD,MATCH($A168,AdvancedStats!$B:$B,0),COLUMN()-15),INDEX(AdvancedStats!$A:$AD,MATCH($A168&amp;" NCAA",AdvancedStats!$B:$B,0),COLUMN()-15))</f>
        <v>70.7</v>
      </c>
      <c r="AH168" s="38">
        <f>IFERROR(INDEX(AdvancedStats!$A:$AD,MATCH($A168,AdvancedStats!$B:$B,0),COLUMN()-15),INDEX(AdvancedStats!$A:$AD,MATCH($A168&amp;" NCAA",AdvancedStats!$B:$B,0),COLUMN()-15))</f>
        <v>108.2</v>
      </c>
      <c r="AI168" s="38">
        <f>IFERROR(INDEX(AdvancedStats!$A:$AD,MATCH($A168,AdvancedStats!$B:$B,0),COLUMN()-15),INDEX(AdvancedStats!$A:$AD,MATCH($A168&amp;" NCAA",AdvancedStats!$B:$B,0),COLUMN()-15))</f>
        <v>0.35099999999999998</v>
      </c>
      <c r="AJ168" s="38">
        <f>IFERROR(INDEX(AdvancedStats!$A:$AD,MATCH($A168,AdvancedStats!$B:$B,0),COLUMN()-15),INDEX(AdvancedStats!$A:$AD,MATCH($A168&amp;" NCAA",AdvancedStats!$B:$B,0),COLUMN()-15))</f>
        <v>0.41699999999999998</v>
      </c>
      <c r="AK168" s="38">
        <f>IFERROR(INDEX(AdvancedStats!$A:$AD,MATCH($A168,AdvancedStats!$B:$B,0),COLUMN()-15),INDEX(AdvancedStats!$A:$AD,MATCH($A168&amp;" NCAA",AdvancedStats!$B:$B,0),COLUMN()-15))</f>
        <v>0.57199999999999995</v>
      </c>
      <c r="AL168" s="38">
        <f>IFERROR(INDEX(AdvancedStats!$A:$AD,MATCH($A168,AdvancedStats!$B:$B,0),COLUMN()-15),INDEX(AdvancedStats!$A:$AD,MATCH($A168&amp;" NCAA",AdvancedStats!$B:$B,0),COLUMN()-15))</f>
        <v>53</v>
      </c>
      <c r="AM168" s="38">
        <f>IFERROR(INDEX(AdvancedStats!$A:$AD,MATCH($A168,AdvancedStats!$B:$B,0),COLUMN()-15),INDEX(AdvancedStats!$A:$AD,MATCH($A168&amp;" NCAA",AdvancedStats!$B:$B,0),COLUMN()-15))</f>
        <v>51.1</v>
      </c>
      <c r="AN168" s="38">
        <f>IFERROR(INDEX(AdvancedStats!$A:$AD,MATCH($A168,AdvancedStats!$B:$B,0),COLUMN()-15),INDEX(AdvancedStats!$A:$AD,MATCH($A168&amp;" NCAA",AdvancedStats!$B:$B,0),COLUMN()-15))</f>
        <v>6.9</v>
      </c>
      <c r="AO168" s="38">
        <f>IFERROR(INDEX(AdvancedStats!$A:$AD,MATCH($A168,AdvancedStats!$B:$B,0),COLUMN()-15),INDEX(AdvancedStats!$A:$AD,MATCH($A168&amp;" NCAA",AdvancedStats!$B:$B,0),COLUMN()-15))</f>
        <v>11.2</v>
      </c>
      <c r="AP168" s="38">
        <f>IFERROR(INDEX(AdvancedStats!$A:$AD,MATCH($A168,AdvancedStats!$B:$B,0),COLUMN()-15),INDEX(AdvancedStats!$A:$AD,MATCH($A168&amp;" NCAA",AdvancedStats!$B:$B,0),COLUMN()-15))</f>
        <v>0.53500000000000003</v>
      </c>
      <c r="AQ168" s="38">
        <f>IFERROR(INDEX(AdvancedStats!$A:$AD,MATCH($A168,AdvancedStats!$B:$B,0),COLUMN()-15),INDEX(AdvancedStats!$A:$AD,MATCH($A168&amp;" NCAA",AdvancedStats!$B:$B,0),COLUMN()-15))</f>
        <v>16.899999999999999</v>
      </c>
      <c r="AR168" s="38">
        <f>IFERROR(INDEX(AdvancedStats!$A:$AD,MATCH($A168,AdvancedStats!$B:$B,0),COLUMN()-15),INDEX(AdvancedStats!$A:$AD,MATCH($A168&amp;" NCAA",AdvancedStats!$B:$B,0),COLUMN()-15))</f>
        <v>29.1</v>
      </c>
      <c r="AS168" s="38">
        <f>IFERROR(INDEX(AdvancedStats!$A:$AD,MATCH($A168,AdvancedStats!$B:$B,0),COLUMN()-15),INDEX(AdvancedStats!$A:$AD,MATCH($A168&amp;" NCAA",AdvancedStats!$B:$B,0),COLUMN()-15))</f>
        <v>0.26600000000000001</v>
      </c>
      <c r="AT168" s="39">
        <f>IFERROR(INDEX(AdvancedOpponentStats!$A:$AD,MATCH($A168,AdvancedOpponentStats!$B:$B,0),COLUMN()-27),INDEX(AdvancedOpponentStats!$A:$AD,MATCH($A168&amp;" NCAA",AdvancedOpponentStats!$B:$B,0),COLUMN()-27))</f>
        <v>97.2</v>
      </c>
      <c r="AU168" s="39">
        <f>IFERROR(INDEX(AdvancedOpponentStats!$A:$AD,MATCH($A168,AdvancedOpponentStats!$B:$B,0),COLUMN()-27),INDEX(AdvancedOpponentStats!$A:$AD,MATCH($A168&amp;" NCAA",AdvancedOpponentStats!$B:$B,0),COLUMN()-27))</f>
        <v>0.35899999999999999</v>
      </c>
      <c r="AV168" s="39">
        <f>IFERROR(INDEX(AdvancedOpponentStats!$A:$AD,MATCH($A168,AdvancedOpponentStats!$B:$B,0),COLUMN()-27),INDEX(AdvancedOpponentStats!$A:$AD,MATCH($A168&amp;" NCAA",AdvancedOpponentStats!$B:$B,0),COLUMN()-27))</f>
        <v>0.35599999999999998</v>
      </c>
      <c r="AW168" s="39">
        <f>IFERROR(INDEX(AdvancedOpponentStats!$A:$AD,MATCH($A168,AdvancedOpponentStats!$B:$B,0),COLUMN()-27),INDEX(AdvancedOpponentStats!$A:$AD,MATCH($A168&amp;" NCAA",AdvancedOpponentStats!$B:$B,0),COLUMN()-27))</f>
        <v>0.5</v>
      </c>
      <c r="AX168" s="39">
        <f>IFERROR(INDEX(AdvancedOpponentStats!$A:$AD,MATCH($A168,AdvancedOpponentStats!$B:$B,0),COLUMN()-27),INDEX(AdvancedOpponentStats!$A:$AD,MATCH($A168&amp;" NCAA",AdvancedOpponentStats!$B:$B,0),COLUMN()-27))</f>
        <v>47</v>
      </c>
      <c r="AY168" s="39">
        <f>IFERROR(INDEX(AdvancedOpponentStats!$A:$AD,MATCH($A168,AdvancedOpponentStats!$B:$B,0),COLUMN()-27),INDEX(AdvancedOpponentStats!$A:$AD,MATCH($A168&amp;" NCAA",AdvancedOpponentStats!$B:$B,0),COLUMN()-27))</f>
        <v>51</v>
      </c>
      <c r="AZ168" s="39">
        <f>IFERROR(INDEX(AdvancedOpponentStats!$A:$AD,MATCH($A168,AdvancedOpponentStats!$B:$B,0),COLUMN()-27),INDEX(AdvancedOpponentStats!$A:$AD,MATCH($A168&amp;" NCAA",AdvancedOpponentStats!$B:$B,0),COLUMN()-27))</f>
        <v>9.6999999999999993</v>
      </c>
      <c r="BA168" s="39">
        <f>IFERROR(INDEX(AdvancedOpponentStats!$A:$AD,MATCH($A168,AdvancedOpponentStats!$B:$B,0),COLUMN()-27),INDEX(AdvancedOpponentStats!$A:$AD,MATCH($A168&amp;" NCAA",AdvancedOpponentStats!$B:$B,0),COLUMN()-27))</f>
        <v>8.9</v>
      </c>
      <c r="BB168" s="39">
        <f>IFERROR(INDEX(AdvancedOpponentStats!$A:$AD,MATCH($A168,AdvancedOpponentStats!$B:$B,0),COLUMN()-27),INDEX(AdvancedOpponentStats!$A:$AD,MATCH($A168&amp;" NCAA",AdvancedOpponentStats!$B:$B,0),COLUMN()-27))</f>
        <v>0.46300000000000002</v>
      </c>
      <c r="BC168" s="39">
        <f>IFERROR(INDEX(AdvancedOpponentStats!$A:$AD,MATCH($A168,AdvancedOpponentStats!$B:$B,0),COLUMN()-27),INDEX(AdvancedOpponentStats!$A:$AD,MATCH($A168&amp;" NCAA",AdvancedOpponentStats!$B:$B,0),COLUMN()-27))</f>
        <v>14.5</v>
      </c>
      <c r="BD168" s="39">
        <f>IFERROR(INDEX(AdvancedOpponentStats!$A:$AD,MATCH($A168,AdvancedOpponentStats!$B:$B,0),COLUMN()-27),INDEX(AdvancedOpponentStats!$A:$AD,MATCH($A168&amp;" NCAA",AdvancedOpponentStats!$B:$B,0),COLUMN()-27))</f>
        <v>26.2</v>
      </c>
      <c r="BE168" s="39">
        <f>IFERROR(INDEX(AdvancedOpponentStats!$A:$AD,MATCH($A168,AdvancedOpponentStats!$B:$B,0),COLUMN()-27),INDEX(AdvancedOpponentStats!$A:$AD,MATCH($A168&amp;" NCAA",AdvancedOpponentStats!$B:$B,0),COLUMN()-27))</f>
        <v>0.24399999999999999</v>
      </c>
      <c r="BF168" s="41">
        <f>IFERROR(INDEX(TeamRankings!$A:$R,MATCH($A168,TeamRankings!$B:$B,0),COLUMN()-49),INDEX(TeamRankings!$A:$R,MATCH($A168&amp;" NCAA",TeamRankings!$B:$B,0),COLUMN()-49))</f>
        <v>7.82</v>
      </c>
      <c r="BG168" s="41">
        <f>IFERROR(INDEX(TeamRankings!$A:$R,MATCH($A168,TeamRankings!$B:$B,0),COLUMN()-48),INDEX(TeamRankings!$A:$R,MATCH($A168&amp;" NCAA",TeamRankings!$B:$B,0),COLUMN()-48))</f>
        <v>7.02</v>
      </c>
      <c r="BH168" s="41">
        <f>IFERROR(INDEX(TeamRankings!$A:$R,MATCH($A168,TeamRankings!$B:$B,0),COLUMN()-47),INDEX(TeamRankings!$A:$R,MATCH($A168&amp;" NCAA",TeamRankings!$B:$B,0),COLUMN()-47))</f>
        <v>8.5500000000000007</v>
      </c>
      <c r="BI168" s="41">
        <f>IFERROR(INDEX(TeamRankings!$A:$R,MATCH($A168,TeamRankings!$B:$B,0),COLUMN()-47),INDEX(TeamRankings!$A:$R,MATCH($A168&amp;" NCAA",TeamRankings!$B:$B,0),COLUMN()-47))</f>
        <v>6.29</v>
      </c>
      <c r="BJ168" s="41">
        <f>IFERROR(INDEX(TeamRankings!$A:$R,MATCH($A168,TeamRankings!$B:$B,0),COLUMN()-47),INDEX(TeamRankings!$A:$R,MATCH($A168&amp;" NCAA",TeamRankings!$B:$B,0),COLUMN()-47))</f>
        <v>14.84</v>
      </c>
      <c r="BK168" s="41">
        <f>IFERROR(INDEX(TeamRankings!$A:$R,MATCH($A168,TeamRankings!$B:$B,0),COLUMN()-47),INDEX(TeamRankings!$A:$R,MATCH($A168&amp;" NCAA",TeamRankings!$B:$B,0),COLUMN()-47))</f>
        <v>113.11</v>
      </c>
      <c r="BL168" s="41">
        <f>IFERROR(INDEX(TeamRankings!$A:$R,MATCH($A168,TeamRankings!$B:$B,0),COLUMN()-47),INDEX(TeamRankings!$A:$R,MATCH($A168&amp;" NCAA",TeamRankings!$B:$B,0),COLUMN()-47))</f>
        <v>91.97</v>
      </c>
      <c r="BM168" s="41">
        <f>IFERROR(INDEX(TeamRankings!$A:$R,MATCH($A168,TeamRankings!$B:$B,0),COLUMN()-47),INDEX(TeamRankings!$A:$R,MATCH($A168&amp;" NCAA",TeamRankings!$B:$B,0),COLUMN()-47))</f>
        <v>21.14</v>
      </c>
      <c r="BN168">
        <f t="shared" si="48"/>
        <v>38</v>
      </c>
      <c r="BO168">
        <f t="shared" si="49"/>
        <v>32</v>
      </c>
      <c r="BP168">
        <f t="shared" si="35"/>
        <v>77.32352941176471</v>
      </c>
      <c r="BQ168" s="41" t="str">
        <f>INDEX(TeamRankings!$A:$R,MATCH($A168,TeamRankings!$B:$B,0),3)</f>
        <v>Big East</v>
      </c>
      <c r="BR168" s="40">
        <f t="shared" si="36"/>
        <v>11</v>
      </c>
      <c r="BS168" s="40">
        <f t="shared" si="37"/>
        <v>-8.0000000000000071E-3</v>
      </c>
      <c r="BT168" s="40">
        <f t="shared" si="38"/>
        <v>6.0999999999999999E-2</v>
      </c>
      <c r="BU168" s="40">
        <f t="shared" si="39"/>
        <v>7.1999999999999953E-2</v>
      </c>
      <c r="BV168" s="40">
        <f t="shared" si="40"/>
        <v>6</v>
      </c>
      <c r="BW168" s="40">
        <f t="shared" si="41"/>
        <v>0.10000000000000142</v>
      </c>
      <c r="BX168" s="40">
        <f t="shared" si="42"/>
        <v>-2.7999999999999989</v>
      </c>
      <c r="BY168" s="40">
        <f t="shared" si="43"/>
        <v>2.2999999999999989</v>
      </c>
      <c r="BZ168" s="40">
        <f t="shared" si="44"/>
        <v>7.2000000000000008E-2</v>
      </c>
      <c r="CA168" s="40">
        <f t="shared" si="45"/>
        <v>2.3999999999999986</v>
      </c>
      <c r="CB168" s="40">
        <f t="shared" si="46"/>
        <v>2.9000000000000021</v>
      </c>
      <c r="CC168" s="40">
        <f t="shared" si="47"/>
        <v>2.200000000000002E-2</v>
      </c>
    </row>
    <row r="169" spans="1:81" x14ac:dyDescent="0.25">
      <c r="A169" t="s">
        <v>295</v>
      </c>
      <c r="B169">
        <f>IFERROR(INDEX(BasicStats!$A:$AH,MATCH($A169,BasicStats!$B:$B,0),COLUMN()+1),INDEX(BasicStats!$A:$AH,MATCH($A169&amp;" NCAA",BasicStats!$B:$B,0),COLUMN()+1))</f>
        <v>35</v>
      </c>
      <c r="C169">
        <f>IFERROR(INDEX(BasicStats!$A:$AH,MATCH($A169,BasicStats!$B:$B,0),COLUMN()+1),INDEX(BasicStats!$A:$AH,MATCH($A169&amp;" NCAA",BasicStats!$B:$B,0),COLUMN()+1))</f>
        <v>21</v>
      </c>
      <c r="D169">
        <f>IFERROR(INDEX(BasicStats!$A:$AH,MATCH($A169,BasicStats!$B:$B,0),COLUMN()+1),INDEX(BasicStats!$A:$AH,MATCH($A169&amp;" NCAA",BasicStats!$B:$B,0),COLUMN()+1))</f>
        <v>14</v>
      </c>
      <c r="E169">
        <f>IFERROR(INDEX(BasicStats!$A:$AH,MATCH($A169,BasicStats!$B:$B,0),COLUMN()+1),INDEX(BasicStats!$A:$AH,MATCH($A169&amp;" NCAA",BasicStats!$B:$B,0),COLUMN()+1))</f>
        <v>0.6</v>
      </c>
      <c r="F169">
        <f>IFERROR(INDEX(BasicStats!$A:$AH,MATCH($A169,BasicStats!$B:$B,0),COLUMN()+1),INDEX(BasicStats!$A:$AH,MATCH($A169&amp;" NCAA",BasicStats!$B:$B,0),COLUMN()+1))</f>
        <v>-1.1599999999999999</v>
      </c>
      <c r="G169">
        <f>IFERROR(INDEX(BasicStats!$A:$AH,MATCH($A169,BasicStats!$B:$B,0),COLUMN()+1),INDEX(BasicStats!$A:$AH,MATCH($A169&amp;" NCAA",BasicStats!$B:$B,0),COLUMN()+1))</f>
        <v>-0.51</v>
      </c>
      <c r="H169">
        <f>IFERROR(INDEX(BasicStats!$A:$AH,MATCH($A169,BasicStats!$B:$B,0),COLUMN()+1),INDEX(BasicStats!$A:$AH,MATCH($A169&amp;" NCAA",BasicStats!$B:$B,0),COLUMN()+1))</f>
        <v>11</v>
      </c>
      <c r="I169">
        <f>IFERROR(INDEX(BasicStats!$A:$AH,MATCH($A169,BasicStats!$B:$B,0),COLUMN()+1),INDEX(BasicStats!$A:$AH,MATCH($A169&amp;" NCAA",BasicStats!$B:$B,0),COLUMN()+1))</f>
        <v>7</v>
      </c>
      <c r="J169">
        <f>IFERROR(INDEX(BasicStats!$A:$AH,MATCH($A169,BasicStats!$B:$B,0),COLUMN()+1),INDEX(BasicStats!$A:$AH,MATCH($A169&amp;" NCAA",BasicStats!$B:$B,0),COLUMN()+1))</f>
        <v>14</v>
      </c>
      <c r="K169">
        <f>IFERROR(INDEX(BasicStats!$A:$AH,MATCH($A169,BasicStats!$B:$B,0),COLUMN()+1),INDEX(BasicStats!$A:$AH,MATCH($A169&amp;" NCAA",BasicStats!$B:$B,0),COLUMN()+1))</f>
        <v>3</v>
      </c>
      <c r="L169">
        <f>IFERROR(INDEX(BasicStats!$A:$AH,MATCH($A169,BasicStats!$B:$B,0),COLUMN()+1),INDEX(BasicStats!$A:$AH,MATCH($A169&amp;" NCAA",BasicStats!$B:$B,0),COLUMN()+1))</f>
        <v>6</v>
      </c>
      <c r="M169">
        <f>IFERROR(INDEX(BasicStats!$A:$AH,MATCH($A169,BasicStats!$B:$B,0),COLUMN()+1),INDEX(BasicStats!$A:$AH,MATCH($A169&amp;" NCAA",BasicStats!$B:$B,0),COLUMN()+1))</f>
        <v>10</v>
      </c>
      <c r="N169">
        <f>IFERROR(INDEX(BasicStats!$A:$AH,MATCH($A169,BasicStats!$B:$B,0),COLUMN()+1),INDEX(BasicStats!$A:$AH,MATCH($A169&amp;" NCAA",BasicStats!$B:$B,0),COLUMN()+1))</f>
        <v>2808</v>
      </c>
      <c r="O169">
        <f>IFERROR(INDEX(BasicStats!$A:$AH,MATCH($A169,BasicStats!$B:$B,0),COLUMN()+1),INDEX(BasicStats!$A:$AH,MATCH($A169&amp;" NCAA",BasicStats!$B:$B,0),COLUMN()+1))</f>
        <v>2831</v>
      </c>
      <c r="P169">
        <f>IFERROR(INDEX(BasicStats!$A:$AH,MATCH($A169,BasicStats!$B:$B,0),COLUMN()+1),INDEX(BasicStats!$A:$AH,MATCH($A169&amp;" NCAA",BasicStats!$B:$B,0),COLUMN()+1))</f>
        <v>0</v>
      </c>
      <c r="Q169">
        <f>IFERROR(INDEX(BasicStats!$A:$AH,MATCH($A169,BasicStats!$B:$B,0),COLUMN()+1),INDEX(BasicStats!$A:$AH,MATCH($A169&amp;" NCAA",BasicStats!$B:$B,0),COLUMN()+1))</f>
        <v>1415</v>
      </c>
      <c r="R169">
        <f>IFERROR(INDEX(BasicStats!$A:$AH,MATCH($A169,BasicStats!$B:$B,0),COLUMN()+1),INDEX(BasicStats!$A:$AH,MATCH($A169&amp;" NCAA",BasicStats!$B:$B,0),COLUMN()+1))</f>
        <v>986</v>
      </c>
      <c r="S169">
        <f>IFERROR(INDEX(BasicStats!$A:$AH,MATCH($A169,BasicStats!$B:$B,0),COLUMN()+1),INDEX(BasicStats!$A:$AH,MATCH($A169&amp;" NCAA",BasicStats!$B:$B,0),COLUMN()+1))</f>
        <v>2232</v>
      </c>
      <c r="T169">
        <f>IFERROR(INDEX(BasicStats!$A:$AH,MATCH($A169,BasicStats!$B:$B,0),COLUMN()+1),INDEX(BasicStats!$A:$AH,MATCH($A169&amp;" NCAA",BasicStats!$B:$B,0),COLUMN()+1))</f>
        <v>0.442</v>
      </c>
      <c r="U169">
        <f>IFERROR(INDEX(BasicStats!$A:$AH,MATCH($A169,BasicStats!$B:$B,0),COLUMN()+1),INDEX(BasicStats!$A:$AH,MATCH($A169&amp;" NCAA",BasicStats!$B:$B,0),COLUMN()+1))</f>
        <v>346</v>
      </c>
      <c r="V169">
        <f>IFERROR(INDEX(BasicStats!$A:$AH,MATCH($A169,BasicStats!$B:$B,0),COLUMN()+1),INDEX(BasicStats!$A:$AH,MATCH($A169&amp;" NCAA",BasicStats!$B:$B,0),COLUMN()+1))</f>
        <v>1000</v>
      </c>
      <c r="W169">
        <f>IFERROR(INDEX(BasicStats!$A:$AH,MATCH($A169,BasicStats!$B:$B,0),COLUMN()+1),INDEX(BasicStats!$A:$AH,MATCH($A169&amp;" NCAA",BasicStats!$B:$B,0),COLUMN()+1))</f>
        <v>0.34599999999999997</v>
      </c>
      <c r="X169">
        <f>IFERROR(INDEX(BasicStats!$A:$AH,MATCH($A169,BasicStats!$B:$B,0),COLUMN()+1),INDEX(BasicStats!$A:$AH,MATCH($A169&amp;" NCAA",BasicStats!$B:$B,0),COLUMN()+1))</f>
        <v>490</v>
      </c>
      <c r="Y169">
        <f>IFERROR(INDEX(BasicStats!$A:$AH,MATCH($A169,BasicStats!$B:$B,0),COLUMN()+1),INDEX(BasicStats!$A:$AH,MATCH($A169&amp;" NCAA",BasicStats!$B:$B,0),COLUMN()+1))</f>
        <v>675</v>
      </c>
      <c r="Z169">
        <f>IFERROR(INDEX(BasicStats!$A:$AH,MATCH($A169,BasicStats!$B:$B,0),COLUMN()+1),INDEX(BasicStats!$A:$AH,MATCH($A169&amp;" NCAA",BasicStats!$B:$B,0),COLUMN()+1))</f>
        <v>0.72599999999999998</v>
      </c>
      <c r="AA169">
        <f>IFERROR(INDEX(BasicStats!$A:$AH,MATCH($A169,BasicStats!$B:$B,0),COLUMN()+1),INDEX(BasicStats!$A:$AH,MATCH($A169&amp;" NCAA",BasicStats!$B:$B,0),COLUMN()+1))</f>
        <v>297</v>
      </c>
      <c r="AB169">
        <f>IFERROR(INDEX(BasicStats!$A:$AH,MATCH($A169,BasicStats!$B:$B,0),COLUMN()+1),INDEX(BasicStats!$A:$AH,MATCH($A169&amp;" NCAA",BasicStats!$B:$B,0),COLUMN()+1))</f>
        <v>1162</v>
      </c>
      <c r="AC169">
        <f>IFERROR(INDEX(BasicStats!$A:$AH,MATCH($A169,BasicStats!$B:$B,0),COLUMN()+1),INDEX(BasicStats!$A:$AH,MATCH($A169&amp;" NCAA",BasicStats!$B:$B,0),COLUMN()+1))</f>
        <v>504</v>
      </c>
      <c r="AD169">
        <f>IFERROR(INDEX(BasicStats!$A:$AH,MATCH($A169,BasicStats!$B:$B,0),COLUMN()+1),INDEX(BasicStats!$A:$AH,MATCH($A169&amp;" NCAA",BasicStats!$B:$B,0),COLUMN()+1))</f>
        <v>323</v>
      </c>
      <c r="AE169">
        <f>IFERROR(INDEX(BasicStats!$A:$AH,MATCH($A169,BasicStats!$B:$B,0),COLUMN()+1),INDEX(BasicStats!$A:$AH,MATCH($A169&amp;" NCAA",BasicStats!$B:$B,0),COLUMN()+1))</f>
        <v>153</v>
      </c>
      <c r="AF169">
        <f>IFERROR(INDEX(BasicStats!$A:$AH,MATCH($A169,BasicStats!$B:$B,0),COLUMN()+1),INDEX(BasicStats!$A:$AH,MATCH($A169&amp;" NCAA",BasicStats!$B:$B,0),COLUMN()+1))</f>
        <v>433</v>
      </c>
      <c r="AG169" s="38">
        <f>IFERROR(INDEX(AdvancedStats!$A:$AD,MATCH($A169,AdvancedStats!$B:$B,0),COLUMN()-15),INDEX(AdvancedStats!$A:$AD,MATCH($A169&amp;" NCAA",AdvancedStats!$B:$B,0),COLUMN()-15))</f>
        <v>76.099999999999994</v>
      </c>
      <c r="AH169" s="38">
        <f>IFERROR(INDEX(AdvancedStats!$A:$AD,MATCH($A169,AdvancedStats!$B:$B,0),COLUMN()-15),INDEX(AdvancedStats!$A:$AD,MATCH($A169&amp;" NCAA",AdvancedStats!$B:$B,0),COLUMN()-15))</f>
        <v>104.2</v>
      </c>
      <c r="AI169" s="38">
        <f>IFERROR(INDEX(AdvancedStats!$A:$AD,MATCH($A169,AdvancedStats!$B:$B,0),COLUMN()-15),INDEX(AdvancedStats!$A:$AD,MATCH($A169&amp;" NCAA",AdvancedStats!$B:$B,0),COLUMN()-15))</f>
        <v>0.30199999999999999</v>
      </c>
      <c r="AJ169" s="38">
        <f>IFERROR(INDEX(AdvancedStats!$A:$AD,MATCH($A169,AdvancedStats!$B:$B,0),COLUMN()-15),INDEX(AdvancedStats!$A:$AD,MATCH($A169&amp;" NCAA",AdvancedStats!$B:$B,0),COLUMN()-15))</f>
        <v>0.44800000000000001</v>
      </c>
      <c r="AK169" s="38">
        <f>IFERROR(INDEX(AdvancedStats!$A:$AD,MATCH($A169,AdvancedStats!$B:$B,0),COLUMN()-15),INDEX(AdvancedStats!$A:$AD,MATCH($A169&amp;" NCAA",AdvancedStats!$B:$B,0),COLUMN()-15))</f>
        <v>0.55000000000000004</v>
      </c>
      <c r="AL169" s="38">
        <f>IFERROR(INDEX(AdvancedStats!$A:$AD,MATCH($A169,AdvancedStats!$B:$B,0),COLUMN()-15),INDEX(AdvancedStats!$A:$AD,MATCH($A169&amp;" NCAA",AdvancedStats!$B:$B,0),COLUMN()-15))</f>
        <v>44.2</v>
      </c>
      <c r="AM169" s="38">
        <f>IFERROR(INDEX(AdvancedStats!$A:$AD,MATCH($A169,AdvancedStats!$B:$B,0),COLUMN()-15),INDEX(AdvancedStats!$A:$AD,MATCH($A169&amp;" NCAA",AdvancedStats!$B:$B,0),COLUMN()-15))</f>
        <v>51.1</v>
      </c>
      <c r="AN169" s="38">
        <f>IFERROR(INDEX(AdvancedStats!$A:$AD,MATCH($A169,AdvancedStats!$B:$B,0),COLUMN()-15),INDEX(AdvancedStats!$A:$AD,MATCH($A169&amp;" NCAA",AdvancedStats!$B:$B,0),COLUMN()-15))</f>
        <v>12</v>
      </c>
      <c r="AO169" s="38">
        <f>IFERROR(INDEX(AdvancedStats!$A:$AD,MATCH($A169,AdvancedStats!$B:$B,0),COLUMN()-15),INDEX(AdvancedStats!$A:$AD,MATCH($A169&amp;" NCAA",AdvancedStats!$B:$B,0),COLUMN()-15))</f>
        <v>10.8</v>
      </c>
      <c r="AP169" s="38">
        <f>IFERROR(INDEX(AdvancedStats!$A:$AD,MATCH($A169,AdvancedStats!$B:$B,0),COLUMN()-15),INDEX(AdvancedStats!$A:$AD,MATCH($A169&amp;" NCAA",AdvancedStats!$B:$B,0),COLUMN()-15))</f>
        <v>0.51900000000000002</v>
      </c>
      <c r="AQ169" s="38">
        <f>IFERROR(INDEX(AdvancedStats!$A:$AD,MATCH($A169,AdvancedStats!$B:$B,0),COLUMN()-15),INDEX(AdvancedStats!$A:$AD,MATCH($A169&amp;" NCAA",AdvancedStats!$B:$B,0),COLUMN()-15))</f>
        <v>14.5</v>
      </c>
      <c r="AR169" s="38">
        <f>IFERROR(INDEX(AdvancedStats!$A:$AD,MATCH($A169,AdvancedStats!$B:$B,0),COLUMN()-15),INDEX(AdvancedStats!$A:$AD,MATCH($A169&amp;" NCAA",AdvancedStats!$B:$B,0),COLUMN()-15))</f>
        <v>22</v>
      </c>
      <c r="AS169" s="38">
        <f>IFERROR(INDEX(AdvancedStats!$A:$AD,MATCH($A169,AdvancedStats!$B:$B,0),COLUMN()-15),INDEX(AdvancedStats!$A:$AD,MATCH($A169&amp;" NCAA",AdvancedStats!$B:$B,0),COLUMN()-15))</f>
        <v>0.22</v>
      </c>
      <c r="AT169" s="39">
        <f>IFERROR(INDEX(AdvancedOpponentStats!$A:$AD,MATCH($A169,AdvancedOpponentStats!$B:$B,0),COLUMN()-27),INDEX(AdvancedOpponentStats!$A:$AD,MATCH($A169&amp;" NCAA",AdvancedOpponentStats!$B:$B,0),COLUMN()-27))</f>
        <v>105.1</v>
      </c>
      <c r="AU169" s="39">
        <f>IFERROR(INDEX(AdvancedOpponentStats!$A:$AD,MATCH($A169,AdvancedOpponentStats!$B:$B,0),COLUMN()-27),INDEX(AdvancedOpponentStats!$A:$AD,MATCH($A169&amp;" NCAA",AdvancedOpponentStats!$B:$B,0),COLUMN()-27))</f>
        <v>0.32900000000000001</v>
      </c>
      <c r="AV169" s="39">
        <f>IFERROR(INDEX(AdvancedOpponentStats!$A:$AD,MATCH($A169,AdvancedOpponentStats!$B:$B,0),COLUMN()-27),INDEX(AdvancedOpponentStats!$A:$AD,MATCH($A169&amp;" NCAA",AdvancedOpponentStats!$B:$B,0),COLUMN()-27))</f>
        <v>0.35499999999999998</v>
      </c>
      <c r="AW169" s="39">
        <f>IFERROR(INDEX(AdvancedOpponentStats!$A:$AD,MATCH($A169,AdvancedOpponentStats!$B:$B,0),COLUMN()-27),INDEX(AdvancedOpponentStats!$A:$AD,MATCH($A169&amp;" NCAA",AdvancedOpponentStats!$B:$B,0),COLUMN()-27))</f>
        <v>0.55800000000000005</v>
      </c>
      <c r="AX169" s="39">
        <f>IFERROR(INDEX(AdvancedOpponentStats!$A:$AD,MATCH($A169,AdvancedOpponentStats!$B:$B,0),COLUMN()-27),INDEX(AdvancedOpponentStats!$A:$AD,MATCH($A169&amp;" NCAA",AdvancedOpponentStats!$B:$B,0),COLUMN()-27))</f>
        <v>55.8</v>
      </c>
      <c r="AY169" s="39">
        <f>IFERROR(INDEX(AdvancedOpponentStats!$A:$AD,MATCH($A169,AdvancedOpponentStats!$B:$B,0),COLUMN()-27),INDEX(AdvancedOpponentStats!$A:$AD,MATCH($A169&amp;" NCAA",AdvancedOpponentStats!$B:$B,0),COLUMN()-27))</f>
        <v>45.1</v>
      </c>
      <c r="AZ169" s="39">
        <f>IFERROR(INDEX(AdvancedOpponentStats!$A:$AD,MATCH($A169,AdvancedOpponentStats!$B:$B,0),COLUMN()-27),INDEX(AdvancedOpponentStats!$A:$AD,MATCH($A169&amp;" NCAA",AdvancedOpponentStats!$B:$B,0),COLUMN()-27))</f>
        <v>8.4</v>
      </c>
      <c r="BA169" s="39">
        <f>IFERROR(INDEX(AdvancedOpponentStats!$A:$AD,MATCH($A169,AdvancedOpponentStats!$B:$B,0),COLUMN()-27),INDEX(AdvancedOpponentStats!$A:$AD,MATCH($A169&amp;" NCAA",AdvancedOpponentStats!$B:$B,0),COLUMN()-27))</f>
        <v>7.2</v>
      </c>
      <c r="BB169" s="39">
        <f>IFERROR(INDEX(AdvancedOpponentStats!$A:$AD,MATCH($A169,AdvancedOpponentStats!$B:$B,0),COLUMN()-27),INDEX(AdvancedOpponentStats!$A:$AD,MATCH($A169&amp;" NCAA",AdvancedOpponentStats!$B:$B,0),COLUMN()-27))</f>
        <v>0.52700000000000002</v>
      </c>
      <c r="BC169" s="39">
        <f>IFERROR(INDEX(AdvancedOpponentStats!$A:$AD,MATCH($A169,AdvancedOpponentStats!$B:$B,0),COLUMN()-27),INDEX(AdvancedOpponentStats!$A:$AD,MATCH($A169&amp;" NCAA",AdvancedOpponentStats!$B:$B,0),COLUMN()-27))</f>
        <v>18.5</v>
      </c>
      <c r="BD169" s="39">
        <f>IFERROR(INDEX(AdvancedOpponentStats!$A:$AD,MATCH($A169,AdvancedOpponentStats!$B:$B,0),COLUMN()-27),INDEX(AdvancedOpponentStats!$A:$AD,MATCH($A169&amp;" NCAA",AdvancedOpponentStats!$B:$B,0),COLUMN()-27))</f>
        <v>32.299999999999997</v>
      </c>
      <c r="BE169" s="39">
        <f>IFERROR(INDEX(AdvancedOpponentStats!$A:$AD,MATCH($A169,AdvancedOpponentStats!$B:$B,0),COLUMN()-27),INDEX(AdvancedOpponentStats!$A:$AD,MATCH($A169&amp;" NCAA",AdvancedOpponentStats!$B:$B,0),COLUMN()-27))</f>
        <v>0.23699999999999999</v>
      </c>
      <c r="BF169" s="41">
        <f>IFERROR(INDEX(TeamRankings!$A:$R,MATCH($A169,TeamRankings!$B:$B,0),COLUMN()-49),INDEX(TeamRankings!$A:$R,MATCH($A169&amp;" NCAA",TeamRankings!$B:$B,0),COLUMN()-49))</f>
        <v>-0.66</v>
      </c>
      <c r="BG169" s="41">
        <f>IFERROR(INDEX(TeamRankings!$A:$R,MATCH($A169,TeamRankings!$B:$B,0),COLUMN()-48),INDEX(TeamRankings!$A:$R,MATCH($A169&amp;" NCAA",TeamRankings!$B:$B,0),COLUMN()-48))</f>
        <v>-0.51</v>
      </c>
      <c r="BH169" s="41">
        <f>IFERROR(INDEX(TeamRankings!$A:$R,MATCH($A169,TeamRankings!$B:$B,0),COLUMN()-47),INDEX(TeamRankings!$A:$R,MATCH($A169&amp;" NCAA",TeamRankings!$B:$B,0),COLUMN()-47))</f>
        <v>8.67</v>
      </c>
      <c r="BI169" s="41">
        <f>IFERROR(INDEX(TeamRankings!$A:$R,MATCH($A169,TeamRankings!$B:$B,0),COLUMN()-47),INDEX(TeamRankings!$A:$R,MATCH($A169&amp;" NCAA",TeamRankings!$B:$B,0),COLUMN()-47))</f>
        <v>-9.83</v>
      </c>
      <c r="BJ169" s="41">
        <f>IFERROR(INDEX(TeamRankings!$A:$R,MATCH($A169,TeamRankings!$B:$B,0),COLUMN()-47),INDEX(TeamRankings!$A:$R,MATCH($A169&amp;" NCAA",TeamRankings!$B:$B,0),COLUMN()-47))</f>
        <v>-1.1599999999999999</v>
      </c>
      <c r="BK169" s="41">
        <f>IFERROR(INDEX(TeamRankings!$A:$R,MATCH($A169,TeamRankings!$B:$B,0),COLUMN()-47),INDEX(TeamRankings!$A:$R,MATCH($A169&amp;" NCAA",TeamRankings!$B:$B,0),COLUMN()-47))</f>
        <v>105.49</v>
      </c>
      <c r="BL169" s="41">
        <f>IFERROR(INDEX(TeamRankings!$A:$R,MATCH($A169,TeamRankings!$B:$B,0),COLUMN()-47),INDEX(TeamRankings!$A:$R,MATCH($A169&amp;" NCAA",TeamRankings!$B:$B,0),COLUMN()-47))</f>
        <v>106.23</v>
      </c>
      <c r="BM169" s="41">
        <f>IFERROR(INDEX(TeamRankings!$A:$R,MATCH($A169,TeamRankings!$B:$B,0),COLUMN()-47),INDEX(TeamRankings!$A:$R,MATCH($A169&amp;" NCAA",TeamRankings!$B:$B,0),COLUMN()-47))</f>
        <v>-0.74</v>
      </c>
      <c r="BN169">
        <f t="shared" si="48"/>
        <v>131.5</v>
      </c>
      <c r="BO169">
        <f t="shared" si="49"/>
        <v>224</v>
      </c>
      <c r="BP169">
        <f t="shared" si="35"/>
        <v>80.228571428571428</v>
      </c>
      <c r="BQ169" s="41" t="str">
        <f>INDEX(TeamRankings!$A:$R,MATCH($A169,TeamRankings!$B:$B,0),3)</f>
        <v>CUSA</v>
      </c>
      <c r="BR169" s="40">
        <f t="shared" si="36"/>
        <v>-0.89999999999999147</v>
      </c>
      <c r="BS169" s="40">
        <f t="shared" si="37"/>
        <v>-2.7000000000000024E-2</v>
      </c>
      <c r="BT169" s="40">
        <f t="shared" si="38"/>
        <v>9.3000000000000027E-2</v>
      </c>
      <c r="BU169" s="40">
        <f t="shared" si="39"/>
        <v>-8.0000000000000071E-3</v>
      </c>
      <c r="BV169" s="40">
        <f t="shared" si="40"/>
        <v>-11.599999999999994</v>
      </c>
      <c r="BW169" s="40">
        <f t="shared" si="41"/>
        <v>6</v>
      </c>
      <c r="BX169" s="40">
        <f t="shared" si="42"/>
        <v>3.5999999999999996</v>
      </c>
      <c r="BY169" s="40">
        <f t="shared" si="43"/>
        <v>3.6000000000000005</v>
      </c>
      <c r="BZ169" s="40">
        <f t="shared" si="44"/>
        <v>-8.0000000000000071E-3</v>
      </c>
      <c r="CA169" s="40">
        <f t="shared" si="45"/>
        <v>-4</v>
      </c>
      <c r="CB169" s="40">
        <f t="shared" si="46"/>
        <v>-10.299999999999997</v>
      </c>
      <c r="CC169" s="40">
        <f t="shared" si="47"/>
        <v>-1.6999999999999987E-2</v>
      </c>
    </row>
    <row r="170" spans="1:81" x14ac:dyDescent="0.25">
      <c r="A170" t="s">
        <v>296</v>
      </c>
      <c r="B170">
        <f>IFERROR(INDEX(BasicStats!$A:$AH,MATCH($A170,BasicStats!$B:$B,0),COLUMN()+1),INDEX(BasicStats!$A:$AH,MATCH($A170&amp;" NCAA",BasicStats!$B:$B,0),COLUMN()+1))</f>
        <v>34</v>
      </c>
      <c r="C170">
        <f>IFERROR(INDEX(BasicStats!$A:$AH,MATCH($A170,BasicStats!$B:$B,0),COLUMN()+1),INDEX(BasicStats!$A:$AH,MATCH($A170&amp;" NCAA",BasicStats!$B:$B,0),COLUMN()+1))</f>
        <v>21</v>
      </c>
      <c r="D170">
        <f>IFERROR(INDEX(BasicStats!$A:$AH,MATCH($A170,BasicStats!$B:$B,0),COLUMN()+1),INDEX(BasicStats!$A:$AH,MATCH($A170&amp;" NCAA",BasicStats!$B:$B,0),COLUMN()+1))</f>
        <v>13</v>
      </c>
      <c r="E170">
        <f>IFERROR(INDEX(BasicStats!$A:$AH,MATCH($A170,BasicStats!$B:$B,0),COLUMN()+1),INDEX(BasicStats!$A:$AH,MATCH($A170&amp;" NCAA",BasicStats!$B:$B,0),COLUMN()+1))</f>
        <v>0.61799999999999999</v>
      </c>
      <c r="F170">
        <f>IFERROR(INDEX(BasicStats!$A:$AH,MATCH($A170,BasicStats!$B:$B,0),COLUMN()+1),INDEX(BasicStats!$A:$AH,MATCH($A170&amp;" NCAA",BasicStats!$B:$B,0),COLUMN()+1))</f>
        <v>-5.82</v>
      </c>
      <c r="G170">
        <f>IFERROR(INDEX(BasicStats!$A:$AH,MATCH($A170,BasicStats!$B:$B,0),COLUMN()+1),INDEX(BasicStats!$A:$AH,MATCH($A170&amp;" NCAA",BasicStats!$B:$B,0),COLUMN()+1))</f>
        <v>-5.82</v>
      </c>
      <c r="H170">
        <f>IFERROR(INDEX(BasicStats!$A:$AH,MATCH($A170,BasicStats!$B:$B,0),COLUMN()+1),INDEX(BasicStats!$A:$AH,MATCH($A170&amp;" NCAA",BasicStats!$B:$B,0),COLUMN()+1))</f>
        <v>11</v>
      </c>
      <c r="I170">
        <f>IFERROR(INDEX(BasicStats!$A:$AH,MATCH($A170,BasicStats!$B:$B,0),COLUMN()+1),INDEX(BasicStats!$A:$AH,MATCH($A170&amp;" NCAA",BasicStats!$B:$B,0),COLUMN()+1))</f>
        <v>5</v>
      </c>
      <c r="J170">
        <f>IFERROR(INDEX(BasicStats!$A:$AH,MATCH($A170,BasicStats!$B:$B,0),COLUMN()+1),INDEX(BasicStats!$A:$AH,MATCH($A170&amp;" NCAA",BasicStats!$B:$B,0),COLUMN()+1))</f>
        <v>13</v>
      </c>
      <c r="K170">
        <f>IFERROR(INDEX(BasicStats!$A:$AH,MATCH($A170,BasicStats!$B:$B,0),COLUMN()+1),INDEX(BasicStats!$A:$AH,MATCH($A170&amp;" NCAA",BasicStats!$B:$B,0),COLUMN()+1))</f>
        <v>4</v>
      </c>
      <c r="L170">
        <f>IFERROR(INDEX(BasicStats!$A:$AH,MATCH($A170,BasicStats!$B:$B,0),COLUMN()+1),INDEX(BasicStats!$A:$AH,MATCH($A170&amp;" NCAA",BasicStats!$B:$B,0),COLUMN()+1))</f>
        <v>6</v>
      </c>
      <c r="M170">
        <f>IFERROR(INDEX(BasicStats!$A:$AH,MATCH($A170,BasicStats!$B:$B,0),COLUMN()+1),INDEX(BasicStats!$A:$AH,MATCH($A170&amp;" NCAA",BasicStats!$B:$B,0),COLUMN()+1))</f>
        <v>8</v>
      </c>
      <c r="N170">
        <f>IFERROR(INDEX(BasicStats!$A:$AH,MATCH($A170,BasicStats!$B:$B,0),COLUMN()+1),INDEX(BasicStats!$A:$AH,MATCH($A170&amp;" NCAA",BasicStats!$B:$B,0),COLUMN()+1))</f>
        <v>2296</v>
      </c>
      <c r="O170">
        <f>IFERROR(INDEX(BasicStats!$A:$AH,MATCH($A170,BasicStats!$B:$B,0),COLUMN()+1),INDEX(BasicStats!$A:$AH,MATCH($A170&amp;" NCAA",BasicStats!$B:$B,0),COLUMN()+1))</f>
        <v>2177</v>
      </c>
      <c r="P170">
        <f>IFERROR(INDEX(BasicStats!$A:$AH,MATCH($A170,BasicStats!$B:$B,0),COLUMN()+1),INDEX(BasicStats!$A:$AH,MATCH($A170&amp;" NCAA",BasicStats!$B:$B,0),COLUMN()+1))</f>
        <v>0</v>
      </c>
      <c r="Q170">
        <f>IFERROR(INDEX(BasicStats!$A:$AH,MATCH($A170,BasicStats!$B:$B,0),COLUMN()+1),INDEX(BasicStats!$A:$AH,MATCH($A170&amp;" NCAA",BasicStats!$B:$B,0),COLUMN()+1))</f>
        <v>1400</v>
      </c>
      <c r="R170">
        <f>IFERROR(INDEX(BasicStats!$A:$AH,MATCH($A170,BasicStats!$B:$B,0),COLUMN()+1),INDEX(BasicStats!$A:$AH,MATCH($A170&amp;" NCAA",BasicStats!$B:$B,0),COLUMN()+1))</f>
        <v>820</v>
      </c>
      <c r="S170">
        <f>IFERROR(INDEX(BasicStats!$A:$AH,MATCH($A170,BasicStats!$B:$B,0),COLUMN()+1),INDEX(BasicStats!$A:$AH,MATCH($A170&amp;" NCAA",BasicStats!$B:$B,0),COLUMN()+1))</f>
        <v>1893</v>
      </c>
      <c r="T170">
        <f>IFERROR(INDEX(BasicStats!$A:$AH,MATCH($A170,BasicStats!$B:$B,0),COLUMN()+1),INDEX(BasicStats!$A:$AH,MATCH($A170&amp;" NCAA",BasicStats!$B:$B,0),COLUMN()+1))</f>
        <v>0.433</v>
      </c>
      <c r="U170">
        <f>IFERROR(INDEX(BasicStats!$A:$AH,MATCH($A170,BasicStats!$B:$B,0),COLUMN()+1),INDEX(BasicStats!$A:$AH,MATCH($A170&amp;" NCAA",BasicStats!$B:$B,0),COLUMN()+1))</f>
        <v>261</v>
      </c>
      <c r="V170">
        <f>IFERROR(INDEX(BasicStats!$A:$AH,MATCH($A170,BasicStats!$B:$B,0),COLUMN()+1),INDEX(BasicStats!$A:$AH,MATCH($A170&amp;" NCAA",BasicStats!$B:$B,0),COLUMN()+1))</f>
        <v>807</v>
      </c>
      <c r="W170">
        <f>IFERROR(INDEX(BasicStats!$A:$AH,MATCH($A170,BasicStats!$B:$B,0),COLUMN()+1),INDEX(BasicStats!$A:$AH,MATCH($A170&amp;" NCAA",BasicStats!$B:$B,0),COLUMN()+1))</f>
        <v>0.32300000000000001</v>
      </c>
      <c r="X170">
        <f>IFERROR(INDEX(BasicStats!$A:$AH,MATCH($A170,BasicStats!$B:$B,0),COLUMN()+1),INDEX(BasicStats!$A:$AH,MATCH($A170&amp;" NCAA",BasicStats!$B:$B,0),COLUMN()+1))</f>
        <v>395</v>
      </c>
      <c r="Y170">
        <f>IFERROR(INDEX(BasicStats!$A:$AH,MATCH($A170,BasicStats!$B:$B,0),COLUMN()+1),INDEX(BasicStats!$A:$AH,MATCH($A170&amp;" NCAA",BasicStats!$B:$B,0),COLUMN()+1))</f>
        <v>572</v>
      </c>
      <c r="Z170">
        <f>IFERROR(INDEX(BasicStats!$A:$AH,MATCH($A170,BasicStats!$B:$B,0),COLUMN()+1),INDEX(BasicStats!$A:$AH,MATCH($A170&amp;" NCAA",BasicStats!$B:$B,0),COLUMN()+1))</f>
        <v>0.69099999999999995</v>
      </c>
      <c r="AA170">
        <f>IFERROR(INDEX(BasicStats!$A:$AH,MATCH($A170,BasicStats!$B:$B,0),COLUMN()+1),INDEX(BasicStats!$A:$AH,MATCH($A170&amp;" NCAA",BasicStats!$B:$B,0),COLUMN()+1))</f>
        <v>296</v>
      </c>
      <c r="AB170">
        <f>IFERROR(INDEX(BasicStats!$A:$AH,MATCH($A170,BasicStats!$B:$B,0),COLUMN()+1),INDEX(BasicStats!$A:$AH,MATCH($A170&amp;" NCAA",BasicStats!$B:$B,0),COLUMN()+1))</f>
        <v>1145</v>
      </c>
      <c r="AC170">
        <f>IFERROR(INDEX(BasicStats!$A:$AH,MATCH($A170,BasicStats!$B:$B,0),COLUMN()+1),INDEX(BasicStats!$A:$AH,MATCH($A170&amp;" NCAA",BasicStats!$B:$B,0),COLUMN()+1))</f>
        <v>452</v>
      </c>
      <c r="AD170">
        <f>IFERROR(INDEX(BasicStats!$A:$AH,MATCH($A170,BasicStats!$B:$B,0),COLUMN()+1),INDEX(BasicStats!$A:$AH,MATCH($A170&amp;" NCAA",BasicStats!$B:$B,0),COLUMN()+1))</f>
        <v>268</v>
      </c>
      <c r="AE170">
        <f>IFERROR(INDEX(BasicStats!$A:$AH,MATCH($A170,BasicStats!$B:$B,0),COLUMN()+1),INDEX(BasicStats!$A:$AH,MATCH($A170&amp;" NCAA",BasicStats!$B:$B,0),COLUMN()+1))</f>
        <v>83</v>
      </c>
      <c r="AF170">
        <f>IFERROR(INDEX(BasicStats!$A:$AH,MATCH($A170,BasicStats!$B:$B,0),COLUMN()+1),INDEX(BasicStats!$A:$AH,MATCH($A170&amp;" NCAA",BasicStats!$B:$B,0),COLUMN()+1))</f>
        <v>428</v>
      </c>
      <c r="AG170" s="38">
        <f>IFERROR(INDEX(AdvancedStats!$A:$AD,MATCH($A170,AdvancedStats!$B:$B,0),COLUMN()-15),INDEX(AdvancedStats!$A:$AD,MATCH($A170&amp;" NCAA",AdvancedStats!$B:$B,0),COLUMN()-15))</f>
        <v>65.8</v>
      </c>
      <c r="AH170" s="38">
        <f>IFERROR(INDEX(AdvancedStats!$A:$AD,MATCH($A170,AdvancedStats!$B:$B,0),COLUMN()-15),INDEX(AdvancedStats!$A:$AD,MATCH($A170&amp;" NCAA",AdvancedStats!$B:$B,0),COLUMN()-15))</f>
        <v>99.7</v>
      </c>
      <c r="AI170" s="38">
        <f>IFERROR(INDEX(AdvancedStats!$A:$AD,MATCH($A170,AdvancedStats!$B:$B,0),COLUMN()-15),INDEX(AdvancedStats!$A:$AD,MATCH($A170&amp;" NCAA",AdvancedStats!$B:$B,0),COLUMN()-15))</f>
        <v>0.30199999999999999</v>
      </c>
      <c r="AJ170" s="38">
        <f>IFERROR(INDEX(AdvancedStats!$A:$AD,MATCH($A170,AdvancedStats!$B:$B,0),COLUMN()-15),INDEX(AdvancedStats!$A:$AD,MATCH($A170&amp;" NCAA",AdvancedStats!$B:$B,0),COLUMN()-15))</f>
        <v>0.42599999999999999</v>
      </c>
      <c r="AK170" s="38">
        <f>IFERROR(INDEX(AdvancedStats!$A:$AD,MATCH($A170,AdvancedStats!$B:$B,0),COLUMN()-15),INDEX(AdvancedStats!$A:$AD,MATCH($A170&amp;" NCAA",AdvancedStats!$B:$B,0),COLUMN()-15))</f>
        <v>0.53</v>
      </c>
      <c r="AL170" s="38">
        <f>IFERROR(INDEX(AdvancedStats!$A:$AD,MATCH($A170,AdvancedStats!$B:$B,0),COLUMN()-15),INDEX(AdvancedStats!$A:$AD,MATCH($A170&amp;" NCAA",AdvancedStats!$B:$B,0),COLUMN()-15))</f>
        <v>50.3</v>
      </c>
      <c r="AM170" s="38">
        <f>IFERROR(INDEX(AdvancedStats!$A:$AD,MATCH($A170,AdvancedStats!$B:$B,0),COLUMN()-15),INDEX(AdvancedStats!$A:$AD,MATCH($A170&amp;" NCAA",AdvancedStats!$B:$B,0),COLUMN()-15))</f>
        <v>55.1</v>
      </c>
      <c r="AN170" s="38">
        <f>IFERROR(INDEX(AdvancedStats!$A:$AD,MATCH($A170,AdvancedStats!$B:$B,0),COLUMN()-15),INDEX(AdvancedStats!$A:$AD,MATCH($A170&amp;" NCAA",AdvancedStats!$B:$B,0),COLUMN()-15))</f>
        <v>11.6</v>
      </c>
      <c r="AO170" s="38">
        <f>IFERROR(INDEX(AdvancedStats!$A:$AD,MATCH($A170,AdvancedStats!$B:$B,0),COLUMN()-15),INDEX(AdvancedStats!$A:$AD,MATCH($A170&amp;" NCAA",AdvancedStats!$B:$B,0),COLUMN()-15))</f>
        <v>9.1999999999999993</v>
      </c>
      <c r="AP170" s="38">
        <f>IFERROR(INDEX(AdvancedStats!$A:$AD,MATCH($A170,AdvancedStats!$B:$B,0),COLUMN()-15),INDEX(AdvancedStats!$A:$AD,MATCH($A170&amp;" NCAA",AdvancedStats!$B:$B,0),COLUMN()-15))</f>
        <v>0.502</v>
      </c>
      <c r="AQ170" s="38">
        <f>IFERROR(INDEX(AdvancedStats!$A:$AD,MATCH($A170,AdvancedStats!$B:$B,0),COLUMN()-15),INDEX(AdvancedStats!$A:$AD,MATCH($A170&amp;" NCAA",AdvancedStats!$B:$B,0),COLUMN()-15))</f>
        <v>16.5</v>
      </c>
      <c r="AR170" s="38">
        <f>IFERROR(INDEX(AdvancedStats!$A:$AD,MATCH($A170,AdvancedStats!$B:$B,0),COLUMN()-15),INDEX(AdvancedStats!$A:$AD,MATCH($A170&amp;" NCAA",AdvancedStats!$B:$B,0),COLUMN()-15))</f>
        <v>25.5</v>
      </c>
      <c r="AS170" s="38">
        <f>IFERROR(INDEX(AdvancedStats!$A:$AD,MATCH($A170,AdvancedStats!$B:$B,0),COLUMN()-15),INDEX(AdvancedStats!$A:$AD,MATCH($A170&amp;" NCAA",AdvancedStats!$B:$B,0),COLUMN()-15))</f>
        <v>0.20899999999999999</v>
      </c>
      <c r="AT170" s="39">
        <f>IFERROR(INDEX(AdvancedOpponentStats!$A:$AD,MATCH($A170,AdvancedOpponentStats!$B:$B,0),COLUMN()-27),INDEX(AdvancedOpponentStats!$A:$AD,MATCH($A170&amp;" NCAA",AdvancedOpponentStats!$B:$B,0),COLUMN()-27))</f>
        <v>94.5</v>
      </c>
      <c r="AU170" s="39">
        <f>IFERROR(INDEX(AdvancedOpponentStats!$A:$AD,MATCH($A170,AdvancedOpponentStats!$B:$B,0),COLUMN()-27),INDEX(AdvancedOpponentStats!$A:$AD,MATCH($A170&amp;" NCAA",AdvancedOpponentStats!$B:$B,0),COLUMN()-27))</f>
        <v>0.31900000000000001</v>
      </c>
      <c r="AV170" s="39">
        <f>IFERROR(INDEX(AdvancedOpponentStats!$A:$AD,MATCH($A170,AdvancedOpponentStats!$B:$B,0),COLUMN()-27),INDEX(AdvancedOpponentStats!$A:$AD,MATCH($A170&amp;" NCAA",AdvancedOpponentStats!$B:$B,0),COLUMN()-27))</f>
        <v>0.49299999999999999</v>
      </c>
      <c r="AW170" s="39">
        <f>IFERROR(INDEX(AdvancedOpponentStats!$A:$AD,MATCH($A170,AdvancedOpponentStats!$B:$B,0),COLUMN()-27),INDEX(AdvancedOpponentStats!$A:$AD,MATCH($A170&amp;" NCAA",AdvancedOpponentStats!$B:$B,0),COLUMN()-27))</f>
        <v>0.53300000000000003</v>
      </c>
      <c r="AX170" s="39">
        <f>IFERROR(INDEX(AdvancedOpponentStats!$A:$AD,MATCH($A170,AdvancedOpponentStats!$B:$B,0),COLUMN()-27),INDEX(AdvancedOpponentStats!$A:$AD,MATCH($A170&amp;" NCAA",AdvancedOpponentStats!$B:$B,0),COLUMN()-27))</f>
        <v>49.7</v>
      </c>
      <c r="AY170" s="39">
        <f>IFERROR(INDEX(AdvancedOpponentStats!$A:$AD,MATCH($A170,AdvancedOpponentStats!$B:$B,0),COLUMN()-27),INDEX(AdvancedOpponentStats!$A:$AD,MATCH($A170&amp;" NCAA",AdvancedOpponentStats!$B:$B,0),COLUMN()-27))</f>
        <v>53.9</v>
      </c>
      <c r="AZ170" s="39">
        <f>IFERROR(INDEX(AdvancedOpponentStats!$A:$AD,MATCH($A170,AdvancedOpponentStats!$B:$B,0),COLUMN()-27),INDEX(AdvancedOpponentStats!$A:$AD,MATCH($A170&amp;" NCAA",AdvancedOpponentStats!$B:$B,0),COLUMN()-27))</f>
        <v>8.4</v>
      </c>
      <c r="BA170" s="39">
        <f>IFERROR(INDEX(AdvancedOpponentStats!$A:$AD,MATCH($A170,AdvancedOpponentStats!$B:$B,0),COLUMN()-27),INDEX(AdvancedOpponentStats!$A:$AD,MATCH($A170&amp;" NCAA",AdvancedOpponentStats!$B:$B,0),COLUMN()-27))</f>
        <v>7.9</v>
      </c>
      <c r="BB170" s="39">
        <f>IFERROR(INDEX(AdvancedOpponentStats!$A:$AD,MATCH($A170,AdvancedOpponentStats!$B:$B,0),COLUMN()-27),INDEX(AdvancedOpponentStats!$A:$AD,MATCH($A170&amp;" NCAA",AdvancedOpponentStats!$B:$B,0),COLUMN()-27))</f>
        <v>0.5</v>
      </c>
      <c r="BC170" s="39">
        <f>IFERROR(INDEX(AdvancedOpponentStats!$A:$AD,MATCH($A170,AdvancedOpponentStats!$B:$B,0),COLUMN()-27),INDEX(AdvancedOpponentStats!$A:$AD,MATCH($A170&amp;" NCAA",AdvancedOpponentStats!$B:$B,0),COLUMN()-27))</f>
        <v>20.7</v>
      </c>
      <c r="BD170" s="39">
        <f>IFERROR(INDEX(AdvancedOpponentStats!$A:$AD,MATCH($A170,AdvancedOpponentStats!$B:$B,0),COLUMN()-27),INDEX(AdvancedOpponentStats!$A:$AD,MATCH($A170&amp;" NCAA",AdvancedOpponentStats!$B:$B,0),COLUMN()-27))</f>
        <v>23.9</v>
      </c>
      <c r="BE170" s="39">
        <f>IFERROR(INDEX(AdvancedOpponentStats!$A:$AD,MATCH($A170,AdvancedOpponentStats!$B:$B,0),COLUMN()-27),INDEX(AdvancedOpponentStats!$A:$AD,MATCH($A170&amp;" NCAA",AdvancedOpponentStats!$B:$B,0),COLUMN()-27))</f>
        <v>0.22800000000000001</v>
      </c>
      <c r="BF170" s="41">
        <f>IFERROR(INDEX(TeamRankings!$A:$R,MATCH($A170,TeamRankings!$B:$B,0),COLUMN()-49),INDEX(TeamRankings!$A:$R,MATCH($A170&amp;" NCAA",TeamRankings!$B:$B,0),COLUMN()-49))</f>
        <v>3.5</v>
      </c>
      <c r="BG170" s="41">
        <f>IFERROR(INDEX(TeamRankings!$A:$R,MATCH($A170,TeamRankings!$B:$B,0),COLUMN()-48),INDEX(TeamRankings!$A:$R,MATCH($A170&amp;" NCAA",TeamRankings!$B:$B,0),COLUMN()-48))</f>
        <v>-5.82</v>
      </c>
      <c r="BH170" s="41">
        <f>IFERROR(INDEX(TeamRankings!$A:$R,MATCH($A170,TeamRankings!$B:$B,0),COLUMN()-47),INDEX(TeamRankings!$A:$R,MATCH($A170&amp;" NCAA",TeamRankings!$B:$B,0),COLUMN()-47))</f>
        <v>-8.02</v>
      </c>
      <c r="BI170" s="41">
        <f>IFERROR(INDEX(TeamRankings!$A:$R,MATCH($A170,TeamRankings!$B:$B,0),COLUMN()-47),INDEX(TeamRankings!$A:$R,MATCH($A170&amp;" NCAA",TeamRankings!$B:$B,0),COLUMN()-47))</f>
        <v>2.19</v>
      </c>
      <c r="BJ170" s="41">
        <f>IFERROR(INDEX(TeamRankings!$A:$R,MATCH($A170,TeamRankings!$B:$B,0),COLUMN()-47),INDEX(TeamRankings!$A:$R,MATCH($A170&amp;" NCAA",TeamRankings!$B:$B,0),COLUMN()-47))</f>
        <v>-5.82</v>
      </c>
      <c r="BK170" s="41">
        <f>IFERROR(INDEX(TeamRankings!$A:$R,MATCH($A170,TeamRankings!$B:$B,0),COLUMN()-47),INDEX(TeamRankings!$A:$R,MATCH($A170&amp;" NCAA",TeamRankings!$B:$B,0),COLUMN()-47))</f>
        <v>94.03</v>
      </c>
      <c r="BL170" s="41">
        <f>IFERROR(INDEX(TeamRankings!$A:$R,MATCH($A170,TeamRankings!$B:$B,0),COLUMN()-47),INDEX(TeamRankings!$A:$R,MATCH($A170&amp;" NCAA",TeamRankings!$B:$B,0),COLUMN()-47))</f>
        <v>101.77</v>
      </c>
      <c r="BM170" s="41">
        <f>IFERROR(INDEX(TeamRankings!$A:$R,MATCH($A170,TeamRankings!$B:$B,0),COLUMN()-47),INDEX(TeamRankings!$A:$R,MATCH($A170&amp;" NCAA",TeamRankings!$B:$B,0),COLUMN()-47))</f>
        <v>-7.74</v>
      </c>
      <c r="BN170">
        <f t="shared" si="48"/>
        <v>311</v>
      </c>
      <c r="BO170">
        <f t="shared" si="49"/>
        <v>141</v>
      </c>
      <c r="BP170">
        <f t="shared" si="35"/>
        <v>67.529411764705884</v>
      </c>
      <c r="BQ170" s="41" t="str">
        <f>INDEX(TeamRankings!$A:$R,MATCH($A170,TeamRankings!$B:$B,0),3)</f>
        <v>AEC</v>
      </c>
      <c r="BR170" s="40">
        <f t="shared" si="36"/>
        <v>5.2000000000000028</v>
      </c>
      <c r="BS170" s="40">
        <f t="shared" si="37"/>
        <v>-1.7000000000000015E-2</v>
      </c>
      <c r="BT170" s="40">
        <f t="shared" si="38"/>
        <v>-6.7000000000000004E-2</v>
      </c>
      <c r="BU170" s="40">
        <f t="shared" si="39"/>
        <v>-3.0000000000000027E-3</v>
      </c>
      <c r="BV170" s="40">
        <f t="shared" si="40"/>
        <v>0.59999999999999432</v>
      </c>
      <c r="BW170" s="40">
        <f t="shared" si="41"/>
        <v>1.2000000000000028</v>
      </c>
      <c r="BX170" s="40">
        <f t="shared" si="42"/>
        <v>3.1999999999999993</v>
      </c>
      <c r="BY170" s="40">
        <f t="shared" si="43"/>
        <v>1.2999999999999989</v>
      </c>
      <c r="BZ170" s="40">
        <f t="shared" si="44"/>
        <v>2.0000000000000018E-3</v>
      </c>
      <c r="CA170" s="40">
        <f t="shared" si="45"/>
        <v>-4.1999999999999993</v>
      </c>
      <c r="CB170" s="40">
        <f t="shared" si="46"/>
        <v>1.6000000000000014</v>
      </c>
      <c r="CC170" s="40">
        <f t="shared" si="47"/>
        <v>-1.9000000000000017E-2</v>
      </c>
    </row>
    <row r="171" spans="1:81" x14ac:dyDescent="0.25">
      <c r="A171" t="s">
        <v>297</v>
      </c>
      <c r="B171">
        <f>IFERROR(INDEX(BasicStats!$A:$AH,MATCH($A171,BasicStats!$B:$B,0),COLUMN()+1),INDEX(BasicStats!$A:$AH,MATCH($A171&amp;" NCAA",BasicStats!$B:$B,0),COLUMN()+1))</f>
        <v>32</v>
      </c>
      <c r="C171">
        <f>IFERROR(INDEX(BasicStats!$A:$AH,MATCH($A171,BasicStats!$B:$B,0),COLUMN()+1),INDEX(BasicStats!$A:$AH,MATCH($A171&amp;" NCAA",BasicStats!$B:$B,0),COLUMN()+1))</f>
        <v>7</v>
      </c>
      <c r="D171">
        <f>IFERROR(INDEX(BasicStats!$A:$AH,MATCH($A171,BasicStats!$B:$B,0),COLUMN()+1),INDEX(BasicStats!$A:$AH,MATCH($A171&amp;" NCAA",BasicStats!$B:$B,0),COLUMN()+1))</f>
        <v>25</v>
      </c>
      <c r="E171">
        <f>IFERROR(INDEX(BasicStats!$A:$AH,MATCH($A171,BasicStats!$B:$B,0),COLUMN()+1),INDEX(BasicStats!$A:$AH,MATCH($A171&amp;" NCAA",BasicStats!$B:$B,0),COLUMN()+1))</f>
        <v>0.219</v>
      </c>
      <c r="F171">
        <f>IFERROR(INDEX(BasicStats!$A:$AH,MATCH($A171,BasicStats!$B:$B,0),COLUMN()+1),INDEX(BasicStats!$A:$AH,MATCH($A171&amp;" NCAA",BasicStats!$B:$B,0),COLUMN()+1))</f>
        <v>-24.2</v>
      </c>
      <c r="G171">
        <f>IFERROR(INDEX(BasicStats!$A:$AH,MATCH($A171,BasicStats!$B:$B,0),COLUMN()+1),INDEX(BasicStats!$A:$AH,MATCH($A171&amp;" NCAA",BasicStats!$B:$B,0),COLUMN()+1))</f>
        <v>-7.9</v>
      </c>
      <c r="H171">
        <f>IFERROR(INDEX(BasicStats!$A:$AH,MATCH($A171,BasicStats!$B:$B,0),COLUMN()+1),INDEX(BasicStats!$A:$AH,MATCH($A171&amp;" NCAA",BasicStats!$B:$B,0),COLUMN()+1))</f>
        <v>5</v>
      </c>
      <c r="I171">
        <f>IFERROR(INDEX(BasicStats!$A:$AH,MATCH($A171,BasicStats!$B:$B,0),COLUMN()+1),INDEX(BasicStats!$A:$AH,MATCH($A171&amp;" NCAA",BasicStats!$B:$B,0),COLUMN()+1))</f>
        <v>11</v>
      </c>
      <c r="J171">
        <f>IFERROR(INDEX(BasicStats!$A:$AH,MATCH($A171,BasicStats!$B:$B,0),COLUMN()+1),INDEX(BasicStats!$A:$AH,MATCH($A171&amp;" NCAA",BasicStats!$B:$B,0),COLUMN()+1))</f>
        <v>5</v>
      </c>
      <c r="K171">
        <f>IFERROR(INDEX(BasicStats!$A:$AH,MATCH($A171,BasicStats!$B:$B,0),COLUMN()+1),INDEX(BasicStats!$A:$AH,MATCH($A171&amp;" NCAA",BasicStats!$B:$B,0),COLUMN()+1))</f>
        <v>7</v>
      </c>
      <c r="L171">
        <f>IFERROR(INDEX(BasicStats!$A:$AH,MATCH($A171,BasicStats!$B:$B,0),COLUMN()+1),INDEX(BasicStats!$A:$AH,MATCH($A171&amp;" NCAA",BasicStats!$B:$B,0),COLUMN()+1))</f>
        <v>2</v>
      </c>
      <c r="M171">
        <f>IFERROR(INDEX(BasicStats!$A:$AH,MATCH($A171,BasicStats!$B:$B,0),COLUMN()+1),INDEX(BasicStats!$A:$AH,MATCH($A171&amp;" NCAA",BasicStats!$B:$B,0),COLUMN()+1))</f>
        <v>17</v>
      </c>
      <c r="N171">
        <f>IFERROR(INDEX(BasicStats!$A:$AH,MATCH($A171,BasicStats!$B:$B,0),COLUMN()+1),INDEX(BasicStats!$A:$AH,MATCH($A171&amp;" NCAA",BasicStats!$B:$B,0),COLUMN()+1))</f>
        <v>1833</v>
      </c>
      <c r="O171">
        <f>IFERROR(INDEX(BasicStats!$A:$AH,MATCH($A171,BasicStats!$B:$B,0),COLUMN()+1),INDEX(BasicStats!$A:$AH,MATCH($A171&amp;" NCAA",BasicStats!$B:$B,0),COLUMN()+1))</f>
        <v>2291</v>
      </c>
      <c r="P171">
        <f>IFERROR(INDEX(BasicStats!$A:$AH,MATCH($A171,BasicStats!$B:$B,0),COLUMN()+1),INDEX(BasicStats!$A:$AH,MATCH($A171&amp;" NCAA",BasicStats!$B:$B,0),COLUMN()+1))</f>
        <v>0</v>
      </c>
      <c r="Q171">
        <f>IFERROR(INDEX(BasicStats!$A:$AH,MATCH($A171,BasicStats!$B:$B,0),COLUMN()+1),INDEX(BasicStats!$A:$AH,MATCH($A171&amp;" NCAA",BasicStats!$B:$B,0),COLUMN()+1))</f>
        <v>1285</v>
      </c>
      <c r="R171">
        <f>IFERROR(INDEX(BasicStats!$A:$AH,MATCH($A171,BasicStats!$B:$B,0),COLUMN()+1),INDEX(BasicStats!$A:$AH,MATCH($A171&amp;" NCAA",BasicStats!$B:$B,0),COLUMN()+1))</f>
        <v>666</v>
      </c>
      <c r="S171">
        <f>IFERROR(INDEX(BasicStats!$A:$AH,MATCH($A171,BasicStats!$B:$B,0),COLUMN()+1),INDEX(BasicStats!$A:$AH,MATCH($A171&amp;" NCAA",BasicStats!$B:$B,0),COLUMN()+1))</f>
        <v>1705</v>
      </c>
      <c r="T171">
        <f>IFERROR(INDEX(BasicStats!$A:$AH,MATCH($A171,BasicStats!$B:$B,0),COLUMN()+1),INDEX(BasicStats!$A:$AH,MATCH($A171&amp;" NCAA",BasicStats!$B:$B,0),COLUMN()+1))</f>
        <v>0.39100000000000001</v>
      </c>
      <c r="U171">
        <f>IFERROR(INDEX(BasicStats!$A:$AH,MATCH($A171,BasicStats!$B:$B,0),COLUMN()+1),INDEX(BasicStats!$A:$AH,MATCH($A171&amp;" NCAA",BasicStats!$B:$B,0),COLUMN()+1))</f>
        <v>172</v>
      </c>
      <c r="V171">
        <f>IFERROR(INDEX(BasicStats!$A:$AH,MATCH($A171,BasicStats!$B:$B,0),COLUMN()+1),INDEX(BasicStats!$A:$AH,MATCH($A171&amp;" NCAA",BasicStats!$B:$B,0),COLUMN()+1))</f>
        <v>610</v>
      </c>
      <c r="W171">
        <f>IFERROR(INDEX(BasicStats!$A:$AH,MATCH($A171,BasicStats!$B:$B,0),COLUMN()+1),INDEX(BasicStats!$A:$AH,MATCH($A171&amp;" NCAA",BasicStats!$B:$B,0),COLUMN()+1))</f>
        <v>0.28199999999999997</v>
      </c>
      <c r="X171">
        <f>IFERROR(INDEX(BasicStats!$A:$AH,MATCH($A171,BasicStats!$B:$B,0),COLUMN()+1),INDEX(BasicStats!$A:$AH,MATCH($A171&amp;" NCAA",BasicStats!$B:$B,0),COLUMN()+1))</f>
        <v>329</v>
      </c>
      <c r="Y171">
        <f>IFERROR(INDEX(BasicStats!$A:$AH,MATCH($A171,BasicStats!$B:$B,0),COLUMN()+1),INDEX(BasicStats!$A:$AH,MATCH($A171&amp;" NCAA",BasicStats!$B:$B,0),COLUMN()+1))</f>
        <v>489</v>
      </c>
      <c r="Z171">
        <f>IFERROR(INDEX(BasicStats!$A:$AH,MATCH($A171,BasicStats!$B:$B,0),COLUMN()+1),INDEX(BasicStats!$A:$AH,MATCH($A171&amp;" NCAA",BasicStats!$B:$B,0),COLUMN()+1))</f>
        <v>0.67300000000000004</v>
      </c>
      <c r="AA171">
        <f>IFERROR(INDEX(BasicStats!$A:$AH,MATCH($A171,BasicStats!$B:$B,0),COLUMN()+1),INDEX(BasicStats!$A:$AH,MATCH($A171&amp;" NCAA",BasicStats!$B:$B,0),COLUMN()+1))</f>
        <v>264</v>
      </c>
      <c r="AB171">
        <f>IFERROR(INDEX(BasicStats!$A:$AH,MATCH($A171,BasicStats!$B:$B,0),COLUMN()+1),INDEX(BasicStats!$A:$AH,MATCH($A171&amp;" NCAA",BasicStats!$B:$B,0),COLUMN()+1))</f>
        <v>990</v>
      </c>
      <c r="AC171">
        <f>IFERROR(INDEX(BasicStats!$A:$AH,MATCH($A171,BasicStats!$B:$B,0),COLUMN()+1),INDEX(BasicStats!$A:$AH,MATCH($A171&amp;" NCAA",BasicStats!$B:$B,0),COLUMN()+1))</f>
        <v>361</v>
      </c>
      <c r="AD171">
        <f>IFERROR(INDEX(BasicStats!$A:$AH,MATCH($A171,BasicStats!$B:$B,0),COLUMN()+1),INDEX(BasicStats!$A:$AH,MATCH($A171&amp;" NCAA",BasicStats!$B:$B,0),COLUMN()+1))</f>
        <v>186</v>
      </c>
      <c r="AE171">
        <f>IFERROR(INDEX(BasicStats!$A:$AH,MATCH($A171,BasicStats!$B:$B,0),COLUMN()+1),INDEX(BasicStats!$A:$AH,MATCH($A171&amp;" NCAA",BasicStats!$B:$B,0),COLUMN()+1))</f>
        <v>70</v>
      </c>
      <c r="AF171">
        <f>IFERROR(INDEX(BasicStats!$A:$AH,MATCH($A171,BasicStats!$B:$B,0),COLUMN()+1),INDEX(BasicStats!$A:$AH,MATCH($A171&amp;" NCAA",BasicStats!$B:$B,0),COLUMN()+1))</f>
        <v>431</v>
      </c>
      <c r="AG171" s="38">
        <f>IFERROR(INDEX(AdvancedStats!$A:$AD,MATCH($A171,AdvancedStats!$B:$B,0),COLUMN()-15),INDEX(AdvancedStats!$A:$AD,MATCH($A171&amp;" NCAA",AdvancedStats!$B:$B,0),COLUMN()-15))</f>
        <v>65.5</v>
      </c>
      <c r="AH171" s="38">
        <f>IFERROR(INDEX(AdvancedStats!$A:$AD,MATCH($A171,AdvancedStats!$B:$B,0),COLUMN()-15),INDEX(AdvancedStats!$A:$AD,MATCH($A171&amp;" NCAA",AdvancedStats!$B:$B,0),COLUMN()-15))</f>
        <v>87.1</v>
      </c>
      <c r="AI171" s="38">
        <f>IFERROR(INDEX(AdvancedStats!$A:$AD,MATCH($A171,AdvancedStats!$B:$B,0),COLUMN()-15),INDEX(AdvancedStats!$A:$AD,MATCH($A171&amp;" NCAA",AdvancedStats!$B:$B,0),COLUMN()-15))</f>
        <v>0.28699999999999998</v>
      </c>
      <c r="AJ171" s="38">
        <f>IFERROR(INDEX(AdvancedStats!$A:$AD,MATCH($A171,AdvancedStats!$B:$B,0),COLUMN()-15),INDEX(AdvancedStats!$A:$AD,MATCH($A171&amp;" NCAA",AdvancedStats!$B:$B,0),COLUMN()-15))</f>
        <v>0.35799999999999998</v>
      </c>
      <c r="AK171" s="38">
        <f>IFERROR(INDEX(AdvancedStats!$A:$AD,MATCH($A171,AdvancedStats!$B:$B,0),COLUMN()-15),INDEX(AdvancedStats!$A:$AD,MATCH($A171&amp;" NCAA",AdvancedStats!$B:$B,0),COLUMN()-15))</f>
        <v>0.47299999999999998</v>
      </c>
      <c r="AL171" s="38">
        <f>IFERROR(INDEX(AdvancedStats!$A:$AD,MATCH($A171,AdvancedStats!$B:$B,0),COLUMN()-15),INDEX(AdvancedStats!$A:$AD,MATCH($A171&amp;" NCAA",AdvancedStats!$B:$B,0),COLUMN()-15))</f>
        <v>45.5</v>
      </c>
      <c r="AM171" s="38">
        <f>IFERROR(INDEX(AdvancedStats!$A:$AD,MATCH($A171,AdvancedStats!$B:$B,0),COLUMN()-15),INDEX(AdvancedStats!$A:$AD,MATCH($A171&amp;" NCAA",AdvancedStats!$B:$B,0),COLUMN()-15))</f>
        <v>54.2</v>
      </c>
      <c r="AN171" s="38">
        <f>IFERROR(INDEX(AdvancedStats!$A:$AD,MATCH($A171,AdvancedStats!$B:$B,0),COLUMN()-15),INDEX(AdvancedStats!$A:$AD,MATCH($A171&amp;" NCAA",AdvancedStats!$B:$B,0),COLUMN()-15))</f>
        <v>8.8000000000000007</v>
      </c>
      <c r="AO171" s="38">
        <f>IFERROR(INDEX(AdvancedStats!$A:$AD,MATCH($A171,AdvancedStats!$B:$B,0),COLUMN()-15),INDEX(AdvancedStats!$A:$AD,MATCH($A171&amp;" NCAA",AdvancedStats!$B:$B,0),COLUMN()-15))</f>
        <v>7.3</v>
      </c>
      <c r="AP171" s="38">
        <f>IFERROR(INDEX(AdvancedStats!$A:$AD,MATCH($A171,AdvancedStats!$B:$B,0),COLUMN()-15),INDEX(AdvancedStats!$A:$AD,MATCH($A171&amp;" NCAA",AdvancedStats!$B:$B,0),COLUMN()-15))</f>
        <v>0.441</v>
      </c>
      <c r="AQ171" s="38">
        <f>IFERROR(INDEX(AdvancedStats!$A:$AD,MATCH($A171,AdvancedStats!$B:$B,0),COLUMN()-15),INDEX(AdvancedStats!$A:$AD,MATCH($A171&amp;" NCAA",AdvancedStats!$B:$B,0),COLUMN()-15))</f>
        <v>18.2</v>
      </c>
      <c r="AR171" s="38">
        <f>IFERROR(INDEX(AdvancedStats!$A:$AD,MATCH($A171,AdvancedStats!$B:$B,0),COLUMN()-15),INDEX(AdvancedStats!$A:$AD,MATCH($A171&amp;" NCAA",AdvancedStats!$B:$B,0),COLUMN()-15))</f>
        <v>23.5</v>
      </c>
      <c r="AS171" s="38">
        <f>IFERROR(INDEX(AdvancedStats!$A:$AD,MATCH($A171,AdvancedStats!$B:$B,0),COLUMN()-15),INDEX(AdvancedStats!$A:$AD,MATCH($A171&amp;" NCAA",AdvancedStats!$B:$B,0),COLUMN()-15))</f>
        <v>0.193</v>
      </c>
      <c r="AT171" s="39">
        <f>IFERROR(INDEX(AdvancedOpponentStats!$A:$AD,MATCH($A171,AdvancedOpponentStats!$B:$B,0),COLUMN()-27),INDEX(AdvancedOpponentStats!$A:$AD,MATCH($A171&amp;" NCAA",AdvancedOpponentStats!$B:$B,0),COLUMN()-27))</f>
        <v>108.9</v>
      </c>
      <c r="AU171" s="39">
        <f>IFERROR(INDEX(AdvancedOpponentStats!$A:$AD,MATCH($A171,AdvancedOpponentStats!$B:$B,0),COLUMN()-27),INDEX(AdvancedOpponentStats!$A:$AD,MATCH($A171&amp;" NCAA",AdvancedOpponentStats!$B:$B,0),COLUMN()-27))</f>
        <v>0.36799999999999999</v>
      </c>
      <c r="AV171" s="39">
        <f>IFERROR(INDEX(AdvancedOpponentStats!$A:$AD,MATCH($A171,AdvancedOpponentStats!$B:$B,0),COLUMN()-27),INDEX(AdvancedOpponentStats!$A:$AD,MATCH($A171&amp;" NCAA",AdvancedOpponentStats!$B:$B,0),COLUMN()-27))</f>
        <v>0.44400000000000001</v>
      </c>
      <c r="AW171" s="39">
        <f>IFERROR(INDEX(AdvancedOpponentStats!$A:$AD,MATCH($A171,AdvancedOpponentStats!$B:$B,0),COLUMN()-27),INDEX(AdvancedOpponentStats!$A:$AD,MATCH($A171&amp;" NCAA",AdvancedOpponentStats!$B:$B,0),COLUMN()-27))</f>
        <v>0.56499999999999995</v>
      </c>
      <c r="AX171" s="39">
        <f>IFERROR(INDEX(AdvancedOpponentStats!$A:$AD,MATCH($A171,AdvancedOpponentStats!$B:$B,0),COLUMN()-27),INDEX(AdvancedOpponentStats!$A:$AD,MATCH($A171&amp;" NCAA",AdvancedOpponentStats!$B:$B,0),COLUMN()-27))</f>
        <v>54.5</v>
      </c>
      <c r="AY171" s="39">
        <f>IFERROR(INDEX(AdvancedOpponentStats!$A:$AD,MATCH($A171,AdvancedOpponentStats!$B:$B,0),COLUMN()-27),INDEX(AdvancedOpponentStats!$A:$AD,MATCH($A171&amp;" NCAA",AdvancedOpponentStats!$B:$B,0),COLUMN()-27))</f>
        <v>59.7</v>
      </c>
      <c r="AZ171" s="39">
        <f>IFERROR(INDEX(AdvancedOpponentStats!$A:$AD,MATCH($A171,AdvancedOpponentStats!$B:$B,0),COLUMN()-27),INDEX(AdvancedOpponentStats!$A:$AD,MATCH($A171&amp;" NCAA",AdvancedOpponentStats!$B:$B,0),COLUMN()-27))</f>
        <v>9.8000000000000007</v>
      </c>
      <c r="BA171" s="39">
        <f>IFERROR(INDEX(AdvancedOpponentStats!$A:$AD,MATCH($A171,AdvancedOpponentStats!$B:$B,0),COLUMN()-27),INDEX(AdvancedOpponentStats!$A:$AD,MATCH($A171&amp;" NCAA",AdvancedOpponentStats!$B:$B,0),COLUMN()-27))</f>
        <v>9.3000000000000007</v>
      </c>
      <c r="BB171" s="39">
        <f>IFERROR(INDEX(AdvancedOpponentStats!$A:$AD,MATCH($A171,AdvancedOpponentStats!$B:$B,0),COLUMN()-27),INDEX(AdvancedOpponentStats!$A:$AD,MATCH($A171&amp;" NCAA",AdvancedOpponentStats!$B:$B,0),COLUMN()-27))</f>
        <v>0.53800000000000003</v>
      </c>
      <c r="BC171" s="39">
        <f>IFERROR(INDEX(AdvancedOpponentStats!$A:$AD,MATCH($A171,AdvancedOpponentStats!$B:$B,0),COLUMN()-27),INDEX(AdvancedOpponentStats!$A:$AD,MATCH($A171&amp;" NCAA",AdvancedOpponentStats!$B:$B,0),COLUMN()-27))</f>
        <v>16.600000000000001</v>
      </c>
      <c r="BD171" s="39">
        <f>IFERROR(INDEX(AdvancedOpponentStats!$A:$AD,MATCH($A171,AdvancedOpponentStats!$B:$B,0),COLUMN()-27),INDEX(AdvancedOpponentStats!$A:$AD,MATCH($A171&amp;" NCAA",AdvancedOpponentStats!$B:$B,0),COLUMN()-27))</f>
        <v>31.2</v>
      </c>
      <c r="BE171" s="39">
        <f>IFERROR(INDEX(AdvancedOpponentStats!$A:$AD,MATCH($A171,AdvancedOpponentStats!$B:$B,0),COLUMN()-27),INDEX(AdvancedOpponentStats!$A:$AD,MATCH($A171&amp;" NCAA",AdvancedOpponentStats!$B:$B,0),COLUMN()-27))</f>
        <v>0.252</v>
      </c>
      <c r="BF171" s="41">
        <f>IFERROR(INDEX(TeamRankings!$A:$R,MATCH($A171,TeamRankings!$B:$B,0),COLUMN()-49),INDEX(TeamRankings!$A:$R,MATCH($A171&amp;" NCAA",TeamRankings!$B:$B,0),COLUMN()-49))</f>
        <v>-14.31</v>
      </c>
      <c r="BG171" s="41">
        <f>IFERROR(INDEX(TeamRankings!$A:$R,MATCH($A171,TeamRankings!$B:$B,0),COLUMN()-48),INDEX(TeamRankings!$A:$R,MATCH($A171&amp;" NCAA",TeamRankings!$B:$B,0),COLUMN()-48))</f>
        <v>-7.9</v>
      </c>
      <c r="BH171" s="41">
        <f>IFERROR(INDEX(TeamRankings!$A:$R,MATCH($A171,TeamRankings!$B:$B,0),COLUMN()-47),INDEX(TeamRankings!$A:$R,MATCH($A171&amp;" NCAA",TeamRankings!$B:$B,0),COLUMN()-47))</f>
        <v>-20.04</v>
      </c>
      <c r="BI171" s="41">
        <f>IFERROR(INDEX(TeamRankings!$A:$R,MATCH($A171,TeamRankings!$B:$B,0),COLUMN()-47),INDEX(TeamRankings!$A:$R,MATCH($A171&amp;" NCAA",TeamRankings!$B:$B,0),COLUMN()-47))</f>
        <v>-4.1500000000000004</v>
      </c>
      <c r="BJ171" s="41">
        <f>IFERROR(INDEX(TeamRankings!$A:$R,MATCH($A171,TeamRankings!$B:$B,0),COLUMN()-47),INDEX(TeamRankings!$A:$R,MATCH($A171&amp;" NCAA",TeamRankings!$B:$B,0),COLUMN()-47))</f>
        <v>-24.2</v>
      </c>
      <c r="BK171" s="41">
        <f>IFERROR(INDEX(TeamRankings!$A:$R,MATCH($A171,TeamRankings!$B:$B,0),COLUMN()-47),INDEX(TeamRankings!$A:$R,MATCH($A171&amp;" NCAA",TeamRankings!$B:$B,0),COLUMN()-47))</f>
        <v>81.98</v>
      </c>
      <c r="BL171" s="41">
        <f>IFERROR(INDEX(TeamRankings!$A:$R,MATCH($A171,TeamRankings!$B:$B,0),COLUMN()-47),INDEX(TeamRankings!$A:$R,MATCH($A171&amp;" NCAA",TeamRankings!$B:$B,0),COLUMN()-47))</f>
        <v>117.11</v>
      </c>
      <c r="BM171" s="41">
        <f>IFERROR(INDEX(TeamRankings!$A:$R,MATCH($A171,TeamRankings!$B:$B,0),COLUMN()-47),INDEX(TeamRankings!$A:$R,MATCH($A171&amp;" NCAA",TeamRankings!$B:$B,0),COLUMN()-47))</f>
        <v>-35.130000000000003</v>
      </c>
      <c r="BN171">
        <f t="shared" si="48"/>
        <v>351</v>
      </c>
      <c r="BO171">
        <f t="shared" si="49"/>
        <v>347</v>
      </c>
      <c r="BP171">
        <f t="shared" si="35"/>
        <v>57.28125</v>
      </c>
      <c r="BQ171" s="41" t="str">
        <f>INDEX(TeamRankings!$A:$R,MATCH($A171,TeamRankings!$B:$B,0),3)</f>
        <v>MEAC</v>
      </c>
      <c r="BR171" s="40">
        <f t="shared" si="36"/>
        <v>-21.800000000000011</v>
      </c>
      <c r="BS171" s="40">
        <f t="shared" si="37"/>
        <v>-8.1000000000000016E-2</v>
      </c>
      <c r="BT171" s="40">
        <f t="shared" si="38"/>
        <v>-8.6000000000000021E-2</v>
      </c>
      <c r="BU171" s="40">
        <f t="shared" si="39"/>
        <v>-9.1999999999999971E-2</v>
      </c>
      <c r="BV171" s="40">
        <f t="shared" si="40"/>
        <v>-9</v>
      </c>
      <c r="BW171" s="40">
        <f t="shared" si="41"/>
        <v>-5.5</v>
      </c>
      <c r="BX171" s="40">
        <f t="shared" si="42"/>
        <v>-1</v>
      </c>
      <c r="BY171" s="40">
        <f t="shared" si="43"/>
        <v>-2.0000000000000009</v>
      </c>
      <c r="BZ171" s="40">
        <f t="shared" si="44"/>
        <v>-9.7000000000000031E-2</v>
      </c>
      <c r="CA171" s="40">
        <f t="shared" si="45"/>
        <v>1.5999999999999979</v>
      </c>
      <c r="CB171" s="40">
        <f t="shared" si="46"/>
        <v>-7.6999999999999993</v>
      </c>
      <c r="CC171" s="40">
        <f t="shared" si="47"/>
        <v>-5.8999999999999997E-2</v>
      </c>
    </row>
    <row r="172" spans="1:81" x14ac:dyDescent="0.25">
      <c r="A172" t="s">
        <v>298</v>
      </c>
      <c r="B172">
        <f>IFERROR(INDEX(BasicStats!$A:$AH,MATCH($A172,BasicStats!$B:$B,0),COLUMN()+1),INDEX(BasicStats!$A:$AH,MATCH($A172&amp;" NCAA",BasicStats!$B:$B,0),COLUMN()+1))</f>
        <v>34</v>
      </c>
      <c r="C172">
        <f>IFERROR(INDEX(BasicStats!$A:$AH,MATCH($A172,BasicStats!$B:$B,0),COLUMN()+1),INDEX(BasicStats!$A:$AH,MATCH($A172&amp;" NCAA",BasicStats!$B:$B,0),COLUMN()+1))</f>
        <v>23</v>
      </c>
      <c r="D172">
        <f>IFERROR(INDEX(BasicStats!$A:$AH,MATCH($A172,BasicStats!$B:$B,0),COLUMN()+1),INDEX(BasicStats!$A:$AH,MATCH($A172&amp;" NCAA",BasicStats!$B:$B,0),COLUMN()+1))</f>
        <v>11</v>
      </c>
      <c r="E172">
        <f>IFERROR(INDEX(BasicStats!$A:$AH,MATCH($A172,BasicStats!$B:$B,0),COLUMN()+1),INDEX(BasicStats!$A:$AH,MATCH($A172&amp;" NCAA",BasicStats!$B:$B,0),COLUMN()+1))</f>
        <v>0.67600000000000005</v>
      </c>
      <c r="F172">
        <f>IFERROR(INDEX(BasicStats!$A:$AH,MATCH($A172,BasicStats!$B:$B,0),COLUMN()+1),INDEX(BasicStats!$A:$AH,MATCH($A172&amp;" NCAA",BasicStats!$B:$B,0),COLUMN()+1))</f>
        <v>16.05</v>
      </c>
      <c r="G172">
        <f>IFERROR(INDEX(BasicStats!$A:$AH,MATCH($A172,BasicStats!$B:$B,0),COLUMN()+1),INDEX(BasicStats!$A:$AH,MATCH($A172&amp;" NCAA",BasicStats!$B:$B,0),COLUMN()+1))</f>
        <v>10.14</v>
      </c>
      <c r="H172">
        <f>IFERROR(INDEX(BasicStats!$A:$AH,MATCH($A172,BasicStats!$B:$B,0),COLUMN()+1),INDEX(BasicStats!$A:$AH,MATCH($A172&amp;" NCAA",BasicStats!$B:$B,0),COLUMN()+1))</f>
        <v>13</v>
      </c>
      <c r="I172">
        <f>IFERROR(INDEX(BasicStats!$A:$AH,MATCH($A172,BasicStats!$B:$B,0),COLUMN()+1),INDEX(BasicStats!$A:$AH,MATCH($A172&amp;" NCAA",BasicStats!$B:$B,0),COLUMN()+1))</f>
        <v>7</v>
      </c>
      <c r="J172">
        <f>IFERROR(INDEX(BasicStats!$A:$AH,MATCH($A172,BasicStats!$B:$B,0),COLUMN()+1),INDEX(BasicStats!$A:$AH,MATCH($A172&amp;" NCAA",BasicStats!$B:$B,0),COLUMN()+1))</f>
        <v>15</v>
      </c>
      <c r="K172">
        <f>IFERROR(INDEX(BasicStats!$A:$AH,MATCH($A172,BasicStats!$B:$B,0),COLUMN()+1),INDEX(BasicStats!$A:$AH,MATCH($A172&amp;" NCAA",BasicStats!$B:$B,0),COLUMN()+1))</f>
        <v>3</v>
      </c>
      <c r="L172">
        <f>IFERROR(INDEX(BasicStats!$A:$AH,MATCH($A172,BasicStats!$B:$B,0),COLUMN()+1),INDEX(BasicStats!$A:$AH,MATCH($A172&amp;" NCAA",BasicStats!$B:$B,0),COLUMN()+1))</f>
        <v>6</v>
      </c>
      <c r="M172">
        <f>IFERROR(INDEX(BasicStats!$A:$AH,MATCH($A172,BasicStats!$B:$B,0),COLUMN()+1),INDEX(BasicStats!$A:$AH,MATCH($A172&amp;" NCAA",BasicStats!$B:$B,0),COLUMN()+1))</f>
        <v>5</v>
      </c>
      <c r="N172">
        <f>IFERROR(INDEX(BasicStats!$A:$AH,MATCH($A172,BasicStats!$B:$B,0),COLUMN()+1),INDEX(BasicStats!$A:$AH,MATCH($A172&amp;" NCAA",BasicStats!$B:$B,0),COLUMN()+1))</f>
        <v>2429</v>
      </c>
      <c r="O172">
        <f>IFERROR(INDEX(BasicStats!$A:$AH,MATCH($A172,BasicStats!$B:$B,0),COLUMN()+1),INDEX(BasicStats!$A:$AH,MATCH($A172&amp;" NCAA",BasicStats!$B:$B,0),COLUMN()+1))</f>
        <v>2228</v>
      </c>
      <c r="P172">
        <f>IFERROR(INDEX(BasicStats!$A:$AH,MATCH($A172,BasicStats!$B:$B,0),COLUMN()+1),INDEX(BasicStats!$A:$AH,MATCH($A172&amp;" NCAA",BasicStats!$B:$B,0),COLUMN()+1))</f>
        <v>0</v>
      </c>
      <c r="Q172">
        <f>IFERROR(INDEX(BasicStats!$A:$AH,MATCH($A172,BasicStats!$B:$B,0),COLUMN()+1),INDEX(BasicStats!$A:$AH,MATCH($A172&amp;" NCAA",BasicStats!$B:$B,0),COLUMN()+1))</f>
        <v>1360</v>
      </c>
      <c r="R172">
        <f>IFERROR(INDEX(BasicStats!$A:$AH,MATCH($A172,BasicStats!$B:$B,0),COLUMN()+1),INDEX(BasicStats!$A:$AH,MATCH($A172&amp;" NCAA",BasicStats!$B:$B,0),COLUMN()+1))</f>
        <v>858</v>
      </c>
      <c r="S172">
        <f>IFERROR(INDEX(BasicStats!$A:$AH,MATCH($A172,BasicStats!$B:$B,0),COLUMN()+1),INDEX(BasicStats!$A:$AH,MATCH($A172&amp;" NCAA",BasicStats!$B:$B,0),COLUMN()+1))</f>
        <v>1909</v>
      </c>
      <c r="T172">
        <f>IFERROR(INDEX(BasicStats!$A:$AH,MATCH($A172,BasicStats!$B:$B,0),COLUMN()+1),INDEX(BasicStats!$A:$AH,MATCH($A172&amp;" NCAA",BasicStats!$B:$B,0),COLUMN()+1))</f>
        <v>0.44900000000000001</v>
      </c>
      <c r="U172">
        <f>IFERROR(INDEX(BasicStats!$A:$AH,MATCH($A172,BasicStats!$B:$B,0),COLUMN()+1),INDEX(BasicStats!$A:$AH,MATCH($A172&amp;" NCAA",BasicStats!$B:$B,0),COLUMN()+1))</f>
        <v>247</v>
      </c>
      <c r="V172">
        <f>IFERROR(INDEX(BasicStats!$A:$AH,MATCH($A172,BasicStats!$B:$B,0),COLUMN()+1),INDEX(BasicStats!$A:$AH,MATCH($A172&amp;" NCAA",BasicStats!$B:$B,0),COLUMN()+1))</f>
        <v>707</v>
      </c>
      <c r="W172">
        <f>IFERROR(INDEX(BasicStats!$A:$AH,MATCH($A172,BasicStats!$B:$B,0),COLUMN()+1),INDEX(BasicStats!$A:$AH,MATCH($A172&amp;" NCAA",BasicStats!$B:$B,0),COLUMN()+1))</f>
        <v>0.34899999999999998</v>
      </c>
      <c r="X172">
        <f>IFERROR(INDEX(BasicStats!$A:$AH,MATCH($A172,BasicStats!$B:$B,0),COLUMN()+1),INDEX(BasicStats!$A:$AH,MATCH($A172&amp;" NCAA",BasicStats!$B:$B,0),COLUMN()+1))</f>
        <v>466</v>
      </c>
      <c r="Y172">
        <f>IFERROR(INDEX(BasicStats!$A:$AH,MATCH($A172,BasicStats!$B:$B,0),COLUMN()+1),INDEX(BasicStats!$A:$AH,MATCH($A172&amp;" NCAA",BasicStats!$B:$B,0),COLUMN()+1))</f>
        <v>627</v>
      </c>
      <c r="Z172">
        <f>IFERROR(INDEX(BasicStats!$A:$AH,MATCH($A172,BasicStats!$B:$B,0),COLUMN()+1),INDEX(BasicStats!$A:$AH,MATCH($A172&amp;" NCAA",BasicStats!$B:$B,0),COLUMN()+1))</f>
        <v>0.74299999999999999</v>
      </c>
      <c r="AA172">
        <f>IFERROR(INDEX(BasicStats!$A:$AH,MATCH($A172,BasicStats!$B:$B,0),COLUMN()+1),INDEX(BasicStats!$A:$AH,MATCH($A172&amp;" NCAA",BasicStats!$B:$B,0),COLUMN()+1))</f>
        <v>378</v>
      </c>
      <c r="AB172">
        <f>IFERROR(INDEX(BasicStats!$A:$AH,MATCH($A172,BasicStats!$B:$B,0),COLUMN()+1),INDEX(BasicStats!$A:$AH,MATCH($A172&amp;" NCAA",BasicStats!$B:$B,0),COLUMN()+1))</f>
        <v>1335</v>
      </c>
      <c r="AC172">
        <f>IFERROR(INDEX(BasicStats!$A:$AH,MATCH($A172,BasicStats!$B:$B,0),COLUMN()+1),INDEX(BasicStats!$A:$AH,MATCH($A172&amp;" NCAA",BasicStats!$B:$B,0),COLUMN()+1))</f>
        <v>447</v>
      </c>
      <c r="AD172">
        <f>IFERROR(INDEX(BasicStats!$A:$AH,MATCH($A172,BasicStats!$B:$B,0),COLUMN()+1),INDEX(BasicStats!$A:$AH,MATCH($A172&amp;" NCAA",BasicStats!$B:$B,0),COLUMN()+1))</f>
        <v>148</v>
      </c>
      <c r="AE172">
        <f>IFERROR(INDEX(BasicStats!$A:$AH,MATCH($A172,BasicStats!$B:$B,0),COLUMN()+1),INDEX(BasicStats!$A:$AH,MATCH($A172&amp;" NCAA",BasicStats!$B:$B,0),COLUMN()+1))</f>
        <v>162</v>
      </c>
      <c r="AF172">
        <f>IFERROR(INDEX(BasicStats!$A:$AH,MATCH($A172,BasicStats!$B:$B,0),COLUMN()+1),INDEX(BasicStats!$A:$AH,MATCH($A172&amp;" NCAA",BasicStats!$B:$B,0),COLUMN()+1))</f>
        <v>437</v>
      </c>
      <c r="AG172" s="38">
        <f>IFERROR(INDEX(AdvancedStats!$A:$AD,MATCH($A172,AdvancedStats!$B:$B,0),COLUMN()-15),INDEX(AdvancedStats!$A:$AD,MATCH($A172&amp;" NCAA",AdvancedStats!$B:$B,0),COLUMN()-15))</f>
        <v>66.599999999999994</v>
      </c>
      <c r="AH172" s="38">
        <f>IFERROR(INDEX(AdvancedStats!$A:$AD,MATCH($A172,AdvancedStats!$B:$B,0),COLUMN()-15),INDEX(AdvancedStats!$A:$AD,MATCH($A172&amp;" NCAA",AdvancedStats!$B:$B,0),COLUMN()-15))</f>
        <v>107.3</v>
      </c>
      <c r="AI172" s="38">
        <f>IFERROR(INDEX(AdvancedStats!$A:$AD,MATCH($A172,AdvancedStats!$B:$B,0),COLUMN()-15),INDEX(AdvancedStats!$A:$AD,MATCH($A172&amp;" NCAA",AdvancedStats!$B:$B,0),COLUMN()-15))</f>
        <v>0.32800000000000001</v>
      </c>
      <c r="AJ172" s="38">
        <f>IFERROR(INDEX(AdvancedStats!$A:$AD,MATCH($A172,AdvancedStats!$B:$B,0),COLUMN()-15),INDEX(AdvancedStats!$A:$AD,MATCH($A172&amp;" NCAA",AdvancedStats!$B:$B,0),COLUMN()-15))</f>
        <v>0.37</v>
      </c>
      <c r="AK172" s="38">
        <f>IFERROR(INDEX(AdvancedStats!$A:$AD,MATCH($A172,AdvancedStats!$B:$B,0),COLUMN()-15),INDEX(AdvancedStats!$A:$AD,MATCH($A172&amp;" NCAA",AdvancedStats!$B:$B,0),COLUMN()-15))</f>
        <v>0.55000000000000004</v>
      </c>
      <c r="AL172" s="38">
        <f>IFERROR(INDEX(AdvancedStats!$A:$AD,MATCH($A172,AdvancedStats!$B:$B,0),COLUMN()-15),INDEX(AdvancedStats!$A:$AD,MATCH($A172&amp;" NCAA",AdvancedStats!$B:$B,0),COLUMN()-15))</f>
        <v>56</v>
      </c>
      <c r="AM172" s="38">
        <f>IFERROR(INDEX(AdvancedStats!$A:$AD,MATCH($A172,AdvancedStats!$B:$B,0),COLUMN()-15),INDEX(AdvancedStats!$A:$AD,MATCH($A172&amp;" NCAA",AdvancedStats!$B:$B,0),COLUMN()-15))</f>
        <v>52.1</v>
      </c>
      <c r="AN172" s="38">
        <f>IFERROR(INDEX(AdvancedStats!$A:$AD,MATCH($A172,AdvancedStats!$B:$B,0),COLUMN()-15),INDEX(AdvancedStats!$A:$AD,MATCH($A172&amp;" NCAA",AdvancedStats!$B:$B,0),COLUMN()-15))</f>
        <v>6.5</v>
      </c>
      <c r="AO172" s="38">
        <f>IFERROR(INDEX(AdvancedStats!$A:$AD,MATCH($A172,AdvancedStats!$B:$B,0),COLUMN()-15),INDEX(AdvancedStats!$A:$AD,MATCH($A172&amp;" NCAA",AdvancedStats!$B:$B,0),COLUMN()-15))</f>
        <v>13.3</v>
      </c>
      <c r="AP172" s="38">
        <f>IFERROR(INDEX(AdvancedStats!$A:$AD,MATCH($A172,AdvancedStats!$B:$B,0),COLUMN()-15),INDEX(AdvancedStats!$A:$AD,MATCH($A172&amp;" NCAA",AdvancedStats!$B:$B,0),COLUMN()-15))</f>
        <v>0.51400000000000001</v>
      </c>
      <c r="AQ172" s="38">
        <f>IFERROR(INDEX(AdvancedStats!$A:$AD,MATCH($A172,AdvancedStats!$B:$B,0),COLUMN()-15),INDEX(AdvancedStats!$A:$AD,MATCH($A172&amp;" NCAA",AdvancedStats!$B:$B,0),COLUMN()-15))</f>
        <v>16.5</v>
      </c>
      <c r="AR172" s="38">
        <f>IFERROR(INDEX(AdvancedStats!$A:$AD,MATCH($A172,AdvancedStats!$B:$B,0),COLUMN()-15),INDEX(AdvancedStats!$A:$AD,MATCH($A172&amp;" NCAA",AdvancedStats!$B:$B,0),COLUMN()-15))</f>
        <v>34</v>
      </c>
      <c r="AS172" s="38">
        <f>IFERROR(INDEX(AdvancedStats!$A:$AD,MATCH($A172,AdvancedStats!$B:$B,0),COLUMN()-15),INDEX(AdvancedStats!$A:$AD,MATCH($A172&amp;" NCAA",AdvancedStats!$B:$B,0),COLUMN()-15))</f>
        <v>0.24399999999999999</v>
      </c>
      <c r="AT172" s="39">
        <f>IFERROR(INDEX(AdvancedOpponentStats!$A:$AD,MATCH($A172,AdvancedOpponentStats!$B:$B,0),COLUMN()-27),INDEX(AdvancedOpponentStats!$A:$AD,MATCH($A172&amp;" NCAA",AdvancedOpponentStats!$B:$B,0),COLUMN()-27))</f>
        <v>98.4</v>
      </c>
      <c r="AU172" s="39">
        <f>IFERROR(INDEX(AdvancedOpponentStats!$A:$AD,MATCH($A172,AdvancedOpponentStats!$B:$B,0),COLUMN()-27),INDEX(AdvancedOpponentStats!$A:$AD,MATCH($A172&amp;" NCAA",AdvancedOpponentStats!$B:$B,0),COLUMN()-27))</f>
        <v>0.26600000000000001</v>
      </c>
      <c r="AV172" s="39">
        <f>IFERROR(INDEX(AdvancedOpponentStats!$A:$AD,MATCH($A172,AdvancedOpponentStats!$B:$B,0),COLUMN()-27),INDEX(AdvancedOpponentStats!$A:$AD,MATCH($A172&amp;" NCAA",AdvancedOpponentStats!$B:$B,0),COLUMN()-27))</f>
        <v>0.39400000000000002</v>
      </c>
      <c r="AW172" s="39">
        <f>IFERROR(INDEX(AdvancedOpponentStats!$A:$AD,MATCH($A172,AdvancedOpponentStats!$B:$B,0),COLUMN()-27),INDEX(AdvancedOpponentStats!$A:$AD,MATCH($A172&amp;" NCAA",AdvancedOpponentStats!$B:$B,0),COLUMN()-27))</f>
        <v>0.49299999999999999</v>
      </c>
      <c r="AX172" s="39">
        <f>IFERROR(INDEX(AdvancedOpponentStats!$A:$AD,MATCH($A172,AdvancedOpponentStats!$B:$B,0),COLUMN()-27),INDEX(AdvancedOpponentStats!$A:$AD,MATCH($A172&amp;" NCAA",AdvancedOpponentStats!$B:$B,0),COLUMN()-27))</f>
        <v>44</v>
      </c>
      <c r="AY172" s="39">
        <f>IFERROR(INDEX(AdvancedOpponentStats!$A:$AD,MATCH($A172,AdvancedOpponentStats!$B:$B,0),COLUMN()-27),INDEX(AdvancedOpponentStats!$A:$AD,MATCH($A172&amp;" NCAA",AdvancedOpponentStats!$B:$B,0),COLUMN()-27))</f>
        <v>51.9</v>
      </c>
      <c r="AZ172" s="39">
        <f>IFERROR(INDEX(AdvancedOpponentStats!$A:$AD,MATCH($A172,AdvancedOpponentStats!$B:$B,0),COLUMN()-27),INDEX(AdvancedOpponentStats!$A:$AD,MATCH($A172&amp;" NCAA",AdvancedOpponentStats!$B:$B,0),COLUMN()-27))</f>
        <v>10.4</v>
      </c>
      <c r="BA172" s="39">
        <f>IFERROR(INDEX(AdvancedOpponentStats!$A:$AD,MATCH($A172,AdvancedOpponentStats!$B:$B,0),COLUMN()-27),INDEX(AdvancedOpponentStats!$A:$AD,MATCH($A172&amp;" NCAA",AdvancedOpponentStats!$B:$B,0),COLUMN()-27))</f>
        <v>9.8000000000000007</v>
      </c>
      <c r="BB172" s="39">
        <f>IFERROR(INDEX(AdvancedOpponentStats!$A:$AD,MATCH($A172,AdvancedOpponentStats!$B:$B,0),COLUMN()-27),INDEX(AdvancedOpponentStats!$A:$AD,MATCH($A172&amp;" NCAA",AdvancedOpponentStats!$B:$B,0),COLUMN()-27))</f>
        <v>0.45900000000000002</v>
      </c>
      <c r="BC172" s="39">
        <f>IFERROR(INDEX(AdvancedOpponentStats!$A:$AD,MATCH($A172,AdvancedOpponentStats!$B:$B,0),COLUMN()-27),INDEX(AdvancedOpponentStats!$A:$AD,MATCH($A172&amp;" NCAA",AdvancedOpponentStats!$B:$B,0),COLUMN()-27))</f>
        <v>12.3</v>
      </c>
      <c r="BD172" s="39">
        <f>IFERROR(INDEX(AdvancedOpponentStats!$A:$AD,MATCH($A172,AdvancedOpponentStats!$B:$B,0),COLUMN()-27),INDEX(AdvancedOpponentStats!$A:$AD,MATCH($A172&amp;" NCAA",AdvancedOpponentStats!$B:$B,0),COLUMN()-27))</f>
        <v>24.8</v>
      </c>
      <c r="BE172" s="39">
        <f>IFERROR(INDEX(AdvancedOpponentStats!$A:$AD,MATCH($A172,AdvancedOpponentStats!$B:$B,0),COLUMN()-27),INDEX(AdvancedOpponentStats!$A:$AD,MATCH($A172&amp;" NCAA",AdvancedOpponentStats!$B:$B,0),COLUMN()-27))</f>
        <v>0.192</v>
      </c>
      <c r="BF172" s="41">
        <f>IFERROR(INDEX(TeamRankings!$A:$R,MATCH($A172,TeamRankings!$B:$B,0),COLUMN()-49),INDEX(TeamRankings!$A:$R,MATCH($A172&amp;" NCAA",TeamRankings!$B:$B,0),COLUMN()-49))</f>
        <v>5.91</v>
      </c>
      <c r="BG172" s="41">
        <f>IFERROR(INDEX(TeamRankings!$A:$R,MATCH($A172,TeamRankings!$B:$B,0),COLUMN()-48),INDEX(TeamRankings!$A:$R,MATCH($A172&amp;" NCAA",TeamRankings!$B:$B,0),COLUMN()-48))</f>
        <v>10.14</v>
      </c>
      <c r="BH172" s="41">
        <f>IFERROR(INDEX(TeamRankings!$A:$R,MATCH($A172,TeamRankings!$B:$B,0),COLUMN()-47),INDEX(TeamRankings!$A:$R,MATCH($A172&amp;" NCAA",TeamRankings!$B:$B,0),COLUMN()-47))</f>
        <v>5.6</v>
      </c>
      <c r="BI172" s="41">
        <f>IFERROR(INDEX(TeamRankings!$A:$R,MATCH($A172,TeamRankings!$B:$B,0),COLUMN()-47),INDEX(TeamRankings!$A:$R,MATCH($A172&amp;" NCAA",TeamRankings!$B:$B,0),COLUMN()-47))</f>
        <v>10.45</v>
      </c>
      <c r="BJ172" s="41">
        <f>IFERROR(INDEX(TeamRankings!$A:$R,MATCH($A172,TeamRankings!$B:$B,0),COLUMN()-47),INDEX(TeamRankings!$A:$R,MATCH($A172&amp;" NCAA",TeamRankings!$B:$B,0),COLUMN()-47))</f>
        <v>16.05</v>
      </c>
      <c r="BK172" s="41">
        <f>IFERROR(INDEX(TeamRankings!$A:$R,MATCH($A172,TeamRankings!$B:$B,0),COLUMN()-47),INDEX(TeamRankings!$A:$R,MATCH($A172&amp;" NCAA",TeamRankings!$B:$B,0),COLUMN()-47))</f>
        <v>114.3</v>
      </c>
      <c r="BL172" s="41">
        <f>IFERROR(INDEX(TeamRankings!$A:$R,MATCH($A172,TeamRankings!$B:$B,0),COLUMN()-47),INDEX(TeamRankings!$A:$R,MATCH($A172&amp;" NCAA",TeamRankings!$B:$B,0),COLUMN()-47))</f>
        <v>90.84</v>
      </c>
      <c r="BM172" s="41">
        <f>IFERROR(INDEX(TeamRankings!$A:$R,MATCH($A172,TeamRankings!$B:$B,0),COLUMN()-47),INDEX(TeamRankings!$A:$R,MATCH($A172&amp;" NCAA",TeamRankings!$B:$B,0),COLUMN()-47))</f>
        <v>23.46</v>
      </c>
      <c r="BN172">
        <f t="shared" si="48"/>
        <v>32</v>
      </c>
      <c r="BO172">
        <f t="shared" si="49"/>
        <v>26</v>
      </c>
      <c r="BP172">
        <f t="shared" si="35"/>
        <v>71.441176470588232</v>
      </c>
      <c r="BQ172" s="41" t="str">
        <f>INDEX(TeamRankings!$A:$R,MATCH($A172,TeamRankings!$B:$B,0),3)</f>
        <v>Big Ten</v>
      </c>
      <c r="BR172" s="40">
        <f t="shared" si="36"/>
        <v>8.8999999999999915</v>
      </c>
      <c r="BS172" s="40">
        <f t="shared" si="37"/>
        <v>6.2E-2</v>
      </c>
      <c r="BT172" s="40">
        <f t="shared" si="38"/>
        <v>-2.4000000000000021E-2</v>
      </c>
      <c r="BU172" s="40">
        <f t="shared" si="39"/>
        <v>5.7000000000000051E-2</v>
      </c>
      <c r="BV172" s="40">
        <f t="shared" si="40"/>
        <v>12</v>
      </c>
      <c r="BW172" s="40">
        <f t="shared" si="41"/>
        <v>0.20000000000000284</v>
      </c>
      <c r="BX172" s="40">
        <f t="shared" si="42"/>
        <v>-3.9000000000000004</v>
      </c>
      <c r="BY172" s="40">
        <f t="shared" si="43"/>
        <v>3.5</v>
      </c>
      <c r="BZ172" s="40">
        <f t="shared" si="44"/>
        <v>5.4999999999999993E-2</v>
      </c>
      <c r="CA172" s="40">
        <f t="shared" si="45"/>
        <v>4.1999999999999993</v>
      </c>
      <c r="CB172" s="40">
        <f t="shared" si="46"/>
        <v>9.1999999999999993</v>
      </c>
      <c r="CC172" s="40">
        <f t="shared" si="47"/>
        <v>5.1999999999999991E-2</v>
      </c>
    </row>
    <row r="173" spans="1:81" x14ac:dyDescent="0.25">
      <c r="A173" t="s">
        <v>299</v>
      </c>
      <c r="B173">
        <f>IFERROR(INDEX(BasicStats!$A:$AH,MATCH($A173,BasicStats!$B:$B,0),COLUMN()+1),INDEX(BasicStats!$A:$AH,MATCH($A173&amp;" NCAA",BasicStats!$B:$B,0),COLUMN()+1))</f>
        <v>32</v>
      </c>
      <c r="C173">
        <f>IFERROR(INDEX(BasicStats!$A:$AH,MATCH($A173,BasicStats!$B:$B,0),COLUMN()+1),INDEX(BasicStats!$A:$AH,MATCH($A173&amp;" NCAA",BasicStats!$B:$B,0),COLUMN()+1))</f>
        <v>15</v>
      </c>
      <c r="D173">
        <f>IFERROR(INDEX(BasicStats!$A:$AH,MATCH($A173,BasicStats!$B:$B,0),COLUMN()+1),INDEX(BasicStats!$A:$AH,MATCH($A173&amp;" NCAA",BasicStats!$B:$B,0),COLUMN()+1))</f>
        <v>17</v>
      </c>
      <c r="E173">
        <f>IFERROR(INDEX(BasicStats!$A:$AH,MATCH($A173,BasicStats!$B:$B,0),COLUMN()+1),INDEX(BasicStats!$A:$AH,MATCH($A173&amp;" NCAA",BasicStats!$B:$B,0),COLUMN()+1))</f>
        <v>0.46899999999999997</v>
      </c>
      <c r="F173">
        <f>IFERROR(INDEX(BasicStats!$A:$AH,MATCH($A173,BasicStats!$B:$B,0),COLUMN()+1),INDEX(BasicStats!$A:$AH,MATCH($A173&amp;" NCAA",BasicStats!$B:$B,0),COLUMN()+1))</f>
        <v>-8.25</v>
      </c>
      <c r="G173">
        <f>IFERROR(INDEX(BasicStats!$A:$AH,MATCH($A173,BasicStats!$B:$B,0),COLUMN()+1),INDEX(BasicStats!$A:$AH,MATCH($A173&amp;" NCAA",BasicStats!$B:$B,0),COLUMN()+1))</f>
        <v>-6.92</v>
      </c>
      <c r="H173">
        <f>IFERROR(INDEX(BasicStats!$A:$AH,MATCH($A173,BasicStats!$B:$B,0),COLUMN()+1),INDEX(BasicStats!$A:$AH,MATCH($A173&amp;" NCAA",BasicStats!$B:$B,0),COLUMN()+1))</f>
        <v>7</v>
      </c>
      <c r="I173">
        <f>IFERROR(INDEX(BasicStats!$A:$AH,MATCH($A173,BasicStats!$B:$B,0),COLUMN()+1),INDEX(BasicStats!$A:$AH,MATCH($A173&amp;" NCAA",BasicStats!$B:$B,0),COLUMN()+1))</f>
        <v>9</v>
      </c>
      <c r="J173">
        <f>IFERROR(INDEX(BasicStats!$A:$AH,MATCH($A173,BasicStats!$B:$B,0),COLUMN()+1),INDEX(BasicStats!$A:$AH,MATCH($A173&amp;" NCAA",BasicStats!$B:$B,0),COLUMN()+1))</f>
        <v>8</v>
      </c>
      <c r="K173">
        <f>IFERROR(INDEX(BasicStats!$A:$AH,MATCH($A173,BasicStats!$B:$B,0),COLUMN()+1),INDEX(BasicStats!$A:$AH,MATCH($A173&amp;" NCAA",BasicStats!$B:$B,0),COLUMN()+1))</f>
        <v>5</v>
      </c>
      <c r="L173">
        <f>IFERROR(INDEX(BasicStats!$A:$AH,MATCH($A173,BasicStats!$B:$B,0),COLUMN()+1),INDEX(BasicStats!$A:$AH,MATCH($A173&amp;" NCAA",BasicStats!$B:$B,0),COLUMN()+1))</f>
        <v>5</v>
      </c>
      <c r="M173">
        <f>IFERROR(INDEX(BasicStats!$A:$AH,MATCH($A173,BasicStats!$B:$B,0),COLUMN()+1),INDEX(BasicStats!$A:$AH,MATCH($A173&amp;" NCAA",BasicStats!$B:$B,0),COLUMN()+1))</f>
        <v>12</v>
      </c>
      <c r="N173">
        <f>IFERROR(INDEX(BasicStats!$A:$AH,MATCH($A173,BasicStats!$B:$B,0),COLUMN()+1),INDEX(BasicStats!$A:$AH,MATCH($A173&amp;" NCAA",BasicStats!$B:$B,0),COLUMN()+1))</f>
        <v>2456</v>
      </c>
      <c r="O173">
        <f>IFERROR(INDEX(BasicStats!$A:$AH,MATCH($A173,BasicStats!$B:$B,0),COLUMN()+1),INDEX(BasicStats!$A:$AH,MATCH($A173&amp;" NCAA",BasicStats!$B:$B,0),COLUMN()+1))</f>
        <v>2420</v>
      </c>
      <c r="P173">
        <f>IFERROR(INDEX(BasicStats!$A:$AH,MATCH($A173,BasicStats!$B:$B,0),COLUMN()+1),INDEX(BasicStats!$A:$AH,MATCH($A173&amp;" NCAA",BasicStats!$B:$B,0),COLUMN()+1))</f>
        <v>0</v>
      </c>
      <c r="Q173">
        <f>IFERROR(INDEX(BasicStats!$A:$AH,MATCH($A173,BasicStats!$B:$B,0),COLUMN()+1),INDEX(BasicStats!$A:$AH,MATCH($A173&amp;" NCAA",BasicStats!$B:$B,0),COLUMN()+1))</f>
        <v>1290</v>
      </c>
      <c r="R173">
        <f>IFERROR(INDEX(BasicStats!$A:$AH,MATCH($A173,BasicStats!$B:$B,0),COLUMN()+1),INDEX(BasicStats!$A:$AH,MATCH($A173&amp;" NCAA",BasicStats!$B:$B,0),COLUMN()+1))</f>
        <v>875</v>
      </c>
      <c r="S173">
        <f>IFERROR(INDEX(BasicStats!$A:$AH,MATCH($A173,BasicStats!$B:$B,0),COLUMN()+1),INDEX(BasicStats!$A:$AH,MATCH($A173&amp;" NCAA",BasicStats!$B:$B,0),COLUMN()+1))</f>
        <v>1852</v>
      </c>
      <c r="T173">
        <f>IFERROR(INDEX(BasicStats!$A:$AH,MATCH($A173,BasicStats!$B:$B,0),COLUMN()+1),INDEX(BasicStats!$A:$AH,MATCH($A173&amp;" NCAA",BasicStats!$B:$B,0),COLUMN()+1))</f>
        <v>0.47199999999999998</v>
      </c>
      <c r="U173">
        <f>IFERROR(INDEX(BasicStats!$A:$AH,MATCH($A173,BasicStats!$B:$B,0),COLUMN()+1),INDEX(BasicStats!$A:$AH,MATCH($A173&amp;" NCAA",BasicStats!$B:$B,0),COLUMN()+1))</f>
        <v>246</v>
      </c>
      <c r="V173">
        <f>IFERROR(INDEX(BasicStats!$A:$AH,MATCH($A173,BasicStats!$B:$B,0),COLUMN()+1),INDEX(BasicStats!$A:$AH,MATCH($A173&amp;" NCAA",BasicStats!$B:$B,0),COLUMN()+1))</f>
        <v>721</v>
      </c>
      <c r="W173">
        <f>IFERROR(INDEX(BasicStats!$A:$AH,MATCH($A173,BasicStats!$B:$B,0),COLUMN()+1),INDEX(BasicStats!$A:$AH,MATCH($A173&amp;" NCAA",BasicStats!$B:$B,0),COLUMN()+1))</f>
        <v>0.34100000000000003</v>
      </c>
      <c r="X173">
        <f>IFERROR(INDEX(BasicStats!$A:$AH,MATCH($A173,BasicStats!$B:$B,0),COLUMN()+1),INDEX(BasicStats!$A:$AH,MATCH($A173&amp;" NCAA",BasicStats!$B:$B,0),COLUMN()+1))</f>
        <v>460</v>
      </c>
      <c r="Y173">
        <f>IFERROR(INDEX(BasicStats!$A:$AH,MATCH($A173,BasicStats!$B:$B,0),COLUMN()+1),INDEX(BasicStats!$A:$AH,MATCH($A173&amp;" NCAA",BasicStats!$B:$B,0),COLUMN()+1))</f>
        <v>639</v>
      </c>
      <c r="Z173">
        <f>IFERROR(INDEX(BasicStats!$A:$AH,MATCH($A173,BasicStats!$B:$B,0),COLUMN()+1),INDEX(BasicStats!$A:$AH,MATCH($A173&amp;" NCAA",BasicStats!$B:$B,0),COLUMN()+1))</f>
        <v>0.72</v>
      </c>
      <c r="AA173">
        <f>IFERROR(INDEX(BasicStats!$A:$AH,MATCH($A173,BasicStats!$B:$B,0),COLUMN()+1),INDEX(BasicStats!$A:$AH,MATCH($A173&amp;" NCAA",BasicStats!$B:$B,0),COLUMN()+1))</f>
        <v>293</v>
      </c>
      <c r="AB173">
        <f>IFERROR(INDEX(BasicStats!$A:$AH,MATCH($A173,BasicStats!$B:$B,0),COLUMN()+1),INDEX(BasicStats!$A:$AH,MATCH($A173&amp;" NCAA",BasicStats!$B:$B,0),COLUMN()+1))</f>
        <v>1115</v>
      </c>
      <c r="AC173">
        <f>IFERROR(INDEX(BasicStats!$A:$AH,MATCH($A173,BasicStats!$B:$B,0),COLUMN()+1),INDEX(BasicStats!$A:$AH,MATCH($A173&amp;" NCAA",BasicStats!$B:$B,0),COLUMN()+1))</f>
        <v>500</v>
      </c>
      <c r="AD173">
        <f>IFERROR(INDEX(BasicStats!$A:$AH,MATCH($A173,BasicStats!$B:$B,0),COLUMN()+1),INDEX(BasicStats!$A:$AH,MATCH($A173&amp;" NCAA",BasicStats!$B:$B,0),COLUMN()+1))</f>
        <v>181</v>
      </c>
      <c r="AE173">
        <f>IFERROR(INDEX(BasicStats!$A:$AH,MATCH($A173,BasicStats!$B:$B,0),COLUMN()+1),INDEX(BasicStats!$A:$AH,MATCH($A173&amp;" NCAA",BasicStats!$B:$B,0),COLUMN()+1))</f>
        <v>85</v>
      </c>
      <c r="AF173">
        <f>IFERROR(INDEX(BasicStats!$A:$AH,MATCH($A173,BasicStats!$B:$B,0),COLUMN()+1),INDEX(BasicStats!$A:$AH,MATCH($A173&amp;" NCAA",BasicStats!$B:$B,0),COLUMN()+1))</f>
        <v>447</v>
      </c>
      <c r="AG173" s="38">
        <f>IFERROR(INDEX(AdvancedStats!$A:$AD,MATCH($A173,AdvancedStats!$B:$B,0),COLUMN()-15),INDEX(AdvancedStats!$A:$AD,MATCH($A173&amp;" NCAA",AdvancedStats!$B:$B,0),COLUMN()-15))</f>
        <v>71.900000000000006</v>
      </c>
      <c r="AH173" s="38">
        <f>IFERROR(INDEX(AdvancedStats!$A:$AD,MATCH($A173,AdvancedStats!$B:$B,0),COLUMN()-15),INDEX(AdvancedStats!$A:$AD,MATCH($A173&amp;" NCAA",AdvancedStats!$B:$B,0),COLUMN()-15))</f>
        <v>106</v>
      </c>
      <c r="AI173" s="38">
        <f>IFERROR(INDEX(AdvancedStats!$A:$AD,MATCH($A173,AdvancedStats!$B:$B,0),COLUMN()-15),INDEX(AdvancedStats!$A:$AD,MATCH($A173&amp;" NCAA",AdvancedStats!$B:$B,0),COLUMN()-15))</f>
        <v>0.34499999999999997</v>
      </c>
      <c r="AJ173" s="38">
        <f>IFERROR(INDEX(AdvancedStats!$A:$AD,MATCH($A173,AdvancedStats!$B:$B,0),COLUMN()-15),INDEX(AdvancedStats!$A:$AD,MATCH($A173&amp;" NCAA",AdvancedStats!$B:$B,0),COLUMN()-15))</f>
        <v>0.38900000000000001</v>
      </c>
      <c r="AK173" s="38">
        <f>IFERROR(INDEX(AdvancedStats!$A:$AD,MATCH($A173,AdvancedStats!$B:$B,0),COLUMN()-15),INDEX(AdvancedStats!$A:$AD,MATCH($A173&amp;" NCAA",AdvancedStats!$B:$B,0),COLUMN()-15))</f>
        <v>0.56999999999999995</v>
      </c>
      <c r="AL173" s="38">
        <f>IFERROR(INDEX(AdvancedStats!$A:$AD,MATCH($A173,AdvancedStats!$B:$B,0),COLUMN()-15),INDEX(AdvancedStats!$A:$AD,MATCH($A173&amp;" NCAA",AdvancedStats!$B:$B,0),COLUMN()-15))</f>
        <v>49.8</v>
      </c>
      <c r="AM173" s="38">
        <f>IFERROR(INDEX(AdvancedStats!$A:$AD,MATCH($A173,AdvancedStats!$B:$B,0),COLUMN()-15),INDEX(AdvancedStats!$A:$AD,MATCH($A173&amp;" NCAA",AdvancedStats!$B:$B,0),COLUMN()-15))</f>
        <v>57.1</v>
      </c>
      <c r="AN173" s="38">
        <f>IFERROR(INDEX(AdvancedStats!$A:$AD,MATCH($A173,AdvancedStats!$B:$B,0),COLUMN()-15),INDEX(AdvancedStats!$A:$AD,MATCH($A173&amp;" NCAA",AdvancedStats!$B:$B,0),COLUMN()-15))</f>
        <v>7.8</v>
      </c>
      <c r="AO173" s="38">
        <f>IFERROR(INDEX(AdvancedStats!$A:$AD,MATCH($A173,AdvancedStats!$B:$B,0),COLUMN()-15),INDEX(AdvancedStats!$A:$AD,MATCH($A173&amp;" NCAA",AdvancedStats!$B:$B,0),COLUMN()-15))</f>
        <v>6.8</v>
      </c>
      <c r="AP173" s="38">
        <f>IFERROR(INDEX(AdvancedStats!$A:$AD,MATCH($A173,AdvancedStats!$B:$B,0),COLUMN()-15),INDEX(AdvancedStats!$A:$AD,MATCH($A173&amp;" NCAA",AdvancedStats!$B:$B,0),COLUMN()-15))</f>
        <v>0.53900000000000003</v>
      </c>
      <c r="AQ173" s="38">
        <f>IFERROR(INDEX(AdvancedStats!$A:$AD,MATCH($A173,AdvancedStats!$B:$B,0),COLUMN()-15),INDEX(AdvancedStats!$A:$AD,MATCH($A173&amp;" NCAA",AdvancedStats!$B:$B,0),COLUMN()-15))</f>
        <v>17.2</v>
      </c>
      <c r="AR173" s="38">
        <f>IFERROR(INDEX(AdvancedStats!$A:$AD,MATCH($A173,AdvancedStats!$B:$B,0),COLUMN()-15),INDEX(AdvancedStats!$A:$AD,MATCH($A173&amp;" NCAA",AdvancedStats!$B:$B,0),COLUMN()-15))</f>
        <v>27.2</v>
      </c>
      <c r="AS173" s="38">
        <f>IFERROR(INDEX(AdvancedStats!$A:$AD,MATCH($A173,AdvancedStats!$B:$B,0),COLUMN()-15),INDEX(AdvancedStats!$A:$AD,MATCH($A173&amp;" NCAA",AdvancedStats!$B:$B,0),COLUMN()-15))</f>
        <v>0.248</v>
      </c>
      <c r="AT173" s="39">
        <f>IFERROR(INDEX(AdvancedOpponentStats!$A:$AD,MATCH($A173,AdvancedOpponentStats!$B:$B,0),COLUMN()-27),INDEX(AdvancedOpponentStats!$A:$AD,MATCH($A173&amp;" NCAA",AdvancedOpponentStats!$B:$B,0),COLUMN()-27))</f>
        <v>104.4</v>
      </c>
      <c r="AU173" s="39">
        <f>IFERROR(INDEX(AdvancedOpponentStats!$A:$AD,MATCH($A173,AdvancedOpponentStats!$B:$B,0),COLUMN()-27),INDEX(AdvancedOpponentStats!$A:$AD,MATCH($A173&amp;" NCAA",AdvancedOpponentStats!$B:$B,0),COLUMN()-27))</f>
        <v>0.32500000000000001</v>
      </c>
      <c r="AV173" s="39">
        <f>IFERROR(INDEX(AdvancedOpponentStats!$A:$AD,MATCH($A173,AdvancedOpponentStats!$B:$B,0),COLUMN()-27),INDEX(AdvancedOpponentStats!$A:$AD,MATCH($A173&amp;" NCAA",AdvancedOpponentStats!$B:$B,0),COLUMN()-27))</f>
        <v>0.35599999999999998</v>
      </c>
      <c r="AW173" s="39">
        <f>IFERROR(INDEX(AdvancedOpponentStats!$A:$AD,MATCH($A173,AdvancedOpponentStats!$B:$B,0),COLUMN()-27),INDEX(AdvancedOpponentStats!$A:$AD,MATCH($A173&amp;" NCAA",AdvancedOpponentStats!$B:$B,0),COLUMN()-27))</f>
        <v>0.53900000000000003</v>
      </c>
      <c r="AX173" s="39">
        <f>IFERROR(INDEX(AdvancedOpponentStats!$A:$AD,MATCH($A173,AdvancedOpponentStats!$B:$B,0),COLUMN()-27),INDEX(AdvancedOpponentStats!$A:$AD,MATCH($A173&amp;" NCAA",AdvancedOpponentStats!$B:$B,0),COLUMN()-27))</f>
        <v>50.2</v>
      </c>
      <c r="AY173" s="39">
        <f>IFERROR(INDEX(AdvancedOpponentStats!$A:$AD,MATCH($A173,AdvancedOpponentStats!$B:$B,0),COLUMN()-27),INDEX(AdvancedOpponentStats!$A:$AD,MATCH($A173&amp;" NCAA",AdvancedOpponentStats!$B:$B,0),COLUMN()-27))</f>
        <v>46.8</v>
      </c>
      <c r="AZ173" s="39">
        <f>IFERROR(INDEX(AdvancedOpponentStats!$A:$AD,MATCH($A173,AdvancedOpponentStats!$B:$B,0),COLUMN()-27),INDEX(AdvancedOpponentStats!$A:$AD,MATCH($A173&amp;" NCAA",AdvancedOpponentStats!$B:$B,0),COLUMN()-27))</f>
        <v>9.9</v>
      </c>
      <c r="BA173" s="39">
        <f>IFERROR(INDEX(AdvancedOpponentStats!$A:$AD,MATCH($A173,AdvancedOpponentStats!$B:$B,0),COLUMN()-27),INDEX(AdvancedOpponentStats!$A:$AD,MATCH($A173&amp;" NCAA",AdvancedOpponentStats!$B:$B,0),COLUMN()-27))</f>
        <v>9.8000000000000007</v>
      </c>
      <c r="BB173" s="39">
        <f>IFERROR(INDEX(AdvancedOpponentStats!$A:$AD,MATCH($A173,AdvancedOpponentStats!$B:$B,0),COLUMN()-27),INDEX(AdvancedOpponentStats!$A:$AD,MATCH($A173&amp;" NCAA",AdvancedOpponentStats!$B:$B,0),COLUMN()-27))</f>
        <v>0.50700000000000001</v>
      </c>
      <c r="BC173" s="39">
        <f>IFERROR(INDEX(AdvancedOpponentStats!$A:$AD,MATCH($A173,AdvancedOpponentStats!$B:$B,0),COLUMN()-27),INDEX(AdvancedOpponentStats!$A:$AD,MATCH($A173&amp;" NCAA",AdvancedOpponentStats!$B:$B,0),COLUMN()-27))</f>
        <v>15.7</v>
      </c>
      <c r="BD173" s="39">
        <f>IFERROR(INDEX(AdvancedOpponentStats!$A:$AD,MATCH($A173,AdvancedOpponentStats!$B:$B,0),COLUMN()-27),INDEX(AdvancedOpponentStats!$A:$AD,MATCH($A173&amp;" NCAA",AdvancedOpponentStats!$B:$B,0),COLUMN()-27))</f>
        <v>29.3</v>
      </c>
      <c r="BE173" s="39">
        <f>IFERROR(INDEX(AdvancedOpponentStats!$A:$AD,MATCH($A173,AdvancedOpponentStats!$B:$B,0),COLUMN()-27),INDEX(AdvancedOpponentStats!$A:$AD,MATCH($A173&amp;" NCAA",AdvancedOpponentStats!$B:$B,0),COLUMN()-27))</f>
        <v>0.23</v>
      </c>
      <c r="BF173" s="41">
        <f>IFERROR(INDEX(TeamRankings!$A:$R,MATCH($A173,TeamRankings!$B:$B,0),COLUMN()-49),INDEX(TeamRankings!$A:$R,MATCH($A173&amp;" NCAA",TeamRankings!$B:$B,0),COLUMN()-49))</f>
        <v>1.1299999999999999</v>
      </c>
      <c r="BG173" s="41">
        <f>IFERROR(INDEX(TeamRankings!$A:$R,MATCH($A173,TeamRankings!$B:$B,0),COLUMN()-48),INDEX(TeamRankings!$A:$R,MATCH($A173&amp;" NCAA",TeamRankings!$B:$B,0),COLUMN()-48))</f>
        <v>-6.92</v>
      </c>
      <c r="BH173" s="41">
        <f>IFERROR(INDEX(TeamRankings!$A:$R,MATCH($A173,TeamRankings!$B:$B,0),COLUMN()-47),INDEX(TeamRankings!$A:$R,MATCH($A173&amp;" NCAA",TeamRankings!$B:$B,0),COLUMN()-47))</f>
        <v>1.1299999999999999</v>
      </c>
      <c r="BI173" s="41">
        <f>IFERROR(INDEX(TeamRankings!$A:$R,MATCH($A173,TeamRankings!$B:$B,0),COLUMN()-47),INDEX(TeamRankings!$A:$R,MATCH($A173&amp;" NCAA",TeamRankings!$B:$B,0),COLUMN()-47))</f>
        <v>-9.3800000000000008</v>
      </c>
      <c r="BJ173" s="41">
        <f>IFERROR(INDEX(TeamRankings!$A:$R,MATCH($A173,TeamRankings!$B:$B,0),COLUMN()-47),INDEX(TeamRankings!$A:$R,MATCH($A173&amp;" NCAA",TeamRankings!$B:$B,0),COLUMN()-47))</f>
        <v>-8.25</v>
      </c>
      <c r="BK173" s="41">
        <f>IFERROR(INDEX(TeamRankings!$A:$R,MATCH($A173,TeamRankings!$B:$B,0),COLUMN()-47),INDEX(TeamRankings!$A:$R,MATCH($A173&amp;" NCAA",TeamRankings!$B:$B,0),COLUMN()-47))</f>
        <v>101.14</v>
      </c>
      <c r="BL173" s="41">
        <f>IFERROR(INDEX(TeamRankings!$A:$R,MATCH($A173,TeamRankings!$B:$B,0),COLUMN()-47),INDEX(TeamRankings!$A:$R,MATCH($A173&amp;" NCAA",TeamRankings!$B:$B,0),COLUMN()-47))</f>
        <v>112.41</v>
      </c>
      <c r="BM173" s="41">
        <f>IFERROR(INDEX(TeamRankings!$A:$R,MATCH($A173,TeamRankings!$B:$B,0),COLUMN()-47),INDEX(TeamRankings!$A:$R,MATCH($A173&amp;" NCAA",TeamRankings!$B:$B,0),COLUMN()-47))</f>
        <v>-11.27</v>
      </c>
      <c r="BN173">
        <f t="shared" si="48"/>
        <v>204.5</v>
      </c>
      <c r="BO173">
        <f t="shared" si="49"/>
        <v>315</v>
      </c>
      <c r="BP173">
        <f t="shared" si="35"/>
        <v>76.75</v>
      </c>
      <c r="BQ173" s="41" t="str">
        <f>INDEX(TeamRankings!$A:$R,MATCH($A173,TeamRankings!$B:$B,0),3)</f>
        <v>AEC</v>
      </c>
      <c r="BR173" s="40">
        <f t="shared" si="36"/>
        <v>1.5999999999999943</v>
      </c>
      <c r="BS173" s="40">
        <f t="shared" si="37"/>
        <v>1.9999999999999962E-2</v>
      </c>
      <c r="BT173" s="40">
        <f t="shared" si="38"/>
        <v>3.3000000000000029E-2</v>
      </c>
      <c r="BU173" s="40">
        <f t="shared" si="39"/>
        <v>3.0999999999999917E-2</v>
      </c>
      <c r="BV173" s="40">
        <f t="shared" si="40"/>
        <v>-0.40000000000000568</v>
      </c>
      <c r="BW173" s="40">
        <f t="shared" si="41"/>
        <v>10.300000000000004</v>
      </c>
      <c r="BX173" s="40">
        <f t="shared" si="42"/>
        <v>-2.1000000000000005</v>
      </c>
      <c r="BY173" s="40">
        <f t="shared" si="43"/>
        <v>-3.0000000000000009</v>
      </c>
      <c r="BZ173" s="40">
        <f t="shared" si="44"/>
        <v>3.2000000000000028E-2</v>
      </c>
      <c r="CA173" s="40">
        <f t="shared" si="45"/>
        <v>1.5</v>
      </c>
      <c r="CB173" s="40">
        <f t="shared" si="46"/>
        <v>-2.1000000000000014</v>
      </c>
      <c r="CC173" s="40">
        <f t="shared" si="47"/>
        <v>1.7999999999999988E-2</v>
      </c>
    </row>
    <row r="174" spans="1:81" x14ac:dyDescent="0.25">
      <c r="A174" t="s">
        <v>300</v>
      </c>
      <c r="B174">
        <f>IFERROR(INDEX(BasicStats!$A:$AH,MATCH($A174,BasicStats!$B:$B,0),COLUMN()+1),INDEX(BasicStats!$A:$AH,MATCH($A174&amp;" NCAA",BasicStats!$B:$B,0),COLUMN()+1))</f>
        <v>32</v>
      </c>
      <c r="C174">
        <f>IFERROR(INDEX(BasicStats!$A:$AH,MATCH($A174,BasicStats!$B:$B,0),COLUMN()+1),INDEX(BasicStats!$A:$AH,MATCH($A174&amp;" NCAA",BasicStats!$B:$B,0),COLUMN()+1))</f>
        <v>11</v>
      </c>
      <c r="D174">
        <f>IFERROR(INDEX(BasicStats!$A:$AH,MATCH($A174,BasicStats!$B:$B,0),COLUMN()+1),INDEX(BasicStats!$A:$AH,MATCH($A174&amp;" NCAA",BasicStats!$B:$B,0),COLUMN()+1))</f>
        <v>21</v>
      </c>
      <c r="E174">
        <f>IFERROR(INDEX(BasicStats!$A:$AH,MATCH($A174,BasicStats!$B:$B,0),COLUMN()+1),INDEX(BasicStats!$A:$AH,MATCH($A174&amp;" NCAA",BasicStats!$B:$B,0),COLUMN()+1))</f>
        <v>0.34399999999999997</v>
      </c>
      <c r="F174">
        <f>IFERROR(INDEX(BasicStats!$A:$AH,MATCH($A174,BasicStats!$B:$B,0),COLUMN()+1),INDEX(BasicStats!$A:$AH,MATCH($A174&amp;" NCAA",BasicStats!$B:$B,0),COLUMN()+1))</f>
        <v>-3.01</v>
      </c>
      <c r="G174">
        <f>IFERROR(INDEX(BasicStats!$A:$AH,MATCH($A174,BasicStats!$B:$B,0),COLUMN()+1),INDEX(BasicStats!$A:$AH,MATCH($A174&amp;" NCAA",BasicStats!$B:$B,0),COLUMN()+1))</f>
        <v>-0.16</v>
      </c>
      <c r="H174">
        <f>IFERROR(INDEX(BasicStats!$A:$AH,MATCH($A174,BasicStats!$B:$B,0),COLUMN()+1),INDEX(BasicStats!$A:$AH,MATCH($A174&amp;" NCAA",BasicStats!$B:$B,0),COLUMN()+1))</f>
        <v>4</v>
      </c>
      <c r="I174">
        <f>IFERROR(INDEX(BasicStats!$A:$AH,MATCH($A174,BasicStats!$B:$B,0),COLUMN()+1),INDEX(BasicStats!$A:$AH,MATCH($A174&amp;" NCAA",BasicStats!$B:$B,0),COLUMN()+1))</f>
        <v>14</v>
      </c>
      <c r="J174">
        <f>IFERROR(INDEX(BasicStats!$A:$AH,MATCH($A174,BasicStats!$B:$B,0),COLUMN()+1),INDEX(BasicStats!$A:$AH,MATCH($A174&amp;" NCAA",BasicStats!$B:$B,0),COLUMN()+1))</f>
        <v>9</v>
      </c>
      <c r="K174">
        <f>IFERROR(INDEX(BasicStats!$A:$AH,MATCH($A174,BasicStats!$B:$B,0),COLUMN()+1),INDEX(BasicStats!$A:$AH,MATCH($A174&amp;" NCAA",BasicStats!$B:$B,0),COLUMN()+1))</f>
        <v>8</v>
      </c>
      <c r="L174">
        <f>IFERROR(INDEX(BasicStats!$A:$AH,MATCH($A174,BasicStats!$B:$B,0),COLUMN()+1),INDEX(BasicStats!$A:$AH,MATCH($A174&amp;" NCAA",BasicStats!$B:$B,0),COLUMN()+1))</f>
        <v>1</v>
      </c>
      <c r="M174">
        <f>IFERROR(INDEX(BasicStats!$A:$AH,MATCH($A174,BasicStats!$B:$B,0),COLUMN()+1),INDEX(BasicStats!$A:$AH,MATCH($A174&amp;" NCAA",BasicStats!$B:$B,0),COLUMN()+1))</f>
        <v>11</v>
      </c>
      <c r="N174">
        <f>IFERROR(INDEX(BasicStats!$A:$AH,MATCH($A174,BasicStats!$B:$B,0),COLUMN()+1),INDEX(BasicStats!$A:$AH,MATCH($A174&amp;" NCAA",BasicStats!$B:$B,0),COLUMN()+1))</f>
        <v>2263</v>
      </c>
      <c r="O174">
        <f>IFERROR(INDEX(BasicStats!$A:$AH,MATCH($A174,BasicStats!$B:$B,0),COLUMN()+1),INDEX(BasicStats!$A:$AH,MATCH($A174&amp;" NCAA",BasicStats!$B:$B,0),COLUMN()+1))</f>
        <v>2354</v>
      </c>
      <c r="P174">
        <f>IFERROR(INDEX(BasicStats!$A:$AH,MATCH($A174,BasicStats!$B:$B,0),COLUMN()+1),INDEX(BasicStats!$A:$AH,MATCH($A174&amp;" NCAA",BasicStats!$B:$B,0),COLUMN()+1))</f>
        <v>0</v>
      </c>
      <c r="Q174">
        <f>IFERROR(INDEX(BasicStats!$A:$AH,MATCH($A174,BasicStats!$B:$B,0),COLUMN()+1),INDEX(BasicStats!$A:$AH,MATCH($A174&amp;" NCAA",BasicStats!$B:$B,0),COLUMN()+1))</f>
        <v>1290</v>
      </c>
      <c r="R174">
        <f>IFERROR(INDEX(BasicStats!$A:$AH,MATCH($A174,BasicStats!$B:$B,0),COLUMN()+1),INDEX(BasicStats!$A:$AH,MATCH($A174&amp;" NCAA",BasicStats!$B:$B,0),COLUMN()+1))</f>
        <v>808</v>
      </c>
      <c r="S174">
        <f>IFERROR(INDEX(BasicStats!$A:$AH,MATCH($A174,BasicStats!$B:$B,0),COLUMN()+1),INDEX(BasicStats!$A:$AH,MATCH($A174&amp;" NCAA",BasicStats!$B:$B,0),COLUMN()+1))</f>
        <v>1833</v>
      </c>
      <c r="T174">
        <f>IFERROR(INDEX(BasicStats!$A:$AH,MATCH($A174,BasicStats!$B:$B,0),COLUMN()+1),INDEX(BasicStats!$A:$AH,MATCH($A174&amp;" NCAA",BasicStats!$B:$B,0),COLUMN()+1))</f>
        <v>0.441</v>
      </c>
      <c r="U174">
        <f>IFERROR(INDEX(BasicStats!$A:$AH,MATCH($A174,BasicStats!$B:$B,0),COLUMN()+1),INDEX(BasicStats!$A:$AH,MATCH($A174&amp;" NCAA",BasicStats!$B:$B,0),COLUMN()+1))</f>
        <v>256</v>
      </c>
      <c r="V174">
        <f>IFERROR(INDEX(BasicStats!$A:$AH,MATCH($A174,BasicStats!$B:$B,0),COLUMN()+1),INDEX(BasicStats!$A:$AH,MATCH($A174&amp;" NCAA",BasicStats!$B:$B,0),COLUMN()+1))</f>
        <v>732</v>
      </c>
      <c r="W174">
        <f>IFERROR(INDEX(BasicStats!$A:$AH,MATCH($A174,BasicStats!$B:$B,0),COLUMN()+1),INDEX(BasicStats!$A:$AH,MATCH($A174&amp;" NCAA",BasicStats!$B:$B,0),COLUMN()+1))</f>
        <v>0.35</v>
      </c>
      <c r="X174">
        <f>IFERROR(INDEX(BasicStats!$A:$AH,MATCH($A174,BasicStats!$B:$B,0),COLUMN()+1),INDEX(BasicStats!$A:$AH,MATCH($A174&amp;" NCAA",BasicStats!$B:$B,0),COLUMN()+1))</f>
        <v>391</v>
      </c>
      <c r="Y174">
        <f>IFERROR(INDEX(BasicStats!$A:$AH,MATCH($A174,BasicStats!$B:$B,0),COLUMN()+1),INDEX(BasicStats!$A:$AH,MATCH($A174&amp;" NCAA",BasicStats!$B:$B,0),COLUMN()+1))</f>
        <v>574</v>
      </c>
      <c r="Z174">
        <f>IFERROR(INDEX(BasicStats!$A:$AH,MATCH($A174,BasicStats!$B:$B,0),COLUMN()+1),INDEX(BasicStats!$A:$AH,MATCH($A174&amp;" NCAA",BasicStats!$B:$B,0),COLUMN()+1))</f>
        <v>0.68100000000000005</v>
      </c>
      <c r="AA174">
        <f>IFERROR(INDEX(BasicStats!$A:$AH,MATCH($A174,BasicStats!$B:$B,0),COLUMN()+1),INDEX(BasicStats!$A:$AH,MATCH($A174&amp;" NCAA",BasicStats!$B:$B,0),COLUMN()+1))</f>
        <v>342</v>
      </c>
      <c r="AB174">
        <f>IFERROR(INDEX(BasicStats!$A:$AH,MATCH($A174,BasicStats!$B:$B,0),COLUMN()+1),INDEX(BasicStats!$A:$AH,MATCH($A174&amp;" NCAA",BasicStats!$B:$B,0),COLUMN()+1))</f>
        <v>1122</v>
      </c>
      <c r="AC174">
        <f>IFERROR(INDEX(BasicStats!$A:$AH,MATCH($A174,BasicStats!$B:$B,0),COLUMN()+1),INDEX(BasicStats!$A:$AH,MATCH($A174&amp;" NCAA",BasicStats!$B:$B,0),COLUMN()+1))</f>
        <v>469</v>
      </c>
      <c r="AD174">
        <f>IFERROR(INDEX(BasicStats!$A:$AH,MATCH($A174,BasicStats!$B:$B,0),COLUMN()+1),INDEX(BasicStats!$A:$AH,MATCH($A174&amp;" NCAA",BasicStats!$B:$B,0),COLUMN()+1))</f>
        <v>154</v>
      </c>
      <c r="AE174">
        <f>IFERROR(INDEX(BasicStats!$A:$AH,MATCH($A174,BasicStats!$B:$B,0),COLUMN()+1),INDEX(BasicStats!$A:$AH,MATCH($A174&amp;" NCAA",BasicStats!$B:$B,0),COLUMN()+1))</f>
        <v>93</v>
      </c>
      <c r="AF174">
        <f>IFERROR(INDEX(BasicStats!$A:$AH,MATCH($A174,BasicStats!$B:$B,0),COLUMN()+1),INDEX(BasicStats!$A:$AH,MATCH($A174&amp;" NCAA",BasicStats!$B:$B,0),COLUMN()+1))</f>
        <v>445</v>
      </c>
      <c r="AG174" s="38">
        <f>IFERROR(INDEX(AdvancedStats!$A:$AD,MATCH($A174,AdvancedStats!$B:$B,0),COLUMN()-15),INDEX(AdvancedStats!$A:$AD,MATCH($A174&amp;" NCAA",AdvancedStats!$B:$B,0),COLUMN()-15))</f>
        <v>68.400000000000006</v>
      </c>
      <c r="AH174" s="38">
        <f>IFERROR(INDEX(AdvancedStats!$A:$AD,MATCH($A174,AdvancedStats!$B:$B,0),COLUMN()-15),INDEX(AdvancedStats!$A:$AD,MATCH($A174&amp;" NCAA",AdvancedStats!$B:$B,0),COLUMN()-15))</f>
        <v>102.6</v>
      </c>
      <c r="AI174" s="38">
        <f>IFERROR(INDEX(AdvancedStats!$A:$AD,MATCH($A174,AdvancedStats!$B:$B,0),COLUMN()-15),INDEX(AdvancedStats!$A:$AD,MATCH($A174&amp;" NCAA",AdvancedStats!$B:$B,0),COLUMN()-15))</f>
        <v>0.313</v>
      </c>
      <c r="AJ174" s="38">
        <f>IFERROR(INDEX(AdvancedStats!$A:$AD,MATCH($A174,AdvancedStats!$B:$B,0),COLUMN()-15),INDEX(AdvancedStats!$A:$AD,MATCH($A174&amp;" NCAA",AdvancedStats!$B:$B,0),COLUMN()-15))</f>
        <v>0.39900000000000002</v>
      </c>
      <c r="AK174" s="38">
        <f>IFERROR(INDEX(AdvancedStats!$A:$AD,MATCH($A174,AdvancedStats!$B:$B,0),COLUMN()-15),INDEX(AdvancedStats!$A:$AD,MATCH($A174&amp;" NCAA",AdvancedStats!$B:$B,0),COLUMN()-15))</f>
        <v>0.53700000000000003</v>
      </c>
      <c r="AL174" s="38">
        <f>IFERROR(INDEX(AdvancedStats!$A:$AD,MATCH($A174,AdvancedStats!$B:$B,0),COLUMN()-15),INDEX(AdvancedStats!$A:$AD,MATCH($A174&amp;" NCAA",AdvancedStats!$B:$B,0),COLUMN()-15))</f>
        <v>52</v>
      </c>
      <c r="AM174" s="38">
        <f>IFERROR(INDEX(AdvancedStats!$A:$AD,MATCH($A174,AdvancedStats!$B:$B,0),COLUMN()-15),INDEX(AdvancedStats!$A:$AD,MATCH($A174&amp;" NCAA",AdvancedStats!$B:$B,0),COLUMN()-15))</f>
        <v>58</v>
      </c>
      <c r="AN174" s="38">
        <f>IFERROR(INDEX(AdvancedStats!$A:$AD,MATCH($A174,AdvancedStats!$B:$B,0),COLUMN()-15),INDEX(AdvancedStats!$A:$AD,MATCH($A174&amp;" NCAA",AdvancedStats!$B:$B,0),COLUMN()-15))</f>
        <v>7</v>
      </c>
      <c r="AO174" s="38">
        <f>IFERROR(INDEX(AdvancedStats!$A:$AD,MATCH($A174,AdvancedStats!$B:$B,0),COLUMN()-15),INDEX(AdvancedStats!$A:$AD,MATCH($A174&amp;" NCAA",AdvancedStats!$B:$B,0),COLUMN()-15))</f>
        <v>8</v>
      </c>
      <c r="AP174" s="38">
        <f>IFERROR(INDEX(AdvancedStats!$A:$AD,MATCH($A174,AdvancedStats!$B:$B,0),COLUMN()-15),INDEX(AdvancedStats!$A:$AD,MATCH($A174&amp;" NCAA",AdvancedStats!$B:$B,0),COLUMN()-15))</f>
        <v>0.51100000000000001</v>
      </c>
      <c r="AQ174" s="38">
        <f>IFERROR(INDEX(AdvancedStats!$A:$AD,MATCH($A174,AdvancedStats!$B:$B,0),COLUMN()-15),INDEX(AdvancedStats!$A:$AD,MATCH($A174&amp;" NCAA",AdvancedStats!$B:$B,0),COLUMN()-15))</f>
        <v>17.399999999999999</v>
      </c>
      <c r="AR174" s="38">
        <f>IFERROR(INDEX(AdvancedStats!$A:$AD,MATCH($A174,AdvancedStats!$B:$B,0),COLUMN()-15),INDEX(AdvancedStats!$A:$AD,MATCH($A174&amp;" NCAA",AdvancedStats!$B:$B,0),COLUMN()-15))</f>
        <v>31.3</v>
      </c>
      <c r="AS174" s="38">
        <f>IFERROR(INDEX(AdvancedStats!$A:$AD,MATCH($A174,AdvancedStats!$B:$B,0),COLUMN()-15),INDEX(AdvancedStats!$A:$AD,MATCH($A174&amp;" NCAA",AdvancedStats!$B:$B,0),COLUMN()-15))</f>
        <v>0.21299999999999999</v>
      </c>
      <c r="AT174" s="39">
        <f>IFERROR(INDEX(AdvancedOpponentStats!$A:$AD,MATCH($A174,AdvancedOpponentStats!$B:$B,0),COLUMN()-27),INDEX(AdvancedOpponentStats!$A:$AD,MATCH($A174&amp;" NCAA",AdvancedOpponentStats!$B:$B,0),COLUMN()-27))</f>
        <v>106.7</v>
      </c>
      <c r="AU174" s="39">
        <f>IFERROR(INDEX(AdvancedOpponentStats!$A:$AD,MATCH($A174,AdvancedOpponentStats!$B:$B,0),COLUMN()-27),INDEX(AdvancedOpponentStats!$A:$AD,MATCH($A174&amp;" NCAA",AdvancedOpponentStats!$B:$B,0),COLUMN()-27))</f>
        <v>0.41399999999999998</v>
      </c>
      <c r="AV174" s="39">
        <f>IFERROR(INDEX(AdvancedOpponentStats!$A:$AD,MATCH($A174,AdvancedOpponentStats!$B:$B,0),COLUMN()-27),INDEX(AdvancedOpponentStats!$A:$AD,MATCH($A174&amp;" NCAA",AdvancedOpponentStats!$B:$B,0),COLUMN()-27))</f>
        <v>0.34799999999999998</v>
      </c>
      <c r="AW174" s="39">
        <f>IFERROR(INDEX(AdvancedOpponentStats!$A:$AD,MATCH($A174,AdvancedOpponentStats!$B:$B,0),COLUMN()-27),INDEX(AdvancedOpponentStats!$A:$AD,MATCH($A174&amp;" NCAA",AdvancedOpponentStats!$B:$B,0),COLUMN()-27))</f>
        <v>0.55500000000000005</v>
      </c>
      <c r="AX174" s="39">
        <f>IFERROR(INDEX(AdvancedOpponentStats!$A:$AD,MATCH($A174,AdvancedOpponentStats!$B:$B,0),COLUMN()-27),INDEX(AdvancedOpponentStats!$A:$AD,MATCH($A174&amp;" NCAA",AdvancedOpponentStats!$B:$B,0),COLUMN()-27))</f>
        <v>48</v>
      </c>
      <c r="AY174" s="39">
        <f>IFERROR(INDEX(AdvancedOpponentStats!$A:$AD,MATCH($A174,AdvancedOpponentStats!$B:$B,0),COLUMN()-27),INDEX(AdvancedOpponentStats!$A:$AD,MATCH($A174&amp;" NCAA",AdvancedOpponentStats!$B:$B,0),COLUMN()-27))</f>
        <v>59.9</v>
      </c>
      <c r="AZ174" s="39">
        <f>IFERROR(INDEX(AdvancedOpponentStats!$A:$AD,MATCH($A174,AdvancedOpponentStats!$B:$B,0),COLUMN()-27),INDEX(AdvancedOpponentStats!$A:$AD,MATCH($A174&amp;" NCAA",AdvancedOpponentStats!$B:$B,0),COLUMN()-27))</f>
        <v>9.6999999999999993</v>
      </c>
      <c r="BA174" s="39">
        <f>IFERROR(INDEX(AdvancedOpponentStats!$A:$AD,MATCH($A174,AdvancedOpponentStats!$B:$B,0),COLUMN()-27),INDEX(AdvancedOpponentStats!$A:$AD,MATCH($A174&amp;" NCAA",AdvancedOpponentStats!$B:$B,0),COLUMN()-27))</f>
        <v>10.4</v>
      </c>
      <c r="BB174" s="39">
        <f>IFERROR(INDEX(AdvancedOpponentStats!$A:$AD,MATCH($A174,AdvancedOpponentStats!$B:$B,0),COLUMN()-27),INDEX(AdvancedOpponentStats!$A:$AD,MATCH($A174&amp;" NCAA",AdvancedOpponentStats!$B:$B,0),COLUMN()-27))</f>
        <v>0.51200000000000001</v>
      </c>
      <c r="BC174" s="39">
        <f>IFERROR(INDEX(AdvancedOpponentStats!$A:$AD,MATCH($A174,AdvancedOpponentStats!$B:$B,0),COLUMN()-27),INDEX(AdvancedOpponentStats!$A:$AD,MATCH($A174&amp;" NCAA",AdvancedOpponentStats!$B:$B,0),COLUMN()-27))</f>
        <v>14.9</v>
      </c>
      <c r="BD174" s="39">
        <f>IFERROR(INDEX(AdvancedOpponentStats!$A:$AD,MATCH($A174,AdvancedOpponentStats!$B:$B,0),COLUMN()-27),INDEX(AdvancedOpponentStats!$A:$AD,MATCH($A174&amp;" NCAA",AdvancedOpponentStats!$B:$B,0),COLUMN()-27))</f>
        <v>27</v>
      </c>
      <c r="BE174" s="39">
        <f>IFERROR(INDEX(AdvancedOpponentStats!$A:$AD,MATCH($A174,AdvancedOpponentStats!$B:$B,0),COLUMN()-27),INDEX(AdvancedOpponentStats!$A:$AD,MATCH($A174&amp;" NCAA",AdvancedOpponentStats!$B:$B,0),COLUMN()-27))</f>
        <v>0.30399999999999999</v>
      </c>
      <c r="BF174" s="41">
        <f>IFERROR(INDEX(TeamRankings!$A:$R,MATCH($A174,TeamRankings!$B:$B,0),COLUMN()-49),INDEX(TeamRankings!$A:$R,MATCH($A174&amp;" NCAA",TeamRankings!$B:$B,0),COLUMN()-49))</f>
        <v>-2.84</v>
      </c>
      <c r="BG174" s="41">
        <f>IFERROR(INDEX(TeamRankings!$A:$R,MATCH($A174,TeamRankings!$B:$B,0),COLUMN()-48),INDEX(TeamRankings!$A:$R,MATCH($A174&amp;" NCAA",TeamRankings!$B:$B,0),COLUMN()-48))</f>
        <v>-0.16</v>
      </c>
      <c r="BH174" s="41">
        <f>IFERROR(INDEX(TeamRankings!$A:$R,MATCH($A174,TeamRankings!$B:$B,0),COLUMN()-47),INDEX(TeamRankings!$A:$R,MATCH($A174&amp;" NCAA",TeamRankings!$B:$B,0),COLUMN()-47))</f>
        <v>-0.22</v>
      </c>
      <c r="BI174" s="41">
        <f>IFERROR(INDEX(TeamRankings!$A:$R,MATCH($A174,TeamRankings!$B:$B,0),COLUMN()-47),INDEX(TeamRankings!$A:$R,MATCH($A174&amp;" NCAA",TeamRankings!$B:$B,0),COLUMN()-47))</f>
        <v>-2.79</v>
      </c>
      <c r="BJ174" s="41">
        <f>IFERROR(INDEX(TeamRankings!$A:$R,MATCH($A174,TeamRankings!$B:$B,0),COLUMN()-47),INDEX(TeamRankings!$A:$R,MATCH($A174&amp;" NCAA",TeamRankings!$B:$B,0),COLUMN()-47))</f>
        <v>-3.01</v>
      </c>
      <c r="BK174" s="41">
        <f>IFERROR(INDEX(TeamRankings!$A:$R,MATCH($A174,TeamRankings!$B:$B,0),COLUMN()-47),INDEX(TeamRankings!$A:$R,MATCH($A174&amp;" NCAA",TeamRankings!$B:$B,0),COLUMN()-47))</f>
        <v>103.31</v>
      </c>
      <c r="BL174" s="41">
        <f>IFERROR(INDEX(TeamRankings!$A:$R,MATCH($A174,TeamRankings!$B:$B,0),COLUMN()-47),INDEX(TeamRankings!$A:$R,MATCH($A174&amp;" NCAA",TeamRankings!$B:$B,0),COLUMN()-47))</f>
        <v>107.38</v>
      </c>
      <c r="BM174" s="41">
        <f>IFERROR(INDEX(TeamRankings!$A:$R,MATCH($A174,TeamRankings!$B:$B,0),COLUMN()-47),INDEX(TeamRankings!$A:$R,MATCH($A174&amp;" NCAA",TeamRankings!$B:$B,0),COLUMN()-47))</f>
        <v>-4.07</v>
      </c>
      <c r="BN174">
        <f t="shared" si="48"/>
        <v>172</v>
      </c>
      <c r="BO174">
        <f t="shared" si="49"/>
        <v>242</v>
      </c>
      <c r="BP174">
        <f t="shared" si="35"/>
        <v>70.71875</v>
      </c>
      <c r="BQ174" s="41" t="str">
        <f>INDEX(TeamRankings!$A:$R,MATCH($A174,TeamRankings!$B:$B,0),3)</f>
        <v>A-10</v>
      </c>
      <c r="BR174" s="40">
        <f t="shared" si="36"/>
        <v>-4.1000000000000085</v>
      </c>
      <c r="BS174" s="40">
        <f t="shared" si="37"/>
        <v>-0.10099999999999998</v>
      </c>
      <c r="BT174" s="40">
        <f t="shared" si="38"/>
        <v>5.1000000000000045E-2</v>
      </c>
      <c r="BU174" s="40">
        <f t="shared" si="39"/>
        <v>-1.8000000000000016E-2</v>
      </c>
      <c r="BV174" s="40">
        <f t="shared" si="40"/>
        <v>4</v>
      </c>
      <c r="BW174" s="40">
        <f t="shared" si="41"/>
        <v>-1.8999999999999986</v>
      </c>
      <c r="BX174" s="40">
        <f t="shared" si="42"/>
        <v>-2.6999999999999993</v>
      </c>
      <c r="BY174" s="40">
        <f t="shared" si="43"/>
        <v>-2.4000000000000004</v>
      </c>
      <c r="BZ174" s="40">
        <f t="shared" si="44"/>
        <v>-1.0000000000000009E-3</v>
      </c>
      <c r="CA174" s="40">
        <f t="shared" si="45"/>
        <v>2.4999999999999982</v>
      </c>
      <c r="CB174" s="40">
        <f t="shared" si="46"/>
        <v>4.3000000000000007</v>
      </c>
      <c r="CC174" s="40">
        <f t="shared" si="47"/>
        <v>-9.0999999999999998E-2</v>
      </c>
    </row>
    <row r="175" spans="1:81" x14ac:dyDescent="0.25">
      <c r="A175" t="s">
        <v>301</v>
      </c>
      <c r="B175">
        <f>IFERROR(INDEX(BasicStats!$A:$AH,MATCH($A175,BasicStats!$B:$B,0),COLUMN()+1),INDEX(BasicStats!$A:$AH,MATCH($A175&amp;" NCAA",BasicStats!$B:$B,0),COLUMN()+1))</f>
        <v>31</v>
      </c>
      <c r="C175">
        <f>IFERROR(INDEX(BasicStats!$A:$AH,MATCH($A175,BasicStats!$B:$B,0),COLUMN()+1),INDEX(BasicStats!$A:$AH,MATCH($A175&amp;" NCAA",BasicStats!$B:$B,0),COLUMN()+1))</f>
        <v>9</v>
      </c>
      <c r="D175">
        <f>IFERROR(INDEX(BasicStats!$A:$AH,MATCH($A175,BasicStats!$B:$B,0),COLUMN()+1),INDEX(BasicStats!$A:$AH,MATCH($A175&amp;" NCAA",BasicStats!$B:$B,0),COLUMN()+1))</f>
        <v>22</v>
      </c>
      <c r="E175">
        <f>IFERROR(INDEX(BasicStats!$A:$AH,MATCH($A175,BasicStats!$B:$B,0),COLUMN()+1),INDEX(BasicStats!$A:$AH,MATCH($A175&amp;" NCAA",BasicStats!$B:$B,0),COLUMN()+1))</f>
        <v>0.28999999999999998</v>
      </c>
      <c r="F175">
        <f>IFERROR(INDEX(BasicStats!$A:$AH,MATCH($A175,BasicStats!$B:$B,0),COLUMN()+1),INDEX(BasicStats!$A:$AH,MATCH($A175&amp;" NCAA",BasicStats!$B:$B,0),COLUMN()+1))</f>
        <v>-14.4</v>
      </c>
      <c r="G175">
        <f>IFERROR(INDEX(BasicStats!$A:$AH,MATCH($A175,BasicStats!$B:$B,0),COLUMN()+1),INDEX(BasicStats!$A:$AH,MATCH($A175&amp;" NCAA",BasicStats!$B:$B,0),COLUMN()+1))</f>
        <v>-6.14</v>
      </c>
      <c r="H175">
        <f>IFERROR(INDEX(BasicStats!$A:$AH,MATCH($A175,BasicStats!$B:$B,0),COLUMN()+1),INDEX(BasicStats!$A:$AH,MATCH($A175&amp;" NCAA",BasicStats!$B:$B,0),COLUMN()+1))</f>
        <v>5</v>
      </c>
      <c r="I175">
        <f>IFERROR(INDEX(BasicStats!$A:$AH,MATCH($A175,BasicStats!$B:$B,0),COLUMN()+1),INDEX(BasicStats!$A:$AH,MATCH($A175&amp;" NCAA",BasicStats!$B:$B,0),COLUMN()+1))</f>
        <v>13</v>
      </c>
      <c r="J175">
        <f>IFERROR(INDEX(BasicStats!$A:$AH,MATCH($A175,BasicStats!$B:$B,0),COLUMN()+1),INDEX(BasicStats!$A:$AH,MATCH($A175&amp;" NCAA",BasicStats!$B:$B,0),COLUMN()+1))</f>
        <v>7</v>
      </c>
      <c r="K175">
        <f>IFERROR(INDEX(BasicStats!$A:$AH,MATCH($A175,BasicStats!$B:$B,0),COLUMN()+1),INDEX(BasicStats!$A:$AH,MATCH($A175&amp;" NCAA",BasicStats!$B:$B,0),COLUMN()+1))</f>
        <v>8</v>
      </c>
      <c r="L175">
        <f>IFERROR(INDEX(BasicStats!$A:$AH,MATCH($A175,BasicStats!$B:$B,0),COLUMN()+1),INDEX(BasicStats!$A:$AH,MATCH($A175&amp;" NCAA",BasicStats!$B:$B,0),COLUMN()+1))</f>
        <v>2</v>
      </c>
      <c r="M175">
        <f>IFERROR(INDEX(BasicStats!$A:$AH,MATCH($A175,BasicStats!$B:$B,0),COLUMN()+1),INDEX(BasicStats!$A:$AH,MATCH($A175&amp;" NCAA",BasicStats!$B:$B,0),COLUMN()+1))</f>
        <v>14</v>
      </c>
      <c r="N175">
        <f>IFERROR(INDEX(BasicStats!$A:$AH,MATCH($A175,BasicStats!$B:$B,0),COLUMN()+1),INDEX(BasicStats!$A:$AH,MATCH($A175&amp;" NCAA",BasicStats!$B:$B,0),COLUMN()+1))</f>
        <v>2149</v>
      </c>
      <c r="O175">
        <f>IFERROR(INDEX(BasicStats!$A:$AH,MATCH($A175,BasicStats!$B:$B,0),COLUMN()+1),INDEX(BasicStats!$A:$AH,MATCH($A175&amp;" NCAA",BasicStats!$B:$B,0),COLUMN()+1))</f>
        <v>2303</v>
      </c>
      <c r="P175">
        <f>IFERROR(INDEX(BasicStats!$A:$AH,MATCH($A175,BasicStats!$B:$B,0),COLUMN()+1),INDEX(BasicStats!$A:$AH,MATCH($A175&amp;" NCAA",BasicStats!$B:$B,0),COLUMN()+1))</f>
        <v>0</v>
      </c>
      <c r="Q175">
        <f>IFERROR(INDEX(BasicStats!$A:$AH,MATCH($A175,BasicStats!$B:$B,0),COLUMN()+1),INDEX(BasicStats!$A:$AH,MATCH($A175&amp;" NCAA",BasicStats!$B:$B,0),COLUMN()+1))</f>
        <v>1245</v>
      </c>
      <c r="R175">
        <f>IFERROR(INDEX(BasicStats!$A:$AH,MATCH($A175,BasicStats!$B:$B,0),COLUMN()+1),INDEX(BasicStats!$A:$AH,MATCH($A175&amp;" NCAA",BasicStats!$B:$B,0),COLUMN()+1))</f>
        <v>760</v>
      </c>
      <c r="S175">
        <f>IFERROR(INDEX(BasicStats!$A:$AH,MATCH($A175,BasicStats!$B:$B,0),COLUMN()+1),INDEX(BasicStats!$A:$AH,MATCH($A175&amp;" NCAA",BasicStats!$B:$B,0),COLUMN()+1))</f>
        <v>1675</v>
      </c>
      <c r="T175">
        <f>IFERROR(INDEX(BasicStats!$A:$AH,MATCH($A175,BasicStats!$B:$B,0),COLUMN()+1),INDEX(BasicStats!$A:$AH,MATCH($A175&amp;" NCAA",BasicStats!$B:$B,0),COLUMN()+1))</f>
        <v>0.45400000000000001</v>
      </c>
      <c r="U175">
        <f>IFERROR(INDEX(BasicStats!$A:$AH,MATCH($A175,BasicStats!$B:$B,0),COLUMN()+1),INDEX(BasicStats!$A:$AH,MATCH($A175&amp;" NCAA",BasicStats!$B:$B,0),COLUMN()+1))</f>
        <v>168</v>
      </c>
      <c r="V175">
        <f>IFERROR(INDEX(BasicStats!$A:$AH,MATCH($A175,BasicStats!$B:$B,0),COLUMN()+1),INDEX(BasicStats!$A:$AH,MATCH($A175&amp;" NCAA",BasicStats!$B:$B,0),COLUMN()+1))</f>
        <v>547</v>
      </c>
      <c r="W175">
        <f>IFERROR(INDEX(BasicStats!$A:$AH,MATCH($A175,BasicStats!$B:$B,0),COLUMN()+1),INDEX(BasicStats!$A:$AH,MATCH($A175&amp;" NCAA",BasicStats!$B:$B,0),COLUMN()+1))</f>
        <v>0.307</v>
      </c>
      <c r="X175">
        <f>IFERROR(INDEX(BasicStats!$A:$AH,MATCH($A175,BasicStats!$B:$B,0),COLUMN()+1),INDEX(BasicStats!$A:$AH,MATCH($A175&amp;" NCAA",BasicStats!$B:$B,0),COLUMN()+1))</f>
        <v>461</v>
      </c>
      <c r="Y175">
        <f>IFERROR(INDEX(BasicStats!$A:$AH,MATCH($A175,BasicStats!$B:$B,0),COLUMN()+1),INDEX(BasicStats!$A:$AH,MATCH($A175&amp;" NCAA",BasicStats!$B:$B,0),COLUMN()+1))</f>
        <v>647</v>
      </c>
      <c r="Z175">
        <f>IFERROR(INDEX(BasicStats!$A:$AH,MATCH($A175,BasicStats!$B:$B,0),COLUMN()+1),INDEX(BasicStats!$A:$AH,MATCH($A175&amp;" NCAA",BasicStats!$B:$B,0),COLUMN()+1))</f>
        <v>0.71299999999999997</v>
      </c>
      <c r="AA175">
        <f>IFERROR(INDEX(BasicStats!$A:$AH,MATCH($A175,BasicStats!$B:$B,0),COLUMN()+1),INDEX(BasicStats!$A:$AH,MATCH($A175&amp;" NCAA",BasicStats!$B:$B,0),COLUMN()+1))</f>
        <v>310</v>
      </c>
      <c r="AB175">
        <f>IFERROR(INDEX(BasicStats!$A:$AH,MATCH($A175,BasicStats!$B:$B,0),COLUMN()+1),INDEX(BasicStats!$A:$AH,MATCH($A175&amp;" NCAA",BasicStats!$B:$B,0),COLUMN()+1))</f>
        <v>1054</v>
      </c>
      <c r="AC175">
        <f>IFERROR(INDEX(BasicStats!$A:$AH,MATCH($A175,BasicStats!$B:$B,0),COLUMN()+1),INDEX(BasicStats!$A:$AH,MATCH($A175&amp;" NCAA",BasicStats!$B:$B,0),COLUMN()+1))</f>
        <v>429</v>
      </c>
      <c r="AD175">
        <f>IFERROR(INDEX(BasicStats!$A:$AH,MATCH($A175,BasicStats!$B:$B,0),COLUMN()+1),INDEX(BasicStats!$A:$AH,MATCH($A175&amp;" NCAA",BasicStats!$B:$B,0),COLUMN()+1))</f>
        <v>146</v>
      </c>
      <c r="AE175">
        <f>IFERROR(INDEX(BasicStats!$A:$AH,MATCH($A175,BasicStats!$B:$B,0),COLUMN()+1),INDEX(BasicStats!$A:$AH,MATCH($A175&amp;" NCAA",BasicStats!$B:$B,0),COLUMN()+1))</f>
        <v>97</v>
      </c>
      <c r="AF175">
        <f>IFERROR(INDEX(BasicStats!$A:$AH,MATCH($A175,BasicStats!$B:$B,0),COLUMN()+1),INDEX(BasicStats!$A:$AH,MATCH($A175&amp;" NCAA",BasicStats!$B:$B,0),COLUMN()+1))</f>
        <v>450</v>
      </c>
      <c r="AG175" s="38">
        <f>IFERROR(INDEX(AdvancedStats!$A:$AD,MATCH($A175,AdvancedStats!$B:$B,0),COLUMN()-15),INDEX(AdvancedStats!$A:$AD,MATCH($A175&amp;" NCAA",AdvancedStats!$B:$B,0),COLUMN()-15))</f>
        <v>68.400000000000006</v>
      </c>
      <c r="AH175" s="38">
        <f>IFERROR(INDEX(AdvancedStats!$A:$AD,MATCH($A175,AdvancedStats!$B:$B,0),COLUMN()-15),INDEX(AdvancedStats!$A:$AD,MATCH($A175&amp;" NCAA",AdvancedStats!$B:$B,0),COLUMN()-15))</f>
        <v>100.9</v>
      </c>
      <c r="AI175" s="38">
        <f>IFERROR(INDEX(AdvancedStats!$A:$AD,MATCH($A175,AdvancedStats!$B:$B,0),COLUMN()-15),INDEX(AdvancedStats!$A:$AD,MATCH($A175&amp;" NCAA",AdvancedStats!$B:$B,0),COLUMN()-15))</f>
        <v>0.38600000000000001</v>
      </c>
      <c r="AJ175" s="38">
        <f>IFERROR(INDEX(AdvancedStats!$A:$AD,MATCH($A175,AdvancedStats!$B:$B,0),COLUMN()-15),INDEX(AdvancedStats!$A:$AD,MATCH($A175&amp;" NCAA",AdvancedStats!$B:$B,0),COLUMN()-15))</f>
        <v>0.32700000000000001</v>
      </c>
      <c r="AK175" s="38">
        <f>IFERROR(INDEX(AdvancedStats!$A:$AD,MATCH($A175,AdvancedStats!$B:$B,0),COLUMN()-15),INDEX(AdvancedStats!$A:$AD,MATCH($A175&amp;" NCAA",AdvancedStats!$B:$B,0),COLUMN()-15))</f>
        <v>0.54200000000000004</v>
      </c>
      <c r="AL175" s="38">
        <f>IFERROR(INDEX(AdvancedStats!$A:$AD,MATCH($A175,AdvancedStats!$B:$B,0),COLUMN()-15),INDEX(AdvancedStats!$A:$AD,MATCH($A175&amp;" NCAA",AdvancedStats!$B:$B,0),COLUMN()-15))</f>
        <v>50.6</v>
      </c>
      <c r="AM175" s="38">
        <f>IFERROR(INDEX(AdvancedStats!$A:$AD,MATCH($A175,AdvancedStats!$B:$B,0),COLUMN()-15),INDEX(AdvancedStats!$A:$AD,MATCH($A175&amp;" NCAA",AdvancedStats!$B:$B,0),COLUMN()-15))</f>
        <v>56.4</v>
      </c>
      <c r="AN175" s="38">
        <f>IFERROR(INDEX(AdvancedStats!$A:$AD,MATCH($A175,AdvancedStats!$B:$B,0),COLUMN()-15),INDEX(AdvancedStats!$A:$AD,MATCH($A175&amp;" NCAA",AdvancedStats!$B:$B,0),COLUMN()-15))</f>
        <v>6.9</v>
      </c>
      <c r="AO175" s="38">
        <f>IFERROR(INDEX(AdvancedStats!$A:$AD,MATCH($A175,AdvancedStats!$B:$B,0),COLUMN()-15),INDEX(AdvancedStats!$A:$AD,MATCH($A175&amp;" NCAA",AdvancedStats!$B:$B,0),COLUMN()-15))</f>
        <v>8.8000000000000007</v>
      </c>
      <c r="AP175" s="38">
        <f>IFERROR(INDEX(AdvancedStats!$A:$AD,MATCH($A175,AdvancedStats!$B:$B,0),COLUMN()-15),INDEX(AdvancedStats!$A:$AD,MATCH($A175&amp;" NCAA",AdvancedStats!$B:$B,0),COLUMN()-15))</f>
        <v>0.504</v>
      </c>
      <c r="AQ175" s="38">
        <f>IFERROR(INDEX(AdvancedStats!$A:$AD,MATCH($A175,AdvancedStats!$B:$B,0),COLUMN()-15),INDEX(AdvancedStats!$A:$AD,MATCH($A175&amp;" NCAA",AdvancedStats!$B:$B,0),COLUMN()-15))</f>
        <v>18.5</v>
      </c>
      <c r="AR175" s="38">
        <f>IFERROR(INDEX(AdvancedStats!$A:$AD,MATCH($A175,AdvancedStats!$B:$B,0),COLUMN()-15),INDEX(AdvancedStats!$A:$AD,MATCH($A175&amp;" NCAA",AdvancedStats!$B:$B,0),COLUMN()-15))</f>
        <v>30.4</v>
      </c>
      <c r="AS175" s="38">
        <f>IFERROR(INDEX(AdvancedStats!$A:$AD,MATCH($A175,AdvancedStats!$B:$B,0),COLUMN()-15),INDEX(AdvancedStats!$A:$AD,MATCH($A175&amp;" NCAA",AdvancedStats!$B:$B,0),COLUMN()-15))</f>
        <v>0.27500000000000002</v>
      </c>
      <c r="AT175" s="39">
        <f>IFERROR(INDEX(AdvancedOpponentStats!$A:$AD,MATCH($A175,AdvancedOpponentStats!$B:$B,0),COLUMN()-27),INDEX(AdvancedOpponentStats!$A:$AD,MATCH($A175&amp;" NCAA",AdvancedOpponentStats!$B:$B,0),COLUMN()-27))</f>
        <v>108.2</v>
      </c>
      <c r="AU175" s="39">
        <f>IFERROR(INDEX(AdvancedOpponentStats!$A:$AD,MATCH($A175,AdvancedOpponentStats!$B:$B,0),COLUMN()-27),INDEX(AdvancedOpponentStats!$A:$AD,MATCH($A175&amp;" NCAA",AdvancedOpponentStats!$B:$B,0),COLUMN()-27))</f>
        <v>0.26800000000000002</v>
      </c>
      <c r="AV175" s="39">
        <f>IFERROR(INDEX(AdvancedOpponentStats!$A:$AD,MATCH($A175,AdvancedOpponentStats!$B:$B,0),COLUMN()-27),INDEX(AdvancedOpponentStats!$A:$AD,MATCH($A175&amp;" NCAA",AdvancedOpponentStats!$B:$B,0),COLUMN()-27))</f>
        <v>0.4</v>
      </c>
      <c r="AW175" s="39">
        <f>IFERROR(INDEX(AdvancedOpponentStats!$A:$AD,MATCH($A175,AdvancedOpponentStats!$B:$B,0),COLUMN()-27),INDEX(AdvancedOpponentStats!$A:$AD,MATCH($A175&amp;" NCAA",AdvancedOpponentStats!$B:$B,0),COLUMN()-27))</f>
        <v>0.55500000000000005</v>
      </c>
      <c r="AX175" s="39">
        <f>IFERROR(INDEX(AdvancedOpponentStats!$A:$AD,MATCH($A175,AdvancedOpponentStats!$B:$B,0),COLUMN()-27),INDEX(AdvancedOpponentStats!$A:$AD,MATCH($A175&amp;" NCAA",AdvancedOpponentStats!$B:$B,0),COLUMN()-27))</f>
        <v>49.4</v>
      </c>
      <c r="AY175" s="39">
        <f>IFERROR(INDEX(AdvancedOpponentStats!$A:$AD,MATCH($A175,AdvancedOpponentStats!$B:$B,0),COLUMN()-27),INDEX(AdvancedOpponentStats!$A:$AD,MATCH($A175&amp;" NCAA",AdvancedOpponentStats!$B:$B,0),COLUMN()-27))</f>
        <v>56</v>
      </c>
      <c r="AZ175" s="39">
        <f>IFERROR(INDEX(AdvancedOpponentStats!$A:$AD,MATCH($A175,AdvancedOpponentStats!$B:$B,0),COLUMN()-27),INDEX(AdvancedOpponentStats!$A:$AD,MATCH($A175&amp;" NCAA",AdvancedOpponentStats!$B:$B,0),COLUMN()-27))</f>
        <v>10.199999999999999</v>
      </c>
      <c r="BA175" s="39">
        <f>IFERROR(INDEX(AdvancedOpponentStats!$A:$AD,MATCH($A175,AdvancedOpponentStats!$B:$B,0),COLUMN()-27),INDEX(AdvancedOpponentStats!$A:$AD,MATCH($A175&amp;" NCAA",AdvancedOpponentStats!$B:$B,0),COLUMN()-27))</f>
        <v>7.7</v>
      </c>
      <c r="BB175" s="39">
        <f>IFERROR(INDEX(AdvancedOpponentStats!$A:$AD,MATCH($A175,AdvancedOpponentStats!$B:$B,0),COLUMN()-27),INDEX(AdvancedOpponentStats!$A:$AD,MATCH($A175&amp;" NCAA",AdvancedOpponentStats!$B:$B,0),COLUMN()-27))</f>
        <v>0.52800000000000002</v>
      </c>
      <c r="BC175" s="39">
        <f>IFERROR(INDEX(AdvancedOpponentStats!$A:$AD,MATCH($A175,AdvancedOpponentStats!$B:$B,0),COLUMN()-27),INDEX(AdvancedOpponentStats!$A:$AD,MATCH($A175&amp;" NCAA",AdvancedOpponentStats!$B:$B,0),COLUMN()-27))</f>
        <v>15.4</v>
      </c>
      <c r="BD175" s="39">
        <f>IFERROR(INDEX(AdvancedOpponentStats!$A:$AD,MATCH($A175,AdvancedOpponentStats!$B:$B,0),COLUMN()-27),INDEX(AdvancedOpponentStats!$A:$AD,MATCH($A175&amp;" NCAA",AdvancedOpponentStats!$B:$B,0),COLUMN()-27))</f>
        <v>29.9</v>
      </c>
      <c r="BE175" s="39">
        <f>IFERROR(INDEX(AdvancedOpponentStats!$A:$AD,MATCH($A175,AdvancedOpponentStats!$B:$B,0),COLUMN()-27),INDEX(AdvancedOpponentStats!$A:$AD,MATCH($A175&amp;" NCAA",AdvancedOpponentStats!$B:$B,0),COLUMN()-27))</f>
        <v>0.19600000000000001</v>
      </c>
      <c r="BF175" s="41">
        <f>IFERROR(INDEX(TeamRankings!$A:$R,MATCH($A175,TeamRankings!$B:$B,0),COLUMN()-49),INDEX(TeamRankings!$A:$R,MATCH($A175&amp;" NCAA",TeamRankings!$B:$B,0),COLUMN()-49))</f>
        <v>-4.97</v>
      </c>
      <c r="BG175" s="41">
        <f>IFERROR(INDEX(TeamRankings!$A:$R,MATCH($A175,TeamRankings!$B:$B,0),COLUMN()-48),INDEX(TeamRankings!$A:$R,MATCH($A175&amp;" NCAA",TeamRankings!$B:$B,0),COLUMN()-48))</f>
        <v>-6.14</v>
      </c>
      <c r="BH175" s="41">
        <f>IFERROR(INDEX(TeamRankings!$A:$R,MATCH($A175,TeamRankings!$B:$B,0),COLUMN()-47),INDEX(TeamRankings!$A:$R,MATCH($A175&amp;" NCAA",TeamRankings!$B:$B,0),COLUMN()-47))</f>
        <v>-7.39</v>
      </c>
      <c r="BI175" s="41">
        <f>IFERROR(INDEX(TeamRankings!$A:$R,MATCH($A175,TeamRankings!$B:$B,0),COLUMN()-47),INDEX(TeamRankings!$A:$R,MATCH($A175&amp;" NCAA",TeamRankings!$B:$B,0),COLUMN()-47))</f>
        <v>-7.02</v>
      </c>
      <c r="BJ175" s="41">
        <f>IFERROR(INDEX(TeamRankings!$A:$R,MATCH($A175,TeamRankings!$B:$B,0),COLUMN()-47),INDEX(TeamRankings!$A:$R,MATCH($A175&amp;" NCAA",TeamRankings!$B:$B,0),COLUMN()-47))</f>
        <v>-14.4</v>
      </c>
      <c r="BK175" s="41">
        <f>IFERROR(INDEX(TeamRankings!$A:$R,MATCH($A175,TeamRankings!$B:$B,0),COLUMN()-47),INDEX(TeamRankings!$A:$R,MATCH($A175&amp;" NCAA",TeamRankings!$B:$B,0),COLUMN()-47))</f>
        <v>95.81</v>
      </c>
      <c r="BL175" s="41">
        <f>IFERROR(INDEX(TeamRankings!$A:$R,MATCH($A175,TeamRankings!$B:$B,0),COLUMN()-47),INDEX(TeamRankings!$A:$R,MATCH($A175&amp;" NCAA",TeamRankings!$B:$B,0),COLUMN()-47))</f>
        <v>115.81</v>
      </c>
      <c r="BM175" s="41">
        <f>IFERROR(INDEX(TeamRankings!$A:$R,MATCH($A175,TeamRankings!$B:$B,0),COLUMN()-47),INDEX(TeamRankings!$A:$R,MATCH($A175&amp;" NCAA",TeamRankings!$B:$B,0),COLUMN()-47))</f>
        <v>-20</v>
      </c>
      <c r="BN175">
        <f t="shared" si="48"/>
        <v>289.5</v>
      </c>
      <c r="BO175">
        <f t="shared" si="49"/>
        <v>342</v>
      </c>
      <c r="BP175">
        <f t="shared" si="35"/>
        <v>69.322580645161295</v>
      </c>
      <c r="BQ175" s="41" t="str">
        <f>INDEX(TeamRankings!$A:$R,MATCH($A175,TeamRankings!$B:$B,0),3)</f>
        <v>Southland</v>
      </c>
      <c r="BR175" s="40">
        <f t="shared" si="36"/>
        <v>-7.2999999999999972</v>
      </c>
      <c r="BS175" s="40">
        <f t="shared" si="37"/>
        <v>0.11799999999999999</v>
      </c>
      <c r="BT175" s="40">
        <f t="shared" si="38"/>
        <v>-7.3000000000000009E-2</v>
      </c>
      <c r="BU175" s="40">
        <f t="shared" si="39"/>
        <v>-1.3000000000000012E-2</v>
      </c>
      <c r="BV175" s="40">
        <f t="shared" si="40"/>
        <v>1.2000000000000028</v>
      </c>
      <c r="BW175" s="40">
        <f t="shared" si="41"/>
        <v>0.39999999999999858</v>
      </c>
      <c r="BX175" s="40">
        <f t="shared" si="42"/>
        <v>-3.2999999999999989</v>
      </c>
      <c r="BY175" s="40">
        <f t="shared" si="43"/>
        <v>1.1000000000000005</v>
      </c>
      <c r="BZ175" s="40">
        <f t="shared" si="44"/>
        <v>-2.4000000000000021E-2</v>
      </c>
      <c r="CA175" s="40">
        <f t="shared" si="45"/>
        <v>3.0999999999999996</v>
      </c>
      <c r="CB175" s="40">
        <f t="shared" si="46"/>
        <v>0.5</v>
      </c>
      <c r="CC175" s="40">
        <f t="shared" si="47"/>
        <v>7.9000000000000015E-2</v>
      </c>
    </row>
    <row r="176" spans="1:81" x14ac:dyDescent="0.25">
      <c r="A176" t="s">
        <v>82</v>
      </c>
      <c r="B176">
        <f>IFERROR(INDEX(BasicStats!$A:$AH,MATCH($A176,BasicStats!$B:$B,0),COLUMN()+1),INDEX(BasicStats!$A:$AH,MATCH($A176&amp;" NCAA",BasicStats!$B:$B,0),COLUMN()+1))</f>
        <v>36</v>
      </c>
      <c r="C176">
        <f>IFERROR(INDEX(BasicStats!$A:$AH,MATCH($A176,BasicStats!$B:$B,0),COLUMN()+1),INDEX(BasicStats!$A:$AH,MATCH($A176&amp;" NCAA",BasicStats!$B:$B,0),COLUMN()+1))</f>
        <v>22</v>
      </c>
      <c r="D176">
        <f>IFERROR(INDEX(BasicStats!$A:$AH,MATCH($A176,BasicStats!$B:$B,0),COLUMN()+1),INDEX(BasicStats!$A:$AH,MATCH($A176&amp;" NCAA",BasicStats!$B:$B,0),COLUMN()+1))</f>
        <v>14</v>
      </c>
      <c r="E176">
        <f>IFERROR(INDEX(BasicStats!$A:$AH,MATCH($A176,BasicStats!$B:$B,0),COLUMN()+1),INDEX(BasicStats!$A:$AH,MATCH($A176&amp;" NCAA",BasicStats!$B:$B,0),COLUMN()+1))</f>
        <v>0.61099999999999999</v>
      </c>
      <c r="F176">
        <f>IFERROR(INDEX(BasicStats!$A:$AH,MATCH($A176,BasicStats!$B:$B,0),COLUMN()+1),INDEX(BasicStats!$A:$AH,MATCH($A176&amp;" NCAA",BasicStats!$B:$B,0),COLUMN()+1))</f>
        <v>10.7</v>
      </c>
      <c r="G176">
        <f>IFERROR(INDEX(BasicStats!$A:$AH,MATCH($A176,BasicStats!$B:$B,0),COLUMN()+1),INDEX(BasicStats!$A:$AH,MATCH($A176&amp;" NCAA",BasicStats!$B:$B,0),COLUMN()+1))</f>
        <v>5.09</v>
      </c>
      <c r="H176">
        <f>IFERROR(INDEX(BasicStats!$A:$AH,MATCH($A176,BasicStats!$B:$B,0),COLUMN()+1),INDEX(BasicStats!$A:$AH,MATCH($A176&amp;" NCAA",BasicStats!$B:$B,0),COLUMN()+1))</f>
        <v>11</v>
      </c>
      <c r="I176">
        <f>IFERROR(INDEX(BasicStats!$A:$AH,MATCH($A176,BasicStats!$B:$B,0),COLUMN()+1),INDEX(BasicStats!$A:$AH,MATCH($A176&amp;" NCAA",BasicStats!$B:$B,0),COLUMN()+1))</f>
        <v>7</v>
      </c>
      <c r="J176">
        <f>IFERROR(INDEX(BasicStats!$A:$AH,MATCH($A176,BasicStats!$B:$B,0),COLUMN()+1),INDEX(BasicStats!$A:$AH,MATCH($A176&amp;" NCAA",BasicStats!$B:$B,0),COLUMN()+1))</f>
        <v>17</v>
      </c>
      <c r="K176">
        <f>IFERROR(INDEX(BasicStats!$A:$AH,MATCH($A176,BasicStats!$B:$B,0),COLUMN()+1),INDEX(BasicStats!$A:$AH,MATCH($A176&amp;" NCAA",BasicStats!$B:$B,0),COLUMN()+1))</f>
        <v>2</v>
      </c>
      <c r="L176">
        <f>IFERROR(INDEX(BasicStats!$A:$AH,MATCH($A176,BasicStats!$B:$B,0),COLUMN()+1),INDEX(BasicStats!$A:$AH,MATCH($A176&amp;" NCAA",BasicStats!$B:$B,0),COLUMN()+1))</f>
        <v>3</v>
      </c>
      <c r="M176">
        <f>IFERROR(INDEX(BasicStats!$A:$AH,MATCH($A176,BasicStats!$B:$B,0),COLUMN()+1),INDEX(BasicStats!$A:$AH,MATCH($A176&amp;" NCAA",BasicStats!$B:$B,0),COLUMN()+1))</f>
        <v>8</v>
      </c>
      <c r="N176">
        <f>IFERROR(INDEX(BasicStats!$A:$AH,MATCH($A176,BasicStats!$B:$B,0),COLUMN()+1),INDEX(BasicStats!$A:$AH,MATCH($A176&amp;" NCAA",BasicStats!$B:$B,0),COLUMN()+1))</f>
        <v>2882</v>
      </c>
      <c r="O176">
        <f>IFERROR(INDEX(BasicStats!$A:$AH,MATCH($A176,BasicStats!$B:$B,0),COLUMN()+1),INDEX(BasicStats!$A:$AH,MATCH($A176&amp;" NCAA",BasicStats!$B:$B,0),COLUMN()+1))</f>
        <v>2680</v>
      </c>
      <c r="P176">
        <f>IFERROR(INDEX(BasicStats!$A:$AH,MATCH($A176,BasicStats!$B:$B,0),COLUMN()+1),INDEX(BasicStats!$A:$AH,MATCH($A176&amp;" NCAA",BasicStats!$B:$B,0),COLUMN()+1))</f>
        <v>0</v>
      </c>
      <c r="Q176">
        <f>IFERROR(INDEX(BasicStats!$A:$AH,MATCH($A176,BasicStats!$B:$B,0),COLUMN()+1),INDEX(BasicStats!$A:$AH,MATCH($A176&amp;" NCAA",BasicStats!$B:$B,0),COLUMN()+1))</f>
        <v>1450</v>
      </c>
      <c r="R176">
        <f>IFERROR(INDEX(BasicStats!$A:$AH,MATCH($A176,BasicStats!$B:$B,0),COLUMN()+1),INDEX(BasicStats!$A:$AH,MATCH($A176&amp;" NCAA",BasicStats!$B:$B,0),COLUMN()+1))</f>
        <v>1013</v>
      </c>
      <c r="S176">
        <f>IFERROR(INDEX(BasicStats!$A:$AH,MATCH($A176,BasicStats!$B:$B,0),COLUMN()+1),INDEX(BasicStats!$A:$AH,MATCH($A176&amp;" NCAA",BasicStats!$B:$B,0),COLUMN()+1))</f>
        <v>2241</v>
      </c>
      <c r="T176">
        <f>IFERROR(INDEX(BasicStats!$A:$AH,MATCH($A176,BasicStats!$B:$B,0),COLUMN()+1),INDEX(BasicStats!$A:$AH,MATCH($A176&amp;" NCAA",BasicStats!$B:$B,0),COLUMN()+1))</f>
        <v>0.45200000000000001</v>
      </c>
      <c r="U176">
        <f>IFERROR(INDEX(BasicStats!$A:$AH,MATCH($A176,BasicStats!$B:$B,0),COLUMN()+1),INDEX(BasicStats!$A:$AH,MATCH($A176&amp;" NCAA",BasicStats!$B:$B,0),COLUMN()+1))</f>
        <v>260</v>
      </c>
      <c r="V176">
        <f>IFERROR(INDEX(BasicStats!$A:$AH,MATCH($A176,BasicStats!$B:$B,0),COLUMN()+1),INDEX(BasicStats!$A:$AH,MATCH($A176&amp;" NCAA",BasicStats!$B:$B,0),COLUMN()+1))</f>
        <v>808</v>
      </c>
      <c r="W176">
        <f>IFERROR(INDEX(BasicStats!$A:$AH,MATCH($A176,BasicStats!$B:$B,0),COLUMN()+1),INDEX(BasicStats!$A:$AH,MATCH($A176&amp;" NCAA",BasicStats!$B:$B,0),COLUMN()+1))</f>
        <v>0.32200000000000001</v>
      </c>
      <c r="X176">
        <f>IFERROR(INDEX(BasicStats!$A:$AH,MATCH($A176,BasicStats!$B:$B,0),COLUMN()+1),INDEX(BasicStats!$A:$AH,MATCH($A176&amp;" NCAA",BasicStats!$B:$B,0),COLUMN()+1))</f>
        <v>596</v>
      </c>
      <c r="Y176">
        <f>IFERROR(INDEX(BasicStats!$A:$AH,MATCH($A176,BasicStats!$B:$B,0),COLUMN()+1),INDEX(BasicStats!$A:$AH,MATCH($A176&amp;" NCAA",BasicStats!$B:$B,0),COLUMN()+1))</f>
        <v>835</v>
      </c>
      <c r="Z176">
        <f>IFERROR(INDEX(BasicStats!$A:$AH,MATCH($A176,BasicStats!$B:$B,0),COLUMN()+1),INDEX(BasicStats!$A:$AH,MATCH($A176&amp;" NCAA",BasicStats!$B:$B,0),COLUMN()+1))</f>
        <v>0.71399999999999997</v>
      </c>
      <c r="AA176">
        <f>IFERROR(INDEX(BasicStats!$A:$AH,MATCH($A176,BasicStats!$B:$B,0),COLUMN()+1),INDEX(BasicStats!$A:$AH,MATCH($A176&amp;" NCAA",BasicStats!$B:$B,0),COLUMN()+1))</f>
        <v>436</v>
      </c>
      <c r="AB176">
        <f>IFERROR(INDEX(BasicStats!$A:$AH,MATCH($A176,BasicStats!$B:$B,0),COLUMN()+1),INDEX(BasicStats!$A:$AH,MATCH($A176&amp;" NCAA",BasicStats!$B:$B,0),COLUMN()+1))</f>
        <v>1361</v>
      </c>
      <c r="AC176">
        <f>IFERROR(INDEX(BasicStats!$A:$AH,MATCH($A176,BasicStats!$B:$B,0),COLUMN()+1),INDEX(BasicStats!$A:$AH,MATCH($A176&amp;" NCAA",BasicStats!$B:$B,0),COLUMN()+1))</f>
        <v>553</v>
      </c>
      <c r="AD176">
        <f>IFERROR(INDEX(BasicStats!$A:$AH,MATCH($A176,BasicStats!$B:$B,0),COLUMN()+1),INDEX(BasicStats!$A:$AH,MATCH($A176&amp;" NCAA",BasicStats!$B:$B,0),COLUMN()+1))</f>
        <v>288</v>
      </c>
      <c r="AE176">
        <f>IFERROR(INDEX(BasicStats!$A:$AH,MATCH($A176,BasicStats!$B:$B,0),COLUMN()+1),INDEX(BasicStats!$A:$AH,MATCH($A176&amp;" NCAA",BasicStats!$B:$B,0),COLUMN()+1))</f>
        <v>144</v>
      </c>
      <c r="AF176">
        <f>IFERROR(INDEX(BasicStats!$A:$AH,MATCH($A176,BasicStats!$B:$B,0),COLUMN()+1),INDEX(BasicStats!$A:$AH,MATCH($A176&amp;" NCAA",BasicStats!$B:$B,0),COLUMN()+1))</f>
        <v>538</v>
      </c>
      <c r="AG176" s="38">
        <f>IFERROR(INDEX(AdvancedStats!$A:$AD,MATCH($A176,AdvancedStats!$B:$B,0),COLUMN()-15),INDEX(AdvancedStats!$A:$AD,MATCH($A176&amp;" NCAA",AdvancedStats!$B:$B,0),COLUMN()-15))</f>
        <v>75.5</v>
      </c>
      <c r="AH176" s="38">
        <f>IFERROR(INDEX(AdvancedStats!$A:$AD,MATCH($A176,AdvancedStats!$B:$B,0),COLUMN()-15),INDEX(AdvancedStats!$A:$AD,MATCH($A176&amp;" NCAA",AdvancedStats!$B:$B,0),COLUMN()-15))</f>
        <v>105.3</v>
      </c>
      <c r="AI176" s="38">
        <f>IFERROR(INDEX(AdvancedStats!$A:$AD,MATCH($A176,AdvancedStats!$B:$B,0),COLUMN()-15),INDEX(AdvancedStats!$A:$AD,MATCH($A176&amp;" NCAA",AdvancedStats!$B:$B,0),COLUMN()-15))</f>
        <v>0.373</v>
      </c>
      <c r="AJ176" s="38">
        <f>IFERROR(INDEX(AdvancedStats!$A:$AD,MATCH($A176,AdvancedStats!$B:$B,0),COLUMN()-15),INDEX(AdvancedStats!$A:$AD,MATCH($A176&amp;" NCAA",AdvancedStats!$B:$B,0),COLUMN()-15))</f>
        <v>0.36099999999999999</v>
      </c>
      <c r="AK176" s="38">
        <f>IFERROR(INDEX(AdvancedStats!$A:$AD,MATCH($A176,AdvancedStats!$B:$B,0),COLUMN()-15),INDEX(AdvancedStats!$A:$AD,MATCH($A176&amp;" NCAA",AdvancedStats!$B:$B,0),COLUMN()-15))</f>
        <v>0.54600000000000004</v>
      </c>
      <c r="AL176" s="38">
        <f>IFERROR(INDEX(AdvancedStats!$A:$AD,MATCH($A176,AdvancedStats!$B:$B,0),COLUMN()-15),INDEX(AdvancedStats!$A:$AD,MATCH($A176&amp;" NCAA",AdvancedStats!$B:$B,0),COLUMN()-15))</f>
        <v>51.3</v>
      </c>
      <c r="AM176" s="38">
        <f>IFERROR(INDEX(AdvancedStats!$A:$AD,MATCH($A176,AdvancedStats!$B:$B,0),COLUMN()-15),INDEX(AdvancedStats!$A:$AD,MATCH($A176&amp;" NCAA",AdvancedStats!$B:$B,0),COLUMN()-15))</f>
        <v>54.6</v>
      </c>
      <c r="AN176" s="38">
        <f>IFERROR(INDEX(AdvancedStats!$A:$AD,MATCH($A176,AdvancedStats!$B:$B,0),COLUMN()-15),INDEX(AdvancedStats!$A:$AD,MATCH($A176&amp;" NCAA",AdvancedStats!$B:$B,0),COLUMN()-15))</f>
        <v>10.5</v>
      </c>
      <c r="AO176" s="38">
        <f>IFERROR(INDEX(AdvancedStats!$A:$AD,MATCH($A176,AdvancedStats!$B:$B,0),COLUMN()-15),INDEX(AdvancedStats!$A:$AD,MATCH($A176&amp;" NCAA",AdvancedStats!$B:$B,0),COLUMN()-15))</f>
        <v>11</v>
      </c>
      <c r="AP176" s="38">
        <f>IFERROR(INDEX(AdvancedStats!$A:$AD,MATCH($A176,AdvancedStats!$B:$B,0),COLUMN()-15),INDEX(AdvancedStats!$A:$AD,MATCH($A176&amp;" NCAA",AdvancedStats!$B:$B,0),COLUMN()-15))</f>
        <v>0.51</v>
      </c>
      <c r="AQ176" s="38">
        <f>IFERROR(INDEX(AdvancedStats!$A:$AD,MATCH($A176,AdvancedStats!$B:$B,0),COLUMN()-15),INDEX(AdvancedStats!$A:$AD,MATCH($A176&amp;" NCAA",AdvancedStats!$B:$B,0),COLUMN()-15))</f>
        <v>16.899999999999999</v>
      </c>
      <c r="AR176" s="38">
        <f>IFERROR(INDEX(AdvancedStats!$A:$AD,MATCH($A176,AdvancedStats!$B:$B,0),COLUMN()-15),INDEX(AdvancedStats!$A:$AD,MATCH($A176&amp;" NCAA",AdvancedStats!$B:$B,0),COLUMN()-15))</f>
        <v>32.9</v>
      </c>
      <c r="AS176" s="38">
        <f>IFERROR(INDEX(AdvancedStats!$A:$AD,MATCH($A176,AdvancedStats!$B:$B,0),COLUMN()-15),INDEX(AdvancedStats!$A:$AD,MATCH($A176&amp;" NCAA",AdvancedStats!$B:$B,0),COLUMN()-15))</f>
        <v>0.26600000000000001</v>
      </c>
      <c r="AT176" s="39">
        <f>IFERROR(INDEX(AdvancedOpponentStats!$A:$AD,MATCH($A176,AdvancedOpponentStats!$B:$B,0),COLUMN()-27),INDEX(AdvancedOpponentStats!$A:$AD,MATCH($A176&amp;" NCAA",AdvancedOpponentStats!$B:$B,0),COLUMN()-27))</f>
        <v>97.9</v>
      </c>
      <c r="AU176" s="39">
        <f>IFERROR(INDEX(AdvancedOpponentStats!$A:$AD,MATCH($A176,AdvancedOpponentStats!$B:$B,0),COLUMN()-27),INDEX(AdvancedOpponentStats!$A:$AD,MATCH($A176&amp;" NCAA",AdvancedOpponentStats!$B:$B,0),COLUMN()-27))</f>
        <v>0.375</v>
      </c>
      <c r="AV176" s="39">
        <f>IFERROR(INDEX(AdvancedOpponentStats!$A:$AD,MATCH($A176,AdvancedOpponentStats!$B:$B,0),COLUMN()-27),INDEX(AdvancedOpponentStats!$A:$AD,MATCH($A176&amp;" NCAA",AdvancedOpponentStats!$B:$B,0),COLUMN()-27))</f>
        <v>0.39400000000000002</v>
      </c>
      <c r="AW176" s="39">
        <f>IFERROR(INDEX(AdvancedOpponentStats!$A:$AD,MATCH($A176,AdvancedOpponentStats!$B:$B,0),COLUMN()-27),INDEX(AdvancedOpponentStats!$A:$AD,MATCH($A176&amp;" NCAA",AdvancedOpponentStats!$B:$B,0),COLUMN()-27))</f>
        <v>0.52400000000000002</v>
      </c>
      <c r="AX176" s="39">
        <f>IFERROR(INDEX(AdvancedOpponentStats!$A:$AD,MATCH($A176,AdvancedOpponentStats!$B:$B,0),COLUMN()-27),INDEX(AdvancedOpponentStats!$A:$AD,MATCH($A176&amp;" NCAA",AdvancedOpponentStats!$B:$B,0),COLUMN()-27))</f>
        <v>48.7</v>
      </c>
      <c r="AY176" s="39">
        <f>IFERROR(INDEX(AdvancedOpponentStats!$A:$AD,MATCH($A176,AdvancedOpponentStats!$B:$B,0),COLUMN()-27),INDEX(AdvancedOpponentStats!$A:$AD,MATCH($A176&amp;" NCAA",AdvancedOpponentStats!$B:$B,0),COLUMN()-27))</f>
        <v>58.1</v>
      </c>
      <c r="AZ176" s="39">
        <f>IFERROR(INDEX(AdvancedOpponentStats!$A:$AD,MATCH($A176,AdvancedOpponentStats!$B:$B,0),COLUMN()-27),INDEX(AdvancedOpponentStats!$A:$AD,MATCH($A176&amp;" NCAA",AdvancedOpponentStats!$B:$B,0),COLUMN()-27))</f>
        <v>10.3</v>
      </c>
      <c r="BA176" s="39">
        <f>IFERROR(INDEX(AdvancedOpponentStats!$A:$AD,MATCH($A176,AdvancedOpponentStats!$B:$B,0),COLUMN()-27),INDEX(AdvancedOpponentStats!$A:$AD,MATCH($A176&amp;" NCAA",AdvancedOpponentStats!$B:$B,0),COLUMN()-27))</f>
        <v>11.4</v>
      </c>
      <c r="BB176" s="39">
        <f>IFERROR(INDEX(AdvancedOpponentStats!$A:$AD,MATCH($A176,AdvancedOpponentStats!$B:$B,0),COLUMN()-27),INDEX(AdvancedOpponentStats!$A:$AD,MATCH($A176&amp;" NCAA",AdvancedOpponentStats!$B:$B,0),COLUMN()-27))</f>
        <v>0.48599999999999999</v>
      </c>
      <c r="BC176" s="39">
        <f>IFERROR(INDEX(AdvancedOpponentStats!$A:$AD,MATCH($A176,AdvancedOpponentStats!$B:$B,0),COLUMN()-27),INDEX(AdvancedOpponentStats!$A:$AD,MATCH($A176&amp;" NCAA",AdvancedOpponentStats!$B:$B,0),COLUMN()-27))</f>
        <v>18.600000000000001</v>
      </c>
      <c r="BD176" s="39">
        <f>IFERROR(INDEX(AdvancedOpponentStats!$A:$AD,MATCH($A176,AdvancedOpponentStats!$B:$B,0),COLUMN()-27),INDEX(AdvancedOpponentStats!$A:$AD,MATCH($A176&amp;" NCAA",AdvancedOpponentStats!$B:$B,0),COLUMN()-27))</f>
        <v>30.4</v>
      </c>
      <c r="BE176" s="39">
        <f>IFERROR(INDEX(AdvancedOpponentStats!$A:$AD,MATCH($A176,AdvancedOpponentStats!$B:$B,0),COLUMN()-27),INDEX(AdvancedOpponentStats!$A:$AD,MATCH($A176&amp;" NCAA",AdvancedOpponentStats!$B:$B,0),COLUMN()-27))</f>
        <v>0.26300000000000001</v>
      </c>
      <c r="BF176" s="41">
        <f>IFERROR(INDEX(TeamRankings!$A:$R,MATCH($A176,TeamRankings!$B:$B,0),COLUMN()-49),INDEX(TeamRankings!$A:$R,MATCH($A176&amp;" NCAA",TeamRankings!$B:$B,0),COLUMN()-49))</f>
        <v>5.61</v>
      </c>
      <c r="BG176" s="41">
        <f>IFERROR(INDEX(TeamRankings!$A:$R,MATCH($A176,TeamRankings!$B:$B,0),COLUMN()-48),INDEX(TeamRankings!$A:$R,MATCH($A176&amp;" NCAA",TeamRankings!$B:$B,0),COLUMN()-48))</f>
        <v>5.09</v>
      </c>
      <c r="BH176" s="41">
        <f>IFERROR(INDEX(TeamRankings!$A:$R,MATCH($A176,TeamRankings!$B:$B,0),COLUMN()-47),INDEX(TeamRankings!$A:$R,MATCH($A176&amp;" NCAA",TeamRankings!$B:$B,0),COLUMN()-47))</f>
        <v>11.45</v>
      </c>
      <c r="BI176" s="41">
        <f>IFERROR(INDEX(TeamRankings!$A:$R,MATCH($A176,TeamRankings!$B:$B,0),COLUMN()-47),INDEX(TeamRankings!$A:$R,MATCH($A176&amp;" NCAA",TeamRankings!$B:$B,0),COLUMN()-47))</f>
        <v>-0.75</v>
      </c>
      <c r="BJ176" s="41">
        <f>IFERROR(INDEX(TeamRankings!$A:$R,MATCH($A176,TeamRankings!$B:$B,0),COLUMN()-47),INDEX(TeamRankings!$A:$R,MATCH($A176&amp;" NCAA",TeamRankings!$B:$B,0),COLUMN()-47))</f>
        <v>10.7</v>
      </c>
      <c r="BK176" s="41">
        <f>IFERROR(INDEX(TeamRankings!$A:$R,MATCH($A176,TeamRankings!$B:$B,0),COLUMN()-47),INDEX(TeamRankings!$A:$R,MATCH($A176&amp;" NCAA",TeamRankings!$B:$B,0),COLUMN()-47))</f>
        <v>109.92</v>
      </c>
      <c r="BL176" s="41">
        <f>IFERROR(INDEX(TeamRankings!$A:$R,MATCH($A176,TeamRankings!$B:$B,0),COLUMN()-47),INDEX(TeamRankings!$A:$R,MATCH($A176&amp;" NCAA",TeamRankings!$B:$B,0),COLUMN()-47))</f>
        <v>94.71</v>
      </c>
      <c r="BM176" s="41">
        <f>IFERROR(INDEX(TeamRankings!$A:$R,MATCH($A176,TeamRankings!$B:$B,0),COLUMN()-47),INDEX(TeamRankings!$A:$R,MATCH($A176&amp;" NCAA",TeamRankings!$B:$B,0),COLUMN()-47))</f>
        <v>15.21</v>
      </c>
      <c r="BN176">
        <f t="shared" si="48"/>
        <v>68</v>
      </c>
      <c r="BO176">
        <f t="shared" si="49"/>
        <v>60</v>
      </c>
      <c r="BP176">
        <f t="shared" si="35"/>
        <v>80.055555555555557</v>
      </c>
      <c r="BQ176" s="41" t="str">
        <f>INDEX(TeamRankings!$A:$R,MATCH($A176,TeamRankings!$B:$B,0),3)</f>
        <v>AAC</v>
      </c>
      <c r="BR176" s="40">
        <f t="shared" si="36"/>
        <v>7.3999999999999915</v>
      </c>
      <c r="BS176" s="40">
        <f t="shared" si="37"/>
        <v>-2.0000000000000018E-3</v>
      </c>
      <c r="BT176" s="40">
        <f t="shared" si="38"/>
        <v>-3.3000000000000029E-2</v>
      </c>
      <c r="BU176" s="40">
        <f t="shared" si="39"/>
        <v>2.200000000000002E-2</v>
      </c>
      <c r="BV176" s="40">
        <f t="shared" si="40"/>
        <v>2.5999999999999943</v>
      </c>
      <c r="BW176" s="40">
        <f t="shared" si="41"/>
        <v>-3.5</v>
      </c>
      <c r="BX176" s="40">
        <f t="shared" si="42"/>
        <v>0.19999999999999929</v>
      </c>
      <c r="BY176" s="40">
        <f t="shared" si="43"/>
        <v>-0.40000000000000036</v>
      </c>
      <c r="BZ176" s="40">
        <f t="shared" si="44"/>
        <v>2.4000000000000021E-2</v>
      </c>
      <c r="CA176" s="40">
        <f t="shared" si="45"/>
        <v>-1.7000000000000028</v>
      </c>
      <c r="CB176" s="40">
        <f t="shared" si="46"/>
        <v>2.5</v>
      </c>
      <c r="CC176" s="40">
        <f t="shared" si="47"/>
        <v>3.0000000000000027E-3</v>
      </c>
    </row>
    <row r="177" spans="1:81" x14ac:dyDescent="0.25">
      <c r="A177" t="s">
        <v>302</v>
      </c>
      <c r="B177">
        <f>IFERROR(INDEX(BasicStats!$A:$AH,MATCH($A177,BasicStats!$B:$B,0),COLUMN()+1),INDEX(BasicStats!$A:$AH,MATCH($A177&amp;" NCAA",BasicStats!$B:$B,0),COLUMN()+1))</f>
        <v>31</v>
      </c>
      <c r="C177">
        <f>IFERROR(INDEX(BasicStats!$A:$AH,MATCH($A177,BasicStats!$B:$B,0),COLUMN()+1),INDEX(BasicStats!$A:$AH,MATCH($A177&amp;" NCAA",BasicStats!$B:$B,0),COLUMN()+1))</f>
        <v>11</v>
      </c>
      <c r="D177">
        <f>IFERROR(INDEX(BasicStats!$A:$AH,MATCH($A177,BasicStats!$B:$B,0),COLUMN()+1),INDEX(BasicStats!$A:$AH,MATCH($A177&amp;" NCAA",BasicStats!$B:$B,0),COLUMN()+1))</f>
        <v>20</v>
      </c>
      <c r="E177">
        <f>IFERROR(INDEX(BasicStats!$A:$AH,MATCH($A177,BasicStats!$B:$B,0),COLUMN()+1),INDEX(BasicStats!$A:$AH,MATCH($A177&amp;" NCAA",BasicStats!$B:$B,0),COLUMN()+1))</f>
        <v>0.35499999999999998</v>
      </c>
      <c r="F177">
        <f>IFERROR(INDEX(BasicStats!$A:$AH,MATCH($A177,BasicStats!$B:$B,0),COLUMN()+1),INDEX(BasicStats!$A:$AH,MATCH($A177&amp;" NCAA",BasicStats!$B:$B,0),COLUMN()+1))</f>
        <v>-2.85</v>
      </c>
      <c r="G177">
        <f>IFERROR(INDEX(BasicStats!$A:$AH,MATCH($A177,BasicStats!$B:$B,0),COLUMN()+1),INDEX(BasicStats!$A:$AH,MATCH($A177&amp;" NCAA",BasicStats!$B:$B,0),COLUMN()+1))</f>
        <v>-0.23</v>
      </c>
      <c r="H177">
        <f>IFERROR(INDEX(BasicStats!$A:$AH,MATCH($A177,BasicStats!$B:$B,0),COLUMN()+1),INDEX(BasicStats!$A:$AH,MATCH($A177&amp;" NCAA",BasicStats!$B:$B,0),COLUMN()+1))</f>
        <v>6</v>
      </c>
      <c r="I177">
        <f>IFERROR(INDEX(BasicStats!$A:$AH,MATCH($A177,BasicStats!$B:$B,0),COLUMN()+1),INDEX(BasicStats!$A:$AH,MATCH($A177&amp;" NCAA",BasicStats!$B:$B,0),COLUMN()+1))</f>
        <v>12</v>
      </c>
      <c r="J177">
        <f>IFERROR(INDEX(BasicStats!$A:$AH,MATCH($A177,BasicStats!$B:$B,0),COLUMN()+1),INDEX(BasicStats!$A:$AH,MATCH($A177&amp;" NCAA",BasicStats!$B:$B,0),COLUMN()+1))</f>
        <v>9</v>
      </c>
      <c r="K177">
        <f>IFERROR(INDEX(BasicStats!$A:$AH,MATCH($A177,BasicStats!$B:$B,0),COLUMN()+1),INDEX(BasicStats!$A:$AH,MATCH($A177&amp;" NCAA",BasicStats!$B:$B,0),COLUMN()+1))</f>
        <v>6</v>
      </c>
      <c r="L177">
        <f>IFERROR(INDEX(BasicStats!$A:$AH,MATCH($A177,BasicStats!$B:$B,0),COLUMN()+1),INDEX(BasicStats!$A:$AH,MATCH($A177&amp;" NCAA",BasicStats!$B:$B,0),COLUMN()+1))</f>
        <v>2</v>
      </c>
      <c r="M177">
        <f>IFERROR(INDEX(BasicStats!$A:$AH,MATCH($A177,BasicStats!$B:$B,0),COLUMN()+1),INDEX(BasicStats!$A:$AH,MATCH($A177&amp;" NCAA",BasicStats!$B:$B,0),COLUMN()+1))</f>
        <v>12</v>
      </c>
      <c r="N177">
        <f>IFERROR(INDEX(BasicStats!$A:$AH,MATCH($A177,BasicStats!$B:$B,0),COLUMN()+1),INDEX(BasicStats!$A:$AH,MATCH($A177&amp;" NCAA",BasicStats!$B:$B,0),COLUMN()+1))</f>
        <v>2248</v>
      </c>
      <c r="O177">
        <f>IFERROR(INDEX(BasicStats!$A:$AH,MATCH($A177,BasicStats!$B:$B,0),COLUMN()+1),INDEX(BasicStats!$A:$AH,MATCH($A177&amp;" NCAA",BasicStats!$B:$B,0),COLUMN()+1))</f>
        <v>2246</v>
      </c>
      <c r="P177">
        <f>IFERROR(INDEX(BasicStats!$A:$AH,MATCH($A177,BasicStats!$B:$B,0),COLUMN()+1),INDEX(BasicStats!$A:$AH,MATCH($A177&amp;" NCAA",BasicStats!$B:$B,0),COLUMN()+1))</f>
        <v>0</v>
      </c>
      <c r="Q177">
        <f>IFERROR(INDEX(BasicStats!$A:$AH,MATCH($A177,BasicStats!$B:$B,0),COLUMN()+1),INDEX(BasicStats!$A:$AH,MATCH($A177&amp;" NCAA",BasicStats!$B:$B,0),COLUMN()+1))</f>
        <v>1245</v>
      </c>
      <c r="R177">
        <f>IFERROR(INDEX(BasicStats!$A:$AH,MATCH($A177,BasicStats!$B:$B,0),COLUMN()+1),INDEX(BasicStats!$A:$AH,MATCH($A177&amp;" NCAA",BasicStats!$B:$B,0),COLUMN()+1))</f>
        <v>787</v>
      </c>
      <c r="S177">
        <f>IFERROR(INDEX(BasicStats!$A:$AH,MATCH($A177,BasicStats!$B:$B,0),COLUMN()+1),INDEX(BasicStats!$A:$AH,MATCH($A177&amp;" NCAA",BasicStats!$B:$B,0),COLUMN()+1))</f>
        <v>1746</v>
      </c>
      <c r="T177">
        <f>IFERROR(INDEX(BasicStats!$A:$AH,MATCH($A177,BasicStats!$B:$B,0),COLUMN()+1),INDEX(BasicStats!$A:$AH,MATCH($A177&amp;" NCAA",BasicStats!$B:$B,0),COLUMN()+1))</f>
        <v>0.45100000000000001</v>
      </c>
      <c r="U177">
        <f>IFERROR(INDEX(BasicStats!$A:$AH,MATCH($A177,BasicStats!$B:$B,0),COLUMN()+1),INDEX(BasicStats!$A:$AH,MATCH($A177&amp;" NCAA",BasicStats!$B:$B,0),COLUMN()+1))</f>
        <v>228</v>
      </c>
      <c r="V177">
        <f>IFERROR(INDEX(BasicStats!$A:$AH,MATCH($A177,BasicStats!$B:$B,0),COLUMN()+1),INDEX(BasicStats!$A:$AH,MATCH($A177&amp;" NCAA",BasicStats!$B:$B,0),COLUMN()+1))</f>
        <v>663</v>
      </c>
      <c r="W177">
        <f>IFERROR(INDEX(BasicStats!$A:$AH,MATCH($A177,BasicStats!$B:$B,0),COLUMN()+1),INDEX(BasicStats!$A:$AH,MATCH($A177&amp;" NCAA",BasicStats!$B:$B,0),COLUMN()+1))</f>
        <v>0.34399999999999997</v>
      </c>
      <c r="X177">
        <f>IFERROR(INDEX(BasicStats!$A:$AH,MATCH($A177,BasicStats!$B:$B,0),COLUMN()+1),INDEX(BasicStats!$A:$AH,MATCH($A177&amp;" NCAA",BasicStats!$B:$B,0),COLUMN()+1))</f>
        <v>446</v>
      </c>
      <c r="Y177">
        <f>IFERROR(INDEX(BasicStats!$A:$AH,MATCH($A177,BasicStats!$B:$B,0),COLUMN()+1),INDEX(BasicStats!$A:$AH,MATCH($A177&amp;" NCAA",BasicStats!$B:$B,0),COLUMN()+1))</f>
        <v>648</v>
      </c>
      <c r="Z177">
        <f>IFERROR(INDEX(BasicStats!$A:$AH,MATCH($A177,BasicStats!$B:$B,0),COLUMN()+1),INDEX(BasicStats!$A:$AH,MATCH($A177&amp;" NCAA",BasicStats!$B:$B,0),COLUMN()+1))</f>
        <v>0.68799999999999994</v>
      </c>
      <c r="AA177">
        <f>IFERROR(INDEX(BasicStats!$A:$AH,MATCH($A177,BasicStats!$B:$B,0),COLUMN()+1),INDEX(BasicStats!$A:$AH,MATCH($A177&amp;" NCAA",BasicStats!$B:$B,0),COLUMN()+1))</f>
        <v>307</v>
      </c>
      <c r="AB177">
        <f>IFERROR(INDEX(BasicStats!$A:$AH,MATCH($A177,BasicStats!$B:$B,0),COLUMN()+1),INDEX(BasicStats!$A:$AH,MATCH($A177&amp;" NCAA",BasicStats!$B:$B,0),COLUMN()+1))</f>
        <v>1058</v>
      </c>
      <c r="AC177">
        <f>IFERROR(INDEX(BasicStats!$A:$AH,MATCH($A177,BasicStats!$B:$B,0),COLUMN()+1),INDEX(BasicStats!$A:$AH,MATCH($A177&amp;" NCAA",BasicStats!$B:$B,0),COLUMN()+1))</f>
        <v>393</v>
      </c>
      <c r="AD177">
        <f>IFERROR(INDEX(BasicStats!$A:$AH,MATCH($A177,BasicStats!$B:$B,0),COLUMN()+1),INDEX(BasicStats!$A:$AH,MATCH($A177&amp;" NCAA",BasicStats!$B:$B,0),COLUMN()+1))</f>
        <v>207</v>
      </c>
      <c r="AE177">
        <f>IFERROR(INDEX(BasicStats!$A:$AH,MATCH($A177,BasicStats!$B:$B,0),COLUMN()+1),INDEX(BasicStats!$A:$AH,MATCH($A177&amp;" NCAA",BasicStats!$B:$B,0),COLUMN()+1))</f>
        <v>80</v>
      </c>
      <c r="AF177">
        <f>IFERROR(INDEX(BasicStats!$A:$AH,MATCH($A177,BasicStats!$B:$B,0),COLUMN()+1),INDEX(BasicStats!$A:$AH,MATCH($A177&amp;" NCAA",BasicStats!$B:$B,0),COLUMN()+1))</f>
        <v>407</v>
      </c>
      <c r="AG177" s="38">
        <f>IFERROR(INDEX(AdvancedStats!$A:$AD,MATCH($A177,AdvancedStats!$B:$B,0),COLUMN()-15),INDEX(AdvancedStats!$A:$AD,MATCH($A177&amp;" NCAA",AdvancedStats!$B:$B,0),COLUMN()-15))</f>
        <v>69.099999999999994</v>
      </c>
      <c r="AH177" s="38">
        <f>IFERROR(INDEX(AdvancedStats!$A:$AD,MATCH($A177,AdvancedStats!$B:$B,0),COLUMN()-15),INDEX(AdvancedStats!$A:$AD,MATCH($A177&amp;" NCAA",AdvancedStats!$B:$B,0),COLUMN()-15))</f>
        <v>104.5</v>
      </c>
      <c r="AI177" s="38">
        <f>IFERROR(INDEX(AdvancedStats!$A:$AD,MATCH($A177,AdvancedStats!$B:$B,0),COLUMN()-15),INDEX(AdvancedStats!$A:$AD,MATCH($A177&amp;" NCAA",AdvancedStats!$B:$B,0),COLUMN()-15))</f>
        <v>0.371</v>
      </c>
      <c r="AJ177" s="38">
        <f>IFERROR(INDEX(AdvancedStats!$A:$AD,MATCH($A177,AdvancedStats!$B:$B,0),COLUMN()-15),INDEX(AdvancedStats!$A:$AD,MATCH($A177&amp;" NCAA",AdvancedStats!$B:$B,0),COLUMN()-15))</f>
        <v>0.38</v>
      </c>
      <c r="AK177" s="38">
        <f>IFERROR(INDEX(AdvancedStats!$A:$AD,MATCH($A177,AdvancedStats!$B:$B,0),COLUMN()-15),INDEX(AdvancedStats!$A:$AD,MATCH($A177&amp;" NCAA",AdvancedStats!$B:$B,0),COLUMN()-15))</f>
        <v>0.54700000000000004</v>
      </c>
      <c r="AL177" s="38">
        <f>IFERROR(INDEX(AdvancedStats!$A:$AD,MATCH($A177,AdvancedStats!$B:$B,0),COLUMN()-15),INDEX(AdvancedStats!$A:$AD,MATCH($A177&amp;" NCAA",AdvancedStats!$B:$B,0),COLUMN()-15))</f>
        <v>49.2</v>
      </c>
      <c r="AM177" s="38">
        <f>IFERROR(INDEX(AdvancedStats!$A:$AD,MATCH($A177,AdvancedStats!$B:$B,0),COLUMN()-15),INDEX(AdvancedStats!$A:$AD,MATCH($A177&amp;" NCAA",AdvancedStats!$B:$B,0),COLUMN()-15))</f>
        <v>49.9</v>
      </c>
      <c r="AN177" s="38">
        <f>IFERROR(INDEX(AdvancedStats!$A:$AD,MATCH($A177,AdvancedStats!$B:$B,0),COLUMN()-15),INDEX(AdvancedStats!$A:$AD,MATCH($A177&amp;" NCAA",AdvancedStats!$B:$B,0),COLUMN()-15))</f>
        <v>9.6</v>
      </c>
      <c r="AO177" s="38">
        <f>IFERROR(INDEX(AdvancedStats!$A:$AD,MATCH($A177,AdvancedStats!$B:$B,0),COLUMN()-15),INDEX(AdvancedStats!$A:$AD,MATCH($A177&amp;" NCAA",AdvancedStats!$B:$B,0),COLUMN()-15))</f>
        <v>8.5</v>
      </c>
      <c r="AP177" s="38">
        <f>IFERROR(INDEX(AdvancedStats!$A:$AD,MATCH($A177,AdvancedStats!$B:$B,0),COLUMN()-15),INDEX(AdvancedStats!$A:$AD,MATCH($A177&amp;" NCAA",AdvancedStats!$B:$B,0),COLUMN()-15))</f>
        <v>0.51600000000000001</v>
      </c>
      <c r="AQ177" s="38">
        <f>IFERROR(INDEX(AdvancedStats!$A:$AD,MATCH($A177,AdvancedStats!$B:$B,0),COLUMN()-15),INDEX(AdvancedStats!$A:$AD,MATCH($A177&amp;" NCAA",AdvancedStats!$B:$B,0),COLUMN()-15))</f>
        <v>16.5</v>
      </c>
      <c r="AR177" s="38">
        <f>IFERROR(INDEX(AdvancedStats!$A:$AD,MATCH($A177,AdvancedStats!$B:$B,0),COLUMN()-15),INDEX(AdvancedStats!$A:$AD,MATCH($A177&amp;" NCAA",AdvancedStats!$B:$B,0),COLUMN()-15))</f>
        <v>29.1</v>
      </c>
      <c r="AS177" s="38">
        <f>IFERROR(INDEX(AdvancedStats!$A:$AD,MATCH($A177,AdvancedStats!$B:$B,0),COLUMN()-15),INDEX(AdvancedStats!$A:$AD,MATCH($A177&amp;" NCAA",AdvancedStats!$B:$B,0),COLUMN()-15))</f>
        <v>0.255</v>
      </c>
      <c r="AT177" s="39">
        <f>IFERROR(INDEX(AdvancedOpponentStats!$A:$AD,MATCH($A177,AdvancedOpponentStats!$B:$B,0),COLUMN()-27),INDEX(AdvancedOpponentStats!$A:$AD,MATCH($A177&amp;" NCAA",AdvancedOpponentStats!$B:$B,0),COLUMN()-27))</f>
        <v>104.4</v>
      </c>
      <c r="AU177" s="39">
        <f>IFERROR(INDEX(AdvancedOpponentStats!$A:$AD,MATCH($A177,AdvancedOpponentStats!$B:$B,0),COLUMN()-27),INDEX(AdvancedOpponentStats!$A:$AD,MATCH($A177&amp;" NCAA",AdvancedOpponentStats!$B:$B,0),COLUMN()-27))</f>
        <v>0.33400000000000002</v>
      </c>
      <c r="AV177" s="39">
        <f>IFERROR(INDEX(AdvancedOpponentStats!$A:$AD,MATCH($A177,AdvancedOpponentStats!$B:$B,0),COLUMN()-27),INDEX(AdvancedOpponentStats!$A:$AD,MATCH($A177&amp;" NCAA",AdvancedOpponentStats!$B:$B,0),COLUMN()-27))</f>
        <v>0.47</v>
      </c>
      <c r="AW177" s="39">
        <f>IFERROR(INDEX(AdvancedOpponentStats!$A:$AD,MATCH($A177,AdvancedOpponentStats!$B:$B,0),COLUMN()-27),INDEX(AdvancedOpponentStats!$A:$AD,MATCH($A177&amp;" NCAA",AdvancedOpponentStats!$B:$B,0),COLUMN()-27))</f>
        <v>0.54700000000000004</v>
      </c>
      <c r="AX177" s="39">
        <f>IFERROR(INDEX(AdvancedOpponentStats!$A:$AD,MATCH($A177,AdvancedOpponentStats!$B:$B,0),COLUMN()-27),INDEX(AdvancedOpponentStats!$A:$AD,MATCH($A177&amp;" NCAA",AdvancedOpponentStats!$B:$B,0),COLUMN()-27))</f>
        <v>50.8</v>
      </c>
      <c r="AY177" s="39">
        <f>IFERROR(INDEX(AdvancedOpponentStats!$A:$AD,MATCH($A177,AdvancedOpponentStats!$B:$B,0),COLUMN()-27),INDEX(AdvancedOpponentStats!$A:$AD,MATCH($A177&amp;" NCAA",AdvancedOpponentStats!$B:$B,0),COLUMN()-27))</f>
        <v>54.6</v>
      </c>
      <c r="AZ177" s="39">
        <f>IFERROR(INDEX(AdvancedOpponentStats!$A:$AD,MATCH($A177,AdvancedOpponentStats!$B:$B,0),COLUMN()-27),INDEX(AdvancedOpponentStats!$A:$AD,MATCH($A177&amp;" NCAA",AdvancedOpponentStats!$B:$B,0),COLUMN()-27))</f>
        <v>9.5</v>
      </c>
      <c r="BA177" s="39">
        <f>IFERROR(INDEX(AdvancedOpponentStats!$A:$AD,MATCH($A177,AdvancedOpponentStats!$B:$B,0),COLUMN()-27),INDEX(AdvancedOpponentStats!$A:$AD,MATCH($A177&amp;" NCAA",AdvancedOpponentStats!$B:$B,0),COLUMN()-27))</f>
        <v>11.1</v>
      </c>
      <c r="BB177" s="39">
        <f>IFERROR(INDEX(AdvancedOpponentStats!$A:$AD,MATCH($A177,AdvancedOpponentStats!$B:$B,0),COLUMN()-27),INDEX(AdvancedOpponentStats!$A:$AD,MATCH($A177&amp;" NCAA",AdvancedOpponentStats!$B:$B,0),COLUMN()-27))</f>
        <v>0.52100000000000002</v>
      </c>
      <c r="BC177" s="39">
        <f>IFERROR(INDEX(AdvancedOpponentStats!$A:$AD,MATCH($A177,AdvancedOpponentStats!$B:$B,0),COLUMN()-27),INDEX(AdvancedOpponentStats!$A:$AD,MATCH($A177&amp;" NCAA",AdvancedOpponentStats!$B:$B,0),COLUMN()-27))</f>
        <v>17.7</v>
      </c>
      <c r="BD177" s="39">
        <f>IFERROR(INDEX(AdvancedOpponentStats!$A:$AD,MATCH($A177,AdvancedOpponentStats!$B:$B,0),COLUMN()-27),INDEX(AdvancedOpponentStats!$A:$AD,MATCH($A177&amp;" NCAA",AdvancedOpponentStats!$B:$B,0),COLUMN()-27))</f>
        <v>31.5</v>
      </c>
      <c r="BE177" s="39">
        <f>IFERROR(INDEX(AdvancedOpponentStats!$A:$AD,MATCH($A177,AdvancedOpponentStats!$B:$B,0),COLUMN()-27),INDEX(AdvancedOpponentStats!$A:$AD,MATCH($A177&amp;" NCAA",AdvancedOpponentStats!$B:$B,0),COLUMN()-27))</f>
        <v>0.22500000000000001</v>
      </c>
      <c r="BF177" s="41">
        <f>IFERROR(INDEX(TeamRankings!$A:$R,MATCH($A177,TeamRankings!$B:$B,0),COLUMN()-49),INDEX(TeamRankings!$A:$R,MATCH($A177&amp;" NCAA",TeamRankings!$B:$B,0),COLUMN()-49))</f>
        <v>0.06</v>
      </c>
      <c r="BG177" s="41">
        <f>IFERROR(INDEX(TeamRankings!$A:$R,MATCH($A177,TeamRankings!$B:$B,0),COLUMN()-48),INDEX(TeamRankings!$A:$R,MATCH($A177&amp;" NCAA",TeamRankings!$B:$B,0),COLUMN()-48))</f>
        <v>-0.23</v>
      </c>
      <c r="BH177" s="41">
        <f>IFERROR(INDEX(TeamRankings!$A:$R,MATCH($A177,TeamRankings!$B:$B,0),COLUMN()-47),INDEX(TeamRankings!$A:$R,MATCH($A177&amp;" NCAA",TeamRankings!$B:$B,0),COLUMN()-47))</f>
        <v>-2.68</v>
      </c>
      <c r="BI177" s="41">
        <f>IFERROR(INDEX(TeamRankings!$A:$R,MATCH($A177,TeamRankings!$B:$B,0),COLUMN()-47),INDEX(TeamRankings!$A:$R,MATCH($A177&amp;" NCAA",TeamRankings!$B:$B,0),COLUMN()-47))</f>
        <v>-0.16</v>
      </c>
      <c r="BJ177" s="41">
        <f>IFERROR(INDEX(TeamRankings!$A:$R,MATCH($A177,TeamRankings!$B:$B,0),COLUMN()-47),INDEX(TeamRankings!$A:$R,MATCH($A177&amp;" NCAA",TeamRankings!$B:$B,0),COLUMN()-47))</f>
        <v>-2.85</v>
      </c>
      <c r="BK177" s="41">
        <f>IFERROR(INDEX(TeamRankings!$A:$R,MATCH($A177,TeamRankings!$B:$B,0),COLUMN()-47),INDEX(TeamRankings!$A:$R,MATCH($A177&amp;" NCAA",TeamRankings!$B:$B,0),COLUMN()-47))</f>
        <v>101.75</v>
      </c>
      <c r="BL177" s="41">
        <f>IFERROR(INDEX(TeamRankings!$A:$R,MATCH($A177,TeamRankings!$B:$B,0),COLUMN()-47),INDEX(TeamRankings!$A:$R,MATCH($A177&amp;" NCAA",TeamRankings!$B:$B,0),COLUMN()-47))</f>
        <v>104.59</v>
      </c>
      <c r="BM177" s="41">
        <f>IFERROR(INDEX(TeamRankings!$A:$R,MATCH($A177,TeamRankings!$B:$B,0),COLUMN()-47),INDEX(TeamRankings!$A:$R,MATCH($A177&amp;" NCAA",TeamRankings!$B:$B,0),COLUMN()-47))</f>
        <v>-2.84</v>
      </c>
      <c r="BN177">
        <f t="shared" si="48"/>
        <v>193</v>
      </c>
      <c r="BO177">
        <f t="shared" si="49"/>
        <v>186</v>
      </c>
      <c r="BP177">
        <f t="shared" si="35"/>
        <v>72.516129032258064</v>
      </c>
      <c r="BQ177" s="41" t="str">
        <f>INDEX(TeamRankings!$A:$R,MATCH($A177,TeamRankings!$B:$B,0),3)</f>
        <v>Southern</v>
      </c>
      <c r="BR177" s="40">
        <f t="shared" si="36"/>
        <v>9.9999999999994316E-2</v>
      </c>
      <c r="BS177" s="40">
        <f t="shared" si="37"/>
        <v>3.6999999999999977E-2</v>
      </c>
      <c r="BT177" s="40">
        <f t="shared" si="38"/>
        <v>-8.9999999999999969E-2</v>
      </c>
      <c r="BU177" s="40">
        <f t="shared" si="39"/>
        <v>0</v>
      </c>
      <c r="BV177" s="40">
        <f t="shared" si="40"/>
        <v>-1.5999999999999943</v>
      </c>
      <c r="BW177" s="40">
        <f t="shared" si="41"/>
        <v>-4.7000000000000028</v>
      </c>
      <c r="BX177" s="40">
        <f t="shared" si="42"/>
        <v>9.9999999999999645E-2</v>
      </c>
      <c r="BY177" s="40">
        <f t="shared" si="43"/>
        <v>-2.5999999999999996</v>
      </c>
      <c r="BZ177" s="40">
        <f t="shared" si="44"/>
        <v>-5.0000000000000044E-3</v>
      </c>
      <c r="CA177" s="40">
        <f t="shared" si="45"/>
        <v>-1.1999999999999993</v>
      </c>
      <c r="CB177" s="40">
        <f t="shared" si="46"/>
        <v>-2.3999999999999986</v>
      </c>
      <c r="CC177" s="40">
        <f t="shared" si="47"/>
        <v>0.03</v>
      </c>
    </row>
    <row r="178" spans="1:81" x14ac:dyDescent="0.25">
      <c r="A178" t="s">
        <v>303</v>
      </c>
      <c r="B178">
        <f>IFERROR(INDEX(BasicStats!$A:$AH,MATCH($A178,BasicStats!$B:$B,0),COLUMN()+1),INDEX(BasicStats!$A:$AH,MATCH($A178&amp;" NCAA",BasicStats!$B:$B,0),COLUMN()+1))</f>
        <v>32</v>
      </c>
      <c r="C178">
        <f>IFERROR(INDEX(BasicStats!$A:$AH,MATCH($A178,BasicStats!$B:$B,0),COLUMN()+1),INDEX(BasicStats!$A:$AH,MATCH($A178&amp;" NCAA",BasicStats!$B:$B,0),COLUMN()+1))</f>
        <v>14</v>
      </c>
      <c r="D178">
        <f>IFERROR(INDEX(BasicStats!$A:$AH,MATCH($A178,BasicStats!$B:$B,0),COLUMN()+1),INDEX(BasicStats!$A:$AH,MATCH($A178&amp;" NCAA",BasicStats!$B:$B,0),COLUMN()+1))</f>
        <v>18</v>
      </c>
      <c r="E178">
        <f>IFERROR(INDEX(BasicStats!$A:$AH,MATCH($A178,BasicStats!$B:$B,0),COLUMN()+1),INDEX(BasicStats!$A:$AH,MATCH($A178&amp;" NCAA",BasicStats!$B:$B,0),COLUMN()+1))</f>
        <v>0.438</v>
      </c>
      <c r="F178">
        <f>IFERROR(INDEX(BasicStats!$A:$AH,MATCH($A178,BasicStats!$B:$B,0),COLUMN()+1),INDEX(BasicStats!$A:$AH,MATCH($A178&amp;" NCAA",BasicStats!$B:$B,0),COLUMN()+1))</f>
        <v>9.41</v>
      </c>
      <c r="G178">
        <f>IFERROR(INDEX(BasicStats!$A:$AH,MATCH($A178,BasicStats!$B:$B,0),COLUMN()+1),INDEX(BasicStats!$A:$AH,MATCH($A178&amp;" NCAA",BasicStats!$B:$B,0),COLUMN()+1))</f>
        <v>8.7200000000000006</v>
      </c>
      <c r="H178">
        <f>IFERROR(INDEX(BasicStats!$A:$AH,MATCH($A178,BasicStats!$B:$B,0),COLUMN()+1),INDEX(BasicStats!$A:$AH,MATCH($A178&amp;" NCAA",BasicStats!$B:$B,0),COLUMN()+1))</f>
        <v>5</v>
      </c>
      <c r="I178">
        <f>IFERROR(INDEX(BasicStats!$A:$AH,MATCH($A178,BasicStats!$B:$B,0),COLUMN()+1),INDEX(BasicStats!$A:$AH,MATCH($A178&amp;" NCAA",BasicStats!$B:$B,0),COLUMN()+1))</f>
        <v>13</v>
      </c>
      <c r="J178">
        <f>IFERROR(INDEX(BasicStats!$A:$AH,MATCH($A178,BasicStats!$B:$B,0),COLUMN()+1),INDEX(BasicStats!$A:$AH,MATCH($A178&amp;" NCAA",BasicStats!$B:$B,0),COLUMN()+1))</f>
        <v>11</v>
      </c>
      <c r="K178">
        <f>IFERROR(INDEX(BasicStats!$A:$AH,MATCH($A178,BasicStats!$B:$B,0),COLUMN()+1),INDEX(BasicStats!$A:$AH,MATCH($A178&amp;" NCAA",BasicStats!$B:$B,0),COLUMN()+1))</f>
        <v>5</v>
      </c>
      <c r="L178">
        <f>IFERROR(INDEX(BasicStats!$A:$AH,MATCH($A178,BasicStats!$B:$B,0),COLUMN()+1),INDEX(BasicStats!$A:$AH,MATCH($A178&amp;" NCAA",BasicStats!$B:$B,0),COLUMN()+1))</f>
        <v>0</v>
      </c>
      <c r="M178">
        <f>IFERROR(INDEX(BasicStats!$A:$AH,MATCH($A178,BasicStats!$B:$B,0),COLUMN()+1),INDEX(BasicStats!$A:$AH,MATCH($A178&amp;" NCAA",BasicStats!$B:$B,0),COLUMN()+1))</f>
        <v>10</v>
      </c>
      <c r="N178">
        <f>IFERROR(INDEX(BasicStats!$A:$AH,MATCH($A178,BasicStats!$B:$B,0),COLUMN()+1),INDEX(BasicStats!$A:$AH,MATCH($A178&amp;" NCAA",BasicStats!$B:$B,0),COLUMN()+1))</f>
        <v>2297</v>
      </c>
      <c r="O178">
        <f>IFERROR(INDEX(BasicStats!$A:$AH,MATCH($A178,BasicStats!$B:$B,0),COLUMN()+1),INDEX(BasicStats!$A:$AH,MATCH($A178&amp;" NCAA",BasicStats!$B:$B,0),COLUMN()+1))</f>
        <v>2275</v>
      </c>
      <c r="P178">
        <f>IFERROR(INDEX(BasicStats!$A:$AH,MATCH($A178,BasicStats!$B:$B,0),COLUMN()+1),INDEX(BasicStats!$A:$AH,MATCH($A178&amp;" NCAA",BasicStats!$B:$B,0),COLUMN()+1))</f>
        <v>0</v>
      </c>
      <c r="Q178">
        <f>IFERROR(INDEX(BasicStats!$A:$AH,MATCH($A178,BasicStats!$B:$B,0),COLUMN()+1),INDEX(BasicStats!$A:$AH,MATCH($A178&amp;" NCAA",BasicStats!$B:$B,0),COLUMN()+1))</f>
        <v>1285</v>
      </c>
      <c r="R178">
        <f>IFERROR(INDEX(BasicStats!$A:$AH,MATCH($A178,BasicStats!$B:$B,0),COLUMN()+1),INDEX(BasicStats!$A:$AH,MATCH($A178&amp;" NCAA",BasicStats!$B:$B,0),COLUMN()+1))</f>
        <v>805</v>
      </c>
      <c r="S178">
        <f>IFERROR(INDEX(BasicStats!$A:$AH,MATCH($A178,BasicStats!$B:$B,0),COLUMN()+1),INDEX(BasicStats!$A:$AH,MATCH($A178&amp;" NCAA",BasicStats!$B:$B,0),COLUMN()+1))</f>
        <v>1849</v>
      </c>
      <c r="T178">
        <f>IFERROR(INDEX(BasicStats!$A:$AH,MATCH($A178,BasicStats!$B:$B,0),COLUMN()+1),INDEX(BasicStats!$A:$AH,MATCH($A178&amp;" NCAA",BasicStats!$B:$B,0),COLUMN()+1))</f>
        <v>0.435</v>
      </c>
      <c r="U178">
        <f>IFERROR(INDEX(BasicStats!$A:$AH,MATCH($A178,BasicStats!$B:$B,0),COLUMN()+1),INDEX(BasicStats!$A:$AH,MATCH($A178&amp;" NCAA",BasicStats!$B:$B,0),COLUMN()+1))</f>
        <v>268</v>
      </c>
      <c r="V178">
        <f>IFERROR(INDEX(BasicStats!$A:$AH,MATCH($A178,BasicStats!$B:$B,0),COLUMN()+1),INDEX(BasicStats!$A:$AH,MATCH($A178&amp;" NCAA",BasicStats!$B:$B,0),COLUMN()+1))</f>
        <v>807</v>
      </c>
      <c r="W178">
        <f>IFERROR(INDEX(BasicStats!$A:$AH,MATCH($A178,BasicStats!$B:$B,0),COLUMN()+1),INDEX(BasicStats!$A:$AH,MATCH($A178&amp;" NCAA",BasicStats!$B:$B,0),COLUMN()+1))</f>
        <v>0.33200000000000002</v>
      </c>
      <c r="X178">
        <f>IFERROR(INDEX(BasicStats!$A:$AH,MATCH($A178,BasicStats!$B:$B,0),COLUMN()+1),INDEX(BasicStats!$A:$AH,MATCH($A178&amp;" NCAA",BasicStats!$B:$B,0),COLUMN()+1))</f>
        <v>419</v>
      </c>
      <c r="Y178">
        <f>IFERROR(INDEX(BasicStats!$A:$AH,MATCH($A178,BasicStats!$B:$B,0),COLUMN()+1),INDEX(BasicStats!$A:$AH,MATCH($A178&amp;" NCAA",BasicStats!$B:$B,0),COLUMN()+1))</f>
        <v>570</v>
      </c>
      <c r="Z178">
        <f>IFERROR(INDEX(BasicStats!$A:$AH,MATCH($A178,BasicStats!$B:$B,0),COLUMN()+1),INDEX(BasicStats!$A:$AH,MATCH($A178&amp;" NCAA",BasicStats!$B:$B,0),COLUMN()+1))</f>
        <v>0.73499999999999999</v>
      </c>
      <c r="AA178">
        <f>IFERROR(INDEX(BasicStats!$A:$AH,MATCH($A178,BasicStats!$B:$B,0),COLUMN()+1),INDEX(BasicStats!$A:$AH,MATCH($A178&amp;" NCAA",BasicStats!$B:$B,0),COLUMN()+1))</f>
        <v>291</v>
      </c>
      <c r="AB178">
        <f>IFERROR(INDEX(BasicStats!$A:$AH,MATCH($A178,BasicStats!$B:$B,0),COLUMN()+1),INDEX(BasicStats!$A:$AH,MATCH($A178&amp;" NCAA",BasicStats!$B:$B,0),COLUMN()+1))</f>
        <v>1060</v>
      </c>
      <c r="AC178">
        <f>IFERROR(INDEX(BasicStats!$A:$AH,MATCH($A178,BasicStats!$B:$B,0),COLUMN()+1),INDEX(BasicStats!$A:$AH,MATCH($A178&amp;" NCAA",BasicStats!$B:$B,0),COLUMN()+1))</f>
        <v>413</v>
      </c>
      <c r="AD178">
        <f>IFERROR(INDEX(BasicStats!$A:$AH,MATCH($A178,BasicStats!$B:$B,0),COLUMN()+1),INDEX(BasicStats!$A:$AH,MATCH($A178&amp;" NCAA",BasicStats!$B:$B,0),COLUMN()+1))</f>
        <v>212</v>
      </c>
      <c r="AE178">
        <f>IFERROR(INDEX(BasicStats!$A:$AH,MATCH($A178,BasicStats!$B:$B,0),COLUMN()+1),INDEX(BasicStats!$A:$AH,MATCH($A178&amp;" NCAA",BasicStats!$B:$B,0),COLUMN()+1))</f>
        <v>100</v>
      </c>
      <c r="AF178">
        <f>IFERROR(INDEX(BasicStats!$A:$AH,MATCH($A178,BasicStats!$B:$B,0),COLUMN()+1),INDEX(BasicStats!$A:$AH,MATCH($A178&amp;" NCAA",BasicStats!$B:$B,0),COLUMN()+1))</f>
        <v>372</v>
      </c>
      <c r="AG178" s="38">
        <f>IFERROR(INDEX(AdvancedStats!$A:$AD,MATCH($A178,AdvancedStats!$B:$B,0),COLUMN()-15),INDEX(AdvancedStats!$A:$AD,MATCH($A178&amp;" NCAA",AdvancedStats!$B:$B,0),COLUMN()-15))</f>
        <v>68.5</v>
      </c>
      <c r="AH178" s="38">
        <f>IFERROR(INDEX(AdvancedStats!$A:$AD,MATCH($A178,AdvancedStats!$B:$B,0),COLUMN()-15),INDEX(AdvancedStats!$A:$AD,MATCH($A178&amp;" NCAA",AdvancedStats!$B:$B,0),COLUMN()-15))</f>
        <v>104.4</v>
      </c>
      <c r="AI178" s="38">
        <f>IFERROR(INDEX(AdvancedStats!$A:$AD,MATCH($A178,AdvancedStats!$B:$B,0),COLUMN()-15),INDEX(AdvancedStats!$A:$AD,MATCH($A178&amp;" NCAA",AdvancedStats!$B:$B,0),COLUMN()-15))</f>
        <v>0.308</v>
      </c>
      <c r="AJ178" s="38">
        <f>IFERROR(INDEX(AdvancedStats!$A:$AD,MATCH($A178,AdvancedStats!$B:$B,0),COLUMN()-15),INDEX(AdvancedStats!$A:$AD,MATCH($A178&amp;" NCAA",AdvancedStats!$B:$B,0),COLUMN()-15))</f>
        <v>0.436</v>
      </c>
      <c r="AK178" s="38">
        <f>IFERROR(INDEX(AdvancedStats!$A:$AD,MATCH($A178,AdvancedStats!$B:$B,0),COLUMN()-15),INDEX(AdvancedStats!$A:$AD,MATCH($A178&amp;" NCAA",AdvancedStats!$B:$B,0),COLUMN()-15))</f>
        <v>0.54200000000000004</v>
      </c>
      <c r="AL178" s="38">
        <f>IFERROR(INDEX(AdvancedStats!$A:$AD,MATCH($A178,AdvancedStats!$B:$B,0),COLUMN()-15),INDEX(AdvancedStats!$A:$AD,MATCH($A178&amp;" NCAA",AdvancedStats!$B:$B,0),COLUMN()-15))</f>
        <v>47.7</v>
      </c>
      <c r="AM178" s="38">
        <f>IFERROR(INDEX(AdvancedStats!$A:$AD,MATCH($A178,AdvancedStats!$B:$B,0),COLUMN()-15),INDEX(AdvancedStats!$A:$AD,MATCH($A178&amp;" NCAA",AdvancedStats!$B:$B,0),COLUMN()-15))</f>
        <v>51.3</v>
      </c>
      <c r="AN178" s="38">
        <f>IFERROR(INDEX(AdvancedStats!$A:$AD,MATCH($A178,AdvancedStats!$B:$B,0),COLUMN()-15),INDEX(AdvancedStats!$A:$AD,MATCH($A178&amp;" NCAA",AdvancedStats!$B:$B,0),COLUMN()-15))</f>
        <v>9.6</v>
      </c>
      <c r="AO178" s="38">
        <f>IFERROR(INDEX(AdvancedStats!$A:$AD,MATCH($A178,AdvancedStats!$B:$B,0),COLUMN()-15),INDEX(AdvancedStats!$A:$AD,MATCH($A178&amp;" NCAA",AdvancedStats!$B:$B,0),COLUMN()-15))</f>
        <v>8.6999999999999993</v>
      </c>
      <c r="AP178" s="38">
        <f>IFERROR(INDEX(AdvancedStats!$A:$AD,MATCH($A178,AdvancedStats!$B:$B,0),COLUMN()-15),INDEX(AdvancedStats!$A:$AD,MATCH($A178&amp;" NCAA",AdvancedStats!$B:$B,0),COLUMN()-15))</f>
        <v>0.50800000000000001</v>
      </c>
      <c r="AQ178" s="38">
        <f>IFERROR(INDEX(AdvancedStats!$A:$AD,MATCH($A178,AdvancedStats!$B:$B,0),COLUMN()-15),INDEX(AdvancedStats!$A:$AD,MATCH($A178&amp;" NCAA",AdvancedStats!$B:$B,0),COLUMN()-15))</f>
        <v>14.9</v>
      </c>
      <c r="AR178" s="38">
        <f>IFERROR(INDEX(AdvancedStats!$A:$AD,MATCH($A178,AdvancedStats!$B:$B,0),COLUMN()-15),INDEX(AdvancedStats!$A:$AD,MATCH($A178&amp;" NCAA",AdvancedStats!$B:$B,0),COLUMN()-15))</f>
        <v>25.8</v>
      </c>
      <c r="AS178" s="38">
        <f>IFERROR(INDEX(AdvancedStats!$A:$AD,MATCH($A178,AdvancedStats!$B:$B,0),COLUMN()-15),INDEX(AdvancedStats!$A:$AD,MATCH($A178&amp;" NCAA",AdvancedStats!$B:$B,0),COLUMN()-15))</f>
        <v>0.22700000000000001</v>
      </c>
      <c r="AT178" s="39">
        <f>IFERROR(INDEX(AdvancedOpponentStats!$A:$AD,MATCH($A178,AdvancedOpponentStats!$B:$B,0),COLUMN()-27),INDEX(AdvancedOpponentStats!$A:$AD,MATCH($A178&amp;" NCAA",AdvancedOpponentStats!$B:$B,0),COLUMN()-27))</f>
        <v>103.4</v>
      </c>
      <c r="AU178" s="39">
        <f>IFERROR(INDEX(AdvancedOpponentStats!$A:$AD,MATCH($A178,AdvancedOpponentStats!$B:$B,0),COLUMN()-27),INDEX(AdvancedOpponentStats!$A:$AD,MATCH($A178&amp;" NCAA",AdvancedOpponentStats!$B:$B,0),COLUMN()-27))</f>
        <v>0.22700000000000001</v>
      </c>
      <c r="AV178" s="39">
        <f>IFERROR(INDEX(AdvancedOpponentStats!$A:$AD,MATCH($A178,AdvancedOpponentStats!$B:$B,0),COLUMN()-27),INDEX(AdvancedOpponentStats!$A:$AD,MATCH($A178&amp;" NCAA",AdvancedOpponentStats!$B:$B,0),COLUMN()-27))</f>
        <v>0.39400000000000002</v>
      </c>
      <c r="AW178" s="39">
        <f>IFERROR(INDEX(AdvancedOpponentStats!$A:$AD,MATCH($A178,AdvancedOpponentStats!$B:$B,0),COLUMN()-27),INDEX(AdvancedOpponentStats!$A:$AD,MATCH($A178&amp;" NCAA",AdvancedOpponentStats!$B:$B,0),COLUMN()-27))</f>
        <v>0.54400000000000004</v>
      </c>
      <c r="AX178" s="39">
        <f>IFERROR(INDEX(AdvancedOpponentStats!$A:$AD,MATCH($A178,AdvancedOpponentStats!$B:$B,0),COLUMN()-27),INDEX(AdvancedOpponentStats!$A:$AD,MATCH($A178&amp;" NCAA",AdvancedOpponentStats!$B:$B,0),COLUMN()-27))</f>
        <v>52.3</v>
      </c>
      <c r="AY178" s="39">
        <f>IFERROR(INDEX(AdvancedOpponentStats!$A:$AD,MATCH($A178,AdvancedOpponentStats!$B:$B,0),COLUMN()-27),INDEX(AdvancedOpponentStats!$A:$AD,MATCH($A178&amp;" NCAA",AdvancedOpponentStats!$B:$B,0),COLUMN()-27))</f>
        <v>53.4</v>
      </c>
      <c r="AZ178" s="39">
        <f>IFERROR(INDEX(AdvancedOpponentStats!$A:$AD,MATCH($A178,AdvancedOpponentStats!$B:$B,0),COLUMN()-27),INDEX(AdvancedOpponentStats!$A:$AD,MATCH($A178&amp;" NCAA",AdvancedOpponentStats!$B:$B,0),COLUMN()-27))</f>
        <v>8.3000000000000007</v>
      </c>
      <c r="BA178" s="39">
        <f>IFERROR(INDEX(AdvancedOpponentStats!$A:$AD,MATCH($A178,AdvancedOpponentStats!$B:$B,0),COLUMN()-27),INDEX(AdvancedOpponentStats!$A:$AD,MATCH($A178&amp;" NCAA",AdvancedOpponentStats!$B:$B,0),COLUMN()-27))</f>
        <v>8.6999999999999993</v>
      </c>
      <c r="BB178" s="39">
        <f>IFERROR(INDEX(AdvancedOpponentStats!$A:$AD,MATCH($A178,AdvancedOpponentStats!$B:$B,0),COLUMN()-27),INDEX(AdvancedOpponentStats!$A:$AD,MATCH($A178&amp;" NCAA",AdvancedOpponentStats!$B:$B,0),COLUMN()-27))</f>
        <v>0.52</v>
      </c>
      <c r="BC178" s="39">
        <f>IFERROR(INDEX(AdvancedOpponentStats!$A:$AD,MATCH($A178,AdvancedOpponentStats!$B:$B,0),COLUMN()-27),INDEX(AdvancedOpponentStats!$A:$AD,MATCH($A178&amp;" NCAA",AdvancedOpponentStats!$B:$B,0),COLUMN()-27))</f>
        <v>17.3</v>
      </c>
      <c r="BD178" s="39">
        <f>IFERROR(INDEX(AdvancedOpponentStats!$A:$AD,MATCH($A178,AdvancedOpponentStats!$B:$B,0),COLUMN()-27),INDEX(AdvancedOpponentStats!$A:$AD,MATCH($A178&amp;" NCAA",AdvancedOpponentStats!$B:$B,0),COLUMN()-27))</f>
        <v>29.8</v>
      </c>
      <c r="BE178" s="39">
        <f>IFERROR(INDEX(AdvancedOpponentStats!$A:$AD,MATCH($A178,AdvancedOpponentStats!$B:$B,0),COLUMN()-27),INDEX(AdvancedOpponentStats!$A:$AD,MATCH($A178&amp;" NCAA",AdvancedOpponentStats!$B:$B,0),COLUMN()-27))</f>
        <v>0.16500000000000001</v>
      </c>
      <c r="BF178" s="41">
        <f>IFERROR(INDEX(TeamRankings!$A:$R,MATCH($A178,TeamRankings!$B:$B,0),COLUMN()-49),INDEX(TeamRankings!$A:$R,MATCH($A178&amp;" NCAA",TeamRankings!$B:$B,0),COLUMN()-49))</f>
        <v>0.69</v>
      </c>
      <c r="BG178" s="41">
        <f>IFERROR(INDEX(TeamRankings!$A:$R,MATCH($A178,TeamRankings!$B:$B,0),COLUMN()-48),INDEX(TeamRankings!$A:$R,MATCH($A178&amp;" NCAA",TeamRankings!$B:$B,0),COLUMN()-48))</f>
        <v>8.7200000000000006</v>
      </c>
      <c r="BH178" s="41">
        <f>IFERROR(INDEX(TeamRankings!$A:$R,MATCH($A178,TeamRankings!$B:$B,0),COLUMN()-47),INDEX(TeamRankings!$A:$R,MATCH($A178&amp;" NCAA",TeamRankings!$B:$B,0),COLUMN()-47))</f>
        <v>4.12</v>
      </c>
      <c r="BI178" s="41">
        <f>IFERROR(INDEX(TeamRankings!$A:$R,MATCH($A178,TeamRankings!$B:$B,0),COLUMN()-47),INDEX(TeamRankings!$A:$R,MATCH($A178&amp;" NCAA",TeamRankings!$B:$B,0),COLUMN()-47))</f>
        <v>5.29</v>
      </c>
      <c r="BJ178" s="41">
        <f>IFERROR(INDEX(TeamRankings!$A:$R,MATCH($A178,TeamRankings!$B:$B,0),COLUMN()-47),INDEX(TeamRankings!$A:$R,MATCH($A178&amp;" NCAA",TeamRankings!$B:$B,0),COLUMN()-47))</f>
        <v>9.41</v>
      </c>
      <c r="BK178" s="41">
        <f>IFERROR(INDEX(TeamRankings!$A:$R,MATCH($A178,TeamRankings!$B:$B,0),COLUMN()-47),INDEX(TeamRankings!$A:$R,MATCH($A178&amp;" NCAA",TeamRankings!$B:$B,0),COLUMN()-47))</f>
        <v>110.74</v>
      </c>
      <c r="BL178" s="41">
        <f>IFERROR(INDEX(TeamRankings!$A:$R,MATCH($A178,TeamRankings!$B:$B,0),COLUMN()-47),INDEX(TeamRankings!$A:$R,MATCH($A178&amp;" NCAA",TeamRankings!$B:$B,0),COLUMN()-47))</f>
        <v>97.2</v>
      </c>
      <c r="BM178" s="41">
        <f>IFERROR(INDEX(TeamRankings!$A:$R,MATCH($A178,TeamRankings!$B:$B,0),COLUMN()-47),INDEX(TeamRankings!$A:$R,MATCH($A178&amp;" NCAA",TeamRankings!$B:$B,0),COLUMN()-47))</f>
        <v>13.54</v>
      </c>
      <c r="BN178">
        <f t="shared" si="48"/>
        <v>59</v>
      </c>
      <c r="BO178">
        <f t="shared" si="49"/>
        <v>77</v>
      </c>
      <c r="BP178">
        <f t="shared" si="35"/>
        <v>71.78125</v>
      </c>
      <c r="BQ178" s="41" t="str">
        <f>INDEX(TeamRankings!$A:$R,MATCH($A178,TeamRankings!$B:$B,0),3)</f>
        <v>ACC</v>
      </c>
      <c r="BR178" s="40">
        <f t="shared" si="36"/>
        <v>1</v>
      </c>
      <c r="BS178" s="40">
        <f t="shared" si="37"/>
        <v>8.0999999999999989E-2</v>
      </c>
      <c r="BT178" s="40">
        <f t="shared" si="38"/>
        <v>4.1999999999999982E-2</v>
      </c>
      <c r="BU178" s="40">
        <f t="shared" si="39"/>
        <v>-2.0000000000000018E-3</v>
      </c>
      <c r="BV178" s="40">
        <f t="shared" si="40"/>
        <v>-4.5999999999999943</v>
      </c>
      <c r="BW178" s="40">
        <f t="shared" si="41"/>
        <v>-2.1000000000000014</v>
      </c>
      <c r="BX178" s="40">
        <f t="shared" si="42"/>
        <v>1.2999999999999989</v>
      </c>
      <c r="BY178" s="40">
        <f t="shared" si="43"/>
        <v>0</v>
      </c>
      <c r="BZ178" s="40">
        <f t="shared" si="44"/>
        <v>-1.2000000000000011E-2</v>
      </c>
      <c r="CA178" s="40">
        <f t="shared" si="45"/>
        <v>-2.4000000000000004</v>
      </c>
      <c r="CB178" s="40">
        <f t="shared" si="46"/>
        <v>-4</v>
      </c>
      <c r="CC178" s="40">
        <f t="shared" si="47"/>
        <v>6.2E-2</v>
      </c>
    </row>
    <row r="179" spans="1:81" x14ac:dyDescent="0.25">
      <c r="A179" t="s">
        <v>304</v>
      </c>
      <c r="B179">
        <f>IFERROR(INDEX(BasicStats!$A:$AH,MATCH($A179,BasicStats!$B:$B,0),COLUMN()+1),INDEX(BasicStats!$A:$AH,MATCH($A179&amp;" NCAA",BasicStats!$B:$B,0),COLUMN()+1))</f>
        <v>32</v>
      </c>
      <c r="C179">
        <f>IFERROR(INDEX(BasicStats!$A:$AH,MATCH($A179,BasicStats!$B:$B,0),COLUMN()+1),INDEX(BasicStats!$A:$AH,MATCH($A179&amp;" NCAA",BasicStats!$B:$B,0),COLUMN()+1))</f>
        <v>15</v>
      </c>
      <c r="D179">
        <f>IFERROR(INDEX(BasicStats!$A:$AH,MATCH($A179,BasicStats!$B:$B,0),COLUMN()+1),INDEX(BasicStats!$A:$AH,MATCH($A179&amp;" NCAA",BasicStats!$B:$B,0),COLUMN()+1))</f>
        <v>17</v>
      </c>
      <c r="E179">
        <f>IFERROR(INDEX(BasicStats!$A:$AH,MATCH($A179,BasicStats!$B:$B,0),COLUMN()+1),INDEX(BasicStats!$A:$AH,MATCH($A179&amp;" NCAA",BasicStats!$B:$B,0),COLUMN()+1))</f>
        <v>0.46899999999999997</v>
      </c>
      <c r="F179">
        <f>IFERROR(INDEX(BasicStats!$A:$AH,MATCH($A179,BasicStats!$B:$B,0),COLUMN()+1),INDEX(BasicStats!$A:$AH,MATCH($A179&amp;" NCAA",BasicStats!$B:$B,0),COLUMN()+1))</f>
        <v>0.82</v>
      </c>
      <c r="G179">
        <f>IFERROR(INDEX(BasicStats!$A:$AH,MATCH($A179,BasicStats!$B:$B,0),COLUMN()+1),INDEX(BasicStats!$A:$AH,MATCH($A179&amp;" NCAA",BasicStats!$B:$B,0),COLUMN()+1))</f>
        <v>2.36</v>
      </c>
      <c r="H179">
        <f>IFERROR(INDEX(BasicStats!$A:$AH,MATCH($A179,BasicStats!$B:$B,0),COLUMN()+1),INDEX(BasicStats!$A:$AH,MATCH($A179&amp;" NCAA",BasicStats!$B:$B,0),COLUMN()+1))</f>
        <v>7</v>
      </c>
      <c r="I179">
        <f>IFERROR(INDEX(BasicStats!$A:$AH,MATCH($A179,BasicStats!$B:$B,0),COLUMN()+1),INDEX(BasicStats!$A:$AH,MATCH($A179&amp;" NCAA",BasicStats!$B:$B,0),COLUMN()+1))</f>
        <v>11</v>
      </c>
      <c r="J179">
        <f>IFERROR(INDEX(BasicStats!$A:$AH,MATCH($A179,BasicStats!$B:$B,0),COLUMN()+1),INDEX(BasicStats!$A:$AH,MATCH($A179&amp;" NCAA",BasicStats!$B:$B,0),COLUMN()+1))</f>
        <v>10</v>
      </c>
      <c r="K179">
        <f>IFERROR(INDEX(BasicStats!$A:$AH,MATCH($A179,BasicStats!$B:$B,0),COLUMN()+1),INDEX(BasicStats!$A:$AH,MATCH($A179&amp;" NCAA",BasicStats!$B:$B,0),COLUMN()+1))</f>
        <v>5</v>
      </c>
      <c r="L179">
        <f>IFERROR(INDEX(BasicStats!$A:$AH,MATCH($A179,BasicStats!$B:$B,0),COLUMN()+1),INDEX(BasicStats!$A:$AH,MATCH($A179&amp;" NCAA",BasicStats!$B:$B,0),COLUMN()+1))</f>
        <v>4</v>
      </c>
      <c r="M179">
        <f>IFERROR(INDEX(BasicStats!$A:$AH,MATCH($A179,BasicStats!$B:$B,0),COLUMN()+1),INDEX(BasicStats!$A:$AH,MATCH($A179&amp;" NCAA",BasicStats!$B:$B,0),COLUMN()+1))</f>
        <v>10</v>
      </c>
      <c r="N179">
        <f>IFERROR(INDEX(BasicStats!$A:$AH,MATCH($A179,BasicStats!$B:$B,0),COLUMN()+1),INDEX(BasicStats!$A:$AH,MATCH($A179&amp;" NCAA",BasicStats!$B:$B,0),COLUMN()+1))</f>
        <v>2267</v>
      </c>
      <c r="O179">
        <f>IFERROR(INDEX(BasicStats!$A:$AH,MATCH($A179,BasicStats!$B:$B,0),COLUMN()+1),INDEX(BasicStats!$A:$AH,MATCH($A179&amp;" NCAA",BasicStats!$B:$B,0),COLUMN()+1))</f>
        <v>2233</v>
      </c>
      <c r="P179">
        <f>IFERROR(INDEX(BasicStats!$A:$AH,MATCH($A179,BasicStats!$B:$B,0),COLUMN()+1),INDEX(BasicStats!$A:$AH,MATCH($A179&amp;" NCAA",BasicStats!$B:$B,0),COLUMN()+1))</f>
        <v>0</v>
      </c>
      <c r="Q179">
        <f>IFERROR(INDEX(BasicStats!$A:$AH,MATCH($A179,BasicStats!$B:$B,0),COLUMN()+1),INDEX(BasicStats!$A:$AH,MATCH($A179&amp;" NCAA",BasicStats!$B:$B,0),COLUMN()+1))</f>
        <v>1285</v>
      </c>
      <c r="R179">
        <f>IFERROR(INDEX(BasicStats!$A:$AH,MATCH($A179,BasicStats!$B:$B,0),COLUMN()+1),INDEX(BasicStats!$A:$AH,MATCH($A179&amp;" NCAA",BasicStats!$B:$B,0),COLUMN()+1))</f>
        <v>777</v>
      </c>
      <c r="S179">
        <f>IFERROR(INDEX(BasicStats!$A:$AH,MATCH($A179,BasicStats!$B:$B,0),COLUMN()+1),INDEX(BasicStats!$A:$AH,MATCH($A179&amp;" NCAA",BasicStats!$B:$B,0),COLUMN()+1))</f>
        <v>1846</v>
      </c>
      <c r="T179">
        <f>IFERROR(INDEX(BasicStats!$A:$AH,MATCH($A179,BasicStats!$B:$B,0),COLUMN()+1),INDEX(BasicStats!$A:$AH,MATCH($A179&amp;" NCAA",BasicStats!$B:$B,0),COLUMN()+1))</f>
        <v>0.42099999999999999</v>
      </c>
      <c r="U179">
        <f>IFERROR(INDEX(BasicStats!$A:$AH,MATCH($A179,BasicStats!$B:$B,0),COLUMN()+1),INDEX(BasicStats!$A:$AH,MATCH($A179&amp;" NCAA",BasicStats!$B:$B,0),COLUMN()+1))</f>
        <v>269</v>
      </c>
      <c r="V179">
        <f>IFERROR(INDEX(BasicStats!$A:$AH,MATCH($A179,BasicStats!$B:$B,0),COLUMN()+1),INDEX(BasicStats!$A:$AH,MATCH($A179&amp;" NCAA",BasicStats!$B:$B,0),COLUMN()+1))</f>
        <v>831</v>
      </c>
      <c r="W179">
        <f>IFERROR(INDEX(BasicStats!$A:$AH,MATCH($A179,BasicStats!$B:$B,0),COLUMN()+1),INDEX(BasicStats!$A:$AH,MATCH($A179&amp;" NCAA",BasicStats!$B:$B,0),COLUMN()+1))</f>
        <v>0.32400000000000001</v>
      </c>
      <c r="X179">
        <f>IFERROR(INDEX(BasicStats!$A:$AH,MATCH($A179,BasicStats!$B:$B,0),COLUMN()+1),INDEX(BasicStats!$A:$AH,MATCH($A179&amp;" NCAA",BasicStats!$B:$B,0),COLUMN()+1))</f>
        <v>444</v>
      </c>
      <c r="Y179">
        <f>IFERROR(INDEX(BasicStats!$A:$AH,MATCH($A179,BasicStats!$B:$B,0),COLUMN()+1),INDEX(BasicStats!$A:$AH,MATCH($A179&amp;" NCAA",BasicStats!$B:$B,0),COLUMN()+1))</f>
        <v>626</v>
      </c>
      <c r="Z179">
        <f>IFERROR(INDEX(BasicStats!$A:$AH,MATCH($A179,BasicStats!$B:$B,0),COLUMN()+1),INDEX(BasicStats!$A:$AH,MATCH($A179&amp;" NCAA",BasicStats!$B:$B,0),COLUMN()+1))</f>
        <v>0.70899999999999996</v>
      </c>
      <c r="AA179">
        <f>IFERROR(INDEX(BasicStats!$A:$AH,MATCH($A179,BasicStats!$B:$B,0),COLUMN()+1),INDEX(BasicStats!$A:$AH,MATCH($A179&amp;" NCAA",BasicStats!$B:$B,0),COLUMN()+1))</f>
        <v>353</v>
      </c>
      <c r="AB179">
        <f>IFERROR(INDEX(BasicStats!$A:$AH,MATCH($A179,BasicStats!$B:$B,0),COLUMN()+1),INDEX(BasicStats!$A:$AH,MATCH($A179&amp;" NCAA",BasicStats!$B:$B,0),COLUMN()+1))</f>
        <v>1190</v>
      </c>
      <c r="AC179">
        <f>IFERROR(INDEX(BasicStats!$A:$AH,MATCH($A179,BasicStats!$B:$B,0),COLUMN()+1),INDEX(BasicStats!$A:$AH,MATCH($A179&amp;" NCAA",BasicStats!$B:$B,0),COLUMN()+1))</f>
        <v>349</v>
      </c>
      <c r="AD179">
        <f>IFERROR(INDEX(BasicStats!$A:$AH,MATCH($A179,BasicStats!$B:$B,0),COLUMN()+1),INDEX(BasicStats!$A:$AH,MATCH($A179&amp;" NCAA",BasicStats!$B:$B,0),COLUMN()+1))</f>
        <v>193</v>
      </c>
      <c r="AE179">
        <f>IFERROR(INDEX(BasicStats!$A:$AH,MATCH($A179,BasicStats!$B:$B,0),COLUMN()+1),INDEX(BasicStats!$A:$AH,MATCH($A179&amp;" NCAA",BasicStats!$B:$B,0),COLUMN()+1))</f>
        <v>88</v>
      </c>
      <c r="AF179">
        <f>IFERROR(INDEX(BasicStats!$A:$AH,MATCH($A179,BasicStats!$B:$B,0),COLUMN()+1),INDEX(BasicStats!$A:$AH,MATCH($A179&amp;" NCAA",BasicStats!$B:$B,0),COLUMN()+1))</f>
        <v>413</v>
      </c>
      <c r="AG179" s="38">
        <f>IFERROR(INDEX(AdvancedStats!$A:$AD,MATCH($A179,AdvancedStats!$B:$B,0),COLUMN()-15),INDEX(AdvancedStats!$A:$AD,MATCH($A179&amp;" NCAA",AdvancedStats!$B:$B,0),COLUMN()-15))</f>
        <v>68.8</v>
      </c>
      <c r="AH179" s="38">
        <f>IFERROR(INDEX(AdvancedStats!$A:$AD,MATCH($A179,AdvancedStats!$B:$B,0),COLUMN()-15),INDEX(AdvancedStats!$A:$AD,MATCH($A179&amp;" NCAA",AdvancedStats!$B:$B,0),COLUMN()-15))</f>
        <v>102.6</v>
      </c>
      <c r="AI179" s="38">
        <f>IFERROR(INDEX(AdvancedStats!$A:$AD,MATCH($A179,AdvancedStats!$B:$B,0),COLUMN()-15),INDEX(AdvancedStats!$A:$AD,MATCH($A179&amp;" NCAA",AdvancedStats!$B:$B,0),COLUMN()-15))</f>
        <v>0.33900000000000002</v>
      </c>
      <c r="AJ179" s="38">
        <f>IFERROR(INDEX(AdvancedStats!$A:$AD,MATCH($A179,AdvancedStats!$B:$B,0),COLUMN()-15),INDEX(AdvancedStats!$A:$AD,MATCH($A179&amp;" NCAA",AdvancedStats!$B:$B,0),COLUMN()-15))</f>
        <v>0.45</v>
      </c>
      <c r="AK179" s="38">
        <f>IFERROR(INDEX(AdvancedStats!$A:$AD,MATCH($A179,AdvancedStats!$B:$B,0),COLUMN()-15),INDEX(AdvancedStats!$A:$AD,MATCH($A179&amp;" NCAA",AdvancedStats!$B:$B,0),COLUMN()-15))</f>
        <v>0.52900000000000003</v>
      </c>
      <c r="AL179" s="38">
        <f>IFERROR(INDEX(AdvancedStats!$A:$AD,MATCH($A179,AdvancedStats!$B:$B,0),COLUMN()-15),INDEX(AdvancedStats!$A:$AD,MATCH($A179&amp;" NCAA",AdvancedStats!$B:$B,0),COLUMN()-15))</f>
        <v>52</v>
      </c>
      <c r="AM179" s="38">
        <f>IFERROR(INDEX(AdvancedStats!$A:$AD,MATCH($A179,AdvancedStats!$B:$B,0),COLUMN()-15),INDEX(AdvancedStats!$A:$AD,MATCH($A179&amp;" NCAA",AdvancedStats!$B:$B,0),COLUMN()-15))</f>
        <v>44.9</v>
      </c>
      <c r="AN179" s="38">
        <f>IFERROR(INDEX(AdvancedStats!$A:$AD,MATCH($A179,AdvancedStats!$B:$B,0),COLUMN()-15),INDEX(AdvancedStats!$A:$AD,MATCH($A179&amp;" NCAA",AdvancedStats!$B:$B,0),COLUMN()-15))</f>
        <v>8.6999999999999993</v>
      </c>
      <c r="AO179" s="38">
        <f>IFERROR(INDEX(AdvancedStats!$A:$AD,MATCH($A179,AdvancedStats!$B:$B,0),COLUMN()-15),INDEX(AdvancedStats!$A:$AD,MATCH($A179&amp;" NCAA",AdvancedStats!$B:$B,0),COLUMN()-15))</f>
        <v>8.1999999999999993</v>
      </c>
      <c r="AP179" s="38">
        <f>IFERROR(INDEX(AdvancedStats!$A:$AD,MATCH($A179,AdvancedStats!$B:$B,0),COLUMN()-15),INDEX(AdvancedStats!$A:$AD,MATCH($A179&amp;" NCAA",AdvancedStats!$B:$B,0),COLUMN()-15))</f>
        <v>0.49399999999999999</v>
      </c>
      <c r="AQ179" s="38">
        <f>IFERROR(INDEX(AdvancedStats!$A:$AD,MATCH($A179,AdvancedStats!$B:$B,0),COLUMN()-15),INDEX(AdvancedStats!$A:$AD,MATCH($A179&amp;" NCAA",AdvancedStats!$B:$B,0),COLUMN()-15))</f>
        <v>16.2</v>
      </c>
      <c r="AR179" s="38">
        <f>IFERROR(INDEX(AdvancedStats!$A:$AD,MATCH($A179,AdvancedStats!$B:$B,0),COLUMN()-15),INDEX(AdvancedStats!$A:$AD,MATCH($A179&amp;" NCAA",AdvancedStats!$B:$B,0),COLUMN()-15))</f>
        <v>29.8</v>
      </c>
      <c r="AS179" s="38">
        <f>IFERROR(INDEX(AdvancedStats!$A:$AD,MATCH($A179,AdvancedStats!$B:$B,0),COLUMN()-15),INDEX(AdvancedStats!$A:$AD,MATCH($A179&amp;" NCAA",AdvancedStats!$B:$B,0),COLUMN()-15))</f>
        <v>0.24099999999999999</v>
      </c>
      <c r="AT179" s="39">
        <f>IFERROR(INDEX(AdvancedOpponentStats!$A:$AD,MATCH($A179,AdvancedOpponentStats!$B:$B,0),COLUMN()-27),INDEX(AdvancedOpponentStats!$A:$AD,MATCH($A179&amp;" NCAA",AdvancedOpponentStats!$B:$B,0),COLUMN()-27))</f>
        <v>101.1</v>
      </c>
      <c r="AU179" s="39">
        <f>IFERROR(INDEX(AdvancedOpponentStats!$A:$AD,MATCH($A179,AdvancedOpponentStats!$B:$B,0),COLUMN()-27),INDEX(AdvancedOpponentStats!$A:$AD,MATCH($A179&amp;" NCAA",AdvancedOpponentStats!$B:$B,0),COLUMN()-27))</f>
        <v>0.33300000000000002</v>
      </c>
      <c r="AV179" s="39">
        <f>IFERROR(INDEX(AdvancedOpponentStats!$A:$AD,MATCH($A179,AdvancedOpponentStats!$B:$B,0),COLUMN()-27),INDEX(AdvancedOpponentStats!$A:$AD,MATCH($A179&amp;" NCAA",AdvancedOpponentStats!$B:$B,0),COLUMN()-27))</f>
        <v>0.41099999999999998</v>
      </c>
      <c r="AW179" s="39">
        <f>IFERROR(INDEX(AdvancedOpponentStats!$A:$AD,MATCH($A179,AdvancedOpponentStats!$B:$B,0),COLUMN()-27),INDEX(AdvancedOpponentStats!$A:$AD,MATCH($A179&amp;" NCAA",AdvancedOpponentStats!$B:$B,0),COLUMN()-27))</f>
        <v>0.53200000000000003</v>
      </c>
      <c r="AX179" s="39">
        <f>IFERROR(INDEX(AdvancedOpponentStats!$A:$AD,MATCH($A179,AdvancedOpponentStats!$B:$B,0),COLUMN()-27),INDEX(AdvancedOpponentStats!$A:$AD,MATCH($A179&amp;" NCAA",AdvancedOpponentStats!$B:$B,0),COLUMN()-27))</f>
        <v>48</v>
      </c>
      <c r="AY179" s="39">
        <f>IFERROR(INDEX(AdvancedOpponentStats!$A:$AD,MATCH($A179,AdvancedOpponentStats!$B:$B,0),COLUMN()-27),INDEX(AdvancedOpponentStats!$A:$AD,MATCH($A179&amp;" NCAA",AdvancedOpponentStats!$B:$B,0),COLUMN()-27))</f>
        <v>49.2</v>
      </c>
      <c r="AZ179" s="39">
        <f>IFERROR(INDEX(AdvancedOpponentStats!$A:$AD,MATCH($A179,AdvancedOpponentStats!$B:$B,0),COLUMN()-27),INDEX(AdvancedOpponentStats!$A:$AD,MATCH($A179&amp;" NCAA",AdvancedOpponentStats!$B:$B,0),COLUMN()-27))</f>
        <v>8.9</v>
      </c>
      <c r="BA179" s="39">
        <f>IFERROR(INDEX(AdvancedOpponentStats!$A:$AD,MATCH($A179,AdvancedOpponentStats!$B:$B,0),COLUMN()-27),INDEX(AdvancedOpponentStats!$A:$AD,MATCH($A179&amp;" NCAA",AdvancedOpponentStats!$B:$B,0),COLUMN()-27))</f>
        <v>10.1</v>
      </c>
      <c r="BB179" s="39">
        <f>IFERROR(INDEX(AdvancedOpponentStats!$A:$AD,MATCH($A179,AdvancedOpponentStats!$B:$B,0),COLUMN()-27),INDEX(AdvancedOpponentStats!$A:$AD,MATCH($A179&amp;" NCAA",AdvancedOpponentStats!$B:$B,0),COLUMN()-27))</f>
        <v>0.501</v>
      </c>
      <c r="BC179" s="39">
        <f>IFERROR(INDEX(AdvancedOpponentStats!$A:$AD,MATCH($A179,AdvancedOpponentStats!$B:$B,0),COLUMN()-27),INDEX(AdvancedOpponentStats!$A:$AD,MATCH($A179&amp;" NCAA",AdvancedOpponentStats!$B:$B,0),COLUMN()-27))</f>
        <v>15.5</v>
      </c>
      <c r="BD179" s="39">
        <f>IFERROR(INDEX(AdvancedOpponentStats!$A:$AD,MATCH($A179,AdvancedOpponentStats!$B:$B,0),COLUMN()-27),INDEX(AdvancedOpponentStats!$A:$AD,MATCH($A179&amp;" NCAA",AdvancedOpponentStats!$B:$B,0),COLUMN()-27))</f>
        <v>24.3</v>
      </c>
      <c r="BE179" s="39">
        <f>IFERROR(INDEX(AdvancedOpponentStats!$A:$AD,MATCH($A179,AdvancedOpponentStats!$B:$B,0),COLUMN()-27),INDEX(AdvancedOpponentStats!$A:$AD,MATCH($A179&amp;" NCAA",AdvancedOpponentStats!$B:$B,0),COLUMN()-27))</f>
        <v>0.23</v>
      </c>
      <c r="BF179" s="41">
        <f>IFERROR(INDEX(TeamRankings!$A:$R,MATCH($A179,TeamRankings!$B:$B,0),COLUMN()-49),INDEX(TeamRankings!$A:$R,MATCH($A179&amp;" NCAA",TeamRankings!$B:$B,0),COLUMN()-49))</f>
        <v>1.06</v>
      </c>
      <c r="BG179" s="41">
        <f>IFERROR(INDEX(TeamRankings!$A:$R,MATCH($A179,TeamRankings!$B:$B,0),COLUMN()-48),INDEX(TeamRankings!$A:$R,MATCH($A179&amp;" NCAA",TeamRankings!$B:$B,0),COLUMN()-48))</f>
        <v>2.36</v>
      </c>
      <c r="BH179" s="41">
        <f>IFERROR(INDEX(TeamRankings!$A:$R,MATCH($A179,TeamRankings!$B:$B,0),COLUMN()-47),INDEX(TeamRankings!$A:$R,MATCH($A179&amp;" NCAA",TeamRankings!$B:$B,0),COLUMN()-47))</f>
        <v>-1.54</v>
      </c>
      <c r="BI179" s="41">
        <f>IFERROR(INDEX(TeamRankings!$A:$R,MATCH($A179,TeamRankings!$B:$B,0),COLUMN()-47),INDEX(TeamRankings!$A:$R,MATCH($A179&amp;" NCAA",TeamRankings!$B:$B,0),COLUMN()-47))</f>
        <v>2.36</v>
      </c>
      <c r="BJ179" s="41">
        <f>IFERROR(INDEX(TeamRankings!$A:$R,MATCH($A179,TeamRankings!$B:$B,0),COLUMN()-47),INDEX(TeamRankings!$A:$R,MATCH($A179&amp;" NCAA",TeamRankings!$B:$B,0),COLUMN()-47))</f>
        <v>0.82</v>
      </c>
      <c r="BK179" s="41">
        <f>IFERROR(INDEX(TeamRankings!$A:$R,MATCH($A179,TeamRankings!$B:$B,0),COLUMN()-47),INDEX(TeamRankings!$A:$R,MATCH($A179&amp;" NCAA",TeamRankings!$B:$B,0),COLUMN()-47))</f>
        <v>104.21</v>
      </c>
      <c r="BL179" s="41">
        <f>IFERROR(INDEX(TeamRankings!$A:$R,MATCH($A179,TeamRankings!$B:$B,0),COLUMN()-47),INDEX(TeamRankings!$A:$R,MATCH($A179&amp;" NCAA",TeamRankings!$B:$B,0),COLUMN()-47))</f>
        <v>102.58</v>
      </c>
      <c r="BM179" s="41">
        <f>IFERROR(INDEX(TeamRankings!$A:$R,MATCH($A179,TeamRankings!$B:$B,0),COLUMN()-47),INDEX(TeamRankings!$A:$R,MATCH($A179&amp;" NCAA",TeamRankings!$B:$B,0),COLUMN()-47))</f>
        <v>1.63</v>
      </c>
      <c r="BN179">
        <f t="shared" si="48"/>
        <v>153</v>
      </c>
      <c r="BO179">
        <f t="shared" si="49"/>
        <v>154</v>
      </c>
      <c r="BP179">
        <f t="shared" si="35"/>
        <v>70.84375</v>
      </c>
      <c r="BQ179" s="41" t="str">
        <f>INDEX(TeamRankings!$A:$R,MATCH($A179,TeamRankings!$B:$B,0),3)</f>
        <v>MAC (East)</v>
      </c>
      <c r="BR179" s="40">
        <f t="shared" si="36"/>
        <v>1.5</v>
      </c>
      <c r="BS179" s="40">
        <f t="shared" si="37"/>
        <v>6.0000000000000053E-3</v>
      </c>
      <c r="BT179" s="40">
        <f t="shared" si="38"/>
        <v>3.9000000000000035E-2</v>
      </c>
      <c r="BU179" s="40">
        <f t="shared" si="39"/>
        <v>-3.0000000000000027E-3</v>
      </c>
      <c r="BV179" s="40">
        <f t="shared" si="40"/>
        <v>4</v>
      </c>
      <c r="BW179" s="40">
        <f t="shared" si="41"/>
        <v>-4.3000000000000043</v>
      </c>
      <c r="BX179" s="40">
        <f t="shared" si="42"/>
        <v>-0.20000000000000107</v>
      </c>
      <c r="BY179" s="40">
        <f t="shared" si="43"/>
        <v>-1.9000000000000004</v>
      </c>
      <c r="BZ179" s="40">
        <f t="shared" si="44"/>
        <v>-7.0000000000000062E-3</v>
      </c>
      <c r="CA179" s="40">
        <f t="shared" si="45"/>
        <v>0.69999999999999929</v>
      </c>
      <c r="CB179" s="40">
        <f t="shared" si="46"/>
        <v>5.5</v>
      </c>
      <c r="CC179" s="40">
        <f t="shared" si="47"/>
        <v>1.0999999999999982E-2</v>
      </c>
    </row>
    <row r="180" spans="1:81" x14ac:dyDescent="0.25">
      <c r="A180" t="s">
        <v>305</v>
      </c>
      <c r="B180">
        <f>IFERROR(INDEX(BasicStats!$A:$AH,MATCH($A180,BasicStats!$B:$B,0),COLUMN()+1),INDEX(BasicStats!$A:$AH,MATCH($A180&amp;" NCAA",BasicStats!$B:$B,0),COLUMN()+1))</f>
        <v>38</v>
      </c>
      <c r="C180">
        <f>IFERROR(INDEX(BasicStats!$A:$AH,MATCH($A180,BasicStats!$B:$B,0),COLUMN()+1),INDEX(BasicStats!$A:$AH,MATCH($A180&amp;" NCAA",BasicStats!$B:$B,0),COLUMN()+1))</f>
        <v>32</v>
      </c>
      <c r="D180">
        <f>IFERROR(INDEX(BasicStats!$A:$AH,MATCH($A180,BasicStats!$B:$B,0),COLUMN()+1),INDEX(BasicStats!$A:$AH,MATCH($A180&amp;" NCAA",BasicStats!$B:$B,0),COLUMN()+1))</f>
        <v>6</v>
      </c>
      <c r="E180">
        <f>IFERROR(INDEX(BasicStats!$A:$AH,MATCH($A180,BasicStats!$B:$B,0),COLUMN()+1),INDEX(BasicStats!$A:$AH,MATCH($A180&amp;" NCAA",BasicStats!$B:$B,0),COLUMN()+1))</f>
        <v>0.84199999999999997</v>
      </c>
      <c r="F180">
        <f>IFERROR(INDEX(BasicStats!$A:$AH,MATCH($A180,BasicStats!$B:$B,0),COLUMN()+1),INDEX(BasicStats!$A:$AH,MATCH($A180&amp;" NCAA",BasicStats!$B:$B,0),COLUMN()+1))</f>
        <v>25.31</v>
      </c>
      <c r="G180">
        <f>IFERROR(INDEX(BasicStats!$A:$AH,MATCH($A180,BasicStats!$B:$B,0),COLUMN()+1),INDEX(BasicStats!$A:$AH,MATCH($A180&amp;" NCAA",BasicStats!$B:$B,0),COLUMN()+1))</f>
        <v>12.13</v>
      </c>
      <c r="H180">
        <f>IFERROR(INDEX(BasicStats!$A:$AH,MATCH($A180,BasicStats!$B:$B,0),COLUMN()+1),INDEX(BasicStats!$A:$AH,MATCH($A180&amp;" NCAA",BasicStats!$B:$B,0),COLUMN()+1))</f>
        <v>16</v>
      </c>
      <c r="I180">
        <f>IFERROR(INDEX(BasicStats!$A:$AH,MATCH($A180,BasicStats!$B:$B,0),COLUMN()+1),INDEX(BasicStats!$A:$AH,MATCH($A180&amp;" NCAA",BasicStats!$B:$B,0),COLUMN()+1))</f>
        <v>4</v>
      </c>
      <c r="J180">
        <f>IFERROR(INDEX(BasicStats!$A:$AH,MATCH($A180,BasicStats!$B:$B,0),COLUMN()+1),INDEX(BasicStats!$A:$AH,MATCH($A180&amp;" NCAA",BasicStats!$B:$B,0),COLUMN()+1))</f>
        <v>15</v>
      </c>
      <c r="K180">
        <f>IFERROR(INDEX(BasicStats!$A:$AH,MATCH($A180,BasicStats!$B:$B,0),COLUMN()+1),INDEX(BasicStats!$A:$AH,MATCH($A180&amp;" NCAA",BasicStats!$B:$B,0),COLUMN()+1))</f>
        <v>1</v>
      </c>
      <c r="L180">
        <f>IFERROR(INDEX(BasicStats!$A:$AH,MATCH($A180,BasicStats!$B:$B,0),COLUMN()+1),INDEX(BasicStats!$A:$AH,MATCH($A180&amp;" NCAA",BasicStats!$B:$B,0),COLUMN()+1))</f>
        <v>8</v>
      </c>
      <c r="M180">
        <f>IFERROR(INDEX(BasicStats!$A:$AH,MATCH($A180,BasicStats!$B:$B,0),COLUMN()+1),INDEX(BasicStats!$A:$AH,MATCH($A180&amp;" NCAA",BasicStats!$B:$B,0),COLUMN()+1))</f>
        <v>4</v>
      </c>
      <c r="N180">
        <f>IFERROR(INDEX(BasicStats!$A:$AH,MATCH($A180,BasicStats!$B:$B,0),COLUMN()+1),INDEX(BasicStats!$A:$AH,MATCH($A180&amp;" NCAA",BasicStats!$B:$B,0),COLUMN()+1))</f>
        <v>2974</v>
      </c>
      <c r="O180">
        <f>IFERROR(INDEX(BasicStats!$A:$AH,MATCH($A180,BasicStats!$B:$B,0),COLUMN()+1),INDEX(BasicStats!$A:$AH,MATCH($A180&amp;" NCAA",BasicStats!$B:$B,0),COLUMN()+1))</f>
        <v>2473</v>
      </c>
      <c r="P180">
        <f>IFERROR(INDEX(BasicStats!$A:$AH,MATCH($A180,BasicStats!$B:$B,0),COLUMN()+1),INDEX(BasicStats!$A:$AH,MATCH($A180&amp;" NCAA",BasicStats!$B:$B,0),COLUMN()+1))</f>
        <v>0</v>
      </c>
      <c r="Q180">
        <f>IFERROR(INDEX(BasicStats!$A:$AH,MATCH($A180,BasicStats!$B:$B,0),COLUMN()+1),INDEX(BasicStats!$A:$AH,MATCH($A180&amp;" NCAA",BasicStats!$B:$B,0),COLUMN()+1))</f>
        <v>1530</v>
      </c>
      <c r="R180">
        <f>IFERROR(INDEX(BasicStats!$A:$AH,MATCH($A180,BasicStats!$B:$B,0),COLUMN()+1),INDEX(BasicStats!$A:$AH,MATCH($A180&amp;" NCAA",BasicStats!$B:$B,0),COLUMN()+1))</f>
        <v>1056</v>
      </c>
      <c r="S180">
        <f>IFERROR(INDEX(BasicStats!$A:$AH,MATCH($A180,BasicStats!$B:$B,0),COLUMN()+1),INDEX(BasicStats!$A:$AH,MATCH($A180&amp;" NCAA",BasicStats!$B:$B,0),COLUMN()+1))</f>
        <v>2183</v>
      </c>
      <c r="T180">
        <f>IFERROR(INDEX(BasicStats!$A:$AH,MATCH($A180,BasicStats!$B:$B,0),COLUMN()+1),INDEX(BasicStats!$A:$AH,MATCH($A180&amp;" NCAA",BasicStats!$B:$B,0),COLUMN()+1))</f>
        <v>0.48399999999999999</v>
      </c>
      <c r="U180">
        <f>IFERROR(INDEX(BasicStats!$A:$AH,MATCH($A180,BasicStats!$B:$B,0),COLUMN()+1),INDEX(BasicStats!$A:$AH,MATCH($A180&amp;" NCAA",BasicStats!$B:$B,0),COLUMN()+1))</f>
        <v>312</v>
      </c>
      <c r="V180">
        <f>IFERROR(INDEX(BasicStats!$A:$AH,MATCH($A180,BasicStats!$B:$B,0),COLUMN()+1),INDEX(BasicStats!$A:$AH,MATCH($A180&amp;" NCAA",BasicStats!$B:$B,0),COLUMN()+1))</f>
        <v>820</v>
      </c>
      <c r="W180">
        <f>IFERROR(INDEX(BasicStats!$A:$AH,MATCH($A180,BasicStats!$B:$B,0),COLUMN()+1),INDEX(BasicStats!$A:$AH,MATCH($A180&amp;" NCAA",BasicStats!$B:$B,0),COLUMN()+1))</f>
        <v>0.38</v>
      </c>
      <c r="X180">
        <f>IFERROR(INDEX(BasicStats!$A:$AH,MATCH($A180,BasicStats!$B:$B,0),COLUMN()+1),INDEX(BasicStats!$A:$AH,MATCH($A180&amp;" NCAA",BasicStats!$B:$B,0),COLUMN()+1))</f>
        <v>550</v>
      </c>
      <c r="Y180">
        <f>IFERROR(INDEX(BasicStats!$A:$AH,MATCH($A180,BasicStats!$B:$B,0),COLUMN()+1),INDEX(BasicStats!$A:$AH,MATCH($A180&amp;" NCAA",BasicStats!$B:$B,0),COLUMN()+1))</f>
        <v>731</v>
      </c>
      <c r="Z180">
        <f>IFERROR(INDEX(BasicStats!$A:$AH,MATCH($A180,BasicStats!$B:$B,0),COLUMN()+1),INDEX(BasicStats!$A:$AH,MATCH($A180&amp;" NCAA",BasicStats!$B:$B,0),COLUMN()+1))</f>
        <v>0.752</v>
      </c>
      <c r="AA180">
        <f>IFERROR(INDEX(BasicStats!$A:$AH,MATCH($A180,BasicStats!$B:$B,0),COLUMN()+1),INDEX(BasicStats!$A:$AH,MATCH($A180&amp;" NCAA",BasicStats!$B:$B,0),COLUMN()+1))</f>
        <v>407</v>
      </c>
      <c r="AB180">
        <f>IFERROR(INDEX(BasicStats!$A:$AH,MATCH($A180,BasicStats!$B:$B,0),COLUMN()+1),INDEX(BasicStats!$A:$AH,MATCH($A180&amp;" NCAA",BasicStats!$B:$B,0),COLUMN()+1))</f>
        <v>1543</v>
      </c>
      <c r="AC180">
        <f>IFERROR(INDEX(BasicStats!$A:$AH,MATCH($A180,BasicStats!$B:$B,0),COLUMN()+1),INDEX(BasicStats!$A:$AH,MATCH($A180&amp;" NCAA",BasicStats!$B:$B,0),COLUMN()+1))</f>
        <v>710</v>
      </c>
      <c r="AD180">
        <f>IFERROR(INDEX(BasicStats!$A:$AH,MATCH($A180,BasicStats!$B:$B,0),COLUMN()+1),INDEX(BasicStats!$A:$AH,MATCH($A180&amp;" NCAA",BasicStats!$B:$B,0),COLUMN()+1))</f>
        <v>200</v>
      </c>
      <c r="AE180">
        <f>IFERROR(INDEX(BasicStats!$A:$AH,MATCH($A180,BasicStats!$B:$B,0),COLUMN()+1),INDEX(BasicStats!$A:$AH,MATCH($A180&amp;" NCAA",BasicStats!$B:$B,0),COLUMN()+1))</f>
        <v>203</v>
      </c>
      <c r="AF180">
        <f>IFERROR(INDEX(BasicStats!$A:$AH,MATCH($A180,BasicStats!$B:$B,0),COLUMN()+1),INDEX(BasicStats!$A:$AH,MATCH($A180&amp;" NCAA",BasicStats!$B:$B,0),COLUMN()+1))</f>
        <v>482</v>
      </c>
      <c r="AG180" s="38">
        <f>IFERROR(INDEX(AdvancedStats!$A:$AD,MATCH($A180,AdvancedStats!$B:$B,0),COLUMN()-15),INDEX(AdvancedStats!$A:$AD,MATCH($A180&amp;" NCAA",AdvancedStats!$B:$B,0),COLUMN()-15))</f>
        <v>68.3</v>
      </c>
      <c r="AH180" s="38">
        <f>IFERROR(INDEX(AdvancedStats!$A:$AD,MATCH($A180,AdvancedStats!$B:$B,0),COLUMN()-15),INDEX(AdvancedStats!$A:$AD,MATCH($A180&amp;" NCAA",AdvancedStats!$B:$B,0),COLUMN()-15))</f>
        <v>113.8</v>
      </c>
      <c r="AI180" s="38">
        <f>IFERROR(INDEX(AdvancedStats!$A:$AD,MATCH($A180,AdvancedStats!$B:$B,0),COLUMN()-15),INDEX(AdvancedStats!$A:$AD,MATCH($A180&amp;" NCAA",AdvancedStats!$B:$B,0),COLUMN()-15))</f>
        <v>0.33500000000000002</v>
      </c>
      <c r="AJ180" s="38">
        <f>IFERROR(INDEX(AdvancedStats!$A:$AD,MATCH($A180,AdvancedStats!$B:$B,0),COLUMN()-15),INDEX(AdvancedStats!$A:$AD,MATCH($A180&amp;" NCAA",AdvancedStats!$B:$B,0),COLUMN()-15))</f>
        <v>0.376</v>
      </c>
      <c r="AK180" s="38">
        <f>IFERROR(INDEX(AdvancedStats!$A:$AD,MATCH($A180,AdvancedStats!$B:$B,0),COLUMN()-15),INDEX(AdvancedStats!$A:$AD,MATCH($A180&amp;" NCAA",AdvancedStats!$B:$B,0),COLUMN()-15))</f>
        <v>0.58799999999999997</v>
      </c>
      <c r="AL180" s="38">
        <f>IFERROR(INDEX(AdvancedStats!$A:$AD,MATCH($A180,AdvancedStats!$B:$B,0),COLUMN()-15),INDEX(AdvancedStats!$A:$AD,MATCH($A180&amp;" NCAA",AdvancedStats!$B:$B,0),COLUMN()-15))</f>
        <v>56.1</v>
      </c>
      <c r="AM180" s="38">
        <f>IFERROR(INDEX(AdvancedStats!$A:$AD,MATCH($A180,AdvancedStats!$B:$B,0),COLUMN()-15),INDEX(AdvancedStats!$A:$AD,MATCH($A180&amp;" NCAA",AdvancedStats!$B:$B,0),COLUMN()-15))</f>
        <v>67.2</v>
      </c>
      <c r="AN180" s="38">
        <f>IFERROR(INDEX(AdvancedStats!$A:$AD,MATCH($A180,AdvancedStats!$B:$B,0),COLUMN()-15),INDEX(AdvancedStats!$A:$AD,MATCH($A180&amp;" NCAA",AdvancedStats!$B:$B,0),COLUMN()-15))</f>
        <v>7.7</v>
      </c>
      <c r="AO180" s="38">
        <f>IFERROR(INDEX(AdvancedStats!$A:$AD,MATCH($A180,AdvancedStats!$B:$B,0),COLUMN()-15),INDEX(AdvancedStats!$A:$AD,MATCH($A180&amp;" NCAA",AdvancedStats!$B:$B,0),COLUMN()-15))</f>
        <v>13.9</v>
      </c>
      <c r="AP180" s="38">
        <f>IFERROR(INDEX(AdvancedStats!$A:$AD,MATCH($A180,AdvancedStats!$B:$B,0),COLUMN()-15),INDEX(AdvancedStats!$A:$AD,MATCH($A180&amp;" NCAA",AdvancedStats!$B:$B,0),COLUMN()-15))</f>
        <v>0.55500000000000005</v>
      </c>
      <c r="AQ180" s="38">
        <f>IFERROR(INDEX(AdvancedStats!$A:$AD,MATCH($A180,AdvancedStats!$B:$B,0),COLUMN()-15),INDEX(AdvancedStats!$A:$AD,MATCH($A180&amp;" NCAA",AdvancedStats!$B:$B,0),COLUMN()-15))</f>
        <v>16</v>
      </c>
      <c r="AR180" s="38">
        <f>IFERROR(INDEX(AdvancedStats!$A:$AD,MATCH($A180,AdvancedStats!$B:$B,0),COLUMN()-15),INDEX(AdvancedStats!$A:$AD,MATCH($A180&amp;" NCAA",AdvancedStats!$B:$B,0),COLUMN()-15))</f>
        <v>33.6</v>
      </c>
      <c r="AS180" s="38">
        <f>IFERROR(INDEX(AdvancedStats!$A:$AD,MATCH($A180,AdvancedStats!$B:$B,0),COLUMN()-15),INDEX(AdvancedStats!$A:$AD,MATCH($A180&amp;" NCAA",AdvancedStats!$B:$B,0),COLUMN()-15))</f>
        <v>0.252</v>
      </c>
      <c r="AT180" s="39">
        <f>IFERROR(INDEX(AdvancedOpponentStats!$A:$AD,MATCH($A180,AdvancedOpponentStats!$B:$B,0),COLUMN()-27),INDEX(AdvancedOpponentStats!$A:$AD,MATCH($A180&amp;" NCAA",AdvancedOpponentStats!$B:$B,0),COLUMN()-27))</f>
        <v>94.6</v>
      </c>
      <c r="AU180" s="39">
        <f>IFERROR(INDEX(AdvancedOpponentStats!$A:$AD,MATCH($A180,AdvancedOpponentStats!$B:$B,0),COLUMN()-27),INDEX(AdvancedOpponentStats!$A:$AD,MATCH($A180&amp;" NCAA",AdvancedOpponentStats!$B:$B,0),COLUMN()-27))</f>
        <v>0.27500000000000002</v>
      </c>
      <c r="AV180" s="39">
        <f>IFERROR(INDEX(AdvancedOpponentStats!$A:$AD,MATCH($A180,AdvancedOpponentStats!$B:$B,0),COLUMN()-27),INDEX(AdvancedOpponentStats!$A:$AD,MATCH($A180&amp;" NCAA",AdvancedOpponentStats!$B:$B,0),COLUMN()-27))</f>
        <v>0.371</v>
      </c>
      <c r="AW180" s="39">
        <f>IFERROR(INDEX(AdvancedOpponentStats!$A:$AD,MATCH($A180,AdvancedOpponentStats!$B:$B,0),COLUMN()-27),INDEX(AdvancedOpponentStats!$A:$AD,MATCH($A180&amp;" NCAA",AdvancedOpponentStats!$B:$B,0),COLUMN()-27))</f>
        <v>0.47</v>
      </c>
      <c r="AX180" s="39">
        <f>IFERROR(INDEX(AdvancedOpponentStats!$A:$AD,MATCH($A180,AdvancedOpponentStats!$B:$B,0),COLUMN()-27),INDEX(AdvancedOpponentStats!$A:$AD,MATCH($A180&amp;" NCAA",AdvancedOpponentStats!$B:$B,0),COLUMN()-27))</f>
        <v>43.9</v>
      </c>
      <c r="AY180" s="39">
        <f>IFERROR(INDEX(AdvancedOpponentStats!$A:$AD,MATCH($A180,AdvancedOpponentStats!$B:$B,0),COLUMN()-27),INDEX(AdvancedOpponentStats!$A:$AD,MATCH($A180&amp;" NCAA",AdvancedOpponentStats!$B:$B,0),COLUMN()-27))</f>
        <v>52.3</v>
      </c>
      <c r="AZ180" s="39">
        <f>IFERROR(INDEX(AdvancedOpponentStats!$A:$AD,MATCH($A180,AdvancedOpponentStats!$B:$B,0),COLUMN()-27),INDEX(AdvancedOpponentStats!$A:$AD,MATCH($A180&amp;" NCAA",AdvancedOpponentStats!$B:$B,0),COLUMN()-27))</f>
        <v>9.1</v>
      </c>
      <c r="BA180" s="39">
        <f>IFERROR(INDEX(AdvancedOpponentStats!$A:$AD,MATCH($A180,AdvancedOpponentStats!$B:$B,0),COLUMN()-27),INDEX(AdvancedOpponentStats!$A:$AD,MATCH($A180&amp;" NCAA",AdvancedOpponentStats!$B:$B,0),COLUMN()-27))</f>
        <v>8.3000000000000007</v>
      </c>
      <c r="BB180" s="39">
        <f>IFERROR(INDEX(AdvancedOpponentStats!$A:$AD,MATCH($A180,AdvancedOpponentStats!$B:$B,0),COLUMN()-27),INDEX(AdvancedOpponentStats!$A:$AD,MATCH($A180&amp;" NCAA",AdvancedOpponentStats!$B:$B,0),COLUMN()-27))</f>
        <v>0.438</v>
      </c>
      <c r="BC180" s="39">
        <f>IFERROR(INDEX(AdvancedOpponentStats!$A:$AD,MATCH($A180,AdvancedOpponentStats!$B:$B,0),COLUMN()-27),INDEX(AdvancedOpponentStats!$A:$AD,MATCH($A180&amp;" NCAA",AdvancedOpponentStats!$B:$B,0),COLUMN()-27))</f>
        <v>12.9</v>
      </c>
      <c r="BD180" s="39">
        <f>IFERROR(INDEX(AdvancedOpponentStats!$A:$AD,MATCH($A180,AdvancedOpponentStats!$B:$B,0),COLUMN()-27),INDEX(AdvancedOpponentStats!$A:$AD,MATCH($A180&amp;" NCAA",AdvancedOpponentStats!$B:$B,0),COLUMN()-27))</f>
        <v>26.1</v>
      </c>
      <c r="BE180" s="39">
        <f>IFERROR(INDEX(AdvancedOpponentStats!$A:$AD,MATCH($A180,AdvancedOpponentStats!$B:$B,0),COLUMN()-27),INDEX(AdvancedOpponentStats!$A:$AD,MATCH($A180&amp;" NCAA",AdvancedOpponentStats!$B:$B,0),COLUMN()-27))</f>
        <v>0.187</v>
      </c>
      <c r="BF180" s="41">
        <f>IFERROR(INDEX(TeamRankings!$A:$R,MATCH($A180,TeamRankings!$B:$B,0),COLUMN()-49),INDEX(TeamRankings!$A:$R,MATCH($A180&amp;" NCAA",TeamRankings!$B:$B,0),COLUMN()-49))</f>
        <v>13.18</v>
      </c>
      <c r="BG180" s="41">
        <f>IFERROR(INDEX(TeamRankings!$A:$R,MATCH($A180,TeamRankings!$B:$B,0),COLUMN()-48),INDEX(TeamRankings!$A:$R,MATCH($A180&amp;" NCAA",TeamRankings!$B:$B,0),COLUMN()-48))</f>
        <v>12.13</v>
      </c>
      <c r="BH180" s="41">
        <f>IFERROR(INDEX(TeamRankings!$A:$R,MATCH($A180,TeamRankings!$B:$B,0),COLUMN()-47),INDEX(TeamRankings!$A:$R,MATCH($A180&amp;" NCAA",TeamRankings!$B:$B,0),COLUMN()-47))</f>
        <v>13.4</v>
      </c>
      <c r="BI180" s="41">
        <f>IFERROR(INDEX(TeamRankings!$A:$R,MATCH($A180,TeamRankings!$B:$B,0),COLUMN()-47),INDEX(TeamRankings!$A:$R,MATCH($A180&amp;" NCAA",TeamRankings!$B:$B,0),COLUMN()-47))</f>
        <v>11.91</v>
      </c>
      <c r="BJ180" s="41">
        <f>IFERROR(INDEX(TeamRankings!$A:$R,MATCH($A180,TeamRankings!$B:$B,0),COLUMN()-47),INDEX(TeamRankings!$A:$R,MATCH($A180&amp;" NCAA",TeamRankings!$B:$B,0),COLUMN()-47))</f>
        <v>25.31</v>
      </c>
      <c r="BK180" s="41">
        <f>IFERROR(INDEX(TeamRankings!$A:$R,MATCH($A180,TeamRankings!$B:$B,0),COLUMN()-47),INDEX(TeamRankings!$A:$R,MATCH($A180&amp;" NCAA",TeamRankings!$B:$B,0),COLUMN()-47))</f>
        <v>123</v>
      </c>
      <c r="BL180" s="41">
        <f>IFERROR(INDEX(TeamRankings!$A:$R,MATCH($A180,TeamRankings!$B:$B,0),COLUMN()-47),INDEX(TeamRankings!$A:$R,MATCH($A180&amp;" NCAA",TeamRankings!$B:$B,0),COLUMN()-47))</f>
        <v>86.04</v>
      </c>
      <c r="BM180" s="41">
        <f>IFERROR(INDEX(TeamRankings!$A:$R,MATCH($A180,TeamRankings!$B:$B,0),COLUMN()-47),INDEX(TeamRankings!$A:$R,MATCH($A180&amp;" NCAA",TeamRankings!$B:$B,0),COLUMN()-47))</f>
        <v>36.97</v>
      </c>
      <c r="BN180">
        <f t="shared" si="48"/>
        <v>5</v>
      </c>
      <c r="BO180">
        <f t="shared" si="49"/>
        <v>7</v>
      </c>
      <c r="BP180">
        <f t="shared" si="35"/>
        <v>78.263157894736835</v>
      </c>
      <c r="BQ180" s="41" t="str">
        <f>INDEX(TeamRankings!$A:$R,MATCH($A180,TeamRankings!$B:$B,0),3)</f>
        <v>Big Ten</v>
      </c>
      <c r="BR180" s="40">
        <f t="shared" si="36"/>
        <v>19.200000000000003</v>
      </c>
      <c r="BS180" s="40">
        <f t="shared" si="37"/>
        <v>0.06</v>
      </c>
      <c r="BT180" s="40">
        <f t="shared" si="38"/>
        <v>5.0000000000000044E-3</v>
      </c>
      <c r="BU180" s="40">
        <f t="shared" si="39"/>
        <v>0.11799999999999999</v>
      </c>
      <c r="BV180" s="40">
        <f t="shared" si="40"/>
        <v>12.200000000000003</v>
      </c>
      <c r="BW180" s="40">
        <f t="shared" si="41"/>
        <v>14.900000000000006</v>
      </c>
      <c r="BX180" s="40">
        <f t="shared" si="42"/>
        <v>-1.3999999999999995</v>
      </c>
      <c r="BY180" s="40">
        <f t="shared" si="43"/>
        <v>5.6</v>
      </c>
      <c r="BZ180" s="40">
        <f t="shared" si="44"/>
        <v>0.11700000000000005</v>
      </c>
      <c r="CA180" s="40">
        <f t="shared" si="45"/>
        <v>3.0999999999999996</v>
      </c>
      <c r="CB180" s="40">
        <f t="shared" si="46"/>
        <v>7.5</v>
      </c>
      <c r="CC180" s="40">
        <f t="shared" si="47"/>
        <v>6.5000000000000002E-2</v>
      </c>
    </row>
    <row r="181" spans="1:81" x14ac:dyDescent="0.25">
      <c r="A181" t="s">
        <v>306</v>
      </c>
      <c r="B181">
        <f>IFERROR(INDEX(BasicStats!$A:$AH,MATCH($A181,BasicStats!$B:$B,0),COLUMN()+1),INDEX(BasicStats!$A:$AH,MATCH($A181&amp;" NCAA",BasicStats!$B:$B,0),COLUMN()+1))</f>
        <v>37</v>
      </c>
      <c r="C181">
        <f>IFERROR(INDEX(BasicStats!$A:$AH,MATCH($A181,BasicStats!$B:$B,0),COLUMN()+1),INDEX(BasicStats!$A:$AH,MATCH($A181&amp;" NCAA",BasicStats!$B:$B,0),COLUMN()+1))</f>
        <v>30</v>
      </c>
      <c r="D181">
        <f>IFERROR(INDEX(BasicStats!$A:$AH,MATCH($A181,BasicStats!$B:$B,0),COLUMN()+1),INDEX(BasicStats!$A:$AH,MATCH($A181&amp;" NCAA",BasicStats!$B:$B,0),COLUMN()+1))</f>
        <v>7</v>
      </c>
      <c r="E181">
        <f>IFERROR(INDEX(BasicStats!$A:$AH,MATCH($A181,BasicStats!$B:$B,0),COLUMN()+1),INDEX(BasicStats!$A:$AH,MATCH($A181&amp;" NCAA",BasicStats!$B:$B,0),COLUMN()+1))</f>
        <v>0.81100000000000005</v>
      </c>
      <c r="F181">
        <f>IFERROR(INDEX(BasicStats!$A:$AH,MATCH($A181,BasicStats!$B:$B,0),COLUMN()+1),INDEX(BasicStats!$A:$AH,MATCH($A181&amp;" NCAA",BasicStats!$B:$B,0),COLUMN()+1))</f>
        <v>21.9</v>
      </c>
      <c r="G181">
        <f>IFERROR(INDEX(BasicStats!$A:$AH,MATCH($A181,BasicStats!$B:$B,0),COLUMN()+1),INDEX(BasicStats!$A:$AH,MATCH($A181&amp;" NCAA",BasicStats!$B:$B,0),COLUMN()+1))</f>
        <v>10.63</v>
      </c>
      <c r="H181">
        <f>IFERROR(INDEX(BasicStats!$A:$AH,MATCH($A181,BasicStats!$B:$B,0),COLUMN()+1),INDEX(BasicStats!$A:$AH,MATCH($A181&amp;" NCAA",BasicStats!$B:$B,0),COLUMN()+1))</f>
        <v>15</v>
      </c>
      <c r="I181">
        <f>IFERROR(INDEX(BasicStats!$A:$AH,MATCH($A181,BasicStats!$B:$B,0),COLUMN()+1),INDEX(BasicStats!$A:$AH,MATCH($A181&amp;" NCAA",BasicStats!$B:$B,0),COLUMN()+1))</f>
        <v>5</v>
      </c>
      <c r="J181">
        <f>IFERROR(INDEX(BasicStats!$A:$AH,MATCH($A181,BasicStats!$B:$B,0),COLUMN()+1),INDEX(BasicStats!$A:$AH,MATCH($A181&amp;" NCAA",BasicStats!$B:$B,0),COLUMN()+1))</f>
        <v>17</v>
      </c>
      <c r="K181">
        <f>IFERROR(INDEX(BasicStats!$A:$AH,MATCH($A181,BasicStats!$B:$B,0),COLUMN()+1),INDEX(BasicStats!$A:$AH,MATCH($A181&amp;" NCAA",BasicStats!$B:$B,0),COLUMN()+1))</f>
        <v>1</v>
      </c>
      <c r="L181">
        <f>IFERROR(INDEX(BasicStats!$A:$AH,MATCH($A181,BasicStats!$B:$B,0),COLUMN()+1),INDEX(BasicStats!$A:$AH,MATCH($A181&amp;" NCAA",BasicStats!$B:$B,0),COLUMN()+1))</f>
        <v>7</v>
      </c>
      <c r="M181">
        <f>IFERROR(INDEX(BasicStats!$A:$AH,MATCH($A181,BasicStats!$B:$B,0),COLUMN()+1),INDEX(BasicStats!$A:$AH,MATCH($A181&amp;" NCAA",BasicStats!$B:$B,0),COLUMN()+1))</f>
        <v>4</v>
      </c>
      <c r="N181">
        <f>IFERROR(INDEX(BasicStats!$A:$AH,MATCH($A181,BasicStats!$B:$B,0),COLUMN()+1),INDEX(BasicStats!$A:$AH,MATCH($A181&amp;" NCAA",BasicStats!$B:$B,0),COLUMN()+1))</f>
        <v>2575</v>
      </c>
      <c r="O181">
        <f>IFERROR(INDEX(BasicStats!$A:$AH,MATCH($A181,BasicStats!$B:$B,0),COLUMN()+1),INDEX(BasicStats!$A:$AH,MATCH($A181&amp;" NCAA",BasicStats!$B:$B,0),COLUMN()+1))</f>
        <v>2158</v>
      </c>
      <c r="P181">
        <f>IFERROR(INDEX(BasicStats!$A:$AH,MATCH($A181,BasicStats!$B:$B,0),COLUMN()+1),INDEX(BasicStats!$A:$AH,MATCH($A181&amp;" NCAA",BasicStats!$B:$B,0),COLUMN()+1))</f>
        <v>0</v>
      </c>
      <c r="Q181">
        <f>IFERROR(INDEX(BasicStats!$A:$AH,MATCH($A181,BasicStats!$B:$B,0),COLUMN()+1),INDEX(BasicStats!$A:$AH,MATCH($A181&amp;" NCAA",BasicStats!$B:$B,0),COLUMN()+1))</f>
        <v>1480</v>
      </c>
      <c r="R181">
        <f>IFERROR(INDEX(BasicStats!$A:$AH,MATCH($A181,BasicStats!$B:$B,0),COLUMN()+1),INDEX(BasicStats!$A:$AH,MATCH($A181&amp;" NCAA",BasicStats!$B:$B,0),COLUMN()+1))</f>
        <v>941</v>
      </c>
      <c r="S181">
        <f>IFERROR(INDEX(BasicStats!$A:$AH,MATCH($A181,BasicStats!$B:$B,0),COLUMN()+1),INDEX(BasicStats!$A:$AH,MATCH($A181&amp;" NCAA",BasicStats!$B:$B,0),COLUMN()+1))</f>
        <v>2102</v>
      </c>
      <c r="T181">
        <f>IFERROR(INDEX(BasicStats!$A:$AH,MATCH($A181,BasicStats!$B:$B,0),COLUMN()+1),INDEX(BasicStats!$A:$AH,MATCH($A181&amp;" NCAA",BasicStats!$B:$B,0),COLUMN()+1))</f>
        <v>0.44800000000000001</v>
      </c>
      <c r="U181">
        <f>IFERROR(INDEX(BasicStats!$A:$AH,MATCH($A181,BasicStats!$B:$B,0),COLUMN()+1),INDEX(BasicStats!$A:$AH,MATCH($A181&amp;" NCAA",BasicStats!$B:$B,0),COLUMN()+1))</f>
        <v>287</v>
      </c>
      <c r="V181">
        <f>IFERROR(INDEX(BasicStats!$A:$AH,MATCH($A181,BasicStats!$B:$B,0),COLUMN()+1),INDEX(BasicStats!$A:$AH,MATCH($A181&amp;" NCAA",BasicStats!$B:$B,0),COLUMN()+1))</f>
        <v>839</v>
      </c>
      <c r="W181">
        <f>IFERROR(INDEX(BasicStats!$A:$AH,MATCH($A181,BasicStats!$B:$B,0),COLUMN()+1),INDEX(BasicStats!$A:$AH,MATCH($A181&amp;" NCAA",BasicStats!$B:$B,0),COLUMN()+1))</f>
        <v>0.34200000000000003</v>
      </c>
      <c r="X181">
        <f>IFERROR(INDEX(BasicStats!$A:$AH,MATCH($A181,BasicStats!$B:$B,0),COLUMN()+1),INDEX(BasicStats!$A:$AH,MATCH($A181&amp;" NCAA",BasicStats!$B:$B,0),COLUMN()+1))</f>
        <v>406</v>
      </c>
      <c r="Y181">
        <f>IFERROR(INDEX(BasicStats!$A:$AH,MATCH($A181,BasicStats!$B:$B,0),COLUMN()+1),INDEX(BasicStats!$A:$AH,MATCH($A181&amp;" NCAA",BasicStats!$B:$B,0),COLUMN()+1))</f>
        <v>579</v>
      </c>
      <c r="Z181">
        <f>IFERROR(INDEX(BasicStats!$A:$AH,MATCH($A181,BasicStats!$B:$B,0),COLUMN()+1),INDEX(BasicStats!$A:$AH,MATCH($A181&amp;" NCAA",BasicStats!$B:$B,0),COLUMN()+1))</f>
        <v>0.70099999999999996</v>
      </c>
      <c r="AA181">
        <f>IFERROR(INDEX(BasicStats!$A:$AH,MATCH($A181,BasicStats!$B:$B,0),COLUMN()+1),INDEX(BasicStats!$A:$AH,MATCH($A181&amp;" NCAA",BasicStats!$B:$B,0),COLUMN()+1))</f>
        <v>299</v>
      </c>
      <c r="AB181">
        <f>IFERROR(INDEX(BasicStats!$A:$AH,MATCH($A181,BasicStats!$B:$B,0),COLUMN()+1),INDEX(BasicStats!$A:$AH,MATCH($A181&amp;" NCAA",BasicStats!$B:$B,0),COLUMN()+1))</f>
        <v>1307</v>
      </c>
      <c r="AC181">
        <f>IFERROR(INDEX(BasicStats!$A:$AH,MATCH($A181,BasicStats!$B:$B,0),COLUMN()+1),INDEX(BasicStats!$A:$AH,MATCH($A181&amp;" NCAA",BasicStats!$B:$B,0),COLUMN()+1))</f>
        <v>512</v>
      </c>
      <c r="AD181">
        <f>IFERROR(INDEX(BasicStats!$A:$AH,MATCH($A181,BasicStats!$B:$B,0),COLUMN()+1),INDEX(BasicStats!$A:$AH,MATCH($A181&amp;" NCAA",BasicStats!$B:$B,0),COLUMN()+1))</f>
        <v>225</v>
      </c>
      <c r="AE181">
        <f>IFERROR(INDEX(BasicStats!$A:$AH,MATCH($A181,BasicStats!$B:$B,0),COLUMN()+1),INDEX(BasicStats!$A:$AH,MATCH($A181&amp;" NCAA",BasicStats!$B:$B,0),COLUMN()+1))</f>
        <v>149</v>
      </c>
      <c r="AF181">
        <f>IFERROR(INDEX(BasicStats!$A:$AH,MATCH($A181,BasicStats!$B:$B,0),COLUMN()+1),INDEX(BasicStats!$A:$AH,MATCH($A181&amp;" NCAA",BasicStats!$B:$B,0),COLUMN()+1))</f>
        <v>334</v>
      </c>
      <c r="AG181" s="38">
        <f>IFERROR(INDEX(AdvancedStats!$A:$AD,MATCH($A181,AdvancedStats!$B:$B,0),COLUMN()-15),INDEX(AdvancedStats!$A:$AD,MATCH($A181&amp;" NCAA",AdvancedStats!$B:$B,0),COLUMN()-15))</f>
        <v>65.400000000000006</v>
      </c>
      <c r="AH181" s="38">
        <f>IFERROR(INDEX(AdvancedStats!$A:$AD,MATCH($A181,AdvancedStats!$B:$B,0),COLUMN()-15),INDEX(AdvancedStats!$A:$AD,MATCH($A181&amp;" NCAA",AdvancedStats!$B:$B,0),COLUMN()-15))</f>
        <v>106.5</v>
      </c>
      <c r="AI181" s="38">
        <f>IFERROR(INDEX(AdvancedStats!$A:$AD,MATCH($A181,AdvancedStats!$B:$B,0),COLUMN()-15),INDEX(AdvancedStats!$A:$AD,MATCH($A181&amp;" NCAA",AdvancedStats!$B:$B,0),COLUMN()-15))</f>
        <v>0.27500000000000002</v>
      </c>
      <c r="AJ181" s="38">
        <f>IFERROR(INDEX(AdvancedStats!$A:$AD,MATCH($A181,AdvancedStats!$B:$B,0),COLUMN()-15),INDEX(AdvancedStats!$A:$AD,MATCH($A181&amp;" NCAA",AdvancedStats!$B:$B,0),COLUMN()-15))</f>
        <v>0.39900000000000002</v>
      </c>
      <c r="AK181" s="38">
        <f>IFERROR(INDEX(AdvancedStats!$A:$AD,MATCH($A181,AdvancedStats!$B:$B,0),COLUMN()-15),INDEX(AdvancedStats!$A:$AD,MATCH($A181&amp;" NCAA",AdvancedStats!$B:$B,0),COLUMN()-15))</f>
        <v>0.54200000000000004</v>
      </c>
      <c r="AL181" s="38">
        <f>IFERROR(INDEX(AdvancedStats!$A:$AD,MATCH($A181,AdvancedStats!$B:$B,0),COLUMN()-15),INDEX(AdvancedStats!$A:$AD,MATCH($A181&amp;" NCAA",AdvancedStats!$B:$B,0),COLUMN()-15))</f>
        <v>50.7</v>
      </c>
      <c r="AM181" s="38">
        <f>IFERROR(INDEX(AdvancedStats!$A:$AD,MATCH($A181,AdvancedStats!$B:$B,0),COLUMN()-15),INDEX(AdvancedStats!$A:$AD,MATCH($A181&amp;" NCAA",AdvancedStats!$B:$B,0),COLUMN()-15))</f>
        <v>54.4</v>
      </c>
      <c r="AN181" s="38">
        <f>IFERROR(INDEX(AdvancedStats!$A:$AD,MATCH($A181,AdvancedStats!$B:$B,0),COLUMN()-15),INDEX(AdvancedStats!$A:$AD,MATCH($A181&amp;" NCAA",AdvancedStats!$B:$B,0),COLUMN()-15))</f>
        <v>9.3000000000000007</v>
      </c>
      <c r="AO181" s="38">
        <f>IFERROR(INDEX(AdvancedStats!$A:$AD,MATCH($A181,AdvancedStats!$B:$B,0),COLUMN()-15),INDEX(AdvancedStats!$A:$AD,MATCH($A181&amp;" NCAA",AdvancedStats!$B:$B,0),COLUMN()-15))</f>
        <v>10.3</v>
      </c>
      <c r="AP181" s="38">
        <f>IFERROR(INDEX(AdvancedStats!$A:$AD,MATCH($A181,AdvancedStats!$B:$B,0),COLUMN()-15),INDEX(AdvancedStats!$A:$AD,MATCH($A181&amp;" NCAA",AdvancedStats!$B:$B,0),COLUMN()-15))</f>
        <v>0.51600000000000001</v>
      </c>
      <c r="AQ181" s="38">
        <f>IFERROR(INDEX(AdvancedStats!$A:$AD,MATCH($A181,AdvancedStats!$B:$B,0),COLUMN()-15),INDEX(AdvancedStats!$A:$AD,MATCH($A181&amp;" NCAA",AdvancedStats!$B:$B,0),COLUMN()-15))</f>
        <v>12.3</v>
      </c>
      <c r="AR181" s="38">
        <f>IFERROR(INDEX(AdvancedStats!$A:$AD,MATCH($A181,AdvancedStats!$B:$B,0),COLUMN()-15),INDEX(AdvancedStats!$A:$AD,MATCH($A181&amp;" NCAA",AdvancedStats!$B:$B,0),COLUMN()-15))</f>
        <v>23.9</v>
      </c>
      <c r="AS181" s="38">
        <f>IFERROR(INDEX(AdvancedStats!$A:$AD,MATCH($A181,AdvancedStats!$B:$B,0),COLUMN()-15),INDEX(AdvancedStats!$A:$AD,MATCH($A181&amp;" NCAA",AdvancedStats!$B:$B,0),COLUMN()-15))</f>
        <v>0.193</v>
      </c>
      <c r="AT181" s="39">
        <f>IFERROR(INDEX(AdvancedOpponentStats!$A:$AD,MATCH($A181,AdvancedOpponentStats!$B:$B,0),COLUMN()-27),INDEX(AdvancedOpponentStats!$A:$AD,MATCH($A181&amp;" NCAA",AdvancedOpponentStats!$B:$B,0),COLUMN()-27))</f>
        <v>89.2</v>
      </c>
      <c r="AU181" s="39">
        <f>IFERROR(INDEX(AdvancedOpponentStats!$A:$AD,MATCH($A181,AdvancedOpponentStats!$B:$B,0),COLUMN()-27),INDEX(AdvancedOpponentStats!$A:$AD,MATCH($A181&amp;" NCAA",AdvancedOpponentStats!$B:$B,0),COLUMN()-27))</f>
        <v>0.24099999999999999</v>
      </c>
      <c r="AV181" s="39">
        <f>IFERROR(INDEX(AdvancedOpponentStats!$A:$AD,MATCH($A181,AdvancedOpponentStats!$B:$B,0),COLUMN()-27),INDEX(AdvancedOpponentStats!$A:$AD,MATCH($A181&amp;" NCAA",AdvancedOpponentStats!$B:$B,0),COLUMN()-27))</f>
        <v>0.30099999999999999</v>
      </c>
      <c r="AW181" s="39">
        <f>IFERROR(INDEX(AdvancedOpponentStats!$A:$AD,MATCH($A181,AdvancedOpponentStats!$B:$B,0),COLUMN()-27),INDEX(AdvancedOpponentStats!$A:$AD,MATCH($A181&amp;" NCAA",AdvancedOpponentStats!$B:$B,0),COLUMN()-27))</f>
        <v>0.46700000000000003</v>
      </c>
      <c r="AX181" s="39">
        <f>IFERROR(INDEX(AdvancedOpponentStats!$A:$AD,MATCH($A181,AdvancedOpponentStats!$B:$B,0),COLUMN()-27),INDEX(AdvancedOpponentStats!$A:$AD,MATCH($A181&amp;" NCAA",AdvancedOpponentStats!$B:$B,0),COLUMN()-27))</f>
        <v>49.3</v>
      </c>
      <c r="AY181" s="39">
        <f>IFERROR(INDEX(AdvancedOpponentStats!$A:$AD,MATCH($A181,AdvancedOpponentStats!$B:$B,0),COLUMN()-27),INDEX(AdvancedOpponentStats!$A:$AD,MATCH($A181&amp;" NCAA",AdvancedOpponentStats!$B:$B,0),COLUMN()-27))</f>
        <v>45.8</v>
      </c>
      <c r="AZ181" s="39">
        <f>IFERROR(INDEX(AdvancedOpponentStats!$A:$AD,MATCH($A181,AdvancedOpponentStats!$B:$B,0),COLUMN()-27),INDEX(AdvancedOpponentStats!$A:$AD,MATCH($A181&amp;" NCAA",AdvancedOpponentStats!$B:$B,0),COLUMN()-27))</f>
        <v>6.1</v>
      </c>
      <c r="BA181" s="39">
        <f>IFERROR(INDEX(AdvancedOpponentStats!$A:$AD,MATCH($A181,AdvancedOpponentStats!$B:$B,0),COLUMN()-27),INDEX(AdvancedOpponentStats!$A:$AD,MATCH($A181&amp;" NCAA",AdvancedOpponentStats!$B:$B,0),COLUMN()-27))</f>
        <v>9.6</v>
      </c>
      <c r="BB181" s="39">
        <f>IFERROR(INDEX(AdvancedOpponentStats!$A:$AD,MATCH($A181,AdvancedOpponentStats!$B:$B,0),COLUMN()-27),INDEX(AdvancedOpponentStats!$A:$AD,MATCH($A181&amp;" NCAA",AdvancedOpponentStats!$B:$B,0),COLUMN()-27))</f>
        <v>0.441</v>
      </c>
      <c r="BC181" s="39">
        <f>IFERROR(INDEX(AdvancedOpponentStats!$A:$AD,MATCH($A181,AdvancedOpponentStats!$B:$B,0),COLUMN()-27),INDEX(AdvancedOpponentStats!$A:$AD,MATCH($A181&amp;" NCAA",AdvancedOpponentStats!$B:$B,0),COLUMN()-27))</f>
        <v>15.8</v>
      </c>
      <c r="BD181" s="39">
        <f>IFERROR(INDEX(AdvancedOpponentStats!$A:$AD,MATCH($A181,AdvancedOpponentStats!$B:$B,0),COLUMN()-27),INDEX(AdvancedOpponentStats!$A:$AD,MATCH($A181&amp;" NCAA",AdvancedOpponentStats!$B:$B,0),COLUMN()-27))</f>
        <v>24.1</v>
      </c>
      <c r="BE181" s="39">
        <f>IFERROR(INDEX(AdvancedOpponentStats!$A:$AD,MATCH($A181,AdvancedOpponentStats!$B:$B,0),COLUMN()-27),INDEX(AdvancedOpponentStats!$A:$AD,MATCH($A181&amp;" NCAA",AdvancedOpponentStats!$B:$B,0),COLUMN()-27))</f>
        <v>0.16</v>
      </c>
      <c r="BF181" s="41">
        <f>IFERROR(INDEX(TeamRankings!$A:$R,MATCH($A181,TeamRankings!$B:$B,0),COLUMN()-49),INDEX(TeamRankings!$A:$R,MATCH($A181&amp;" NCAA",TeamRankings!$B:$B,0),COLUMN()-49))</f>
        <v>11.27</v>
      </c>
      <c r="BG181" s="41">
        <f>IFERROR(INDEX(TeamRankings!$A:$R,MATCH($A181,TeamRankings!$B:$B,0),COLUMN()-48),INDEX(TeamRankings!$A:$R,MATCH($A181&amp;" NCAA",TeamRankings!$B:$B,0),COLUMN()-48))</f>
        <v>10.63</v>
      </c>
      <c r="BH181" s="41">
        <f>IFERROR(INDEX(TeamRankings!$A:$R,MATCH($A181,TeamRankings!$B:$B,0),COLUMN()-47),INDEX(TeamRankings!$A:$R,MATCH($A181&amp;" NCAA",TeamRankings!$B:$B,0),COLUMN()-47))</f>
        <v>4.26</v>
      </c>
      <c r="BI181" s="41">
        <f>IFERROR(INDEX(TeamRankings!$A:$R,MATCH($A181,TeamRankings!$B:$B,0),COLUMN()-47),INDEX(TeamRankings!$A:$R,MATCH($A181&amp;" NCAA",TeamRankings!$B:$B,0),COLUMN()-47))</f>
        <v>17.64</v>
      </c>
      <c r="BJ181" s="41">
        <f>IFERROR(INDEX(TeamRankings!$A:$R,MATCH($A181,TeamRankings!$B:$B,0),COLUMN()-47),INDEX(TeamRankings!$A:$R,MATCH($A181&amp;" NCAA",TeamRankings!$B:$B,0),COLUMN()-47))</f>
        <v>21.9</v>
      </c>
      <c r="BK181" s="41">
        <f>IFERROR(INDEX(TeamRankings!$A:$R,MATCH($A181,TeamRankings!$B:$B,0),COLUMN()-47),INDEX(TeamRankings!$A:$R,MATCH($A181&amp;" NCAA",TeamRankings!$B:$B,0),COLUMN()-47))</f>
        <v>115.43</v>
      </c>
      <c r="BL181" s="41">
        <f>IFERROR(INDEX(TeamRankings!$A:$R,MATCH($A181,TeamRankings!$B:$B,0),COLUMN()-47),INDEX(TeamRankings!$A:$R,MATCH($A181&amp;" NCAA",TeamRankings!$B:$B,0),COLUMN()-47))</f>
        <v>82.51</v>
      </c>
      <c r="BM181" s="41">
        <f>IFERROR(INDEX(TeamRankings!$A:$R,MATCH($A181,TeamRankings!$B:$B,0),COLUMN()-47),INDEX(TeamRankings!$A:$R,MATCH($A181&amp;" NCAA",TeamRankings!$B:$B,0),COLUMN()-47))</f>
        <v>32.93</v>
      </c>
      <c r="BN181">
        <f t="shared" si="48"/>
        <v>21</v>
      </c>
      <c r="BO181">
        <f t="shared" si="49"/>
        <v>2</v>
      </c>
      <c r="BP181">
        <f t="shared" si="35"/>
        <v>69.594594594594597</v>
      </c>
      <c r="BQ181" s="41" t="str">
        <f>INDEX(TeamRankings!$A:$R,MATCH($A181,TeamRankings!$B:$B,0),3)</f>
        <v>Big Ten</v>
      </c>
      <c r="BR181" s="40">
        <f t="shared" si="36"/>
        <v>17.299999999999997</v>
      </c>
      <c r="BS181" s="40">
        <f t="shared" si="37"/>
        <v>3.400000000000003E-2</v>
      </c>
      <c r="BT181" s="40">
        <f t="shared" si="38"/>
        <v>9.8000000000000032E-2</v>
      </c>
      <c r="BU181" s="40">
        <f t="shared" si="39"/>
        <v>7.5000000000000011E-2</v>
      </c>
      <c r="BV181" s="40">
        <f t="shared" si="40"/>
        <v>1.4000000000000057</v>
      </c>
      <c r="BW181" s="40">
        <f t="shared" si="41"/>
        <v>8.6000000000000014</v>
      </c>
      <c r="BX181" s="40">
        <f t="shared" si="42"/>
        <v>3.2000000000000011</v>
      </c>
      <c r="BY181" s="40">
        <f t="shared" si="43"/>
        <v>0.70000000000000107</v>
      </c>
      <c r="BZ181" s="40">
        <f t="shared" si="44"/>
        <v>7.5000000000000011E-2</v>
      </c>
      <c r="CA181" s="40">
        <f t="shared" si="45"/>
        <v>-3.5</v>
      </c>
      <c r="CB181" s="40">
        <f t="shared" si="46"/>
        <v>-0.20000000000000284</v>
      </c>
      <c r="CC181" s="40">
        <f t="shared" si="47"/>
        <v>3.3000000000000002E-2</v>
      </c>
    </row>
    <row r="182" spans="1:81" x14ac:dyDescent="0.25">
      <c r="A182" t="s">
        <v>307</v>
      </c>
      <c r="B182">
        <f>IFERROR(INDEX(BasicStats!$A:$AH,MATCH($A182,BasicStats!$B:$B,0),COLUMN()+1),INDEX(BasicStats!$A:$AH,MATCH($A182&amp;" NCAA",BasicStats!$B:$B,0),COLUMN()+1))</f>
        <v>32</v>
      </c>
      <c r="C182">
        <f>IFERROR(INDEX(BasicStats!$A:$AH,MATCH($A182,BasicStats!$B:$B,0),COLUMN()+1),INDEX(BasicStats!$A:$AH,MATCH($A182&amp;" NCAA",BasicStats!$B:$B,0),COLUMN()+1))</f>
        <v>11</v>
      </c>
      <c r="D182">
        <f>IFERROR(INDEX(BasicStats!$A:$AH,MATCH($A182,BasicStats!$B:$B,0),COLUMN()+1),INDEX(BasicStats!$A:$AH,MATCH($A182&amp;" NCAA",BasicStats!$B:$B,0),COLUMN()+1))</f>
        <v>21</v>
      </c>
      <c r="E182">
        <f>IFERROR(INDEX(BasicStats!$A:$AH,MATCH($A182,BasicStats!$B:$B,0),COLUMN()+1),INDEX(BasicStats!$A:$AH,MATCH($A182&amp;" NCAA",BasicStats!$B:$B,0),COLUMN()+1))</f>
        <v>0.34399999999999997</v>
      </c>
      <c r="F182">
        <f>IFERROR(INDEX(BasicStats!$A:$AH,MATCH($A182,BasicStats!$B:$B,0),COLUMN()+1),INDEX(BasicStats!$A:$AH,MATCH($A182&amp;" NCAA",BasicStats!$B:$B,0),COLUMN()+1))</f>
        <v>-6.13</v>
      </c>
      <c r="G182">
        <f>IFERROR(INDEX(BasicStats!$A:$AH,MATCH($A182,BasicStats!$B:$B,0),COLUMN()+1),INDEX(BasicStats!$A:$AH,MATCH($A182&amp;" NCAA",BasicStats!$B:$B,0),COLUMN()+1))</f>
        <v>1.41</v>
      </c>
      <c r="H182">
        <f>IFERROR(INDEX(BasicStats!$A:$AH,MATCH($A182,BasicStats!$B:$B,0),COLUMN()+1),INDEX(BasicStats!$A:$AH,MATCH($A182&amp;" NCAA",BasicStats!$B:$B,0),COLUMN()+1))</f>
        <v>8</v>
      </c>
      <c r="I182">
        <f>IFERROR(INDEX(BasicStats!$A:$AH,MATCH($A182,BasicStats!$B:$B,0),COLUMN()+1),INDEX(BasicStats!$A:$AH,MATCH($A182&amp;" NCAA",BasicStats!$B:$B,0),COLUMN()+1))</f>
        <v>10</v>
      </c>
      <c r="J182">
        <f>IFERROR(INDEX(BasicStats!$A:$AH,MATCH($A182,BasicStats!$B:$B,0),COLUMN()+1),INDEX(BasicStats!$A:$AH,MATCH($A182&amp;" NCAA",BasicStats!$B:$B,0),COLUMN()+1))</f>
        <v>9</v>
      </c>
      <c r="K182">
        <f>IFERROR(INDEX(BasicStats!$A:$AH,MATCH($A182,BasicStats!$B:$B,0),COLUMN()+1),INDEX(BasicStats!$A:$AH,MATCH($A182&amp;" NCAA",BasicStats!$B:$B,0),COLUMN()+1))</f>
        <v>5</v>
      </c>
      <c r="L182">
        <f>IFERROR(INDEX(BasicStats!$A:$AH,MATCH($A182,BasicStats!$B:$B,0),COLUMN()+1),INDEX(BasicStats!$A:$AH,MATCH($A182&amp;" NCAA",BasicStats!$B:$B,0),COLUMN()+1))</f>
        <v>2</v>
      </c>
      <c r="M182">
        <f>IFERROR(INDEX(BasicStats!$A:$AH,MATCH($A182,BasicStats!$B:$B,0),COLUMN()+1),INDEX(BasicStats!$A:$AH,MATCH($A182&amp;" NCAA",BasicStats!$B:$B,0),COLUMN()+1))</f>
        <v>11</v>
      </c>
      <c r="N182">
        <f>IFERROR(INDEX(BasicStats!$A:$AH,MATCH($A182,BasicStats!$B:$B,0),COLUMN()+1),INDEX(BasicStats!$A:$AH,MATCH($A182&amp;" NCAA",BasicStats!$B:$B,0),COLUMN()+1))</f>
        <v>2141</v>
      </c>
      <c r="O182">
        <f>IFERROR(INDEX(BasicStats!$A:$AH,MATCH($A182,BasicStats!$B:$B,0),COLUMN()+1),INDEX(BasicStats!$A:$AH,MATCH($A182&amp;" NCAA",BasicStats!$B:$B,0),COLUMN()+1))</f>
        <v>2313</v>
      </c>
      <c r="P182">
        <f>IFERROR(INDEX(BasicStats!$A:$AH,MATCH($A182,BasicStats!$B:$B,0),COLUMN()+1),INDEX(BasicStats!$A:$AH,MATCH($A182&amp;" NCAA",BasicStats!$B:$B,0),COLUMN()+1))</f>
        <v>0</v>
      </c>
      <c r="Q182">
        <f>IFERROR(INDEX(BasicStats!$A:$AH,MATCH($A182,BasicStats!$B:$B,0),COLUMN()+1),INDEX(BasicStats!$A:$AH,MATCH($A182&amp;" NCAA",BasicStats!$B:$B,0),COLUMN()+1))</f>
        <v>1280</v>
      </c>
      <c r="R182">
        <f>IFERROR(INDEX(BasicStats!$A:$AH,MATCH($A182,BasicStats!$B:$B,0),COLUMN()+1),INDEX(BasicStats!$A:$AH,MATCH($A182&amp;" NCAA",BasicStats!$B:$B,0),COLUMN()+1))</f>
        <v>778</v>
      </c>
      <c r="S182">
        <f>IFERROR(INDEX(BasicStats!$A:$AH,MATCH($A182,BasicStats!$B:$B,0),COLUMN()+1),INDEX(BasicStats!$A:$AH,MATCH($A182&amp;" NCAA",BasicStats!$B:$B,0),COLUMN()+1))</f>
        <v>1858</v>
      </c>
      <c r="T182">
        <f>IFERROR(INDEX(BasicStats!$A:$AH,MATCH($A182,BasicStats!$B:$B,0),COLUMN()+1),INDEX(BasicStats!$A:$AH,MATCH($A182&amp;" NCAA",BasicStats!$B:$B,0),COLUMN()+1))</f>
        <v>0.41899999999999998</v>
      </c>
      <c r="U182">
        <f>IFERROR(INDEX(BasicStats!$A:$AH,MATCH($A182,BasicStats!$B:$B,0),COLUMN()+1),INDEX(BasicStats!$A:$AH,MATCH($A182&amp;" NCAA",BasicStats!$B:$B,0),COLUMN()+1))</f>
        <v>212</v>
      </c>
      <c r="V182">
        <f>IFERROR(INDEX(BasicStats!$A:$AH,MATCH($A182,BasicStats!$B:$B,0),COLUMN()+1),INDEX(BasicStats!$A:$AH,MATCH($A182&amp;" NCAA",BasicStats!$B:$B,0),COLUMN()+1))</f>
        <v>650</v>
      </c>
      <c r="W182">
        <f>IFERROR(INDEX(BasicStats!$A:$AH,MATCH($A182,BasicStats!$B:$B,0),COLUMN()+1),INDEX(BasicStats!$A:$AH,MATCH($A182&amp;" NCAA",BasicStats!$B:$B,0),COLUMN()+1))</f>
        <v>0.32600000000000001</v>
      </c>
      <c r="X182">
        <f>IFERROR(INDEX(BasicStats!$A:$AH,MATCH($A182,BasicStats!$B:$B,0),COLUMN()+1),INDEX(BasicStats!$A:$AH,MATCH($A182&amp;" NCAA",BasicStats!$B:$B,0),COLUMN()+1))</f>
        <v>373</v>
      </c>
      <c r="Y182">
        <f>IFERROR(INDEX(BasicStats!$A:$AH,MATCH($A182,BasicStats!$B:$B,0),COLUMN()+1),INDEX(BasicStats!$A:$AH,MATCH($A182&amp;" NCAA",BasicStats!$B:$B,0),COLUMN()+1))</f>
        <v>551</v>
      </c>
      <c r="Z182">
        <f>IFERROR(INDEX(BasicStats!$A:$AH,MATCH($A182,BasicStats!$B:$B,0),COLUMN()+1),INDEX(BasicStats!$A:$AH,MATCH($A182&amp;" NCAA",BasicStats!$B:$B,0),COLUMN()+1))</f>
        <v>0.67700000000000005</v>
      </c>
      <c r="AA182">
        <f>IFERROR(INDEX(BasicStats!$A:$AH,MATCH($A182,BasicStats!$B:$B,0),COLUMN()+1),INDEX(BasicStats!$A:$AH,MATCH($A182&amp;" NCAA",BasicStats!$B:$B,0),COLUMN()+1))</f>
        <v>382</v>
      </c>
      <c r="AB182">
        <f>IFERROR(INDEX(BasicStats!$A:$AH,MATCH($A182,BasicStats!$B:$B,0),COLUMN()+1),INDEX(BasicStats!$A:$AH,MATCH($A182&amp;" NCAA",BasicStats!$B:$B,0),COLUMN()+1))</f>
        <v>1228</v>
      </c>
      <c r="AC182">
        <f>IFERROR(INDEX(BasicStats!$A:$AH,MATCH($A182,BasicStats!$B:$B,0),COLUMN()+1),INDEX(BasicStats!$A:$AH,MATCH($A182&amp;" NCAA",BasicStats!$B:$B,0),COLUMN()+1))</f>
        <v>353</v>
      </c>
      <c r="AD182">
        <f>IFERROR(INDEX(BasicStats!$A:$AH,MATCH($A182,BasicStats!$B:$B,0),COLUMN()+1),INDEX(BasicStats!$A:$AH,MATCH($A182&amp;" NCAA",BasicStats!$B:$B,0),COLUMN()+1))</f>
        <v>190</v>
      </c>
      <c r="AE182">
        <f>IFERROR(INDEX(BasicStats!$A:$AH,MATCH($A182,BasicStats!$B:$B,0),COLUMN()+1),INDEX(BasicStats!$A:$AH,MATCH($A182&amp;" NCAA",BasicStats!$B:$B,0),COLUMN()+1))</f>
        <v>85</v>
      </c>
      <c r="AF182">
        <f>IFERROR(INDEX(BasicStats!$A:$AH,MATCH($A182,BasicStats!$B:$B,0),COLUMN()+1),INDEX(BasicStats!$A:$AH,MATCH($A182&amp;" NCAA",BasicStats!$B:$B,0),COLUMN()+1))</f>
        <v>512</v>
      </c>
      <c r="AG182" s="38">
        <f>IFERROR(INDEX(AdvancedStats!$A:$AD,MATCH($A182,AdvancedStats!$B:$B,0),COLUMN()-15),INDEX(AdvancedStats!$A:$AD,MATCH($A182&amp;" NCAA",AdvancedStats!$B:$B,0),COLUMN()-15))</f>
        <v>70.3</v>
      </c>
      <c r="AH182" s="38">
        <f>IFERROR(INDEX(AdvancedStats!$A:$AD,MATCH($A182,AdvancedStats!$B:$B,0),COLUMN()-15),INDEX(AdvancedStats!$A:$AD,MATCH($A182&amp;" NCAA",AdvancedStats!$B:$B,0),COLUMN()-15))</f>
        <v>95.2</v>
      </c>
      <c r="AI182" s="38">
        <f>IFERROR(INDEX(AdvancedStats!$A:$AD,MATCH($A182,AdvancedStats!$B:$B,0),COLUMN()-15),INDEX(AdvancedStats!$A:$AD,MATCH($A182&amp;" NCAA",AdvancedStats!$B:$B,0),COLUMN()-15))</f>
        <v>0.29699999999999999</v>
      </c>
      <c r="AJ182" s="38">
        <f>IFERROR(INDEX(AdvancedStats!$A:$AD,MATCH($A182,AdvancedStats!$B:$B,0),COLUMN()-15),INDEX(AdvancedStats!$A:$AD,MATCH($A182&amp;" NCAA",AdvancedStats!$B:$B,0),COLUMN()-15))</f>
        <v>0.35</v>
      </c>
      <c r="AK182" s="38">
        <f>IFERROR(INDEX(AdvancedStats!$A:$AD,MATCH($A182,AdvancedStats!$B:$B,0),COLUMN()-15),INDEX(AdvancedStats!$A:$AD,MATCH($A182&amp;" NCAA",AdvancedStats!$B:$B,0),COLUMN()-15))</f>
        <v>0.505</v>
      </c>
      <c r="AL182" s="38">
        <f>IFERROR(INDEX(AdvancedStats!$A:$AD,MATCH($A182,AdvancedStats!$B:$B,0),COLUMN()-15),INDEX(AdvancedStats!$A:$AD,MATCH($A182&amp;" NCAA",AdvancedStats!$B:$B,0),COLUMN()-15))</f>
        <v>52.3</v>
      </c>
      <c r="AM182" s="38">
        <f>IFERROR(INDEX(AdvancedStats!$A:$AD,MATCH($A182,AdvancedStats!$B:$B,0),COLUMN()-15),INDEX(AdvancedStats!$A:$AD,MATCH($A182&amp;" NCAA",AdvancedStats!$B:$B,0),COLUMN()-15))</f>
        <v>45.4</v>
      </c>
      <c r="AN182" s="38">
        <f>IFERROR(INDEX(AdvancedStats!$A:$AD,MATCH($A182,AdvancedStats!$B:$B,0),COLUMN()-15),INDEX(AdvancedStats!$A:$AD,MATCH($A182&amp;" NCAA",AdvancedStats!$B:$B,0),COLUMN()-15))</f>
        <v>8.5</v>
      </c>
      <c r="AO182" s="38">
        <f>IFERROR(INDEX(AdvancedStats!$A:$AD,MATCH($A182,AdvancedStats!$B:$B,0),COLUMN()-15),INDEX(AdvancedStats!$A:$AD,MATCH($A182&amp;" NCAA",AdvancedStats!$B:$B,0),COLUMN()-15))</f>
        <v>7.6</v>
      </c>
      <c r="AP182" s="38">
        <f>IFERROR(INDEX(AdvancedStats!$A:$AD,MATCH($A182,AdvancedStats!$B:$B,0),COLUMN()-15),INDEX(AdvancedStats!$A:$AD,MATCH($A182&amp;" NCAA",AdvancedStats!$B:$B,0),COLUMN()-15))</f>
        <v>0.47599999999999998</v>
      </c>
      <c r="AQ182" s="38">
        <f>IFERROR(INDEX(AdvancedStats!$A:$AD,MATCH($A182,AdvancedStats!$B:$B,0),COLUMN()-15),INDEX(AdvancedStats!$A:$AD,MATCH($A182&amp;" NCAA",AdvancedStats!$B:$B,0),COLUMN()-15))</f>
        <v>19.5</v>
      </c>
      <c r="AR182" s="38">
        <f>IFERROR(INDEX(AdvancedStats!$A:$AD,MATCH($A182,AdvancedStats!$B:$B,0),COLUMN()-15),INDEX(AdvancedStats!$A:$AD,MATCH($A182&amp;" NCAA",AdvancedStats!$B:$B,0),COLUMN()-15))</f>
        <v>32.1</v>
      </c>
      <c r="AS182" s="38">
        <f>IFERROR(INDEX(AdvancedStats!$A:$AD,MATCH($A182,AdvancedStats!$B:$B,0),COLUMN()-15),INDEX(AdvancedStats!$A:$AD,MATCH($A182&amp;" NCAA",AdvancedStats!$B:$B,0),COLUMN()-15))</f>
        <v>0.20100000000000001</v>
      </c>
      <c r="AT182" s="39">
        <f>IFERROR(INDEX(AdvancedOpponentStats!$A:$AD,MATCH($A182,AdvancedOpponentStats!$B:$B,0),COLUMN()-27),INDEX(AdvancedOpponentStats!$A:$AD,MATCH($A182&amp;" NCAA",AdvancedOpponentStats!$B:$B,0),COLUMN()-27))</f>
        <v>102.9</v>
      </c>
      <c r="AU182" s="39">
        <f>IFERROR(INDEX(AdvancedOpponentStats!$A:$AD,MATCH($A182,AdvancedOpponentStats!$B:$B,0),COLUMN()-27),INDEX(AdvancedOpponentStats!$A:$AD,MATCH($A182&amp;" NCAA",AdvancedOpponentStats!$B:$B,0),COLUMN()-27))</f>
        <v>0.33200000000000002</v>
      </c>
      <c r="AV182" s="39">
        <f>IFERROR(INDEX(AdvancedOpponentStats!$A:$AD,MATCH($A182,AdvancedOpponentStats!$B:$B,0),COLUMN()-27),INDEX(AdvancedOpponentStats!$A:$AD,MATCH($A182&amp;" NCAA",AdvancedOpponentStats!$B:$B,0),COLUMN()-27))</f>
        <v>0.40400000000000003</v>
      </c>
      <c r="AW182" s="39">
        <f>IFERROR(INDEX(AdvancedOpponentStats!$A:$AD,MATCH($A182,AdvancedOpponentStats!$B:$B,0),COLUMN()-27),INDEX(AdvancedOpponentStats!$A:$AD,MATCH($A182&amp;" NCAA",AdvancedOpponentStats!$B:$B,0),COLUMN()-27))</f>
        <v>0.53500000000000003</v>
      </c>
      <c r="AX182" s="39">
        <f>IFERROR(INDEX(AdvancedOpponentStats!$A:$AD,MATCH($A182,AdvancedOpponentStats!$B:$B,0),COLUMN()-27),INDEX(AdvancedOpponentStats!$A:$AD,MATCH($A182&amp;" NCAA",AdvancedOpponentStats!$B:$B,0),COLUMN()-27))</f>
        <v>47.7</v>
      </c>
      <c r="AY182" s="39">
        <f>IFERROR(INDEX(AdvancedOpponentStats!$A:$AD,MATCH($A182,AdvancedOpponentStats!$B:$B,0),COLUMN()-27),INDEX(AdvancedOpponentStats!$A:$AD,MATCH($A182&amp;" NCAA",AdvancedOpponentStats!$B:$B,0),COLUMN()-27))</f>
        <v>52.5</v>
      </c>
      <c r="AZ182" s="39">
        <f>IFERROR(INDEX(AdvancedOpponentStats!$A:$AD,MATCH($A182,AdvancedOpponentStats!$B:$B,0),COLUMN()-27),INDEX(AdvancedOpponentStats!$A:$AD,MATCH($A182&amp;" NCAA",AdvancedOpponentStats!$B:$B,0),COLUMN()-27))</f>
        <v>10.9</v>
      </c>
      <c r="BA182" s="39">
        <f>IFERROR(INDEX(AdvancedOpponentStats!$A:$AD,MATCH($A182,AdvancedOpponentStats!$B:$B,0),COLUMN()-27),INDEX(AdvancedOpponentStats!$A:$AD,MATCH($A182&amp;" NCAA",AdvancedOpponentStats!$B:$B,0),COLUMN()-27))</f>
        <v>8.6</v>
      </c>
      <c r="BB182" s="39">
        <f>IFERROR(INDEX(AdvancedOpponentStats!$A:$AD,MATCH($A182,AdvancedOpponentStats!$B:$B,0),COLUMN()-27),INDEX(AdvancedOpponentStats!$A:$AD,MATCH($A182&amp;" NCAA",AdvancedOpponentStats!$B:$B,0),COLUMN()-27))</f>
        <v>0.501</v>
      </c>
      <c r="BC182" s="39">
        <f>IFERROR(INDEX(AdvancedOpponentStats!$A:$AD,MATCH($A182,AdvancedOpponentStats!$B:$B,0),COLUMN()-27),INDEX(AdvancedOpponentStats!$A:$AD,MATCH($A182&amp;" NCAA",AdvancedOpponentStats!$B:$B,0),COLUMN()-27))</f>
        <v>15.4</v>
      </c>
      <c r="BD182" s="39">
        <f>IFERROR(INDEX(AdvancedOpponentStats!$A:$AD,MATCH($A182,AdvancedOpponentStats!$B:$B,0),COLUMN()-27),INDEX(AdvancedOpponentStats!$A:$AD,MATCH($A182&amp;" NCAA",AdvancedOpponentStats!$B:$B,0),COLUMN()-27))</f>
        <v>26.9</v>
      </c>
      <c r="BE182" s="39">
        <f>IFERROR(INDEX(AdvancedOpponentStats!$A:$AD,MATCH($A182,AdvancedOpponentStats!$B:$B,0),COLUMN()-27),INDEX(AdvancedOpponentStats!$A:$AD,MATCH($A182&amp;" NCAA",AdvancedOpponentStats!$B:$B,0),COLUMN()-27))</f>
        <v>0.23499999999999999</v>
      </c>
      <c r="BF182" s="41">
        <f>IFERROR(INDEX(TeamRankings!$A:$R,MATCH($A182,TeamRankings!$B:$B,0),COLUMN()-49),INDEX(TeamRankings!$A:$R,MATCH($A182&amp;" NCAA",TeamRankings!$B:$B,0),COLUMN()-49))</f>
        <v>-5.38</v>
      </c>
      <c r="BG182" s="41">
        <f>IFERROR(INDEX(TeamRankings!$A:$R,MATCH($A182,TeamRankings!$B:$B,0),COLUMN()-48),INDEX(TeamRankings!$A:$R,MATCH($A182&amp;" NCAA",TeamRankings!$B:$B,0),COLUMN()-48))</f>
        <v>1.41</v>
      </c>
      <c r="BH182" s="41">
        <f>IFERROR(INDEX(TeamRankings!$A:$R,MATCH($A182,TeamRankings!$B:$B,0),COLUMN()-47),INDEX(TeamRankings!$A:$R,MATCH($A182&amp;" NCAA",TeamRankings!$B:$B,0),COLUMN()-47))</f>
        <v>-5.59</v>
      </c>
      <c r="BI182" s="41">
        <f>IFERROR(INDEX(TeamRankings!$A:$R,MATCH($A182,TeamRankings!$B:$B,0),COLUMN()-47),INDEX(TeamRankings!$A:$R,MATCH($A182&amp;" NCAA",TeamRankings!$B:$B,0),COLUMN()-47))</f>
        <v>-0.53</v>
      </c>
      <c r="BJ182" s="41">
        <f>IFERROR(INDEX(TeamRankings!$A:$R,MATCH($A182,TeamRankings!$B:$B,0),COLUMN()-47),INDEX(TeamRankings!$A:$R,MATCH($A182&amp;" NCAA",TeamRankings!$B:$B,0),COLUMN()-47))</f>
        <v>-6.13</v>
      </c>
      <c r="BK182" s="41">
        <f>IFERROR(INDEX(TeamRankings!$A:$R,MATCH($A182,TeamRankings!$B:$B,0),COLUMN()-47),INDEX(TeamRankings!$A:$R,MATCH($A182&amp;" NCAA",TeamRankings!$B:$B,0),COLUMN()-47))</f>
        <v>96.15</v>
      </c>
      <c r="BL182" s="41">
        <f>IFERROR(INDEX(TeamRankings!$A:$R,MATCH($A182,TeamRankings!$B:$B,0),COLUMN()-47),INDEX(TeamRankings!$A:$R,MATCH($A182&amp;" NCAA",TeamRankings!$B:$B,0),COLUMN()-47))</f>
        <v>103.75</v>
      </c>
      <c r="BM182" s="41">
        <f>IFERROR(INDEX(TeamRankings!$A:$R,MATCH($A182,TeamRankings!$B:$B,0),COLUMN()-47),INDEX(TeamRankings!$A:$R,MATCH($A182&amp;" NCAA",TeamRankings!$B:$B,0),COLUMN()-47))</f>
        <v>-7.6</v>
      </c>
      <c r="BN182">
        <f t="shared" si="48"/>
        <v>285</v>
      </c>
      <c r="BO182">
        <f t="shared" si="49"/>
        <v>174.5</v>
      </c>
      <c r="BP182">
        <f t="shared" si="35"/>
        <v>66.90625</v>
      </c>
      <c r="BQ182" s="41" t="str">
        <f>INDEX(TeamRankings!$A:$R,MATCH($A182,TeamRankings!$B:$B,0),3)</f>
        <v>CUSA</v>
      </c>
      <c r="BR182" s="40">
        <f t="shared" si="36"/>
        <v>-7.7000000000000028</v>
      </c>
      <c r="BS182" s="40">
        <f t="shared" si="37"/>
        <v>-3.5000000000000031E-2</v>
      </c>
      <c r="BT182" s="40">
        <f t="shared" si="38"/>
        <v>-5.4000000000000048E-2</v>
      </c>
      <c r="BU182" s="40">
        <f t="shared" si="39"/>
        <v>-3.0000000000000027E-2</v>
      </c>
      <c r="BV182" s="40">
        <f t="shared" si="40"/>
        <v>4.5999999999999943</v>
      </c>
      <c r="BW182" s="40">
        <f t="shared" si="41"/>
        <v>-7.1000000000000014</v>
      </c>
      <c r="BX182" s="40">
        <f t="shared" si="42"/>
        <v>-2.4000000000000004</v>
      </c>
      <c r="BY182" s="40">
        <f t="shared" si="43"/>
        <v>-1</v>
      </c>
      <c r="BZ182" s="40">
        <f t="shared" si="44"/>
        <v>-2.5000000000000022E-2</v>
      </c>
      <c r="CA182" s="40">
        <f t="shared" si="45"/>
        <v>4.0999999999999996</v>
      </c>
      <c r="CB182" s="40">
        <f t="shared" si="46"/>
        <v>5.2000000000000028</v>
      </c>
      <c r="CC182" s="40">
        <f t="shared" si="47"/>
        <v>-3.3999999999999975E-2</v>
      </c>
    </row>
    <row r="183" spans="1:81" x14ac:dyDescent="0.25">
      <c r="A183" t="s">
        <v>73</v>
      </c>
      <c r="B183">
        <f>IFERROR(INDEX(BasicStats!$A:$AH,MATCH($A183,BasicStats!$B:$B,0),COLUMN()+1),INDEX(BasicStats!$A:$AH,MATCH($A183&amp;" NCAA",BasicStats!$B:$B,0),COLUMN()+1))</f>
        <v>31</v>
      </c>
      <c r="C183">
        <f>IFERROR(INDEX(BasicStats!$A:$AH,MATCH($A183,BasicStats!$B:$B,0),COLUMN()+1),INDEX(BasicStats!$A:$AH,MATCH($A183&amp;" NCAA",BasicStats!$B:$B,0),COLUMN()+1))</f>
        <v>9</v>
      </c>
      <c r="D183">
        <f>IFERROR(INDEX(BasicStats!$A:$AH,MATCH($A183,BasicStats!$B:$B,0),COLUMN()+1),INDEX(BasicStats!$A:$AH,MATCH($A183&amp;" NCAA",BasicStats!$B:$B,0),COLUMN()+1))</f>
        <v>22</v>
      </c>
      <c r="E183">
        <f>IFERROR(INDEX(BasicStats!$A:$AH,MATCH($A183,BasicStats!$B:$B,0),COLUMN()+1),INDEX(BasicStats!$A:$AH,MATCH($A183&amp;" NCAA",BasicStats!$B:$B,0),COLUMN()+1))</f>
        <v>0.28999999999999998</v>
      </c>
      <c r="F183">
        <f>IFERROR(INDEX(BasicStats!$A:$AH,MATCH($A183,BasicStats!$B:$B,0),COLUMN()+1),INDEX(BasicStats!$A:$AH,MATCH($A183&amp;" NCAA",BasicStats!$B:$B,0),COLUMN()+1))</f>
        <v>-8.76</v>
      </c>
      <c r="G183">
        <f>IFERROR(INDEX(BasicStats!$A:$AH,MATCH($A183,BasicStats!$B:$B,0),COLUMN()+1),INDEX(BasicStats!$A:$AH,MATCH($A183&amp;" NCAA",BasicStats!$B:$B,0),COLUMN()+1))</f>
        <v>-2.36</v>
      </c>
      <c r="H183">
        <f>IFERROR(INDEX(BasicStats!$A:$AH,MATCH($A183,BasicStats!$B:$B,0),COLUMN()+1),INDEX(BasicStats!$A:$AH,MATCH($A183&amp;" NCAA",BasicStats!$B:$B,0),COLUMN()+1))</f>
        <v>4</v>
      </c>
      <c r="I183">
        <f>IFERROR(INDEX(BasicStats!$A:$AH,MATCH($A183,BasicStats!$B:$B,0),COLUMN()+1),INDEX(BasicStats!$A:$AH,MATCH($A183&amp;" NCAA",BasicStats!$B:$B,0),COLUMN()+1))</f>
        <v>14</v>
      </c>
      <c r="J183">
        <f>IFERROR(INDEX(BasicStats!$A:$AH,MATCH($A183,BasicStats!$B:$B,0),COLUMN()+1),INDEX(BasicStats!$A:$AH,MATCH($A183&amp;" NCAA",BasicStats!$B:$B,0),COLUMN()+1))</f>
        <v>6</v>
      </c>
      <c r="K183">
        <f>IFERROR(INDEX(BasicStats!$A:$AH,MATCH($A183,BasicStats!$B:$B,0),COLUMN()+1),INDEX(BasicStats!$A:$AH,MATCH($A183&amp;" NCAA",BasicStats!$B:$B,0),COLUMN()+1))</f>
        <v>8</v>
      </c>
      <c r="L183">
        <f>IFERROR(INDEX(BasicStats!$A:$AH,MATCH($A183,BasicStats!$B:$B,0),COLUMN()+1),INDEX(BasicStats!$A:$AH,MATCH($A183&amp;" NCAA",BasicStats!$B:$B,0),COLUMN()+1))</f>
        <v>3</v>
      </c>
      <c r="M183">
        <f>IFERROR(INDEX(BasicStats!$A:$AH,MATCH($A183,BasicStats!$B:$B,0),COLUMN()+1),INDEX(BasicStats!$A:$AH,MATCH($A183&amp;" NCAA",BasicStats!$B:$B,0),COLUMN()+1))</f>
        <v>12</v>
      </c>
      <c r="N183">
        <f>IFERROR(INDEX(BasicStats!$A:$AH,MATCH($A183,BasicStats!$B:$B,0),COLUMN()+1),INDEX(BasicStats!$A:$AH,MATCH($A183&amp;" NCAA",BasicStats!$B:$B,0),COLUMN()+1))</f>
        <v>2146</v>
      </c>
      <c r="O183">
        <f>IFERROR(INDEX(BasicStats!$A:$AH,MATCH($A183,BasicStats!$B:$B,0),COLUMN()+1),INDEX(BasicStats!$A:$AH,MATCH($A183&amp;" NCAA",BasicStats!$B:$B,0),COLUMN()+1))</f>
        <v>2315</v>
      </c>
      <c r="P183">
        <f>IFERROR(INDEX(BasicStats!$A:$AH,MATCH($A183,BasicStats!$B:$B,0),COLUMN()+1),INDEX(BasicStats!$A:$AH,MATCH($A183&amp;" NCAA",BasicStats!$B:$B,0),COLUMN()+1))</f>
        <v>0</v>
      </c>
      <c r="Q183">
        <f>IFERROR(INDEX(BasicStats!$A:$AH,MATCH($A183,BasicStats!$B:$B,0),COLUMN()+1),INDEX(BasicStats!$A:$AH,MATCH($A183&amp;" NCAA",BasicStats!$B:$B,0),COLUMN()+1))</f>
        <v>1245</v>
      </c>
      <c r="R183">
        <f>IFERROR(INDEX(BasicStats!$A:$AH,MATCH($A183,BasicStats!$B:$B,0),COLUMN()+1),INDEX(BasicStats!$A:$AH,MATCH($A183&amp;" NCAA",BasicStats!$B:$B,0),COLUMN()+1))</f>
        <v>765</v>
      </c>
      <c r="S183">
        <f>IFERROR(INDEX(BasicStats!$A:$AH,MATCH($A183,BasicStats!$B:$B,0),COLUMN()+1),INDEX(BasicStats!$A:$AH,MATCH($A183&amp;" NCAA",BasicStats!$B:$B,0),COLUMN()+1))</f>
        <v>1820</v>
      </c>
      <c r="T183">
        <f>IFERROR(INDEX(BasicStats!$A:$AH,MATCH($A183,BasicStats!$B:$B,0),COLUMN()+1),INDEX(BasicStats!$A:$AH,MATCH($A183&amp;" NCAA",BasicStats!$B:$B,0),COLUMN()+1))</f>
        <v>0.42</v>
      </c>
      <c r="U183">
        <f>IFERROR(INDEX(BasicStats!$A:$AH,MATCH($A183,BasicStats!$B:$B,0),COLUMN()+1),INDEX(BasicStats!$A:$AH,MATCH($A183&amp;" NCAA",BasicStats!$B:$B,0),COLUMN()+1))</f>
        <v>237</v>
      </c>
      <c r="V183">
        <f>IFERROR(INDEX(BasicStats!$A:$AH,MATCH($A183,BasicStats!$B:$B,0),COLUMN()+1),INDEX(BasicStats!$A:$AH,MATCH($A183&amp;" NCAA",BasicStats!$B:$B,0),COLUMN()+1))</f>
        <v>692</v>
      </c>
      <c r="W183">
        <f>IFERROR(INDEX(BasicStats!$A:$AH,MATCH($A183,BasicStats!$B:$B,0),COLUMN()+1),INDEX(BasicStats!$A:$AH,MATCH($A183&amp;" NCAA",BasicStats!$B:$B,0),COLUMN()+1))</f>
        <v>0.34200000000000003</v>
      </c>
      <c r="X183">
        <f>IFERROR(INDEX(BasicStats!$A:$AH,MATCH($A183,BasicStats!$B:$B,0),COLUMN()+1),INDEX(BasicStats!$A:$AH,MATCH($A183&amp;" NCAA",BasicStats!$B:$B,0),COLUMN()+1))</f>
        <v>379</v>
      </c>
      <c r="Y183">
        <f>IFERROR(INDEX(BasicStats!$A:$AH,MATCH($A183,BasicStats!$B:$B,0),COLUMN()+1),INDEX(BasicStats!$A:$AH,MATCH($A183&amp;" NCAA",BasicStats!$B:$B,0),COLUMN()+1))</f>
        <v>508</v>
      </c>
      <c r="Z183">
        <f>IFERROR(INDEX(BasicStats!$A:$AH,MATCH($A183,BasicStats!$B:$B,0),COLUMN()+1),INDEX(BasicStats!$A:$AH,MATCH($A183&amp;" NCAA",BasicStats!$B:$B,0),COLUMN()+1))</f>
        <v>0.746</v>
      </c>
      <c r="AA183">
        <f>IFERROR(INDEX(BasicStats!$A:$AH,MATCH($A183,BasicStats!$B:$B,0),COLUMN()+1),INDEX(BasicStats!$A:$AH,MATCH($A183&amp;" NCAA",BasicStats!$B:$B,0),COLUMN()+1))</f>
        <v>288</v>
      </c>
      <c r="AB183">
        <f>IFERROR(INDEX(BasicStats!$A:$AH,MATCH($A183,BasicStats!$B:$B,0),COLUMN()+1),INDEX(BasicStats!$A:$AH,MATCH($A183&amp;" NCAA",BasicStats!$B:$B,0),COLUMN()+1))</f>
        <v>1095</v>
      </c>
      <c r="AC183">
        <f>IFERROR(INDEX(BasicStats!$A:$AH,MATCH($A183,BasicStats!$B:$B,0),COLUMN()+1),INDEX(BasicStats!$A:$AH,MATCH($A183&amp;" NCAA",BasicStats!$B:$B,0),COLUMN()+1))</f>
        <v>355</v>
      </c>
      <c r="AD183">
        <f>IFERROR(INDEX(BasicStats!$A:$AH,MATCH($A183,BasicStats!$B:$B,0),COLUMN()+1),INDEX(BasicStats!$A:$AH,MATCH($A183&amp;" NCAA",BasicStats!$B:$B,0),COLUMN()+1))</f>
        <v>145</v>
      </c>
      <c r="AE183">
        <f>IFERROR(INDEX(BasicStats!$A:$AH,MATCH($A183,BasicStats!$B:$B,0),COLUMN()+1),INDEX(BasicStats!$A:$AH,MATCH($A183&amp;" NCAA",BasicStats!$B:$B,0),COLUMN()+1))</f>
        <v>94</v>
      </c>
      <c r="AF183">
        <f>IFERROR(INDEX(BasicStats!$A:$AH,MATCH($A183,BasicStats!$B:$B,0),COLUMN()+1),INDEX(BasicStats!$A:$AH,MATCH($A183&amp;" NCAA",BasicStats!$B:$B,0),COLUMN()+1))</f>
        <v>382</v>
      </c>
      <c r="AG183" s="38">
        <f>IFERROR(INDEX(AdvancedStats!$A:$AD,MATCH($A183,AdvancedStats!$B:$B,0),COLUMN()-15),INDEX(AdvancedStats!$A:$AD,MATCH($A183&amp;" NCAA",AdvancedStats!$B:$B,0),COLUMN()-15))</f>
        <v>68.900000000000006</v>
      </c>
      <c r="AH183" s="38">
        <f>IFERROR(INDEX(AdvancedStats!$A:$AD,MATCH($A183,AdvancedStats!$B:$B,0),COLUMN()-15),INDEX(AdvancedStats!$A:$AD,MATCH($A183&amp;" NCAA",AdvancedStats!$B:$B,0),COLUMN()-15))</f>
        <v>100</v>
      </c>
      <c r="AI183" s="38">
        <f>IFERROR(INDEX(AdvancedStats!$A:$AD,MATCH($A183,AdvancedStats!$B:$B,0),COLUMN()-15),INDEX(AdvancedStats!$A:$AD,MATCH($A183&amp;" NCAA",AdvancedStats!$B:$B,0),COLUMN()-15))</f>
        <v>0.27900000000000003</v>
      </c>
      <c r="AJ183" s="38">
        <f>IFERROR(INDEX(AdvancedStats!$A:$AD,MATCH($A183,AdvancedStats!$B:$B,0),COLUMN()-15),INDEX(AdvancedStats!$A:$AD,MATCH($A183&amp;" NCAA",AdvancedStats!$B:$B,0),COLUMN()-15))</f>
        <v>0.38</v>
      </c>
      <c r="AK183" s="38">
        <f>IFERROR(INDEX(AdvancedStats!$A:$AD,MATCH($A183,AdvancedStats!$B:$B,0),COLUMN()-15),INDEX(AdvancedStats!$A:$AD,MATCH($A183&amp;" NCAA",AdvancedStats!$B:$B,0),COLUMN()-15))</f>
        <v>0.52100000000000002</v>
      </c>
      <c r="AL183" s="38">
        <f>IFERROR(INDEX(AdvancedStats!$A:$AD,MATCH($A183,AdvancedStats!$B:$B,0),COLUMN()-15),INDEX(AdvancedStats!$A:$AD,MATCH($A183&amp;" NCAA",AdvancedStats!$B:$B,0),COLUMN()-15))</f>
        <v>49.3</v>
      </c>
      <c r="AM183" s="38">
        <f>IFERROR(INDEX(AdvancedStats!$A:$AD,MATCH($A183,AdvancedStats!$B:$B,0),COLUMN()-15),INDEX(AdvancedStats!$A:$AD,MATCH($A183&amp;" NCAA",AdvancedStats!$B:$B,0),COLUMN()-15))</f>
        <v>46.4</v>
      </c>
      <c r="AN183" s="38">
        <f>IFERROR(INDEX(AdvancedStats!$A:$AD,MATCH($A183,AdvancedStats!$B:$B,0),COLUMN()-15),INDEX(AdvancedStats!$A:$AD,MATCH($A183&amp;" NCAA",AdvancedStats!$B:$B,0),COLUMN()-15))</f>
        <v>6.8</v>
      </c>
      <c r="AO183" s="38">
        <f>IFERROR(INDEX(AdvancedStats!$A:$AD,MATCH($A183,AdvancedStats!$B:$B,0),COLUMN()-15),INDEX(AdvancedStats!$A:$AD,MATCH($A183&amp;" NCAA",AdvancedStats!$B:$B,0),COLUMN()-15))</f>
        <v>9.4</v>
      </c>
      <c r="AP183" s="38">
        <f>IFERROR(INDEX(AdvancedStats!$A:$AD,MATCH($A183,AdvancedStats!$B:$B,0),COLUMN()-15),INDEX(AdvancedStats!$A:$AD,MATCH($A183&amp;" NCAA",AdvancedStats!$B:$B,0),COLUMN()-15))</f>
        <v>0.48499999999999999</v>
      </c>
      <c r="AQ183" s="38">
        <f>IFERROR(INDEX(AdvancedStats!$A:$AD,MATCH($A183,AdvancedStats!$B:$B,0),COLUMN()-15),INDEX(AdvancedStats!$A:$AD,MATCH($A183&amp;" NCAA",AdvancedStats!$B:$B,0),COLUMN()-15))</f>
        <v>15.6</v>
      </c>
      <c r="AR183" s="38">
        <f>IFERROR(INDEX(AdvancedStats!$A:$AD,MATCH($A183,AdvancedStats!$B:$B,0),COLUMN()-15),INDEX(AdvancedStats!$A:$AD,MATCH($A183&amp;" NCAA",AdvancedStats!$B:$B,0),COLUMN()-15))</f>
        <v>26</v>
      </c>
      <c r="AS183" s="38">
        <f>IFERROR(INDEX(AdvancedStats!$A:$AD,MATCH($A183,AdvancedStats!$B:$B,0),COLUMN()-15),INDEX(AdvancedStats!$A:$AD,MATCH($A183&amp;" NCAA",AdvancedStats!$B:$B,0),COLUMN()-15))</f>
        <v>0.20799999999999999</v>
      </c>
      <c r="AT183" s="39">
        <f>IFERROR(INDEX(AdvancedOpponentStats!$A:$AD,MATCH($A183,AdvancedOpponentStats!$B:$B,0),COLUMN()-27),INDEX(AdvancedOpponentStats!$A:$AD,MATCH($A183&amp;" NCAA",AdvancedOpponentStats!$B:$B,0),COLUMN()-27))</f>
        <v>107.9</v>
      </c>
      <c r="AU183" s="39">
        <f>IFERROR(INDEX(AdvancedOpponentStats!$A:$AD,MATCH($A183,AdvancedOpponentStats!$B:$B,0),COLUMN()-27),INDEX(AdvancedOpponentStats!$A:$AD,MATCH($A183&amp;" NCAA",AdvancedOpponentStats!$B:$B,0),COLUMN()-27))</f>
        <v>0.35199999999999998</v>
      </c>
      <c r="AV183" s="39">
        <f>IFERROR(INDEX(AdvancedOpponentStats!$A:$AD,MATCH($A183,AdvancedOpponentStats!$B:$B,0),COLUMN()-27),INDEX(AdvancedOpponentStats!$A:$AD,MATCH($A183&amp;" NCAA",AdvancedOpponentStats!$B:$B,0),COLUMN()-27))</f>
        <v>0.45100000000000001</v>
      </c>
      <c r="AW183" s="39">
        <f>IFERROR(INDEX(AdvancedOpponentStats!$A:$AD,MATCH($A183,AdvancedOpponentStats!$B:$B,0),COLUMN()-27),INDEX(AdvancedOpponentStats!$A:$AD,MATCH($A183&amp;" NCAA",AdvancedOpponentStats!$B:$B,0),COLUMN()-27))</f>
        <v>0.54700000000000004</v>
      </c>
      <c r="AX183" s="39">
        <f>IFERROR(INDEX(AdvancedOpponentStats!$A:$AD,MATCH($A183,AdvancedOpponentStats!$B:$B,0),COLUMN()-27),INDEX(AdvancedOpponentStats!$A:$AD,MATCH($A183&amp;" NCAA",AdvancedOpponentStats!$B:$B,0),COLUMN()-27))</f>
        <v>50.7</v>
      </c>
      <c r="AY183" s="39">
        <f>IFERROR(INDEX(AdvancedOpponentStats!$A:$AD,MATCH($A183,AdvancedOpponentStats!$B:$B,0),COLUMN()-27),INDEX(AdvancedOpponentStats!$A:$AD,MATCH($A183&amp;" NCAA",AdvancedOpponentStats!$B:$B,0),COLUMN()-27))</f>
        <v>53.5</v>
      </c>
      <c r="AZ183" s="39">
        <f>IFERROR(INDEX(AdvancedOpponentStats!$A:$AD,MATCH($A183,AdvancedOpponentStats!$B:$B,0),COLUMN()-27),INDEX(AdvancedOpponentStats!$A:$AD,MATCH($A183&amp;" NCAA",AdvancedOpponentStats!$B:$B,0),COLUMN()-27))</f>
        <v>8.3000000000000007</v>
      </c>
      <c r="BA183" s="39">
        <f>IFERROR(INDEX(AdvancedOpponentStats!$A:$AD,MATCH($A183,AdvancedOpponentStats!$B:$B,0),COLUMN()-27),INDEX(AdvancedOpponentStats!$A:$AD,MATCH($A183&amp;" NCAA",AdvancedOpponentStats!$B:$B,0),COLUMN()-27))</f>
        <v>9.5</v>
      </c>
      <c r="BB183" s="39">
        <f>IFERROR(INDEX(AdvancedOpponentStats!$A:$AD,MATCH($A183,AdvancedOpponentStats!$B:$B,0),COLUMN()-27),INDEX(AdvancedOpponentStats!$A:$AD,MATCH($A183&amp;" NCAA",AdvancedOpponentStats!$B:$B,0),COLUMN()-27))</f>
        <v>0.51500000000000001</v>
      </c>
      <c r="BC183" s="39">
        <f>IFERROR(INDEX(AdvancedOpponentStats!$A:$AD,MATCH($A183,AdvancedOpponentStats!$B:$B,0),COLUMN()-27),INDEX(AdvancedOpponentStats!$A:$AD,MATCH($A183&amp;" NCAA",AdvancedOpponentStats!$B:$B,0),COLUMN()-27))</f>
        <v>13.4</v>
      </c>
      <c r="BD183" s="39">
        <f>IFERROR(INDEX(AdvancedOpponentStats!$A:$AD,MATCH($A183,AdvancedOpponentStats!$B:$B,0),COLUMN()-27),INDEX(AdvancedOpponentStats!$A:$AD,MATCH($A183&amp;" NCAA",AdvancedOpponentStats!$B:$B,0),COLUMN()-27))</f>
        <v>27.4</v>
      </c>
      <c r="BE183" s="39">
        <f>IFERROR(INDEX(AdvancedOpponentStats!$A:$AD,MATCH($A183,AdvancedOpponentStats!$B:$B,0),COLUMN()-27),INDEX(AdvancedOpponentStats!$A:$AD,MATCH($A183&amp;" NCAA",AdvancedOpponentStats!$B:$B,0),COLUMN()-27))</f>
        <v>0.247</v>
      </c>
      <c r="BF183" s="41">
        <f>IFERROR(INDEX(TeamRankings!$A:$R,MATCH($A183,TeamRankings!$B:$B,0),COLUMN()-49),INDEX(TeamRankings!$A:$R,MATCH($A183&amp;" NCAA",TeamRankings!$B:$B,0),COLUMN()-49))</f>
        <v>-5.45</v>
      </c>
      <c r="BG183" s="41">
        <f>IFERROR(INDEX(TeamRankings!$A:$R,MATCH($A183,TeamRankings!$B:$B,0),COLUMN()-48),INDEX(TeamRankings!$A:$R,MATCH($A183&amp;" NCAA",TeamRankings!$B:$B,0),COLUMN()-48))</f>
        <v>-2.36</v>
      </c>
      <c r="BH183" s="41">
        <f>IFERROR(INDEX(TeamRankings!$A:$R,MATCH($A183,TeamRankings!$B:$B,0),COLUMN()-47),INDEX(TeamRankings!$A:$R,MATCH($A183&amp;" NCAA",TeamRankings!$B:$B,0),COLUMN()-47))</f>
        <v>-6.28</v>
      </c>
      <c r="BI183" s="41">
        <f>IFERROR(INDEX(TeamRankings!$A:$R,MATCH($A183,TeamRankings!$B:$B,0),COLUMN()-47),INDEX(TeamRankings!$A:$R,MATCH($A183&amp;" NCAA",TeamRankings!$B:$B,0),COLUMN()-47))</f>
        <v>-2.48</v>
      </c>
      <c r="BJ183" s="41">
        <f>IFERROR(INDEX(TeamRankings!$A:$R,MATCH($A183,TeamRankings!$B:$B,0),COLUMN()-47),INDEX(TeamRankings!$A:$R,MATCH($A183&amp;" NCAA",TeamRankings!$B:$B,0),COLUMN()-47))</f>
        <v>-8.76</v>
      </c>
      <c r="BK183" s="41">
        <f>IFERROR(INDEX(TeamRankings!$A:$R,MATCH($A183,TeamRankings!$B:$B,0),COLUMN()-47),INDEX(TeamRankings!$A:$R,MATCH($A183&amp;" NCAA",TeamRankings!$B:$B,0),COLUMN()-47))</f>
        <v>97.34</v>
      </c>
      <c r="BL183" s="41">
        <f>IFERROR(INDEX(TeamRankings!$A:$R,MATCH($A183,TeamRankings!$B:$B,0),COLUMN()-47),INDEX(TeamRankings!$A:$R,MATCH($A183&amp;" NCAA",TeamRankings!$B:$B,0),COLUMN()-47))</f>
        <v>109.06</v>
      </c>
      <c r="BM183" s="41">
        <f>IFERROR(INDEX(TeamRankings!$A:$R,MATCH($A183,TeamRankings!$B:$B,0),COLUMN()-47),INDEX(TeamRankings!$A:$R,MATCH($A183&amp;" NCAA",TeamRankings!$B:$B,0),COLUMN()-47))</f>
        <v>-11.72</v>
      </c>
      <c r="BN183">
        <f t="shared" si="48"/>
        <v>272</v>
      </c>
      <c r="BO183">
        <f t="shared" si="49"/>
        <v>269.5</v>
      </c>
      <c r="BP183">
        <f t="shared" si="35"/>
        <v>69.225806451612897</v>
      </c>
      <c r="BQ183" s="41" t="str">
        <f>INDEX(TeamRankings!$A:$R,MATCH($A183,TeamRankings!$B:$B,0),3)</f>
        <v>Horizon</v>
      </c>
      <c r="BR183" s="40">
        <f t="shared" si="36"/>
        <v>-7.9000000000000057</v>
      </c>
      <c r="BS183" s="40">
        <f t="shared" si="37"/>
        <v>-7.2999999999999954E-2</v>
      </c>
      <c r="BT183" s="40">
        <f t="shared" si="38"/>
        <v>-7.1000000000000008E-2</v>
      </c>
      <c r="BU183" s="40">
        <f t="shared" si="39"/>
        <v>-2.6000000000000023E-2</v>
      </c>
      <c r="BV183" s="40">
        <f t="shared" si="40"/>
        <v>-1.4000000000000057</v>
      </c>
      <c r="BW183" s="40">
        <f t="shared" si="41"/>
        <v>-7.1000000000000014</v>
      </c>
      <c r="BX183" s="40">
        <f t="shared" si="42"/>
        <v>-1.5000000000000009</v>
      </c>
      <c r="BY183" s="40">
        <f t="shared" si="43"/>
        <v>-9.9999999999999645E-2</v>
      </c>
      <c r="BZ183" s="40">
        <f t="shared" si="44"/>
        <v>-3.0000000000000027E-2</v>
      </c>
      <c r="CA183" s="40">
        <f t="shared" si="45"/>
        <v>2.1999999999999993</v>
      </c>
      <c r="CB183" s="40">
        <f t="shared" si="46"/>
        <v>-1.3999999999999986</v>
      </c>
      <c r="CC183" s="40">
        <f t="shared" si="47"/>
        <v>-3.9000000000000007E-2</v>
      </c>
    </row>
    <row r="184" spans="1:81" x14ac:dyDescent="0.25">
      <c r="A184" t="s">
        <v>76</v>
      </c>
      <c r="B184">
        <f>IFERROR(INDEX(BasicStats!$A:$AH,MATCH($A184,BasicStats!$B:$B,0),COLUMN()+1),INDEX(BasicStats!$A:$AH,MATCH($A184&amp;" NCAA",BasicStats!$B:$B,0),COLUMN()+1))</f>
        <v>36</v>
      </c>
      <c r="C184">
        <f>IFERROR(INDEX(BasicStats!$A:$AH,MATCH($A184,BasicStats!$B:$B,0),COLUMN()+1),INDEX(BasicStats!$A:$AH,MATCH($A184&amp;" NCAA",BasicStats!$B:$B,0),COLUMN()+1))</f>
        <v>22</v>
      </c>
      <c r="D184">
        <f>IFERROR(INDEX(BasicStats!$A:$AH,MATCH($A184,BasicStats!$B:$B,0),COLUMN()+1),INDEX(BasicStats!$A:$AH,MATCH($A184&amp;" NCAA",BasicStats!$B:$B,0),COLUMN()+1))</f>
        <v>14</v>
      </c>
      <c r="E184">
        <f>IFERROR(INDEX(BasicStats!$A:$AH,MATCH($A184,BasicStats!$B:$B,0),COLUMN()+1),INDEX(BasicStats!$A:$AH,MATCH($A184&amp;" NCAA",BasicStats!$B:$B,0),COLUMN()+1))</f>
        <v>0.61099999999999999</v>
      </c>
      <c r="F184">
        <f>IFERROR(INDEX(BasicStats!$A:$AH,MATCH($A184,BasicStats!$B:$B,0),COLUMN()+1),INDEX(BasicStats!$A:$AH,MATCH($A184&amp;" NCAA",BasicStats!$B:$B,0),COLUMN()+1))</f>
        <v>12.59</v>
      </c>
      <c r="G184">
        <f>IFERROR(INDEX(BasicStats!$A:$AH,MATCH($A184,BasicStats!$B:$B,0),COLUMN()+1),INDEX(BasicStats!$A:$AH,MATCH($A184&amp;" NCAA",BasicStats!$B:$B,0),COLUMN()+1))</f>
        <v>11.34</v>
      </c>
      <c r="H184">
        <f>IFERROR(INDEX(BasicStats!$A:$AH,MATCH($A184,BasicStats!$B:$B,0),COLUMN()+1),INDEX(BasicStats!$A:$AH,MATCH($A184&amp;" NCAA",BasicStats!$B:$B,0),COLUMN()+1))</f>
        <v>9</v>
      </c>
      <c r="I184">
        <f>IFERROR(INDEX(BasicStats!$A:$AH,MATCH($A184,BasicStats!$B:$B,0),COLUMN()+1),INDEX(BasicStats!$A:$AH,MATCH($A184&amp;" NCAA",BasicStats!$B:$B,0),COLUMN()+1))</f>
        <v>11</v>
      </c>
      <c r="J184">
        <f>IFERROR(INDEX(BasicStats!$A:$AH,MATCH($A184,BasicStats!$B:$B,0),COLUMN()+1),INDEX(BasicStats!$A:$AH,MATCH($A184&amp;" NCAA",BasicStats!$B:$B,0),COLUMN()+1))</f>
        <v>14</v>
      </c>
      <c r="K184">
        <f>IFERROR(INDEX(BasicStats!$A:$AH,MATCH($A184,BasicStats!$B:$B,0),COLUMN()+1),INDEX(BasicStats!$A:$AH,MATCH($A184&amp;" NCAA",BasicStats!$B:$B,0),COLUMN()+1))</f>
        <v>3</v>
      </c>
      <c r="L184">
        <f>IFERROR(INDEX(BasicStats!$A:$AH,MATCH($A184,BasicStats!$B:$B,0),COLUMN()+1),INDEX(BasicStats!$A:$AH,MATCH($A184&amp;" NCAA",BasicStats!$B:$B,0),COLUMN()+1))</f>
        <v>2</v>
      </c>
      <c r="M184">
        <f>IFERROR(INDEX(BasicStats!$A:$AH,MATCH($A184,BasicStats!$B:$B,0),COLUMN()+1),INDEX(BasicStats!$A:$AH,MATCH($A184&amp;" NCAA",BasicStats!$B:$B,0),COLUMN()+1))</f>
        <v>9</v>
      </c>
      <c r="N184">
        <f>IFERROR(INDEX(BasicStats!$A:$AH,MATCH($A184,BasicStats!$B:$B,0),COLUMN()+1),INDEX(BasicStats!$A:$AH,MATCH($A184&amp;" NCAA",BasicStats!$B:$B,0),COLUMN()+1))</f>
        <v>2543</v>
      </c>
      <c r="O184">
        <f>IFERROR(INDEX(BasicStats!$A:$AH,MATCH($A184,BasicStats!$B:$B,0),COLUMN()+1),INDEX(BasicStats!$A:$AH,MATCH($A184&amp;" NCAA",BasicStats!$B:$B,0),COLUMN()+1))</f>
        <v>2498</v>
      </c>
      <c r="P184">
        <f>IFERROR(INDEX(BasicStats!$A:$AH,MATCH($A184,BasicStats!$B:$B,0),COLUMN()+1),INDEX(BasicStats!$A:$AH,MATCH($A184&amp;" NCAA",BasicStats!$B:$B,0),COLUMN()+1))</f>
        <v>0</v>
      </c>
      <c r="Q184">
        <f>IFERROR(INDEX(BasicStats!$A:$AH,MATCH($A184,BasicStats!$B:$B,0),COLUMN()+1),INDEX(BasicStats!$A:$AH,MATCH($A184&amp;" NCAA",BasicStats!$B:$B,0),COLUMN()+1))</f>
        <v>1445</v>
      </c>
      <c r="R184">
        <f>IFERROR(INDEX(BasicStats!$A:$AH,MATCH($A184,BasicStats!$B:$B,0),COLUMN()+1),INDEX(BasicStats!$A:$AH,MATCH($A184&amp;" NCAA",BasicStats!$B:$B,0),COLUMN()+1))</f>
        <v>887</v>
      </c>
      <c r="S184">
        <f>IFERROR(INDEX(BasicStats!$A:$AH,MATCH($A184,BasicStats!$B:$B,0),COLUMN()+1),INDEX(BasicStats!$A:$AH,MATCH($A184&amp;" NCAA",BasicStats!$B:$B,0),COLUMN()+1))</f>
        <v>2039</v>
      </c>
      <c r="T184">
        <f>IFERROR(INDEX(BasicStats!$A:$AH,MATCH($A184,BasicStats!$B:$B,0),COLUMN()+1),INDEX(BasicStats!$A:$AH,MATCH($A184&amp;" NCAA",BasicStats!$B:$B,0),COLUMN()+1))</f>
        <v>0.435</v>
      </c>
      <c r="U184">
        <f>IFERROR(INDEX(BasicStats!$A:$AH,MATCH($A184,BasicStats!$B:$B,0),COLUMN()+1),INDEX(BasicStats!$A:$AH,MATCH($A184&amp;" NCAA",BasicStats!$B:$B,0),COLUMN()+1))</f>
        <v>191</v>
      </c>
      <c r="V184">
        <f>IFERROR(INDEX(BasicStats!$A:$AH,MATCH($A184,BasicStats!$B:$B,0),COLUMN()+1),INDEX(BasicStats!$A:$AH,MATCH($A184&amp;" NCAA",BasicStats!$B:$B,0),COLUMN()+1))</f>
        <v>603</v>
      </c>
      <c r="W184">
        <f>IFERROR(INDEX(BasicStats!$A:$AH,MATCH($A184,BasicStats!$B:$B,0),COLUMN()+1),INDEX(BasicStats!$A:$AH,MATCH($A184&amp;" NCAA",BasicStats!$B:$B,0),COLUMN()+1))</f>
        <v>0.317</v>
      </c>
      <c r="X184">
        <f>IFERROR(INDEX(BasicStats!$A:$AH,MATCH($A184,BasicStats!$B:$B,0),COLUMN()+1),INDEX(BasicStats!$A:$AH,MATCH($A184&amp;" NCAA",BasicStats!$B:$B,0),COLUMN()+1))</f>
        <v>578</v>
      </c>
      <c r="Y184">
        <f>IFERROR(INDEX(BasicStats!$A:$AH,MATCH($A184,BasicStats!$B:$B,0),COLUMN()+1),INDEX(BasicStats!$A:$AH,MATCH($A184&amp;" NCAA",BasicStats!$B:$B,0),COLUMN()+1))</f>
        <v>848</v>
      </c>
      <c r="Z184">
        <f>IFERROR(INDEX(BasicStats!$A:$AH,MATCH($A184,BasicStats!$B:$B,0),COLUMN()+1),INDEX(BasicStats!$A:$AH,MATCH($A184&amp;" NCAA",BasicStats!$B:$B,0),COLUMN()+1))</f>
        <v>0.68200000000000005</v>
      </c>
      <c r="AA184">
        <f>IFERROR(INDEX(BasicStats!$A:$AH,MATCH($A184,BasicStats!$B:$B,0),COLUMN()+1),INDEX(BasicStats!$A:$AH,MATCH($A184&amp;" NCAA",BasicStats!$B:$B,0),COLUMN()+1))</f>
        <v>402</v>
      </c>
      <c r="AB184">
        <f>IFERROR(INDEX(BasicStats!$A:$AH,MATCH($A184,BasicStats!$B:$B,0),COLUMN()+1),INDEX(BasicStats!$A:$AH,MATCH($A184&amp;" NCAA",BasicStats!$B:$B,0),COLUMN()+1))</f>
        <v>1314</v>
      </c>
      <c r="AC184">
        <f>IFERROR(INDEX(BasicStats!$A:$AH,MATCH($A184,BasicStats!$B:$B,0),COLUMN()+1),INDEX(BasicStats!$A:$AH,MATCH($A184&amp;" NCAA",BasicStats!$B:$B,0),COLUMN()+1))</f>
        <v>521</v>
      </c>
      <c r="AD184">
        <f>IFERROR(INDEX(BasicStats!$A:$AH,MATCH($A184,BasicStats!$B:$B,0),COLUMN()+1),INDEX(BasicStats!$A:$AH,MATCH($A184&amp;" NCAA",BasicStats!$B:$B,0),COLUMN()+1))</f>
        <v>175</v>
      </c>
      <c r="AE184">
        <f>IFERROR(INDEX(BasicStats!$A:$AH,MATCH($A184,BasicStats!$B:$B,0),COLUMN()+1),INDEX(BasicStats!$A:$AH,MATCH($A184&amp;" NCAA",BasicStats!$B:$B,0),COLUMN()+1))</f>
        <v>140</v>
      </c>
      <c r="AF184">
        <f>IFERROR(INDEX(BasicStats!$A:$AH,MATCH($A184,BasicStats!$B:$B,0),COLUMN()+1),INDEX(BasicStats!$A:$AH,MATCH($A184&amp;" NCAA",BasicStats!$B:$B,0),COLUMN()+1))</f>
        <v>418</v>
      </c>
      <c r="AG184" s="38">
        <f>IFERROR(INDEX(AdvancedStats!$A:$AD,MATCH($A184,AdvancedStats!$B:$B,0),COLUMN()-15),INDEX(AdvancedStats!$A:$AD,MATCH($A184&amp;" NCAA",AdvancedStats!$B:$B,0),COLUMN()-15))</f>
        <v>67.900000000000006</v>
      </c>
      <c r="AH184" s="38">
        <f>IFERROR(INDEX(AdvancedStats!$A:$AD,MATCH($A184,AdvancedStats!$B:$B,0),COLUMN()-15),INDEX(AdvancedStats!$A:$AD,MATCH($A184&amp;" NCAA",AdvancedStats!$B:$B,0),COLUMN()-15))</f>
        <v>103.7</v>
      </c>
      <c r="AI184" s="38">
        <f>IFERROR(INDEX(AdvancedStats!$A:$AD,MATCH($A184,AdvancedStats!$B:$B,0),COLUMN()-15),INDEX(AdvancedStats!$A:$AD,MATCH($A184&amp;" NCAA",AdvancedStats!$B:$B,0),COLUMN()-15))</f>
        <v>0.41599999999999998</v>
      </c>
      <c r="AJ184" s="38">
        <f>IFERROR(INDEX(AdvancedStats!$A:$AD,MATCH($A184,AdvancedStats!$B:$B,0),COLUMN()-15),INDEX(AdvancedStats!$A:$AD,MATCH($A184&amp;" NCAA",AdvancedStats!$B:$B,0),COLUMN()-15))</f>
        <v>0.29599999999999999</v>
      </c>
      <c r="AK184" s="38">
        <f>IFERROR(INDEX(AdvancedStats!$A:$AD,MATCH($A184,AdvancedStats!$B:$B,0),COLUMN()-15),INDEX(AdvancedStats!$A:$AD,MATCH($A184&amp;" NCAA",AdvancedStats!$B:$B,0),COLUMN()-15))</f>
        <v>0.52100000000000002</v>
      </c>
      <c r="AL184" s="38">
        <f>IFERROR(INDEX(AdvancedStats!$A:$AD,MATCH($A184,AdvancedStats!$B:$B,0),COLUMN()-15),INDEX(AdvancedStats!$A:$AD,MATCH($A184&amp;" NCAA",AdvancedStats!$B:$B,0),COLUMN()-15))</f>
        <v>51.2</v>
      </c>
      <c r="AM184" s="38">
        <f>IFERROR(INDEX(AdvancedStats!$A:$AD,MATCH($A184,AdvancedStats!$B:$B,0),COLUMN()-15),INDEX(AdvancedStats!$A:$AD,MATCH($A184&amp;" NCAA",AdvancedStats!$B:$B,0),COLUMN()-15))</f>
        <v>58.7</v>
      </c>
      <c r="AN184" s="38">
        <f>IFERROR(INDEX(AdvancedStats!$A:$AD,MATCH($A184,AdvancedStats!$B:$B,0),COLUMN()-15),INDEX(AdvancedStats!$A:$AD,MATCH($A184&amp;" NCAA",AdvancedStats!$B:$B,0),COLUMN()-15))</f>
        <v>7.1</v>
      </c>
      <c r="AO184" s="38">
        <f>IFERROR(INDEX(AdvancedStats!$A:$AD,MATCH($A184,AdvancedStats!$B:$B,0),COLUMN()-15),INDEX(AdvancedStats!$A:$AD,MATCH($A184&amp;" NCAA",AdvancedStats!$B:$B,0),COLUMN()-15))</f>
        <v>10.1</v>
      </c>
      <c r="AP184" s="38">
        <f>IFERROR(INDEX(AdvancedStats!$A:$AD,MATCH($A184,AdvancedStats!$B:$B,0),COLUMN()-15),INDEX(AdvancedStats!$A:$AD,MATCH($A184&amp;" NCAA",AdvancedStats!$B:$B,0),COLUMN()-15))</f>
        <v>0.48199999999999998</v>
      </c>
      <c r="AQ184" s="38">
        <f>IFERROR(INDEX(AdvancedStats!$A:$AD,MATCH($A184,AdvancedStats!$B:$B,0),COLUMN()-15),INDEX(AdvancedStats!$A:$AD,MATCH($A184&amp;" NCAA",AdvancedStats!$B:$B,0),COLUMN()-15))</f>
        <v>14.6</v>
      </c>
      <c r="AR184" s="38">
        <f>IFERROR(INDEX(AdvancedStats!$A:$AD,MATCH($A184,AdvancedStats!$B:$B,0),COLUMN()-15),INDEX(AdvancedStats!$A:$AD,MATCH($A184&amp;" NCAA",AdvancedStats!$B:$B,0),COLUMN()-15))</f>
        <v>30.9</v>
      </c>
      <c r="AS184" s="38">
        <f>IFERROR(INDEX(AdvancedStats!$A:$AD,MATCH($A184,AdvancedStats!$B:$B,0),COLUMN()-15),INDEX(AdvancedStats!$A:$AD,MATCH($A184&amp;" NCAA",AdvancedStats!$B:$B,0),COLUMN()-15))</f>
        <v>0.28299999999999997</v>
      </c>
      <c r="AT184" s="39">
        <f>IFERROR(INDEX(AdvancedOpponentStats!$A:$AD,MATCH($A184,AdvancedOpponentStats!$B:$B,0),COLUMN()-27),INDEX(AdvancedOpponentStats!$A:$AD,MATCH($A184&amp;" NCAA",AdvancedOpponentStats!$B:$B,0),COLUMN()-27))</f>
        <v>101.8</v>
      </c>
      <c r="AU184" s="39">
        <f>IFERROR(INDEX(AdvancedOpponentStats!$A:$AD,MATCH($A184,AdvancedOpponentStats!$B:$B,0),COLUMN()-27),INDEX(AdvancedOpponentStats!$A:$AD,MATCH($A184&amp;" NCAA",AdvancedOpponentStats!$B:$B,0),COLUMN()-27))</f>
        <v>0.28199999999999997</v>
      </c>
      <c r="AV184" s="39">
        <f>IFERROR(INDEX(AdvancedOpponentStats!$A:$AD,MATCH($A184,AdvancedOpponentStats!$B:$B,0),COLUMN()-27),INDEX(AdvancedOpponentStats!$A:$AD,MATCH($A184&amp;" NCAA",AdvancedOpponentStats!$B:$B,0),COLUMN()-27))</f>
        <v>0.33900000000000002</v>
      </c>
      <c r="AW184" s="39">
        <f>IFERROR(INDEX(AdvancedOpponentStats!$A:$AD,MATCH($A184,AdvancedOpponentStats!$B:$B,0),COLUMN()-27),INDEX(AdvancedOpponentStats!$A:$AD,MATCH($A184&amp;" NCAA",AdvancedOpponentStats!$B:$B,0),COLUMN()-27))</f>
        <v>0.52300000000000002</v>
      </c>
      <c r="AX184" s="39">
        <f>IFERROR(INDEX(AdvancedOpponentStats!$A:$AD,MATCH($A184,AdvancedOpponentStats!$B:$B,0),COLUMN()-27),INDEX(AdvancedOpponentStats!$A:$AD,MATCH($A184&amp;" NCAA",AdvancedOpponentStats!$B:$B,0),COLUMN()-27))</f>
        <v>48.8</v>
      </c>
      <c r="AY184" s="39">
        <f>IFERROR(INDEX(AdvancedOpponentStats!$A:$AD,MATCH($A184,AdvancedOpponentStats!$B:$B,0),COLUMN()-27),INDEX(AdvancedOpponentStats!$A:$AD,MATCH($A184&amp;" NCAA",AdvancedOpponentStats!$B:$B,0),COLUMN()-27))</f>
        <v>50.8</v>
      </c>
      <c r="AZ184" s="39">
        <f>IFERROR(INDEX(AdvancedOpponentStats!$A:$AD,MATCH($A184,AdvancedOpponentStats!$B:$B,0),COLUMN()-27),INDEX(AdvancedOpponentStats!$A:$AD,MATCH($A184&amp;" NCAA",AdvancedOpponentStats!$B:$B,0),COLUMN()-27))</f>
        <v>8.5</v>
      </c>
      <c r="BA184" s="39">
        <f>IFERROR(INDEX(AdvancedOpponentStats!$A:$AD,MATCH($A184,AdvancedOpponentStats!$B:$B,0),COLUMN()-27),INDEX(AdvancedOpponentStats!$A:$AD,MATCH($A184&amp;" NCAA",AdvancedOpponentStats!$B:$B,0),COLUMN()-27))</f>
        <v>10.9</v>
      </c>
      <c r="BB184" s="39">
        <f>IFERROR(INDEX(AdvancedOpponentStats!$A:$AD,MATCH($A184,AdvancedOpponentStats!$B:$B,0),COLUMN()-27),INDEX(AdvancedOpponentStats!$A:$AD,MATCH($A184&amp;" NCAA",AdvancedOpponentStats!$B:$B,0),COLUMN()-27))</f>
        <v>0.495</v>
      </c>
      <c r="BC184" s="39">
        <f>IFERROR(INDEX(AdvancedOpponentStats!$A:$AD,MATCH($A184,AdvancedOpponentStats!$B:$B,0),COLUMN()-27),INDEX(AdvancedOpponentStats!$A:$AD,MATCH($A184&amp;" NCAA",AdvancedOpponentStats!$B:$B,0),COLUMN()-27))</f>
        <v>14.7</v>
      </c>
      <c r="BD184" s="39">
        <f>IFERROR(INDEX(AdvancedOpponentStats!$A:$AD,MATCH($A184,AdvancedOpponentStats!$B:$B,0),COLUMN()-27),INDEX(AdvancedOpponentStats!$A:$AD,MATCH($A184&amp;" NCAA",AdvancedOpponentStats!$B:$B,0),COLUMN()-27))</f>
        <v>27.9</v>
      </c>
      <c r="BE184" s="39">
        <f>IFERROR(INDEX(AdvancedOpponentStats!$A:$AD,MATCH($A184,AdvancedOpponentStats!$B:$B,0),COLUMN()-27),INDEX(AdvancedOpponentStats!$A:$AD,MATCH($A184&amp;" NCAA",AdvancedOpponentStats!$B:$B,0),COLUMN()-27))</f>
        <v>0.19500000000000001</v>
      </c>
      <c r="BF184" s="41">
        <f>IFERROR(INDEX(TeamRankings!$A:$R,MATCH($A184,TeamRankings!$B:$B,0),COLUMN()-49),INDEX(TeamRankings!$A:$R,MATCH($A184&amp;" NCAA",TeamRankings!$B:$B,0),COLUMN()-49))</f>
        <v>1.25</v>
      </c>
      <c r="BG184" s="41">
        <f>IFERROR(INDEX(TeamRankings!$A:$R,MATCH($A184,TeamRankings!$B:$B,0),COLUMN()-48),INDEX(TeamRankings!$A:$R,MATCH($A184&amp;" NCAA",TeamRankings!$B:$B,0),COLUMN()-48))</f>
        <v>11.34</v>
      </c>
      <c r="BH184" s="41">
        <f>IFERROR(INDEX(TeamRankings!$A:$R,MATCH($A184,TeamRankings!$B:$B,0),COLUMN()-47),INDEX(TeamRankings!$A:$R,MATCH($A184&amp;" NCAA",TeamRankings!$B:$B,0),COLUMN()-47))</f>
        <v>5.52</v>
      </c>
      <c r="BI184" s="41">
        <f>IFERROR(INDEX(TeamRankings!$A:$R,MATCH($A184,TeamRankings!$B:$B,0),COLUMN()-47),INDEX(TeamRankings!$A:$R,MATCH($A184&amp;" NCAA",TeamRankings!$B:$B,0),COLUMN()-47))</f>
        <v>7.06</v>
      </c>
      <c r="BJ184" s="41">
        <f>IFERROR(INDEX(TeamRankings!$A:$R,MATCH($A184,TeamRankings!$B:$B,0),COLUMN()-47),INDEX(TeamRankings!$A:$R,MATCH($A184&amp;" NCAA",TeamRankings!$B:$B,0),COLUMN()-47))</f>
        <v>12.59</v>
      </c>
      <c r="BK184" s="41">
        <f>IFERROR(INDEX(TeamRankings!$A:$R,MATCH($A184,TeamRankings!$B:$B,0),COLUMN()-47),INDEX(TeamRankings!$A:$R,MATCH($A184&amp;" NCAA",TeamRankings!$B:$B,0),COLUMN()-47))</f>
        <v>111.56</v>
      </c>
      <c r="BL184" s="41">
        <f>IFERROR(INDEX(TeamRankings!$A:$R,MATCH($A184,TeamRankings!$B:$B,0),COLUMN()-47),INDEX(TeamRankings!$A:$R,MATCH($A184&amp;" NCAA",TeamRankings!$B:$B,0),COLUMN()-47))</f>
        <v>93.35</v>
      </c>
      <c r="BM184" s="41">
        <f>IFERROR(INDEX(TeamRankings!$A:$R,MATCH($A184,TeamRankings!$B:$B,0),COLUMN()-47),INDEX(TeamRankings!$A:$R,MATCH($A184&amp;" NCAA",TeamRankings!$B:$B,0),COLUMN()-47))</f>
        <v>18.21</v>
      </c>
      <c r="BN184">
        <f t="shared" si="48"/>
        <v>52</v>
      </c>
      <c r="BO184">
        <f t="shared" si="49"/>
        <v>42</v>
      </c>
      <c r="BP184">
        <f t="shared" si="35"/>
        <v>70.638888888888886</v>
      </c>
      <c r="BQ184" s="41" t="str">
        <f>INDEX(TeamRankings!$A:$R,MATCH($A184,TeamRankings!$B:$B,0),3)</f>
        <v>Big Ten</v>
      </c>
      <c r="BR184" s="40">
        <f t="shared" si="36"/>
        <v>1.9000000000000057</v>
      </c>
      <c r="BS184" s="40">
        <f t="shared" si="37"/>
        <v>0.13400000000000001</v>
      </c>
      <c r="BT184" s="40">
        <f t="shared" si="38"/>
        <v>-4.3000000000000038E-2</v>
      </c>
      <c r="BU184" s="40">
        <f t="shared" si="39"/>
        <v>-2.0000000000000018E-3</v>
      </c>
      <c r="BV184" s="40">
        <f t="shared" si="40"/>
        <v>2.4000000000000057</v>
      </c>
      <c r="BW184" s="40">
        <f t="shared" si="41"/>
        <v>7.9000000000000057</v>
      </c>
      <c r="BX184" s="40">
        <f t="shared" si="42"/>
        <v>-1.4000000000000004</v>
      </c>
      <c r="BY184" s="40">
        <f t="shared" si="43"/>
        <v>-0.80000000000000071</v>
      </c>
      <c r="BZ184" s="40">
        <f t="shared" si="44"/>
        <v>-1.3000000000000012E-2</v>
      </c>
      <c r="CA184" s="40">
        <f t="shared" si="45"/>
        <v>-9.9999999999999645E-2</v>
      </c>
      <c r="CB184" s="40">
        <f t="shared" si="46"/>
        <v>3</v>
      </c>
      <c r="CC184" s="40">
        <f t="shared" si="47"/>
        <v>8.7999999999999967E-2</v>
      </c>
    </row>
    <row r="185" spans="1:81" x14ac:dyDescent="0.25">
      <c r="A185" t="s">
        <v>308</v>
      </c>
      <c r="B185">
        <f>IFERROR(INDEX(BasicStats!$A:$AH,MATCH($A185,BasicStats!$B:$B,0),COLUMN()+1),INDEX(BasicStats!$A:$AH,MATCH($A185&amp;" NCAA",BasicStats!$B:$B,0),COLUMN()+1))</f>
        <v>34</v>
      </c>
      <c r="C185">
        <f>IFERROR(INDEX(BasicStats!$A:$AH,MATCH($A185,BasicStats!$B:$B,0),COLUMN()+1),INDEX(BasicStats!$A:$AH,MATCH($A185&amp;" NCAA",BasicStats!$B:$B,0),COLUMN()+1))</f>
        <v>23</v>
      </c>
      <c r="D185">
        <f>IFERROR(INDEX(BasicStats!$A:$AH,MATCH($A185,BasicStats!$B:$B,0),COLUMN()+1),INDEX(BasicStats!$A:$AH,MATCH($A185&amp;" NCAA",BasicStats!$B:$B,0),COLUMN()+1))</f>
        <v>11</v>
      </c>
      <c r="E185">
        <f>IFERROR(INDEX(BasicStats!$A:$AH,MATCH($A185,BasicStats!$B:$B,0),COLUMN()+1),INDEX(BasicStats!$A:$AH,MATCH($A185&amp;" NCAA",BasicStats!$B:$B,0),COLUMN()+1))</f>
        <v>0.67600000000000005</v>
      </c>
      <c r="F185">
        <f>IFERROR(INDEX(BasicStats!$A:$AH,MATCH($A185,BasicStats!$B:$B,0),COLUMN()+1),INDEX(BasicStats!$A:$AH,MATCH($A185&amp;" NCAA",BasicStats!$B:$B,0),COLUMN()+1))</f>
        <v>15.96</v>
      </c>
      <c r="G185">
        <f>IFERROR(INDEX(BasicStats!$A:$AH,MATCH($A185,BasicStats!$B:$B,0),COLUMN()+1),INDEX(BasicStats!$A:$AH,MATCH($A185&amp;" NCAA",BasicStats!$B:$B,0),COLUMN()+1))</f>
        <v>9.08</v>
      </c>
      <c r="H185">
        <f>IFERROR(INDEX(BasicStats!$A:$AH,MATCH($A185,BasicStats!$B:$B,0),COLUMN()+1),INDEX(BasicStats!$A:$AH,MATCH($A185&amp;" NCAA",BasicStats!$B:$B,0),COLUMN()+1))</f>
        <v>10</v>
      </c>
      <c r="I185">
        <f>IFERROR(INDEX(BasicStats!$A:$AH,MATCH($A185,BasicStats!$B:$B,0),COLUMN()+1),INDEX(BasicStats!$A:$AH,MATCH($A185&amp;" NCAA",BasicStats!$B:$B,0),COLUMN()+1))</f>
        <v>8</v>
      </c>
      <c r="J185">
        <f>IFERROR(INDEX(BasicStats!$A:$AH,MATCH($A185,BasicStats!$B:$B,0),COLUMN()+1),INDEX(BasicStats!$A:$AH,MATCH($A185&amp;" NCAA",BasicStats!$B:$B,0),COLUMN()+1))</f>
        <v>14</v>
      </c>
      <c r="K185">
        <f>IFERROR(INDEX(BasicStats!$A:$AH,MATCH($A185,BasicStats!$B:$B,0),COLUMN()+1),INDEX(BasicStats!$A:$AH,MATCH($A185&amp;" NCAA",BasicStats!$B:$B,0),COLUMN()+1))</f>
        <v>3</v>
      </c>
      <c r="L185">
        <f>IFERROR(INDEX(BasicStats!$A:$AH,MATCH($A185,BasicStats!$B:$B,0),COLUMN()+1),INDEX(BasicStats!$A:$AH,MATCH($A185&amp;" NCAA",BasicStats!$B:$B,0),COLUMN()+1))</f>
        <v>5</v>
      </c>
      <c r="M185">
        <f>IFERROR(INDEX(BasicStats!$A:$AH,MATCH($A185,BasicStats!$B:$B,0),COLUMN()+1),INDEX(BasicStats!$A:$AH,MATCH($A185&amp;" NCAA",BasicStats!$B:$B,0),COLUMN()+1))</f>
        <v>5</v>
      </c>
      <c r="N185">
        <f>IFERROR(INDEX(BasicStats!$A:$AH,MATCH($A185,BasicStats!$B:$B,0),COLUMN()+1),INDEX(BasicStats!$A:$AH,MATCH($A185&amp;" NCAA",BasicStats!$B:$B,0),COLUMN()+1))</f>
        <v>2628</v>
      </c>
      <c r="O185">
        <f>IFERROR(INDEX(BasicStats!$A:$AH,MATCH($A185,BasicStats!$B:$B,0),COLUMN()+1),INDEX(BasicStats!$A:$AH,MATCH($A185&amp;" NCAA",BasicStats!$B:$B,0),COLUMN()+1))</f>
        <v>2394</v>
      </c>
      <c r="P185">
        <f>IFERROR(INDEX(BasicStats!$A:$AH,MATCH($A185,BasicStats!$B:$B,0),COLUMN()+1),INDEX(BasicStats!$A:$AH,MATCH($A185&amp;" NCAA",BasicStats!$B:$B,0),COLUMN()+1))</f>
        <v>0</v>
      </c>
      <c r="Q185">
        <f>IFERROR(INDEX(BasicStats!$A:$AH,MATCH($A185,BasicStats!$B:$B,0),COLUMN()+1),INDEX(BasicStats!$A:$AH,MATCH($A185&amp;" NCAA",BasicStats!$B:$B,0),COLUMN()+1))</f>
        <v>1370</v>
      </c>
      <c r="R185">
        <f>IFERROR(INDEX(BasicStats!$A:$AH,MATCH($A185,BasicStats!$B:$B,0),COLUMN()+1),INDEX(BasicStats!$A:$AH,MATCH($A185&amp;" NCAA",BasicStats!$B:$B,0),COLUMN()+1))</f>
        <v>936</v>
      </c>
      <c r="S185">
        <f>IFERROR(INDEX(BasicStats!$A:$AH,MATCH($A185,BasicStats!$B:$B,0),COLUMN()+1),INDEX(BasicStats!$A:$AH,MATCH($A185&amp;" NCAA",BasicStats!$B:$B,0),COLUMN()+1))</f>
        <v>1981</v>
      </c>
      <c r="T185">
        <f>IFERROR(INDEX(BasicStats!$A:$AH,MATCH($A185,BasicStats!$B:$B,0),COLUMN()+1),INDEX(BasicStats!$A:$AH,MATCH($A185&amp;" NCAA",BasicStats!$B:$B,0),COLUMN()+1))</f>
        <v>0.47199999999999998</v>
      </c>
      <c r="U185">
        <f>IFERROR(INDEX(BasicStats!$A:$AH,MATCH($A185,BasicStats!$B:$B,0),COLUMN()+1),INDEX(BasicStats!$A:$AH,MATCH($A185&amp;" NCAA",BasicStats!$B:$B,0),COLUMN()+1))</f>
        <v>292</v>
      </c>
      <c r="V185">
        <f>IFERROR(INDEX(BasicStats!$A:$AH,MATCH($A185,BasicStats!$B:$B,0),COLUMN()+1),INDEX(BasicStats!$A:$AH,MATCH($A185&amp;" NCAA",BasicStats!$B:$B,0),COLUMN()+1))</f>
        <v>774</v>
      </c>
      <c r="W185">
        <f>IFERROR(INDEX(BasicStats!$A:$AH,MATCH($A185,BasicStats!$B:$B,0),COLUMN()+1),INDEX(BasicStats!$A:$AH,MATCH($A185&amp;" NCAA",BasicStats!$B:$B,0),COLUMN()+1))</f>
        <v>0.377</v>
      </c>
      <c r="X185">
        <f>IFERROR(INDEX(BasicStats!$A:$AH,MATCH($A185,BasicStats!$B:$B,0),COLUMN()+1),INDEX(BasicStats!$A:$AH,MATCH($A185&amp;" NCAA",BasicStats!$B:$B,0),COLUMN()+1))</f>
        <v>464</v>
      </c>
      <c r="Y185">
        <f>IFERROR(INDEX(BasicStats!$A:$AH,MATCH($A185,BasicStats!$B:$B,0),COLUMN()+1),INDEX(BasicStats!$A:$AH,MATCH($A185&amp;" NCAA",BasicStats!$B:$B,0),COLUMN()+1))</f>
        <v>647</v>
      </c>
      <c r="Z185">
        <f>IFERROR(INDEX(BasicStats!$A:$AH,MATCH($A185,BasicStats!$B:$B,0),COLUMN()+1),INDEX(BasicStats!$A:$AH,MATCH($A185&amp;" NCAA",BasicStats!$B:$B,0),COLUMN()+1))</f>
        <v>0.71699999999999997</v>
      </c>
      <c r="AA185">
        <f>IFERROR(INDEX(BasicStats!$A:$AH,MATCH($A185,BasicStats!$B:$B,0),COLUMN()+1),INDEX(BasicStats!$A:$AH,MATCH($A185&amp;" NCAA",BasicStats!$B:$B,0),COLUMN()+1))</f>
        <v>393</v>
      </c>
      <c r="AB185">
        <f>IFERROR(INDEX(BasicStats!$A:$AH,MATCH($A185,BasicStats!$B:$B,0),COLUMN()+1),INDEX(BasicStats!$A:$AH,MATCH($A185&amp;" NCAA",BasicStats!$B:$B,0),COLUMN()+1))</f>
        <v>1215</v>
      </c>
      <c r="AC185">
        <f>IFERROR(INDEX(BasicStats!$A:$AH,MATCH($A185,BasicStats!$B:$B,0),COLUMN()+1),INDEX(BasicStats!$A:$AH,MATCH($A185&amp;" NCAA",BasicStats!$B:$B,0),COLUMN()+1))</f>
        <v>479</v>
      </c>
      <c r="AD185">
        <f>IFERROR(INDEX(BasicStats!$A:$AH,MATCH($A185,BasicStats!$B:$B,0),COLUMN()+1),INDEX(BasicStats!$A:$AH,MATCH($A185&amp;" NCAA",BasicStats!$B:$B,0),COLUMN()+1))</f>
        <v>274</v>
      </c>
      <c r="AE185">
        <f>IFERROR(INDEX(BasicStats!$A:$AH,MATCH($A185,BasicStats!$B:$B,0),COLUMN()+1),INDEX(BasicStats!$A:$AH,MATCH($A185&amp;" NCAA",BasicStats!$B:$B,0),COLUMN()+1))</f>
        <v>172</v>
      </c>
      <c r="AF185">
        <f>IFERROR(INDEX(BasicStats!$A:$AH,MATCH($A185,BasicStats!$B:$B,0),COLUMN()+1),INDEX(BasicStats!$A:$AH,MATCH($A185&amp;" NCAA",BasicStats!$B:$B,0),COLUMN()+1))</f>
        <v>451</v>
      </c>
      <c r="AG185" s="38">
        <f>IFERROR(INDEX(AdvancedStats!$A:$AD,MATCH($A185,AdvancedStats!$B:$B,0),COLUMN()-15),INDEX(AdvancedStats!$A:$AD,MATCH($A185&amp;" NCAA",AdvancedStats!$B:$B,0),COLUMN()-15))</f>
        <v>68.5</v>
      </c>
      <c r="AH185" s="38">
        <f>IFERROR(INDEX(AdvancedStats!$A:$AD,MATCH($A185,AdvancedStats!$B:$B,0),COLUMN()-15),INDEX(AdvancedStats!$A:$AD,MATCH($A185&amp;" NCAA",AdvancedStats!$B:$B,0),COLUMN()-15))</f>
        <v>112</v>
      </c>
      <c r="AI185" s="38">
        <f>IFERROR(INDEX(AdvancedStats!$A:$AD,MATCH($A185,AdvancedStats!$B:$B,0),COLUMN()-15),INDEX(AdvancedStats!$A:$AD,MATCH($A185&amp;" NCAA",AdvancedStats!$B:$B,0),COLUMN()-15))</f>
        <v>0.32700000000000001</v>
      </c>
      <c r="AJ185" s="38">
        <f>IFERROR(INDEX(AdvancedStats!$A:$AD,MATCH($A185,AdvancedStats!$B:$B,0),COLUMN()-15),INDEX(AdvancedStats!$A:$AD,MATCH($A185&amp;" NCAA",AdvancedStats!$B:$B,0),COLUMN()-15))</f>
        <v>0.39100000000000001</v>
      </c>
      <c r="AK185" s="38">
        <f>IFERROR(INDEX(AdvancedStats!$A:$AD,MATCH($A185,AdvancedStats!$B:$B,0),COLUMN()-15),INDEX(AdvancedStats!$A:$AD,MATCH($A185&amp;" NCAA",AdvancedStats!$B:$B,0),COLUMN()-15))</f>
        <v>0.57399999999999995</v>
      </c>
      <c r="AL185" s="38">
        <f>IFERROR(INDEX(AdvancedStats!$A:$AD,MATCH($A185,AdvancedStats!$B:$B,0),COLUMN()-15),INDEX(AdvancedStats!$A:$AD,MATCH($A185&amp;" NCAA",AdvancedStats!$B:$B,0),COLUMN()-15))</f>
        <v>52.8</v>
      </c>
      <c r="AM185" s="38">
        <f>IFERROR(INDEX(AdvancedStats!$A:$AD,MATCH($A185,AdvancedStats!$B:$B,0),COLUMN()-15),INDEX(AdvancedStats!$A:$AD,MATCH($A185&amp;" NCAA",AdvancedStats!$B:$B,0),COLUMN()-15))</f>
        <v>51.2</v>
      </c>
      <c r="AN185" s="38">
        <f>IFERROR(INDEX(AdvancedStats!$A:$AD,MATCH($A185,AdvancedStats!$B:$B,0),COLUMN()-15),INDEX(AdvancedStats!$A:$AD,MATCH($A185&amp;" NCAA",AdvancedStats!$B:$B,0),COLUMN()-15))</f>
        <v>11.7</v>
      </c>
      <c r="AO185" s="38">
        <f>IFERROR(INDEX(AdvancedStats!$A:$AD,MATCH($A185,AdvancedStats!$B:$B,0),COLUMN()-15),INDEX(AdvancedStats!$A:$AD,MATCH($A185&amp;" NCAA",AdvancedStats!$B:$B,0),COLUMN()-15))</f>
        <v>14</v>
      </c>
      <c r="AP185" s="38">
        <f>IFERROR(INDEX(AdvancedStats!$A:$AD,MATCH($A185,AdvancedStats!$B:$B,0),COLUMN()-15),INDEX(AdvancedStats!$A:$AD,MATCH($A185&amp;" NCAA",AdvancedStats!$B:$B,0),COLUMN()-15))</f>
        <v>0.54600000000000004</v>
      </c>
      <c r="AQ185" s="38">
        <f>IFERROR(INDEX(AdvancedStats!$A:$AD,MATCH($A185,AdvancedStats!$B:$B,0),COLUMN()-15),INDEX(AdvancedStats!$A:$AD,MATCH($A185&amp;" NCAA",AdvancedStats!$B:$B,0),COLUMN()-15))</f>
        <v>16.5</v>
      </c>
      <c r="AR185" s="38">
        <f>IFERROR(INDEX(AdvancedStats!$A:$AD,MATCH($A185,AdvancedStats!$B:$B,0),COLUMN()-15),INDEX(AdvancedStats!$A:$AD,MATCH($A185&amp;" NCAA",AdvancedStats!$B:$B,0),COLUMN()-15))</f>
        <v>34.6</v>
      </c>
      <c r="AS185" s="38">
        <f>IFERROR(INDEX(AdvancedStats!$A:$AD,MATCH($A185,AdvancedStats!$B:$B,0),COLUMN()-15),INDEX(AdvancedStats!$A:$AD,MATCH($A185&amp;" NCAA",AdvancedStats!$B:$B,0),COLUMN()-15))</f>
        <v>0.23400000000000001</v>
      </c>
      <c r="AT185" s="39">
        <f>IFERROR(INDEX(AdvancedOpponentStats!$A:$AD,MATCH($A185,AdvancedOpponentStats!$B:$B,0),COLUMN()-27),INDEX(AdvancedOpponentStats!$A:$AD,MATCH($A185&amp;" NCAA",AdvancedOpponentStats!$B:$B,0),COLUMN()-27))</f>
        <v>102</v>
      </c>
      <c r="AU185" s="39">
        <f>IFERROR(INDEX(AdvancedOpponentStats!$A:$AD,MATCH($A185,AdvancedOpponentStats!$B:$B,0),COLUMN()-27),INDEX(AdvancedOpponentStats!$A:$AD,MATCH($A185&amp;" NCAA",AdvancedOpponentStats!$B:$B,0),COLUMN()-27))</f>
        <v>0.32100000000000001</v>
      </c>
      <c r="AV185" s="39">
        <f>IFERROR(INDEX(AdvancedOpponentStats!$A:$AD,MATCH($A185,AdvancedOpponentStats!$B:$B,0),COLUMN()-27),INDEX(AdvancedOpponentStats!$A:$AD,MATCH($A185&amp;" NCAA",AdvancedOpponentStats!$B:$B,0),COLUMN()-27))</f>
        <v>0.36599999999999999</v>
      </c>
      <c r="AW185" s="39">
        <f>IFERROR(INDEX(AdvancedOpponentStats!$A:$AD,MATCH($A185,AdvancedOpponentStats!$B:$B,0),COLUMN()-27),INDEX(AdvancedOpponentStats!$A:$AD,MATCH($A185&amp;" NCAA",AdvancedOpponentStats!$B:$B,0),COLUMN()-27))</f>
        <v>0.53600000000000003</v>
      </c>
      <c r="AX185" s="39">
        <f>IFERROR(INDEX(AdvancedOpponentStats!$A:$AD,MATCH($A185,AdvancedOpponentStats!$B:$B,0),COLUMN()-27),INDEX(AdvancedOpponentStats!$A:$AD,MATCH($A185&amp;" NCAA",AdvancedOpponentStats!$B:$B,0),COLUMN()-27))</f>
        <v>47.2</v>
      </c>
      <c r="AY185" s="39">
        <f>IFERROR(INDEX(AdvancedOpponentStats!$A:$AD,MATCH($A185,AdvancedOpponentStats!$B:$B,0),COLUMN()-27),INDEX(AdvancedOpponentStats!$A:$AD,MATCH($A185&amp;" NCAA",AdvancedOpponentStats!$B:$B,0),COLUMN()-27))</f>
        <v>50.6</v>
      </c>
      <c r="AZ185" s="39">
        <f>IFERROR(INDEX(AdvancedOpponentStats!$A:$AD,MATCH($A185,AdvancedOpponentStats!$B:$B,0),COLUMN()-27),INDEX(AdvancedOpponentStats!$A:$AD,MATCH($A185&amp;" NCAA",AdvancedOpponentStats!$B:$B,0),COLUMN()-27))</f>
        <v>8.5</v>
      </c>
      <c r="BA185" s="39">
        <f>IFERROR(INDEX(AdvancedOpponentStats!$A:$AD,MATCH($A185,AdvancedOpponentStats!$B:$B,0),COLUMN()-27),INDEX(AdvancedOpponentStats!$A:$AD,MATCH($A185&amp;" NCAA",AdvancedOpponentStats!$B:$B,0),COLUMN()-27))</f>
        <v>10.1</v>
      </c>
      <c r="BB185" s="39">
        <f>IFERROR(INDEX(AdvancedOpponentStats!$A:$AD,MATCH($A185,AdvancedOpponentStats!$B:$B,0),COLUMN()-27),INDEX(AdvancedOpponentStats!$A:$AD,MATCH($A185&amp;" NCAA",AdvancedOpponentStats!$B:$B,0),COLUMN()-27))</f>
        <v>0.503</v>
      </c>
      <c r="BC185" s="39">
        <f>IFERROR(INDEX(AdvancedOpponentStats!$A:$AD,MATCH($A185,AdvancedOpponentStats!$B:$B,0),COLUMN()-27),INDEX(AdvancedOpponentStats!$A:$AD,MATCH($A185&amp;" NCAA",AdvancedOpponentStats!$B:$B,0),COLUMN()-27))</f>
        <v>17</v>
      </c>
      <c r="BD185" s="39">
        <f>IFERROR(INDEX(AdvancedOpponentStats!$A:$AD,MATCH($A185,AdvancedOpponentStats!$B:$B,0),COLUMN()-27),INDEX(AdvancedOpponentStats!$A:$AD,MATCH($A185&amp;" NCAA",AdvancedOpponentStats!$B:$B,0),COLUMN()-27))</f>
        <v>29.4</v>
      </c>
      <c r="BE185" s="39">
        <f>IFERROR(INDEX(AdvancedOpponentStats!$A:$AD,MATCH($A185,AdvancedOpponentStats!$B:$B,0),COLUMN()-27),INDEX(AdvancedOpponentStats!$A:$AD,MATCH($A185&amp;" NCAA",AdvancedOpponentStats!$B:$B,0),COLUMN()-27))</f>
        <v>0.23</v>
      </c>
      <c r="BF185" s="41">
        <f>IFERROR(INDEX(TeamRankings!$A:$R,MATCH($A185,TeamRankings!$B:$B,0),COLUMN()-49),INDEX(TeamRankings!$A:$R,MATCH($A185&amp;" NCAA",TeamRankings!$B:$B,0),COLUMN()-49))</f>
        <v>6.88</v>
      </c>
      <c r="BG185" s="41">
        <f>IFERROR(INDEX(TeamRankings!$A:$R,MATCH($A185,TeamRankings!$B:$B,0),COLUMN()-48),INDEX(TeamRankings!$A:$R,MATCH($A185&amp;" NCAA",TeamRankings!$B:$B,0),COLUMN()-48))</f>
        <v>9.08</v>
      </c>
      <c r="BH185" s="41">
        <f>IFERROR(INDEX(TeamRankings!$A:$R,MATCH($A185,TeamRankings!$B:$B,0),COLUMN()-47),INDEX(TeamRankings!$A:$R,MATCH($A185&amp;" NCAA",TeamRankings!$B:$B,0),COLUMN()-47))</f>
        <v>10.029999999999999</v>
      </c>
      <c r="BI185" s="41">
        <f>IFERROR(INDEX(TeamRankings!$A:$R,MATCH($A185,TeamRankings!$B:$B,0),COLUMN()-47),INDEX(TeamRankings!$A:$R,MATCH($A185&amp;" NCAA",TeamRankings!$B:$B,0),COLUMN()-47))</f>
        <v>5.93</v>
      </c>
      <c r="BJ185" s="41">
        <f>IFERROR(INDEX(TeamRankings!$A:$R,MATCH($A185,TeamRankings!$B:$B,0),COLUMN()-47),INDEX(TeamRankings!$A:$R,MATCH($A185&amp;" NCAA",TeamRankings!$B:$B,0),COLUMN()-47))</f>
        <v>15.96</v>
      </c>
      <c r="BK185" s="41">
        <f>IFERROR(INDEX(TeamRankings!$A:$R,MATCH($A185,TeamRankings!$B:$B,0),COLUMN()-47),INDEX(TeamRankings!$A:$R,MATCH($A185&amp;" NCAA",TeamRankings!$B:$B,0),COLUMN()-47))</f>
        <v>117.68</v>
      </c>
      <c r="BL185" s="41">
        <f>IFERROR(INDEX(TeamRankings!$A:$R,MATCH($A185,TeamRankings!$B:$B,0),COLUMN()-47),INDEX(TeamRankings!$A:$R,MATCH($A185&amp;" NCAA",TeamRankings!$B:$B,0),COLUMN()-47))</f>
        <v>94.25</v>
      </c>
      <c r="BM185" s="41">
        <f>IFERROR(INDEX(TeamRankings!$A:$R,MATCH($A185,TeamRankings!$B:$B,0),COLUMN()-47),INDEX(TeamRankings!$A:$R,MATCH($A185&amp;" NCAA",TeamRankings!$B:$B,0),COLUMN()-47))</f>
        <v>23.43</v>
      </c>
      <c r="BN185">
        <f t="shared" si="48"/>
        <v>15</v>
      </c>
      <c r="BO185">
        <f t="shared" si="49"/>
        <v>54</v>
      </c>
      <c r="BP185">
        <f t="shared" si="35"/>
        <v>77.294117647058826</v>
      </c>
      <c r="BQ185" s="41" t="str">
        <f>INDEX(TeamRankings!$A:$R,MATCH($A185,TeamRankings!$B:$B,0),3)</f>
        <v>SEC</v>
      </c>
      <c r="BR185" s="40">
        <f t="shared" si="36"/>
        <v>10</v>
      </c>
      <c r="BS185" s="40">
        <f t="shared" si="37"/>
        <v>6.0000000000000053E-3</v>
      </c>
      <c r="BT185" s="40">
        <f t="shared" si="38"/>
        <v>2.5000000000000022E-2</v>
      </c>
      <c r="BU185" s="40">
        <f t="shared" si="39"/>
        <v>3.7999999999999923E-2</v>
      </c>
      <c r="BV185" s="40">
        <f t="shared" si="40"/>
        <v>5.5999999999999943</v>
      </c>
      <c r="BW185" s="40">
        <f t="shared" si="41"/>
        <v>0.60000000000000142</v>
      </c>
      <c r="BX185" s="40">
        <f t="shared" si="42"/>
        <v>3.1999999999999993</v>
      </c>
      <c r="BY185" s="40">
        <f t="shared" si="43"/>
        <v>3.9000000000000004</v>
      </c>
      <c r="BZ185" s="40">
        <f t="shared" si="44"/>
        <v>4.3000000000000038E-2</v>
      </c>
      <c r="CA185" s="40">
        <f t="shared" si="45"/>
        <v>-0.5</v>
      </c>
      <c r="CB185" s="40">
        <f t="shared" si="46"/>
        <v>5.2000000000000028</v>
      </c>
      <c r="CC185" s="40">
        <f t="shared" si="47"/>
        <v>4.0000000000000036E-3</v>
      </c>
    </row>
    <row r="186" spans="1:81" x14ac:dyDescent="0.25">
      <c r="A186" t="s">
        <v>309</v>
      </c>
      <c r="B186">
        <f>IFERROR(INDEX(BasicStats!$A:$AH,MATCH($A186,BasicStats!$B:$B,0),COLUMN()+1),INDEX(BasicStats!$A:$AH,MATCH($A186&amp;" NCAA",BasicStats!$B:$B,0),COLUMN()+1))</f>
        <v>32</v>
      </c>
      <c r="C186">
        <f>IFERROR(INDEX(BasicStats!$A:$AH,MATCH($A186,BasicStats!$B:$B,0),COLUMN()+1),INDEX(BasicStats!$A:$AH,MATCH($A186&amp;" NCAA",BasicStats!$B:$B,0),COLUMN()+1))</f>
        <v>6</v>
      </c>
      <c r="D186">
        <f>IFERROR(INDEX(BasicStats!$A:$AH,MATCH($A186,BasicStats!$B:$B,0),COLUMN()+1),INDEX(BasicStats!$A:$AH,MATCH($A186&amp;" NCAA",BasicStats!$B:$B,0),COLUMN()+1))</f>
        <v>26</v>
      </c>
      <c r="E186">
        <f>IFERROR(INDEX(BasicStats!$A:$AH,MATCH($A186,BasicStats!$B:$B,0),COLUMN()+1),INDEX(BasicStats!$A:$AH,MATCH($A186&amp;" NCAA",BasicStats!$B:$B,0),COLUMN()+1))</f>
        <v>0.188</v>
      </c>
      <c r="F186">
        <f>IFERROR(INDEX(BasicStats!$A:$AH,MATCH($A186,BasicStats!$B:$B,0),COLUMN()+1),INDEX(BasicStats!$A:$AH,MATCH($A186&amp;" NCAA",BasicStats!$B:$B,0),COLUMN()+1))</f>
        <v>-22.48</v>
      </c>
      <c r="G186">
        <f>IFERROR(INDEX(BasicStats!$A:$AH,MATCH($A186,BasicStats!$B:$B,0),COLUMN()+1),INDEX(BasicStats!$A:$AH,MATCH($A186&amp;" NCAA",BasicStats!$B:$B,0),COLUMN()+1))</f>
        <v>-6.99</v>
      </c>
      <c r="H186">
        <f>IFERROR(INDEX(BasicStats!$A:$AH,MATCH($A186,BasicStats!$B:$B,0),COLUMN()+1),INDEX(BasicStats!$A:$AH,MATCH($A186&amp;" NCAA",BasicStats!$B:$B,0),COLUMN()+1))</f>
        <v>4</v>
      </c>
      <c r="I186">
        <f>IFERROR(INDEX(BasicStats!$A:$AH,MATCH($A186,BasicStats!$B:$B,0),COLUMN()+1),INDEX(BasicStats!$A:$AH,MATCH($A186&amp;" NCAA",BasicStats!$B:$B,0),COLUMN()+1))</f>
        <v>14</v>
      </c>
      <c r="J186">
        <f>IFERROR(INDEX(BasicStats!$A:$AH,MATCH($A186,BasicStats!$B:$B,0),COLUMN()+1),INDEX(BasicStats!$A:$AH,MATCH($A186&amp;" NCAA",BasicStats!$B:$B,0),COLUMN()+1))</f>
        <v>6</v>
      </c>
      <c r="K186">
        <f>IFERROR(INDEX(BasicStats!$A:$AH,MATCH($A186,BasicStats!$B:$B,0),COLUMN()+1),INDEX(BasicStats!$A:$AH,MATCH($A186&amp;" NCAA",BasicStats!$B:$B,0),COLUMN()+1))</f>
        <v>6</v>
      </c>
      <c r="L186">
        <f>IFERROR(INDEX(BasicStats!$A:$AH,MATCH($A186,BasicStats!$B:$B,0),COLUMN()+1),INDEX(BasicStats!$A:$AH,MATCH($A186&amp;" NCAA",BasicStats!$B:$B,0),COLUMN()+1))</f>
        <v>0</v>
      </c>
      <c r="M186">
        <f>IFERROR(INDEX(BasicStats!$A:$AH,MATCH($A186,BasicStats!$B:$B,0),COLUMN()+1),INDEX(BasicStats!$A:$AH,MATCH($A186&amp;" NCAA",BasicStats!$B:$B,0),COLUMN()+1))</f>
        <v>20</v>
      </c>
      <c r="N186">
        <f>IFERROR(INDEX(BasicStats!$A:$AH,MATCH($A186,BasicStats!$B:$B,0),COLUMN()+1),INDEX(BasicStats!$A:$AH,MATCH($A186&amp;" NCAA",BasicStats!$B:$B,0),COLUMN()+1))</f>
        <v>2058</v>
      </c>
      <c r="O186">
        <f>IFERROR(INDEX(BasicStats!$A:$AH,MATCH($A186,BasicStats!$B:$B,0),COLUMN()+1),INDEX(BasicStats!$A:$AH,MATCH($A186&amp;" NCAA",BasicStats!$B:$B,0),COLUMN()+1))</f>
        <v>2498</v>
      </c>
      <c r="P186">
        <f>IFERROR(INDEX(BasicStats!$A:$AH,MATCH($A186,BasicStats!$B:$B,0),COLUMN()+1),INDEX(BasicStats!$A:$AH,MATCH($A186&amp;" NCAA",BasicStats!$B:$B,0),COLUMN()+1))</f>
        <v>0</v>
      </c>
      <c r="Q186">
        <f>IFERROR(INDEX(BasicStats!$A:$AH,MATCH($A186,BasicStats!$B:$B,0),COLUMN()+1),INDEX(BasicStats!$A:$AH,MATCH($A186&amp;" NCAA",BasicStats!$B:$B,0),COLUMN()+1))</f>
        <v>1285</v>
      </c>
      <c r="R186">
        <f>IFERROR(INDEX(BasicStats!$A:$AH,MATCH($A186,BasicStats!$B:$B,0),COLUMN()+1),INDEX(BasicStats!$A:$AH,MATCH($A186&amp;" NCAA",BasicStats!$B:$B,0),COLUMN()+1))</f>
        <v>730</v>
      </c>
      <c r="S186">
        <f>IFERROR(INDEX(BasicStats!$A:$AH,MATCH($A186,BasicStats!$B:$B,0),COLUMN()+1),INDEX(BasicStats!$A:$AH,MATCH($A186&amp;" NCAA",BasicStats!$B:$B,0),COLUMN()+1))</f>
        <v>1923</v>
      </c>
      <c r="T186">
        <f>IFERROR(INDEX(BasicStats!$A:$AH,MATCH($A186,BasicStats!$B:$B,0),COLUMN()+1),INDEX(BasicStats!$A:$AH,MATCH($A186&amp;" NCAA",BasicStats!$B:$B,0),COLUMN()+1))</f>
        <v>0.38</v>
      </c>
      <c r="U186">
        <f>IFERROR(INDEX(BasicStats!$A:$AH,MATCH($A186,BasicStats!$B:$B,0),COLUMN()+1),INDEX(BasicStats!$A:$AH,MATCH($A186&amp;" NCAA",BasicStats!$B:$B,0),COLUMN()+1))</f>
        <v>172</v>
      </c>
      <c r="V186">
        <f>IFERROR(INDEX(BasicStats!$A:$AH,MATCH($A186,BasicStats!$B:$B,0),COLUMN()+1),INDEX(BasicStats!$A:$AH,MATCH($A186&amp;" NCAA",BasicStats!$B:$B,0),COLUMN()+1))</f>
        <v>554</v>
      </c>
      <c r="W186">
        <f>IFERROR(INDEX(BasicStats!$A:$AH,MATCH($A186,BasicStats!$B:$B,0),COLUMN()+1),INDEX(BasicStats!$A:$AH,MATCH($A186&amp;" NCAA",BasicStats!$B:$B,0),COLUMN()+1))</f>
        <v>0.31</v>
      </c>
      <c r="X186">
        <f>IFERROR(INDEX(BasicStats!$A:$AH,MATCH($A186,BasicStats!$B:$B,0),COLUMN()+1),INDEX(BasicStats!$A:$AH,MATCH($A186&amp;" NCAA",BasicStats!$B:$B,0),COLUMN()+1))</f>
        <v>426</v>
      </c>
      <c r="Y186">
        <f>IFERROR(INDEX(BasicStats!$A:$AH,MATCH($A186,BasicStats!$B:$B,0),COLUMN()+1),INDEX(BasicStats!$A:$AH,MATCH($A186&amp;" NCAA",BasicStats!$B:$B,0),COLUMN()+1))</f>
        <v>647</v>
      </c>
      <c r="Z186">
        <f>IFERROR(INDEX(BasicStats!$A:$AH,MATCH($A186,BasicStats!$B:$B,0),COLUMN()+1),INDEX(BasicStats!$A:$AH,MATCH($A186&amp;" NCAA",BasicStats!$B:$B,0),COLUMN()+1))</f>
        <v>0.65800000000000003</v>
      </c>
      <c r="AA186">
        <f>IFERROR(INDEX(BasicStats!$A:$AH,MATCH($A186,BasicStats!$B:$B,0),COLUMN()+1),INDEX(BasicStats!$A:$AH,MATCH($A186&amp;" NCAA",BasicStats!$B:$B,0),COLUMN()+1))</f>
        <v>378</v>
      </c>
      <c r="AB186">
        <f>IFERROR(INDEX(BasicStats!$A:$AH,MATCH($A186,BasicStats!$B:$B,0),COLUMN()+1),INDEX(BasicStats!$A:$AH,MATCH($A186&amp;" NCAA",BasicStats!$B:$B,0),COLUMN()+1))</f>
        <v>1165</v>
      </c>
      <c r="AC186">
        <f>IFERROR(INDEX(BasicStats!$A:$AH,MATCH($A186,BasicStats!$B:$B,0),COLUMN()+1),INDEX(BasicStats!$A:$AH,MATCH($A186&amp;" NCAA",BasicStats!$B:$B,0),COLUMN()+1))</f>
        <v>361</v>
      </c>
      <c r="AD186">
        <f>IFERROR(INDEX(BasicStats!$A:$AH,MATCH($A186,BasicStats!$B:$B,0),COLUMN()+1),INDEX(BasicStats!$A:$AH,MATCH($A186&amp;" NCAA",BasicStats!$B:$B,0),COLUMN()+1))</f>
        <v>176</v>
      </c>
      <c r="AE186">
        <f>IFERROR(INDEX(BasicStats!$A:$AH,MATCH($A186,BasicStats!$B:$B,0),COLUMN()+1),INDEX(BasicStats!$A:$AH,MATCH($A186&amp;" NCAA",BasicStats!$B:$B,0),COLUMN()+1))</f>
        <v>70</v>
      </c>
      <c r="AF186">
        <f>IFERROR(INDEX(BasicStats!$A:$AH,MATCH($A186,BasicStats!$B:$B,0),COLUMN()+1),INDEX(BasicStats!$A:$AH,MATCH($A186&amp;" NCAA",BasicStats!$B:$B,0),COLUMN()+1))</f>
        <v>415</v>
      </c>
      <c r="AG186" s="38">
        <f>IFERROR(INDEX(AdvancedStats!$A:$AD,MATCH($A186,AdvancedStats!$B:$B,0),COLUMN()-15),INDEX(AdvancedStats!$A:$AD,MATCH($A186&amp;" NCAA",AdvancedStats!$B:$B,0),COLUMN()-15))</f>
        <v>70.599999999999994</v>
      </c>
      <c r="AH186" s="38">
        <f>IFERROR(INDEX(AdvancedStats!$A:$AD,MATCH($A186,AdvancedStats!$B:$B,0),COLUMN()-15),INDEX(AdvancedStats!$A:$AD,MATCH($A186&amp;" NCAA",AdvancedStats!$B:$B,0),COLUMN()-15))</f>
        <v>90.7</v>
      </c>
      <c r="AI186" s="38">
        <f>IFERROR(INDEX(AdvancedStats!$A:$AD,MATCH($A186,AdvancedStats!$B:$B,0),COLUMN()-15),INDEX(AdvancedStats!$A:$AD,MATCH($A186&amp;" NCAA",AdvancedStats!$B:$B,0),COLUMN()-15))</f>
        <v>0.33600000000000002</v>
      </c>
      <c r="AJ186" s="38">
        <f>IFERROR(INDEX(AdvancedStats!$A:$AD,MATCH($A186,AdvancedStats!$B:$B,0),COLUMN()-15),INDEX(AdvancedStats!$A:$AD,MATCH($A186&amp;" NCAA",AdvancedStats!$B:$B,0),COLUMN()-15))</f>
        <v>0.28799999999999998</v>
      </c>
      <c r="AK186" s="38">
        <f>IFERROR(INDEX(AdvancedStats!$A:$AD,MATCH($A186,AdvancedStats!$B:$B,0),COLUMN()-15),INDEX(AdvancedStats!$A:$AD,MATCH($A186&amp;" NCAA",AdvancedStats!$B:$B,0),COLUMN()-15))</f>
        <v>0.46100000000000002</v>
      </c>
      <c r="AL186" s="38">
        <f>IFERROR(INDEX(AdvancedStats!$A:$AD,MATCH($A186,AdvancedStats!$B:$B,0),COLUMN()-15),INDEX(AdvancedStats!$A:$AD,MATCH($A186&amp;" NCAA",AdvancedStats!$B:$B,0),COLUMN()-15))</f>
        <v>47.6</v>
      </c>
      <c r="AM186" s="38">
        <f>IFERROR(INDEX(AdvancedStats!$A:$AD,MATCH($A186,AdvancedStats!$B:$B,0),COLUMN()-15),INDEX(AdvancedStats!$A:$AD,MATCH($A186&amp;" NCAA",AdvancedStats!$B:$B,0),COLUMN()-15))</f>
        <v>49.5</v>
      </c>
      <c r="AN186" s="38">
        <f>IFERROR(INDEX(AdvancedStats!$A:$AD,MATCH($A186,AdvancedStats!$B:$B,0),COLUMN()-15),INDEX(AdvancedStats!$A:$AD,MATCH($A186&amp;" NCAA",AdvancedStats!$B:$B,0),COLUMN()-15))</f>
        <v>7.8</v>
      </c>
      <c r="AO186" s="38">
        <f>IFERROR(INDEX(AdvancedStats!$A:$AD,MATCH($A186,AdvancedStats!$B:$B,0),COLUMN()-15),INDEX(AdvancedStats!$A:$AD,MATCH($A186&amp;" NCAA",AdvancedStats!$B:$B,0),COLUMN()-15))</f>
        <v>5.8</v>
      </c>
      <c r="AP186" s="38">
        <f>IFERROR(INDEX(AdvancedStats!$A:$AD,MATCH($A186,AdvancedStats!$B:$B,0),COLUMN()-15),INDEX(AdvancedStats!$A:$AD,MATCH($A186&amp;" NCAA",AdvancedStats!$B:$B,0),COLUMN()-15))</f>
        <v>0.42399999999999999</v>
      </c>
      <c r="AQ186" s="38">
        <f>IFERROR(INDEX(AdvancedStats!$A:$AD,MATCH($A186,AdvancedStats!$B:$B,0),COLUMN()-15),INDEX(AdvancedStats!$A:$AD,MATCH($A186&amp;" NCAA",AdvancedStats!$B:$B,0),COLUMN()-15))</f>
        <v>15.7</v>
      </c>
      <c r="AR186" s="38">
        <f>IFERROR(INDEX(AdvancedStats!$A:$AD,MATCH($A186,AdvancedStats!$B:$B,0),COLUMN()-15),INDEX(AdvancedStats!$A:$AD,MATCH($A186&amp;" NCAA",AdvancedStats!$B:$B,0),COLUMN()-15))</f>
        <v>28.9</v>
      </c>
      <c r="AS186" s="38">
        <f>IFERROR(INDEX(AdvancedStats!$A:$AD,MATCH($A186,AdvancedStats!$B:$B,0),COLUMN()-15),INDEX(AdvancedStats!$A:$AD,MATCH($A186&amp;" NCAA",AdvancedStats!$B:$B,0),COLUMN()-15))</f>
        <v>0.222</v>
      </c>
      <c r="AT186" s="39">
        <f>IFERROR(INDEX(AdvancedOpponentStats!$A:$AD,MATCH($A186,AdvancedOpponentStats!$B:$B,0),COLUMN()-27),INDEX(AdvancedOpponentStats!$A:$AD,MATCH($A186&amp;" NCAA",AdvancedOpponentStats!$B:$B,0),COLUMN()-27))</f>
        <v>110.1</v>
      </c>
      <c r="AU186" s="39">
        <f>IFERROR(INDEX(AdvancedOpponentStats!$A:$AD,MATCH($A186,AdvancedOpponentStats!$B:$B,0),COLUMN()-27),INDEX(AdvancedOpponentStats!$A:$AD,MATCH($A186&amp;" NCAA",AdvancedOpponentStats!$B:$B,0),COLUMN()-27))</f>
        <v>0.316</v>
      </c>
      <c r="AV186" s="39">
        <f>IFERROR(INDEX(AdvancedOpponentStats!$A:$AD,MATCH($A186,AdvancedOpponentStats!$B:$B,0),COLUMN()-27),INDEX(AdvancedOpponentStats!$A:$AD,MATCH($A186&amp;" NCAA",AdvancedOpponentStats!$B:$B,0),COLUMN()-27))</f>
        <v>0.377</v>
      </c>
      <c r="AW186" s="39">
        <f>IFERROR(INDEX(AdvancedOpponentStats!$A:$AD,MATCH($A186,AdvancedOpponentStats!$B:$B,0),COLUMN()-27),INDEX(AdvancedOpponentStats!$A:$AD,MATCH($A186&amp;" NCAA",AdvancedOpponentStats!$B:$B,0),COLUMN()-27))</f>
        <v>0.56100000000000005</v>
      </c>
      <c r="AX186" s="39">
        <f>IFERROR(INDEX(AdvancedOpponentStats!$A:$AD,MATCH($A186,AdvancedOpponentStats!$B:$B,0),COLUMN()-27),INDEX(AdvancedOpponentStats!$A:$AD,MATCH($A186&amp;" NCAA",AdvancedOpponentStats!$B:$B,0),COLUMN()-27))</f>
        <v>52.4</v>
      </c>
      <c r="AY186" s="39">
        <f>IFERROR(INDEX(AdvancedOpponentStats!$A:$AD,MATCH($A186,AdvancedOpponentStats!$B:$B,0),COLUMN()-27),INDEX(AdvancedOpponentStats!$A:$AD,MATCH($A186&amp;" NCAA",AdvancedOpponentStats!$B:$B,0),COLUMN()-27))</f>
        <v>53.5</v>
      </c>
      <c r="AZ186" s="39">
        <f>IFERROR(INDEX(AdvancedOpponentStats!$A:$AD,MATCH($A186,AdvancedOpponentStats!$B:$B,0),COLUMN()-27),INDEX(AdvancedOpponentStats!$A:$AD,MATCH($A186&amp;" NCAA",AdvancedOpponentStats!$B:$B,0),COLUMN()-27))</f>
        <v>8.4</v>
      </c>
      <c r="BA186" s="39">
        <f>IFERROR(INDEX(AdvancedOpponentStats!$A:$AD,MATCH($A186,AdvancedOpponentStats!$B:$B,0),COLUMN()-27),INDEX(AdvancedOpponentStats!$A:$AD,MATCH($A186&amp;" NCAA",AdvancedOpponentStats!$B:$B,0),COLUMN()-27))</f>
        <v>9.6</v>
      </c>
      <c r="BB186" s="39">
        <f>IFERROR(INDEX(AdvancedOpponentStats!$A:$AD,MATCH($A186,AdvancedOpponentStats!$B:$B,0),COLUMN()-27),INDEX(AdvancedOpponentStats!$A:$AD,MATCH($A186&amp;" NCAA",AdvancedOpponentStats!$B:$B,0),COLUMN()-27))</f>
        <v>0.53600000000000003</v>
      </c>
      <c r="BC186" s="39">
        <f>IFERROR(INDEX(AdvancedOpponentStats!$A:$AD,MATCH($A186,AdvancedOpponentStats!$B:$B,0),COLUMN()-27),INDEX(AdvancedOpponentStats!$A:$AD,MATCH($A186&amp;" NCAA",AdvancedOpponentStats!$B:$B,0),COLUMN()-27))</f>
        <v>15</v>
      </c>
      <c r="BD186" s="39">
        <f>IFERROR(INDEX(AdvancedOpponentStats!$A:$AD,MATCH($A186,AdvancedOpponentStats!$B:$B,0),COLUMN()-27),INDEX(AdvancedOpponentStats!$A:$AD,MATCH($A186&amp;" NCAA",AdvancedOpponentStats!$B:$B,0),COLUMN()-27))</f>
        <v>30.8</v>
      </c>
      <c r="BE186" s="39">
        <f>IFERROR(INDEX(AdvancedOpponentStats!$A:$AD,MATCH($A186,AdvancedOpponentStats!$B:$B,0),COLUMN()-27),INDEX(AdvancedOpponentStats!$A:$AD,MATCH($A186&amp;" NCAA",AdvancedOpponentStats!$B:$B,0),COLUMN()-27))</f>
        <v>0.219</v>
      </c>
      <c r="BF186" s="41">
        <f>IFERROR(INDEX(TeamRankings!$A:$R,MATCH($A186,TeamRankings!$B:$B,0),COLUMN()-49),INDEX(TeamRankings!$A:$R,MATCH($A186&amp;" NCAA",TeamRankings!$B:$B,0),COLUMN()-49))</f>
        <v>-13.75</v>
      </c>
      <c r="BG186" s="41">
        <f>IFERROR(INDEX(TeamRankings!$A:$R,MATCH($A186,TeamRankings!$B:$B,0),COLUMN()-48),INDEX(TeamRankings!$A:$R,MATCH($A186&amp;" NCAA",TeamRankings!$B:$B,0),COLUMN()-48))</f>
        <v>-6.99</v>
      </c>
      <c r="BH186" s="41">
        <f>IFERROR(INDEX(TeamRankings!$A:$R,MATCH($A186,TeamRankings!$B:$B,0),COLUMN()-47),INDEX(TeamRankings!$A:$R,MATCH($A186&amp;" NCAA",TeamRankings!$B:$B,0),COLUMN()-47))</f>
        <v>-11.1</v>
      </c>
      <c r="BI186" s="41">
        <f>IFERROR(INDEX(TeamRankings!$A:$R,MATCH($A186,TeamRankings!$B:$B,0),COLUMN()-47),INDEX(TeamRankings!$A:$R,MATCH($A186&amp;" NCAA",TeamRankings!$B:$B,0),COLUMN()-47))</f>
        <v>-11.38</v>
      </c>
      <c r="BJ186" s="41">
        <f>IFERROR(INDEX(TeamRankings!$A:$R,MATCH($A186,TeamRankings!$B:$B,0),COLUMN()-47),INDEX(TeamRankings!$A:$R,MATCH($A186&amp;" NCAA",TeamRankings!$B:$B,0),COLUMN()-47))</f>
        <v>-22.48</v>
      </c>
      <c r="BK186" s="41">
        <f>IFERROR(INDEX(TeamRankings!$A:$R,MATCH($A186,TeamRankings!$B:$B,0),COLUMN()-47),INDEX(TeamRankings!$A:$R,MATCH($A186&amp;" NCAA",TeamRankings!$B:$B,0),COLUMN()-47))</f>
        <v>86</v>
      </c>
      <c r="BL186" s="41">
        <f>IFERROR(INDEX(TeamRankings!$A:$R,MATCH($A186,TeamRankings!$B:$B,0),COLUMN()-47),INDEX(TeamRankings!$A:$R,MATCH($A186&amp;" NCAA",TeamRankings!$B:$B,0),COLUMN()-47))</f>
        <v>116.4</v>
      </c>
      <c r="BM186" s="41">
        <f>IFERROR(INDEX(TeamRankings!$A:$R,MATCH($A186,TeamRankings!$B:$B,0),COLUMN()-47),INDEX(TeamRankings!$A:$R,MATCH($A186&amp;" NCAA",TeamRankings!$B:$B,0),COLUMN()-47))</f>
        <v>-30.4</v>
      </c>
      <c r="BN186">
        <f t="shared" si="48"/>
        <v>346</v>
      </c>
      <c r="BO186">
        <f t="shared" si="49"/>
        <v>345</v>
      </c>
      <c r="BP186">
        <f t="shared" si="35"/>
        <v>64.3125</v>
      </c>
      <c r="BQ186" s="41" t="str">
        <f>INDEX(TeamRankings!$A:$R,MATCH($A186,TeamRankings!$B:$B,0),3)</f>
        <v>SWAC</v>
      </c>
      <c r="BR186" s="40">
        <f t="shared" si="36"/>
        <v>-19.399999999999991</v>
      </c>
      <c r="BS186" s="40">
        <f t="shared" si="37"/>
        <v>2.0000000000000018E-2</v>
      </c>
      <c r="BT186" s="40">
        <f t="shared" si="38"/>
        <v>-8.9000000000000024E-2</v>
      </c>
      <c r="BU186" s="40">
        <f t="shared" si="39"/>
        <v>-0.10000000000000003</v>
      </c>
      <c r="BV186" s="40">
        <f t="shared" si="40"/>
        <v>-4.7999999999999972</v>
      </c>
      <c r="BW186" s="40">
        <f t="shared" si="41"/>
        <v>-4</v>
      </c>
      <c r="BX186" s="40">
        <f t="shared" si="42"/>
        <v>-0.60000000000000053</v>
      </c>
      <c r="BY186" s="40">
        <f t="shared" si="43"/>
        <v>-3.8</v>
      </c>
      <c r="BZ186" s="40">
        <f t="shared" si="44"/>
        <v>-0.11200000000000004</v>
      </c>
      <c r="CA186" s="40">
        <f t="shared" si="45"/>
        <v>0.69999999999999929</v>
      </c>
      <c r="CB186" s="40">
        <f t="shared" si="46"/>
        <v>-1.9000000000000021</v>
      </c>
      <c r="CC186" s="40">
        <f t="shared" si="47"/>
        <v>3.0000000000000027E-3</v>
      </c>
    </row>
    <row r="187" spans="1:81" x14ac:dyDescent="0.25">
      <c r="A187" t="s">
        <v>310</v>
      </c>
      <c r="B187">
        <f>IFERROR(INDEX(BasicStats!$A:$AH,MATCH($A187,BasicStats!$B:$B,0),COLUMN()+1),INDEX(BasicStats!$A:$AH,MATCH($A187&amp;" NCAA",BasicStats!$B:$B,0),COLUMN()+1))</f>
        <v>33</v>
      </c>
      <c r="C187">
        <f>IFERROR(INDEX(BasicStats!$A:$AH,MATCH($A187,BasicStats!$B:$B,0),COLUMN()+1),INDEX(BasicStats!$A:$AH,MATCH($A187&amp;" NCAA",BasicStats!$B:$B,0),COLUMN()+1))</f>
        <v>20</v>
      </c>
      <c r="D187">
        <f>IFERROR(INDEX(BasicStats!$A:$AH,MATCH($A187,BasicStats!$B:$B,0),COLUMN()+1),INDEX(BasicStats!$A:$AH,MATCH($A187&amp;" NCAA",BasicStats!$B:$B,0),COLUMN()+1))</f>
        <v>13</v>
      </c>
      <c r="E187">
        <f>IFERROR(INDEX(BasicStats!$A:$AH,MATCH($A187,BasicStats!$B:$B,0),COLUMN()+1),INDEX(BasicStats!$A:$AH,MATCH($A187&amp;" NCAA",BasicStats!$B:$B,0),COLUMN()+1))</f>
        <v>0.60599999999999998</v>
      </c>
      <c r="F187">
        <f>IFERROR(INDEX(BasicStats!$A:$AH,MATCH($A187,BasicStats!$B:$B,0),COLUMN()+1),INDEX(BasicStats!$A:$AH,MATCH($A187&amp;" NCAA",BasicStats!$B:$B,0),COLUMN()+1))</f>
        <v>12.31</v>
      </c>
      <c r="G187">
        <f>IFERROR(INDEX(BasicStats!$A:$AH,MATCH($A187,BasicStats!$B:$B,0),COLUMN()+1),INDEX(BasicStats!$A:$AH,MATCH($A187&amp;" NCAA",BasicStats!$B:$B,0),COLUMN()+1))</f>
        <v>8.1300000000000008</v>
      </c>
      <c r="H187">
        <f>IFERROR(INDEX(BasicStats!$A:$AH,MATCH($A187,BasicStats!$B:$B,0),COLUMN()+1),INDEX(BasicStats!$A:$AH,MATCH($A187&amp;" NCAA",BasicStats!$B:$B,0),COLUMN()+1))</f>
        <v>10</v>
      </c>
      <c r="I187">
        <f>IFERROR(INDEX(BasicStats!$A:$AH,MATCH($A187,BasicStats!$B:$B,0),COLUMN()+1),INDEX(BasicStats!$A:$AH,MATCH($A187&amp;" NCAA",BasicStats!$B:$B,0),COLUMN()+1))</f>
        <v>8</v>
      </c>
      <c r="J187">
        <f>IFERROR(INDEX(BasicStats!$A:$AH,MATCH($A187,BasicStats!$B:$B,0),COLUMN()+1),INDEX(BasicStats!$A:$AH,MATCH($A187&amp;" NCAA",BasicStats!$B:$B,0),COLUMN()+1))</f>
        <v>11</v>
      </c>
      <c r="K187">
        <f>IFERROR(INDEX(BasicStats!$A:$AH,MATCH($A187,BasicStats!$B:$B,0),COLUMN()+1),INDEX(BasicStats!$A:$AH,MATCH($A187&amp;" NCAA",BasicStats!$B:$B,0),COLUMN()+1))</f>
        <v>5</v>
      </c>
      <c r="L187">
        <f>IFERROR(INDEX(BasicStats!$A:$AH,MATCH($A187,BasicStats!$B:$B,0),COLUMN()+1),INDEX(BasicStats!$A:$AH,MATCH($A187&amp;" NCAA",BasicStats!$B:$B,0),COLUMN()+1))</f>
        <v>6</v>
      </c>
      <c r="M187">
        <f>IFERROR(INDEX(BasicStats!$A:$AH,MATCH($A187,BasicStats!$B:$B,0),COLUMN()+1),INDEX(BasicStats!$A:$AH,MATCH($A187&amp;" NCAA",BasicStats!$B:$B,0),COLUMN()+1))</f>
        <v>5</v>
      </c>
      <c r="N187">
        <f>IFERROR(INDEX(BasicStats!$A:$AH,MATCH($A187,BasicStats!$B:$B,0),COLUMN()+1),INDEX(BasicStats!$A:$AH,MATCH($A187&amp;" NCAA",BasicStats!$B:$B,0),COLUMN()+1))</f>
        <v>2485</v>
      </c>
      <c r="O187">
        <f>IFERROR(INDEX(BasicStats!$A:$AH,MATCH($A187,BasicStats!$B:$B,0),COLUMN()+1),INDEX(BasicStats!$A:$AH,MATCH($A187&amp;" NCAA",BasicStats!$B:$B,0),COLUMN()+1))</f>
        <v>2347</v>
      </c>
      <c r="P187">
        <f>IFERROR(INDEX(BasicStats!$A:$AH,MATCH($A187,BasicStats!$B:$B,0),COLUMN()+1),INDEX(BasicStats!$A:$AH,MATCH($A187&amp;" NCAA",BasicStats!$B:$B,0),COLUMN()+1))</f>
        <v>0</v>
      </c>
      <c r="Q187">
        <f>IFERROR(INDEX(BasicStats!$A:$AH,MATCH($A187,BasicStats!$B:$B,0),COLUMN()+1),INDEX(BasicStats!$A:$AH,MATCH($A187&amp;" NCAA",BasicStats!$B:$B,0),COLUMN()+1))</f>
        <v>1325</v>
      </c>
      <c r="R187">
        <f>IFERROR(INDEX(BasicStats!$A:$AH,MATCH($A187,BasicStats!$B:$B,0),COLUMN()+1),INDEX(BasicStats!$A:$AH,MATCH($A187&amp;" NCAA",BasicStats!$B:$B,0),COLUMN()+1))</f>
        <v>876</v>
      </c>
      <c r="S187">
        <f>IFERROR(INDEX(BasicStats!$A:$AH,MATCH($A187,BasicStats!$B:$B,0),COLUMN()+1),INDEX(BasicStats!$A:$AH,MATCH($A187&amp;" NCAA",BasicStats!$B:$B,0),COLUMN()+1))</f>
        <v>1906</v>
      </c>
      <c r="T187">
        <f>IFERROR(INDEX(BasicStats!$A:$AH,MATCH($A187,BasicStats!$B:$B,0),COLUMN()+1),INDEX(BasicStats!$A:$AH,MATCH($A187&amp;" NCAA",BasicStats!$B:$B,0),COLUMN()+1))</f>
        <v>0.46</v>
      </c>
      <c r="U187">
        <f>IFERROR(INDEX(BasicStats!$A:$AH,MATCH($A187,BasicStats!$B:$B,0),COLUMN()+1),INDEX(BasicStats!$A:$AH,MATCH($A187&amp;" NCAA",BasicStats!$B:$B,0),COLUMN()+1))</f>
        <v>272</v>
      </c>
      <c r="V187">
        <f>IFERROR(INDEX(BasicStats!$A:$AH,MATCH($A187,BasicStats!$B:$B,0),COLUMN()+1),INDEX(BasicStats!$A:$AH,MATCH($A187&amp;" NCAA",BasicStats!$B:$B,0),COLUMN()+1))</f>
        <v>760</v>
      </c>
      <c r="W187">
        <f>IFERROR(INDEX(BasicStats!$A:$AH,MATCH($A187,BasicStats!$B:$B,0),COLUMN()+1),INDEX(BasicStats!$A:$AH,MATCH($A187&amp;" NCAA",BasicStats!$B:$B,0),COLUMN()+1))</f>
        <v>0.35799999999999998</v>
      </c>
      <c r="X187">
        <f>IFERROR(INDEX(BasicStats!$A:$AH,MATCH($A187,BasicStats!$B:$B,0),COLUMN()+1),INDEX(BasicStats!$A:$AH,MATCH($A187&amp;" NCAA",BasicStats!$B:$B,0),COLUMN()+1))</f>
        <v>461</v>
      </c>
      <c r="Y187">
        <f>IFERROR(INDEX(BasicStats!$A:$AH,MATCH($A187,BasicStats!$B:$B,0),COLUMN()+1),INDEX(BasicStats!$A:$AH,MATCH($A187&amp;" NCAA",BasicStats!$B:$B,0),COLUMN()+1))</f>
        <v>589</v>
      </c>
      <c r="Z187">
        <f>IFERROR(INDEX(BasicStats!$A:$AH,MATCH($A187,BasicStats!$B:$B,0),COLUMN()+1),INDEX(BasicStats!$A:$AH,MATCH($A187&amp;" NCAA",BasicStats!$B:$B,0),COLUMN()+1))</f>
        <v>0.78300000000000003</v>
      </c>
      <c r="AA187">
        <f>IFERROR(INDEX(BasicStats!$A:$AH,MATCH($A187,BasicStats!$B:$B,0),COLUMN()+1),INDEX(BasicStats!$A:$AH,MATCH($A187&amp;" NCAA",BasicStats!$B:$B,0),COLUMN()+1))</f>
        <v>322</v>
      </c>
      <c r="AB187">
        <f>IFERROR(INDEX(BasicStats!$A:$AH,MATCH($A187,BasicStats!$B:$B,0),COLUMN()+1),INDEX(BasicStats!$A:$AH,MATCH($A187&amp;" NCAA",BasicStats!$B:$B,0),COLUMN()+1))</f>
        <v>1128</v>
      </c>
      <c r="AC187">
        <f>IFERROR(INDEX(BasicStats!$A:$AH,MATCH($A187,BasicStats!$B:$B,0),COLUMN()+1),INDEX(BasicStats!$A:$AH,MATCH($A187&amp;" NCAA",BasicStats!$B:$B,0),COLUMN()+1))</f>
        <v>475</v>
      </c>
      <c r="AD187">
        <f>IFERROR(INDEX(BasicStats!$A:$AH,MATCH($A187,BasicStats!$B:$B,0),COLUMN()+1),INDEX(BasicStats!$A:$AH,MATCH($A187&amp;" NCAA",BasicStats!$B:$B,0),COLUMN()+1))</f>
        <v>235</v>
      </c>
      <c r="AE187">
        <f>IFERROR(INDEX(BasicStats!$A:$AH,MATCH($A187,BasicStats!$B:$B,0),COLUMN()+1),INDEX(BasicStats!$A:$AH,MATCH($A187&amp;" NCAA",BasicStats!$B:$B,0),COLUMN()+1))</f>
        <v>118</v>
      </c>
      <c r="AF187">
        <f>IFERROR(INDEX(BasicStats!$A:$AH,MATCH($A187,BasicStats!$B:$B,0),COLUMN()+1),INDEX(BasicStats!$A:$AH,MATCH($A187&amp;" NCAA",BasicStats!$B:$B,0),COLUMN()+1))</f>
        <v>416</v>
      </c>
      <c r="AG187" s="38">
        <f>IFERROR(INDEX(AdvancedStats!$A:$AD,MATCH($A187,AdvancedStats!$B:$B,0),COLUMN()-15),INDEX(AdvancedStats!$A:$AD,MATCH($A187&amp;" NCAA",AdvancedStats!$B:$B,0),COLUMN()-15))</f>
        <v>69.2</v>
      </c>
      <c r="AH187" s="38">
        <f>IFERROR(INDEX(AdvancedStats!$A:$AD,MATCH($A187,AdvancedStats!$B:$B,0),COLUMN()-15),INDEX(AdvancedStats!$A:$AD,MATCH($A187&amp;" NCAA",AdvancedStats!$B:$B,0),COLUMN()-15))</f>
        <v>108.4</v>
      </c>
      <c r="AI187" s="38">
        <f>IFERROR(INDEX(AdvancedStats!$A:$AD,MATCH($A187,AdvancedStats!$B:$B,0),COLUMN()-15),INDEX(AdvancedStats!$A:$AD,MATCH($A187&amp;" NCAA",AdvancedStats!$B:$B,0),COLUMN()-15))</f>
        <v>0.309</v>
      </c>
      <c r="AJ187" s="38">
        <f>IFERROR(INDEX(AdvancedStats!$A:$AD,MATCH($A187,AdvancedStats!$B:$B,0),COLUMN()-15),INDEX(AdvancedStats!$A:$AD,MATCH($A187&amp;" NCAA",AdvancedStats!$B:$B,0),COLUMN()-15))</f>
        <v>0.39900000000000002</v>
      </c>
      <c r="AK187" s="38">
        <f>IFERROR(INDEX(AdvancedStats!$A:$AD,MATCH($A187,AdvancedStats!$B:$B,0),COLUMN()-15),INDEX(AdvancedStats!$A:$AD,MATCH($A187&amp;" NCAA",AdvancedStats!$B:$B,0),COLUMN()-15))</f>
        <v>0.56799999999999995</v>
      </c>
      <c r="AL187" s="38">
        <f>IFERROR(INDEX(AdvancedStats!$A:$AD,MATCH($A187,AdvancedStats!$B:$B,0),COLUMN()-15),INDEX(AdvancedStats!$A:$AD,MATCH($A187&amp;" NCAA",AdvancedStats!$B:$B,0),COLUMN()-15))</f>
        <v>51.1</v>
      </c>
      <c r="AM187" s="38">
        <f>IFERROR(INDEX(AdvancedStats!$A:$AD,MATCH($A187,AdvancedStats!$B:$B,0),COLUMN()-15),INDEX(AdvancedStats!$A:$AD,MATCH($A187&amp;" NCAA",AdvancedStats!$B:$B,0),COLUMN()-15))</f>
        <v>54.2</v>
      </c>
      <c r="AN187" s="38">
        <f>IFERROR(INDEX(AdvancedStats!$A:$AD,MATCH($A187,AdvancedStats!$B:$B,0),COLUMN()-15),INDEX(AdvancedStats!$A:$AD,MATCH($A187&amp;" NCAA",AdvancedStats!$B:$B,0),COLUMN()-15))</f>
        <v>10.199999999999999</v>
      </c>
      <c r="AO187" s="38">
        <f>IFERROR(INDEX(AdvancedStats!$A:$AD,MATCH($A187,AdvancedStats!$B:$B,0),COLUMN()-15),INDEX(AdvancedStats!$A:$AD,MATCH($A187&amp;" NCAA",AdvancedStats!$B:$B,0),COLUMN()-15))</f>
        <v>9.6</v>
      </c>
      <c r="AP187" s="38">
        <f>IFERROR(INDEX(AdvancedStats!$A:$AD,MATCH($A187,AdvancedStats!$B:$B,0),COLUMN()-15),INDEX(AdvancedStats!$A:$AD,MATCH($A187&amp;" NCAA",AdvancedStats!$B:$B,0),COLUMN()-15))</f>
        <v>0.53100000000000003</v>
      </c>
      <c r="AQ187" s="38">
        <f>IFERROR(INDEX(AdvancedStats!$A:$AD,MATCH($A187,AdvancedStats!$B:$B,0),COLUMN()-15),INDEX(AdvancedStats!$A:$AD,MATCH($A187&amp;" NCAA",AdvancedStats!$B:$B,0),COLUMN()-15))</f>
        <v>16</v>
      </c>
      <c r="AR187" s="38">
        <f>IFERROR(INDEX(AdvancedStats!$A:$AD,MATCH($A187,AdvancedStats!$B:$B,0),COLUMN()-15),INDEX(AdvancedStats!$A:$AD,MATCH($A187&amp;" NCAA",AdvancedStats!$B:$B,0),COLUMN()-15))</f>
        <v>30.1</v>
      </c>
      <c r="AS187" s="38">
        <f>IFERROR(INDEX(AdvancedStats!$A:$AD,MATCH($A187,AdvancedStats!$B:$B,0),COLUMN()-15),INDEX(AdvancedStats!$A:$AD,MATCH($A187&amp;" NCAA",AdvancedStats!$B:$B,0),COLUMN()-15))</f>
        <v>0.24199999999999999</v>
      </c>
      <c r="AT187" s="39">
        <f>IFERROR(INDEX(AdvancedOpponentStats!$A:$AD,MATCH($A187,AdvancedOpponentStats!$B:$B,0),COLUMN()-27),INDEX(AdvancedOpponentStats!$A:$AD,MATCH($A187&amp;" NCAA",AdvancedOpponentStats!$B:$B,0),COLUMN()-27))</f>
        <v>102.4</v>
      </c>
      <c r="AU187" s="39">
        <f>IFERROR(INDEX(AdvancedOpponentStats!$A:$AD,MATCH($A187,AdvancedOpponentStats!$B:$B,0),COLUMN()-27),INDEX(AdvancedOpponentStats!$A:$AD,MATCH($A187&amp;" NCAA",AdvancedOpponentStats!$B:$B,0),COLUMN()-27))</f>
        <v>0.33500000000000002</v>
      </c>
      <c r="AV187" s="39">
        <f>IFERROR(INDEX(AdvancedOpponentStats!$A:$AD,MATCH($A187,AdvancedOpponentStats!$B:$B,0),COLUMN()-27),INDEX(AdvancedOpponentStats!$A:$AD,MATCH($A187&amp;" NCAA",AdvancedOpponentStats!$B:$B,0),COLUMN()-27))</f>
        <v>0.34499999999999997</v>
      </c>
      <c r="AW187" s="39">
        <f>IFERROR(INDEX(AdvancedOpponentStats!$A:$AD,MATCH($A187,AdvancedOpponentStats!$B:$B,0),COLUMN()-27),INDEX(AdvancedOpponentStats!$A:$AD,MATCH($A187&amp;" NCAA",AdvancedOpponentStats!$B:$B,0),COLUMN()-27))</f>
        <v>0.54200000000000004</v>
      </c>
      <c r="AX187" s="39">
        <f>IFERROR(INDEX(AdvancedOpponentStats!$A:$AD,MATCH($A187,AdvancedOpponentStats!$B:$B,0),COLUMN()-27),INDEX(AdvancedOpponentStats!$A:$AD,MATCH($A187&amp;" NCAA",AdvancedOpponentStats!$B:$B,0),COLUMN()-27))</f>
        <v>48.9</v>
      </c>
      <c r="AY187" s="39">
        <f>IFERROR(INDEX(AdvancedOpponentStats!$A:$AD,MATCH($A187,AdvancedOpponentStats!$B:$B,0),COLUMN()-27),INDEX(AdvancedOpponentStats!$A:$AD,MATCH($A187&amp;" NCAA",AdvancedOpponentStats!$B:$B,0),COLUMN()-27))</f>
        <v>55.2</v>
      </c>
      <c r="AZ187" s="39">
        <f>IFERROR(INDEX(AdvancedOpponentStats!$A:$AD,MATCH($A187,AdvancedOpponentStats!$B:$B,0),COLUMN()-27),INDEX(AdvancedOpponentStats!$A:$AD,MATCH($A187&amp;" NCAA",AdvancedOpponentStats!$B:$B,0),COLUMN()-27))</f>
        <v>8.9</v>
      </c>
      <c r="BA187" s="39">
        <f>IFERROR(INDEX(AdvancedOpponentStats!$A:$AD,MATCH($A187,AdvancedOpponentStats!$B:$B,0),COLUMN()-27),INDEX(AdvancedOpponentStats!$A:$AD,MATCH($A187&amp;" NCAA",AdvancedOpponentStats!$B:$B,0),COLUMN()-27))</f>
        <v>9.8000000000000007</v>
      </c>
      <c r="BB187" s="39">
        <f>IFERROR(INDEX(AdvancedOpponentStats!$A:$AD,MATCH($A187,AdvancedOpponentStats!$B:$B,0),COLUMN()-27),INDEX(AdvancedOpponentStats!$A:$AD,MATCH($A187&amp;" NCAA",AdvancedOpponentStats!$B:$B,0),COLUMN()-27))</f>
        <v>0.51</v>
      </c>
      <c r="BC187" s="39">
        <f>IFERROR(INDEX(AdvancedOpponentStats!$A:$AD,MATCH($A187,AdvancedOpponentStats!$B:$B,0),COLUMN()-27),INDEX(AdvancedOpponentStats!$A:$AD,MATCH($A187&amp;" NCAA",AdvancedOpponentStats!$B:$B,0),COLUMN()-27))</f>
        <v>17.899999999999999</v>
      </c>
      <c r="BD187" s="39">
        <f>IFERROR(INDEX(AdvancedOpponentStats!$A:$AD,MATCH($A187,AdvancedOpponentStats!$B:$B,0),COLUMN()-27),INDEX(AdvancedOpponentStats!$A:$AD,MATCH($A187&amp;" NCAA",AdvancedOpponentStats!$B:$B,0),COLUMN()-27))</f>
        <v>29.2</v>
      </c>
      <c r="BE187" s="39">
        <f>IFERROR(INDEX(AdvancedOpponentStats!$A:$AD,MATCH($A187,AdvancedOpponentStats!$B:$B,0),COLUMN()-27),INDEX(AdvancedOpponentStats!$A:$AD,MATCH($A187&amp;" NCAA",AdvancedOpponentStats!$B:$B,0),COLUMN()-27))</f>
        <v>0.23599999999999999</v>
      </c>
      <c r="BF187" s="41">
        <f>IFERROR(INDEX(TeamRankings!$A:$R,MATCH($A187,TeamRankings!$B:$B,0),COLUMN()-49),INDEX(TeamRankings!$A:$R,MATCH($A187&amp;" NCAA",TeamRankings!$B:$B,0),COLUMN()-49))</f>
        <v>4.18</v>
      </c>
      <c r="BG187" s="41">
        <f>IFERROR(INDEX(TeamRankings!$A:$R,MATCH($A187,TeamRankings!$B:$B,0),COLUMN()-48),INDEX(TeamRankings!$A:$R,MATCH($A187&amp;" NCAA",TeamRankings!$B:$B,0),COLUMN()-48))</f>
        <v>8.1300000000000008</v>
      </c>
      <c r="BH187" s="41">
        <f>IFERROR(INDEX(TeamRankings!$A:$R,MATCH($A187,TeamRankings!$B:$B,0),COLUMN()-47),INDEX(TeamRankings!$A:$R,MATCH($A187&amp;" NCAA",TeamRankings!$B:$B,0),COLUMN()-47))</f>
        <v>7.74</v>
      </c>
      <c r="BI187" s="41">
        <f>IFERROR(INDEX(TeamRankings!$A:$R,MATCH($A187,TeamRankings!$B:$B,0),COLUMN()-47),INDEX(TeamRankings!$A:$R,MATCH($A187&amp;" NCAA",TeamRankings!$B:$B,0),COLUMN()-47))</f>
        <v>4.57</v>
      </c>
      <c r="BJ187" s="41">
        <f>IFERROR(INDEX(TeamRankings!$A:$R,MATCH($A187,TeamRankings!$B:$B,0),COLUMN()-47),INDEX(TeamRankings!$A:$R,MATCH($A187&amp;" NCAA",TeamRankings!$B:$B,0),COLUMN()-47))</f>
        <v>12.31</v>
      </c>
      <c r="BK187" s="41">
        <f>IFERROR(INDEX(TeamRankings!$A:$R,MATCH($A187,TeamRankings!$B:$B,0),COLUMN()-47),INDEX(TeamRankings!$A:$R,MATCH($A187&amp;" NCAA",TeamRankings!$B:$B,0),COLUMN()-47))</f>
        <v>113.29</v>
      </c>
      <c r="BL187" s="41">
        <f>IFERROR(INDEX(TeamRankings!$A:$R,MATCH($A187,TeamRankings!$B:$B,0),COLUMN()-47),INDEX(TeamRankings!$A:$R,MATCH($A187&amp;" NCAA",TeamRankings!$B:$B,0),COLUMN()-47))</f>
        <v>95.17</v>
      </c>
      <c r="BM187" s="41">
        <f>IFERROR(INDEX(TeamRankings!$A:$R,MATCH($A187,TeamRankings!$B:$B,0),COLUMN()-47),INDEX(TeamRankings!$A:$R,MATCH($A187&amp;" NCAA",TeamRankings!$B:$B,0),COLUMN()-47))</f>
        <v>18.12</v>
      </c>
      <c r="BN187">
        <f t="shared" si="48"/>
        <v>36</v>
      </c>
      <c r="BO187">
        <f t="shared" si="49"/>
        <v>64</v>
      </c>
      <c r="BP187">
        <f t="shared" si="35"/>
        <v>75.303030303030297</v>
      </c>
      <c r="BQ187" s="41" t="str">
        <f>INDEX(TeamRankings!$A:$R,MATCH($A187,TeamRankings!$B:$B,0),3)</f>
        <v>SEC</v>
      </c>
      <c r="BR187" s="40">
        <f t="shared" si="36"/>
        <v>6</v>
      </c>
      <c r="BS187" s="40">
        <f t="shared" si="37"/>
        <v>-2.6000000000000023E-2</v>
      </c>
      <c r="BT187" s="40">
        <f t="shared" si="38"/>
        <v>5.4000000000000048E-2</v>
      </c>
      <c r="BU187" s="40">
        <f t="shared" si="39"/>
        <v>2.5999999999999912E-2</v>
      </c>
      <c r="BV187" s="40">
        <f t="shared" si="40"/>
        <v>2.2000000000000028</v>
      </c>
      <c r="BW187" s="40">
        <f t="shared" si="41"/>
        <v>-1</v>
      </c>
      <c r="BX187" s="40">
        <f t="shared" si="42"/>
        <v>1.2999999999999989</v>
      </c>
      <c r="BY187" s="40">
        <f t="shared" si="43"/>
        <v>-0.20000000000000107</v>
      </c>
      <c r="BZ187" s="40">
        <f t="shared" si="44"/>
        <v>2.1000000000000019E-2</v>
      </c>
      <c r="CA187" s="40">
        <f t="shared" si="45"/>
        <v>-1.8999999999999986</v>
      </c>
      <c r="CB187" s="40">
        <f t="shared" si="46"/>
        <v>0.90000000000000213</v>
      </c>
      <c r="CC187" s="40">
        <f t="shared" si="47"/>
        <v>6.0000000000000053E-3</v>
      </c>
    </row>
    <row r="188" spans="1:81" x14ac:dyDescent="0.25">
      <c r="A188" t="s">
        <v>311</v>
      </c>
      <c r="B188">
        <f>IFERROR(INDEX(BasicStats!$A:$AH,MATCH($A188,BasicStats!$B:$B,0),COLUMN()+1),INDEX(BasicStats!$A:$AH,MATCH($A188&amp;" NCAA",BasicStats!$B:$B,0),COLUMN()+1))</f>
        <v>32</v>
      </c>
      <c r="C188">
        <f>IFERROR(INDEX(BasicStats!$A:$AH,MATCH($A188,BasicStats!$B:$B,0),COLUMN()+1),INDEX(BasicStats!$A:$AH,MATCH($A188&amp;" NCAA",BasicStats!$B:$B,0),COLUMN()+1))</f>
        <v>11</v>
      </c>
      <c r="D188">
        <f>IFERROR(INDEX(BasicStats!$A:$AH,MATCH($A188,BasicStats!$B:$B,0),COLUMN()+1),INDEX(BasicStats!$A:$AH,MATCH($A188&amp;" NCAA",BasicStats!$B:$B,0),COLUMN()+1))</f>
        <v>21</v>
      </c>
      <c r="E188">
        <f>IFERROR(INDEX(BasicStats!$A:$AH,MATCH($A188,BasicStats!$B:$B,0),COLUMN()+1),INDEX(BasicStats!$A:$AH,MATCH($A188&amp;" NCAA",BasicStats!$B:$B,0),COLUMN()+1))</f>
        <v>0.34399999999999997</v>
      </c>
      <c r="F188">
        <f>IFERROR(INDEX(BasicStats!$A:$AH,MATCH($A188,BasicStats!$B:$B,0),COLUMN()+1),INDEX(BasicStats!$A:$AH,MATCH($A188&amp;" NCAA",BasicStats!$B:$B,0),COLUMN()+1))</f>
        <v>-6.58</v>
      </c>
      <c r="G188">
        <f>IFERROR(INDEX(BasicStats!$A:$AH,MATCH($A188,BasicStats!$B:$B,0),COLUMN()+1),INDEX(BasicStats!$A:$AH,MATCH($A188&amp;" NCAA",BasicStats!$B:$B,0),COLUMN()+1))</f>
        <v>-1.52</v>
      </c>
      <c r="H188">
        <f>IFERROR(INDEX(BasicStats!$A:$AH,MATCH($A188,BasicStats!$B:$B,0),COLUMN()+1),INDEX(BasicStats!$A:$AH,MATCH($A188&amp;" NCAA",BasicStats!$B:$B,0),COLUMN()+1))</f>
        <v>6</v>
      </c>
      <c r="I188">
        <f>IFERROR(INDEX(BasicStats!$A:$AH,MATCH($A188,BasicStats!$B:$B,0),COLUMN()+1),INDEX(BasicStats!$A:$AH,MATCH($A188&amp;" NCAA",BasicStats!$B:$B,0),COLUMN()+1))</f>
        <v>10</v>
      </c>
      <c r="J188">
        <f>IFERROR(INDEX(BasicStats!$A:$AH,MATCH($A188,BasicStats!$B:$B,0),COLUMN()+1),INDEX(BasicStats!$A:$AH,MATCH($A188&amp;" NCAA",BasicStats!$B:$B,0),COLUMN()+1))</f>
        <v>8</v>
      </c>
      <c r="K188">
        <f>IFERROR(INDEX(BasicStats!$A:$AH,MATCH($A188,BasicStats!$B:$B,0),COLUMN()+1),INDEX(BasicStats!$A:$AH,MATCH($A188&amp;" NCAA",BasicStats!$B:$B,0),COLUMN()+1))</f>
        <v>5</v>
      </c>
      <c r="L188">
        <f>IFERROR(INDEX(BasicStats!$A:$AH,MATCH($A188,BasicStats!$B:$B,0),COLUMN()+1),INDEX(BasicStats!$A:$AH,MATCH($A188&amp;" NCAA",BasicStats!$B:$B,0),COLUMN()+1))</f>
        <v>3</v>
      </c>
      <c r="M188">
        <f>IFERROR(INDEX(BasicStats!$A:$AH,MATCH($A188,BasicStats!$B:$B,0),COLUMN()+1),INDEX(BasicStats!$A:$AH,MATCH($A188&amp;" NCAA",BasicStats!$B:$B,0),COLUMN()+1))</f>
        <v>13</v>
      </c>
      <c r="N188">
        <f>IFERROR(INDEX(BasicStats!$A:$AH,MATCH($A188,BasicStats!$B:$B,0),COLUMN()+1),INDEX(BasicStats!$A:$AH,MATCH($A188&amp;" NCAA",BasicStats!$B:$B,0),COLUMN()+1))</f>
        <v>2220</v>
      </c>
      <c r="O188">
        <f>IFERROR(INDEX(BasicStats!$A:$AH,MATCH($A188,BasicStats!$B:$B,0),COLUMN()+1),INDEX(BasicStats!$A:$AH,MATCH($A188&amp;" NCAA",BasicStats!$B:$B,0),COLUMN()+1))</f>
        <v>2341</v>
      </c>
      <c r="P188">
        <f>IFERROR(INDEX(BasicStats!$A:$AH,MATCH($A188,BasicStats!$B:$B,0),COLUMN()+1),INDEX(BasicStats!$A:$AH,MATCH($A188&amp;" NCAA",BasicStats!$B:$B,0),COLUMN()+1))</f>
        <v>0</v>
      </c>
      <c r="Q188">
        <f>IFERROR(INDEX(BasicStats!$A:$AH,MATCH($A188,BasicStats!$B:$B,0),COLUMN()+1),INDEX(BasicStats!$A:$AH,MATCH($A188&amp;" NCAA",BasicStats!$B:$B,0),COLUMN()+1))</f>
        <v>1290</v>
      </c>
      <c r="R188">
        <f>IFERROR(INDEX(BasicStats!$A:$AH,MATCH($A188,BasicStats!$B:$B,0),COLUMN()+1),INDEX(BasicStats!$A:$AH,MATCH($A188&amp;" NCAA",BasicStats!$B:$B,0),COLUMN()+1))</f>
        <v>774</v>
      </c>
      <c r="S188">
        <f>IFERROR(INDEX(BasicStats!$A:$AH,MATCH($A188,BasicStats!$B:$B,0),COLUMN()+1),INDEX(BasicStats!$A:$AH,MATCH($A188&amp;" NCAA",BasicStats!$B:$B,0),COLUMN()+1))</f>
        <v>1794</v>
      </c>
      <c r="T188">
        <f>IFERROR(INDEX(BasicStats!$A:$AH,MATCH($A188,BasicStats!$B:$B,0),COLUMN()+1),INDEX(BasicStats!$A:$AH,MATCH($A188&amp;" NCAA",BasicStats!$B:$B,0),COLUMN()+1))</f>
        <v>0.43099999999999999</v>
      </c>
      <c r="U188">
        <f>IFERROR(INDEX(BasicStats!$A:$AH,MATCH($A188,BasicStats!$B:$B,0),COLUMN()+1),INDEX(BasicStats!$A:$AH,MATCH($A188&amp;" NCAA",BasicStats!$B:$B,0),COLUMN()+1))</f>
        <v>259</v>
      </c>
      <c r="V188">
        <f>IFERROR(INDEX(BasicStats!$A:$AH,MATCH($A188,BasicStats!$B:$B,0),COLUMN()+1),INDEX(BasicStats!$A:$AH,MATCH($A188&amp;" NCAA",BasicStats!$B:$B,0),COLUMN()+1))</f>
        <v>728</v>
      </c>
      <c r="W188">
        <f>IFERROR(INDEX(BasicStats!$A:$AH,MATCH($A188,BasicStats!$B:$B,0),COLUMN()+1),INDEX(BasicStats!$A:$AH,MATCH($A188&amp;" NCAA",BasicStats!$B:$B,0),COLUMN()+1))</f>
        <v>0.35599999999999998</v>
      </c>
      <c r="X188">
        <f>IFERROR(INDEX(BasicStats!$A:$AH,MATCH($A188,BasicStats!$B:$B,0),COLUMN()+1),INDEX(BasicStats!$A:$AH,MATCH($A188&amp;" NCAA",BasicStats!$B:$B,0),COLUMN()+1))</f>
        <v>413</v>
      </c>
      <c r="Y188">
        <f>IFERROR(INDEX(BasicStats!$A:$AH,MATCH($A188,BasicStats!$B:$B,0),COLUMN()+1),INDEX(BasicStats!$A:$AH,MATCH($A188&amp;" NCAA",BasicStats!$B:$B,0),COLUMN()+1))</f>
        <v>590</v>
      </c>
      <c r="Z188">
        <f>IFERROR(INDEX(BasicStats!$A:$AH,MATCH($A188,BasicStats!$B:$B,0),COLUMN()+1),INDEX(BasicStats!$A:$AH,MATCH($A188&amp;" NCAA",BasicStats!$B:$B,0),COLUMN()+1))</f>
        <v>0.7</v>
      </c>
      <c r="AA188">
        <f>IFERROR(INDEX(BasicStats!$A:$AH,MATCH($A188,BasicStats!$B:$B,0),COLUMN()+1),INDEX(BasicStats!$A:$AH,MATCH($A188&amp;" NCAA",BasicStats!$B:$B,0),COLUMN()+1))</f>
        <v>261</v>
      </c>
      <c r="AB188">
        <f>IFERROR(INDEX(BasicStats!$A:$AH,MATCH($A188,BasicStats!$B:$B,0),COLUMN()+1),INDEX(BasicStats!$A:$AH,MATCH($A188&amp;" NCAA",BasicStats!$B:$B,0),COLUMN()+1))</f>
        <v>966</v>
      </c>
      <c r="AC188">
        <f>IFERROR(INDEX(BasicStats!$A:$AH,MATCH($A188,BasicStats!$B:$B,0),COLUMN()+1),INDEX(BasicStats!$A:$AH,MATCH($A188&amp;" NCAA",BasicStats!$B:$B,0),COLUMN()+1))</f>
        <v>352</v>
      </c>
      <c r="AD188">
        <f>IFERROR(INDEX(BasicStats!$A:$AH,MATCH($A188,BasicStats!$B:$B,0),COLUMN()+1),INDEX(BasicStats!$A:$AH,MATCH($A188&amp;" NCAA",BasicStats!$B:$B,0),COLUMN()+1))</f>
        <v>232</v>
      </c>
      <c r="AE188">
        <f>IFERROR(INDEX(BasicStats!$A:$AH,MATCH($A188,BasicStats!$B:$B,0),COLUMN()+1),INDEX(BasicStats!$A:$AH,MATCH($A188&amp;" NCAA",BasicStats!$B:$B,0),COLUMN()+1))</f>
        <v>90</v>
      </c>
      <c r="AF188">
        <f>IFERROR(INDEX(BasicStats!$A:$AH,MATCH($A188,BasicStats!$B:$B,0),COLUMN()+1),INDEX(BasicStats!$A:$AH,MATCH($A188&amp;" NCAA",BasicStats!$B:$B,0),COLUMN()+1))</f>
        <v>391</v>
      </c>
      <c r="AG188" s="38">
        <f>IFERROR(INDEX(AdvancedStats!$A:$AD,MATCH($A188,AdvancedStats!$B:$B,0),COLUMN()-15),INDEX(AdvancedStats!$A:$AD,MATCH($A188&amp;" NCAA",AdvancedStats!$B:$B,0),COLUMN()-15))</f>
        <v>68.599999999999994</v>
      </c>
      <c r="AH188" s="38">
        <f>IFERROR(INDEX(AdvancedStats!$A:$AD,MATCH($A188,AdvancedStats!$B:$B,0),COLUMN()-15),INDEX(AdvancedStats!$A:$AD,MATCH($A188&amp;" NCAA",AdvancedStats!$B:$B,0),COLUMN()-15))</f>
        <v>100.3</v>
      </c>
      <c r="AI188" s="38">
        <f>IFERROR(INDEX(AdvancedStats!$A:$AD,MATCH($A188,AdvancedStats!$B:$B,0),COLUMN()-15),INDEX(AdvancedStats!$A:$AD,MATCH($A188&amp;" NCAA",AdvancedStats!$B:$B,0),COLUMN()-15))</f>
        <v>0.32900000000000001</v>
      </c>
      <c r="AJ188" s="38">
        <f>IFERROR(INDEX(AdvancedStats!$A:$AD,MATCH($A188,AdvancedStats!$B:$B,0),COLUMN()-15),INDEX(AdvancedStats!$A:$AD,MATCH($A188&amp;" NCAA",AdvancedStats!$B:$B,0),COLUMN()-15))</f>
        <v>0.40600000000000003</v>
      </c>
      <c r="AK188" s="38">
        <f>IFERROR(INDEX(AdvancedStats!$A:$AD,MATCH($A188,AdvancedStats!$B:$B,0),COLUMN()-15),INDEX(AdvancedStats!$A:$AD,MATCH($A188&amp;" NCAA",AdvancedStats!$B:$B,0),COLUMN()-15))</f>
        <v>0.53500000000000003</v>
      </c>
      <c r="AL188" s="38">
        <f>IFERROR(INDEX(AdvancedStats!$A:$AD,MATCH($A188,AdvancedStats!$B:$B,0),COLUMN()-15),INDEX(AdvancedStats!$A:$AD,MATCH($A188&amp;" NCAA",AdvancedStats!$B:$B,0),COLUMN()-15))</f>
        <v>45.4</v>
      </c>
      <c r="AM188" s="38">
        <f>IFERROR(INDEX(AdvancedStats!$A:$AD,MATCH($A188,AdvancedStats!$B:$B,0),COLUMN()-15),INDEX(AdvancedStats!$A:$AD,MATCH($A188&amp;" NCAA",AdvancedStats!$B:$B,0),COLUMN()-15))</f>
        <v>45.5</v>
      </c>
      <c r="AN188" s="38">
        <f>IFERROR(INDEX(AdvancedStats!$A:$AD,MATCH($A188,AdvancedStats!$B:$B,0),COLUMN()-15),INDEX(AdvancedStats!$A:$AD,MATCH($A188&amp;" NCAA",AdvancedStats!$B:$B,0),COLUMN()-15))</f>
        <v>10.5</v>
      </c>
      <c r="AO188" s="38">
        <f>IFERROR(INDEX(AdvancedStats!$A:$AD,MATCH($A188,AdvancedStats!$B:$B,0),COLUMN()-15),INDEX(AdvancedStats!$A:$AD,MATCH($A188&amp;" NCAA",AdvancedStats!$B:$B,0),COLUMN()-15))</f>
        <v>8</v>
      </c>
      <c r="AP188" s="38">
        <f>IFERROR(INDEX(AdvancedStats!$A:$AD,MATCH($A188,AdvancedStats!$B:$B,0),COLUMN()-15),INDEX(AdvancedStats!$A:$AD,MATCH($A188&amp;" NCAA",AdvancedStats!$B:$B,0),COLUMN()-15))</f>
        <v>0.504</v>
      </c>
      <c r="AQ188" s="38">
        <f>IFERROR(INDEX(AdvancedStats!$A:$AD,MATCH($A188,AdvancedStats!$B:$B,0),COLUMN()-15),INDEX(AdvancedStats!$A:$AD,MATCH($A188&amp;" NCAA",AdvancedStats!$B:$B,0),COLUMN()-15))</f>
        <v>15.9</v>
      </c>
      <c r="AR188" s="38">
        <f>IFERROR(INDEX(AdvancedStats!$A:$AD,MATCH($A188,AdvancedStats!$B:$B,0),COLUMN()-15),INDEX(AdvancedStats!$A:$AD,MATCH($A188&amp;" NCAA",AdvancedStats!$B:$B,0),COLUMN()-15))</f>
        <v>23.7</v>
      </c>
      <c r="AS188" s="38">
        <f>IFERROR(INDEX(AdvancedStats!$A:$AD,MATCH($A188,AdvancedStats!$B:$B,0),COLUMN()-15),INDEX(AdvancedStats!$A:$AD,MATCH($A188&amp;" NCAA",AdvancedStats!$B:$B,0),COLUMN()-15))</f>
        <v>0.23</v>
      </c>
      <c r="AT188" s="39">
        <f>IFERROR(INDEX(AdvancedOpponentStats!$A:$AD,MATCH($A188,AdvancedOpponentStats!$B:$B,0),COLUMN()-27),INDEX(AdvancedOpponentStats!$A:$AD,MATCH($A188&amp;" NCAA",AdvancedOpponentStats!$B:$B,0),COLUMN()-27))</f>
        <v>105.8</v>
      </c>
      <c r="AU188" s="39">
        <f>IFERROR(INDEX(AdvancedOpponentStats!$A:$AD,MATCH($A188,AdvancedOpponentStats!$B:$B,0),COLUMN()-27),INDEX(AdvancedOpponentStats!$A:$AD,MATCH($A188&amp;" NCAA",AdvancedOpponentStats!$B:$B,0),COLUMN()-27))</f>
        <v>0.36599999999999999</v>
      </c>
      <c r="AV188" s="39">
        <f>IFERROR(INDEX(AdvancedOpponentStats!$A:$AD,MATCH($A188,AdvancedOpponentStats!$B:$B,0),COLUMN()-27),INDEX(AdvancedOpponentStats!$A:$AD,MATCH($A188&amp;" NCAA",AdvancedOpponentStats!$B:$B,0),COLUMN()-27))</f>
        <v>0.36299999999999999</v>
      </c>
      <c r="AW188" s="39">
        <f>IFERROR(INDEX(AdvancedOpponentStats!$A:$AD,MATCH($A188,AdvancedOpponentStats!$B:$B,0),COLUMN()-27),INDEX(AdvancedOpponentStats!$A:$AD,MATCH($A188&amp;" NCAA",AdvancedOpponentStats!$B:$B,0),COLUMN()-27))</f>
        <v>0.56200000000000006</v>
      </c>
      <c r="AX188" s="39">
        <f>IFERROR(INDEX(AdvancedOpponentStats!$A:$AD,MATCH($A188,AdvancedOpponentStats!$B:$B,0),COLUMN()-27),INDEX(AdvancedOpponentStats!$A:$AD,MATCH($A188&amp;" NCAA",AdvancedOpponentStats!$B:$B,0),COLUMN()-27))</f>
        <v>54.6</v>
      </c>
      <c r="AY188" s="39">
        <f>IFERROR(INDEX(AdvancedOpponentStats!$A:$AD,MATCH($A188,AdvancedOpponentStats!$B:$B,0),COLUMN()-27),INDEX(AdvancedOpponentStats!$A:$AD,MATCH($A188&amp;" NCAA",AdvancedOpponentStats!$B:$B,0),COLUMN()-27))</f>
        <v>51.3</v>
      </c>
      <c r="AZ188" s="39">
        <f>IFERROR(INDEX(AdvancedOpponentStats!$A:$AD,MATCH($A188,AdvancedOpponentStats!$B:$B,0),COLUMN()-27),INDEX(AdvancedOpponentStats!$A:$AD,MATCH($A188&amp;" NCAA",AdvancedOpponentStats!$B:$B,0),COLUMN()-27))</f>
        <v>7.8</v>
      </c>
      <c r="BA188" s="39">
        <f>IFERROR(INDEX(AdvancedOpponentStats!$A:$AD,MATCH($A188,AdvancedOpponentStats!$B:$B,0),COLUMN()-27),INDEX(AdvancedOpponentStats!$A:$AD,MATCH($A188&amp;" NCAA",AdvancedOpponentStats!$B:$B,0),COLUMN()-27))</f>
        <v>9.8000000000000007</v>
      </c>
      <c r="BB188" s="39">
        <f>IFERROR(INDEX(AdvancedOpponentStats!$A:$AD,MATCH($A188,AdvancedOpponentStats!$B:$B,0),COLUMN()-27),INDEX(AdvancedOpponentStats!$A:$AD,MATCH($A188&amp;" NCAA",AdvancedOpponentStats!$B:$B,0),COLUMN()-27))</f>
        <v>0.53100000000000003</v>
      </c>
      <c r="BC188" s="39">
        <f>IFERROR(INDEX(AdvancedOpponentStats!$A:$AD,MATCH($A188,AdvancedOpponentStats!$B:$B,0),COLUMN()-27),INDEX(AdvancedOpponentStats!$A:$AD,MATCH($A188&amp;" NCAA",AdvancedOpponentStats!$B:$B,0),COLUMN()-27))</f>
        <v>18.3</v>
      </c>
      <c r="BD188" s="39">
        <f>IFERROR(INDEX(AdvancedOpponentStats!$A:$AD,MATCH($A188,AdvancedOpponentStats!$B:$B,0),COLUMN()-27),INDEX(AdvancedOpponentStats!$A:$AD,MATCH($A188&amp;" NCAA",AdvancedOpponentStats!$B:$B,0),COLUMN()-27))</f>
        <v>31.6</v>
      </c>
      <c r="BE188" s="39">
        <f>IFERROR(INDEX(AdvancedOpponentStats!$A:$AD,MATCH($A188,AdvancedOpponentStats!$B:$B,0),COLUMN()-27),INDEX(AdvancedOpponentStats!$A:$AD,MATCH($A188&amp;" NCAA",AdvancedOpponentStats!$B:$B,0),COLUMN()-27))</f>
        <v>0.25800000000000001</v>
      </c>
      <c r="BF188" s="41">
        <f>IFERROR(INDEX(TeamRankings!$A:$R,MATCH($A188,TeamRankings!$B:$B,0),COLUMN()-49),INDEX(TeamRankings!$A:$R,MATCH($A188&amp;" NCAA",TeamRankings!$B:$B,0),COLUMN()-49))</f>
        <v>-3.78</v>
      </c>
      <c r="BG188" s="41">
        <f>IFERROR(INDEX(TeamRankings!$A:$R,MATCH($A188,TeamRankings!$B:$B,0),COLUMN()-48),INDEX(TeamRankings!$A:$R,MATCH($A188&amp;" NCAA",TeamRankings!$B:$B,0),COLUMN()-48))</f>
        <v>-1.52</v>
      </c>
      <c r="BH188" s="41">
        <f>IFERROR(INDEX(TeamRankings!$A:$R,MATCH($A188,TeamRankings!$B:$B,0),COLUMN()-47),INDEX(TeamRankings!$A:$R,MATCH($A188&amp;" NCAA",TeamRankings!$B:$B,0),COLUMN()-47))</f>
        <v>-4.9000000000000004</v>
      </c>
      <c r="BI188" s="41">
        <f>IFERROR(INDEX(TeamRankings!$A:$R,MATCH($A188,TeamRankings!$B:$B,0),COLUMN()-47),INDEX(TeamRankings!$A:$R,MATCH($A188&amp;" NCAA",TeamRankings!$B:$B,0),COLUMN()-47))</f>
        <v>-1.68</v>
      </c>
      <c r="BJ188" s="41">
        <f>IFERROR(INDEX(TeamRankings!$A:$R,MATCH($A188,TeamRankings!$B:$B,0),COLUMN()-47),INDEX(TeamRankings!$A:$R,MATCH($A188&amp;" NCAA",TeamRankings!$B:$B,0),COLUMN()-47))</f>
        <v>-6.58</v>
      </c>
      <c r="BK188" s="41">
        <f>IFERROR(INDEX(TeamRankings!$A:$R,MATCH($A188,TeamRankings!$B:$B,0),COLUMN()-47),INDEX(TeamRankings!$A:$R,MATCH($A188&amp;" NCAA",TeamRankings!$B:$B,0),COLUMN()-47))</f>
        <v>98.37</v>
      </c>
      <c r="BL188" s="41">
        <f>IFERROR(INDEX(TeamRankings!$A:$R,MATCH($A188,TeamRankings!$B:$B,0),COLUMN()-47),INDEX(TeamRankings!$A:$R,MATCH($A188&amp;" NCAA",TeamRankings!$B:$B,0),COLUMN()-47))</f>
        <v>107.07</v>
      </c>
      <c r="BM188" s="41">
        <f>IFERROR(INDEX(TeamRankings!$A:$R,MATCH($A188,TeamRankings!$B:$B,0),COLUMN()-47),INDEX(TeamRankings!$A:$R,MATCH($A188&amp;" NCAA",TeamRankings!$B:$B,0),COLUMN()-47))</f>
        <v>-8.6999999999999993</v>
      </c>
      <c r="BN188">
        <f t="shared" si="48"/>
        <v>257</v>
      </c>
      <c r="BO188">
        <f t="shared" si="49"/>
        <v>239</v>
      </c>
      <c r="BP188">
        <f t="shared" si="35"/>
        <v>69.375</v>
      </c>
      <c r="BQ188" s="41" t="str">
        <f>INDEX(TeamRankings!$A:$R,MATCH($A188,TeamRankings!$B:$B,0),3)</f>
        <v>WAC</v>
      </c>
      <c r="BR188" s="40">
        <f t="shared" si="36"/>
        <v>-5.5</v>
      </c>
      <c r="BS188" s="40">
        <f t="shared" si="37"/>
        <v>-3.6999999999999977E-2</v>
      </c>
      <c r="BT188" s="40">
        <f t="shared" si="38"/>
        <v>4.3000000000000038E-2</v>
      </c>
      <c r="BU188" s="40">
        <f t="shared" si="39"/>
        <v>-2.7000000000000024E-2</v>
      </c>
      <c r="BV188" s="40">
        <f t="shared" si="40"/>
        <v>-9.2000000000000028</v>
      </c>
      <c r="BW188" s="40">
        <f t="shared" si="41"/>
        <v>-5.7999999999999972</v>
      </c>
      <c r="BX188" s="40">
        <f t="shared" si="42"/>
        <v>2.7</v>
      </c>
      <c r="BY188" s="40">
        <f t="shared" si="43"/>
        <v>-1.8000000000000007</v>
      </c>
      <c r="BZ188" s="40">
        <f t="shared" si="44"/>
        <v>-2.7000000000000024E-2</v>
      </c>
      <c r="CA188" s="40">
        <f t="shared" si="45"/>
        <v>-2.4000000000000004</v>
      </c>
      <c r="CB188" s="40">
        <f t="shared" si="46"/>
        <v>-7.9000000000000021</v>
      </c>
      <c r="CC188" s="40">
        <f t="shared" si="47"/>
        <v>-2.7999999999999997E-2</v>
      </c>
    </row>
    <row r="189" spans="1:81" x14ac:dyDescent="0.25">
      <c r="A189" t="s">
        <v>312</v>
      </c>
      <c r="B189">
        <f>IFERROR(INDEX(BasicStats!$A:$AH,MATCH($A189,BasicStats!$B:$B,0),COLUMN()+1),INDEX(BasicStats!$A:$AH,MATCH($A189&amp;" NCAA",BasicStats!$B:$B,0),COLUMN()+1))</f>
        <v>32</v>
      </c>
      <c r="C189">
        <f>IFERROR(INDEX(BasicStats!$A:$AH,MATCH($A189,BasicStats!$B:$B,0),COLUMN()+1),INDEX(BasicStats!$A:$AH,MATCH($A189&amp;" NCAA",BasicStats!$B:$B,0),COLUMN()+1))</f>
        <v>16</v>
      </c>
      <c r="D189">
        <f>IFERROR(INDEX(BasicStats!$A:$AH,MATCH($A189,BasicStats!$B:$B,0),COLUMN()+1),INDEX(BasicStats!$A:$AH,MATCH($A189&amp;" NCAA",BasicStats!$B:$B,0),COLUMN()+1))</f>
        <v>16</v>
      </c>
      <c r="E189">
        <f>IFERROR(INDEX(BasicStats!$A:$AH,MATCH($A189,BasicStats!$B:$B,0),COLUMN()+1),INDEX(BasicStats!$A:$AH,MATCH($A189&amp;" NCAA",BasicStats!$B:$B,0),COLUMN()+1))</f>
        <v>0.5</v>
      </c>
      <c r="F189">
        <f>IFERROR(INDEX(BasicStats!$A:$AH,MATCH($A189,BasicStats!$B:$B,0),COLUMN()+1),INDEX(BasicStats!$A:$AH,MATCH($A189&amp;" NCAA",BasicStats!$B:$B,0),COLUMN()+1))</f>
        <v>-1.1599999999999999</v>
      </c>
      <c r="G189">
        <f>IFERROR(INDEX(BasicStats!$A:$AH,MATCH($A189,BasicStats!$B:$B,0),COLUMN()+1),INDEX(BasicStats!$A:$AH,MATCH($A189&amp;" NCAA",BasicStats!$B:$B,0),COLUMN()+1))</f>
        <v>-1</v>
      </c>
      <c r="H189">
        <f>IFERROR(INDEX(BasicStats!$A:$AH,MATCH($A189,BasicStats!$B:$B,0),COLUMN()+1),INDEX(BasicStats!$A:$AH,MATCH($A189&amp;" NCAA",BasicStats!$B:$B,0),COLUMN()+1))</f>
        <v>10</v>
      </c>
      <c r="I189">
        <f>IFERROR(INDEX(BasicStats!$A:$AH,MATCH($A189,BasicStats!$B:$B,0),COLUMN()+1),INDEX(BasicStats!$A:$AH,MATCH($A189&amp;" NCAA",BasicStats!$B:$B,0),COLUMN()+1))</f>
        <v>8</v>
      </c>
      <c r="J189">
        <f>IFERROR(INDEX(BasicStats!$A:$AH,MATCH($A189,BasicStats!$B:$B,0),COLUMN()+1),INDEX(BasicStats!$A:$AH,MATCH($A189&amp;" NCAA",BasicStats!$B:$B,0),COLUMN()+1))</f>
        <v>11</v>
      </c>
      <c r="K189">
        <f>IFERROR(INDEX(BasicStats!$A:$AH,MATCH($A189,BasicStats!$B:$B,0),COLUMN()+1),INDEX(BasicStats!$A:$AH,MATCH($A189&amp;" NCAA",BasicStats!$B:$B,0),COLUMN()+1))</f>
        <v>4</v>
      </c>
      <c r="L189">
        <f>IFERROR(INDEX(BasicStats!$A:$AH,MATCH($A189,BasicStats!$B:$B,0),COLUMN()+1),INDEX(BasicStats!$A:$AH,MATCH($A189&amp;" NCAA",BasicStats!$B:$B,0),COLUMN()+1))</f>
        <v>5</v>
      </c>
      <c r="M189">
        <f>IFERROR(INDEX(BasicStats!$A:$AH,MATCH($A189,BasicStats!$B:$B,0),COLUMN()+1),INDEX(BasicStats!$A:$AH,MATCH($A189&amp;" NCAA",BasicStats!$B:$B,0),COLUMN()+1))</f>
        <v>9</v>
      </c>
      <c r="N189">
        <f>IFERROR(INDEX(BasicStats!$A:$AH,MATCH($A189,BasicStats!$B:$B,0),COLUMN()+1),INDEX(BasicStats!$A:$AH,MATCH($A189&amp;" NCAA",BasicStats!$B:$B,0),COLUMN()+1))</f>
        <v>2206</v>
      </c>
      <c r="O189">
        <f>IFERROR(INDEX(BasicStats!$A:$AH,MATCH($A189,BasicStats!$B:$B,0),COLUMN()+1),INDEX(BasicStats!$A:$AH,MATCH($A189&amp;" NCAA",BasicStats!$B:$B,0),COLUMN()+1))</f>
        <v>2157</v>
      </c>
      <c r="P189">
        <f>IFERROR(INDEX(BasicStats!$A:$AH,MATCH($A189,BasicStats!$B:$B,0),COLUMN()+1),INDEX(BasicStats!$A:$AH,MATCH($A189&amp;" NCAA",BasicStats!$B:$B,0),COLUMN()+1))</f>
        <v>0</v>
      </c>
      <c r="Q189">
        <f>IFERROR(INDEX(BasicStats!$A:$AH,MATCH($A189,BasicStats!$B:$B,0),COLUMN()+1),INDEX(BasicStats!$A:$AH,MATCH($A189&amp;" NCAA",BasicStats!$B:$B,0),COLUMN()+1))</f>
        <v>1285</v>
      </c>
      <c r="R189">
        <f>IFERROR(INDEX(BasicStats!$A:$AH,MATCH($A189,BasicStats!$B:$B,0),COLUMN()+1),INDEX(BasicStats!$A:$AH,MATCH($A189&amp;" NCAA",BasicStats!$B:$B,0),COLUMN()+1))</f>
        <v>774</v>
      </c>
      <c r="S189">
        <f>IFERROR(INDEX(BasicStats!$A:$AH,MATCH($A189,BasicStats!$B:$B,0),COLUMN()+1),INDEX(BasicStats!$A:$AH,MATCH($A189&amp;" NCAA",BasicStats!$B:$B,0),COLUMN()+1))</f>
        <v>1714</v>
      </c>
      <c r="T189">
        <f>IFERROR(INDEX(BasicStats!$A:$AH,MATCH($A189,BasicStats!$B:$B,0),COLUMN()+1),INDEX(BasicStats!$A:$AH,MATCH($A189&amp;" NCAA",BasicStats!$B:$B,0),COLUMN()+1))</f>
        <v>0.45200000000000001</v>
      </c>
      <c r="U189">
        <f>IFERROR(INDEX(BasicStats!$A:$AH,MATCH($A189,BasicStats!$B:$B,0),COLUMN()+1),INDEX(BasicStats!$A:$AH,MATCH($A189&amp;" NCAA",BasicStats!$B:$B,0),COLUMN()+1))</f>
        <v>224</v>
      </c>
      <c r="V189">
        <f>IFERROR(INDEX(BasicStats!$A:$AH,MATCH($A189,BasicStats!$B:$B,0),COLUMN()+1),INDEX(BasicStats!$A:$AH,MATCH($A189&amp;" NCAA",BasicStats!$B:$B,0),COLUMN()+1))</f>
        <v>649</v>
      </c>
      <c r="W189">
        <f>IFERROR(INDEX(BasicStats!$A:$AH,MATCH($A189,BasicStats!$B:$B,0),COLUMN()+1),INDEX(BasicStats!$A:$AH,MATCH($A189&amp;" NCAA",BasicStats!$B:$B,0),COLUMN()+1))</f>
        <v>0.34499999999999997</v>
      </c>
      <c r="X189">
        <f>IFERROR(INDEX(BasicStats!$A:$AH,MATCH($A189,BasicStats!$B:$B,0),COLUMN()+1),INDEX(BasicStats!$A:$AH,MATCH($A189&amp;" NCAA",BasicStats!$B:$B,0),COLUMN()+1))</f>
        <v>434</v>
      </c>
      <c r="Y189">
        <f>IFERROR(INDEX(BasicStats!$A:$AH,MATCH($A189,BasicStats!$B:$B,0),COLUMN()+1),INDEX(BasicStats!$A:$AH,MATCH($A189&amp;" NCAA",BasicStats!$B:$B,0),COLUMN()+1))</f>
        <v>627</v>
      </c>
      <c r="Z189">
        <f>IFERROR(INDEX(BasicStats!$A:$AH,MATCH($A189,BasicStats!$B:$B,0),COLUMN()+1),INDEX(BasicStats!$A:$AH,MATCH($A189&amp;" NCAA",BasicStats!$B:$B,0),COLUMN()+1))</f>
        <v>0.69199999999999995</v>
      </c>
      <c r="AA189">
        <f>IFERROR(INDEX(BasicStats!$A:$AH,MATCH($A189,BasicStats!$B:$B,0),COLUMN()+1),INDEX(BasicStats!$A:$AH,MATCH($A189&amp;" NCAA",BasicStats!$B:$B,0),COLUMN()+1))</f>
        <v>270</v>
      </c>
      <c r="AB189">
        <f>IFERROR(INDEX(BasicStats!$A:$AH,MATCH($A189,BasicStats!$B:$B,0),COLUMN()+1),INDEX(BasicStats!$A:$AH,MATCH($A189&amp;" NCAA",BasicStats!$B:$B,0),COLUMN()+1))</f>
        <v>1000</v>
      </c>
      <c r="AC189">
        <f>IFERROR(INDEX(BasicStats!$A:$AH,MATCH($A189,BasicStats!$B:$B,0),COLUMN()+1),INDEX(BasicStats!$A:$AH,MATCH($A189&amp;" NCAA",BasicStats!$B:$B,0),COLUMN()+1))</f>
        <v>354</v>
      </c>
      <c r="AD189">
        <f>IFERROR(INDEX(BasicStats!$A:$AH,MATCH($A189,BasicStats!$B:$B,0),COLUMN()+1),INDEX(BasicStats!$A:$AH,MATCH($A189&amp;" NCAA",BasicStats!$B:$B,0),COLUMN()+1))</f>
        <v>221</v>
      </c>
      <c r="AE189">
        <f>IFERROR(INDEX(BasicStats!$A:$AH,MATCH($A189,BasicStats!$B:$B,0),COLUMN()+1),INDEX(BasicStats!$A:$AH,MATCH($A189&amp;" NCAA",BasicStats!$B:$B,0),COLUMN()+1))</f>
        <v>127</v>
      </c>
      <c r="AF189">
        <f>IFERROR(INDEX(BasicStats!$A:$AH,MATCH($A189,BasicStats!$B:$B,0),COLUMN()+1),INDEX(BasicStats!$A:$AH,MATCH($A189&amp;" NCAA",BasicStats!$B:$B,0),COLUMN()+1))</f>
        <v>385</v>
      </c>
      <c r="AG189" s="38">
        <f>IFERROR(INDEX(AdvancedStats!$A:$AD,MATCH($A189,AdvancedStats!$B:$B,0),COLUMN()-15),INDEX(AdvancedStats!$A:$AD,MATCH($A189&amp;" NCAA",AdvancedStats!$B:$B,0),COLUMN()-15))</f>
        <v>66.5</v>
      </c>
      <c r="AH189" s="38">
        <f>IFERROR(INDEX(AdvancedStats!$A:$AD,MATCH($A189,AdvancedStats!$B:$B,0),COLUMN()-15),INDEX(AdvancedStats!$A:$AD,MATCH($A189&amp;" NCAA",AdvancedStats!$B:$B,0),COLUMN()-15))</f>
        <v>103.2</v>
      </c>
      <c r="AI189" s="38">
        <f>IFERROR(INDEX(AdvancedStats!$A:$AD,MATCH($A189,AdvancedStats!$B:$B,0),COLUMN()-15),INDEX(AdvancedStats!$A:$AD,MATCH($A189&amp;" NCAA",AdvancedStats!$B:$B,0),COLUMN()-15))</f>
        <v>0.36599999999999999</v>
      </c>
      <c r="AJ189" s="38">
        <f>IFERROR(INDEX(AdvancedStats!$A:$AD,MATCH($A189,AdvancedStats!$B:$B,0),COLUMN()-15),INDEX(AdvancedStats!$A:$AD,MATCH($A189&amp;" NCAA",AdvancedStats!$B:$B,0),COLUMN()-15))</f>
        <v>0.379</v>
      </c>
      <c r="AK189" s="38">
        <f>IFERROR(INDEX(AdvancedStats!$A:$AD,MATCH($A189,AdvancedStats!$B:$B,0),COLUMN()-15),INDEX(AdvancedStats!$A:$AD,MATCH($A189&amp;" NCAA",AdvancedStats!$B:$B,0),COLUMN()-15))</f>
        <v>0.54800000000000004</v>
      </c>
      <c r="AL189" s="38">
        <f>IFERROR(INDEX(AdvancedStats!$A:$AD,MATCH($A189,AdvancedStats!$B:$B,0),COLUMN()-15),INDEX(AdvancedStats!$A:$AD,MATCH($A189&amp;" NCAA",AdvancedStats!$B:$B,0),COLUMN()-15))</f>
        <v>49.7</v>
      </c>
      <c r="AM189" s="38">
        <f>IFERROR(INDEX(AdvancedStats!$A:$AD,MATCH($A189,AdvancedStats!$B:$B,0),COLUMN()-15),INDEX(AdvancedStats!$A:$AD,MATCH($A189&amp;" NCAA",AdvancedStats!$B:$B,0),COLUMN()-15))</f>
        <v>45.7</v>
      </c>
      <c r="AN189" s="38">
        <f>IFERROR(INDEX(AdvancedStats!$A:$AD,MATCH($A189,AdvancedStats!$B:$B,0),COLUMN()-15),INDEX(AdvancedStats!$A:$AD,MATCH($A189&amp;" NCAA",AdvancedStats!$B:$B,0),COLUMN()-15))</f>
        <v>10.3</v>
      </c>
      <c r="AO189" s="38">
        <f>IFERROR(INDEX(AdvancedStats!$A:$AD,MATCH($A189,AdvancedStats!$B:$B,0),COLUMN()-15),INDEX(AdvancedStats!$A:$AD,MATCH($A189&amp;" NCAA",AdvancedStats!$B:$B,0),COLUMN()-15))</f>
        <v>12.1</v>
      </c>
      <c r="AP189" s="38">
        <f>IFERROR(INDEX(AdvancedStats!$A:$AD,MATCH($A189,AdvancedStats!$B:$B,0),COLUMN()-15),INDEX(AdvancedStats!$A:$AD,MATCH($A189&amp;" NCAA",AdvancedStats!$B:$B,0),COLUMN()-15))</f>
        <v>0.51700000000000002</v>
      </c>
      <c r="AQ189" s="38">
        <f>IFERROR(INDEX(AdvancedStats!$A:$AD,MATCH($A189,AdvancedStats!$B:$B,0),COLUMN()-15),INDEX(AdvancedStats!$A:$AD,MATCH($A189&amp;" NCAA",AdvancedStats!$B:$B,0),COLUMN()-15))</f>
        <v>16.100000000000001</v>
      </c>
      <c r="AR189" s="38">
        <f>IFERROR(INDEX(AdvancedStats!$A:$AD,MATCH($A189,AdvancedStats!$B:$B,0),COLUMN()-15),INDEX(AdvancedStats!$A:$AD,MATCH($A189&amp;" NCAA",AdvancedStats!$B:$B,0),COLUMN()-15))</f>
        <v>26.1</v>
      </c>
      <c r="AS189" s="38">
        <f>IFERROR(INDEX(AdvancedStats!$A:$AD,MATCH($A189,AdvancedStats!$B:$B,0),COLUMN()-15),INDEX(AdvancedStats!$A:$AD,MATCH($A189&amp;" NCAA",AdvancedStats!$B:$B,0),COLUMN()-15))</f>
        <v>0.253</v>
      </c>
      <c r="AT189" s="39">
        <f>IFERROR(INDEX(AdvancedOpponentStats!$A:$AD,MATCH($A189,AdvancedOpponentStats!$B:$B,0),COLUMN()-27),INDEX(AdvancedOpponentStats!$A:$AD,MATCH($A189&amp;" NCAA",AdvancedOpponentStats!$B:$B,0),COLUMN()-27))</f>
        <v>100.9</v>
      </c>
      <c r="AU189" s="39">
        <f>IFERROR(INDEX(AdvancedOpponentStats!$A:$AD,MATCH($A189,AdvancedOpponentStats!$B:$B,0),COLUMN()-27),INDEX(AdvancedOpponentStats!$A:$AD,MATCH($A189&amp;" NCAA",AdvancedOpponentStats!$B:$B,0),COLUMN()-27))</f>
        <v>0.35299999999999998</v>
      </c>
      <c r="AV189" s="39">
        <f>IFERROR(INDEX(AdvancedOpponentStats!$A:$AD,MATCH($A189,AdvancedOpponentStats!$B:$B,0),COLUMN()-27),INDEX(AdvancedOpponentStats!$A:$AD,MATCH($A189&amp;" NCAA",AdvancedOpponentStats!$B:$B,0),COLUMN()-27))</f>
        <v>0.36799999999999999</v>
      </c>
      <c r="AW189" s="39">
        <f>IFERROR(INDEX(AdvancedOpponentStats!$A:$AD,MATCH($A189,AdvancedOpponentStats!$B:$B,0),COLUMN()-27),INDEX(AdvancedOpponentStats!$A:$AD,MATCH($A189&amp;" NCAA",AdvancedOpponentStats!$B:$B,0),COLUMN()-27))</f>
        <v>0.55800000000000005</v>
      </c>
      <c r="AX189" s="39">
        <f>IFERROR(INDEX(AdvancedOpponentStats!$A:$AD,MATCH($A189,AdvancedOpponentStats!$B:$B,0),COLUMN()-27),INDEX(AdvancedOpponentStats!$A:$AD,MATCH($A189&amp;" NCAA",AdvancedOpponentStats!$B:$B,0),COLUMN()-27))</f>
        <v>50.3</v>
      </c>
      <c r="AY189" s="39">
        <f>IFERROR(INDEX(AdvancedOpponentStats!$A:$AD,MATCH($A189,AdvancedOpponentStats!$B:$B,0),COLUMN()-27),INDEX(AdvancedOpponentStats!$A:$AD,MATCH($A189&amp;" NCAA",AdvancedOpponentStats!$B:$B,0),COLUMN()-27))</f>
        <v>51.9</v>
      </c>
      <c r="AZ189" s="39">
        <f>IFERROR(INDEX(AdvancedOpponentStats!$A:$AD,MATCH($A189,AdvancedOpponentStats!$B:$B,0),COLUMN()-27),INDEX(AdvancedOpponentStats!$A:$AD,MATCH($A189&amp;" NCAA",AdvancedOpponentStats!$B:$B,0),COLUMN()-27))</f>
        <v>8.6</v>
      </c>
      <c r="BA189" s="39">
        <f>IFERROR(INDEX(AdvancedOpponentStats!$A:$AD,MATCH($A189,AdvancedOpponentStats!$B:$B,0),COLUMN()-27),INDEX(AdvancedOpponentStats!$A:$AD,MATCH($A189&amp;" NCAA",AdvancedOpponentStats!$B:$B,0),COLUMN()-27))</f>
        <v>9</v>
      </c>
      <c r="BB189" s="39">
        <f>IFERROR(INDEX(AdvancedOpponentStats!$A:$AD,MATCH($A189,AdvancedOpponentStats!$B:$B,0),COLUMN()-27),INDEX(AdvancedOpponentStats!$A:$AD,MATCH($A189&amp;" NCAA",AdvancedOpponentStats!$B:$B,0),COLUMN()-27))</f>
        <v>0.52500000000000002</v>
      </c>
      <c r="BC189" s="39">
        <f>IFERROR(INDEX(AdvancedOpponentStats!$A:$AD,MATCH($A189,AdvancedOpponentStats!$B:$B,0),COLUMN()-27),INDEX(AdvancedOpponentStats!$A:$AD,MATCH($A189&amp;" NCAA",AdvancedOpponentStats!$B:$B,0),COLUMN()-27))</f>
        <v>19.2</v>
      </c>
      <c r="BD189" s="39">
        <f>IFERROR(INDEX(AdvancedOpponentStats!$A:$AD,MATCH($A189,AdvancedOpponentStats!$B:$B,0),COLUMN()-27),INDEX(AdvancedOpponentStats!$A:$AD,MATCH($A189&amp;" NCAA",AdvancedOpponentStats!$B:$B,0),COLUMN()-27))</f>
        <v>25.3</v>
      </c>
      <c r="BE189" s="39">
        <f>IFERROR(INDEX(AdvancedOpponentStats!$A:$AD,MATCH($A189,AdvancedOpponentStats!$B:$B,0),COLUMN()-27),INDEX(AdvancedOpponentStats!$A:$AD,MATCH($A189&amp;" NCAA",AdvancedOpponentStats!$B:$B,0),COLUMN()-27))</f>
        <v>0.253</v>
      </c>
      <c r="BF189" s="41">
        <f>IFERROR(INDEX(TeamRankings!$A:$R,MATCH($A189,TeamRankings!$B:$B,0),COLUMN()-49),INDEX(TeamRankings!$A:$R,MATCH($A189&amp;" NCAA",TeamRankings!$B:$B,0),COLUMN()-49))</f>
        <v>1.53</v>
      </c>
      <c r="BG189" s="41">
        <f>IFERROR(INDEX(TeamRankings!$A:$R,MATCH($A189,TeamRankings!$B:$B,0),COLUMN()-48),INDEX(TeamRankings!$A:$R,MATCH($A189&amp;" NCAA",TeamRankings!$B:$B,0),COLUMN()-48))</f>
        <v>-1</v>
      </c>
      <c r="BH189" s="41">
        <f>IFERROR(INDEX(TeamRankings!$A:$R,MATCH($A189,TeamRankings!$B:$B,0),COLUMN()-47),INDEX(TeamRankings!$A:$R,MATCH($A189&amp;" NCAA",TeamRankings!$B:$B,0),COLUMN()-47))</f>
        <v>-3.2</v>
      </c>
      <c r="BI189" s="41">
        <f>IFERROR(INDEX(TeamRankings!$A:$R,MATCH($A189,TeamRankings!$B:$B,0),COLUMN()-47),INDEX(TeamRankings!$A:$R,MATCH($A189&amp;" NCAA",TeamRankings!$B:$B,0),COLUMN()-47))</f>
        <v>2.04</v>
      </c>
      <c r="BJ189" s="41">
        <f>IFERROR(INDEX(TeamRankings!$A:$R,MATCH($A189,TeamRankings!$B:$B,0),COLUMN()-47),INDEX(TeamRankings!$A:$R,MATCH($A189&amp;" NCAA",TeamRankings!$B:$B,0),COLUMN()-47))</f>
        <v>-1.1599999999999999</v>
      </c>
      <c r="BK189" s="41">
        <f>IFERROR(INDEX(TeamRankings!$A:$R,MATCH($A189,TeamRankings!$B:$B,0),COLUMN()-47),INDEX(TeamRankings!$A:$R,MATCH($A189&amp;" NCAA",TeamRankings!$B:$B,0),COLUMN()-47))</f>
        <v>102.88</v>
      </c>
      <c r="BL189" s="41">
        <f>IFERROR(INDEX(TeamRankings!$A:$R,MATCH($A189,TeamRankings!$B:$B,0),COLUMN()-47),INDEX(TeamRankings!$A:$R,MATCH($A189&amp;" NCAA",TeamRankings!$B:$B,0),COLUMN()-47))</f>
        <v>103.23</v>
      </c>
      <c r="BM189" s="41">
        <f>IFERROR(INDEX(TeamRankings!$A:$R,MATCH($A189,TeamRankings!$B:$B,0),COLUMN()-47),INDEX(TeamRankings!$A:$R,MATCH($A189&amp;" NCAA",TeamRankings!$B:$B,0),COLUMN()-47))</f>
        <v>-0.34</v>
      </c>
      <c r="BN189">
        <f t="shared" si="48"/>
        <v>181</v>
      </c>
      <c r="BO189">
        <f t="shared" si="49"/>
        <v>165</v>
      </c>
      <c r="BP189">
        <f t="shared" si="35"/>
        <v>68.9375</v>
      </c>
      <c r="BQ189" s="41" t="str">
        <f>INDEX(TeamRankings!$A:$R,MATCH($A189,TeamRankings!$B:$B,0),3)</f>
        <v>MVC</v>
      </c>
      <c r="BR189" s="40">
        <f t="shared" si="36"/>
        <v>2.2999999999999972</v>
      </c>
      <c r="BS189" s="40">
        <f t="shared" si="37"/>
        <v>1.3000000000000012E-2</v>
      </c>
      <c r="BT189" s="40">
        <f t="shared" si="38"/>
        <v>1.100000000000001E-2</v>
      </c>
      <c r="BU189" s="40">
        <f t="shared" si="39"/>
        <v>-1.0000000000000009E-2</v>
      </c>
      <c r="BV189" s="40">
        <f t="shared" si="40"/>
        <v>-0.59999999999999432</v>
      </c>
      <c r="BW189" s="40">
        <f t="shared" si="41"/>
        <v>-6.1999999999999957</v>
      </c>
      <c r="BX189" s="40">
        <f t="shared" si="42"/>
        <v>1.7000000000000011</v>
      </c>
      <c r="BY189" s="40">
        <f t="shared" si="43"/>
        <v>3.0999999999999996</v>
      </c>
      <c r="BZ189" s="40">
        <f t="shared" si="44"/>
        <v>-8.0000000000000071E-3</v>
      </c>
      <c r="CA189" s="40">
        <f t="shared" si="45"/>
        <v>-3.0999999999999979</v>
      </c>
      <c r="CB189" s="40">
        <f t="shared" si="46"/>
        <v>0.80000000000000071</v>
      </c>
      <c r="CC189" s="40">
        <f t="shared" si="47"/>
        <v>0</v>
      </c>
    </row>
    <row r="190" spans="1:81" x14ac:dyDescent="0.25">
      <c r="A190" t="s">
        <v>313</v>
      </c>
      <c r="B190">
        <f>IFERROR(INDEX(BasicStats!$A:$AH,MATCH($A190,BasicStats!$B:$B,0),COLUMN()+1),INDEX(BasicStats!$A:$AH,MATCH($A190&amp;" NCAA",BasicStats!$B:$B,0),COLUMN()+1))</f>
        <v>32</v>
      </c>
      <c r="C190">
        <f>IFERROR(INDEX(BasicStats!$A:$AH,MATCH($A190,BasicStats!$B:$B,0),COLUMN()+1),INDEX(BasicStats!$A:$AH,MATCH($A190&amp;" NCAA",BasicStats!$B:$B,0),COLUMN()+1))</f>
        <v>15</v>
      </c>
      <c r="D190">
        <f>IFERROR(INDEX(BasicStats!$A:$AH,MATCH($A190,BasicStats!$B:$B,0),COLUMN()+1),INDEX(BasicStats!$A:$AH,MATCH($A190&amp;" NCAA",BasicStats!$B:$B,0),COLUMN()+1))</f>
        <v>17</v>
      </c>
      <c r="E190">
        <f>IFERROR(INDEX(BasicStats!$A:$AH,MATCH($A190,BasicStats!$B:$B,0),COLUMN()+1),INDEX(BasicStats!$A:$AH,MATCH($A190&amp;" NCAA",BasicStats!$B:$B,0),COLUMN()+1))</f>
        <v>0.46899999999999997</v>
      </c>
      <c r="F190">
        <f>IFERROR(INDEX(BasicStats!$A:$AH,MATCH($A190,BasicStats!$B:$B,0),COLUMN()+1),INDEX(BasicStats!$A:$AH,MATCH($A190&amp;" NCAA",BasicStats!$B:$B,0),COLUMN()+1))</f>
        <v>8.6</v>
      </c>
      <c r="G190">
        <f>IFERROR(INDEX(BasicStats!$A:$AH,MATCH($A190,BasicStats!$B:$B,0),COLUMN()+1),INDEX(BasicStats!$A:$AH,MATCH($A190&amp;" NCAA",BasicStats!$B:$B,0),COLUMN()+1))</f>
        <v>9.16</v>
      </c>
      <c r="H190">
        <f>IFERROR(INDEX(BasicStats!$A:$AH,MATCH($A190,BasicStats!$B:$B,0),COLUMN()+1),INDEX(BasicStats!$A:$AH,MATCH($A190&amp;" NCAA",BasicStats!$B:$B,0),COLUMN()+1))</f>
        <v>5</v>
      </c>
      <c r="I190">
        <f>IFERROR(INDEX(BasicStats!$A:$AH,MATCH($A190,BasicStats!$B:$B,0),COLUMN()+1),INDEX(BasicStats!$A:$AH,MATCH($A190&amp;" NCAA",BasicStats!$B:$B,0),COLUMN()+1))</f>
        <v>13</v>
      </c>
      <c r="J190">
        <f>IFERROR(INDEX(BasicStats!$A:$AH,MATCH($A190,BasicStats!$B:$B,0),COLUMN()+1),INDEX(BasicStats!$A:$AH,MATCH($A190&amp;" NCAA",BasicStats!$B:$B,0),COLUMN()+1))</f>
        <v>9</v>
      </c>
      <c r="K190">
        <f>IFERROR(INDEX(BasicStats!$A:$AH,MATCH($A190,BasicStats!$B:$B,0),COLUMN()+1),INDEX(BasicStats!$A:$AH,MATCH($A190&amp;" NCAA",BasicStats!$B:$B,0),COLUMN()+1))</f>
        <v>7</v>
      </c>
      <c r="L190">
        <f>IFERROR(INDEX(BasicStats!$A:$AH,MATCH($A190,BasicStats!$B:$B,0),COLUMN()+1),INDEX(BasicStats!$A:$AH,MATCH($A190&amp;" NCAA",BasicStats!$B:$B,0),COLUMN()+1))</f>
        <v>2</v>
      </c>
      <c r="M190">
        <f>IFERROR(INDEX(BasicStats!$A:$AH,MATCH($A190,BasicStats!$B:$B,0),COLUMN()+1),INDEX(BasicStats!$A:$AH,MATCH($A190&amp;" NCAA",BasicStats!$B:$B,0),COLUMN()+1))</f>
        <v>8</v>
      </c>
      <c r="N190">
        <f>IFERROR(INDEX(BasicStats!$A:$AH,MATCH($A190,BasicStats!$B:$B,0),COLUMN()+1),INDEX(BasicStats!$A:$AH,MATCH($A190&amp;" NCAA",BasicStats!$B:$B,0),COLUMN()+1))</f>
        <v>2150</v>
      </c>
      <c r="O190">
        <f>IFERROR(INDEX(BasicStats!$A:$AH,MATCH($A190,BasicStats!$B:$B,0),COLUMN()+1),INDEX(BasicStats!$A:$AH,MATCH($A190&amp;" NCAA",BasicStats!$B:$B,0),COLUMN()+1))</f>
        <v>2168</v>
      </c>
      <c r="P190">
        <f>IFERROR(INDEX(BasicStats!$A:$AH,MATCH($A190,BasicStats!$B:$B,0),COLUMN()+1),INDEX(BasicStats!$A:$AH,MATCH($A190&amp;" NCAA",BasicStats!$B:$B,0),COLUMN()+1))</f>
        <v>0</v>
      </c>
      <c r="Q190">
        <f>IFERROR(INDEX(BasicStats!$A:$AH,MATCH($A190,BasicStats!$B:$B,0),COLUMN()+1),INDEX(BasicStats!$A:$AH,MATCH($A190&amp;" NCAA",BasicStats!$B:$B,0),COLUMN()+1))</f>
        <v>1290</v>
      </c>
      <c r="R190">
        <f>IFERROR(INDEX(BasicStats!$A:$AH,MATCH($A190,BasicStats!$B:$B,0),COLUMN()+1),INDEX(BasicStats!$A:$AH,MATCH($A190&amp;" NCAA",BasicStats!$B:$B,0),COLUMN()+1))</f>
        <v>758</v>
      </c>
      <c r="S190">
        <f>IFERROR(INDEX(BasicStats!$A:$AH,MATCH($A190,BasicStats!$B:$B,0),COLUMN()+1),INDEX(BasicStats!$A:$AH,MATCH($A190&amp;" NCAA",BasicStats!$B:$B,0),COLUMN()+1))</f>
        <v>1764</v>
      </c>
      <c r="T190">
        <f>IFERROR(INDEX(BasicStats!$A:$AH,MATCH($A190,BasicStats!$B:$B,0),COLUMN()+1),INDEX(BasicStats!$A:$AH,MATCH($A190&amp;" NCAA",BasicStats!$B:$B,0),COLUMN()+1))</f>
        <v>0.43</v>
      </c>
      <c r="U190">
        <f>IFERROR(INDEX(BasicStats!$A:$AH,MATCH($A190,BasicStats!$B:$B,0),COLUMN()+1),INDEX(BasicStats!$A:$AH,MATCH($A190&amp;" NCAA",BasicStats!$B:$B,0),COLUMN()+1))</f>
        <v>264</v>
      </c>
      <c r="V190">
        <f>IFERROR(INDEX(BasicStats!$A:$AH,MATCH($A190,BasicStats!$B:$B,0),COLUMN()+1),INDEX(BasicStats!$A:$AH,MATCH($A190&amp;" NCAA",BasicStats!$B:$B,0),COLUMN()+1))</f>
        <v>727</v>
      </c>
      <c r="W190">
        <f>IFERROR(INDEX(BasicStats!$A:$AH,MATCH($A190,BasicStats!$B:$B,0),COLUMN()+1),INDEX(BasicStats!$A:$AH,MATCH($A190&amp;" NCAA",BasicStats!$B:$B,0),COLUMN()+1))</f>
        <v>0.36299999999999999</v>
      </c>
      <c r="X190">
        <f>IFERROR(INDEX(BasicStats!$A:$AH,MATCH($A190,BasicStats!$B:$B,0),COLUMN()+1),INDEX(BasicStats!$A:$AH,MATCH($A190&amp;" NCAA",BasicStats!$B:$B,0),COLUMN()+1))</f>
        <v>370</v>
      </c>
      <c r="Y190">
        <f>IFERROR(INDEX(BasicStats!$A:$AH,MATCH($A190,BasicStats!$B:$B,0),COLUMN()+1),INDEX(BasicStats!$A:$AH,MATCH($A190&amp;" NCAA",BasicStats!$B:$B,0),COLUMN()+1))</f>
        <v>526</v>
      </c>
      <c r="Z190">
        <f>IFERROR(INDEX(BasicStats!$A:$AH,MATCH($A190,BasicStats!$B:$B,0),COLUMN()+1),INDEX(BasicStats!$A:$AH,MATCH($A190&amp;" NCAA",BasicStats!$B:$B,0),COLUMN()+1))</f>
        <v>0.70299999999999996</v>
      </c>
      <c r="AA190">
        <f>IFERROR(INDEX(BasicStats!$A:$AH,MATCH($A190,BasicStats!$B:$B,0),COLUMN()+1),INDEX(BasicStats!$A:$AH,MATCH($A190&amp;" NCAA",BasicStats!$B:$B,0),COLUMN()+1))</f>
        <v>345</v>
      </c>
      <c r="AB190">
        <f>IFERROR(INDEX(BasicStats!$A:$AH,MATCH($A190,BasicStats!$B:$B,0),COLUMN()+1),INDEX(BasicStats!$A:$AH,MATCH($A190&amp;" NCAA",BasicStats!$B:$B,0),COLUMN()+1))</f>
        <v>1130</v>
      </c>
      <c r="AC190">
        <f>IFERROR(INDEX(BasicStats!$A:$AH,MATCH($A190,BasicStats!$B:$B,0),COLUMN()+1),INDEX(BasicStats!$A:$AH,MATCH($A190&amp;" NCAA",BasicStats!$B:$B,0),COLUMN()+1))</f>
        <v>354</v>
      </c>
      <c r="AD190">
        <f>IFERROR(INDEX(BasicStats!$A:$AH,MATCH($A190,BasicStats!$B:$B,0),COLUMN()+1),INDEX(BasicStats!$A:$AH,MATCH($A190&amp;" NCAA",BasicStats!$B:$B,0),COLUMN()+1))</f>
        <v>149</v>
      </c>
      <c r="AE190">
        <f>IFERROR(INDEX(BasicStats!$A:$AH,MATCH($A190,BasicStats!$B:$B,0),COLUMN()+1),INDEX(BasicStats!$A:$AH,MATCH($A190&amp;" NCAA",BasicStats!$B:$B,0),COLUMN()+1))</f>
        <v>53</v>
      </c>
      <c r="AF190">
        <f>IFERROR(INDEX(BasicStats!$A:$AH,MATCH($A190,BasicStats!$B:$B,0),COLUMN()+1),INDEX(BasicStats!$A:$AH,MATCH($A190&amp;" NCAA",BasicStats!$B:$B,0),COLUMN()+1))</f>
        <v>448</v>
      </c>
      <c r="AG190" s="38">
        <f>IFERROR(INDEX(AdvancedStats!$A:$AD,MATCH($A190,AdvancedStats!$B:$B,0),COLUMN()-15),INDEX(AdvancedStats!$A:$AD,MATCH($A190&amp;" NCAA",AdvancedStats!$B:$B,0),COLUMN()-15))</f>
        <v>66.099999999999994</v>
      </c>
      <c r="AH190" s="38">
        <f>IFERROR(INDEX(AdvancedStats!$A:$AD,MATCH($A190,AdvancedStats!$B:$B,0),COLUMN()-15),INDEX(AdvancedStats!$A:$AD,MATCH($A190&amp;" NCAA",AdvancedStats!$B:$B,0),COLUMN()-15))</f>
        <v>100.9</v>
      </c>
      <c r="AI190" s="38">
        <f>IFERROR(INDEX(AdvancedStats!$A:$AD,MATCH($A190,AdvancedStats!$B:$B,0),COLUMN()-15),INDEX(AdvancedStats!$A:$AD,MATCH($A190&amp;" NCAA",AdvancedStats!$B:$B,0),COLUMN()-15))</f>
        <v>0.29799999999999999</v>
      </c>
      <c r="AJ190" s="38">
        <f>IFERROR(INDEX(AdvancedStats!$A:$AD,MATCH($A190,AdvancedStats!$B:$B,0),COLUMN()-15),INDEX(AdvancedStats!$A:$AD,MATCH($A190&amp;" NCAA",AdvancedStats!$B:$B,0),COLUMN()-15))</f>
        <v>0.41199999999999998</v>
      </c>
      <c r="AK190" s="38">
        <f>IFERROR(INDEX(AdvancedStats!$A:$AD,MATCH($A190,AdvancedStats!$B:$B,0),COLUMN()-15),INDEX(AdvancedStats!$A:$AD,MATCH($A190&amp;" NCAA",AdvancedStats!$B:$B,0),COLUMN()-15))</f>
        <v>0.53400000000000003</v>
      </c>
      <c r="AL190" s="38">
        <f>IFERROR(INDEX(AdvancedStats!$A:$AD,MATCH($A190,AdvancedStats!$B:$B,0),COLUMN()-15),INDEX(AdvancedStats!$A:$AD,MATCH($A190&amp;" NCAA",AdvancedStats!$B:$B,0),COLUMN()-15))</f>
        <v>52.9</v>
      </c>
      <c r="AM190" s="38">
        <f>IFERROR(INDEX(AdvancedStats!$A:$AD,MATCH($A190,AdvancedStats!$B:$B,0),COLUMN()-15),INDEX(AdvancedStats!$A:$AD,MATCH($A190&amp;" NCAA",AdvancedStats!$B:$B,0),COLUMN()-15))</f>
        <v>46.7</v>
      </c>
      <c r="AN190" s="38">
        <f>IFERROR(INDEX(AdvancedStats!$A:$AD,MATCH($A190,AdvancedStats!$B:$B,0),COLUMN()-15),INDEX(AdvancedStats!$A:$AD,MATCH($A190&amp;" NCAA",AdvancedStats!$B:$B,0),COLUMN()-15))</f>
        <v>7</v>
      </c>
      <c r="AO190" s="38">
        <f>IFERROR(INDEX(AdvancedStats!$A:$AD,MATCH($A190,AdvancedStats!$B:$B,0),COLUMN()-15),INDEX(AdvancedStats!$A:$AD,MATCH($A190&amp;" NCAA",AdvancedStats!$B:$B,0),COLUMN()-15))</f>
        <v>5.2</v>
      </c>
      <c r="AP190" s="38">
        <f>IFERROR(INDEX(AdvancedStats!$A:$AD,MATCH($A190,AdvancedStats!$B:$B,0),COLUMN()-15),INDEX(AdvancedStats!$A:$AD,MATCH($A190&amp;" NCAA",AdvancedStats!$B:$B,0),COLUMN()-15))</f>
        <v>0.505</v>
      </c>
      <c r="AQ190" s="38">
        <f>IFERROR(INDEX(AdvancedStats!$A:$AD,MATCH($A190,AdvancedStats!$B:$B,0),COLUMN()-15),INDEX(AdvancedStats!$A:$AD,MATCH($A190&amp;" NCAA",AdvancedStats!$B:$B,0),COLUMN()-15))</f>
        <v>18.2</v>
      </c>
      <c r="AR190" s="38">
        <f>IFERROR(INDEX(AdvancedStats!$A:$AD,MATCH($A190,AdvancedStats!$B:$B,0),COLUMN()-15),INDEX(AdvancedStats!$A:$AD,MATCH($A190&amp;" NCAA",AdvancedStats!$B:$B,0),COLUMN()-15))</f>
        <v>31.9</v>
      </c>
      <c r="AS190" s="38">
        <f>IFERROR(INDEX(AdvancedStats!$A:$AD,MATCH($A190,AdvancedStats!$B:$B,0),COLUMN()-15),INDEX(AdvancedStats!$A:$AD,MATCH($A190&amp;" NCAA",AdvancedStats!$B:$B,0),COLUMN()-15))</f>
        <v>0.21</v>
      </c>
      <c r="AT190" s="39">
        <f>IFERROR(INDEX(AdvancedOpponentStats!$A:$AD,MATCH($A190,AdvancedOpponentStats!$B:$B,0),COLUMN()-27),INDEX(AdvancedOpponentStats!$A:$AD,MATCH($A190&amp;" NCAA",AdvancedOpponentStats!$B:$B,0),COLUMN()-27))</f>
        <v>101.8</v>
      </c>
      <c r="AU190" s="39">
        <f>IFERROR(INDEX(AdvancedOpponentStats!$A:$AD,MATCH($A190,AdvancedOpponentStats!$B:$B,0),COLUMN()-27),INDEX(AdvancedOpponentStats!$A:$AD,MATCH($A190&amp;" NCAA",AdvancedOpponentStats!$B:$B,0),COLUMN()-27))</f>
        <v>0.38100000000000001</v>
      </c>
      <c r="AV190" s="39">
        <f>IFERROR(INDEX(AdvancedOpponentStats!$A:$AD,MATCH($A190,AdvancedOpponentStats!$B:$B,0),COLUMN()-27),INDEX(AdvancedOpponentStats!$A:$AD,MATCH($A190&amp;" NCAA",AdvancedOpponentStats!$B:$B,0),COLUMN()-27))</f>
        <v>0.40699999999999997</v>
      </c>
      <c r="AW190" s="39">
        <f>IFERROR(INDEX(AdvancedOpponentStats!$A:$AD,MATCH($A190,AdvancedOpponentStats!$B:$B,0),COLUMN()-27),INDEX(AdvancedOpponentStats!$A:$AD,MATCH($A190&amp;" NCAA",AdvancedOpponentStats!$B:$B,0),COLUMN()-27))</f>
        <v>0.53400000000000003</v>
      </c>
      <c r="AX190" s="39">
        <f>IFERROR(INDEX(AdvancedOpponentStats!$A:$AD,MATCH($A190,AdvancedOpponentStats!$B:$B,0),COLUMN()-27),INDEX(AdvancedOpponentStats!$A:$AD,MATCH($A190&amp;" NCAA",AdvancedOpponentStats!$B:$B,0),COLUMN()-27))</f>
        <v>47.1</v>
      </c>
      <c r="AY190" s="39">
        <f>IFERROR(INDEX(AdvancedOpponentStats!$A:$AD,MATCH($A190,AdvancedOpponentStats!$B:$B,0),COLUMN()-27),INDEX(AdvancedOpponentStats!$A:$AD,MATCH($A190&amp;" NCAA",AdvancedOpponentStats!$B:$B,0),COLUMN()-27))</f>
        <v>49.2</v>
      </c>
      <c r="AZ190" s="39">
        <f>IFERROR(INDEX(AdvancedOpponentStats!$A:$AD,MATCH($A190,AdvancedOpponentStats!$B:$B,0),COLUMN()-27),INDEX(AdvancedOpponentStats!$A:$AD,MATCH($A190&amp;" NCAA",AdvancedOpponentStats!$B:$B,0),COLUMN()-27))</f>
        <v>9.1</v>
      </c>
      <c r="BA190" s="39">
        <f>IFERROR(INDEX(AdvancedOpponentStats!$A:$AD,MATCH($A190,AdvancedOpponentStats!$B:$B,0),COLUMN()-27),INDEX(AdvancedOpponentStats!$A:$AD,MATCH($A190&amp;" NCAA",AdvancedOpponentStats!$B:$B,0),COLUMN()-27))</f>
        <v>11.3</v>
      </c>
      <c r="BB190" s="39">
        <f>IFERROR(INDEX(AdvancedOpponentStats!$A:$AD,MATCH($A190,AdvancedOpponentStats!$B:$B,0),COLUMN()-27),INDEX(AdvancedOpponentStats!$A:$AD,MATCH($A190&amp;" NCAA",AdvancedOpponentStats!$B:$B,0),COLUMN()-27))</f>
        <v>0.49399999999999999</v>
      </c>
      <c r="BC190" s="39">
        <f>IFERROR(INDEX(AdvancedOpponentStats!$A:$AD,MATCH($A190,AdvancedOpponentStats!$B:$B,0),COLUMN()-27),INDEX(AdvancedOpponentStats!$A:$AD,MATCH($A190&amp;" NCAA",AdvancedOpponentStats!$B:$B,0),COLUMN()-27))</f>
        <v>16</v>
      </c>
      <c r="BD190" s="39">
        <f>IFERROR(INDEX(AdvancedOpponentStats!$A:$AD,MATCH($A190,AdvancedOpponentStats!$B:$B,0),COLUMN()-27),INDEX(AdvancedOpponentStats!$A:$AD,MATCH($A190&amp;" NCAA",AdvancedOpponentStats!$B:$B,0),COLUMN()-27))</f>
        <v>25.7</v>
      </c>
      <c r="BE190" s="39">
        <f>IFERROR(INDEX(AdvancedOpponentStats!$A:$AD,MATCH($A190,AdvancedOpponentStats!$B:$B,0),COLUMN()-27),INDEX(AdvancedOpponentStats!$A:$AD,MATCH($A190&amp;" NCAA",AdvancedOpponentStats!$B:$B,0),COLUMN()-27))</f>
        <v>0.27300000000000002</v>
      </c>
      <c r="BF190" s="41">
        <f>IFERROR(INDEX(TeamRankings!$A:$R,MATCH($A190,TeamRankings!$B:$B,0),COLUMN()-49),INDEX(TeamRankings!$A:$R,MATCH($A190&amp;" NCAA",TeamRankings!$B:$B,0),COLUMN()-49))</f>
        <v>-0.56000000000000005</v>
      </c>
      <c r="BG190" s="41">
        <f>IFERROR(INDEX(TeamRankings!$A:$R,MATCH($A190,TeamRankings!$B:$B,0),COLUMN()-48),INDEX(TeamRankings!$A:$R,MATCH($A190&amp;" NCAA",TeamRankings!$B:$B,0),COLUMN()-48))</f>
        <v>9.16</v>
      </c>
      <c r="BH190" s="41">
        <f>IFERROR(INDEX(TeamRankings!$A:$R,MATCH($A190,TeamRankings!$B:$B,0),COLUMN()-47),INDEX(TeamRankings!$A:$R,MATCH($A190&amp;" NCAA",TeamRankings!$B:$B,0),COLUMN()-47))</f>
        <v>-0.42</v>
      </c>
      <c r="BI190" s="41">
        <f>IFERROR(INDEX(TeamRankings!$A:$R,MATCH($A190,TeamRankings!$B:$B,0),COLUMN()-47),INDEX(TeamRankings!$A:$R,MATCH($A190&amp;" NCAA",TeamRankings!$B:$B,0),COLUMN()-47))</f>
        <v>9.02</v>
      </c>
      <c r="BJ190" s="41">
        <f>IFERROR(INDEX(TeamRankings!$A:$R,MATCH($A190,TeamRankings!$B:$B,0),COLUMN()-47),INDEX(TeamRankings!$A:$R,MATCH($A190&amp;" NCAA",TeamRankings!$B:$B,0),COLUMN()-47))</f>
        <v>8.6</v>
      </c>
      <c r="BK190" s="41">
        <f>IFERROR(INDEX(TeamRankings!$A:$R,MATCH($A190,TeamRankings!$B:$B,0),COLUMN()-47),INDEX(TeamRankings!$A:$R,MATCH($A190&amp;" NCAA",TeamRankings!$B:$B,0),COLUMN()-47))</f>
        <v>107.58</v>
      </c>
      <c r="BL190" s="41">
        <f>IFERROR(INDEX(TeamRankings!$A:$R,MATCH($A190,TeamRankings!$B:$B,0),COLUMN()-47),INDEX(TeamRankings!$A:$R,MATCH($A190&amp;" NCAA",TeamRankings!$B:$B,0),COLUMN()-47))</f>
        <v>94.61</v>
      </c>
      <c r="BM190" s="41">
        <f>IFERROR(INDEX(TeamRankings!$A:$R,MATCH($A190,TeamRankings!$B:$B,0),COLUMN()-47),INDEX(TeamRankings!$A:$R,MATCH($A190&amp;" NCAA",TeamRankings!$B:$B,0),COLUMN()-47))</f>
        <v>12.98</v>
      </c>
      <c r="BN190">
        <f t="shared" si="48"/>
        <v>103</v>
      </c>
      <c r="BO190">
        <f t="shared" si="49"/>
        <v>59</v>
      </c>
      <c r="BP190">
        <f t="shared" si="35"/>
        <v>67.1875</v>
      </c>
      <c r="BQ190" s="41" t="str">
        <f>INDEX(TeamRankings!$A:$R,MATCH($A190,TeamRankings!$B:$B,0),3)</f>
        <v>SEC</v>
      </c>
      <c r="BR190" s="40">
        <f t="shared" si="36"/>
        <v>-0.89999999999999147</v>
      </c>
      <c r="BS190" s="40">
        <f t="shared" si="37"/>
        <v>-8.3000000000000018E-2</v>
      </c>
      <c r="BT190" s="40">
        <f t="shared" si="38"/>
        <v>5.0000000000000044E-3</v>
      </c>
      <c r="BU190" s="40">
        <f t="shared" si="39"/>
        <v>0</v>
      </c>
      <c r="BV190" s="40">
        <f t="shared" si="40"/>
        <v>5.7999999999999972</v>
      </c>
      <c r="BW190" s="40">
        <f t="shared" si="41"/>
        <v>-2.5</v>
      </c>
      <c r="BX190" s="40">
        <f t="shared" si="42"/>
        <v>-2.0999999999999996</v>
      </c>
      <c r="BY190" s="40">
        <f t="shared" si="43"/>
        <v>-6.1000000000000005</v>
      </c>
      <c r="BZ190" s="40">
        <f t="shared" si="44"/>
        <v>1.100000000000001E-2</v>
      </c>
      <c r="CA190" s="40">
        <f t="shared" si="45"/>
        <v>2.1999999999999993</v>
      </c>
      <c r="CB190" s="40">
        <f t="shared" si="46"/>
        <v>6.1999999999999993</v>
      </c>
      <c r="CC190" s="40">
        <f t="shared" si="47"/>
        <v>-6.3000000000000028E-2</v>
      </c>
    </row>
    <row r="191" spans="1:81" x14ac:dyDescent="0.25">
      <c r="A191" t="s">
        <v>314</v>
      </c>
      <c r="B191">
        <f>IFERROR(INDEX(BasicStats!$A:$AH,MATCH($A191,BasicStats!$B:$B,0),COLUMN()+1),INDEX(BasicStats!$A:$AH,MATCH($A191&amp;" NCAA",BasicStats!$B:$B,0),COLUMN()+1))</f>
        <v>35</v>
      </c>
      <c r="C191">
        <f>IFERROR(INDEX(BasicStats!$A:$AH,MATCH($A191,BasicStats!$B:$B,0),COLUMN()+1),INDEX(BasicStats!$A:$AH,MATCH($A191&amp;" NCAA",BasicStats!$B:$B,0),COLUMN()+1))</f>
        <v>14</v>
      </c>
      <c r="D191">
        <f>IFERROR(INDEX(BasicStats!$A:$AH,MATCH($A191,BasicStats!$B:$B,0),COLUMN()+1),INDEX(BasicStats!$A:$AH,MATCH($A191&amp;" NCAA",BasicStats!$B:$B,0),COLUMN()+1))</f>
        <v>21</v>
      </c>
      <c r="E191">
        <f>IFERROR(INDEX(BasicStats!$A:$AH,MATCH($A191,BasicStats!$B:$B,0),COLUMN()+1),INDEX(BasicStats!$A:$AH,MATCH($A191&amp;" NCAA",BasicStats!$B:$B,0),COLUMN()+1))</f>
        <v>0.4</v>
      </c>
      <c r="F191">
        <f>IFERROR(INDEX(BasicStats!$A:$AH,MATCH($A191,BasicStats!$B:$B,0),COLUMN()+1),INDEX(BasicStats!$A:$AH,MATCH($A191&amp;" NCAA",BasicStats!$B:$B,0),COLUMN()+1))</f>
        <v>-10.64</v>
      </c>
      <c r="G191">
        <f>IFERROR(INDEX(BasicStats!$A:$AH,MATCH($A191,BasicStats!$B:$B,0),COLUMN()+1),INDEX(BasicStats!$A:$AH,MATCH($A191&amp;" NCAA",BasicStats!$B:$B,0),COLUMN()+1))</f>
        <v>-4.8099999999999996</v>
      </c>
      <c r="H191">
        <f>IFERROR(INDEX(BasicStats!$A:$AH,MATCH($A191,BasicStats!$B:$B,0),COLUMN()+1),INDEX(BasicStats!$A:$AH,MATCH($A191&amp;" NCAA",BasicStats!$B:$B,0),COLUMN()+1))</f>
        <v>10</v>
      </c>
      <c r="I191">
        <f>IFERROR(INDEX(BasicStats!$A:$AH,MATCH($A191,BasicStats!$B:$B,0),COLUMN()+1),INDEX(BasicStats!$A:$AH,MATCH($A191&amp;" NCAA",BasicStats!$B:$B,0),COLUMN()+1))</f>
        <v>8</v>
      </c>
      <c r="J191">
        <f>IFERROR(INDEX(BasicStats!$A:$AH,MATCH($A191,BasicStats!$B:$B,0),COLUMN()+1),INDEX(BasicStats!$A:$AH,MATCH($A191&amp;" NCAA",BasicStats!$B:$B,0),COLUMN()+1))</f>
        <v>6</v>
      </c>
      <c r="K191">
        <f>IFERROR(INDEX(BasicStats!$A:$AH,MATCH($A191,BasicStats!$B:$B,0),COLUMN()+1),INDEX(BasicStats!$A:$AH,MATCH($A191&amp;" NCAA",BasicStats!$B:$B,0),COLUMN()+1))</f>
        <v>6</v>
      </c>
      <c r="L191">
        <f>IFERROR(INDEX(BasicStats!$A:$AH,MATCH($A191,BasicStats!$B:$B,0),COLUMN()+1),INDEX(BasicStats!$A:$AH,MATCH($A191&amp;" NCAA",BasicStats!$B:$B,0),COLUMN()+1))</f>
        <v>5</v>
      </c>
      <c r="M191">
        <f>IFERROR(INDEX(BasicStats!$A:$AH,MATCH($A191,BasicStats!$B:$B,0),COLUMN()+1),INDEX(BasicStats!$A:$AH,MATCH($A191&amp;" NCAA",BasicStats!$B:$B,0),COLUMN()+1))</f>
        <v>11</v>
      </c>
      <c r="N191">
        <f>IFERROR(INDEX(BasicStats!$A:$AH,MATCH($A191,BasicStats!$B:$B,0),COLUMN()+1),INDEX(BasicStats!$A:$AH,MATCH($A191&amp;" NCAA",BasicStats!$B:$B,0),COLUMN()+1))</f>
        <v>2286</v>
      </c>
      <c r="O191">
        <f>IFERROR(INDEX(BasicStats!$A:$AH,MATCH($A191,BasicStats!$B:$B,0),COLUMN()+1),INDEX(BasicStats!$A:$AH,MATCH($A191&amp;" NCAA",BasicStats!$B:$B,0),COLUMN()+1))</f>
        <v>2490</v>
      </c>
      <c r="P191">
        <f>IFERROR(INDEX(BasicStats!$A:$AH,MATCH($A191,BasicStats!$B:$B,0),COLUMN()+1),INDEX(BasicStats!$A:$AH,MATCH($A191&amp;" NCAA",BasicStats!$B:$B,0),COLUMN()+1))</f>
        <v>0</v>
      </c>
      <c r="Q191">
        <f>IFERROR(INDEX(BasicStats!$A:$AH,MATCH($A191,BasicStats!$B:$B,0),COLUMN()+1),INDEX(BasicStats!$A:$AH,MATCH($A191&amp;" NCAA",BasicStats!$B:$B,0),COLUMN()+1))</f>
        <v>1420</v>
      </c>
      <c r="R191">
        <f>IFERROR(INDEX(BasicStats!$A:$AH,MATCH($A191,BasicStats!$B:$B,0),COLUMN()+1),INDEX(BasicStats!$A:$AH,MATCH($A191&amp;" NCAA",BasicStats!$B:$B,0),COLUMN()+1))</f>
        <v>794</v>
      </c>
      <c r="S191">
        <f>IFERROR(INDEX(BasicStats!$A:$AH,MATCH($A191,BasicStats!$B:$B,0),COLUMN()+1),INDEX(BasicStats!$A:$AH,MATCH($A191&amp;" NCAA",BasicStats!$B:$B,0),COLUMN()+1))</f>
        <v>1915</v>
      </c>
      <c r="T191">
        <f>IFERROR(INDEX(BasicStats!$A:$AH,MATCH($A191,BasicStats!$B:$B,0),COLUMN()+1),INDEX(BasicStats!$A:$AH,MATCH($A191&amp;" NCAA",BasicStats!$B:$B,0),COLUMN()+1))</f>
        <v>0.41499999999999998</v>
      </c>
      <c r="U191">
        <f>IFERROR(INDEX(BasicStats!$A:$AH,MATCH($A191,BasicStats!$B:$B,0),COLUMN()+1),INDEX(BasicStats!$A:$AH,MATCH($A191&amp;" NCAA",BasicStats!$B:$B,0),COLUMN()+1))</f>
        <v>168</v>
      </c>
      <c r="V191">
        <f>IFERROR(INDEX(BasicStats!$A:$AH,MATCH($A191,BasicStats!$B:$B,0),COLUMN()+1),INDEX(BasicStats!$A:$AH,MATCH($A191&amp;" NCAA",BasicStats!$B:$B,0),COLUMN()+1))</f>
        <v>565</v>
      </c>
      <c r="W191">
        <f>IFERROR(INDEX(BasicStats!$A:$AH,MATCH($A191,BasicStats!$B:$B,0),COLUMN()+1),INDEX(BasicStats!$A:$AH,MATCH($A191&amp;" NCAA",BasicStats!$B:$B,0),COLUMN()+1))</f>
        <v>0.29699999999999999</v>
      </c>
      <c r="X191">
        <f>IFERROR(INDEX(BasicStats!$A:$AH,MATCH($A191,BasicStats!$B:$B,0),COLUMN()+1),INDEX(BasicStats!$A:$AH,MATCH($A191&amp;" NCAA",BasicStats!$B:$B,0),COLUMN()+1))</f>
        <v>530</v>
      </c>
      <c r="Y191">
        <f>IFERROR(INDEX(BasicStats!$A:$AH,MATCH($A191,BasicStats!$B:$B,0),COLUMN()+1),INDEX(BasicStats!$A:$AH,MATCH($A191&amp;" NCAA",BasicStats!$B:$B,0),COLUMN()+1))</f>
        <v>772</v>
      </c>
      <c r="Z191">
        <f>IFERROR(INDEX(BasicStats!$A:$AH,MATCH($A191,BasicStats!$B:$B,0),COLUMN()+1),INDEX(BasicStats!$A:$AH,MATCH($A191&amp;" NCAA",BasicStats!$B:$B,0),COLUMN()+1))</f>
        <v>0.68700000000000006</v>
      </c>
      <c r="AA191">
        <f>IFERROR(INDEX(BasicStats!$A:$AH,MATCH($A191,BasicStats!$B:$B,0),COLUMN()+1),INDEX(BasicStats!$A:$AH,MATCH($A191&amp;" NCAA",BasicStats!$B:$B,0),COLUMN()+1))</f>
        <v>360</v>
      </c>
      <c r="AB191">
        <f>IFERROR(INDEX(BasicStats!$A:$AH,MATCH($A191,BasicStats!$B:$B,0),COLUMN()+1),INDEX(BasicStats!$A:$AH,MATCH($A191&amp;" NCAA",BasicStats!$B:$B,0),COLUMN()+1))</f>
        <v>1224</v>
      </c>
      <c r="AC191">
        <f>IFERROR(INDEX(BasicStats!$A:$AH,MATCH($A191,BasicStats!$B:$B,0),COLUMN()+1),INDEX(BasicStats!$A:$AH,MATCH($A191&amp;" NCAA",BasicStats!$B:$B,0),COLUMN()+1))</f>
        <v>379</v>
      </c>
      <c r="AD191">
        <f>IFERROR(INDEX(BasicStats!$A:$AH,MATCH($A191,BasicStats!$B:$B,0),COLUMN()+1),INDEX(BasicStats!$A:$AH,MATCH($A191&amp;" NCAA",BasicStats!$B:$B,0),COLUMN()+1))</f>
        <v>237</v>
      </c>
      <c r="AE191">
        <f>IFERROR(INDEX(BasicStats!$A:$AH,MATCH($A191,BasicStats!$B:$B,0),COLUMN()+1),INDEX(BasicStats!$A:$AH,MATCH($A191&amp;" NCAA",BasicStats!$B:$B,0),COLUMN()+1))</f>
        <v>101</v>
      </c>
      <c r="AF191">
        <f>IFERROR(INDEX(BasicStats!$A:$AH,MATCH($A191,BasicStats!$B:$B,0),COLUMN()+1),INDEX(BasicStats!$A:$AH,MATCH($A191&amp;" NCAA",BasicStats!$B:$B,0),COLUMN()+1))</f>
        <v>502</v>
      </c>
      <c r="AG191" s="38">
        <f>IFERROR(INDEX(AdvancedStats!$A:$AD,MATCH($A191,AdvancedStats!$B:$B,0),COLUMN()-15),INDEX(AdvancedStats!$A:$AD,MATCH($A191&amp;" NCAA",AdvancedStats!$B:$B,0),COLUMN()-15))</f>
        <v>68.400000000000006</v>
      </c>
      <c r="AH191" s="38">
        <f>IFERROR(INDEX(AdvancedStats!$A:$AD,MATCH($A191,AdvancedStats!$B:$B,0),COLUMN()-15),INDEX(AdvancedStats!$A:$AD,MATCH($A191&amp;" NCAA",AdvancedStats!$B:$B,0),COLUMN()-15))</f>
        <v>94.1</v>
      </c>
      <c r="AI191" s="38">
        <f>IFERROR(INDEX(AdvancedStats!$A:$AD,MATCH($A191,AdvancedStats!$B:$B,0),COLUMN()-15),INDEX(AdvancedStats!$A:$AD,MATCH($A191&amp;" NCAA",AdvancedStats!$B:$B,0),COLUMN()-15))</f>
        <v>0.40300000000000002</v>
      </c>
      <c r="AJ191" s="38">
        <f>IFERROR(INDEX(AdvancedStats!$A:$AD,MATCH($A191,AdvancedStats!$B:$B,0),COLUMN()-15),INDEX(AdvancedStats!$A:$AD,MATCH($A191&amp;" NCAA",AdvancedStats!$B:$B,0),COLUMN()-15))</f>
        <v>0.29499999999999998</v>
      </c>
      <c r="AK191" s="38">
        <f>IFERROR(INDEX(AdvancedStats!$A:$AD,MATCH($A191,AdvancedStats!$B:$B,0),COLUMN()-15),INDEX(AdvancedStats!$A:$AD,MATCH($A191&amp;" NCAA",AdvancedStats!$B:$B,0),COLUMN()-15))</f>
        <v>0.501</v>
      </c>
      <c r="AL191" s="38">
        <f>IFERROR(INDEX(AdvancedStats!$A:$AD,MATCH($A191,AdvancedStats!$B:$B,0),COLUMN()-15),INDEX(AdvancedStats!$A:$AD,MATCH($A191&amp;" NCAA",AdvancedStats!$B:$B,0),COLUMN()-15))</f>
        <v>50</v>
      </c>
      <c r="AM191" s="38">
        <f>IFERROR(INDEX(AdvancedStats!$A:$AD,MATCH($A191,AdvancedStats!$B:$B,0),COLUMN()-15),INDEX(AdvancedStats!$A:$AD,MATCH($A191&amp;" NCAA",AdvancedStats!$B:$B,0),COLUMN()-15))</f>
        <v>47.7</v>
      </c>
      <c r="AN191" s="38">
        <f>IFERROR(INDEX(AdvancedStats!$A:$AD,MATCH($A191,AdvancedStats!$B:$B,0),COLUMN()-15),INDEX(AdvancedStats!$A:$AD,MATCH($A191&amp;" NCAA",AdvancedStats!$B:$B,0),COLUMN()-15))</f>
        <v>9.8000000000000007</v>
      </c>
      <c r="AO191" s="38">
        <f>IFERROR(INDEX(AdvancedStats!$A:$AD,MATCH($A191,AdvancedStats!$B:$B,0),COLUMN()-15),INDEX(AdvancedStats!$A:$AD,MATCH($A191&amp;" NCAA",AdvancedStats!$B:$B,0),COLUMN()-15))</f>
        <v>11.1</v>
      </c>
      <c r="AP191" s="38">
        <f>IFERROR(INDEX(AdvancedStats!$A:$AD,MATCH($A191,AdvancedStats!$B:$B,0),COLUMN()-15),INDEX(AdvancedStats!$A:$AD,MATCH($A191&amp;" NCAA",AdvancedStats!$B:$B,0),COLUMN()-15))</f>
        <v>0.45800000000000002</v>
      </c>
      <c r="AQ191" s="38">
        <f>IFERROR(INDEX(AdvancedStats!$A:$AD,MATCH($A191,AdvancedStats!$B:$B,0),COLUMN()-15),INDEX(AdvancedStats!$A:$AD,MATCH($A191&amp;" NCAA",AdvancedStats!$B:$B,0),COLUMN()-15))</f>
        <v>18</v>
      </c>
      <c r="AR191" s="38">
        <f>IFERROR(INDEX(AdvancedStats!$A:$AD,MATCH($A191,AdvancedStats!$B:$B,0),COLUMN()-15),INDEX(AdvancedStats!$A:$AD,MATCH($A191&amp;" NCAA",AdvancedStats!$B:$B,0),COLUMN()-15))</f>
        <v>29.1</v>
      </c>
      <c r="AS191" s="38">
        <f>IFERROR(INDEX(AdvancedStats!$A:$AD,MATCH($A191,AdvancedStats!$B:$B,0),COLUMN()-15),INDEX(AdvancedStats!$A:$AD,MATCH($A191&amp;" NCAA",AdvancedStats!$B:$B,0),COLUMN()-15))</f>
        <v>0.27700000000000002</v>
      </c>
      <c r="AT191" s="39">
        <f>IFERROR(INDEX(AdvancedOpponentStats!$A:$AD,MATCH($A191,AdvancedOpponentStats!$B:$B,0),COLUMN()-27),INDEX(AdvancedOpponentStats!$A:$AD,MATCH($A191&amp;" NCAA",AdvancedOpponentStats!$B:$B,0),COLUMN()-27))</f>
        <v>102.5</v>
      </c>
      <c r="AU191" s="39">
        <f>IFERROR(INDEX(AdvancedOpponentStats!$A:$AD,MATCH($A191,AdvancedOpponentStats!$B:$B,0),COLUMN()-27),INDEX(AdvancedOpponentStats!$A:$AD,MATCH($A191&amp;" NCAA",AdvancedOpponentStats!$B:$B,0),COLUMN()-27))</f>
        <v>0.432</v>
      </c>
      <c r="AV191" s="39">
        <f>IFERROR(INDEX(AdvancedOpponentStats!$A:$AD,MATCH($A191,AdvancedOpponentStats!$B:$B,0),COLUMN()-27),INDEX(AdvancedOpponentStats!$A:$AD,MATCH($A191&amp;" NCAA",AdvancedOpponentStats!$B:$B,0),COLUMN()-27))</f>
        <v>0.51400000000000001</v>
      </c>
      <c r="AW191" s="39">
        <f>IFERROR(INDEX(AdvancedOpponentStats!$A:$AD,MATCH($A191,AdvancedOpponentStats!$B:$B,0),COLUMN()-27),INDEX(AdvancedOpponentStats!$A:$AD,MATCH($A191&amp;" NCAA",AdvancedOpponentStats!$B:$B,0),COLUMN()-27))</f>
        <v>0.55000000000000004</v>
      </c>
      <c r="AX191" s="39">
        <f>IFERROR(INDEX(AdvancedOpponentStats!$A:$AD,MATCH($A191,AdvancedOpponentStats!$B:$B,0),COLUMN()-27),INDEX(AdvancedOpponentStats!$A:$AD,MATCH($A191&amp;" NCAA",AdvancedOpponentStats!$B:$B,0),COLUMN()-27))</f>
        <v>50</v>
      </c>
      <c r="AY191" s="39">
        <f>IFERROR(INDEX(AdvancedOpponentStats!$A:$AD,MATCH($A191,AdvancedOpponentStats!$B:$B,0),COLUMN()-27),INDEX(AdvancedOpponentStats!$A:$AD,MATCH($A191&amp;" NCAA",AdvancedOpponentStats!$B:$B,0),COLUMN()-27))</f>
        <v>58.8</v>
      </c>
      <c r="AZ191" s="39">
        <f>IFERROR(INDEX(AdvancedOpponentStats!$A:$AD,MATCH($A191,AdvancedOpponentStats!$B:$B,0),COLUMN()-27),INDEX(AdvancedOpponentStats!$A:$AD,MATCH($A191&amp;" NCAA",AdvancedOpponentStats!$B:$B,0),COLUMN()-27))</f>
        <v>10</v>
      </c>
      <c r="BA191" s="39">
        <f>IFERROR(INDEX(AdvancedOpponentStats!$A:$AD,MATCH($A191,AdvancedOpponentStats!$B:$B,0),COLUMN()-27),INDEX(AdvancedOpponentStats!$A:$AD,MATCH($A191&amp;" NCAA",AdvancedOpponentStats!$B:$B,0),COLUMN()-27))</f>
        <v>9.6</v>
      </c>
      <c r="BB191" s="39">
        <f>IFERROR(INDEX(AdvancedOpponentStats!$A:$AD,MATCH($A191,AdvancedOpponentStats!$B:$B,0),COLUMN()-27),INDEX(AdvancedOpponentStats!$A:$AD,MATCH($A191&amp;" NCAA",AdvancedOpponentStats!$B:$B,0),COLUMN()-27))</f>
        <v>0.51200000000000001</v>
      </c>
      <c r="BC191" s="39">
        <f>IFERROR(INDEX(AdvancedOpponentStats!$A:$AD,MATCH($A191,AdvancedOpponentStats!$B:$B,0),COLUMN()-27),INDEX(AdvancedOpponentStats!$A:$AD,MATCH($A191&amp;" NCAA",AdvancedOpponentStats!$B:$B,0),COLUMN()-27))</f>
        <v>18.5</v>
      </c>
      <c r="BD191" s="39">
        <f>IFERROR(INDEX(AdvancedOpponentStats!$A:$AD,MATCH($A191,AdvancedOpponentStats!$B:$B,0),COLUMN()-27),INDEX(AdvancedOpponentStats!$A:$AD,MATCH($A191&amp;" NCAA",AdvancedOpponentStats!$B:$B,0),COLUMN()-27))</f>
        <v>28.4</v>
      </c>
      <c r="BE191" s="39">
        <f>IFERROR(INDEX(AdvancedOpponentStats!$A:$AD,MATCH($A191,AdvancedOpponentStats!$B:$B,0),COLUMN()-27),INDEX(AdvancedOpponentStats!$A:$AD,MATCH($A191&amp;" NCAA",AdvancedOpponentStats!$B:$B,0),COLUMN()-27))</f>
        <v>0.30199999999999999</v>
      </c>
      <c r="BF191" s="41">
        <f>IFERROR(INDEX(TeamRankings!$A:$R,MATCH($A191,TeamRankings!$B:$B,0),COLUMN()-49),INDEX(TeamRankings!$A:$R,MATCH($A191&amp;" NCAA",TeamRankings!$B:$B,0),COLUMN()-49))</f>
        <v>-5.83</v>
      </c>
      <c r="BG191" s="41">
        <f>IFERROR(INDEX(TeamRankings!$A:$R,MATCH($A191,TeamRankings!$B:$B,0),COLUMN()-48),INDEX(TeamRankings!$A:$R,MATCH($A191&amp;" NCAA",TeamRankings!$B:$B,0),COLUMN()-48))</f>
        <v>-4.8099999999999996</v>
      </c>
      <c r="BH191" s="41">
        <f>IFERROR(INDEX(TeamRankings!$A:$R,MATCH($A191,TeamRankings!$B:$B,0),COLUMN()-47),INDEX(TeamRankings!$A:$R,MATCH($A191&amp;" NCAA",TeamRankings!$B:$B,0),COLUMN()-47))</f>
        <v>-9.24</v>
      </c>
      <c r="BI191" s="41">
        <f>IFERROR(INDEX(TeamRankings!$A:$R,MATCH($A191,TeamRankings!$B:$B,0),COLUMN()-47),INDEX(TeamRankings!$A:$R,MATCH($A191&amp;" NCAA",TeamRankings!$B:$B,0),COLUMN()-47))</f>
        <v>-1.4</v>
      </c>
      <c r="BJ191" s="41">
        <f>IFERROR(INDEX(TeamRankings!$A:$R,MATCH($A191,TeamRankings!$B:$B,0),COLUMN()-47),INDEX(TeamRankings!$A:$R,MATCH($A191&amp;" NCAA",TeamRankings!$B:$B,0),COLUMN()-47))</f>
        <v>-10.64</v>
      </c>
      <c r="BK191" s="41">
        <f>IFERROR(INDEX(TeamRankings!$A:$R,MATCH($A191,TeamRankings!$B:$B,0),COLUMN()-47),INDEX(TeamRankings!$A:$R,MATCH($A191&amp;" NCAA",TeamRankings!$B:$B,0),COLUMN()-47))</f>
        <v>90.12</v>
      </c>
      <c r="BL191" s="41">
        <f>IFERROR(INDEX(TeamRankings!$A:$R,MATCH($A191,TeamRankings!$B:$B,0),COLUMN()-47),INDEX(TeamRankings!$A:$R,MATCH($A191&amp;" NCAA",TeamRankings!$B:$B,0),COLUMN()-47))</f>
        <v>104.6</v>
      </c>
      <c r="BM191" s="41">
        <f>IFERROR(INDEX(TeamRankings!$A:$R,MATCH($A191,TeamRankings!$B:$B,0),COLUMN()-47),INDEX(TeamRankings!$A:$R,MATCH($A191&amp;" NCAA",TeamRankings!$B:$B,0),COLUMN()-47))</f>
        <v>-14.48</v>
      </c>
      <c r="BN191">
        <f t="shared" si="48"/>
        <v>335</v>
      </c>
      <c r="BO191">
        <f t="shared" si="49"/>
        <v>187</v>
      </c>
      <c r="BP191">
        <f t="shared" si="35"/>
        <v>65.314285714285717</v>
      </c>
      <c r="BQ191" s="41" t="str">
        <f>INDEX(TeamRankings!$A:$R,MATCH($A191,TeamRankings!$B:$B,0),3)</f>
        <v>MAAC</v>
      </c>
      <c r="BR191" s="40">
        <f t="shared" si="36"/>
        <v>-8.4000000000000057</v>
      </c>
      <c r="BS191" s="40">
        <f t="shared" si="37"/>
        <v>-2.899999999999997E-2</v>
      </c>
      <c r="BT191" s="40">
        <f t="shared" si="38"/>
        <v>-0.21900000000000003</v>
      </c>
      <c r="BU191" s="40">
        <f t="shared" si="39"/>
        <v>-4.9000000000000044E-2</v>
      </c>
      <c r="BV191" s="40">
        <f t="shared" si="40"/>
        <v>0</v>
      </c>
      <c r="BW191" s="40">
        <f t="shared" si="41"/>
        <v>-11.099999999999994</v>
      </c>
      <c r="BX191" s="40">
        <f t="shared" si="42"/>
        <v>-0.19999999999999929</v>
      </c>
      <c r="BY191" s="40">
        <f t="shared" si="43"/>
        <v>1.5</v>
      </c>
      <c r="BZ191" s="40">
        <f t="shared" si="44"/>
        <v>-5.3999999999999992E-2</v>
      </c>
      <c r="CA191" s="40">
        <f t="shared" si="45"/>
        <v>-0.5</v>
      </c>
      <c r="CB191" s="40">
        <f t="shared" si="46"/>
        <v>0.70000000000000284</v>
      </c>
      <c r="CC191" s="40">
        <f t="shared" si="47"/>
        <v>-2.4999999999999967E-2</v>
      </c>
    </row>
    <row r="192" spans="1:81" x14ac:dyDescent="0.25">
      <c r="A192" t="s">
        <v>315</v>
      </c>
      <c r="B192">
        <f>IFERROR(INDEX(BasicStats!$A:$AH,MATCH($A192,BasicStats!$B:$B,0),COLUMN()+1),INDEX(BasicStats!$A:$AH,MATCH($A192&amp;" NCAA",BasicStats!$B:$B,0),COLUMN()+1))</f>
        <v>32</v>
      </c>
      <c r="C192">
        <f>IFERROR(INDEX(BasicStats!$A:$AH,MATCH($A192,BasicStats!$B:$B,0),COLUMN()+1),INDEX(BasicStats!$A:$AH,MATCH($A192&amp;" NCAA",BasicStats!$B:$B,0),COLUMN()+1))</f>
        <v>15</v>
      </c>
      <c r="D192">
        <f>IFERROR(INDEX(BasicStats!$A:$AH,MATCH($A192,BasicStats!$B:$B,0),COLUMN()+1),INDEX(BasicStats!$A:$AH,MATCH($A192&amp;" NCAA",BasicStats!$B:$B,0),COLUMN()+1))</f>
        <v>17</v>
      </c>
      <c r="E192">
        <f>IFERROR(INDEX(BasicStats!$A:$AH,MATCH($A192,BasicStats!$B:$B,0),COLUMN()+1),INDEX(BasicStats!$A:$AH,MATCH($A192&amp;" NCAA",BasicStats!$B:$B,0),COLUMN()+1))</f>
        <v>0.46899999999999997</v>
      </c>
      <c r="F192">
        <f>IFERROR(INDEX(BasicStats!$A:$AH,MATCH($A192,BasicStats!$B:$B,0),COLUMN()+1),INDEX(BasicStats!$A:$AH,MATCH($A192&amp;" NCAA",BasicStats!$B:$B,0),COLUMN()+1))</f>
        <v>-7.88</v>
      </c>
      <c r="G192">
        <f>IFERROR(INDEX(BasicStats!$A:$AH,MATCH($A192,BasicStats!$B:$B,0),COLUMN()+1),INDEX(BasicStats!$A:$AH,MATCH($A192&amp;" NCAA",BasicStats!$B:$B,0),COLUMN()+1))</f>
        <v>-5.78</v>
      </c>
      <c r="H192">
        <f>IFERROR(INDEX(BasicStats!$A:$AH,MATCH($A192,BasicStats!$B:$B,0),COLUMN()+1),INDEX(BasicStats!$A:$AH,MATCH($A192&amp;" NCAA",BasicStats!$B:$B,0),COLUMN()+1))</f>
        <v>11</v>
      </c>
      <c r="I192">
        <f>IFERROR(INDEX(BasicStats!$A:$AH,MATCH($A192,BasicStats!$B:$B,0),COLUMN()+1),INDEX(BasicStats!$A:$AH,MATCH($A192&amp;" NCAA",BasicStats!$B:$B,0),COLUMN()+1))</f>
        <v>9</v>
      </c>
      <c r="J192">
        <f>IFERROR(INDEX(BasicStats!$A:$AH,MATCH($A192,BasicStats!$B:$B,0),COLUMN()+1),INDEX(BasicStats!$A:$AH,MATCH($A192&amp;" NCAA",BasicStats!$B:$B,0),COLUMN()+1))</f>
        <v>9</v>
      </c>
      <c r="K192">
        <f>IFERROR(INDEX(BasicStats!$A:$AH,MATCH($A192,BasicStats!$B:$B,0),COLUMN()+1),INDEX(BasicStats!$A:$AH,MATCH($A192&amp;" NCAA",BasicStats!$B:$B,0),COLUMN()+1))</f>
        <v>4</v>
      </c>
      <c r="L192">
        <f>IFERROR(INDEX(BasicStats!$A:$AH,MATCH($A192,BasicStats!$B:$B,0),COLUMN()+1),INDEX(BasicStats!$A:$AH,MATCH($A192&amp;" NCAA",BasicStats!$B:$B,0),COLUMN()+1))</f>
        <v>4</v>
      </c>
      <c r="M192">
        <f>IFERROR(INDEX(BasicStats!$A:$AH,MATCH($A192,BasicStats!$B:$B,0),COLUMN()+1),INDEX(BasicStats!$A:$AH,MATCH($A192&amp;" NCAA",BasicStats!$B:$B,0),COLUMN()+1))</f>
        <v>12</v>
      </c>
      <c r="N192">
        <f>IFERROR(INDEX(BasicStats!$A:$AH,MATCH($A192,BasicStats!$B:$B,0),COLUMN()+1),INDEX(BasicStats!$A:$AH,MATCH($A192&amp;" NCAA",BasicStats!$B:$B,0),COLUMN()+1))</f>
        <v>2502</v>
      </c>
      <c r="O192">
        <f>IFERROR(INDEX(BasicStats!$A:$AH,MATCH($A192,BasicStats!$B:$B,0),COLUMN()+1),INDEX(BasicStats!$A:$AH,MATCH($A192&amp;" NCAA",BasicStats!$B:$B,0),COLUMN()+1))</f>
        <v>2552</v>
      </c>
      <c r="P192">
        <f>IFERROR(INDEX(BasicStats!$A:$AH,MATCH($A192,BasicStats!$B:$B,0),COLUMN()+1),INDEX(BasicStats!$A:$AH,MATCH($A192&amp;" NCAA",BasicStats!$B:$B,0),COLUMN()+1))</f>
        <v>0</v>
      </c>
      <c r="Q192">
        <f>IFERROR(INDEX(BasicStats!$A:$AH,MATCH($A192,BasicStats!$B:$B,0),COLUMN()+1),INDEX(BasicStats!$A:$AH,MATCH($A192&amp;" NCAA",BasicStats!$B:$B,0),COLUMN()+1))</f>
        <v>1280</v>
      </c>
      <c r="R192">
        <f>IFERROR(INDEX(BasicStats!$A:$AH,MATCH($A192,BasicStats!$B:$B,0),COLUMN()+1),INDEX(BasicStats!$A:$AH,MATCH($A192&amp;" NCAA",BasicStats!$B:$B,0),COLUMN()+1))</f>
        <v>858</v>
      </c>
      <c r="S192">
        <f>IFERROR(INDEX(BasicStats!$A:$AH,MATCH($A192,BasicStats!$B:$B,0),COLUMN()+1),INDEX(BasicStats!$A:$AH,MATCH($A192&amp;" NCAA",BasicStats!$B:$B,0),COLUMN()+1))</f>
        <v>1882</v>
      </c>
      <c r="T192">
        <f>IFERROR(INDEX(BasicStats!$A:$AH,MATCH($A192,BasicStats!$B:$B,0),COLUMN()+1),INDEX(BasicStats!$A:$AH,MATCH($A192&amp;" NCAA",BasicStats!$B:$B,0),COLUMN()+1))</f>
        <v>0.45600000000000002</v>
      </c>
      <c r="U192">
        <f>IFERROR(INDEX(BasicStats!$A:$AH,MATCH($A192,BasicStats!$B:$B,0),COLUMN()+1),INDEX(BasicStats!$A:$AH,MATCH($A192&amp;" NCAA",BasicStats!$B:$B,0),COLUMN()+1))</f>
        <v>306</v>
      </c>
      <c r="V192">
        <f>IFERROR(INDEX(BasicStats!$A:$AH,MATCH($A192,BasicStats!$B:$B,0),COLUMN()+1),INDEX(BasicStats!$A:$AH,MATCH($A192&amp;" NCAA",BasicStats!$B:$B,0),COLUMN()+1))</f>
        <v>818</v>
      </c>
      <c r="W192">
        <f>IFERROR(INDEX(BasicStats!$A:$AH,MATCH($A192,BasicStats!$B:$B,0),COLUMN()+1),INDEX(BasicStats!$A:$AH,MATCH($A192&amp;" NCAA",BasicStats!$B:$B,0),COLUMN()+1))</f>
        <v>0.374</v>
      </c>
      <c r="X192">
        <f>IFERROR(INDEX(BasicStats!$A:$AH,MATCH($A192,BasicStats!$B:$B,0),COLUMN()+1),INDEX(BasicStats!$A:$AH,MATCH($A192&amp;" NCAA",BasicStats!$B:$B,0),COLUMN()+1))</f>
        <v>480</v>
      </c>
      <c r="Y192">
        <f>IFERROR(INDEX(BasicStats!$A:$AH,MATCH($A192,BasicStats!$B:$B,0),COLUMN()+1),INDEX(BasicStats!$A:$AH,MATCH($A192&amp;" NCAA",BasicStats!$B:$B,0),COLUMN()+1))</f>
        <v>651</v>
      </c>
      <c r="Z192">
        <f>IFERROR(INDEX(BasicStats!$A:$AH,MATCH($A192,BasicStats!$B:$B,0),COLUMN()+1),INDEX(BasicStats!$A:$AH,MATCH($A192&amp;" NCAA",BasicStats!$B:$B,0),COLUMN()+1))</f>
        <v>0.73699999999999999</v>
      </c>
      <c r="AA192">
        <f>IFERROR(INDEX(BasicStats!$A:$AH,MATCH($A192,BasicStats!$B:$B,0),COLUMN()+1),INDEX(BasicStats!$A:$AH,MATCH($A192&amp;" NCAA",BasicStats!$B:$B,0),COLUMN()+1))</f>
        <v>292</v>
      </c>
      <c r="AB192">
        <f>IFERROR(INDEX(BasicStats!$A:$AH,MATCH($A192,BasicStats!$B:$B,0),COLUMN()+1),INDEX(BasicStats!$A:$AH,MATCH($A192&amp;" NCAA",BasicStats!$B:$B,0),COLUMN()+1))</f>
        <v>1083</v>
      </c>
      <c r="AC192">
        <f>IFERROR(INDEX(BasicStats!$A:$AH,MATCH($A192,BasicStats!$B:$B,0),COLUMN()+1),INDEX(BasicStats!$A:$AH,MATCH($A192&amp;" NCAA",BasicStats!$B:$B,0),COLUMN()+1))</f>
        <v>491</v>
      </c>
      <c r="AD192">
        <f>IFERROR(INDEX(BasicStats!$A:$AH,MATCH($A192,BasicStats!$B:$B,0),COLUMN()+1),INDEX(BasicStats!$A:$AH,MATCH($A192&amp;" NCAA",BasicStats!$B:$B,0),COLUMN()+1))</f>
        <v>169</v>
      </c>
      <c r="AE192">
        <f>IFERROR(INDEX(BasicStats!$A:$AH,MATCH($A192,BasicStats!$B:$B,0),COLUMN()+1),INDEX(BasicStats!$A:$AH,MATCH($A192&amp;" NCAA",BasicStats!$B:$B,0),COLUMN()+1))</f>
        <v>46</v>
      </c>
      <c r="AF192">
        <f>IFERROR(INDEX(BasicStats!$A:$AH,MATCH($A192,BasicStats!$B:$B,0),COLUMN()+1),INDEX(BasicStats!$A:$AH,MATCH($A192&amp;" NCAA",BasicStats!$B:$B,0),COLUMN()+1))</f>
        <v>394</v>
      </c>
      <c r="AG192" s="38">
        <f>IFERROR(INDEX(AdvancedStats!$A:$AD,MATCH($A192,AdvancedStats!$B:$B,0),COLUMN()-15),INDEX(AdvancedStats!$A:$AD,MATCH($A192&amp;" NCAA",AdvancedStats!$B:$B,0),COLUMN()-15))</f>
        <v>71.599999999999994</v>
      </c>
      <c r="AH192" s="38">
        <f>IFERROR(INDEX(AdvancedStats!$A:$AD,MATCH($A192,AdvancedStats!$B:$B,0),COLUMN()-15),INDEX(AdvancedStats!$A:$AD,MATCH($A192&amp;" NCAA",AdvancedStats!$B:$B,0),COLUMN()-15))</f>
        <v>109.2</v>
      </c>
      <c r="AI192" s="38">
        <f>IFERROR(INDEX(AdvancedStats!$A:$AD,MATCH($A192,AdvancedStats!$B:$B,0),COLUMN()-15),INDEX(AdvancedStats!$A:$AD,MATCH($A192&amp;" NCAA",AdvancedStats!$B:$B,0),COLUMN()-15))</f>
        <v>0.34599999999999997</v>
      </c>
      <c r="AJ192" s="38">
        <f>IFERROR(INDEX(AdvancedStats!$A:$AD,MATCH($A192,AdvancedStats!$B:$B,0),COLUMN()-15),INDEX(AdvancedStats!$A:$AD,MATCH($A192&amp;" NCAA",AdvancedStats!$B:$B,0),COLUMN()-15))</f>
        <v>0.435</v>
      </c>
      <c r="AK192" s="38">
        <f>IFERROR(INDEX(AdvancedStats!$A:$AD,MATCH($A192,AdvancedStats!$B:$B,0),COLUMN()-15),INDEX(AdvancedStats!$A:$AD,MATCH($A192&amp;" NCAA",AdvancedStats!$B:$B,0),COLUMN()-15))</f>
        <v>0.57099999999999995</v>
      </c>
      <c r="AL192" s="38">
        <f>IFERROR(INDEX(AdvancedStats!$A:$AD,MATCH($A192,AdvancedStats!$B:$B,0),COLUMN()-15),INDEX(AdvancedStats!$A:$AD,MATCH($A192&amp;" NCAA",AdvancedStats!$B:$B,0),COLUMN()-15))</f>
        <v>49.6</v>
      </c>
      <c r="AM192" s="38">
        <f>IFERROR(INDEX(AdvancedStats!$A:$AD,MATCH($A192,AdvancedStats!$B:$B,0),COLUMN()-15),INDEX(AdvancedStats!$A:$AD,MATCH($A192&amp;" NCAA",AdvancedStats!$B:$B,0),COLUMN()-15))</f>
        <v>57.2</v>
      </c>
      <c r="AN192" s="38">
        <f>IFERROR(INDEX(AdvancedStats!$A:$AD,MATCH($A192,AdvancedStats!$B:$B,0),COLUMN()-15),INDEX(AdvancedStats!$A:$AD,MATCH($A192&amp;" NCAA",AdvancedStats!$B:$B,0),COLUMN()-15))</f>
        <v>7.4</v>
      </c>
      <c r="AO192" s="38">
        <f>IFERROR(INDEX(AdvancedStats!$A:$AD,MATCH($A192,AdvancedStats!$B:$B,0),COLUMN()-15),INDEX(AdvancedStats!$A:$AD,MATCH($A192&amp;" NCAA",AdvancedStats!$B:$B,0),COLUMN()-15))</f>
        <v>4.3</v>
      </c>
      <c r="AP192" s="38">
        <f>IFERROR(INDEX(AdvancedStats!$A:$AD,MATCH($A192,AdvancedStats!$B:$B,0),COLUMN()-15),INDEX(AdvancedStats!$A:$AD,MATCH($A192&amp;" NCAA",AdvancedStats!$B:$B,0),COLUMN()-15))</f>
        <v>0.53700000000000003</v>
      </c>
      <c r="AQ192" s="38">
        <f>IFERROR(INDEX(AdvancedStats!$A:$AD,MATCH($A192,AdvancedStats!$B:$B,0),COLUMN()-15),INDEX(AdvancedStats!$A:$AD,MATCH($A192&amp;" NCAA",AdvancedStats!$B:$B,0),COLUMN()-15))</f>
        <v>15.2</v>
      </c>
      <c r="AR192" s="38">
        <f>IFERROR(INDEX(AdvancedStats!$A:$AD,MATCH($A192,AdvancedStats!$B:$B,0),COLUMN()-15),INDEX(AdvancedStats!$A:$AD,MATCH($A192&amp;" NCAA",AdvancedStats!$B:$B,0),COLUMN()-15))</f>
        <v>26.1</v>
      </c>
      <c r="AS192" s="38">
        <f>IFERROR(INDEX(AdvancedStats!$A:$AD,MATCH($A192,AdvancedStats!$B:$B,0),COLUMN()-15),INDEX(AdvancedStats!$A:$AD,MATCH($A192&amp;" NCAA",AdvancedStats!$B:$B,0),COLUMN()-15))</f>
        <v>0.255</v>
      </c>
      <c r="AT192" s="39">
        <f>IFERROR(INDEX(AdvancedOpponentStats!$A:$AD,MATCH($A192,AdvancedOpponentStats!$B:$B,0),COLUMN()-27),INDEX(AdvancedOpponentStats!$A:$AD,MATCH($A192&amp;" NCAA",AdvancedOpponentStats!$B:$B,0),COLUMN()-27))</f>
        <v>111.3</v>
      </c>
      <c r="AU192" s="39">
        <f>IFERROR(INDEX(AdvancedOpponentStats!$A:$AD,MATCH($A192,AdvancedOpponentStats!$B:$B,0),COLUMN()-27),INDEX(AdvancedOpponentStats!$A:$AD,MATCH($A192&amp;" NCAA",AdvancedOpponentStats!$B:$B,0),COLUMN()-27))</f>
        <v>0.28899999999999998</v>
      </c>
      <c r="AV192" s="39">
        <f>IFERROR(INDEX(AdvancedOpponentStats!$A:$AD,MATCH($A192,AdvancedOpponentStats!$B:$B,0),COLUMN()-27),INDEX(AdvancedOpponentStats!$A:$AD,MATCH($A192&amp;" NCAA",AdvancedOpponentStats!$B:$B,0),COLUMN()-27))</f>
        <v>0.44500000000000001</v>
      </c>
      <c r="AW192" s="39">
        <f>IFERROR(INDEX(AdvancedOpponentStats!$A:$AD,MATCH($A192,AdvancedOpponentStats!$B:$B,0),COLUMN()-27),INDEX(AdvancedOpponentStats!$A:$AD,MATCH($A192&amp;" NCAA",AdvancedOpponentStats!$B:$B,0),COLUMN()-27))</f>
        <v>0.58799999999999997</v>
      </c>
      <c r="AX192" s="39">
        <f>IFERROR(INDEX(AdvancedOpponentStats!$A:$AD,MATCH($A192,AdvancedOpponentStats!$B:$B,0),COLUMN()-27),INDEX(AdvancedOpponentStats!$A:$AD,MATCH($A192&amp;" NCAA",AdvancedOpponentStats!$B:$B,0),COLUMN()-27))</f>
        <v>50.4</v>
      </c>
      <c r="AY192" s="39">
        <f>IFERROR(INDEX(AdvancedOpponentStats!$A:$AD,MATCH($A192,AdvancedOpponentStats!$B:$B,0),COLUMN()-27),INDEX(AdvancedOpponentStats!$A:$AD,MATCH($A192&amp;" NCAA",AdvancedOpponentStats!$B:$B,0),COLUMN()-27))</f>
        <v>53.4</v>
      </c>
      <c r="AZ192" s="39">
        <f>IFERROR(INDEX(AdvancedOpponentStats!$A:$AD,MATCH($A192,AdvancedOpponentStats!$B:$B,0),COLUMN()-27),INDEX(AdvancedOpponentStats!$A:$AD,MATCH($A192&amp;" NCAA",AdvancedOpponentStats!$B:$B,0),COLUMN()-27))</f>
        <v>8.1999999999999993</v>
      </c>
      <c r="BA192" s="39">
        <f>IFERROR(INDEX(AdvancedOpponentStats!$A:$AD,MATCH($A192,AdvancedOpponentStats!$B:$B,0),COLUMN()-27),INDEX(AdvancedOpponentStats!$A:$AD,MATCH($A192&amp;" NCAA",AdvancedOpponentStats!$B:$B,0),COLUMN()-27))</f>
        <v>7</v>
      </c>
      <c r="BB192" s="39">
        <f>IFERROR(INDEX(AdvancedOpponentStats!$A:$AD,MATCH($A192,AdvancedOpponentStats!$B:$B,0),COLUMN()-27),INDEX(AdvancedOpponentStats!$A:$AD,MATCH($A192&amp;" NCAA",AdvancedOpponentStats!$B:$B,0),COLUMN()-27))</f>
        <v>0.56699999999999995</v>
      </c>
      <c r="BC192" s="39">
        <f>IFERROR(INDEX(AdvancedOpponentStats!$A:$AD,MATCH($A192,AdvancedOpponentStats!$B:$B,0),COLUMN()-27),INDEX(AdvancedOpponentStats!$A:$AD,MATCH($A192&amp;" NCAA",AdvancedOpponentStats!$B:$B,0),COLUMN()-27))</f>
        <v>15.4</v>
      </c>
      <c r="BD192" s="39">
        <f>IFERROR(INDEX(AdvancedOpponentStats!$A:$AD,MATCH($A192,AdvancedOpponentStats!$B:$B,0),COLUMN()-27),INDEX(AdvancedOpponentStats!$A:$AD,MATCH($A192&amp;" NCAA",AdvancedOpponentStats!$B:$B,0),COLUMN()-27))</f>
        <v>25.7</v>
      </c>
      <c r="BE192" s="39">
        <f>IFERROR(INDEX(AdvancedOpponentStats!$A:$AD,MATCH($A192,AdvancedOpponentStats!$B:$B,0),COLUMN()-27),INDEX(AdvancedOpponentStats!$A:$AD,MATCH($A192&amp;" NCAA",AdvancedOpponentStats!$B:$B,0),COLUMN()-27))</f>
        <v>0.20300000000000001</v>
      </c>
      <c r="BF192" s="41">
        <f>IFERROR(INDEX(TeamRankings!$A:$R,MATCH($A192,TeamRankings!$B:$B,0),COLUMN()-49),INDEX(TeamRankings!$A:$R,MATCH($A192&amp;" NCAA",TeamRankings!$B:$B,0),COLUMN()-49))</f>
        <v>-1.56</v>
      </c>
      <c r="BG192" s="41">
        <f>IFERROR(INDEX(TeamRankings!$A:$R,MATCH($A192,TeamRankings!$B:$B,0),COLUMN()-48),INDEX(TeamRankings!$A:$R,MATCH($A192&amp;" NCAA",TeamRankings!$B:$B,0),COLUMN()-48))</f>
        <v>-5.78</v>
      </c>
      <c r="BH192" s="41">
        <f>IFERROR(INDEX(TeamRankings!$A:$R,MATCH($A192,TeamRankings!$B:$B,0),COLUMN()-47),INDEX(TeamRankings!$A:$R,MATCH($A192&amp;" NCAA",TeamRankings!$B:$B,0),COLUMN()-47))</f>
        <v>2.34</v>
      </c>
      <c r="BI192" s="41">
        <f>IFERROR(INDEX(TeamRankings!$A:$R,MATCH($A192,TeamRankings!$B:$B,0),COLUMN()-47),INDEX(TeamRankings!$A:$R,MATCH($A192&amp;" NCAA",TeamRankings!$B:$B,0),COLUMN()-47))</f>
        <v>-10.220000000000001</v>
      </c>
      <c r="BJ192" s="41">
        <f>IFERROR(INDEX(TeamRankings!$A:$R,MATCH($A192,TeamRankings!$B:$B,0),COLUMN()-47),INDEX(TeamRankings!$A:$R,MATCH($A192&amp;" NCAA",TeamRankings!$B:$B,0),COLUMN()-47))</f>
        <v>-7.88</v>
      </c>
      <c r="BK192" s="41">
        <f>IFERROR(INDEX(TeamRankings!$A:$R,MATCH($A192,TeamRankings!$B:$B,0),COLUMN()-47),INDEX(TeamRankings!$A:$R,MATCH($A192&amp;" NCAA",TeamRankings!$B:$B,0),COLUMN()-47))</f>
        <v>104.47</v>
      </c>
      <c r="BL192" s="41">
        <f>IFERROR(INDEX(TeamRankings!$A:$R,MATCH($A192,TeamRankings!$B:$B,0),COLUMN()-47),INDEX(TeamRankings!$A:$R,MATCH($A192&amp;" NCAA",TeamRankings!$B:$B,0),COLUMN()-47))</f>
        <v>115</v>
      </c>
      <c r="BM192" s="41">
        <f>IFERROR(INDEX(TeamRankings!$A:$R,MATCH($A192,TeamRankings!$B:$B,0),COLUMN()-47),INDEX(TeamRankings!$A:$R,MATCH($A192&amp;" NCAA",TeamRankings!$B:$B,0),COLUMN()-47))</f>
        <v>-10.53</v>
      </c>
      <c r="BN192">
        <f t="shared" si="48"/>
        <v>150</v>
      </c>
      <c r="BO192">
        <f t="shared" si="49"/>
        <v>340</v>
      </c>
      <c r="BP192">
        <f t="shared" si="35"/>
        <v>78.1875</v>
      </c>
      <c r="BQ192" s="41" t="str">
        <f>INDEX(TeamRankings!$A:$R,MATCH($A192,TeamRankings!$B:$B,0),3)</f>
        <v>Big Sky</v>
      </c>
      <c r="BR192" s="40">
        <f t="shared" si="36"/>
        <v>-2.0999999999999943</v>
      </c>
      <c r="BS192" s="40">
        <f t="shared" si="37"/>
        <v>5.6999999999999995E-2</v>
      </c>
      <c r="BT192" s="40">
        <f t="shared" si="38"/>
        <v>-1.0000000000000009E-2</v>
      </c>
      <c r="BU192" s="40">
        <f t="shared" si="39"/>
        <v>-1.7000000000000015E-2</v>
      </c>
      <c r="BV192" s="40">
        <f t="shared" si="40"/>
        <v>-0.79999999999999716</v>
      </c>
      <c r="BW192" s="40">
        <f t="shared" si="41"/>
        <v>3.8000000000000043</v>
      </c>
      <c r="BX192" s="40">
        <f t="shared" si="42"/>
        <v>-0.79999999999999893</v>
      </c>
      <c r="BY192" s="40">
        <f t="shared" si="43"/>
        <v>-2.7</v>
      </c>
      <c r="BZ192" s="40">
        <f t="shared" si="44"/>
        <v>-2.9999999999999916E-2</v>
      </c>
      <c r="CA192" s="40">
        <f t="shared" si="45"/>
        <v>-0.20000000000000107</v>
      </c>
      <c r="CB192" s="40">
        <f t="shared" si="46"/>
        <v>0.40000000000000213</v>
      </c>
      <c r="CC192" s="40">
        <f t="shared" si="47"/>
        <v>5.1999999999999991E-2</v>
      </c>
    </row>
    <row r="193" spans="1:81" x14ac:dyDescent="0.25">
      <c r="A193" t="s">
        <v>316</v>
      </c>
      <c r="B193">
        <f>IFERROR(INDEX(BasicStats!$A:$AH,MATCH($A193,BasicStats!$B:$B,0),COLUMN()+1),INDEX(BasicStats!$A:$AH,MATCH($A193&amp;" NCAA",BasicStats!$B:$B,0),COLUMN()+1))</f>
        <v>35</v>
      </c>
      <c r="C193">
        <f>IFERROR(INDEX(BasicStats!$A:$AH,MATCH($A193,BasicStats!$B:$B,0),COLUMN()+1),INDEX(BasicStats!$A:$AH,MATCH($A193&amp;" NCAA",BasicStats!$B:$B,0),COLUMN()+1))</f>
        <v>26</v>
      </c>
      <c r="D193">
        <f>IFERROR(INDEX(BasicStats!$A:$AH,MATCH($A193,BasicStats!$B:$B,0),COLUMN()+1),INDEX(BasicStats!$A:$AH,MATCH($A193&amp;" NCAA",BasicStats!$B:$B,0),COLUMN()+1))</f>
        <v>9</v>
      </c>
      <c r="E193">
        <f>IFERROR(INDEX(BasicStats!$A:$AH,MATCH($A193,BasicStats!$B:$B,0),COLUMN()+1),INDEX(BasicStats!$A:$AH,MATCH($A193&amp;" NCAA",BasicStats!$B:$B,0),COLUMN()+1))</f>
        <v>0.74299999999999999</v>
      </c>
      <c r="F193">
        <f>IFERROR(INDEX(BasicStats!$A:$AH,MATCH($A193,BasicStats!$B:$B,0),COLUMN()+1),INDEX(BasicStats!$A:$AH,MATCH($A193&amp;" NCAA",BasicStats!$B:$B,0),COLUMN()+1))</f>
        <v>1.52</v>
      </c>
      <c r="G193">
        <f>IFERROR(INDEX(BasicStats!$A:$AH,MATCH($A193,BasicStats!$B:$B,0),COLUMN()+1),INDEX(BasicStats!$A:$AH,MATCH($A193&amp;" NCAA",BasicStats!$B:$B,0),COLUMN()+1))</f>
        <v>-5.0199999999999996</v>
      </c>
      <c r="H193">
        <f>IFERROR(INDEX(BasicStats!$A:$AH,MATCH($A193,BasicStats!$B:$B,0),COLUMN()+1),INDEX(BasicStats!$A:$AH,MATCH($A193&amp;" NCAA",BasicStats!$B:$B,0),COLUMN()+1))</f>
        <v>16</v>
      </c>
      <c r="I193">
        <f>IFERROR(INDEX(BasicStats!$A:$AH,MATCH($A193,BasicStats!$B:$B,0),COLUMN()+1),INDEX(BasicStats!$A:$AH,MATCH($A193&amp;" NCAA",BasicStats!$B:$B,0),COLUMN()+1))</f>
        <v>4</v>
      </c>
      <c r="J193">
        <f>IFERROR(INDEX(BasicStats!$A:$AH,MATCH($A193,BasicStats!$B:$B,0),COLUMN()+1),INDEX(BasicStats!$A:$AH,MATCH($A193&amp;" NCAA",BasicStats!$B:$B,0),COLUMN()+1))</f>
        <v>12</v>
      </c>
      <c r="K193">
        <f>IFERROR(INDEX(BasicStats!$A:$AH,MATCH($A193,BasicStats!$B:$B,0),COLUMN()+1),INDEX(BasicStats!$A:$AH,MATCH($A193&amp;" NCAA",BasicStats!$B:$B,0),COLUMN()+1))</f>
        <v>2</v>
      </c>
      <c r="L193">
        <f>IFERROR(INDEX(BasicStats!$A:$AH,MATCH($A193,BasicStats!$B:$B,0),COLUMN()+1),INDEX(BasicStats!$A:$AH,MATCH($A193&amp;" NCAA",BasicStats!$B:$B,0),COLUMN()+1))</f>
        <v>9</v>
      </c>
      <c r="M193">
        <f>IFERROR(INDEX(BasicStats!$A:$AH,MATCH($A193,BasicStats!$B:$B,0),COLUMN()+1),INDEX(BasicStats!$A:$AH,MATCH($A193&amp;" NCAA",BasicStats!$B:$B,0),COLUMN()+1))</f>
        <v>5</v>
      </c>
      <c r="N193">
        <f>IFERROR(INDEX(BasicStats!$A:$AH,MATCH($A193,BasicStats!$B:$B,0),COLUMN()+1),INDEX(BasicStats!$A:$AH,MATCH($A193&amp;" NCAA",BasicStats!$B:$B,0),COLUMN()+1))</f>
        <v>2665</v>
      </c>
      <c r="O193">
        <f>IFERROR(INDEX(BasicStats!$A:$AH,MATCH($A193,BasicStats!$B:$B,0),COLUMN()+1),INDEX(BasicStats!$A:$AH,MATCH($A193&amp;" NCAA",BasicStats!$B:$B,0),COLUMN()+1))</f>
        <v>2397</v>
      </c>
      <c r="P193">
        <f>IFERROR(INDEX(BasicStats!$A:$AH,MATCH($A193,BasicStats!$B:$B,0),COLUMN()+1),INDEX(BasicStats!$A:$AH,MATCH($A193&amp;" NCAA",BasicStats!$B:$B,0),COLUMN()+1))</f>
        <v>0</v>
      </c>
      <c r="Q193">
        <f>IFERROR(INDEX(BasicStats!$A:$AH,MATCH($A193,BasicStats!$B:$B,0),COLUMN()+1),INDEX(BasicStats!$A:$AH,MATCH($A193&amp;" NCAA",BasicStats!$B:$B,0),COLUMN()+1))</f>
        <v>1405</v>
      </c>
      <c r="R193">
        <f>IFERROR(INDEX(BasicStats!$A:$AH,MATCH($A193,BasicStats!$B:$B,0),COLUMN()+1),INDEX(BasicStats!$A:$AH,MATCH($A193&amp;" NCAA",BasicStats!$B:$B,0),COLUMN()+1))</f>
        <v>973</v>
      </c>
      <c r="S193">
        <f>IFERROR(INDEX(BasicStats!$A:$AH,MATCH($A193,BasicStats!$B:$B,0),COLUMN()+1),INDEX(BasicStats!$A:$AH,MATCH($A193&amp;" NCAA",BasicStats!$B:$B,0),COLUMN()+1))</f>
        <v>1979</v>
      </c>
      <c r="T193">
        <f>IFERROR(INDEX(BasicStats!$A:$AH,MATCH($A193,BasicStats!$B:$B,0),COLUMN()+1),INDEX(BasicStats!$A:$AH,MATCH($A193&amp;" NCAA",BasicStats!$B:$B,0),COLUMN()+1))</f>
        <v>0.49199999999999999</v>
      </c>
      <c r="U193">
        <f>IFERROR(INDEX(BasicStats!$A:$AH,MATCH($A193,BasicStats!$B:$B,0),COLUMN()+1),INDEX(BasicStats!$A:$AH,MATCH($A193&amp;" NCAA",BasicStats!$B:$B,0),COLUMN()+1))</f>
        <v>288</v>
      </c>
      <c r="V193">
        <f>IFERROR(INDEX(BasicStats!$A:$AH,MATCH($A193,BasicStats!$B:$B,0),COLUMN()+1),INDEX(BasicStats!$A:$AH,MATCH($A193&amp;" NCAA",BasicStats!$B:$B,0),COLUMN()+1))</f>
        <v>762</v>
      </c>
      <c r="W193">
        <f>IFERROR(INDEX(BasicStats!$A:$AH,MATCH($A193,BasicStats!$B:$B,0),COLUMN()+1),INDEX(BasicStats!$A:$AH,MATCH($A193&amp;" NCAA",BasicStats!$B:$B,0),COLUMN()+1))</f>
        <v>0.378</v>
      </c>
      <c r="X193">
        <f>IFERROR(INDEX(BasicStats!$A:$AH,MATCH($A193,BasicStats!$B:$B,0),COLUMN()+1),INDEX(BasicStats!$A:$AH,MATCH($A193&amp;" NCAA",BasicStats!$B:$B,0),COLUMN()+1))</f>
        <v>431</v>
      </c>
      <c r="Y193">
        <f>IFERROR(INDEX(BasicStats!$A:$AH,MATCH($A193,BasicStats!$B:$B,0),COLUMN()+1),INDEX(BasicStats!$A:$AH,MATCH($A193&amp;" NCAA",BasicStats!$B:$B,0),COLUMN()+1))</f>
        <v>625</v>
      </c>
      <c r="Z193">
        <f>IFERROR(INDEX(BasicStats!$A:$AH,MATCH($A193,BasicStats!$B:$B,0),COLUMN()+1),INDEX(BasicStats!$A:$AH,MATCH($A193&amp;" NCAA",BasicStats!$B:$B,0),COLUMN()+1))</f>
        <v>0.69</v>
      </c>
      <c r="AA193">
        <f>IFERROR(INDEX(BasicStats!$A:$AH,MATCH($A193,BasicStats!$B:$B,0),COLUMN()+1),INDEX(BasicStats!$A:$AH,MATCH($A193&amp;" NCAA",BasicStats!$B:$B,0),COLUMN()+1))</f>
        <v>293</v>
      </c>
      <c r="AB193">
        <f>IFERROR(INDEX(BasicStats!$A:$AH,MATCH($A193,BasicStats!$B:$B,0),COLUMN()+1),INDEX(BasicStats!$A:$AH,MATCH($A193&amp;" NCAA",BasicStats!$B:$B,0),COLUMN()+1))</f>
        <v>1172</v>
      </c>
      <c r="AC193">
        <f>IFERROR(INDEX(BasicStats!$A:$AH,MATCH($A193,BasicStats!$B:$B,0),COLUMN()+1),INDEX(BasicStats!$A:$AH,MATCH($A193&amp;" NCAA",BasicStats!$B:$B,0),COLUMN()+1))</f>
        <v>508</v>
      </c>
      <c r="AD193">
        <f>IFERROR(INDEX(BasicStats!$A:$AH,MATCH($A193,BasicStats!$B:$B,0),COLUMN()+1),INDEX(BasicStats!$A:$AH,MATCH($A193&amp;" NCAA",BasicStats!$B:$B,0),COLUMN()+1))</f>
        <v>230</v>
      </c>
      <c r="AE193">
        <f>IFERROR(INDEX(BasicStats!$A:$AH,MATCH($A193,BasicStats!$B:$B,0),COLUMN()+1),INDEX(BasicStats!$A:$AH,MATCH($A193&amp;" NCAA",BasicStats!$B:$B,0),COLUMN()+1))</f>
        <v>104</v>
      </c>
      <c r="AF193">
        <f>IFERROR(INDEX(BasicStats!$A:$AH,MATCH($A193,BasicStats!$B:$B,0),COLUMN()+1),INDEX(BasicStats!$A:$AH,MATCH($A193&amp;" NCAA",BasicStats!$B:$B,0),COLUMN()+1))</f>
        <v>416</v>
      </c>
      <c r="AG193" s="38">
        <f>IFERROR(INDEX(AdvancedStats!$A:$AD,MATCH($A193,AdvancedStats!$B:$B,0),COLUMN()-15),INDEX(AdvancedStats!$A:$AD,MATCH($A193&amp;" NCAA",AdvancedStats!$B:$B,0),COLUMN()-15))</f>
        <v>68.5</v>
      </c>
      <c r="AH193" s="38">
        <f>IFERROR(INDEX(AdvancedStats!$A:$AD,MATCH($A193,AdvancedStats!$B:$B,0),COLUMN()-15),INDEX(AdvancedStats!$A:$AD,MATCH($A193&amp;" NCAA",AdvancedStats!$B:$B,0),COLUMN()-15))</f>
        <v>110.7</v>
      </c>
      <c r="AI193" s="38">
        <f>IFERROR(INDEX(AdvancedStats!$A:$AD,MATCH($A193,AdvancedStats!$B:$B,0),COLUMN()-15),INDEX(AdvancedStats!$A:$AD,MATCH($A193&amp;" NCAA",AdvancedStats!$B:$B,0),COLUMN()-15))</f>
        <v>0.316</v>
      </c>
      <c r="AJ193" s="38">
        <f>IFERROR(INDEX(AdvancedStats!$A:$AD,MATCH($A193,AdvancedStats!$B:$B,0),COLUMN()-15),INDEX(AdvancedStats!$A:$AD,MATCH($A193&amp;" NCAA",AdvancedStats!$B:$B,0),COLUMN()-15))</f>
        <v>0.38500000000000001</v>
      </c>
      <c r="AK193" s="38">
        <f>IFERROR(INDEX(AdvancedStats!$A:$AD,MATCH($A193,AdvancedStats!$B:$B,0),COLUMN()-15),INDEX(AdvancedStats!$A:$AD,MATCH($A193&amp;" NCAA",AdvancedStats!$B:$B,0),COLUMN()-15))</f>
        <v>0.58499999999999996</v>
      </c>
      <c r="AL193" s="38">
        <f>IFERROR(INDEX(AdvancedStats!$A:$AD,MATCH($A193,AdvancedStats!$B:$B,0),COLUMN()-15),INDEX(AdvancedStats!$A:$AD,MATCH($A193&amp;" NCAA",AdvancedStats!$B:$B,0),COLUMN()-15))</f>
        <v>51.8</v>
      </c>
      <c r="AM193" s="38">
        <f>IFERROR(INDEX(AdvancedStats!$A:$AD,MATCH($A193,AdvancedStats!$B:$B,0),COLUMN()-15),INDEX(AdvancedStats!$A:$AD,MATCH($A193&amp;" NCAA",AdvancedStats!$B:$B,0),COLUMN()-15))</f>
        <v>52.2</v>
      </c>
      <c r="AN193" s="38">
        <f>IFERROR(INDEX(AdvancedStats!$A:$AD,MATCH($A193,AdvancedStats!$B:$B,0),COLUMN()-15),INDEX(AdvancedStats!$A:$AD,MATCH($A193&amp;" NCAA",AdvancedStats!$B:$B,0),COLUMN()-15))</f>
        <v>9.6</v>
      </c>
      <c r="AO193" s="38">
        <f>IFERROR(INDEX(AdvancedStats!$A:$AD,MATCH($A193,AdvancedStats!$B:$B,0),COLUMN()-15),INDEX(AdvancedStats!$A:$AD,MATCH($A193&amp;" NCAA",AdvancedStats!$B:$B,0),COLUMN()-15))</f>
        <v>8.6</v>
      </c>
      <c r="AP193" s="38">
        <f>IFERROR(INDEX(AdvancedStats!$A:$AD,MATCH($A193,AdvancedStats!$B:$B,0),COLUMN()-15),INDEX(AdvancedStats!$A:$AD,MATCH($A193&amp;" NCAA",AdvancedStats!$B:$B,0),COLUMN()-15))</f>
        <v>0.56399999999999995</v>
      </c>
      <c r="AQ193" s="38">
        <f>IFERROR(INDEX(AdvancedStats!$A:$AD,MATCH($A193,AdvancedStats!$B:$B,0),COLUMN()-15),INDEX(AdvancedStats!$A:$AD,MATCH($A193&amp;" NCAA",AdvancedStats!$B:$B,0),COLUMN()-15))</f>
        <v>15.5</v>
      </c>
      <c r="AR193" s="38">
        <f>IFERROR(INDEX(AdvancedStats!$A:$AD,MATCH($A193,AdvancedStats!$B:$B,0),COLUMN()-15),INDEX(AdvancedStats!$A:$AD,MATCH($A193&amp;" NCAA",AdvancedStats!$B:$B,0),COLUMN()-15))</f>
        <v>26.7</v>
      </c>
      <c r="AS193" s="38">
        <f>IFERROR(INDEX(AdvancedStats!$A:$AD,MATCH($A193,AdvancedStats!$B:$B,0),COLUMN()-15),INDEX(AdvancedStats!$A:$AD,MATCH($A193&amp;" NCAA",AdvancedStats!$B:$B,0),COLUMN()-15))</f>
        <v>0.218</v>
      </c>
      <c r="AT193" s="39">
        <f>IFERROR(INDEX(AdvancedOpponentStats!$A:$AD,MATCH($A193,AdvancedOpponentStats!$B:$B,0),COLUMN()-27),INDEX(AdvancedOpponentStats!$A:$AD,MATCH($A193&amp;" NCAA",AdvancedOpponentStats!$B:$B,0),COLUMN()-27))</f>
        <v>99.6</v>
      </c>
      <c r="AU193" s="39">
        <f>IFERROR(INDEX(AdvancedOpponentStats!$A:$AD,MATCH($A193,AdvancedOpponentStats!$B:$B,0),COLUMN()-27),INDEX(AdvancedOpponentStats!$A:$AD,MATCH($A193&amp;" NCAA",AdvancedOpponentStats!$B:$B,0),COLUMN()-27))</f>
        <v>0.36</v>
      </c>
      <c r="AV193" s="39">
        <f>IFERROR(INDEX(AdvancedOpponentStats!$A:$AD,MATCH($A193,AdvancedOpponentStats!$B:$B,0),COLUMN()-27),INDEX(AdvancedOpponentStats!$A:$AD,MATCH($A193&amp;" NCAA",AdvancedOpponentStats!$B:$B,0),COLUMN()-27))</f>
        <v>0.36499999999999999</v>
      </c>
      <c r="AW193" s="39">
        <f>IFERROR(INDEX(AdvancedOpponentStats!$A:$AD,MATCH($A193,AdvancedOpponentStats!$B:$B,0),COLUMN()-27),INDEX(AdvancedOpponentStats!$A:$AD,MATCH($A193&amp;" NCAA",AdvancedOpponentStats!$B:$B,0),COLUMN()-27))</f>
        <v>0.53800000000000003</v>
      </c>
      <c r="AX193" s="39">
        <f>IFERROR(INDEX(AdvancedOpponentStats!$A:$AD,MATCH($A193,AdvancedOpponentStats!$B:$B,0),COLUMN()-27),INDEX(AdvancedOpponentStats!$A:$AD,MATCH($A193&amp;" NCAA",AdvancedOpponentStats!$B:$B,0),COLUMN()-27))</f>
        <v>48.2</v>
      </c>
      <c r="AY193" s="39">
        <f>IFERROR(INDEX(AdvancedOpponentStats!$A:$AD,MATCH($A193,AdvancedOpponentStats!$B:$B,0),COLUMN()-27),INDEX(AdvancedOpponentStats!$A:$AD,MATCH($A193&amp;" NCAA",AdvancedOpponentStats!$B:$B,0),COLUMN()-27))</f>
        <v>45.6</v>
      </c>
      <c r="AZ193" s="39">
        <f>IFERROR(INDEX(AdvancedOpponentStats!$A:$AD,MATCH($A193,AdvancedOpponentStats!$B:$B,0),COLUMN()-27),INDEX(AdvancedOpponentStats!$A:$AD,MATCH($A193&amp;" NCAA",AdvancedOpponentStats!$B:$B,0),COLUMN()-27))</f>
        <v>8.1</v>
      </c>
      <c r="BA193" s="39">
        <f>IFERROR(INDEX(AdvancedOpponentStats!$A:$AD,MATCH($A193,AdvancedOpponentStats!$B:$B,0),COLUMN()-27),INDEX(AdvancedOpponentStats!$A:$AD,MATCH($A193&amp;" NCAA",AdvancedOpponentStats!$B:$B,0),COLUMN()-27))</f>
        <v>8</v>
      </c>
      <c r="BB193" s="39">
        <f>IFERROR(INDEX(AdvancedOpponentStats!$A:$AD,MATCH($A193,AdvancedOpponentStats!$B:$B,0),COLUMN()-27),INDEX(AdvancedOpponentStats!$A:$AD,MATCH($A193&amp;" NCAA",AdvancedOpponentStats!$B:$B,0),COLUMN()-27))</f>
        <v>0.49399999999999999</v>
      </c>
      <c r="BC193" s="39">
        <f>IFERROR(INDEX(AdvancedOpponentStats!$A:$AD,MATCH($A193,AdvancedOpponentStats!$B:$B,0),COLUMN()-27),INDEX(AdvancedOpponentStats!$A:$AD,MATCH($A193&amp;" NCAA",AdvancedOpponentStats!$B:$B,0),COLUMN()-27))</f>
        <v>17.5</v>
      </c>
      <c r="BD193" s="39">
        <f>IFERROR(INDEX(AdvancedOpponentStats!$A:$AD,MATCH($A193,AdvancedOpponentStats!$B:$B,0),COLUMN()-27),INDEX(AdvancedOpponentStats!$A:$AD,MATCH($A193&amp;" NCAA",AdvancedOpponentStats!$B:$B,0),COLUMN()-27))</f>
        <v>24.5</v>
      </c>
      <c r="BE193" s="39">
        <f>IFERROR(INDEX(AdvancedOpponentStats!$A:$AD,MATCH($A193,AdvancedOpponentStats!$B:$B,0),COLUMN()-27),INDEX(AdvancedOpponentStats!$A:$AD,MATCH($A193&amp;" NCAA",AdvancedOpponentStats!$B:$B,0),COLUMN()-27))</f>
        <v>0.27100000000000002</v>
      </c>
      <c r="BF193" s="41">
        <f>IFERROR(INDEX(TeamRankings!$A:$R,MATCH($A193,TeamRankings!$B:$B,0),COLUMN()-49),INDEX(TeamRankings!$A:$R,MATCH($A193&amp;" NCAA",TeamRankings!$B:$B,0),COLUMN()-49))</f>
        <v>7.66</v>
      </c>
      <c r="BG193" s="41">
        <f>IFERROR(INDEX(TeamRankings!$A:$R,MATCH($A193,TeamRankings!$B:$B,0),COLUMN()-48),INDEX(TeamRankings!$A:$R,MATCH($A193&amp;" NCAA",TeamRankings!$B:$B,0),COLUMN()-48))</f>
        <v>-5.0199999999999996</v>
      </c>
      <c r="BH193" s="41">
        <f>IFERROR(INDEX(TeamRankings!$A:$R,MATCH($A193,TeamRankings!$B:$B,0),COLUMN()-47),INDEX(TeamRankings!$A:$R,MATCH($A193&amp;" NCAA",TeamRankings!$B:$B,0),COLUMN()-47))</f>
        <v>0.46</v>
      </c>
      <c r="BI193" s="41">
        <f>IFERROR(INDEX(TeamRankings!$A:$R,MATCH($A193,TeamRankings!$B:$B,0),COLUMN()-47),INDEX(TeamRankings!$A:$R,MATCH($A193&amp;" NCAA",TeamRankings!$B:$B,0),COLUMN()-47))</f>
        <v>1.06</v>
      </c>
      <c r="BJ193" s="41">
        <f>IFERROR(INDEX(TeamRankings!$A:$R,MATCH($A193,TeamRankings!$B:$B,0),COLUMN()-47),INDEX(TeamRankings!$A:$R,MATCH($A193&amp;" NCAA",TeamRankings!$B:$B,0),COLUMN()-47))</f>
        <v>1.52</v>
      </c>
      <c r="BK193" s="41">
        <f>IFERROR(INDEX(TeamRankings!$A:$R,MATCH($A193,TeamRankings!$B:$B,0),COLUMN()-47),INDEX(TeamRankings!$A:$R,MATCH($A193&amp;" NCAA",TeamRankings!$B:$B,0),COLUMN()-47))</f>
        <v>105.82</v>
      </c>
      <c r="BL193" s="41">
        <f>IFERROR(INDEX(TeamRankings!$A:$R,MATCH($A193,TeamRankings!$B:$B,0),COLUMN()-47),INDEX(TeamRankings!$A:$R,MATCH($A193&amp;" NCAA",TeamRankings!$B:$B,0),COLUMN()-47))</f>
        <v>103.03</v>
      </c>
      <c r="BM193" s="41">
        <f>IFERROR(INDEX(TeamRankings!$A:$R,MATCH($A193,TeamRankings!$B:$B,0),COLUMN()-47),INDEX(TeamRankings!$A:$R,MATCH($A193&amp;" NCAA",TeamRankings!$B:$B,0),COLUMN()-47))</f>
        <v>2.79</v>
      </c>
      <c r="BN193">
        <f t="shared" si="48"/>
        <v>125</v>
      </c>
      <c r="BO193">
        <f t="shared" si="49"/>
        <v>163</v>
      </c>
      <c r="BP193">
        <f t="shared" si="35"/>
        <v>76.142857142857139</v>
      </c>
      <c r="BQ193" s="41" t="str">
        <f>INDEX(TeamRankings!$A:$R,MATCH($A193,TeamRankings!$B:$B,0),3)</f>
        <v>Big Sky</v>
      </c>
      <c r="BR193" s="40">
        <f t="shared" si="36"/>
        <v>11.100000000000009</v>
      </c>
      <c r="BS193" s="40">
        <f t="shared" si="37"/>
        <v>-4.3999999999999984E-2</v>
      </c>
      <c r="BT193" s="40">
        <f t="shared" si="38"/>
        <v>2.0000000000000018E-2</v>
      </c>
      <c r="BU193" s="40">
        <f t="shared" si="39"/>
        <v>4.6999999999999931E-2</v>
      </c>
      <c r="BV193" s="40">
        <f t="shared" si="40"/>
        <v>3.5999999999999943</v>
      </c>
      <c r="BW193" s="40">
        <f t="shared" si="41"/>
        <v>6.6000000000000014</v>
      </c>
      <c r="BX193" s="40">
        <f t="shared" si="42"/>
        <v>1.5</v>
      </c>
      <c r="BY193" s="40">
        <f t="shared" si="43"/>
        <v>0.59999999999999964</v>
      </c>
      <c r="BZ193" s="40">
        <f t="shared" si="44"/>
        <v>6.9999999999999951E-2</v>
      </c>
      <c r="CA193" s="40">
        <f t="shared" si="45"/>
        <v>-2</v>
      </c>
      <c r="CB193" s="40">
        <f t="shared" si="46"/>
        <v>2.1999999999999993</v>
      </c>
      <c r="CC193" s="40">
        <f t="shared" si="47"/>
        <v>-5.3000000000000019E-2</v>
      </c>
    </row>
    <row r="194" spans="1:81" x14ac:dyDescent="0.25">
      <c r="A194" t="s">
        <v>317</v>
      </c>
      <c r="B194">
        <f>IFERROR(INDEX(BasicStats!$A:$AH,MATCH($A194,BasicStats!$B:$B,0),COLUMN()+1),INDEX(BasicStats!$A:$AH,MATCH($A194&amp;" NCAA",BasicStats!$B:$B,0),COLUMN()+1))</f>
        <v>33</v>
      </c>
      <c r="C194">
        <f>IFERROR(INDEX(BasicStats!$A:$AH,MATCH($A194,BasicStats!$B:$B,0),COLUMN()+1),INDEX(BasicStats!$A:$AH,MATCH($A194&amp;" NCAA",BasicStats!$B:$B,0),COLUMN()+1))</f>
        <v>13</v>
      </c>
      <c r="D194">
        <f>IFERROR(INDEX(BasicStats!$A:$AH,MATCH($A194,BasicStats!$B:$B,0),COLUMN()+1),INDEX(BasicStats!$A:$AH,MATCH($A194&amp;" NCAA",BasicStats!$B:$B,0),COLUMN()+1))</f>
        <v>20</v>
      </c>
      <c r="E194">
        <f>IFERROR(INDEX(BasicStats!$A:$AH,MATCH($A194,BasicStats!$B:$B,0),COLUMN()+1),INDEX(BasicStats!$A:$AH,MATCH($A194&amp;" NCAA",BasicStats!$B:$B,0),COLUMN()+1))</f>
        <v>0.39400000000000002</v>
      </c>
      <c r="F194">
        <f>IFERROR(INDEX(BasicStats!$A:$AH,MATCH($A194,BasicStats!$B:$B,0),COLUMN()+1),INDEX(BasicStats!$A:$AH,MATCH($A194&amp;" NCAA",BasicStats!$B:$B,0),COLUMN()+1))</f>
        <v>-7.69</v>
      </c>
      <c r="G194">
        <f>IFERROR(INDEX(BasicStats!$A:$AH,MATCH($A194,BasicStats!$B:$B,0),COLUMN()+1),INDEX(BasicStats!$A:$AH,MATCH($A194&amp;" NCAA",BasicStats!$B:$B,0),COLUMN()+1))</f>
        <v>-1.72</v>
      </c>
      <c r="H194">
        <f>IFERROR(INDEX(BasicStats!$A:$AH,MATCH($A194,BasicStats!$B:$B,0),COLUMN()+1),INDEX(BasicStats!$A:$AH,MATCH($A194&amp;" NCAA",BasicStats!$B:$B,0),COLUMN()+1))</f>
        <v>8</v>
      </c>
      <c r="I194">
        <f>IFERROR(INDEX(BasicStats!$A:$AH,MATCH($A194,BasicStats!$B:$B,0),COLUMN()+1),INDEX(BasicStats!$A:$AH,MATCH($A194&amp;" NCAA",BasicStats!$B:$B,0),COLUMN()+1))</f>
        <v>10</v>
      </c>
      <c r="J194">
        <f>IFERROR(INDEX(BasicStats!$A:$AH,MATCH($A194,BasicStats!$B:$B,0),COLUMN()+1),INDEX(BasicStats!$A:$AH,MATCH($A194&amp;" NCAA",BasicStats!$B:$B,0),COLUMN()+1))</f>
        <v>7</v>
      </c>
      <c r="K194">
        <f>IFERROR(INDEX(BasicStats!$A:$AH,MATCH($A194,BasicStats!$B:$B,0),COLUMN()+1),INDEX(BasicStats!$A:$AH,MATCH($A194&amp;" NCAA",BasicStats!$B:$B,0),COLUMN()+1))</f>
        <v>7</v>
      </c>
      <c r="L194">
        <f>IFERROR(INDEX(BasicStats!$A:$AH,MATCH($A194,BasicStats!$B:$B,0),COLUMN()+1),INDEX(BasicStats!$A:$AH,MATCH($A194&amp;" NCAA",BasicStats!$B:$B,0),COLUMN()+1))</f>
        <v>4</v>
      </c>
      <c r="M194">
        <f>IFERROR(INDEX(BasicStats!$A:$AH,MATCH($A194,BasicStats!$B:$B,0),COLUMN()+1),INDEX(BasicStats!$A:$AH,MATCH($A194&amp;" NCAA",BasicStats!$B:$B,0),COLUMN()+1))</f>
        <v>11</v>
      </c>
      <c r="N194">
        <f>IFERROR(INDEX(BasicStats!$A:$AH,MATCH($A194,BasicStats!$B:$B,0),COLUMN()+1),INDEX(BasicStats!$A:$AH,MATCH($A194&amp;" NCAA",BasicStats!$B:$B,0),COLUMN()+1))</f>
        <v>2431</v>
      </c>
      <c r="O194">
        <f>IFERROR(INDEX(BasicStats!$A:$AH,MATCH($A194,BasicStats!$B:$B,0),COLUMN()+1),INDEX(BasicStats!$A:$AH,MATCH($A194&amp;" NCAA",BasicStats!$B:$B,0),COLUMN()+1))</f>
        <v>2543</v>
      </c>
      <c r="P194">
        <f>IFERROR(INDEX(BasicStats!$A:$AH,MATCH($A194,BasicStats!$B:$B,0),COLUMN()+1),INDEX(BasicStats!$A:$AH,MATCH($A194&amp;" NCAA",BasicStats!$B:$B,0),COLUMN()+1))</f>
        <v>0</v>
      </c>
      <c r="Q194">
        <f>IFERROR(INDEX(BasicStats!$A:$AH,MATCH($A194,BasicStats!$B:$B,0),COLUMN()+1),INDEX(BasicStats!$A:$AH,MATCH($A194&amp;" NCAA",BasicStats!$B:$B,0),COLUMN()+1))</f>
        <v>1335</v>
      </c>
      <c r="R194">
        <f>IFERROR(INDEX(BasicStats!$A:$AH,MATCH($A194,BasicStats!$B:$B,0),COLUMN()+1),INDEX(BasicStats!$A:$AH,MATCH($A194&amp;" NCAA",BasicStats!$B:$B,0),COLUMN()+1))</f>
        <v>855</v>
      </c>
      <c r="S194">
        <f>IFERROR(INDEX(BasicStats!$A:$AH,MATCH($A194,BasicStats!$B:$B,0),COLUMN()+1),INDEX(BasicStats!$A:$AH,MATCH($A194&amp;" NCAA",BasicStats!$B:$B,0),COLUMN()+1))</f>
        <v>1993</v>
      </c>
      <c r="T194">
        <f>IFERROR(INDEX(BasicStats!$A:$AH,MATCH($A194,BasicStats!$B:$B,0),COLUMN()+1),INDEX(BasicStats!$A:$AH,MATCH($A194&amp;" NCAA",BasicStats!$B:$B,0),COLUMN()+1))</f>
        <v>0.42899999999999999</v>
      </c>
      <c r="U194">
        <f>IFERROR(INDEX(BasicStats!$A:$AH,MATCH($A194,BasicStats!$B:$B,0),COLUMN()+1),INDEX(BasicStats!$A:$AH,MATCH($A194&amp;" NCAA",BasicStats!$B:$B,0),COLUMN()+1))</f>
        <v>260</v>
      </c>
      <c r="V194">
        <f>IFERROR(INDEX(BasicStats!$A:$AH,MATCH($A194,BasicStats!$B:$B,0),COLUMN()+1),INDEX(BasicStats!$A:$AH,MATCH($A194&amp;" NCAA",BasicStats!$B:$B,0),COLUMN()+1))</f>
        <v>762</v>
      </c>
      <c r="W194">
        <f>IFERROR(INDEX(BasicStats!$A:$AH,MATCH($A194,BasicStats!$B:$B,0),COLUMN()+1),INDEX(BasicStats!$A:$AH,MATCH($A194&amp;" NCAA",BasicStats!$B:$B,0),COLUMN()+1))</f>
        <v>0.34100000000000003</v>
      </c>
      <c r="X194">
        <f>IFERROR(INDEX(BasicStats!$A:$AH,MATCH($A194,BasicStats!$B:$B,0),COLUMN()+1),INDEX(BasicStats!$A:$AH,MATCH($A194&amp;" NCAA",BasicStats!$B:$B,0),COLUMN()+1))</f>
        <v>461</v>
      </c>
      <c r="Y194">
        <f>IFERROR(INDEX(BasicStats!$A:$AH,MATCH($A194,BasicStats!$B:$B,0),COLUMN()+1),INDEX(BasicStats!$A:$AH,MATCH($A194&amp;" NCAA",BasicStats!$B:$B,0),COLUMN()+1))</f>
        <v>654</v>
      </c>
      <c r="Z194">
        <f>IFERROR(INDEX(BasicStats!$A:$AH,MATCH($A194,BasicStats!$B:$B,0),COLUMN()+1),INDEX(BasicStats!$A:$AH,MATCH($A194&amp;" NCAA",BasicStats!$B:$B,0),COLUMN()+1))</f>
        <v>0.70499999999999996</v>
      </c>
      <c r="AA194">
        <f>IFERROR(INDEX(BasicStats!$A:$AH,MATCH($A194,BasicStats!$B:$B,0),COLUMN()+1),INDEX(BasicStats!$A:$AH,MATCH($A194&amp;" NCAA",BasicStats!$B:$B,0),COLUMN()+1))</f>
        <v>357</v>
      </c>
      <c r="AB194">
        <f>IFERROR(INDEX(BasicStats!$A:$AH,MATCH($A194,BasicStats!$B:$B,0),COLUMN()+1),INDEX(BasicStats!$A:$AH,MATCH($A194&amp;" NCAA",BasicStats!$B:$B,0),COLUMN()+1))</f>
        <v>1177</v>
      </c>
      <c r="AC194">
        <f>IFERROR(INDEX(BasicStats!$A:$AH,MATCH($A194,BasicStats!$B:$B,0),COLUMN()+1),INDEX(BasicStats!$A:$AH,MATCH($A194&amp;" NCAA",BasicStats!$B:$B,0),COLUMN()+1))</f>
        <v>440</v>
      </c>
      <c r="AD194">
        <f>IFERROR(INDEX(BasicStats!$A:$AH,MATCH($A194,BasicStats!$B:$B,0),COLUMN()+1),INDEX(BasicStats!$A:$AH,MATCH($A194&amp;" NCAA",BasicStats!$B:$B,0),COLUMN()+1))</f>
        <v>186</v>
      </c>
      <c r="AE194">
        <f>IFERROR(INDEX(BasicStats!$A:$AH,MATCH($A194,BasicStats!$B:$B,0),COLUMN()+1),INDEX(BasicStats!$A:$AH,MATCH($A194&amp;" NCAA",BasicStats!$B:$B,0),COLUMN()+1))</f>
        <v>137</v>
      </c>
      <c r="AF194">
        <f>IFERROR(INDEX(BasicStats!$A:$AH,MATCH($A194,BasicStats!$B:$B,0),COLUMN()+1),INDEX(BasicStats!$A:$AH,MATCH($A194&amp;" NCAA",BasicStats!$B:$B,0),COLUMN()+1))</f>
        <v>402</v>
      </c>
      <c r="AG194" s="38">
        <f>IFERROR(INDEX(AdvancedStats!$A:$AD,MATCH($A194,AdvancedStats!$B:$B,0),COLUMN()-15),INDEX(AdvancedStats!$A:$AD,MATCH($A194&amp;" NCAA",AdvancedStats!$B:$B,0),COLUMN()-15))</f>
        <v>70.599999999999994</v>
      </c>
      <c r="AH194" s="38">
        <f>IFERROR(INDEX(AdvancedStats!$A:$AD,MATCH($A194,AdvancedStats!$B:$B,0),COLUMN()-15),INDEX(AdvancedStats!$A:$AD,MATCH($A194&amp;" NCAA",AdvancedStats!$B:$B,0),COLUMN()-15))</f>
        <v>103.2</v>
      </c>
      <c r="AI194" s="38">
        <f>IFERROR(INDEX(AdvancedStats!$A:$AD,MATCH($A194,AdvancedStats!$B:$B,0),COLUMN()-15),INDEX(AdvancedStats!$A:$AD,MATCH($A194&amp;" NCAA",AdvancedStats!$B:$B,0),COLUMN()-15))</f>
        <v>0.32800000000000001</v>
      </c>
      <c r="AJ194" s="38">
        <f>IFERROR(INDEX(AdvancedStats!$A:$AD,MATCH($A194,AdvancedStats!$B:$B,0),COLUMN()-15),INDEX(AdvancedStats!$A:$AD,MATCH($A194&amp;" NCAA",AdvancedStats!$B:$B,0),COLUMN()-15))</f>
        <v>0.38200000000000001</v>
      </c>
      <c r="AK194" s="38">
        <f>IFERROR(INDEX(AdvancedStats!$A:$AD,MATCH($A194,AdvancedStats!$B:$B,0),COLUMN()-15),INDEX(AdvancedStats!$A:$AD,MATCH($A194&amp;" NCAA",AdvancedStats!$B:$B,0),COLUMN()-15))</f>
        <v>0.52800000000000002</v>
      </c>
      <c r="AL194" s="38">
        <f>IFERROR(INDEX(AdvancedStats!$A:$AD,MATCH($A194,AdvancedStats!$B:$B,0),COLUMN()-15),INDEX(AdvancedStats!$A:$AD,MATCH($A194&amp;" NCAA",AdvancedStats!$B:$B,0),COLUMN()-15))</f>
        <v>48.8</v>
      </c>
      <c r="AM194" s="38">
        <f>IFERROR(INDEX(AdvancedStats!$A:$AD,MATCH($A194,AdvancedStats!$B:$B,0),COLUMN()-15),INDEX(AdvancedStats!$A:$AD,MATCH($A194&amp;" NCAA",AdvancedStats!$B:$B,0),COLUMN()-15))</f>
        <v>51.5</v>
      </c>
      <c r="AN194" s="38">
        <f>IFERROR(INDEX(AdvancedStats!$A:$AD,MATCH($A194,AdvancedStats!$B:$B,0),COLUMN()-15),INDEX(AdvancedStats!$A:$AD,MATCH($A194&amp;" NCAA",AdvancedStats!$B:$B,0),COLUMN()-15))</f>
        <v>7.9</v>
      </c>
      <c r="AO194" s="38">
        <f>IFERROR(INDEX(AdvancedStats!$A:$AD,MATCH($A194,AdvancedStats!$B:$B,0),COLUMN()-15),INDEX(AdvancedStats!$A:$AD,MATCH($A194&amp;" NCAA",AdvancedStats!$B:$B,0),COLUMN()-15))</f>
        <v>10.8</v>
      </c>
      <c r="AP194" s="38">
        <f>IFERROR(INDEX(AdvancedStats!$A:$AD,MATCH($A194,AdvancedStats!$B:$B,0),COLUMN()-15),INDEX(AdvancedStats!$A:$AD,MATCH($A194&amp;" NCAA",AdvancedStats!$B:$B,0),COLUMN()-15))</f>
        <v>0.49399999999999999</v>
      </c>
      <c r="AQ194" s="38">
        <f>IFERROR(INDEX(AdvancedStats!$A:$AD,MATCH($A194,AdvancedStats!$B:$B,0),COLUMN()-15),INDEX(AdvancedStats!$A:$AD,MATCH($A194&amp;" NCAA",AdvancedStats!$B:$B,0),COLUMN()-15))</f>
        <v>14.9</v>
      </c>
      <c r="AR194" s="38">
        <f>IFERROR(INDEX(AdvancedStats!$A:$AD,MATCH($A194,AdvancedStats!$B:$B,0),COLUMN()-15),INDEX(AdvancedStats!$A:$AD,MATCH($A194&amp;" NCAA",AdvancedStats!$B:$B,0),COLUMN()-15))</f>
        <v>29</v>
      </c>
      <c r="AS194" s="38">
        <f>IFERROR(INDEX(AdvancedStats!$A:$AD,MATCH($A194,AdvancedStats!$B:$B,0),COLUMN()-15),INDEX(AdvancedStats!$A:$AD,MATCH($A194&amp;" NCAA",AdvancedStats!$B:$B,0),COLUMN()-15))</f>
        <v>0.23100000000000001</v>
      </c>
      <c r="AT194" s="39">
        <f>IFERROR(INDEX(AdvancedOpponentStats!$A:$AD,MATCH($A194,AdvancedOpponentStats!$B:$B,0),COLUMN()-27),INDEX(AdvancedOpponentStats!$A:$AD,MATCH($A194&amp;" NCAA",AdvancedOpponentStats!$B:$B,0),COLUMN()-27))</f>
        <v>108</v>
      </c>
      <c r="AU194" s="39">
        <f>IFERROR(INDEX(AdvancedOpponentStats!$A:$AD,MATCH($A194,AdvancedOpponentStats!$B:$B,0),COLUMN()-27),INDEX(AdvancedOpponentStats!$A:$AD,MATCH($A194&amp;" NCAA",AdvancedOpponentStats!$B:$B,0),COLUMN()-27))</f>
        <v>0.28000000000000003</v>
      </c>
      <c r="AV194" s="39">
        <f>IFERROR(INDEX(AdvancedOpponentStats!$A:$AD,MATCH($A194,AdvancedOpponentStats!$B:$B,0),COLUMN()-27),INDEX(AdvancedOpponentStats!$A:$AD,MATCH($A194&amp;" NCAA",AdvancedOpponentStats!$B:$B,0),COLUMN()-27))</f>
        <v>0.374</v>
      </c>
      <c r="AW194" s="39">
        <f>IFERROR(INDEX(AdvancedOpponentStats!$A:$AD,MATCH($A194,AdvancedOpponentStats!$B:$B,0),COLUMN()-27),INDEX(AdvancedOpponentStats!$A:$AD,MATCH($A194&amp;" NCAA",AdvancedOpponentStats!$B:$B,0),COLUMN()-27))</f>
        <v>0.55300000000000005</v>
      </c>
      <c r="AX194" s="39">
        <f>IFERROR(INDEX(AdvancedOpponentStats!$A:$AD,MATCH($A194,AdvancedOpponentStats!$B:$B,0),COLUMN()-27),INDEX(AdvancedOpponentStats!$A:$AD,MATCH($A194&amp;" NCAA",AdvancedOpponentStats!$B:$B,0),COLUMN()-27))</f>
        <v>51.2</v>
      </c>
      <c r="AY194" s="39">
        <f>IFERROR(INDEX(AdvancedOpponentStats!$A:$AD,MATCH($A194,AdvancedOpponentStats!$B:$B,0),COLUMN()-27),INDEX(AdvancedOpponentStats!$A:$AD,MATCH($A194&amp;" NCAA",AdvancedOpponentStats!$B:$B,0),COLUMN()-27))</f>
        <v>50.1</v>
      </c>
      <c r="AZ194" s="39">
        <f>IFERROR(INDEX(AdvancedOpponentStats!$A:$AD,MATCH($A194,AdvancedOpponentStats!$B:$B,0),COLUMN()-27),INDEX(AdvancedOpponentStats!$A:$AD,MATCH($A194&amp;" NCAA",AdvancedOpponentStats!$B:$B,0),COLUMN()-27))</f>
        <v>8.3000000000000007</v>
      </c>
      <c r="BA194" s="39">
        <f>IFERROR(INDEX(AdvancedOpponentStats!$A:$AD,MATCH($A194,AdvancedOpponentStats!$B:$B,0),COLUMN()-27),INDEX(AdvancedOpponentStats!$A:$AD,MATCH($A194&amp;" NCAA",AdvancedOpponentStats!$B:$B,0),COLUMN()-27))</f>
        <v>12.8</v>
      </c>
      <c r="BB194" s="39">
        <f>IFERROR(INDEX(AdvancedOpponentStats!$A:$AD,MATCH($A194,AdvancedOpponentStats!$B:$B,0),COLUMN()-27),INDEX(AdvancedOpponentStats!$A:$AD,MATCH($A194&amp;" NCAA",AdvancedOpponentStats!$B:$B,0),COLUMN()-27))</f>
        <v>0.52300000000000002</v>
      </c>
      <c r="BC194" s="39">
        <f>IFERROR(INDEX(AdvancedOpponentStats!$A:$AD,MATCH($A194,AdvancedOpponentStats!$B:$B,0),COLUMN()-27),INDEX(AdvancedOpponentStats!$A:$AD,MATCH($A194&amp;" NCAA",AdvancedOpponentStats!$B:$B,0),COLUMN()-27))</f>
        <v>15.6</v>
      </c>
      <c r="BD194" s="39">
        <f>IFERROR(INDEX(AdvancedOpponentStats!$A:$AD,MATCH($A194,AdvancedOpponentStats!$B:$B,0),COLUMN()-27),INDEX(AdvancedOpponentStats!$A:$AD,MATCH($A194&amp;" NCAA",AdvancedOpponentStats!$B:$B,0),COLUMN()-27))</f>
        <v>30.6</v>
      </c>
      <c r="BE194" s="39">
        <f>IFERROR(INDEX(AdvancedOpponentStats!$A:$AD,MATCH($A194,AdvancedOpponentStats!$B:$B,0),COLUMN()-27),INDEX(AdvancedOpponentStats!$A:$AD,MATCH($A194&amp;" NCAA",AdvancedOpponentStats!$B:$B,0),COLUMN()-27))</f>
        <v>0.20799999999999999</v>
      </c>
      <c r="BF194" s="41">
        <f>IFERROR(INDEX(TeamRankings!$A:$R,MATCH($A194,TeamRankings!$B:$B,0),COLUMN()-49),INDEX(TeamRankings!$A:$R,MATCH($A194&amp;" NCAA",TeamRankings!$B:$B,0),COLUMN()-49))</f>
        <v>-3.39</v>
      </c>
      <c r="BG194" s="41">
        <f>IFERROR(INDEX(TeamRankings!$A:$R,MATCH($A194,TeamRankings!$B:$B,0),COLUMN()-48),INDEX(TeamRankings!$A:$R,MATCH($A194&amp;" NCAA",TeamRankings!$B:$B,0),COLUMN()-48))</f>
        <v>-1.72</v>
      </c>
      <c r="BH194" s="41">
        <f>IFERROR(INDEX(TeamRankings!$A:$R,MATCH($A194,TeamRankings!$B:$B,0),COLUMN()-47),INDEX(TeamRankings!$A:$R,MATCH($A194&amp;" NCAA",TeamRankings!$B:$B,0),COLUMN()-47))</f>
        <v>-3.19</v>
      </c>
      <c r="BI194" s="41">
        <f>IFERROR(INDEX(TeamRankings!$A:$R,MATCH($A194,TeamRankings!$B:$B,0),COLUMN()-47),INDEX(TeamRankings!$A:$R,MATCH($A194&amp;" NCAA",TeamRankings!$B:$B,0),COLUMN()-47))</f>
        <v>-4.5</v>
      </c>
      <c r="BJ194" s="41">
        <f>IFERROR(INDEX(TeamRankings!$A:$R,MATCH($A194,TeamRankings!$B:$B,0),COLUMN()-47),INDEX(TeamRankings!$A:$R,MATCH($A194&amp;" NCAA",TeamRankings!$B:$B,0),COLUMN()-47))</f>
        <v>-7.69</v>
      </c>
      <c r="BK194" s="41">
        <f>IFERROR(INDEX(TeamRankings!$A:$R,MATCH($A194,TeamRankings!$B:$B,0),COLUMN()-47),INDEX(TeamRankings!$A:$R,MATCH($A194&amp;" NCAA",TeamRankings!$B:$B,0),COLUMN()-47))</f>
        <v>99.68</v>
      </c>
      <c r="BL194" s="41">
        <f>IFERROR(INDEX(TeamRankings!$A:$R,MATCH($A194,TeamRankings!$B:$B,0),COLUMN()-47),INDEX(TeamRankings!$A:$R,MATCH($A194&amp;" NCAA",TeamRankings!$B:$B,0),COLUMN()-47))</f>
        <v>109.11</v>
      </c>
      <c r="BM194" s="41">
        <f>IFERROR(INDEX(TeamRankings!$A:$R,MATCH($A194,TeamRankings!$B:$B,0),COLUMN()-47),INDEX(TeamRankings!$A:$R,MATCH($A194&amp;" NCAA",TeamRankings!$B:$B,0),COLUMN()-47))</f>
        <v>-9.43</v>
      </c>
      <c r="BN194">
        <f t="shared" si="48"/>
        <v>231</v>
      </c>
      <c r="BO194">
        <f t="shared" si="49"/>
        <v>271</v>
      </c>
      <c r="BP194">
        <f t="shared" si="35"/>
        <v>73.666666666666671</v>
      </c>
      <c r="BQ194" s="41" t="str">
        <f>INDEX(TeamRankings!$A:$R,MATCH($A194,TeamRankings!$B:$B,0),3)</f>
        <v>OVC</v>
      </c>
      <c r="BR194" s="40">
        <f t="shared" si="36"/>
        <v>-4.7999999999999972</v>
      </c>
      <c r="BS194" s="40">
        <f t="shared" si="37"/>
        <v>4.7999999999999987E-2</v>
      </c>
      <c r="BT194" s="40">
        <f t="shared" si="38"/>
        <v>8.0000000000000071E-3</v>
      </c>
      <c r="BU194" s="40">
        <f t="shared" si="39"/>
        <v>-2.5000000000000022E-2</v>
      </c>
      <c r="BV194" s="40">
        <f t="shared" si="40"/>
        <v>-2.4000000000000057</v>
      </c>
      <c r="BW194" s="40">
        <f t="shared" si="41"/>
        <v>1.3999999999999986</v>
      </c>
      <c r="BX194" s="40">
        <f t="shared" si="42"/>
        <v>-0.40000000000000036</v>
      </c>
      <c r="BY194" s="40">
        <f t="shared" si="43"/>
        <v>-2</v>
      </c>
      <c r="BZ194" s="40">
        <f t="shared" si="44"/>
        <v>-2.9000000000000026E-2</v>
      </c>
      <c r="CA194" s="40">
        <f t="shared" si="45"/>
        <v>-0.69999999999999929</v>
      </c>
      <c r="CB194" s="40">
        <f t="shared" si="46"/>
        <v>-1.6000000000000014</v>
      </c>
      <c r="CC194" s="40">
        <f t="shared" si="47"/>
        <v>2.300000000000002E-2</v>
      </c>
    </row>
    <row r="195" spans="1:81" x14ac:dyDescent="0.25">
      <c r="A195" t="s">
        <v>318</v>
      </c>
      <c r="B195">
        <f>IFERROR(INDEX(BasicStats!$A:$AH,MATCH($A195,BasicStats!$B:$B,0),COLUMN()+1),INDEX(BasicStats!$A:$AH,MATCH($A195&amp;" NCAA",BasicStats!$B:$B,0),COLUMN()+1))</f>
        <v>30</v>
      </c>
      <c r="C195">
        <f>IFERROR(INDEX(BasicStats!$A:$AH,MATCH($A195,BasicStats!$B:$B,0),COLUMN()+1),INDEX(BasicStats!$A:$AH,MATCH($A195&amp;" NCAA",BasicStats!$B:$B,0),COLUMN()+1))</f>
        <v>9</v>
      </c>
      <c r="D195">
        <f>IFERROR(INDEX(BasicStats!$A:$AH,MATCH($A195,BasicStats!$B:$B,0),COLUMN()+1),INDEX(BasicStats!$A:$AH,MATCH($A195&amp;" NCAA",BasicStats!$B:$B,0),COLUMN()+1))</f>
        <v>21</v>
      </c>
      <c r="E195">
        <f>IFERROR(INDEX(BasicStats!$A:$AH,MATCH($A195,BasicStats!$B:$B,0),COLUMN()+1),INDEX(BasicStats!$A:$AH,MATCH($A195&amp;" NCAA",BasicStats!$B:$B,0),COLUMN()+1))</f>
        <v>0.3</v>
      </c>
      <c r="F195">
        <f>IFERROR(INDEX(BasicStats!$A:$AH,MATCH($A195,BasicStats!$B:$B,0),COLUMN()+1),INDEX(BasicStats!$A:$AH,MATCH($A195&amp;" NCAA",BasicStats!$B:$B,0),COLUMN()+1))</f>
        <v>-16.03</v>
      </c>
      <c r="G195">
        <f>IFERROR(INDEX(BasicStats!$A:$AH,MATCH($A195,BasicStats!$B:$B,0),COLUMN()+1),INDEX(BasicStats!$A:$AH,MATCH($A195&amp;" NCAA",BasicStats!$B:$B,0),COLUMN()+1))</f>
        <v>-10.67</v>
      </c>
      <c r="H195">
        <f>IFERROR(INDEX(BasicStats!$A:$AH,MATCH($A195,BasicStats!$B:$B,0),COLUMN()+1),INDEX(BasicStats!$A:$AH,MATCH($A195&amp;" NCAA",BasicStats!$B:$B,0),COLUMN()+1))</f>
        <v>4</v>
      </c>
      <c r="I195">
        <f>IFERROR(INDEX(BasicStats!$A:$AH,MATCH($A195,BasicStats!$B:$B,0),COLUMN()+1),INDEX(BasicStats!$A:$AH,MATCH($A195&amp;" NCAA",BasicStats!$B:$B,0),COLUMN()+1))</f>
        <v>12</v>
      </c>
      <c r="J195">
        <f>IFERROR(INDEX(BasicStats!$A:$AH,MATCH($A195,BasicStats!$B:$B,0),COLUMN()+1),INDEX(BasicStats!$A:$AH,MATCH($A195&amp;" NCAA",BasicStats!$B:$B,0),COLUMN()+1))</f>
        <v>6</v>
      </c>
      <c r="K195">
        <f>IFERROR(INDEX(BasicStats!$A:$AH,MATCH($A195,BasicStats!$B:$B,0),COLUMN()+1),INDEX(BasicStats!$A:$AH,MATCH($A195&amp;" NCAA",BasicStats!$B:$B,0),COLUMN()+1))</f>
        <v>7</v>
      </c>
      <c r="L195">
        <f>IFERROR(INDEX(BasicStats!$A:$AH,MATCH($A195,BasicStats!$B:$B,0),COLUMN()+1),INDEX(BasicStats!$A:$AH,MATCH($A195&amp;" NCAA",BasicStats!$B:$B,0),COLUMN()+1))</f>
        <v>2</v>
      </c>
      <c r="M195">
        <f>IFERROR(INDEX(BasicStats!$A:$AH,MATCH($A195,BasicStats!$B:$B,0),COLUMN()+1),INDEX(BasicStats!$A:$AH,MATCH($A195&amp;" NCAA",BasicStats!$B:$B,0),COLUMN()+1))</f>
        <v>13</v>
      </c>
      <c r="N195">
        <f>IFERROR(INDEX(BasicStats!$A:$AH,MATCH($A195,BasicStats!$B:$B,0),COLUMN()+1),INDEX(BasicStats!$A:$AH,MATCH($A195&amp;" NCAA",BasicStats!$B:$B,0),COLUMN()+1))</f>
        <v>2159</v>
      </c>
      <c r="O195">
        <f>IFERROR(INDEX(BasicStats!$A:$AH,MATCH($A195,BasicStats!$B:$B,0),COLUMN()+1),INDEX(BasicStats!$A:$AH,MATCH($A195&amp;" NCAA",BasicStats!$B:$B,0),COLUMN()+1))</f>
        <v>2304</v>
      </c>
      <c r="P195">
        <f>IFERROR(INDEX(BasicStats!$A:$AH,MATCH($A195,BasicStats!$B:$B,0),COLUMN()+1),INDEX(BasicStats!$A:$AH,MATCH($A195&amp;" NCAA",BasicStats!$B:$B,0),COLUMN()+1))</f>
        <v>0</v>
      </c>
      <c r="Q195">
        <f>IFERROR(INDEX(BasicStats!$A:$AH,MATCH($A195,BasicStats!$B:$B,0),COLUMN()+1),INDEX(BasicStats!$A:$AH,MATCH($A195&amp;" NCAA",BasicStats!$B:$B,0),COLUMN()+1))</f>
        <v>1210</v>
      </c>
      <c r="R195">
        <f>IFERROR(INDEX(BasicStats!$A:$AH,MATCH($A195,BasicStats!$B:$B,0),COLUMN()+1),INDEX(BasicStats!$A:$AH,MATCH($A195&amp;" NCAA",BasicStats!$B:$B,0),COLUMN()+1))</f>
        <v>757</v>
      </c>
      <c r="S195">
        <f>IFERROR(INDEX(BasicStats!$A:$AH,MATCH($A195,BasicStats!$B:$B,0),COLUMN()+1),INDEX(BasicStats!$A:$AH,MATCH($A195&amp;" NCAA",BasicStats!$B:$B,0),COLUMN()+1))</f>
        <v>1919</v>
      </c>
      <c r="T195">
        <f>IFERROR(INDEX(BasicStats!$A:$AH,MATCH($A195,BasicStats!$B:$B,0),COLUMN()+1),INDEX(BasicStats!$A:$AH,MATCH($A195&amp;" NCAA",BasicStats!$B:$B,0),COLUMN()+1))</f>
        <v>0.39400000000000002</v>
      </c>
      <c r="U195">
        <f>IFERROR(INDEX(BasicStats!$A:$AH,MATCH($A195,BasicStats!$B:$B,0),COLUMN()+1),INDEX(BasicStats!$A:$AH,MATCH($A195&amp;" NCAA",BasicStats!$B:$B,0),COLUMN()+1))</f>
        <v>168</v>
      </c>
      <c r="V195">
        <f>IFERROR(INDEX(BasicStats!$A:$AH,MATCH($A195,BasicStats!$B:$B,0),COLUMN()+1),INDEX(BasicStats!$A:$AH,MATCH($A195&amp;" NCAA",BasicStats!$B:$B,0),COLUMN()+1))</f>
        <v>521</v>
      </c>
      <c r="W195">
        <f>IFERROR(INDEX(BasicStats!$A:$AH,MATCH($A195,BasicStats!$B:$B,0),COLUMN()+1),INDEX(BasicStats!$A:$AH,MATCH($A195&amp;" NCAA",BasicStats!$B:$B,0),COLUMN()+1))</f>
        <v>0.32200000000000001</v>
      </c>
      <c r="X195">
        <f>IFERROR(INDEX(BasicStats!$A:$AH,MATCH($A195,BasicStats!$B:$B,0),COLUMN()+1),INDEX(BasicStats!$A:$AH,MATCH($A195&amp;" NCAA",BasicStats!$B:$B,0),COLUMN()+1))</f>
        <v>477</v>
      </c>
      <c r="Y195">
        <f>IFERROR(INDEX(BasicStats!$A:$AH,MATCH($A195,BasicStats!$B:$B,0),COLUMN()+1),INDEX(BasicStats!$A:$AH,MATCH($A195&amp;" NCAA",BasicStats!$B:$B,0),COLUMN()+1))</f>
        <v>669</v>
      </c>
      <c r="Z195">
        <f>IFERROR(INDEX(BasicStats!$A:$AH,MATCH($A195,BasicStats!$B:$B,0),COLUMN()+1),INDEX(BasicStats!$A:$AH,MATCH($A195&amp;" NCAA",BasicStats!$B:$B,0),COLUMN()+1))</f>
        <v>0.71299999999999997</v>
      </c>
      <c r="AA195">
        <f>IFERROR(INDEX(BasicStats!$A:$AH,MATCH($A195,BasicStats!$B:$B,0),COLUMN()+1),INDEX(BasicStats!$A:$AH,MATCH($A195&amp;" NCAA",BasicStats!$B:$B,0),COLUMN()+1))</f>
        <v>397</v>
      </c>
      <c r="AB195">
        <f>IFERROR(INDEX(BasicStats!$A:$AH,MATCH($A195,BasicStats!$B:$B,0),COLUMN()+1),INDEX(BasicStats!$A:$AH,MATCH($A195&amp;" NCAA",BasicStats!$B:$B,0),COLUMN()+1))</f>
        <v>1078</v>
      </c>
      <c r="AC195">
        <f>IFERROR(INDEX(BasicStats!$A:$AH,MATCH($A195,BasicStats!$B:$B,0),COLUMN()+1),INDEX(BasicStats!$A:$AH,MATCH($A195&amp;" NCAA",BasicStats!$B:$B,0),COLUMN()+1))</f>
        <v>358</v>
      </c>
      <c r="AD195">
        <f>IFERROR(INDEX(BasicStats!$A:$AH,MATCH($A195,BasicStats!$B:$B,0),COLUMN()+1),INDEX(BasicStats!$A:$AH,MATCH($A195&amp;" NCAA",BasicStats!$B:$B,0),COLUMN()+1))</f>
        <v>230</v>
      </c>
      <c r="AE195">
        <f>IFERROR(INDEX(BasicStats!$A:$AH,MATCH($A195,BasicStats!$B:$B,0),COLUMN()+1),INDEX(BasicStats!$A:$AH,MATCH($A195&amp;" NCAA",BasicStats!$B:$B,0),COLUMN()+1))</f>
        <v>48</v>
      </c>
      <c r="AF195">
        <f>IFERROR(INDEX(BasicStats!$A:$AH,MATCH($A195,BasicStats!$B:$B,0),COLUMN()+1),INDEX(BasicStats!$A:$AH,MATCH($A195&amp;" NCAA",BasicStats!$B:$B,0),COLUMN()+1))</f>
        <v>401</v>
      </c>
      <c r="AG195" s="38">
        <f>IFERROR(INDEX(AdvancedStats!$A:$AD,MATCH($A195,AdvancedStats!$B:$B,0),COLUMN()-15),INDEX(AdvancedStats!$A:$AD,MATCH($A195&amp;" NCAA",AdvancedStats!$B:$B,0),COLUMN()-15))</f>
        <v>73.8</v>
      </c>
      <c r="AH195" s="38">
        <f>IFERROR(INDEX(AdvancedStats!$A:$AD,MATCH($A195,AdvancedStats!$B:$B,0),COLUMN()-15),INDEX(AdvancedStats!$A:$AD,MATCH($A195&amp;" NCAA",AdvancedStats!$B:$B,0),COLUMN()-15))</f>
        <v>96.6</v>
      </c>
      <c r="AI195" s="38">
        <f>IFERROR(INDEX(AdvancedStats!$A:$AD,MATCH($A195,AdvancedStats!$B:$B,0),COLUMN()-15),INDEX(AdvancedStats!$A:$AD,MATCH($A195&amp;" NCAA",AdvancedStats!$B:$B,0),COLUMN()-15))</f>
        <v>0.34899999999999998</v>
      </c>
      <c r="AJ195" s="38">
        <f>IFERROR(INDEX(AdvancedStats!$A:$AD,MATCH($A195,AdvancedStats!$B:$B,0),COLUMN()-15),INDEX(AdvancedStats!$A:$AD,MATCH($A195&amp;" NCAA",AdvancedStats!$B:$B,0),COLUMN()-15))</f>
        <v>0.27100000000000002</v>
      </c>
      <c r="AK195" s="38">
        <f>IFERROR(INDEX(AdvancedStats!$A:$AD,MATCH($A195,AdvancedStats!$B:$B,0),COLUMN()-15),INDEX(AdvancedStats!$A:$AD,MATCH($A195&amp;" NCAA",AdvancedStats!$B:$B,0),COLUMN()-15))</f>
        <v>0.48299999999999998</v>
      </c>
      <c r="AL195" s="38">
        <f>IFERROR(INDEX(AdvancedStats!$A:$AD,MATCH($A195,AdvancedStats!$B:$B,0),COLUMN()-15),INDEX(AdvancedStats!$A:$AD,MATCH($A195&amp;" NCAA",AdvancedStats!$B:$B,0),COLUMN()-15))</f>
        <v>47.2</v>
      </c>
      <c r="AM195" s="38">
        <f>IFERROR(INDEX(AdvancedStats!$A:$AD,MATCH($A195,AdvancedStats!$B:$B,0),COLUMN()-15),INDEX(AdvancedStats!$A:$AD,MATCH($A195&amp;" NCAA",AdvancedStats!$B:$B,0),COLUMN()-15))</f>
        <v>47.3</v>
      </c>
      <c r="AN195" s="38">
        <f>IFERROR(INDEX(AdvancedStats!$A:$AD,MATCH($A195,AdvancedStats!$B:$B,0),COLUMN()-15),INDEX(AdvancedStats!$A:$AD,MATCH($A195&amp;" NCAA",AdvancedStats!$B:$B,0),COLUMN()-15))</f>
        <v>10.3</v>
      </c>
      <c r="AO195" s="38">
        <f>IFERROR(INDEX(AdvancedStats!$A:$AD,MATCH($A195,AdvancedStats!$B:$B,0),COLUMN()-15),INDEX(AdvancedStats!$A:$AD,MATCH($A195&amp;" NCAA",AdvancedStats!$B:$B,0),COLUMN()-15))</f>
        <v>4.4000000000000004</v>
      </c>
      <c r="AP195" s="38">
        <f>IFERROR(INDEX(AdvancedStats!$A:$AD,MATCH($A195,AdvancedStats!$B:$B,0),COLUMN()-15),INDEX(AdvancedStats!$A:$AD,MATCH($A195&amp;" NCAA",AdvancedStats!$B:$B,0),COLUMN()-15))</f>
        <v>0.438</v>
      </c>
      <c r="AQ195" s="38">
        <f>IFERROR(INDEX(AdvancedStats!$A:$AD,MATCH($A195,AdvancedStats!$B:$B,0),COLUMN()-15),INDEX(AdvancedStats!$A:$AD,MATCH($A195&amp;" NCAA",AdvancedStats!$B:$B,0),COLUMN()-15))</f>
        <v>15.2</v>
      </c>
      <c r="AR195" s="38">
        <f>IFERROR(INDEX(AdvancedStats!$A:$AD,MATCH($A195,AdvancedStats!$B:$B,0),COLUMN()-15),INDEX(AdvancedStats!$A:$AD,MATCH($A195&amp;" NCAA",AdvancedStats!$B:$B,0),COLUMN()-15))</f>
        <v>31.8</v>
      </c>
      <c r="AS195" s="38">
        <f>IFERROR(INDEX(AdvancedStats!$A:$AD,MATCH($A195,AdvancedStats!$B:$B,0),COLUMN()-15),INDEX(AdvancedStats!$A:$AD,MATCH($A195&amp;" NCAA",AdvancedStats!$B:$B,0),COLUMN()-15))</f>
        <v>0.249</v>
      </c>
      <c r="AT195" s="39">
        <f>IFERROR(INDEX(AdvancedOpponentStats!$A:$AD,MATCH($A195,AdvancedOpponentStats!$B:$B,0),COLUMN()-27),INDEX(AdvancedOpponentStats!$A:$AD,MATCH($A195&amp;" NCAA",AdvancedOpponentStats!$B:$B,0),COLUMN()-27))</f>
        <v>103.1</v>
      </c>
      <c r="AU195" s="39">
        <f>IFERROR(INDEX(AdvancedOpponentStats!$A:$AD,MATCH($A195,AdvancedOpponentStats!$B:$B,0),COLUMN()-27),INDEX(AdvancedOpponentStats!$A:$AD,MATCH($A195&amp;" NCAA",AdvancedOpponentStats!$B:$B,0),COLUMN()-27))</f>
        <v>0.39700000000000002</v>
      </c>
      <c r="AV195" s="39">
        <f>IFERROR(INDEX(AdvancedOpponentStats!$A:$AD,MATCH($A195,AdvancedOpponentStats!$B:$B,0),COLUMN()-27),INDEX(AdvancedOpponentStats!$A:$AD,MATCH($A195&amp;" NCAA",AdvancedOpponentStats!$B:$B,0),COLUMN()-27))</f>
        <v>0.372</v>
      </c>
      <c r="AW195" s="39">
        <f>IFERROR(INDEX(AdvancedOpponentStats!$A:$AD,MATCH($A195,AdvancedOpponentStats!$B:$B,0),COLUMN()-27),INDEX(AdvancedOpponentStats!$A:$AD,MATCH($A195&amp;" NCAA",AdvancedOpponentStats!$B:$B,0),COLUMN()-27))</f>
        <v>0.56200000000000006</v>
      </c>
      <c r="AX195" s="39">
        <f>IFERROR(INDEX(AdvancedOpponentStats!$A:$AD,MATCH($A195,AdvancedOpponentStats!$B:$B,0),COLUMN()-27),INDEX(AdvancedOpponentStats!$A:$AD,MATCH($A195&amp;" NCAA",AdvancedOpponentStats!$B:$B,0),COLUMN()-27))</f>
        <v>52.8</v>
      </c>
      <c r="AY195" s="39">
        <f>IFERROR(INDEX(AdvancedOpponentStats!$A:$AD,MATCH($A195,AdvancedOpponentStats!$B:$B,0),COLUMN()-27),INDEX(AdvancedOpponentStats!$A:$AD,MATCH($A195&amp;" NCAA",AdvancedOpponentStats!$B:$B,0),COLUMN()-27))</f>
        <v>53.4</v>
      </c>
      <c r="AZ195" s="39">
        <f>IFERROR(INDEX(AdvancedOpponentStats!$A:$AD,MATCH($A195,AdvancedOpponentStats!$B:$B,0),COLUMN()-27),INDEX(AdvancedOpponentStats!$A:$AD,MATCH($A195&amp;" NCAA",AdvancedOpponentStats!$B:$B,0),COLUMN()-27))</f>
        <v>7.7</v>
      </c>
      <c r="BA195" s="39">
        <f>IFERROR(INDEX(AdvancedOpponentStats!$A:$AD,MATCH($A195,AdvancedOpponentStats!$B:$B,0),COLUMN()-27),INDEX(AdvancedOpponentStats!$A:$AD,MATCH($A195&amp;" NCAA",AdvancedOpponentStats!$B:$B,0),COLUMN()-27))</f>
        <v>11.5</v>
      </c>
      <c r="BB195" s="39">
        <f>IFERROR(INDEX(AdvancedOpponentStats!$A:$AD,MATCH($A195,AdvancedOpponentStats!$B:$B,0),COLUMN()-27),INDEX(AdvancedOpponentStats!$A:$AD,MATCH($A195&amp;" NCAA",AdvancedOpponentStats!$B:$B,0),COLUMN()-27))</f>
        <v>0.53300000000000003</v>
      </c>
      <c r="BC195" s="39">
        <f>IFERROR(INDEX(AdvancedOpponentStats!$A:$AD,MATCH($A195,AdvancedOpponentStats!$B:$B,0),COLUMN()-27),INDEX(AdvancedOpponentStats!$A:$AD,MATCH($A195&amp;" NCAA",AdvancedOpponentStats!$B:$B,0),COLUMN()-27))</f>
        <v>20.5</v>
      </c>
      <c r="BD195" s="39">
        <f>IFERROR(INDEX(AdvancedOpponentStats!$A:$AD,MATCH($A195,AdvancedOpponentStats!$B:$B,0),COLUMN()-27),INDEX(AdvancedOpponentStats!$A:$AD,MATCH($A195&amp;" NCAA",AdvancedOpponentStats!$B:$B,0),COLUMN()-27))</f>
        <v>34.299999999999997</v>
      </c>
      <c r="BE195" s="39">
        <f>IFERROR(INDEX(AdvancedOpponentStats!$A:$AD,MATCH($A195,AdvancedOpponentStats!$B:$B,0),COLUMN()-27),INDEX(AdvancedOpponentStats!$A:$AD,MATCH($A195&amp;" NCAA",AdvancedOpponentStats!$B:$B,0),COLUMN()-27))</f>
        <v>0.26800000000000002</v>
      </c>
      <c r="BF195" s="41">
        <f>IFERROR(INDEX(TeamRankings!$A:$R,MATCH($A195,TeamRankings!$B:$B,0),COLUMN()-49),INDEX(TeamRankings!$A:$R,MATCH($A195&amp;" NCAA",TeamRankings!$B:$B,0),COLUMN()-49))</f>
        <v>-4.83</v>
      </c>
      <c r="BG195" s="41">
        <f>IFERROR(INDEX(TeamRankings!$A:$R,MATCH($A195,TeamRankings!$B:$B,0),COLUMN()-48),INDEX(TeamRankings!$A:$R,MATCH($A195&amp;" NCAA",TeamRankings!$B:$B,0),COLUMN()-48))</f>
        <v>-10.67</v>
      </c>
      <c r="BH195" s="41">
        <f>IFERROR(INDEX(TeamRankings!$A:$R,MATCH($A195,TeamRankings!$B:$B,0),COLUMN()-47),INDEX(TeamRankings!$A:$R,MATCH($A195&amp;" NCAA",TeamRankings!$B:$B,0),COLUMN()-47))</f>
        <v>-5.27</v>
      </c>
      <c r="BI195" s="41">
        <f>IFERROR(INDEX(TeamRankings!$A:$R,MATCH($A195,TeamRankings!$B:$B,0),COLUMN()-47),INDEX(TeamRankings!$A:$R,MATCH($A195&amp;" NCAA",TeamRankings!$B:$B,0),COLUMN()-47))</f>
        <v>-10.76</v>
      </c>
      <c r="BJ195" s="41">
        <f>IFERROR(INDEX(TeamRankings!$A:$R,MATCH($A195,TeamRankings!$B:$B,0),COLUMN()-47),INDEX(TeamRankings!$A:$R,MATCH($A195&amp;" NCAA",TeamRankings!$B:$B,0),COLUMN()-47))</f>
        <v>-16.03</v>
      </c>
      <c r="BK195" s="41">
        <f>IFERROR(INDEX(TeamRankings!$A:$R,MATCH($A195,TeamRankings!$B:$B,0),COLUMN()-47),INDEX(TeamRankings!$A:$R,MATCH($A195&amp;" NCAA",TeamRankings!$B:$B,0),COLUMN()-47))</f>
        <v>89.01</v>
      </c>
      <c r="BL195" s="41">
        <f>IFERROR(INDEX(TeamRankings!$A:$R,MATCH($A195,TeamRankings!$B:$B,0),COLUMN()-47),INDEX(TeamRankings!$A:$R,MATCH($A195&amp;" NCAA",TeamRankings!$B:$B,0),COLUMN()-47))</f>
        <v>110.02</v>
      </c>
      <c r="BM195" s="41">
        <f>IFERROR(INDEX(TeamRankings!$A:$R,MATCH($A195,TeamRankings!$B:$B,0),COLUMN()-47),INDEX(TeamRankings!$A:$R,MATCH($A195&amp;" NCAA",TeamRankings!$B:$B,0),COLUMN()-47))</f>
        <v>-21</v>
      </c>
      <c r="BN195">
        <f t="shared" si="48"/>
        <v>338</v>
      </c>
      <c r="BO195">
        <f t="shared" si="49"/>
        <v>285.5</v>
      </c>
      <c r="BP195">
        <f t="shared" ref="BP195:BP258" si="50">N195/B195</f>
        <v>71.966666666666669</v>
      </c>
      <c r="BQ195" s="41" t="str">
        <f>INDEX(TeamRankings!$A:$R,MATCH($A195,TeamRankings!$B:$B,0),3)</f>
        <v>MEAC</v>
      </c>
      <c r="BR195" s="40">
        <f t="shared" si="36"/>
        <v>-6.5</v>
      </c>
      <c r="BS195" s="40">
        <f t="shared" si="37"/>
        <v>-4.8000000000000043E-2</v>
      </c>
      <c r="BT195" s="40">
        <f t="shared" si="38"/>
        <v>-0.10099999999999998</v>
      </c>
      <c r="BU195" s="40">
        <f t="shared" si="39"/>
        <v>-7.900000000000007E-2</v>
      </c>
      <c r="BV195" s="40">
        <f t="shared" si="40"/>
        <v>-5.5999999999999943</v>
      </c>
      <c r="BW195" s="40">
        <f t="shared" si="41"/>
        <v>-6.1000000000000014</v>
      </c>
      <c r="BX195" s="40">
        <f t="shared" si="42"/>
        <v>2.6000000000000005</v>
      </c>
      <c r="BY195" s="40">
        <f t="shared" si="43"/>
        <v>-7.1</v>
      </c>
      <c r="BZ195" s="40">
        <f t="shared" si="44"/>
        <v>-9.5000000000000029E-2</v>
      </c>
      <c r="CA195" s="40">
        <f t="shared" si="45"/>
        <v>-5.3000000000000007</v>
      </c>
      <c r="CB195" s="40">
        <f t="shared" si="46"/>
        <v>-2.4999999999999964</v>
      </c>
      <c r="CC195" s="40">
        <f t="shared" si="47"/>
        <v>-1.9000000000000017E-2</v>
      </c>
    </row>
    <row r="196" spans="1:81" x14ac:dyDescent="0.25">
      <c r="A196" t="s">
        <v>319</v>
      </c>
      <c r="B196">
        <f>IFERROR(INDEX(BasicStats!$A:$AH,MATCH($A196,BasicStats!$B:$B,0),COLUMN()+1),INDEX(BasicStats!$A:$AH,MATCH($A196&amp;" NCAA",BasicStats!$B:$B,0),COLUMN()+1))</f>
        <v>31</v>
      </c>
      <c r="C196">
        <f>IFERROR(INDEX(BasicStats!$A:$AH,MATCH($A196,BasicStats!$B:$B,0),COLUMN()+1),INDEX(BasicStats!$A:$AH,MATCH($A196&amp;" NCAA",BasicStats!$B:$B,0),COLUMN()+1))</f>
        <v>9</v>
      </c>
      <c r="D196">
        <f>IFERROR(INDEX(BasicStats!$A:$AH,MATCH($A196,BasicStats!$B:$B,0),COLUMN()+1),INDEX(BasicStats!$A:$AH,MATCH($A196&amp;" NCAA",BasicStats!$B:$B,0),COLUMN()+1))</f>
        <v>22</v>
      </c>
      <c r="E196">
        <f>IFERROR(INDEX(BasicStats!$A:$AH,MATCH($A196,BasicStats!$B:$B,0),COLUMN()+1),INDEX(BasicStats!$A:$AH,MATCH($A196&amp;" NCAA",BasicStats!$B:$B,0),COLUMN()+1))</f>
        <v>0.28999999999999998</v>
      </c>
      <c r="F196">
        <f>IFERROR(INDEX(BasicStats!$A:$AH,MATCH($A196,BasicStats!$B:$B,0),COLUMN()+1),INDEX(BasicStats!$A:$AH,MATCH($A196&amp;" NCAA",BasicStats!$B:$B,0),COLUMN()+1))</f>
        <v>-14.55</v>
      </c>
      <c r="G196">
        <f>IFERROR(INDEX(BasicStats!$A:$AH,MATCH($A196,BasicStats!$B:$B,0),COLUMN()+1),INDEX(BasicStats!$A:$AH,MATCH($A196&amp;" NCAA",BasicStats!$B:$B,0),COLUMN()+1))</f>
        <v>-6</v>
      </c>
      <c r="H196">
        <f>IFERROR(INDEX(BasicStats!$A:$AH,MATCH($A196,BasicStats!$B:$B,0),COLUMN()+1),INDEX(BasicStats!$A:$AH,MATCH($A196&amp;" NCAA",BasicStats!$B:$B,0),COLUMN()+1))</f>
        <v>6</v>
      </c>
      <c r="I196">
        <f>IFERROR(INDEX(BasicStats!$A:$AH,MATCH($A196,BasicStats!$B:$B,0),COLUMN()+1),INDEX(BasicStats!$A:$AH,MATCH($A196&amp;" NCAA",BasicStats!$B:$B,0),COLUMN()+1))</f>
        <v>12</v>
      </c>
      <c r="J196">
        <f>IFERROR(INDEX(BasicStats!$A:$AH,MATCH($A196,BasicStats!$B:$B,0),COLUMN()+1),INDEX(BasicStats!$A:$AH,MATCH($A196&amp;" NCAA",BasicStats!$B:$B,0),COLUMN()+1))</f>
        <v>4</v>
      </c>
      <c r="K196">
        <f>IFERROR(INDEX(BasicStats!$A:$AH,MATCH($A196,BasicStats!$B:$B,0),COLUMN()+1),INDEX(BasicStats!$A:$AH,MATCH($A196&amp;" NCAA",BasicStats!$B:$B,0),COLUMN()+1))</f>
        <v>9</v>
      </c>
      <c r="L196">
        <f>IFERROR(INDEX(BasicStats!$A:$AH,MATCH($A196,BasicStats!$B:$B,0),COLUMN()+1),INDEX(BasicStats!$A:$AH,MATCH($A196&amp;" NCAA",BasicStats!$B:$B,0),COLUMN()+1))</f>
        <v>5</v>
      </c>
      <c r="M196">
        <f>IFERROR(INDEX(BasicStats!$A:$AH,MATCH($A196,BasicStats!$B:$B,0),COLUMN()+1),INDEX(BasicStats!$A:$AH,MATCH($A196&amp;" NCAA",BasicStats!$B:$B,0),COLUMN()+1))</f>
        <v>13</v>
      </c>
      <c r="N196">
        <f>IFERROR(INDEX(BasicStats!$A:$AH,MATCH($A196,BasicStats!$B:$B,0),COLUMN()+1),INDEX(BasicStats!$A:$AH,MATCH($A196&amp;" NCAA",BasicStats!$B:$B,0),COLUMN()+1))</f>
        <v>2092</v>
      </c>
      <c r="O196">
        <f>IFERROR(INDEX(BasicStats!$A:$AH,MATCH($A196,BasicStats!$B:$B,0),COLUMN()+1),INDEX(BasicStats!$A:$AH,MATCH($A196&amp;" NCAA",BasicStats!$B:$B,0),COLUMN()+1))</f>
        <v>2286</v>
      </c>
      <c r="P196">
        <f>IFERROR(INDEX(BasicStats!$A:$AH,MATCH($A196,BasicStats!$B:$B,0),COLUMN()+1),INDEX(BasicStats!$A:$AH,MATCH($A196&amp;" NCAA",BasicStats!$B:$B,0),COLUMN()+1))</f>
        <v>0</v>
      </c>
      <c r="Q196">
        <f>IFERROR(INDEX(BasicStats!$A:$AH,MATCH($A196,BasicStats!$B:$B,0),COLUMN()+1),INDEX(BasicStats!$A:$AH,MATCH($A196&amp;" NCAA",BasicStats!$B:$B,0),COLUMN()+1))</f>
        <v>1240</v>
      </c>
      <c r="R196">
        <f>IFERROR(INDEX(BasicStats!$A:$AH,MATCH($A196,BasicStats!$B:$B,0),COLUMN()+1),INDEX(BasicStats!$A:$AH,MATCH($A196&amp;" NCAA",BasicStats!$B:$B,0),COLUMN()+1))</f>
        <v>733</v>
      </c>
      <c r="S196">
        <f>IFERROR(INDEX(BasicStats!$A:$AH,MATCH($A196,BasicStats!$B:$B,0),COLUMN()+1),INDEX(BasicStats!$A:$AH,MATCH($A196&amp;" NCAA",BasicStats!$B:$B,0),COLUMN()+1))</f>
        <v>1755</v>
      </c>
      <c r="T196">
        <f>IFERROR(INDEX(BasicStats!$A:$AH,MATCH($A196,BasicStats!$B:$B,0),COLUMN()+1),INDEX(BasicStats!$A:$AH,MATCH($A196&amp;" NCAA",BasicStats!$B:$B,0),COLUMN()+1))</f>
        <v>0.41799999999999998</v>
      </c>
      <c r="U196">
        <f>IFERROR(INDEX(BasicStats!$A:$AH,MATCH($A196,BasicStats!$B:$B,0),COLUMN()+1),INDEX(BasicStats!$A:$AH,MATCH($A196&amp;" NCAA",BasicStats!$B:$B,0),COLUMN()+1))</f>
        <v>223</v>
      </c>
      <c r="V196">
        <f>IFERROR(INDEX(BasicStats!$A:$AH,MATCH($A196,BasicStats!$B:$B,0),COLUMN()+1),INDEX(BasicStats!$A:$AH,MATCH($A196&amp;" NCAA",BasicStats!$B:$B,0),COLUMN()+1))</f>
        <v>723</v>
      </c>
      <c r="W196">
        <f>IFERROR(INDEX(BasicStats!$A:$AH,MATCH($A196,BasicStats!$B:$B,0),COLUMN()+1),INDEX(BasicStats!$A:$AH,MATCH($A196&amp;" NCAA",BasicStats!$B:$B,0),COLUMN()+1))</f>
        <v>0.308</v>
      </c>
      <c r="X196">
        <f>IFERROR(INDEX(BasicStats!$A:$AH,MATCH($A196,BasicStats!$B:$B,0),COLUMN()+1),INDEX(BasicStats!$A:$AH,MATCH($A196&amp;" NCAA",BasicStats!$B:$B,0),COLUMN()+1))</f>
        <v>403</v>
      </c>
      <c r="Y196">
        <f>IFERROR(INDEX(BasicStats!$A:$AH,MATCH($A196,BasicStats!$B:$B,0),COLUMN()+1),INDEX(BasicStats!$A:$AH,MATCH($A196&amp;" NCAA",BasicStats!$B:$B,0),COLUMN()+1))</f>
        <v>594</v>
      </c>
      <c r="Z196">
        <f>IFERROR(INDEX(BasicStats!$A:$AH,MATCH($A196,BasicStats!$B:$B,0),COLUMN()+1),INDEX(BasicStats!$A:$AH,MATCH($A196&amp;" NCAA",BasicStats!$B:$B,0),COLUMN()+1))</f>
        <v>0.67800000000000005</v>
      </c>
      <c r="AA196">
        <f>IFERROR(INDEX(BasicStats!$A:$AH,MATCH($A196,BasicStats!$B:$B,0),COLUMN()+1),INDEX(BasicStats!$A:$AH,MATCH($A196&amp;" NCAA",BasicStats!$B:$B,0),COLUMN()+1))</f>
        <v>293</v>
      </c>
      <c r="AB196">
        <f>IFERROR(INDEX(BasicStats!$A:$AH,MATCH($A196,BasicStats!$B:$B,0),COLUMN()+1),INDEX(BasicStats!$A:$AH,MATCH($A196&amp;" NCAA",BasicStats!$B:$B,0),COLUMN()+1))</f>
        <v>1036</v>
      </c>
      <c r="AC196">
        <f>IFERROR(INDEX(BasicStats!$A:$AH,MATCH($A196,BasicStats!$B:$B,0),COLUMN()+1),INDEX(BasicStats!$A:$AH,MATCH($A196&amp;" NCAA",BasicStats!$B:$B,0),COLUMN()+1))</f>
        <v>354</v>
      </c>
      <c r="AD196">
        <f>IFERROR(INDEX(BasicStats!$A:$AH,MATCH($A196,BasicStats!$B:$B,0),COLUMN()+1),INDEX(BasicStats!$A:$AH,MATCH($A196&amp;" NCAA",BasicStats!$B:$B,0),COLUMN()+1))</f>
        <v>146</v>
      </c>
      <c r="AE196">
        <f>IFERROR(INDEX(BasicStats!$A:$AH,MATCH($A196,BasicStats!$B:$B,0),COLUMN()+1),INDEX(BasicStats!$A:$AH,MATCH($A196&amp;" NCAA",BasicStats!$B:$B,0),COLUMN()+1))</f>
        <v>107</v>
      </c>
      <c r="AF196">
        <f>IFERROR(INDEX(BasicStats!$A:$AH,MATCH($A196,BasicStats!$B:$B,0),COLUMN()+1),INDEX(BasicStats!$A:$AH,MATCH($A196&amp;" NCAA",BasicStats!$B:$B,0),COLUMN()+1))</f>
        <v>410</v>
      </c>
      <c r="AG196" s="38">
        <f>IFERROR(INDEX(AdvancedStats!$A:$AD,MATCH($A196,AdvancedStats!$B:$B,0),COLUMN()-15),INDEX(AdvancedStats!$A:$AD,MATCH($A196&amp;" NCAA",AdvancedStats!$B:$B,0),COLUMN()-15))</f>
        <v>69.5</v>
      </c>
      <c r="AH196" s="38">
        <f>IFERROR(INDEX(AdvancedStats!$A:$AD,MATCH($A196,AdvancedStats!$B:$B,0),COLUMN()-15),INDEX(AdvancedStats!$A:$AD,MATCH($A196&amp;" NCAA",AdvancedStats!$B:$B,0),COLUMN()-15))</f>
        <v>97.1</v>
      </c>
      <c r="AI196" s="38">
        <f>IFERROR(INDEX(AdvancedStats!$A:$AD,MATCH($A196,AdvancedStats!$B:$B,0),COLUMN()-15),INDEX(AdvancedStats!$A:$AD,MATCH($A196&amp;" NCAA",AdvancedStats!$B:$B,0),COLUMN()-15))</f>
        <v>0.33800000000000002</v>
      </c>
      <c r="AJ196" s="38">
        <f>IFERROR(INDEX(AdvancedStats!$A:$AD,MATCH($A196,AdvancedStats!$B:$B,0),COLUMN()-15),INDEX(AdvancedStats!$A:$AD,MATCH($A196&amp;" NCAA",AdvancedStats!$B:$B,0),COLUMN()-15))</f>
        <v>0.41199999999999998</v>
      </c>
      <c r="AK196" s="38">
        <f>IFERROR(INDEX(AdvancedStats!$A:$AD,MATCH($A196,AdvancedStats!$B:$B,0),COLUMN()-15),INDEX(AdvancedStats!$A:$AD,MATCH($A196&amp;" NCAA",AdvancedStats!$B:$B,0),COLUMN()-15))</f>
        <v>0.51300000000000001</v>
      </c>
      <c r="AL196" s="38">
        <f>IFERROR(INDEX(AdvancedStats!$A:$AD,MATCH($A196,AdvancedStats!$B:$B,0),COLUMN()-15),INDEX(AdvancedStats!$A:$AD,MATCH($A196&amp;" NCAA",AdvancedStats!$B:$B,0),COLUMN()-15))</f>
        <v>47.4</v>
      </c>
      <c r="AM196" s="38">
        <f>IFERROR(INDEX(AdvancedStats!$A:$AD,MATCH($A196,AdvancedStats!$B:$B,0),COLUMN()-15),INDEX(AdvancedStats!$A:$AD,MATCH($A196&amp;" NCAA",AdvancedStats!$B:$B,0),COLUMN()-15))</f>
        <v>48.3</v>
      </c>
      <c r="AN196" s="38">
        <f>IFERROR(INDEX(AdvancedStats!$A:$AD,MATCH($A196,AdvancedStats!$B:$B,0),COLUMN()-15),INDEX(AdvancedStats!$A:$AD,MATCH($A196&amp;" NCAA",AdvancedStats!$B:$B,0),COLUMN()-15))</f>
        <v>6.8</v>
      </c>
      <c r="AO196" s="38">
        <f>IFERROR(INDEX(AdvancedStats!$A:$AD,MATCH($A196,AdvancedStats!$B:$B,0),COLUMN()-15),INDEX(AdvancedStats!$A:$AD,MATCH($A196&amp;" NCAA",AdvancedStats!$B:$B,0),COLUMN()-15))</f>
        <v>9.6999999999999993</v>
      </c>
      <c r="AP196" s="38">
        <f>IFERROR(INDEX(AdvancedStats!$A:$AD,MATCH($A196,AdvancedStats!$B:$B,0),COLUMN()-15),INDEX(AdvancedStats!$A:$AD,MATCH($A196&amp;" NCAA",AdvancedStats!$B:$B,0),COLUMN()-15))</f>
        <v>0.48099999999999998</v>
      </c>
      <c r="AQ196" s="38">
        <f>IFERROR(INDEX(AdvancedStats!$A:$AD,MATCH($A196,AdvancedStats!$B:$B,0),COLUMN()-15),INDEX(AdvancedStats!$A:$AD,MATCH($A196&amp;" NCAA",AdvancedStats!$B:$B,0),COLUMN()-15))</f>
        <v>16.8</v>
      </c>
      <c r="AR196" s="38">
        <f>IFERROR(INDEX(AdvancedStats!$A:$AD,MATCH($A196,AdvancedStats!$B:$B,0),COLUMN()-15),INDEX(AdvancedStats!$A:$AD,MATCH($A196&amp;" NCAA",AdvancedStats!$B:$B,0),COLUMN()-15))</f>
        <v>26.4</v>
      </c>
      <c r="AS196" s="38">
        <f>IFERROR(INDEX(AdvancedStats!$A:$AD,MATCH($A196,AdvancedStats!$B:$B,0),COLUMN()-15),INDEX(AdvancedStats!$A:$AD,MATCH($A196&amp;" NCAA",AdvancedStats!$B:$B,0),COLUMN()-15))</f>
        <v>0.23</v>
      </c>
      <c r="AT196" s="39">
        <f>IFERROR(INDEX(AdvancedOpponentStats!$A:$AD,MATCH($A196,AdvancedOpponentStats!$B:$B,0),COLUMN()-27),INDEX(AdvancedOpponentStats!$A:$AD,MATCH($A196&amp;" NCAA",AdvancedOpponentStats!$B:$B,0),COLUMN()-27))</f>
        <v>106.1</v>
      </c>
      <c r="AU196" s="39">
        <f>IFERROR(INDEX(AdvancedOpponentStats!$A:$AD,MATCH($A196,AdvancedOpponentStats!$B:$B,0),COLUMN()-27),INDEX(AdvancedOpponentStats!$A:$AD,MATCH($A196&amp;" NCAA",AdvancedOpponentStats!$B:$B,0),COLUMN()-27))</f>
        <v>0.33500000000000002</v>
      </c>
      <c r="AV196" s="39">
        <f>IFERROR(INDEX(AdvancedOpponentStats!$A:$AD,MATCH($A196,AdvancedOpponentStats!$B:$B,0),COLUMN()-27),INDEX(AdvancedOpponentStats!$A:$AD,MATCH($A196&amp;" NCAA",AdvancedOpponentStats!$B:$B,0),COLUMN()-27))</f>
        <v>0.38900000000000001</v>
      </c>
      <c r="AW196" s="39">
        <f>IFERROR(INDEX(AdvancedOpponentStats!$A:$AD,MATCH($A196,AdvancedOpponentStats!$B:$B,0),COLUMN()-27),INDEX(AdvancedOpponentStats!$A:$AD,MATCH($A196&amp;" NCAA",AdvancedOpponentStats!$B:$B,0),COLUMN()-27))</f>
        <v>0.54700000000000004</v>
      </c>
      <c r="AX196" s="39">
        <f>IFERROR(INDEX(AdvancedOpponentStats!$A:$AD,MATCH($A196,AdvancedOpponentStats!$B:$B,0),COLUMN()-27),INDEX(AdvancedOpponentStats!$A:$AD,MATCH($A196&amp;" NCAA",AdvancedOpponentStats!$B:$B,0),COLUMN()-27))</f>
        <v>52.6</v>
      </c>
      <c r="AY196" s="39">
        <f>IFERROR(INDEX(AdvancedOpponentStats!$A:$AD,MATCH($A196,AdvancedOpponentStats!$B:$B,0),COLUMN()-27),INDEX(AdvancedOpponentStats!$A:$AD,MATCH($A196&amp;" NCAA",AdvancedOpponentStats!$B:$B,0),COLUMN()-27))</f>
        <v>54.6</v>
      </c>
      <c r="AZ196" s="39">
        <f>IFERROR(INDEX(AdvancedOpponentStats!$A:$AD,MATCH($A196,AdvancedOpponentStats!$B:$B,0),COLUMN()-27),INDEX(AdvancedOpponentStats!$A:$AD,MATCH($A196&amp;" NCAA",AdvancedOpponentStats!$B:$B,0),COLUMN()-27))</f>
        <v>8.9</v>
      </c>
      <c r="BA196" s="39">
        <f>IFERROR(INDEX(AdvancedOpponentStats!$A:$AD,MATCH($A196,AdvancedOpponentStats!$B:$B,0),COLUMN()-27),INDEX(AdvancedOpponentStats!$A:$AD,MATCH($A196&amp;" NCAA",AdvancedOpponentStats!$B:$B,0),COLUMN()-27))</f>
        <v>9.5</v>
      </c>
      <c r="BB196" s="39">
        <f>IFERROR(INDEX(AdvancedOpponentStats!$A:$AD,MATCH($A196,AdvancedOpponentStats!$B:$B,0),COLUMN()-27),INDEX(AdvancedOpponentStats!$A:$AD,MATCH($A196&amp;" NCAA",AdvancedOpponentStats!$B:$B,0),COLUMN()-27))</f>
        <v>0.51300000000000001</v>
      </c>
      <c r="BC196" s="39">
        <f>IFERROR(INDEX(AdvancedOpponentStats!$A:$AD,MATCH($A196,AdvancedOpponentStats!$B:$B,0),COLUMN()-27),INDEX(AdvancedOpponentStats!$A:$AD,MATCH($A196&amp;" NCAA",AdvancedOpponentStats!$B:$B,0),COLUMN()-27))</f>
        <v>15.8</v>
      </c>
      <c r="BD196" s="39">
        <f>IFERROR(INDEX(AdvancedOpponentStats!$A:$AD,MATCH($A196,AdvancedOpponentStats!$B:$B,0),COLUMN()-27),INDEX(AdvancedOpponentStats!$A:$AD,MATCH($A196&amp;" NCAA",AdvancedOpponentStats!$B:$B,0),COLUMN()-27))</f>
        <v>30.8</v>
      </c>
      <c r="BE196" s="39">
        <f>IFERROR(INDEX(AdvancedOpponentStats!$A:$AD,MATCH($A196,AdvancedOpponentStats!$B:$B,0),COLUMN()-27),INDEX(AdvancedOpponentStats!$A:$AD,MATCH($A196&amp;" NCAA",AdvancedOpponentStats!$B:$B,0),COLUMN()-27))</f>
        <v>0.24099999999999999</v>
      </c>
      <c r="BF196" s="41">
        <f>IFERROR(INDEX(TeamRankings!$A:$R,MATCH($A196,TeamRankings!$B:$B,0),COLUMN()-49),INDEX(TeamRankings!$A:$R,MATCH($A196&amp;" NCAA",TeamRankings!$B:$B,0),COLUMN()-49))</f>
        <v>-6.26</v>
      </c>
      <c r="BG196" s="41">
        <f>IFERROR(INDEX(TeamRankings!$A:$R,MATCH($A196,TeamRankings!$B:$B,0),COLUMN()-48),INDEX(TeamRankings!$A:$R,MATCH($A196&amp;" NCAA",TeamRankings!$B:$B,0),COLUMN()-48))</f>
        <v>-6</v>
      </c>
      <c r="BH196" s="41">
        <f>IFERROR(INDEX(TeamRankings!$A:$R,MATCH($A196,TeamRankings!$B:$B,0),COLUMN()-47),INDEX(TeamRankings!$A:$R,MATCH($A196&amp;" NCAA",TeamRankings!$B:$B,0),COLUMN()-47))</f>
        <v>-9.48</v>
      </c>
      <c r="BI196" s="41">
        <f>IFERROR(INDEX(TeamRankings!$A:$R,MATCH($A196,TeamRankings!$B:$B,0),COLUMN()-47),INDEX(TeamRankings!$A:$R,MATCH($A196&amp;" NCAA",TeamRankings!$B:$B,0),COLUMN()-47))</f>
        <v>-5.07</v>
      </c>
      <c r="BJ196" s="41">
        <f>IFERROR(INDEX(TeamRankings!$A:$R,MATCH($A196,TeamRankings!$B:$B,0),COLUMN()-47),INDEX(TeamRankings!$A:$R,MATCH($A196&amp;" NCAA",TeamRankings!$B:$B,0),COLUMN()-47))</f>
        <v>-14.55</v>
      </c>
      <c r="BK196" s="41">
        <f>IFERROR(INDEX(TeamRankings!$A:$R,MATCH($A196,TeamRankings!$B:$B,0),COLUMN()-47),INDEX(TeamRankings!$A:$R,MATCH($A196&amp;" NCAA",TeamRankings!$B:$B,0),COLUMN()-47))</f>
        <v>91.63</v>
      </c>
      <c r="BL196" s="41">
        <f>IFERROR(INDEX(TeamRankings!$A:$R,MATCH($A196,TeamRankings!$B:$B,0),COLUMN()-47),INDEX(TeamRankings!$A:$R,MATCH($A196&amp;" NCAA",TeamRankings!$B:$B,0),COLUMN()-47))</f>
        <v>111.14</v>
      </c>
      <c r="BM196" s="41">
        <f>IFERROR(INDEX(TeamRankings!$A:$R,MATCH($A196,TeamRankings!$B:$B,0),COLUMN()-47),INDEX(TeamRankings!$A:$R,MATCH($A196&amp;" NCAA",TeamRankings!$B:$B,0),COLUMN()-47))</f>
        <v>-19.510000000000002</v>
      </c>
      <c r="BN196">
        <f t="shared" si="48"/>
        <v>327</v>
      </c>
      <c r="BO196">
        <f t="shared" si="49"/>
        <v>304</v>
      </c>
      <c r="BP196">
        <f t="shared" si="50"/>
        <v>67.483870967741936</v>
      </c>
      <c r="BQ196" s="41" t="str">
        <f>INDEX(TeamRankings!$A:$R,MATCH($A196,TeamRankings!$B:$B,0),3)</f>
        <v>NEC</v>
      </c>
      <c r="BR196" s="40">
        <f t="shared" ref="BR196:BR259" si="51">AH196-AT196</f>
        <v>-9</v>
      </c>
      <c r="BS196" s="40">
        <f t="shared" ref="BS196:BS259" si="52">AI196-AU196</f>
        <v>3.0000000000000027E-3</v>
      </c>
      <c r="BT196" s="40">
        <f t="shared" ref="BT196:BT259" si="53">AJ196-AV196</f>
        <v>2.2999999999999965E-2</v>
      </c>
      <c r="BU196" s="40">
        <f t="shared" ref="BU196:BU259" si="54">AK196-AW196</f>
        <v>-3.400000000000003E-2</v>
      </c>
      <c r="BV196" s="40">
        <f t="shared" ref="BV196:BV259" si="55">AL196-AX196</f>
        <v>-5.2000000000000028</v>
      </c>
      <c r="BW196" s="40">
        <f t="shared" ref="BW196:BW259" si="56">AM196-AY196</f>
        <v>-6.3000000000000043</v>
      </c>
      <c r="BX196" s="40">
        <f t="shared" ref="BX196:BX259" si="57">AN196-AZ196</f>
        <v>-2.1000000000000005</v>
      </c>
      <c r="BY196" s="40">
        <f t="shared" ref="BY196:BY259" si="58">AO196-BA196</f>
        <v>0.19999999999999929</v>
      </c>
      <c r="BZ196" s="40">
        <f t="shared" ref="BZ196:BZ259" si="59">AP196-BB196</f>
        <v>-3.2000000000000028E-2</v>
      </c>
      <c r="CA196" s="40">
        <f t="shared" ref="CA196:CA259" si="60">AQ196-BC196</f>
        <v>1</v>
      </c>
      <c r="CB196" s="40">
        <f t="shared" ref="CB196:CB259" si="61">AR196-BD196</f>
        <v>-4.4000000000000021</v>
      </c>
      <c r="CC196" s="40">
        <f t="shared" ref="CC196:CC259" si="62">AS196-BE196</f>
        <v>-1.0999999999999982E-2</v>
      </c>
    </row>
    <row r="197" spans="1:81" x14ac:dyDescent="0.25">
      <c r="A197" t="s">
        <v>320</v>
      </c>
      <c r="B197">
        <f>IFERROR(INDEX(BasicStats!$A:$AH,MATCH($A197,BasicStats!$B:$B,0),COLUMN()+1),INDEX(BasicStats!$A:$AH,MATCH($A197&amp;" NCAA",BasicStats!$B:$B,0),COLUMN()+1))</f>
        <v>33</v>
      </c>
      <c r="C197">
        <f>IFERROR(INDEX(BasicStats!$A:$AH,MATCH($A197,BasicStats!$B:$B,0),COLUMN()+1),INDEX(BasicStats!$A:$AH,MATCH($A197&amp;" NCAA",BasicStats!$B:$B,0),COLUMN()+1))</f>
        <v>28</v>
      </c>
      <c r="D197">
        <f>IFERROR(INDEX(BasicStats!$A:$AH,MATCH($A197,BasicStats!$B:$B,0),COLUMN()+1),INDEX(BasicStats!$A:$AH,MATCH($A197&amp;" NCAA",BasicStats!$B:$B,0),COLUMN()+1))</f>
        <v>5</v>
      </c>
      <c r="E197">
        <f>IFERROR(INDEX(BasicStats!$A:$AH,MATCH($A197,BasicStats!$B:$B,0),COLUMN()+1),INDEX(BasicStats!$A:$AH,MATCH($A197&amp;" NCAA",BasicStats!$B:$B,0),COLUMN()+1))</f>
        <v>0.84799999999999998</v>
      </c>
      <c r="F197">
        <f>IFERROR(INDEX(BasicStats!$A:$AH,MATCH($A197,BasicStats!$B:$B,0),COLUMN()+1),INDEX(BasicStats!$A:$AH,MATCH($A197&amp;" NCAA",BasicStats!$B:$B,0),COLUMN()+1))</f>
        <v>8.98</v>
      </c>
      <c r="G197">
        <f>IFERROR(INDEX(BasicStats!$A:$AH,MATCH($A197,BasicStats!$B:$B,0),COLUMN()+1),INDEX(BasicStats!$A:$AH,MATCH($A197&amp;" NCAA",BasicStats!$B:$B,0),COLUMN()+1))</f>
        <v>-3.09</v>
      </c>
      <c r="H197">
        <f>IFERROR(INDEX(BasicStats!$A:$AH,MATCH($A197,BasicStats!$B:$B,0),COLUMN()+1),INDEX(BasicStats!$A:$AH,MATCH($A197&amp;" NCAA",BasicStats!$B:$B,0),COLUMN()+1))</f>
        <v>16</v>
      </c>
      <c r="I197">
        <f>IFERROR(INDEX(BasicStats!$A:$AH,MATCH($A197,BasicStats!$B:$B,0),COLUMN()+1),INDEX(BasicStats!$A:$AH,MATCH($A197&amp;" NCAA",BasicStats!$B:$B,0),COLUMN()+1))</f>
        <v>2</v>
      </c>
      <c r="J197">
        <f>IFERROR(INDEX(BasicStats!$A:$AH,MATCH($A197,BasicStats!$B:$B,0),COLUMN()+1),INDEX(BasicStats!$A:$AH,MATCH($A197&amp;" NCAA",BasicStats!$B:$B,0),COLUMN()+1))</f>
        <v>15</v>
      </c>
      <c r="K197">
        <f>IFERROR(INDEX(BasicStats!$A:$AH,MATCH($A197,BasicStats!$B:$B,0),COLUMN()+1),INDEX(BasicStats!$A:$AH,MATCH($A197&amp;" NCAA",BasicStats!$B:$B,0),COLUMN()+1))</f>
        <v>1</v>
      </c>
      <c r="L197">
        <f>IFERROR(INDEX(BasicStats!$A:$AH,MATCH($A197,BasicStats!$B:$B,0),COLUMN()+1),INDEX(BasicStats!$A:$AH,MATCH($A197&amp;" NCAA",BasicStats!$B:$B,0),COLUMN()+1))</f>
        <v>10</v>
      </c>
      <c r="M197">
        <f>IFERROR(INDEX(BasicStats!$A:$AH,MATCH($A197,BasicStats!$B:$B,0),COLUMN()+1),INDEX(BasicStats!$A:$AH,MATCH($A197&amp;" NCAA",BasicStats!$B:$B,0),COLUMN()+1))</f>
        <v>3</v>
      </c>
      <c r="N197">
        <f>IFERROR(INDEX(BasicStats!$A:$AH,MATCH($A197,BasicStats!$B:$B,0),COLUMN()+1),INDEX(BasicStats!$A:$AH,MATCH($A197&amp;" NCAA",BasicStats!$B:$B,0),COLUMN()+1))</f>
        <v>2727</v>
      </c>
      <c r="O197">
        <f>IFERROR(INDEX(BasicStats!$A:$AH,MATCH($A197,BasicStats!$B:$B,0),COLUMN()+1),INDEX(BasicStats!$A:$AH,MATCH($A197&amp;" NCAA",BasicStats!$B:$B,0),COLUMN()+1))</f>
        <v>2255</v>
      </c>
      <c r="P197">
        <f>IFERROR(INDEX(BasicStats!$A:$AH,MATCH($A197,BasicStats!$B:$B,0),COLUMN()+1),INDEX(BasicStats!$A:$AH,MATCH($A197&amp;" NCAA",BasicStats!$B:$B,0),COLUMN()+1))</f>
        <v>0</v>
      </c>
      <c r="Q197">
        <f>IFERROR(INDEX(BasicStats!$A:$AH,MATCH($A197,BasicStats!$B:$B,0),COLUMN()+1),INDEX(BasicStats!$A:$AH,MATCH($A197&amp;" NCAA",BasicStats!$B:$B,0),COLUMN()+1))</f>
        <v>1320</v>
      </c>
      <c r="R197">
        <f>IFERROR(INDEX(BasicStats!$A:$AH,MATCH($A197,BasicStats!$B:$B,0),COLUMN()+1),INDEX(BasicStats!$A:$AH,MATCH($A197&amp;" NCAA",BasicStats!$B:$B,0),COLUMN()+1))</f>
        <v>988</v>
      </c>
      <c r="S197">
        <f>IFERROR(INDEX(BasicStats!$A:$AH,MATCH($A197,BasicStats!$B:$B,0),COLUMN()+1),INDEX(BasicStats!$A:$AH,MATCH($A197&amp;" NCAA",BasicStats!$B:$B,0),COLUMN()+1))</f>
        <v>2007</v>
      </c>
      <c r="T197">
        <f>IFERROR(INDEX(BasicStats!$A:$AH,MATCH($A197,BasicStats!$B:$B,0),COLUMN()+1),INDEX(BasicStats!$A:$AH,MATCH($A197&amp;" NCAA",BasicStats!$B:$B,0),COLUMN()+1))</f>
        <v>0.49199999999999999</v>
      </c>
      <c r="U197">
        <f>IFERROR(INDEX(BasicStats!$A:$AH,MATCH($A197,BasicStats!$B:$B,0),COLUMN()+1),INDEX(BasicStats!$A:$AH,MATCH($A197&amp;" NCAA",BasicStats!$B:$B,0),COLUMN()+1))</f>
        <v>258</v>
      </c>
      <c r="V197">
        <f>IFERROR(INDEX(BasicStats!$A:$AH,MATCH($A197,BasicStats!$B:$B,0),COLUMN()+1),INDEX(BasicStats!$A:$AH,MATCH($A197&amp;" NCAA",BasicStats!$B:$B,0),COLUMN()+1))</f>
        <v>731</v>
      </c>
      <c r="W197">
        <f>IFERROR(INDEX(BasicStats!$A:$AH,MATCH($A197,BasicStats!$B:$B,0),COLUMN()+1),INDEX(BasicStats!$A:$AH,MATCH($A197&amp;" NCAA",BasicStats!$B:$B,0),COLUMN()+1))</f>
        <v>0.35299999999999998</v>
      </c>
      <c r="X197">
        <f>IFERROR(INDEX(BasicStats!$A:$AH,MATCH($A197,BasicStats!$B:$B,0),COLUMN()+1),INDEX(BasicStats!$A:$AH,MATCH($A197&amp;" NCAA",BasicStats!$B:$B,0),COLUMN()+1))</f>
        <v>493</v>
      </c>
      <c r="Y197">
        <f>IFERROR(INDEX(BasicStats!$A:$AH,MATCH($A197,BasicStats!$B:$B,0),COLUMN()+1),INDEX(BasicStats!$A:$AH,MATCH($A197&amp;" NCAA",BasicStats!$B:$B,0),COLUMN()+1))</f>
        <v>674</v>
      </c>
      <c r="Z197">
        <f>IFERROR(INDEX(BasicStats!$A:$AH,MATCH($A197,BasicStats!$B:$B,0),COLUMN()+1),INDEX(BasicStats!$A:$AH,MATCH($A197&amp;" NCAA",BasicStats!$B:$B,0),COLUMN()+1))</f>
        <v>0.73099999999999998</v>
      </c>
      <c r="AA197">
        <f>IFERROR(INDEX(BasicStats!$A:$AH,MATCH($A197,BasicStats!$B:$B,0),COLUMN()+1),INDEX(BasicStats!$A:$AH,MATCH($A197&amp;" NCAA",BasicStats!$B:$B,0),COLUMN()+1))</f>
        <v>351</v>
      </c>
      <c r="AB197">
        <f>IFERROR(INDEX(BasicStats!$A:$AH,MATCH($A197,BasicStats!$B:$B,0),COLUMN()+1),INDEX(BasicStats!$A:$AH,MATCH($A197&amp;" NCAA",BasicStats!$B:$B,0),COLUMN()+1))</f>
        <v>1247</v>
      </c>
      <c r="AC197">
        <f>IFERROR(INDEX(BasicStats!$A:$AH,MATCH($A197,BasicStats!$B:$B,0),COLUMN()+1),INDEX(BasicStats!$A:$AH,MATCH($A197&amp;" NCAA",BasicStats!$B:$B,0),COLUMN()+1))</f>
        <v>591</v>
      </c>
      <c r="AD197">
        <f>IFERROR(INDEX(BasicStats!$A:$AH,MATCH($A197,BasicStats!$B:$B,0),COLUMN()+1),INDEX(BasicStats!$A:$AH,MATCH($A197&amp;" NCAA",BasicStats!$B:$B,0),COLUMN()+1))</f>
        <v>249</v>
      </c>
      <c r="AE197">
        <f>IFERROR(INDEX(BasicStats!$A:$AH,MATCH($A197,BasicStats!$B:$B,0),COLUMN()+1),INDEX(BasicStats!$A:$AH,MATCH($A197&amp;" NCAA",BasicStats!$B:$B,0),COLUMN()+1))</f>
        <v>149</v>
      </c>
      <c r="AF197">
        <f>IFERROR(INDEX(BasicStats!$A:$AH,MATCH($A197,BasicStats!$B:$B,0),COLUMN()+1),INDEX(BasicStats!$A:$AH,MATCH($A197&amp;" NCAA",BasicStats!$B:$B,0),COLUMN()+1))</f>
        <v>401</v>
      </c>
      <c r="AG197" s="38">
        <f>IFERROR(INDEX(AdvancedStats!$A:$AD,MATCH($A197,AdvancedStats!$B:$B,0),COLUMN()-15),INDEX(AdvancedStats!$A:$AD,MATCH($A197&amp;" NCAA",AdvancedStats!$B:$B,0),COLUMN()-15))</f>
        <v>71.8</v>
      </c>
      <c r="AH197" s="38">
        <f>IFERROR(INDEX(AdvancedStats!$A:$AD,MATCH($A197,AdvancedStats!$B:$B,0),COLUMN()-15),INDEX(AdvancedStats!$A:$AD,MATCH($A197&amp;" NCAA",AdvancedStats!$B:$B,0),COLUMN()-15))</f>
        <v>115</v>
      </c>
      <c r="AI197" s="38">
        <f>IFERROR(INDEX(AdvancedStats!$A:$AD,MATCH($A197,AdvancedStats!$B:$B,0),COLUMN()-15),INDEX(AdvancedStats!$A:$AD,MATCH($A197&amp;" NCAA",AdvancedStats!$B:$B,0),COLUMN()-15))</f>
        <v>0.33600000000000002</v>
      </c>
      <c r="AJ197" s="38">
        <f>IFERROR(INDEX(AdvancedStats!$A:$AD,MATCH($A197,AdvancedStats!$B:$B,0),COLUMN()-15),INDEX(AdvancedStats!$A:$AD,MATCH($A197&amp;" NCAA",AdvancedStats!$B:$B,0),COLUMN()-15))</f>
        <v>0.36399999999999999</v>
      </c>
      <c r="AK197" s="38">
        <f>IFERROR(INDEX(AdvancedStats!$A:$AD,MATCH($A197,AdvancedStats!$B:$B,0),COLUMN()-15),INDEX(AdvancedStats!$A:$AD,MATCH($A197&amp;" NCAA",AdvancedStats!$B:$B,0),COLUMN()-15))</f>
        <v>0.58599999999999997</v>
      </c>
      <c r="AL197" s="38">
        <f>IFERROR(INDEX(AdvancedStats!$A:$AD,MATCH($A197,AdvancedStats!$B:$B,0),COLUMN()-15),INDEX(AdvancedStats!$A:$AD,MATCH($A197&amp;" NCAA",AdvancedStats!$B:$B,0),COLUMN()-15))</f>
        <v>52.1</v>
      </c>
      <c r="AM197" s="38">
        <f>IFERROR(INDEX(AdvancedStats!$A:$AD,MATCH($A197,AdvancedStats!$B:$B,0),COLUMN()-15),INDEX(AdvancedStats!$A:$AD,MATCH($A197&amp;" NCAA",AdvancedStats!$B:$B,0),COLUMN()-15))</f>
        <v>59.8</v>
      </c>
      <c r="AN197" s="38">
        <f>IFERROR(INDEX(AdvancedStats!$A:$AD,MATCH($A197,AdvancedStats!$B:$B,0),COLUMN()-15),INDEX(AdvancedStats!$A:$AD,MATCH($A197&amp;" NCAA",AdvancedStats!$B:$B,0),COLUMN()-15))</f>
        <v>10.5</v>
      </c>
      <c r="AO197" s="38">
        <f>IFERROR(INDEX(AdvancedStats!$A:$AD,MATCH($A197,AdvancedStats!$B:$B,0),COLUMN()-15),INDEX(AdvancedStats!$A:$AD,MATCH($A197&amp;" NCAA",AdvancedStats!$B:$B,0),COLUMN()-15))</f>
        <v>11.5</v>
      </c>
      <c r="AP197" s="38">
        <f>IFERROR(INDEX(AdvancedStats!$A:$AD,MATCH($A197,AdvancedStats!$B:$B,0),COLUMN()-15),INDEX(AdvancedStats!$A:$AD,MATCH($A197&amp;" NCAA",AdvancedStats!$B:$B,0),COLUMN()-15))</f>
        <v>0.55700000000000005</v>
      </c>
      <c r="AQ197" s="38">
        <f>IFERROR(INDEX(AdvancedStats!$A:$AD,MATCH($A197,AdvancedStats!$B:$B,0),COLUMN()-15),INDEX(AdvancedStats!$A:$AD,MATCH($A197&amp;" NCAA",AdvancedStats!$B:$B,0),COLUMN()-15))</f>
        <v>14.7</v>
      </c>
      <c r="AR197" s="38">
        <f>IFERROR(INDEX(AdvancedStats!$A:$AD,MATCH($A197,AdvancedStats!$B:$B,0),COLUMN()-15),INDEX(AdvancedStats!$A:$AD,MATCH($A197&amp;" NCAA",AdvancedStats!$B:$B,0),COLUMN()-15))</f>
        <v>31.3</v>
      </c>
      <c r="AS197" s="38">
        <f>IFERROR(INDEX(AdvancedStats!$A:$AD,MATCH($A197,AdvancedStats!$B:$B,0),COLUMN()-15),INDEX(AdvancedStats!$A:$AD,MATCH($A197&amp;" NCAA",AdvancedStats!$B:$B,0),COLUMN()-15))</f>
        <v>0.246</v>
      </c>
      <c r="AT197" s="39">
        <f>IFERROR(INDEX(AdvancedOpponentStats!$A:$AD,MATCH($A197,AdvancedOpponentStats!$B:$B,0),COLUMN()-27),INDEX(AdvancedOpponentStats!$A:$AD,MATCH($A197&amp;" NCAA",AdvancedOpponentStats!$B:$B,0),COLUMN()-27))</f>
        <v>95.1</v>
      </c>
      <c r="AU197" s="39">
        <f>IFERROR(INDEX(AdvancedOpponentStats!$A:$AD,MATCH($A197,AdvancedOpponentStats!$B:$B,0),COLUMN()-27),INDEX(AdvancedOpponentStats!$A:$AD,MATCH($A197&amp;" NCAA",AdvancedOpponentStats!$B:$B,0),COLUMN()-27))</f>
        <v>0.27400000000000002</v>
      </c>
      <c r="AV197" s="39">
        <f>IFERROR(INDEX(AdvancedOpponentStats!$A:$AD,MATCH($A197,AdvancedOpponentStats!$B:$B,0),COLUMN()-27),INDEX(AdvancedOpponentStats!$A:$AD,MATCH($A197&amp;" NCAA",AdvancedOpponentStats!$B:$B,0),COLUMN()-27))</f>
        <v>0.35399999999999998</v>
      </c>
      <c r="AW197" s="39">
        <f>IFERROR(INDEX(AdvancedOpponentStats!$A:$AD,MATCH($A197,AdvancedOpponentStats!$B:$B,0),COLUMN()-27),INDEX(AdvancedOpponentStats!$A:$AD,MATCH($A197&amp;" NCAA",AdvancedOpponentStats!$B:$B,0),COLUMN()-27))</f>
        <v>0.495</v>
      </c>
      <c r="AX197" s="39">
        <f>IFERROR(INDEX(AdvancedOpponentStats!$A:$AD,MATCH($A197,AdvancedOpponentStats!$B:$B,0),COLUMN()-27),INDEX(AdvancedOpponentStats!$A:$AD,MATCH($A197&amp;" NCAA",AdvancedOpponentStats!$B:$B,0),COLUMN()-27))</f>
        <v>47.9</v>
      </c>
      <c r="AY197" s="39">
        <f>IFERROR(INDEX(AdvancedOpponentStats!$A:$AD,MATCH($A197,AdvancedOpponentStats!$B:$B,0),COLUMN()-27),INDEX(AdvancedOpponentStats!$A:$AD,MATCH($A197&amp;" NCAA",AdvancedOpponentStats!$B:$B,0),COLUMN()-27))</f>
        <v>45.2</v>
      </c>
      <c r="AZ197" s="39">
        <f>IFERROR(INDEX(AdvancedOpponentStats!$A:$AD,MATCH($A197,AdvancedOpponentStats!$B:$B,0),COLUMN()-27),INDEX(AdvancedOpponentStats!$A:$AD,MATCH($A197&amp;" NCAA",AdvancedOpponentStats!$B:$B,0),COLUMN()-27))</f>
        <v>8.4</v>
      </c>
      <c r="BA197" s="39">
        <f>IFERROR(INDEX(AdvancedOpponentStats!$A:$AD,MATCH($A197,AdvancedOpponentStats!$B:$B,0),COLUMN()-27),INDEX(AdvancedOpponentStats!$A:$AD,MATCH($A197&amp;" NCAA",AdvancedOpponentStats!$B:$B,0),COLUMN()-27))</f>
        <v>9.1999999999999993</v>
      </c>
      <c r="BB197" s="39">
        <f>IFERROR(INDEX(AdvancedOpponentStats!$A:$AD,MATCH($A197,AdvancedOpponentStats!$B:$B,0),COLUMN()-27),INDEX(AdvancedOpponentStats!$A:$AD,MATCH($A197&amp;" NCAA",AdvancedOpponentStats!$B:$B,0),COLUMN()-27))</f>
        <v>0.46100000000000002</v>
      </c>
      <c r="BC197" s="39">
        <f>IFERROR(INDEX(AdvancedOpponentStats!$A:$AD,MATCH($A197,AdvancedOpponentStats!$B:$B,0),COLUMN()-27),INDEX(AdvancedOpponentStats!$A:$AD,MATCH($A197&amp;" NCAA",AdvancedOpponentStats!$B:$B,0),COLUMN()-27))</f>
        <v>16.899999999999999</v>
      </c>
      <c r="BD197" s="39">
        <f>IFERROR(INDEX(AdvancedOpponentStats!$A:$AD,MATCH($A197,AdvancedOpponentStats!$B:$B,0),COLUMN()-27),INDEX(AdvancedOpponentStats!$A:$AD,MATCH($A197&amp;" NCAA",AdvancedOpponentStats!$B:$B,0),COLUMN()-27))</f>
        <v>29.6</v>
      </c>
      <c r="BE197" s="39">
        <f>IFERROR(INDEX(AdvancedOpponentStats!$A:$AD,MATCH($A197,AdvancedOpponentStats!$B:$B,0),COLUMN()-27),INDEX(AdvancedOpponentStats!$A:$AD,MATCH($A197&amp;" NCAA",AdvancedOpponentStats!$B:$B,0),COLUMN()-27))</f>
        <v>0.19700000000000001</v>
      </c>
      <c r="BF197" s="41">
        <f>IFERROR(INDEX(TeamRankings!$A:$R,MATCH($A197,TeamRankings!$B:$B,0),COLUMN()-49),INDEX(TeamRankings!$A:$R,MATCH($A197&amp;" NCAA",TeamRankings!$B:$B,0),COLUMN()-49))</f>
        <v>14.3</v>
      </c>
      <c r="BG197" s="41">
        <f>IFERROR(INDEX(TeamRankings!$A:$R,MATCH($A197,TeamRankings!$B:$B,0),COLUMN()-48),INDEX(TeamRankings!$A:$R,MATCH($A197&amp;" NCAA",TeamRankings!$B:$B,0),COLUMN()-48))</f>
        <v>-3.09</v>
      </c>
      <c r="BH197" s="41">
        <f>IFERROR(INDEX(TeamRankings!$A:$R,MATCH($A197,TeamRankings!$B:$B,0),COLUMN()-47),INDEX(TeamRankings!$A:$R,MATCH($A197&amp;" NCAA",TeamRankings!$B:$B,0),COLUMN()-47))</f>
        <v>6.14</v>
      </c>
      <c r="BI197" s="41">
        <f>IFERROR(INDEX(TeamRankings!$A:$R,MATCH($A197,TeamRankings!$B:$B,0),COLUMN()-47),INDEX(TeamRankings!$A:$R,MATCH($A197&amp;" NCAA",TeamRankings!$B:$B,0),COLUMN()-47))</f>
        <v>2.84</v>
      </c>
      <c r="BJ197" s="41">
        <f>IFERROR(INDEX(TeamRankings!$A:$R,MATCH($A197,TeamRankings!$B:$B,0),COLUMN()-47),INDEX(TeamRankings!$A:$R,MATCH($A197&amp;" NCAA",TeamRankings!$B:$B,0),COLUMN()-47))</f>
        <v>8.98</v>
      </c>
      <c r="BK197" s="41">
        <f>IFERROR(INDEX(TeamRankings!$A:$R,MATCH($A197,TeamRankings!$B:$B,0),COLUMN()-47),INDEX(TeamRankings!$A:$R,MATCH($A197&amp;" NCAA",TeamRankings!$B:$B,0),COLUMN()-47))</f>
        <v>111.62</v>
      </c>
      <c r="BL197" s="41">
        <f>IFERROR(INDEX(TeamRankings!$A:$R,MATCH($A197,TeamRankings!$B:$B,0),COLUMN()-47),INDEX(TeamRankings!$A:$R,MATCH($A197&amp;" NCAA",TeamRankings!$B:$B,0),COLUMN()-47))</f>
        <v>98.13</v>
      </c>
      <c r="BM197" s="41">
        <f>IFERROR(INDEX(TeamRankings!$A:$R,MATCH($A197,TeamRankings!$B:$B,0),COLUMN()-47),INDEX(TeamRankings!$A:$R,MATCH($A197&amp;" NCAA",TeamRankings!$B:$B,0),COLUMN()-47))</f>
        <v>13.49</v>
      </c>
      <c r="BN197">
        <f t="shared" ref="BN197:BN260" si="63">_xlfn.RANK.AVG(BK197,$BK$3:$BK$355)</f>
        <v>51</v>
      </c>
      <c r="BO197">
        <f t="shared" ref="BO197:BO260" si="64">_xlfn.RANK.AVG(BL197,$BL$3:$BL$355,1)</f>
        <v>90</v>
      </c>
      <c r="BP197">
        <f t="shared" si="50"/>
        <v>82.63636363636364</v>
      </c>
      <c r="BQ197" s="41" t="str">
        <f>INDEX(TeamRankings!$A:$R,MATCH($A197,TeamRankings!$B:$B,0),3)</f>
        <v>OVC</v>
      </c>
      <c r="BR197" s="40">
        <f t="shared" si="51"/>
        <v>19.900000000000006</v>
      </c>
      <c r="BS197" s="40">
        <f t="shared" si="52"/>
        <v>6.2E-2</v>
      </c>
      <c r="BT197" s="40">
        <f t="shared" si="53"/>
        <v>1.0000000000000009E-2</v>
      </c>
      <c r="BU197" s="40">
        <f t="shared" si="54"/>
        <v>9.099999999999997E-2</v>
      </c>
      <c r="BV197" s="40">
        <f t="shared" si="55"/>
        <v>4.2000000000000028</v>
      </c>
      <c r="BW197" s="40">
        <f t="shared" si="56"/>
        <v>14.599999999999994</v>
      </c>
      <c r="BX197" s="40">
        <f t="shared" si="57"/>
        <v>2.0999999999999996</v>
      </c>
      <c r="BY197" s="40">
        <f t="shared" si="58"/>
        <v>2.3000000000000007</v>
      </c>
      <c r="BZ197" s="40">
        <f t="shared" si="59"/>
        <v>9.600000000000003E-2</v>
      </c>
      <c r="CA197" s="40">
        <f t="shared" si="60"/>
        <v>-2.1999999999999993</v>
      </c>
      <c r="CB197" s="40">
        <f t="shared" si="61"/>
        <v>1.6999999999999993</v>
      </c>
      <c r="CC197" s="40">
        <f t="shared" si="62"/>
        <v>4.8999999999999988E-2</v>
      </c>
    </row>
    <row r="198" spans="1:81" x14ac:dyDescent="0.25">
      <c r="A198" t="s">
        <v>321</v>
      </c>
      <c r="B198">
        <f>IFERROR(INDEX(BasicStats!$A:$AH,MATCH($A198,BasicStats!$B:$B,0),COLUMN()+1),INDEX(BasicStats!$A:$AH,MATCH($A198&amp;" NCAA",BasicStats!$B:$B,0),COLUMN()+1))</f>
        <v>31</v>
      </c>
      <c r="C198">
        <f>IFERROR(INDEX(BasicStats!$A:$AH,MATCH($A198,BasicStats!$B:$B,0),COLUMN()+1),INDEX(BasicStats!$A:$AH,MATCH($A198&amp;" NCAA",BasicStats!$B:$B,0),COLUMN()+1))</f>
        <v>12</v>
      </c>
      <c r="D198">
        <f>IFERROR(INDEX(BasicStats!$A:$AH,MATCH($A198,BasicStats!$B:$B,0),COLUMN()+1),INDEX(BasicStats!$A:$AH,MATCH($A198&amp;" NCAA",BasicStats!$B:$B,0),COLUMN()+1))</f>
        <v>19</v>
      </c>
      <c r="E198">
        <f>IFERROR(INDEX(BasicStats!$A:$AH,MATCH($A198,BasicStats!$B:$B,0),COLUMN()+1),INDEX(BasicStats!$A:$AH,MATCH($A198&amp;" NCAA",BasicStats!$B:$B,0),COLUMN()+1))</f>
        <v>0.38700000000000001</v>
      </c>
      <c r="F198">
        <f>IFERROR(INDEX(BasicStats!$A:$AH,MATCH($A198,BasicStats!$B:$B,0),COLUMN()+1),INDEX(BasicStats!$A:$AH,MATCH($A198&amp;" NCAA",BasicStats!$B:$B,0),COLUMN()+1))</f>
        <v>-10.07</v>
      </c>
      <c r="G198">
        <f>IFERROR(INDEX(BasicStats!$A:$AH,MATCH($A198,BasicStats!$B:$B,0),COLUMN()+1),INDEX(BasicStats!$A:$AH,MATCH($A198&amp;" NCAA",BasicStats!$B:$B,0),COLUMN()+1))</f>
        <v>-3.97</v>
      </c>
      <c r="H198">
        <f>IFERROR(INDEX(BasicStats!$A:$AH,MATCH($A198,BasicStats!$B:$B,0),COLUMN()+1),INDEX(BasicStats!$A:$AH,MATCH($A198&amp;" NCAA",BasicStats!$B:$B,0),COLUMN()+1))</f>
        <v>8</v>
      </c>
      <c r="I198">
        <f>IFERROR(INDEX(BasicStats!$A:$AH,MATCH($A198,BasicStats!$B:$B,0),COLUMN()+1),INDEX(BasicStats!$A:$AH,MATCH($A198&amp;" NCAA",BasicStats!$B:$B,0),COLUMN()+1))</f>
        <v>10</v>
      </c>
      <c r="J198">
        <f>IFERROR(INDEX(BasicStats!$A:$AH,MATCH($A198,BasicStats!$B:$B,0),COLUMN()+1),INDEX(BasicStats!$A:$AH,MATCH($A198&amp;" NCAA",BasicStats!$B:$B,0),COLUMN()+1))</f>
        <v>8</v>
      </c>
      <c r="K198">
        <f>IFERROR(INDEX(BasicStats!$A:$AH,MATCH($A198,BasicStats!$B:$B,0),COLUMN()+1),INDEX(BasicStats!$A:$AH,MATCH($A198&amp;" NCAA",BasicStats!$B:$B,0),COLUMN()+1))</f>
        <v>6</v>
      </c>
      <c r="L198">
        <f>IFERROR(INDEX(BasicStats!$A:$AH,MATCH($A198,BasicStats!$B:$B,0),COLUMN()+1),INDEX(BasicStats!$A:$AH,MATCH($A198&amp;" NCAA",BasicStats!$B:$B,0),COLUMN()+1))</f>
        <v>4</v>
      </c>
      <c r="M198">
        <f>IFERROR(INDEX(BasicStats!$A:$AH,MATCH($A198,BasicStats!$B:$B,0),COLUMN()+1),INDEX(BasicStats!$A:$AH,MATCH($A198&amp;" NCAA",BasicStats!$B:$B,0),COLUMN()+1))</f>
        <v>13</v>
      </c>
      <c r="N198">
        <f>IFERROR(INDEX(BasicStats!$A:$AH,MATCH($A198,BasicStats!$B:$B,0),COLUMN()+1),INDEX(BasicStats!$A:$AH,MATCH($A198&amp;" NCAA",BasicStats!$B:$B,0),COLUMN()+1))</f>
        <v>2061</v>
      </c>
      <c r="O198">
        <f>IFERROR(INDEX(BasicStats!$A:$AH,MATCH($A198,BasicStats!$B:$B,0),COLUMN()+1),INDEX(BasicStats!$A:$AH,MATCH($A198&amp;" NCAA",BasicStats!$B:$B,0),COLUMN()+1))</f>
        <v>2250</v>
      </c>
      <c r="P198">
        <f>IFERROR(INDEX(BasicStats!$A:$AH,MATCH($A198,BasicStats!$B:$B,0),COLUMN()+1),INDEX(BasicStats!$A:$AH,MATCH($A198&amp;" NCAA",BasicStats!$B:$B,0),COLUMN()+1))</f>
        <v>0</v>
      </c>
      <c r="Q198">
        <f>IFERROR(INDEX(BasicStats!$A:$AH,MATCH($A198,BasicStats!$B:$B,0),COLUMN()+1),INDEX(BasicStats!$A:$AH,MATCH($A198&amp;" NCAA",BasicStats!$B:$B,0),COLUMN()+1))</f>
        <v>1240</v>
      </c>
      <c r="R198">
        <f>IFERROR(INDEX(BasicStats!$A:$AH,MATCH($A198,BasicStats!$B:$B,0),COLUMN()+1),INDEX(BasicStats!$A:$AH,MATCH($A198&amp;" NCAA",BasicStats!$B:$B,0),COLUMN()+1))</f>
        <v>732</v>
      </c>
      <c r="S198">
        <f>IFERROR(INDEX(BasicStats!$A:$AH,MATCH($A198,BasicStats!$B:$B,0),COLUMN()+1),INDEX(BasicStats!$A:$AH,MATCH($A198&amp;" NCAA",BasicStats!$B:$B,0),COLUMN()+1))</f>
        <v>1786</v>
      </c>
      <c r="T198">
        <f>IFERROR(INDEX(BasicStats!$A:$AH,MATCH($A198,BasicStats!$B:$B,0),COLUMN()+1),INDEX(BasicStats!$A:$AH,MATCH($A198&amp;" NCAA",BasicStats!$B:$B,0),COLUMN()+1))</f>
        <v>0.41</v>
      </c>
      <c r="U198">
        <f>IFERROR(INDEX(BasicStats!$A:$AH,MATCH($A198,BasicStats!$B:$B,0),COLUMN()+1),INDEX(BasicStats!$A:$AH,MATCH($A198&amp;" NCAA",BasicStats!$B:$B,0),COLUMN()+1))</f>
        <v>208</v>
      </c>
      <c r="V198">
        <f>IFERROR(INDEX(BasicStats!$A:$AH,MATCH($A198,BasicStats!$B:$B,0),COLUMN()+1),INDEX(BasicStats!$A:$AH,MATCH($A198&amp;" NCAA",BasicStats!$B:$B,0),COLUMN()+1))</f>
        <v>656</v>
      </c>
      <c r="W198">
        <f>IFERROR(INDEX(BasicStats!$A:$AH,MATCH($A198,BasicStats!$B:$B,0),COLUMN()+1),INDEX(BasicStats!$A:$AH,MATCH($A198&amp;" NCAA",BasicStats!$B:$B,0),COLUMN()+1))</f>
        <v>0.317</v>
      </c>
      <c r="X198">
        <f>IFERROR(INDEX(BasicStats!$A:$AH,MATCH($A198,BasicStats!$B:$B,0),COLUMN()+1),INDEX(BasicStats!$A:$AH,MATCH($A198&amp;" NCAA",BasicStats!$B:$B,0),COLUMN()+1))</f>
        <v>389</v>
      </c>
      <c r="Y198">
        <f>IFERROR(INDEX(BasicStats!$A:$AH,MATCH($A198,BasicStats!$B:$B,0),COLUMN()+1),INDEX(BasicStats!$A:$AH,MATCH($A198&amp;" NCAA",BasicStats!$B:$B,0),COLUMN()+1))</f>
        <v>544</v>
      </c>
      <c r="Z198">
        <f>IFERROR(INDEX(BasicStats!$A:$AH,MATCH($A198,BasicStats!$B:$B,0),COLUMN()+1),INDEX(BasicStats!$A:$AH,MATCH($A198&amp;" NCAA",BasicStats!$B:$B,0),COLUMN()+1))</f>
        <v>0.71499999999999997</v>
      </c>
      <c r="AA198">
        <f>IFERROR(INDEX(BasicStats!$A:$AH,MATCH($A198,BasicStats!$B:$B,0),COLUMN()+1),INDEX(BasicStats!$A:$AH,MATCH($A198&amp;" NCAA",BasicStats!$B:$B,0),COLUMN()+1))</f>
        <v>359</v>
      </c>
      <c r="AB198">
        <f>IFERROR(INDEX(BasicStats!$A:$AH,MATCH($A198,BasicStats!$B:$B,0),COLUMN()+1),INDEX(BasicStats!$A:$AH,MATCH($A198&amp;" NCAA",BasicStats!$B:$B,0),COLUMN()+1))</f>
        <v>1160</v>
      </c>
      <c r="AC198">
        <f>IFERROR(INDEX(BasicStats!$A:$AH,MATCH($A198,BasicStats!$B:$B,0),COLUMN()+1),INDEX(BasicStats!$A:$AH,MATCH($A198&amp;" NCAA",BasicStats!$B:$B,0),COLUMN()+1))</f>
        <v>399</v>
      </c>
      <c r="AD198">
        <f>IFERROR(INDEX(BasicStats!$A:$AH,MATCH($A198,BasicStats!$B:$B,0),COLUMN()+1),INDEX(BasicStats!$A:$AH,MATCH($A198&amp;" NCAA",BasicStats!$B:$B,0),COLUMN()+1))</f>
        <v>167</v>
      </c>
      <c r="AE198">
        <f>IFERROR(INDEX(BasicStats!$A:$AH,MATCH($A198,BasicStats!$B:$B,0),COLUMN()+1),INDEX(BasicStats!$A:$AH,MATCH($A198&amp;" NCAA",BasicStats!$B:$B,0),COLUMN()+1))</f>
        <v>58</v>
      </c>
      <c r="AF198">
        <f>IFERROR(INDEX(BasicStats!$A:$AH,MATCH($A198,BasicStats!$B:$B,0),COLUMN()+1),INDEX(BasicStats!$A:$AH,MATCH($A198&amp;" NCAA",BasicStats!$B:$B,0),COLUMN()+1))</f>
        <v>437</v>
      </c>
      <c r="AG198" s="38">
        <f>IFERROR(INDEX(AdvancedStats!$A:$AD,MATCH($A198,AdvancedStats!$B:$B,0),COLUMN()-15),INDEX(AdvancedStats!$A:$AD,MATCH($A198&amp;" NCAA",AdvancedStats!$B:$B,0),COLUMN()-15))</f>
        <v>68.3</v>
      </c>
      <c r="AH198" s="38">
        <f>IFERROR(INDEX(AdvancedStats!$A:$AD,MATCH($A198,AdvancedStats!$B:$B,0),COLUMN()-15),INDEX(AdvancedStats!$A:$AD,MATCH($A198&amp;" NCAA",AdvancedStats!$B:$B,0),COLUMN()-15))</f>
        <v>97.3</v>
      </c>
      <c r="AI198" s="38">
        <f>IFERROR(INDEX(AdvancedStats!$A:$AD,MATCH($A198,AdvancedStats!$B:$B,0),COLUMN()-15),INDEX(AdvancedStats!$A:$AD,MATCH($A198&amp;" NCAA",AdvancedStats!$B:$B,0),COLUMN()-15))</f>
        <v>0.30499999999999999</v>
      </c>
      <c r="AJ198" s="38">
        <f>IFERROR(INDEX(AdvancedStats!$A:$AD,MATCH($A198,AdvancedStats!$B:$B,0),COLUMN()-15),INDEX(AdvancedStats!$A:$AD,MATCH($A198&amp;" NCAA",AdvancedStats!$B:$B,0),COLUMN()-15))</f>
        <v>0.36699999999999999</v>
      </c>
      <c r="AK198" s="38">
        <f>IFERROR(INDEX(AdvancedStats!$A:$AD,MATCH($A198,AdvancedStats!$B:$B,0),COLUMN()-15),INDEX(AdvancedStats!$A:$AD,MATCH($A198&amp;" NCAA",AdvancedStats!$B:$B,0),COLUMN()-15))</f>
        <v>0.504</v>
      </c>
      <c r="AL198" s="38">
        <f>IFERROR(INDEX(AdvancedStats!$A:$AD,MATCH($A198,AdvancedStats!$B:$B,0),COLUMN()-15),INDEX(AdvancedStats!$A:$AD,MATCH($A198&amp;" NCAA",AdvancedStats!$B:$B,0),COLUMN()-15))</f>
        <v>52.4</v>
      </c>
      <c r="AM198" s="38">
        <f>IFERROR(INDEX(AdvancedStats!$A:$AD,MATCH($A198,AdvancedStats!$B:$B,0),COLUMN()-15),INDEX(AdvancedStats!$A:$AD,MATCH($A198&amp;" NCAA",AdvancedStats!$B:$B,0),COLUMN()-15))</f>
        <v>54.5</v>
      </c>
      <c r="AN198" s="38">
        <f>IFERROR(INDEX(AdvancedStats!$A:$AD,MATCH($A198,AdvancedStats!$B:$B,0),COLUMN()-15),INDEX(AdvancedStats!$A:$AD,MATCH($A198&amp;" NCAA",AdvancedStats!$B:$B,0),COLUMN()-15))</f>
        <v>7.9</v>
      </c>
      <c r="AO198" s="38">
        <f>IFERROR(INDEX(AdvancedStats!$A:$AD,MATCH($A198,AdvancedStats!$B:$B,0),COLUMN()-15),INDEX(AdvancedStats!$A:$AD,MATCH($A198&amp;" NCAA",AdvancedStats!$B:$B,0),COLUMN()-15))</f>
        <v>5.7</v>
      </c>
      <c r="AP198" s="38">
        <f>IFERROR(INDEX(AdvancedStats!$A:$AD,MATCH($A198,AdvancedStats!$B:$B,0),COLUMN()-15),INDEX(AdvancedStats!$A:$AD,MATCH($A198&amp;" NCAA",AdvancedStats!$B:$B,0),COLUMN()-15))</f>
        <v>0.46800000000000003</v>
      </c>
      <c r="AQ198" s="38">
        <f>IFERROR(INDEX(AdvancedStats!$A:$AD,MATCH($A198,AdvancedStats!$B:$B,0),COLUMN()-15),INDEX(AdvancedStats!$A:$AD,MATCH($A198&amp;" NCAA",AdvancedStats!$B:$B,0),COLUMN()-15))</f>
        <v>17.600000000000001</v>
      </c>
      <c r="AR198" s="38">
        <f>IFERROR(INDEX(AdvancedStats!$A:$AD,MATCH($A198,AdvancedStats!$B:$B,0),COLUMN()-15),INDEX(AdvancedStats!$A:$AD,MATCH($A198&amp;" NCAA",AdvancedStats!$B:$B,0),COLUMN()-15))</f>
        <v>31.5</v>
      </c>
      <c r="AS198" s="38">
        <f>IFERROR(INDEX(AdvancedStats!$A:$AD,MATCH($A198,AdvancedStats!$B:$B,0),COLUMN()-15),INDEX(AdvancedStats!$A:$AD,MATCH($A198&amp;" NCAA",AdvancedStats!$B:$B,0),COLUMN()-15))</f>
        <v>0.218</v>
      </c>
      <c r="AT198" s="39">
        <f>IFERROR(INDEX(AdvancedOpponentStats!$A:$AD,MATCH($A198,AdvancedOpponentStats!$B:$B,0),COLUMN()-27),INDEX(AdvancedOpponentStats!$A:$AD,MATCH($A198&amp;" NCAA",AdvancedOpponentStats!$B:$B,0),COLUMN()-27))</f>
        <v>106.2</v>
      </c>
      <c r="AU198" s="39">
        <f>IFERROR(INDEX(AdvancedOpponentStats!$A:$AD,MATCH($A198,AdvancedOpponentStats!$B:$B,0),COLUMN()-27),INDEX(AdvancedOpponentStats!$A:$AD,MATCH($A198&amp;" NCAA",AdvancedOpponentStats!$B:$B,0),COLUMN()-27))</f>
        <v>0.29699999999999999</v>
      </c>
      <c r="AV198" s="39">
        <f>IFERROR(INDEX(AdvancedOpponentStats!$A:$AD,MATCH($A198,AdvancedOpponentStats!$B:$B,0),COLUMN()-27),INDEX(AdvancedOpponentStats!$A:$AD,MATCH($A198&amp;" NCAA",AdvancedOpponentStats!$B:$B,0),COLUMN()-27))</f>
        <v>0.42899999999999999</v>
      </c>
      <c r="AW198" s="39">
        <f>IFERROR(INDEX(AdvancedOpponentStats!$A:$AD,MATCH($A198,AdvancedOpponentStats!$B:$B,0),COLUMN()-27),INDEX(AdvancedOpponentStats!$A:$AD,MATCH($A198&amp;" NCAA",AdvancedOpponentStats!$B:$B,0),COLUMN()-27))</f>
        <v>0.55300000000000005</v>
      </c>
      <c r="AX198" s="39">
        <f>IFERROR(INDEX(AdvancedOpponentStats!$A:$AD,MATCH($A198,AdvancedOpponentStats!$B:$B,0),COLUMN()-27),INDEX(AdvancedOpponentStats!$A:$AD,MATCH($A198&amp;" NCAA",AdvancedOpponentStats!$B:$B,0),COLUMN()-27))</f>
        <v>47.6</v>
      </c>
      <c r="AY198" s="39">
        <f>IFERROR(INDEX(AdvancedOpponentStats!$A:$AD,MATCH($A198,AdvancedOpponentStats!$B:$B,0),COLUMN()-27),INDEX(AdvancedOpponentStats!$A:$AD,MATCH($A198&amp;" NCAA",AdvancedOpponentStats!$B:$B,0),COLUMN()-27))</f>
        <v>62</v>
      </c>
      <c r="AZ198" s="39">
        <f>IFERROR(INDEX(AdvancedOpponentStats!$A:$AD,MATCH($A198,AdvancedOpponentStats!$B:$B,0),COLUMN()-27),INDEX(AdvancedOpponentStats!$A:$AD,MATCH($A198&amp;" NCAA",AdvancedOpponentStats!$B:$B,0),COLUMN()-27))</f>
        <v>10.8</v>
      </c>
      <c r="BA198" s="39">
        <f>IFERROR(INDEX(AdvancedOpponentStats!$A:$AD,MATCH($A198,AdvancedOpponentStats!$B:$B,0),COLUMN()-27),INDEX(AdvancedOpponentStats!$A:$AD,MATCH($A198&amp;" NCAA",AdvancedOpponentStats!$B:$B,0),COLUMN()-27))</f>
        <v>11.9</v>
      </c>
      <c r="BB198" s="39">
        <f>IFERROR(INDEX(AdvancedOpponentStats!$A:$AD,MATCH($A198,AdvancedOpponentStats!$B:$B,0),COLUMN()-27),INDEX(AdvancedOpponentStats!$A:$AD,MATCH($A198&amp;" NCAA",AdvancedOpponentStats!$B:$B,0),COLUMN()-27))</f>
        <v>0.52100000000000002</v>
      </c>
      <c r="BC198" s="39">
        <f>IFERROR(INDEX(AdvancedOpponentStats!$A:$AD,MATCH($A198,AdvancedOpponentStats!$B:$B,0),COLUMN()-27),INDEX(AdvancedOpponentStats!$A:$AD,MATCH($A198&amp;" NCAA",AdvancedOpponentStats!$B:$B,0),COLUMN()-27))</f>
        <v>14.8</v>
      </c>
      <c r="BD198" s="39">
        <f>IFERROR(INDEX(AdvancedOpponentStats!$A:$AD,MATCH($A198,AdvancedOpponentStats!$B:$B,0),COLUMN()-27),INDEX(AdvancedOpponentStats!$A:$AD,MATCH($A198&amp;" NCAA",AdvancedOpponentStats!$B:$B,0),COLUMN()-27))</f>
        <v>25.3</v>
      </c>
      <c r="BE198" s="39">
        <f>IFERROR(INDEX(AdvancedOpponentStats!$A:$AD,MATCH($A198,AdvancedOpponentStats!$B:$B,0),COLUMN()-27),INDEX(AdvancedOpponentStats!$A:$AD,MATCH($A198&amp;" NCAA",AdvancedOpponentStats!$B:$B,0),COLUMN()-27))</f>
        <v>0.22</v>
      </c>
      <c r="BF198" s="41">
        <f>IFERROR(INDEX(TeamRankings!$A:$R,MATCH($A198,TeamRankings!$B:$B,0),COLUMN()-49),INDEX(TeamRankings!$A:$R,MATCH($A198&amp;" NCAA",TeamRankings!$B:$B,0),COLUMN()-49))</f>
        <v>-6.1</v>
      </c>
      <c r="BG198" s="41">
        <f>IFERROR(INDEX(TeamRankings!$A:$R,MATCH($A198,TeamRankings!$B:$B,0),COLUMN()-48),INDEX(TeamRankings!$A:$R,MATCH($A198&amp;" NCAA",TeamRankings!$B:$B,0),COLUMN()-48))</f>
        <v>-3.97</v>
      </c>
      <c r="BH198" s="41">
        <f>IFERROR(INDEX(TeamRankings!$A:$R,MATCH($A198,TeamRankings!$B:$B,0),COLUMN()-47),INDEX(TeamRankings!$A:$R,MATCH($A198&amp;" NCAA",TeamRankings!$B:$B,0),COLUMN()-47))</f>
        <v>-7.8</v>
      </c>
      <c r="BI198" s="41">
        <f>IFERROR(INDEX(TeamRankings!$A:$R,MATCH($A198,TeamRankings!$B:$B,0),COLUMN()-47),INDEX(TeamRankings!$A:$R,MATCH($A198&amp;" NCAA",TeamRankings!$B:$B,0),COLUMN()-47))</f>
        <v>-2.27</v>
      </c>
      <c r="BJ198" s="41">
        <f>IFERROR(INDEX(TeamRankings!$A:$R,MATCH($A198,TeamRankings!$B:$B,0),COLUMN()-47),INDEX(TeamRankings!$A:$R,MATCH($A198&amp;" NCAA",TeamRankings!$B:$B,0),COLUMN()-47))</f>
        <v>-10.07</v>
      </c>
      <c r="BK198" s="41">
        <f>IFERROR(INDEX(TeamRankings!$A:$R,MATCH($A198,TeamRankings!$B:$B,0),COLUMN()-47),INDEX(TeamRankings!$A:$R,MATCH($A198&amp;" NCAA",TeamRankings!$B:$B,0),COLUMN()-47))</f>
        <v>94.24</v>
      </c>
      <c r="BL198" s="41">
        <f>IFERROR(INDEX(TeamRankings!$A:$R,MATCH($A198,TeamRankings!$B:$B,0),COLUMN()-47),INDEX(TeamRankings!$A:$R,MATCH($A198&amp;" NCAA",TeamRankings!$B:$B,0),COLUMN()-47))</f>
        <v>107.62</v>
      </c>
      <c r="BM198" s="41">
        <f>IFERROR(INDEX(TeamRankings!$A:$R,MATCH($A198,TeamRankings!$B:$B,0),COLUMN()-47),INDEX(TeamRankings!$A:$R,MATCH($A198&amp;" NCAA",TeamRankings!$B:$B,0),COLUMN()-47))</f>
        <v>-13.38</v>
      </c>
      <c r="BN198">
        <f t="shared" si="63"/>
        <v>304</v>
      </c>
      <c r="BO198">
        <f t="shared" si="64"/>
        <v>244</v>
      </c>
      <c r="BP198">
        <f t="shared" si="50"/>
        <v>66.483870967741936</v>
      </c>
      <c r="BQ198" s="41" t="str">
        <f>INDEX(TeamRankings!$A:$R,MATCH($A198,TeamRankings!$B:$B,0),3)</f>
        <v>Patriot</v>
      </c>
      <c r="BR198" s="40">
        <f t="shared" si="51"/>
        <v>-8.9000000000000057</v>
      </c>
      <c r="BS198" s="40">
        <f t="shared" si="52"/>
        <v>8.0000000000000071E-3</v>
      </c>
      <c r="BT198" s="40">
        <f t="shared" si="53"/>
        <v>-6.2E-2</v>
      </c>
      <c r="BU198" s="40">
        <f t="shared" si="54"/>
        <v>-4.9000000000000044E-2</v>
      </c>
      <c r="BV198" s="40">
        <f t="shared" si="55"/>
        <v>4.7999999999999972</v>
      </c>
      <c r="BW198" s="40">
        <f t="shared" si="56"/>
        <v>-7.5</v>
      </c>
      <c r="BX198" s="40">
        <f t="shared" si="57"/>
        <v>-2.9000000000000004</v>
      </c>
      <c r="BY198" s="40">
        <f t="shared" si="58"/>
        <v>-6.2</v>
      </c>
      <c r="BZ198" s="40">
        <f t="shared" si="59"/>
        <v>-5.2999999999999992E-2</v>
      </c>
      <c r="CA198" s="40">
        <f t="shared" si="60"/>
        <v>2.8000000000000007</v>
      </c>
      <c r="CB198" s="40">
        <f t="shared" si="61"/>
        <v>6.1999999999999993</v>
      </c>
      <c r="CC198" s="40">
        <f t="shared" si="62"/>
        <v>-2.0000000000000018E-3</v>
      </c>
    </row>
    <row r="199" spans="1:81" x14ac:dyDescent="0.25">
      <c r="A199" t="s">
        <v>322</v>
      </c>
      <c r="B199">
        <f>IFERROR(INDEX(BasicStats!$A:$AH,MATCH($A199,BasicStats!$B:$B,0),COLUMN()+1),INDEX(BasicStats!$A:$AH,MATCH($A199&amp;" NCAA",BasicStats!$B:$B,0),COLUMN()+1))</f>
        <v>32</v>
      </c>
      <c r="C199">
        <f>IFERROR(INDEX(BasicStats!$A:$AH,MATCH($A199,BasicStats!$B:$B,0),COLUMN()+1),INDEX(BasicStats!$A:$AH,MATCH($A199&amp;" NCAA",BasicStats!$B:$B,0),COLUMN()+1))</f>
        <v>21</v>
      </c>
      <c r="D199">
        <f>IFERROR(INDEX(BasicStats!$A:$AH,MATCH($A199,BasicStats!$B:$B,0),COLUMN()+1),INDEX(BasicStats!$A:$AH,MATCH($A199&amp;" NCAA",BasicStats!$B:$B,0),COLUMN()+1))</f>
        <v>11</v>
      </c>
      <c r="E199">
        <f>IFERROR(INDEX(BasicStats!$A:$AH,MATCH($A199,BasicStats!$B:$B,0),COLUMN()+1),INDEX(BasicStats!$A:$AH,MATCH($A199&amp;" NCAA",BasicStats!$B:$B,0),COLUMN()+1))</f>
        <v>0.65600000000000003</v>
      </c>
      <c r="F199">
        <f>IFERROR(INDEX(BasicStats!$A:$AH,MATCH($A199,BasicStats!$B:$B,0),COLUMN()+1),INDEX(BasicStats!$A:$AH,MATCH($A199&amp;" NCAA",BasicStats!$B:$B,0),COLUMN()+1))</f>
        <v>-2.2999999999999998</v>
      </c>
      <c r="G199">
        <f>IFERROR(INDEX(BasicStats!$A:$AH,MATCH($A199,BasicStats!$B:$B,0),COLUMN()+1),INDEX(BasicStats!$A:$AH,MATCH($A199&amp;" NCAA",BasicStats!$B:$B,0),COLUMN()+1))</f>
        <v>-3.36</v>
      </c>
      <c r="H199">
        <f>IFERROR(INDEX(BasicStats!$A:$AH,MATCH($A199,BasicStats!$B:$B,0),COLUMN()+1),INDEX(BasicStats!$A:$AH,MATCH($A199&amp;" NCAA",BasicStats!$B:$B,0),COLUMN()+1))</f>
        <v>13</v>
      </c>
      <c r="I199">
        <f>IFERROR(INDEX(BasicStats!$A:$AH,MATCH($A199,BasicStats!$B:$B,0),COLUMN()+1),INDEX(BasicStats!$A:$AH,MATCH($A199&amp;" NCAA",BasicStats!$B:$B,0),COLUMN()+1))</f>
        <v>3</v>
      </c>
      <c r="J199">
        <f>IFERROR(INDEX(BasicStats!$A:$AH,MATCH($A199,BasicStats!$B:$B,0),COLUMN()+1),INDEX(BasicStats!$A:$AH,MATCH($A199&amp;" NCAA",BasicStats!$B:$B,0),COLUMN()+1))</f>
        <v>10</v>
      </c>
      <c r="K199">
        <f>IFERROR(INDEX(BasicStats!$A:$AH,MATCH($A199,BasicStats!$B:$B,0),COLUMN()+1),INDEX(BasicStats!$A:$AH,MATCH($A199&amp;" NCAA",BasicStats!$B:$B,0),COLUMN()+1))</f>
        <v>2</v>
      </c>
      <c r="L199">
        <f>IFERROR(INDEX(BasicStats!$A:$AH,MATCH($A199,BasicStats!$B:$B,0),COLUMN()+1),INDEX(BasicStats!$A:$AH,MATCH($A199&amp;" NCAA",BasicStats!$B:$B,0),COLUMN()+1))</f>
        <v>9</v>
      </c>
      <c r="M199">
        <f>IFERROR(INDEX(BasicStats!$A:$AH,MATCH($A199,BasicStats!$B:$B,0),COLUMN()+1),INDEX(BasicStats!$A:$AH,MATCH($A199&amp;" NCAA",BasicStats!$B:$B,0),COLUMN()+1))</f>
        <v>8</v>
      </c>
      <c r="N199">
        <f>IFERROR(INDEX(BasicStats!$A:$AH,MATCH($A199,BasicStats!$B:$B,0),COLUMN()+1),INDEX(BasicStats!$A:$AH,MATCH($A199&amp;" NCAA",BasicStats!$B:$B,0),COLUMN()+1))</f>
        <v>2523</v>
      </c>
      <c r="O199">
        <f>IFERROR(INDEX(BasicStats!$A:$AH,MATCH($A199,BasicStats!$B:$B,0),COLUMN()+1),INDEX(BasicStats!$A:$AH,MATCH($A199&amp;" NCAA",BasicStats!$B:$B,0),COLUMN()+1))</f>
        <v>2454</v>
      </c>
      <c r="P199">
        <f>IFERROR(INDEX(BasicStats!$A:$AH,MATCH($A199,BasicStats!$B:$B,0),COLUMN()+1),INDEX(BasicStats!$A:$AH,MATCH($A199&amp;" NCAA",BasicStats!$B:$B,0),COLUMN()+1))</f>
        <v>0</v>
      </c>
      <c r="Q199">
        <f>IFERROR(INDEX(BasicStats!$A:$AH,MATCH($A199,BasicStats!$B:$B,0),COLUMN()+1),INDEX(BasicStats!$A:$AH,MATCH($A199&amp;" NCAA",BasicStats!$B:$B,0),COLUMN()+1))</f>
        <v>1290</v>
      </c>
      <c r="R199">
        <f>IFERROR(INDEX(BasicStats!$A:$AH,MATCH($A199,BasicStats!$B:$B,0),COLUMN()+1),INDEX(BasicStats!$A:$AH,MATCH($A199&amp;" NCAA",BasicStats!$B:$B,0),COLUMN()+1))</f>
        <v>950</v>
      </c>
      <c r="S199">
        <f>IFERROR(INDEX(BasicStats!$A:$AH,MATCH($A199,BasicStats!$B:$B,0),COLUMN()+1),INDEX(BasicStats!$A:$AH,MATCH($A199&amp;" NCAA",BasicStats!$B:$B,0),COLUMN()+1))</f>
        <v>1998</v>
      </c>
      <c r="T199">
        <f>IFERROR(INDEX(BasicStats!$A:$AH,MATCH($A199,BasicStats!$B:$B,0),COLUMN()+1),INDEX(BasicStats!$A:$AH,MATCH($A199&amp;" NCAA",BasicStats!$B:$B,0),COLUMN()+1))</f>
        <v>0.47499999999999998</v>
      </c>
      <c r="U199">
        <f>IFERROR(INDEX(BasicStats!$A:$AH,MATCH($A199,BasicStats!$B:$B,0),COLUMN()+1),INDEX(BasicStats!$A:$AH,MATCH($A199&amp;" NCAA",BasicStats!$B:$B,0),COLUMN()+1))</f>
        <v>282</v>
      </c>
      <c r="V199">
        <f>IFERROR(INDEX(BasicStats!$A:$AH,MATCH($A199,BasicStats!$B:$B,0),COLUMN()+1),INDEX(BasicStats!$A:$AH,MATCH($A199&amp;" NCAA",BasicStats!$B:$B,0),COLUMN()+1))</f>
        <v>719</v>
      </c>
      <c r="W199">
        <f>IFERROR(INDEX(BasicStats!$A:$AH,MATCH($A199,BasicStats!$B:$B,0),COLUMN()+1),INDEX(BasicStats!$A:$AH,MATCH($A199&amp;" NCAA",BasicStats!$B:$B,0),COLUMN()+1))</f>
        <v>0.39200000000000002</v>
      </c>
      <c r="X199">
        <f>IFERROR(INDEX(BasicStats!$A:$AH,MATCH($A199,BasicStats!$B:$B,0),COLUMN()+1),INDEX(BasicStats!$A:$AH,MATCH($A199&amp;" NCAA",BasicStats!$B:$B,0),COLUMN()+1))</f>
        <v>341</v>
      </c>
      <c r="Y199">
        <f>IFERROR(INDEX(BasicStats!$A:$AH,MATCH($A199,BasicStats!$B:$B,0),COLUMN()+1),INDEX(BasicStats!$A:$AH,MATCH($A199&amp;" NCAA",BasicStats!$B:$B,0),COLUMN()+1))</f>
        <v>473</v>
      </c>
      <c r="Z199">
        <f>IFERROR(INDEX(BasicStats!$A:$AH,MATCH($A199,BasicStats!$B:$B,0),COLUMN()+1),INDEX(BasicStats!$A:$AH,MATCH($A199&amp;" NCAA",BasicStats!$B:$B,0),COLUMN()+1))</f>
        <v>0.72099999999999997</v>
      </c>
      <c r="AA199">
        <f>IFERROR(INDEX(BasicStats!$A:$AH,MATCH($A199,BasicStats!$B:$B,0),COLUMN()+1),INDEX(BasicStats!$A:$AH,MATCH($A199&amp;" NCAA",BasicStats!$B:$B,0),COLUMN()+1))</f>
        <v>273</v>
      </c>
      <c r="AB199">
        <f>IFERROR(INDEX(BasicStats!$A:$AH,MATCH($A199,BasicStats!$B:$B,0),COLUMN()+1),INDEX(BasicStats!$A:$AH,MATCH($A199&amp;" NCAA",BasicStats!$B:$B,0),COLUMN()+1))</f>
        <v>1047</v>
      </c>
      <c r="AC199">
        <f>IFERROR(INDEX(BasicStats!$A:$AH,MATCH($A199,BasicStats!$B:$B,0),COLUMN()+1),INDEX(BasicStats!$A:$AH,MATCH($A199&amp;" NCAA",BasicStats!$B:$B,0),COLUMN()+1))</f>
        <v>409</v>
      </c>
      <c r="AD199">
        <f>IFERROR(INDEX(BasicStats!$A:$AH,MATCH($A199,BasicStats!$B:$B,0),COLUMN()+1),INDEX(BasicStats!$A:$AH,MATCH($A199&amp;" NCAA",BasicStats!$B:$B,0),COLUMN()+1))</f>
        <v>180</v>
      </c>
      <c r="AE199">
        <f>IFERROR(INDEX(BasicStats!$A:$AH,MATCH($A199,BasicStats!$B:$B,0),COLUMN()+1),INDEX(BasicStats!$A:$AH,MATCH($A199&amp;" NCAA",BasicStats!$B:$B,0),COLUMN()+1))</f>
        <v>61</v>
      </c>
      <c r="AF199">
        <f>IFERROR(INDEX(BasicStats!$A:$AH,MATCH($A199,BasicStats!$B:$B,0),COLUMN()+1),INDEX(BasicStats!$A:$AH,MATCH($A199&amp;" NCAA",BasicStats!$B:$B,0),COLUMN()+1))</f>
        <v>304</v>
      </c>
      <c r="AG199" s="38">
        <f>IFERROR(INDEX(AdvancedStats!$A:$AD,MATCH($A199,AdvancedStats!$B:$B,0),COLUMN()-15),INDEX(AdvancedStats!$A:$AD,MATCH($A199&amp;" NCAA",AdvancedStats!$B:$B,0),COLUMN()-15))</f>
        <v>70</v>
      </c>
      <c r="AH199" s="38">
        <f>IFERROR(INDEX(AdvancedStats!$A:$AD,MATCH($A199,AdvancedStats!$B:$B,0),COLUMN()-15),INDEX(AdvancedStats!$A:$AD,MATCH($A199&amp;" NCAA",AdvancedStats!$B:$B,0),COLUMN()-15))</f>
        <v>111.7</v>
      </c>
      <c r="AI199" s="38">
        <f>IFERROR(INDEX(AdvancedStats!$A:$AD,MATCH($A199,AdvancedStats!$B:$B,0),COLUMN()-15),INDEX(AdvancedStats!$A:$AD,MATCH($A199&amp;" NCAA",AdvancedStats!$B:$B,0),COLUMN()-15))</f>
        <v>0.23699999999999999</v>
      </c>
      <c r="AJ199" s="38">
        <f>IFERROR(INDEX(AdvancedStats!$A:$AD,MATCH($A199,AdvancedStats!$B:$B,0),COLUMN()-15),INDEX(AdvancedStats!$A:$AD,MATCH($A199&amp;" NCAA",AdvancedStats!$B:$B,0),COLUMN()-15))</f>
        <v>0.36</v>
      </c>
      <c r="AK199" s="38">
        <f>IFERROR(INDEX(AdvancedStats!$A:$AD,MATCH($A199,AdvancedStats!$B:$B,0),COLUMN()-15),INDEX(AdvancedStats!$A:$AD,MATCH($A199&amp;" NCAA",AdvancedStats!$B:$B,0),COLUMN()-15))</f>
        <v>0.56799999999999995</v>
      </c>
      <c r="AL199" s="38">
        <f>IFERROR(INDEX(AdvancedStats!$A:$AD,MATCH($A199,AdvancedStats!$B:$B,0),COLUMN()-15),INDEX(AdvancedStats!$A:$AD,MATCH($A199&amp;" NCAA",AdvancedStats!$B:$B,0),COLUMN()-15))</f>
        <v>49.2</v>
      </c>
      <c r="AM199" s="38">
        <f>IFERROR(INDEX(AdvancedStats!$A:$AD,MATCH($A199,AdvancedStats!$B:$B,0),COLUMN()-15),INDEX(AdvancedStats!$A:$AD,MATCH($A199&amp;" NCAA",AdvancedStats!$B:$B,0),COLUMN()-15))</f>
        <v>43.1</v>
      </c>
      <c r="AN199" s="38">
        <f>IFERROR(INDEX(AdvancedStats!$A:$AD,MATCH($A199,AdvancedStats!$B:$B,0),COLUMN()-15),INDEX(AdvancedStats!$A:$AD,MATCH($A199&amp;" NCAA",AdvancedStats!$B:$B,0),COLUMN()-15))</f>
        <v>8</v>
      </c>
      <c r="AO199" s="38">
        <f>IFERROR(INDEX(AdvancedStats!$A:$AD,MATCH($A199,AdvancedStats!$B:$B,0),COLUMN()-15),INDEX(AdvancedStats!$A:$AD,MATCH($A199&amp;" NCAA",AdvancedStats!$B:$B,0),COLUMN()-15))</f>
        <v>5.7</v>
      </c>
      <c r="AP199" s="38">
        <f>IFERROR(INDEX(AdvancedStats!$A:$AD,MATCH($A199,AdvancedStats!$B:$B,0),COLUMN()-15),INDEX(AdvancedStats!$A:$AD,MATCH($A199&amp;" NCAA",AdvancedStats!$B:$B,0),COLUMN()-15))</f>
        <v>0.54600000000000004</v>
      </c>
      <c r="AQ199" s="38">
        <f>IFERROR(INDEX(AdvancedStats!$A:$AD,MATCH($A199,AdvancedStats!$B:$B,0),COLUMN()-15),INDEX(AdvancedStats!$A:$AD,MATCH($A199&amp;" NCAA",AdvancedStats!$B:$B,0),COLUMN()-15))</f>
        <v>12</v>
      </c>
      <c r="AR199" s="38">
        <f>IFERROR(INDEX(AdvancedStats!$A:$AD,MATCH($A199,AdvancedStats!$B:$B,0),COLUMN()-15),INDEX(AdvancedStats!$A:$AD,MATCH($A199&amp;" NCAA",AdvancedStats!$B:$B,0),COLUMN()-15))</f>
        <v>24.9</v>
      </c>
      <c r="AS199" s="38">
        <f>IFERROR(INDEX(AdvancedStats!$A:$AD,MATCH($A199,AdvancedStats!$B:$B,0),COLUMN()-15),INDEX(AdvancedStats!$A:$AD,MATCH($A199&amp;" NCAA",AdvancedStats!$B:$B,0),COLUMN()-15))</f>
        <v>0.17100000000000001</v>
      </c>
      <c r="AT199" s="39">
        <f>IFERROR(INDEX(AdvancedOpponentStats!$A:$AD,MATCH($A199,AdvancedOpponentStats!$B:$B,0),COLUMN()-27),INDEX(AdvancedOpponentStats!$A:$AD,MATCH($A199&amp;" NCAA",AdvancedOpponentStats!$B:$B,0),COLUMN()-27))</f>
        <v>108.7</v>
      </c>
      <c r="AU199" s="39">
        <f>IFERROR(INDEX(AdvancedOpponentStats!$A:$AD,MATCH($A199,AdvancedOpponentStats!$B:$B,0),COLUMN()-27),INDEX(AdvancedOpponentStats!$A:$AD,MATCH($A199&amp;" NCAA",AdvancedOpponentStats!$B:$B,0),COLUMN()-27))</f>
        <v>0.26300000000000001</v>
      </c>
      <c r="AV199" s="39">
        <f>IFERROR(INDEX(AdvancedOpponentStats!$A:$AD,MATCH($A199,AdvancedOpponentStats!$B:$B,0),COLUMN()-27),INDEX(AdvancedOpponentStats!$A:$AD,MATCH($A199&amp;" NCAA",AdvancedOpponentStats!$B:$B,0),COLUMN()-27))</f>
        <v>0.44</v>
      </c>
      <c r="AW199" s="39">
        <f>IFERROR(INDEX(AdvancedOpponentStats!$A:$AD,MATCH($A199,AdvancedOpponentStats!$B:$B,0),COLUMN()-27),INDEX(AdvancedOpponentStats!$A:$AD,MATCH($A199&amp;" NCAA",AdvancedOpponentStats!$B:$B,0),COLUMN()-27))</f>
        <v>0.57499999999999996</v>
      </c>
      <c r="AX199" s="39">
        <f>IFERROR(INDEX(AdvancedOpponentStats!$A:$AD,MATCH($A199,AdvancedOpponentStats!$B:$B,0),COLUMN()-27),INDEX(AdvancedOpponentStats!$A:$AD,MATCH($A199&amp;" NCAA",AdvancedOpponentStats!$B:$B,0),COLUMN()-27))</f>
        <v>50.8</v>
      </c>
      <c r="AY199" s="39">
        <f>IFERROR(INDEX(AdvancedOpponentStats!$A:$AD,MATCH($A199,AdvancedOpponentStats!$B:$B,0),COLUMN()-27),INDEX(AdvancedOpponentStats!$A:$AD,MATCH($A199&amp;" NCAA",AdvancedOpponentStats!$B:$B,0),COLUMN()-27))</f>
        <v>48.5</v>
      </c>
      <c r="AZ199" s="39">
        <f>IFERROR(INDEX(AdvancedOpponentStats!$A:$AD,MATCH($A199,AdvancedOpponentStats!$B:$B,0),COLUMN()-27),INDEX(AdvancedOpponentStats!$A:$AD,MATCH($A199&amp;" NCAA",AdvancedOpponentStats!$B:$B,0),COLUMN()-27))</f>
        <v>6.6</v>
      </c>
      <c r="BA199" s="39">
        <f>IFERROR(INDEX(AdvancedOpponentStats!$A:$AD,MATCH($A199,AdvancedOpponentStats!$B:$B,0),COLUMN()-27),INDEX(AdvancedOpponentStats!$A:$AD,MATCH($A199&amp;" NCAA",AdvancedOpponentStats!$B:$B,0),COLUMN()-27))</f>
        <v>8.6</v>
      </c>
      <c r="BB199" s="39">
        <f>IFERROR(INDEX(AdvancedOpponentStats!$A:$AD,MATCH($A199,AdvancedOpponentStats!$B:$B,0),COLUMN()-27),INDEX(AdvancedOpponentStats!$A:$AD,MATCH($A199&amp;" NCAA",AdvancedOpponentStats!$B:$B,0),COLUMN()-27))</f>
        <v>0.54900000000000004</v>
      </c>
      <c r="BC199" s="39">
        <f>IFERROR(INDEX(AdvancedOpponentStats!$A:$AD,MATCH($A199,AdvancedOpponentStats!$B:$B,0),COLUMN()-27),INDEX(AdvancedOpponentStats!$A:$AD,MATCH($A199&amp;" NCAA",AdvancedOpponentStats!$B:$B,0),COLUMN()-27))</f>
        <v>15.4</v>
      </c>
      <c r="BD199" s="39">
        <f>IFERROR(INDEX(AdvancedOpponentStats!$A:$AD,MATCH($A199,AdvancedOpponentStats!$B:$B,0),COLUMN()-27),INDEX(AdvancedOpponentStats!$A:$AD,MATCH($A199&amp;" NCAA",AdvancedOpponentStats!$B:$B,0),COLUMN()-27))</f>
        <v>25.1</v>
      </c>
      <c r="BE199" s="39">
        <f>IFERROR(INDEX(AdvancedOpponentStats!$A:$AD,MATCH($A199,AdvancedOpponentStats!$B:$B,0),COLUMN()-27),INDEX(AdvancedOpponentStats!$A:$AD,MATCH($A199&amp;" NCAA",AdvancedOpponentStats!$B:$B,0),COLUMN()-27))</f>
        <v>0.19600000000000001</v>
      </c>
      <c r="BF199" s="41">
        <f>IFERROR(INDEX(TeamRankings!$A:$R,MATCH($A199,TeamRankings!$B:$B,0),COLUMN()-49),INDEX(TeamRankings!$A:$R,MATCH($A199&amp;" NCAA",TeamRankings!$B:$B,0),COLUMN()-49))</f>
        <v>2.16</v>
      </c>
      <c r="BG199" s="41">
        <f>IFERROR(INDEX(TeamRankings!$A:$R,MATCH($A199,TeamRankings!$B:$B,0),COLUMN()-48),INDEX(TeamRankings!$A:$R,MATCH($A199&amp;" NCAA",TeamRankings!$B:$B,0),COLUMN()-48))</f>
        <v>-3.36</v>
      </c>
      <c r="BH199" s="41">
        <f>IFERROR(INDEX(TeamRankings!$A:$R,MATCH($A199,TeamRankings!$B:$B,0),COLUMN()-47),INDEX(TeamRankings!$A:$R,MATCH($A199&amp;" NCAA",TeamRankings!$B:$B,0),COLUMN()-47))</f>
        <v>3.61</v>
      </c>
      <c r="BI199" s="41">
        <f>IFERROR(INDEX(TeamRankings!$A:$R,MATCH($A199,TeamRankings!$B:$B,0),COLUMN()-47),INDEX(TeamRankings!$A:$R,MATCH($A199&amp;" NCAA",TeamRankings!$B:$B,0),COLUMN()-47))</f>
        <v>-5.91</v>
      </c>
      <c r="BJ199" s="41">
        <f>IFERROR(INDEX(TeamRankings!$A:$R,MATCH($A199,TeamRankings!$B:$B,0),COLUMN()-47),INDEX(TeamRankings!$A:$R,MATCH($A199&amp;" NCAA",TeamRankings!$B:$B,0),COLUMN()-47))</f>
        <v>-2.2999999999999998</v>
      </c>
      <c r="BK199" s="41">
        <f>IFERROR(INDEX(TeamRankings!$A:$R,MATCH($A199,TeamRankings!$B:$B,0),COLUMN()-47),INDEX(TeamRankings!$A:$R,MATCH($A199&amp;" NCAA",TeamRankings!$B:$B,0),COLUMN()-47))</f>
        <v>108.14</v>
      </c>
      <c r="BL199" s="41">
        <f>IFERROR(INDEX(TeamRankings!$A:$R,MATCH($A199,TeamRankings!$B:$B,0),COLUMN()-47),INDEX(TeamRankings!$A:$R,MATCH($A199&amp;" NCAA",TeamRankings!$B:$B,0),COLUMN()-47))</f>
        <v>110.61</v>
      </c>
      <c r="BM199" s="41">
        <f>IFERROR(INDEX(TeamRankings!$A:$R,MATCH($A199,TeamRankings!$B:$B,0),COLUMN()-47),INDEX(TeamRankings!$A:$R,MATCH($A199&amp;" NCAA",TeamRankings!$B:$B,0),COLUMN()-47))</f>
        <v>-2.4700000000000002</v>
      </c>
      <c r="BN199">
        <f t="shared" si="63"/>
        <v>94</v>
      </c>
      <c r="BO199">
        <f t="shared" si="64"/>
        <v>297</v>
      </c>
      <c r="BP199">
        <f t="shared" si="50"/>
        <v>78.84375</v>
      </c>
      <c r="BQ199" s="41" t="str">
        <f>INDEX(TeamRankings!$A:$R,MATCH($A199,TeamRankings!$B:$B,0),3)</f>
        <v>Summit</v>
      </c>
      <c r="BR199" s="40">
        <f t="shared" si="51"/>
        <v>3</v>
      </c>
      <c r="BS199" s="40">
        <f t="shared" si="52"/>
        <v>-2.6000000000000023E-2</v>
      </c>
      <c r="BT199" s="40">
        <f t="shared" si="53"/>
        <v>-8.0000000000000016E-2</v>
      </c>
      <c r="BU199" s="40">
        <f t="shared" si="54"/>
        <v>-7.0000000000000062E-3</v>
      </c>
      <c r="BV199" s="40">
        <f t="shared" si="55"/>
        <v>-1.5999999999999943</v>
      </c>
      <c r="BW199" s="40">
        <f t="shared" si="56"/>
        <v>-5.3999999999999986</v>
      </c>
      <c r="BX199" s="40">
        <f t="shared" si="57"/>
        <v>1.4000000000000004</v>
      </c>
      <c r="BY199" s="40">
        <f t="shared" si="58"/>
        <v>-2.8999999999999995</v>
      </c>
      <c r="BZ199" s="40">
        <f t="shared" si="59"/>
        <v>-3.0000000000000027E-3</v>
      </c>
      <c r="CA199" s="40">
        <f t="shared" si="60"/>
        <v>-3.4000000000000004</v>
      </c>
      <c r="CB199" s="40">
        <f t="shared" si="61"/>
        <v>-0.20000000000000284</v>
      </c>
      <c r="CC199" s="40">
        <f t="shared" si="62"/>
        <v>-2.4999999999999994E-2</v>
      </c>
    </row>
    <row r="200" spans="1:81" x14ac:dyDescent="0.25">
      <c r="A200" t="s">
        <v>323</v>
      </c>
      <c r="B200">
        <f>IFERROR(INDEX(BasicStats!$A:$AH,MATCH($A200,BasicStats!$B:$B,0),COLUMN()+1),INDEX(BasicStats!$A:$AH,MATCH($A200&amp;" NCAA",BasicStats!$B:$B,0),COLUMN()+1))</f>
        <v>36</v>
      </c>
      <c r="C200">
        <f>IFERROR(INDEX(BasicStats!$A:$AH,MATCH($A200,BasicStats!$B:$B,0),COLUMN()+1),INDEX(BasicStats!$A:$AH,MATCH($A200&amp;" NCAA",BasicStats!$B:$B,0),COLUMN()+1))</f>
        <v>19</v>
      </c>
      <c r="D200">
        <f>IFERROR(INDEX(BasicStats!$A:$AH,MATCH($A200,BasicStats!$B:$B,0),COLUMN()+1),INDEX(BasicStats!$A:$AH,MATCH($A200&amp;" NCAA",BasicStats!$B:$B,0),COLUMN()+1))</f>
        <v>17</v>
      </c>
      <c r="E200">
        <f>IFERROR(INDEX(BasicStats!$A:$AH,MATCH($A200,BasicStats!$B:$B,0),COLUMN()+1),INDEX(BasicStats!$A:$AH,MATCH($A200&amp;" NCAA",BasicStats!$B:$B,0),COLUMN()+1))</f>
        <v>0.52800000000000002</v>
      </c>
      <c r="F200">
        <f>IFERROR(INDEX(BasicStats!$A:$AH,MATCH($A200,BasicStats!$B:$B,0),COLUMN()+1),INDEX(BasicStats!$A:$AH,MATCH($A200&amp;" NCAA",BasicStats!$B:$B,0),COLUMN()+1))</f>
        <v>14.92</v>
      </c>
      <c r="G200">
        <f>IFERROR(INDEX(BasicStats!$A:$AH,MATCH($A200,BasicStats!$B:$B,0),COLUMN()+1),INDEX(BasicStats!$A:$AH,MATCH($A200&amp;" NCAA",BasicStats!$B:$B,0),COLUMN()+1))</f>
        <v>11.38</v>
      </c>
      <c r="H200">
        <f>IFERROR(INDEX(BasicStats!$A:$AH,MATCH($A200,BasicStats!$B:$B,0),COLUMN()+1),INDEX(BasicStats!$A:$AH,MATCH($A200&amp;" NCAA",BasicStats!$B:$B,0),COLUMN()+1))</f>
        <v>6</v>
      </c>
      <c r="I200">
        <f>IFERROR(INDEX(BasicStats!$A:$AH,MATCH($A200,BasicStats!$B:$B,0),COLUMN()+1),INDEX(BasicStats!$A:$AH,MATCH($A200&amp;" NCAA",BasicStats!$B:$B,0),COLUMN()+1))</f>
        <v>14</v>
      </c>
      <c r="J200">
        <f>IFERROR(INDEX(BasicStats!$A:$AH,MATCH($A200,BasicStats!$B:$B,0),COLUMN()+1),INDEX(BasicStats!$A:$AH,MATCH($A200&amp;" NCAA",BasicStats!$B:$B,0),COLUMN()+1))</f>
        <v>13</v>
      </c>
      <c r="K200">
        <f>IFERROR(INDEX(BasicStats!$A:$AH,MATCH($A200,BasicStats!$B:$B,0),COLUMN()+1),INDEX(BasicStats!$A:$AH,MATCH($A200&amp;" NCAA",BasicStats!$B:$B,0),COLUMN()+1))</f>
        <v>5</v>
      </c>
      <c r="L200">
        <f>IFERROR(INDEX(BasicStats!$A:$AH,MATCH($A200,BasicStats!$B:$B,0),COLUMN()+1),INDEX(BasicStats!$A:$AH,MATCH($A200&amp;" NCAA",BasicStats!$B:$B,0),COLUMN()+1))</f>
        <v>2</v>
      </c>
      <c r="M200">
        <f>IFERROR(INDEX(BasicStats!$A:$AH,MATCH($A200,BasicStats!$B:$B,0),COLUMN()+1),INDEX(BasicStats!$A:$AH,MATCH($A200&amp;" NCAA",BasicStats!$B:$B,0),COLUMN()+1))</f>
        <v>10</v>
      </c>
      <c r="N200">
        <f>IFERROR(INDEX(BasicStats!$A:$AH,MATCH($A200,BasicStats!$B:$B,0),COLUMN()+1),INDEX(BasicStats!$A:$AH,MATCH($A200&amp;" NCAA",BasicStats!$B:$B,0),COLUMN()+1))</f>
        <v>2586</v>
      </c>
      <c r="O200">
        <f>IFERROR(INDEX(BasicStats!$A:$AH,MATCH($A200,BasicStats!$B:$B,0),COLUMN()+1),INDEX(BasicStats!$A:$AH,MATCH($A200&amp;" NCAA",BasicStats!$B:$B,0),COLUMN()+1))</f>
        <v>2421</v>
      </c>
      <c r="P200">
        <f>IFERROR(INDEX(BasicStats!$A:$AH,MATCH($A200,BasicStats!$B:$B,0),COLUMN()+1),INDEX(BasicStats!$A:$AH,MATCH($A200&amp;" NCAA",BasicStats!$B:$B,0),COLUMN()+1))</f>
        <v>0</v>
      </c>
      <c r="Q200">
        <f>IFERROR(INDEX(BasicStats!$A:$AH,MATCH($A200,BasicStats!$B:$B,0),COLUMN()+1),INDEX(BasicStats!$A:$AH,MATCH($A200&amp;" NCAA",BasicStats!$B:$B,0),COLUMN()+1))</f>
        <v>1445</v>
      </c>
      <c r="R200">
        <f>IFERROR(INDEX(BasicStats!$A:$AH,MATCH($A200,BasicStats!$B:$B,0),COLUMN()+1),INDEX(BasicStats!$A:$AH,MATCH($A200&amp;" NCAA",BasicStats!$B:$B,0),COLUMN()+1))</f>
        <v>916</v>
      </c>
      <c r="S200">
        <f>IFERROR(INDEX(BasicStats!$A:$AH,MATCH($A200,BasicStats!$B:$B,0),COLUMN()+1),INDEX(BasicStats!$A:$AH,MATCH($A200&amp;" NCAA",BasicStats!$B:$B,0),COLUMN()+1))</f>
        <v>2133</v>
      </c>
      <c r="T200">
        <f>IFERROR(INDEX(BasicStats!$A:$AH,MATCH($A200,BasicStats!$B:$B,0),COLUMN()+1),INDEX(BasicStats!$A:$AH,MATCH($A200&amp;" NCAA",BasicStats!$B:$B,0),COLUMN()+1))</f>
        <v>0.42899999999999999</v>
      </c>
      <c r="U200">
        <f>IFERROR(INDEX(BasicStats!$A:$AH,MATCH($A200,BasicStats!$B:$B,0),COLUMN()+1),INDEX(BasicStats!$A:$AH,MATCH($A200&amp;" NCAA",BasicStats!$B:$B,0),COLUMN()+1))</f>
        <v>270</v>
      </c>
      <c r="V200">
        <f>IFERROR(INDEX(BasicStats!$A:$AH,MATCH($A200,BasicStats!$B:$B,0),COLUMN()+1),INDEX(BasicStats!$A:$AH,MATCH($A200&amp;" NCAA",BasicStats!$B:$B,0),COLUMN()+1))</f>
        <v>800</v>
      </c>
      <c r="W200">
        <f>IFERROR(INDEX(BasicStats!$A:$AH,MATCH($A200,BasicStats!$B:$B,0),COLUMN()+1),INDEX(BasicStats!$A:$AH,MATCH($A200&amp;" NCAA",BasicStats!$B:$B,0),COLUMN()+1))</f>
        <v>0.33800000000000002</v>
      </c>
      <c r="X200">
        <f>IFERROR(INDEX(BasicStats!$A:$AH,MATCH($A200,BasicStats!$B:$B,0),COLUMN()+1),INDEX(BasicStats!$A:$AH,MATCH($A200&amp;" NCAA",BasicStats!$B:$B,0),COLUMN()+1))</f>
        <v>484</v>
      </c>
      <c r="Y200">
        <f>IFERROR(INDEX(BasicStats!$A:$AH,MATCH($A200,BasicStats!$B:$B,0),COLUMN()+1),INDEX(BasicStats!$A:$AH,MATCH($A200&amp;" NCAA",BasicStats!$B:$B,0),COLUMN()+1))</f>
        <v>694</v>
      </c>
      <c r="Z200">
        <f>IFERROR(INDEX(BasicStats!$A:$AH,MATCH($A200,BasicStats!$B:$B,0),COLUMN()+1),INDEX(BasicStats!$A:$AH,MATCH($A200&amp;" NCAA",BasicStats!$B:$B,0),COLUMN()+1))</f>
        <v>0.69699999999999995</v>
      </c>
      <c r="AA200">
        <f>IFERROR(INDEX(BasicStats!$A:$AH,MATCH($A200,BasicStats!$B:$B,0),COLUMN()+1),INDEX(BasicStats!$A:$AH,MATCH($A200&amp;" NCAA",BasicStats!$B:$B,0),COLUMN()+1))</f>
        <v>379</v>
      </c>
      <c r="AB200">
        <f>IFERROR(INDEX(BasicStats!$A:$AH,MATCH($A200,BasicStats!$B:$B,0),COLUMN()+1),INDEX(BasicStats!$A:$AH,MATCH($A200&amp;" NCAA",BasicStats!$B:$B,0),COLUMN()+1))</f>
        <v>1278</v>
      </c>
      <c r="AC200">
        <f>IFERROR(INDEX(BasicStats!$A:$AH,MATCH($A200,BasicStats!$B:$B,0),COLUMN()+1),INDEX(BasicStats!$A:$AH,MATCH($A200&amp;" NCAA",BasicStats!$B:$B,0),COLUMN()+1))</f>
        <v>466</v>
      </c>
      <c r="AD200">
        <f>IFERROR(INDEX(BasicStats!$A:$AH,MATCH($A200,BasicStats!$B:$B,0),COLUMN()+1),INDEX(BasicStats!$A:$AH,MATCH($A200&amp;" NCAA",BasicStats!$B:$B,0),COLUMN()+1))</f>
        <v>260</v>
      </c>
      <c r="AE200">
        <f>IFERROR(INDEX(BasicStats!$A:$AH,MATCH($A200,BasicStats!$B:$B,0),COLUMN()+1),INDEX(BasicStats!$A:$AH,MATCH($A200&amp;" NCAA",BasicStats!$B:$B,0),COLUMN()+1))</f>
        <v>151</v>
      </c>
      <c r="AF200">
        <f>IFERROR(INDEX(BasicStats!$A:$AH,MATCH($A200,BasicStats!$B:$B,0),COLUMN()+1),INDEX(BasicStats!$A:$AH,MATCH($A200&amp;" NCAA",BasicStats!$B:$B,0),COLUMN()+1))</f>
        <v>345</v>
      </c>
      <c r="AG200" s="38">
        <f>IFERROR(INDEX(AdvancedStats!$A:$AD,MATCH($A200,AdvancedStats!$B:$B,0),COLUMN()-15),INDEX(AdvancedStats!$A:$AD,MATCH($A200&amp;" NCAA",AdvancedStats!$B:$B,0),COLUMN()-15))</f>
        <v>67.2</v>
      </c>
      <c r="AH200" s="38">
        <f>IFERROR(INDEX(AdvancedStats!$A:$AD,MATCH($A200,AdvancedStats!$B:$B,0),COLUMN()-15),INDEX(AdvancedStats!$A:$AD,MATCH($A200&amp;" NCAA",AdvancedStats!$B:$B,0),COLUMN()-15))</f>
        <v>106.5</v>
      </c>
      <c r="AI200" s="38">
        <f>IFERROR(INDEX(AdvancedStats!$A:$AD,MATCH($A200,AdvancedStats!$B:$B,0),COLUMN()-15),INDEX(AdvancedStats!$A:$AD,MATCH($A200&amp;" NCAA",AdvancedStats!$B:$B,0),COLUMN()-15))</f>
        <v>0.32500000000000001</v>
      </c>
      <c r="AJ200" s="38">
        <f>IFERROR(INDEX(AdvancedStats!$A:$AD,MATCH($A200,AdvancedStats!$B:$B,0),COLUMN()-15),INDEX(AdvancedStats!$A:$AD,MATCH($A200&amp;" NCAA",AdvancedStats!$B:$B,0),COLUMN()-15))</f>
        <v>0.375</v>
      </c>
      <c r="AK200" s="38">
        <f>IFERROR(INDEX(AdvancedStats!$A:$AD,MATCH($A200,AdvancedStats!$B:$B,0),COLUMN()-15),INDEX(AdvancedStats!$A:$AD,MATCH($A200&amp;" NCAA",AdvancedStats!$B:$B,0),COLUMN()-15))</f>
        <v>0.52500000000000002</v>
      </c>
      <c r="AL200" s="38">
        <f>IFERROR(INDEX(AdvancedStats!$A:$AD,MATCH($A200,AdvancedStats!$B:$B,0),COLUMN()-15),INDEX(AdvancedStats!$A:$AD,MATCH($A200&amp;" NCAA",AdvancedStats!$B:$B,0),COLUMN()-15))</f>
        <v>48.5</v>
      </c>
      <c r="AM200" s="38">
        <f>IFERROR(INDEX(AdvancedStats!$A:$AD,MATCH($A200,AdvancedStats!$B:$B,0),COLUMN()-15),INDEX(AdvancedStats!$A:$AD,MATCH($A200&amp;" NCAA",AdvancedStats!$B:$B,0),COLUMN()-15))</f>
        <v>50.9</v>
      </c>
      <c r="AN200" s="38">
        <f>IFERROR(INDEX(AdvancedStats!$A:$AD,MATCH($A200,AdvancedStats!$B:$B,0),COLUMN()-15),INDEX(AdvancedStats!$A:$AD,MATCH($A200&amp;" NCAA",AdvancedStats!$B:$B,0),COLUMN()-15))</f>
        <v>10.7</v>
      </c>
      <c r="AO200" s="38">
        <f>IFERROR(INDEX(AdvancedStats!$A:$AD,MATCH($A200,AdvancedStats!$B:$B,0),COLUMN()-15),INDEX(AdvancedStats!$A:$AD,MATCH($A200&amp;" NCAA",AdvancedStats!$B:$B,0),COLUMN()-15))</f>
        <v>11.1</v>
      </c>
      <c r="AP200" s="38">
        <f>IFERROR(INDEX(AdvancedStats!$A:$AD,MATCH($A200,AdvancedStats!$B:$B,0),COLUMN()-15),INDEX(AdvancedStats!$A:$AD,MATCH($A200&amp;" NCAA",AdvancedStats!$B:$B,0),COLUMN()-15))</f>
        <v>0.49299999999999999</v>
      </c>
      <c r="AQ200" s="38">
        <f>IFERROR(INDEX(AdvancedStats!$A:$AD,MATCH($A200,AdvancedStats!$B:$B,0),COLUMN()-15),INDEX(AdvancedStats!$A:$AD,MATCH($A200&amp;" NCAA",AdvancedStats!$B:$B,0),COLUMN()-15))</f>
        <v>12.3</v>
      </c>
      <c r="AR200" s="38">
        <f>IFERROR(INDEX(AdvancedStats!$A:$AD,MATCH($A200,AdvancedStats!$B:$B,0),COLUMN()-15),INDEX(AdvancedStats!$A:$AD,MATCH($A200&amp;" NCAA",AdvancedStats!$B:$B,0),COLUMN()-15))</f>
        <v>28.6</v>
      </c>
      <c r="AS200" s="38">
        <f>IFERROR(INDEX(AdvancedStats!$A:$AD,MATCH($A200,AdvancedStats!$B:$B,0),COLUMN()-15),INDEX(AdvancedStats!$A:$AD,MATCH($A200&amp;" NCAA",AdvancedStats!$B:$B,0),COLUMN()-15))</f>
        <v>0.22700000000000001</v>
      </c>
      <c r="AT200" s="39">
        <f>IFERROR(INDEX(AdvancedOpponentStats!$A:$AD,MATCH($A200,AdvancedOpponentStats!$B:$B,0),COLUMN()-27),INDEX(AdvancedOpponentStats!$A:$AD,MATCH($A200&amp;" NCAA",AdvancedOpponentStats!$B:$B,0),COLUMN()-27))</f>
        <v>99.7</v>
      </c>
      <c r="AU200" s="39">
        <f>IFERROR(INDEX(AdvancedOpponentStats!$A:$AD,MATCH($A200,AdvancedOpponentStats!$B:$B,0),COLUMN()-27),INDEX(AdvancedOpponentStats!$A:$AD,MATCH($A200&amp;" NCAA",AdvancedOpponentStats!$B:$B,0),COLUMN()-27))</f>
        <v>0.29499999999999998</v>
      </c>
      <c r="AV200" s="39">
        <f>IFERROR(INDEX(AdvancedOpponentStats!$A:$AD,MATCH($A200,AdvancedOpponentStats!$B:$B,0),COLUMN()-27),INDEX(AdvancedOpponentStats!$A:$AD,MATCH($A200&amp;" NCAA",AdvancedOpponentStats!$B:$B,0),COLUMN()-27))</f>
        <v>0.34300000000000003</v>
      </c>
      <c r="AW200" s="39">
        <f>IFERROR(INDEX(AdvancedOpponentStats!$A:$AD,MATCH($A200,AdvancedOpponentStats!$B:$B,0),COLUMN()-27),INDEX(AdvancedOpponentStats!$A:$AD,MATCH($A200&amp;" NCAA",AdvancedOpponentStats!$B:$B,0),COLUMN()-27))</f>
        <v>0.51100000000000001</v>
      </c>
      <c r="AX200" s="39">
        <f>IFERROR(INDEX(AdvancedOpponentStats!$A:$AD,MATCH($A200,AdvancedOpponentStats!$B:$B,0),COLUMN()-27),INDEX(AdvancedOpponentStats!$A:$AD,MATCH($A200&amp;" NCAA",AdvancedOpponentStats!$B:$B,0),COLUMN()-27))</f>
        <v>51.5</v>
      </c>
      <c r="AY200" s="39">
        <f>IFERROR(INDEX(AdvancedOpponentStats!$A:$AD,MATCH($A200,AdvancedOpponentStats!$B:$B,0),COLUMN()-27),INDEX(AdvancedOpponentStats!$A:$AD,MATCH($A200&amp;" NCAA",AdvancedOpponentStats!$B:$B,0),COLUMN()-27))</f>
        <v>48.6</v>
      </c>
      <c r="AZ200" s="39">
        <f>IFERROR(INDEX(AdvancedOpponentStats!$A:$AD,MATCH($A200,AdvancedOpponentStats!$B:$B,0),COLUMN()-27),INDEX(AdvancedOpponentStats!$A:$AD,MATCH($A200&amp;" NCAA",AdvancedOpponentStats!$B:$B,0),COLUMN()-27))</f>
        <v>7.1</v>
      </c>
      <c r="BA200" s="39">
        <f>IFERROR(INDEX(AdvancedOpponentStats!$A:$AD,MATCH($A200,AdvancedOpponentStats!$B:$B,0),COLUMN()-27),INDEX(AdvancedOpponentStats!$A:$AD,MATCH($A200&amp;" NCAA",AdvancedOpponentStats!$B:$B,0),COLUMN()-27))</f>
        <v>9.9</v>
      </c>
      <c r="BB200" s="39">
        <f>IFERROR(INDEX(AdvancedOpponentStats!$A:$AD,MATCH($A200,AdvancedOpponentStats!$B:$B,0),COLUMN()-27),INDEX(AdvancedOpponentStats!$A:$AD,MATCH($A200&amp;" NCAA",AdvancedOpponentStats!$B:$B,0),COLUMN()-27))</f>
        <v>0.47799999999999998</v>
      </c>
      <c r="BC200" s="39">
        <f>IFERROR(INDEX(AdvancedOpponentStats!$A:$AD,MATCH($A200,AdvancedOpponentStats!$B:$B,0),COLUMN()-27),INDEX(AdvancedOpponentStats!$A:$AD,MATCH($A200&amp;" NCAA",AdvancedOpponentStats!$B:$B,0),COLUMN()-27))</f>
        <v>16.5</v>
      </c>
      <c r="BD200" s="39">
        <f>IFERROR(INDEX(AdvancedOpponentStats!$A:$AD,MATCH($A200,AdvancedOpponentStats!$B:$B,0),COLUMN()-27),INDEX(AdvancedOpponentStats!$A:$AD,MATCH($A200&amp;" NCAA",AdvancedOpponentStats!$B:$B,0),COLUMN()-27))</f>
        <v>31.5</v>
      </c>
      <c r="BE200" s="39">
        <f>IFERROR(INDEX(AdvancedOpponentStats!$A:$AD,MATCH($A200,AdvancedOpponentStats!$B:$B,0),COLUMN()-27),INDEX(AdvancedOpponentStats!$A:$AD,MATCH($A200&amp;" NCAA",AdvancedOpponentStats!$B:$B,0),COLUMN()-27))</f>
        <v>0.20899999999999999</v>
      </c>
      <c r="BF200" s="41">
        <f>IFERROR(INDEX(TeamRankings!$A:$R,MATCH($A200,TeamRankings!$B:$B,0),COLUMN()-49),INDEX(TeamRankings!$A:$R,MATCH($A200&amp;" NCAA",TeamRankings!$B:$B,0),COLUMN()-49))</f>
        <v>4.58</v>
      </c>
      <c r="BG200" s="41">
        <f>IFERROR(INDEX(TeamRankings!$A:$R,MATCH($A200,TeamRankings!$B:$B,0),COLUMN()-48),INDEX(TeamRankings!$A:$R,MATCH($A200&amp;" NCAA",TeamRankings!$B:$B,0),COLUMN()-48))</f>
        <v>11.38</v>
      </c>
      <c r="BH200" s="41">
        <f>IFERROR(INDEX(TeamRankings!$A:$R,MATCH($A200,TeamRankings!$B:$B,0),COLUMN()-47),INDEX(TeamRankings!$A:$R,MATCH($A200&amp;" NCAA",TeamRankings!$B:$B,0),COLUMN()-47))</f>
        <v>6.67</v>
      </c>
      <c r="BI200" s="41">
        <f>IFERROR(INDEX(TeamRankings!$A:$R,MATCH($A200,TeamRankings!$B:$B,0),COLUMN()-47),INDEX(TeamRankings!$A:$R,MATCH($A200&amp;" NCAA",TeamRankings!$B:$B,0),COLUMN()-47))</f>
        <v>8.25</v>
      </c>
      <c r="BJ200" s="41">
        <f>IFERROR(INDEX(TeamRankings!$A:$R,MATCH($A200,TeamRankings!$B:$B,0),COLUMN()-47),INDEX(TeamRankings!$A:$R,MATCH($A200&amp;" NCAA",TeamRankings!$B:$B,0),COLUMN()-47))</f>
        <v>14.92</v>
      </c>
      <c r="BK200" s="41">
        <f>IFERROR(INDEX(TeamRankings!$A:$R,MATCH($A200,TeamRankings!$B:$B,0),COLUMN()-47),INDEX(TeamRankings!$A:$R,MATCH($A200&amp;" NCAA",TeamRankings!$B:$B,0),COLUMN()-47))</f>
        <v>114.72</v>
      </c>
      <c r="BL200" s="41">
        <f>IFERROR(INDEX(TeamRankings!$A:$R,MATCH($A200,TeamRankings!$B:$B,0),COLUMN()-47),INDEX(TeamRankings!$A:$R,MATCH($A200&amp;" NCAA",TeamRankings!$B:$B,0),COLUMN()-47))</f>
        <v>93.56</v>
      </c>
      <c r="BM200" s="41">
        <f>IFERROR(INDEX(TeamRankings!$A:$R,MATCH($A200,TeamRankings!$B:$B,0),COLUMN()-47),INDEX(TeamRankings!$A:$R,MATCH($A200&amp;" NCAA",TeamRankings!$B:$B,0),COLUMN()-47))</f>
        <v>21.16</v>
      </c>
      <c r="BN200">
        <f t="shared" si="63"/>
        <v>28</v>
      </c>
      <c r="BO200">
        <f t="shared" si="64"/>
        <v>44</v>
      </c>
      <c r="BP200">
        <f t="shared" si="50"/>
        <v>71.833333333333329</v>
      </c>
      <c r="BQ200" s="41" t="str">
        <f>INDEX(TeamRankings!$A:$R,MATCH($A200,TeamRankings!$B:$B,0),3)</f>
        <v>Big Ten</v>
      </c>
      <c r="BR200" s="40">
        <f t="shared" si="51"/>
        <v>6.7999999999999972</v>
      </c>
      <c r="BS200" s="40">
        <f t="shared" si="52"/>
        <v>3.0000000000000027E-2</v>
      </c>
      <c r="BT200" s="40">
        <f t="shared" si="53"/>
        <v>3.1999999999999973E-2</v>
      </c>
      <c r="BU200" s="40">
        <f t="shared" si="54"/>
        <v>1.4000000000000012E-2</v>
      </c>
      <c r="BV200" s="40">
        <f t="shared" si="55"/>
        <v>-3</v>
      </c>
      <c r="BW200" s="40">
        <f t="shared" si="56"/>
        <v>2.2999999999999972</v>
      </c>
      <c r="BX200" s="40">
        <f t="shared" si="57"/>
        <v>3.5999999999999996</v>
      </c>
      <c r="BY200" s="40">
        <f t="shared" si="58"/>
        <v>1.1999999999999993</v>
      </c>
      <c r="BZ200" s="40">
        <f t="shared" si="59"/>
        <v>1.5000000000000013E-2</v>
      </c>
      <c r="CA200" s="40">
        <f t="shared" si="60"/>
        <v>-4.1999999999999993</v>
      </c>
      <c r="CB200" s="40">
        <f t="shared" si="61"/>
        <v>-2.8999999999999986</v>
      </c>
      <c r="CC200" s="40">
        <f t="shared" si="62"/>
        <v>1.8000000000000016E-2</v>
      </c>
    </row>
    <row r="201" spans="1:81" x14ac:dyDescent="0.25">
      <c r="A201" t="s">
        <v>324</v>
      </c>
      <c r="B201">
        <f>IFERROR(INDEX(BasicStats!$A:$AH,MATCH($A201,BasicStats!$B:$B,0),COLUMN()+1),INDEX(BasicStats!$A:$AH,MATCH($A201&amp;" NCAA",BasicStats!$B:$B,0),COLUMN()+1))</f>
        <v>31</v>
      </c>
      <c r="C201">
        <f>IFERROR(INDEX(BasicStats!$A:$AH,MATCH($A201,BasicStats!$B:$B,0),COLUMN()+1),INDEX(BasicStats!$A:$AH,MATCH($A201&amp;" NCAA",BasicStats!$B:$B,0),COLUMN()+1))</f>
        <v>17</v>
      </c>
      <c r="D201">
        <f>IFERROR(INDEX(BasicStats!$A:$AH,MATCH($A201,BasicStats!$B:$B,0),COLUMN()+1),INDEX(BasicStats!$A:$AH,MATCH($A201&amp;" NCAA",BasicStats!$B:$B,0),COLUMN()+1))</f>
        <v>14</v>
      </c>
      <c r="E201">
        <f>IFERROR(INDEX(BasicStats!$A:$AH,MATCH($A201,BasicStats!$B:$B,0),COLUMN()+1),INDEX(BasicStats!$A:$AH,MATCH($A201&amp;" NCAA",BasicStats!$B:$B,0),COLUMN()+1))</f>
        <v>0.54800000000000004</v>
      </c>
      <c r="F201">
        <f>IFERROR(INDEX(BasicStats!$A:$AH,MATCH($A201,BasicStats!$B:$B,0),COLUMN()+1),INDEX(BasicStats!$A:$AH,MATCH($A201&amp;" NCAA",BasicStats!$B:$B,0),COLUMN()+1))</f>
        <v>1.61</v>
      </c>
      <c r="G201">
        <f>IFERROR(INDEX(BasicStats!$A:$AH,MATCH($A201,BasicStats!$B:$B,0),COLUMN()+1),INDEX(BasicStats!$A:$AH,MATCH($A201&amp;" NCAA",BasicStats!$B:$B,0),COLUMN()+1))</f>
        <v>0.51</v>
      </c>
      <c r="H201">
        <f>IFERROR(INDEX(BasicStats!$A:$AH,MATCH($A201,BasicStats!$B:$B,0),COLUMN()+1),INDEX(BasicStats!$A:$AH,MATCH($A201&amp;" NCAA",BasicStats!$B:$B,0),COLUMN()+1))</f>
        <v>11</v>
      </c>
      <c r="I201">
        <f>IFERROR(INDEX(BasicStats!$A:$AH,MATCH($A201,BasicStats!$B:$B,0),COLUMN()+1),INDEX(BasicStats!$A:$AH,MATCH($A201&amp;" NCAA",BasicStats!$B:$B,0),COLUMN()+1))</f>
        <v>7</v>
      </c>
      <c r="J201">
        <f>IFERROR(INDEX(BasicStats!$A:$AH,MATCH($A201,BasicStats!$B:$B,0),COLUMN()+1),INDEX(BasicStats!$A:$AH,MATCH($A201&amp;" NCAA",BasicStats!$B:$B,0),COLUMN()+1))</f>
        <v>10</v>
      </c>
      <c r="K201">
        <f>IFERROR(INDEX(BasicStats!$A:$AH,MATCH($A201,BasicStats!$B:$B,0),COLUMN()+1),INDEX(BasicStats!$A:$AH,MATCH($A201&amp;" NCAA",BasicStats!$B:$B,0),COLUMN()+1))</f>
        <v>6</v>
      </c>
      <c r="L201">
        <f>IFERROR(INDEX(BasicStats!$A:$AH,MATCH($A201,BasicStats!$B:$B,0),COLUMN()+1),INDEX(BasicStats!$A:$AH,MATCH($A201&amp;" NCAA",BasicStats!$B:$B,0),COLUMN()+1))</f>
        <v>6</v>
      </c>
      <c r="M201">
        <f>IFERROR(INDEX(BasicStats!$A:$AH,MATCH($A201,BasicStats!$B:$B,0),COLUMN()+1),INDEX(BasicStats!$A:$AH,MATCH($A201&amp;" NCAA",BasicStats!$B:$B,0),COLUMN()+1))</f>
        <v>5</v>
      </c>
      <c r="N201">
        <f>IFERROR(INDEX(BasicStats!$A:$AH,MATCH($A201,BasicStats!$B:$B,0),COLUMN()+1),INDEX(BasicStats!$A:$AH,MATCH($A201&amp;" NCAA",BasicStats!$B:$B,0),COLUMN()+1))</f>
        <v>2276</v>
      </c>
      <c r="O201">
        <f>IFERROR(INDEX(BasicStats!$A:$AH,MATCH($A201,BasicStats!$B:$B,0),COLUMN()+1),INDEX(BasicStats!$A:$AH,MATCH($A201&amp;" NCAA",BasicStats!$B:$B,0),COLUMN()+1))</f>
        <v>2242</v>
      </c>
      <c r="P201">
        <f>IFERROR(INDEX(BasicStats!$A:$AH,MATCH($A201,BasicStats!$B:$B,0),COLUMN()+1),INDEX(BasicStats!$A:$AH,MATCH($A201&amp;" NCAA",BasicStats!$B:$B,0),COLUMN()+1))</f>
        <v>0</v>
      </c>
      <c r="Q201">
        <f>IFERROR(INDEX(BasicStats!$A:$AH,MATCH($A201,BasicStats!$B:$B,0),COLUMN()+1),INDEX(BasicStats!$A:$AH,MATCH($A201&amp;" NCAA",BasicStats!$B:$B,0),COLUMN()+1))</f>
        <v>1250</v>
      </c>
      <c r="R201">
        <f>IFERROR(INDEX(BasicStats!$A:$AH,MATCH($A201,BasicStats!$B:$B,0),COLUMN()+1),INDEX(BasicStats!$A:$AH,MATCH($A201&amp;" NCAA",BasicStats!$B:$B,0),COLUMN()+1))</f>
        <v>791</v>
      </c>
      <c r="S201">
        <f>IFERROR(INDEX(BasicStats!$A:$AH,MATCH($A201,BasicStats!$B:$B,0),COLUMN()+1),INDEX(BasicStats!$A:$AH,MATCH($A201&amp;" NCAA",BasicStats!$B:$B,0),COLUMN()+1))</f>
        <v>1852</v>
      </c>
      <c r="T201">
        <f>IFERROR(INDEX(BasicStats!$A:$AH,MATCH($A201,BasicStats!$B:$B,0),COLUMN()+1),INDEX(BasicStats!$A:$AH,MATCH($A201&amp;" NCAA",BasicStats!$B:$B,0),COLUMN()+1))</f>
        <v>0.42699999999999999</v>
      </c>
      <c r="U201">
        <f>IFERROR(INDEX(BasicStats!$A:$AH,MATCH($A201,BasicStats!$B:$B,0),COLUMN()+1),INDEX(BasicStats!$A:$AH,MATCH($A201&amp;" NCAA",BasicStats!$B:$B,0),COLUMN()+1))</f>
        <v>251</v>
      </c>
      <c r="V201">
        <f>IFERROR(INDEX(BasicStats!$A:$AH,MATCH($A201,BasicStats!$B:$B,0),COLUMN()+1),INDEX(BasicStats!$A:$AH,MATCH($A201&amp;" NCAA",BasicStats!$B:$B,0),COLUMN()+1))</f>
        <v>745</v>
      </c>
      <c r="W201">
        <f>IFERROR(INDEX(BasicStats!$A:$AH,MATCH($A201,BasicStats!$B:$B,0),COLUMN()+1),INDEX(BasicStats!$A:$AH,MATCH($A201&amp;" NCAA",BasicStats!$B:$B,0),COLUMN()+1))</f>
        <v>0.33700000000000002</v>
      </c>
      <c r="X201">
        <f>IFERROR(INDEX(BasicStats!$A:$AH,MATCH($A201,BasicStats!$B:$B,0),COLUMN()+1),INDEX(BasicStats!$A:$AH,MATCH($A201&amp;" NCAA",BasicStats!$B:$B,0),COLUMN()+1))</f>
        <v>443</v>
      </c>
      <c r="Y201">
        <f>IFERROR(INDEX(BasicStats!$A:$AH,MATCH($A201,BasicStats!$B:$B,0),COLUMN()+1),INDEX(BasicStats!$A:$AH,MATCH($A201&amp;" NCAA",BasicStats!$B:$B,0),COLUMN()+1))</f>
        <v>647</v>
      </c>
      <c r="Z201">
        <f>IFERROR(INDEX(BasicStats!$A:$AH,MATCH($A201,BasicStats!$B:$B,0),COLUMN()+1),INDEX(BasicStats!$A:$AH,MATCH($A201&amp;" NCAA",BasicStats!$B:$B,0),COLUMN()+1))</f>
        <v>0.68500000000000005</v>
      </c>
      <c r="AA201">
        <f>IFERROR(INDEX(BasicStats!$A:$AH,MATCH($A201,BasicStats!$B:$B,0),COLUMN()+1),INDEX(BasicStats!$A:$AH,MATCH($A201&amp;" NCAA",BasicStats!$B:$B,0),COLUMN()+1))</f>
        <v>408</v>
      </c>
      <c r="AB201">
        <f>IFERROR(INDEX(BasicStats!$A:$AH,MATCH($A201,BasicStats!$B:$B,0),COLUMN()+1),INDEX(BasicStats!$A:$AH,MATCH($A201&amp;" NCAA",BasicStats!$B:$B,0),COLUMN()+1))</f>
        <v>1204</v>
      </c>
      <c r="AC201">
        <f>IFERROR(INDEX(BasicStats!$A:$AH,MATCH($A201,BasicStats!$B:$B,0),COLUMN()+1),INDEX(BasicStats!$A:$AH,MATCH($A201&amp;" NCAA",BasicStats!$B:$B,0),COLUMN()+1))</f>
        <v>399</v>
      </c>
      <c r="AD201">
        <f>IFERROR(INDEX(BasicStats!$A:$AH,MATCH($A201,BasicStats!$B:$B,0),COLUMN()+1),INDEX(BasicStats!$A:$AH,MATCH($A201&amp;" NCAA",BasicStats!$B:$B,0),COLUMN()+1))</f>
        <v>184</v>
      </c>
      <c r="AE201">
        <f>IFERROR(INDEX(BasicStats!$A:$AH,MATCH($A201,BasicStats!$B:$B,0),COLUMN()+1),INDEX(BasicStats!$A:$AH,MATCH($A201&amp;" NCAA",BasicStats!$B:$B,0),COLUMN()+1))</f>
        <v>115</v>
      </c>
      <c r="AF201">
        <f>IFERROR(INDEX(BasicStats!$A:$AH,MATCH($A201,BasicStats!$B:$B,0),COLUMN()+1),INDEX(BasicStats!$A:$AH,MATCH($A201&amp;" NCAA",BasicStats!$B:$B,0),COLUMN()+1))</f>
        <v>401</v>
      </c>
      <c r="AG201" s="38">
        <f>IFERROR(INDEX(AdvancedStats!$A:$AD,MATCH($A201,AdvancedStats!$B:$B,0),COLUMN()-15),INDEX(AdvancedStats!$A:$AD,MATCH($A201&amp;" NCAA",AdvancedStats!$B:$B,0),COLUMN()-15))</f>
        <v>69</v>
      </c>
      <c r="AH201" s="38">
        <f>IFERROR(INDEX(AdvancedStats!$A:$AD,MATCH($A201,AdvancedStats!$B:$B,0),COLUMN()-15),INDEX(AdvancedStats!$A:$AD,MATCH($A201&amp;" NCAA",AdvancedStats!$B:$B,0),COLUMN()-15))</f>
        <v>105.5</v>
      </c>
      <c r="AI201" s="38">
        <f>IFERROR(INDEX(AdvancedStats!$A:$AD,MATCH($A201,AdvancedStats!$B:$B,0),COLUMN()-15),INDEX(AdvancedStats!$A:$AD,MATCH($A201&amp;" NCAA",AdvancedStats!$B:$B,0),COLUMN()-15))</f>
        <v>0.34899999999999998</v>
      </c>
      <c r="AJ201" s="38">
        <f>IFERROR(INDEX(AdvancedStats!$A:$AD,MATCH($A201,AdvancedStats!$B:$B,0),COLUMN()-15),INDEX(AdvancedStats!$A:$AD,MATCH($A201&amp;" NCAA",AdvancedStats!$B:$B,0),COLUMN()-15))</f>
        <v>0.40200000000000002</v>
      </c>
      <c r="AK201" s="38">
        <f>IFERROR(INDEX(AdvancedStats!$A:$AD,MATCH($A201,AdvancedStats!$B:$B,0),COLUMN()-15),INDEX(AdvancedStats!$A:$AD,MATCH($A201&amp;" NCAA",AdvancedStats!$B:$B,0),COLUMN()-15))</f>
        <v>0.52700000000000002</v>
      </c>
      <c r="AL201" s="38">
        <f>IFERROR(INDEX(AdvancedStats!$A:$AD,MATCH($A201,AdvancedStats!$B:$B,0),COLUMN()-15),INDEX(AdvancedStats!$A:$AD,MATCH($A201&amp;" NCAA",AdvancedStats!$B:$B,0),COLUMN()-15))</f>
        <v>53.3</v>
      </c>
      <c r="AM201" s="38">
        <f>IFERROR(INDEX(AdvancedStats!$A:$AD,MATCH($A201,AdvancedStats!$B:$B,0),COLUMN()-15),INDEX(AdvancedStats!$A:$AD,MATCH($A201&amp;" NCAA",AdvancedStats!$B:$B,0),COLUMN()-15))</f>
        <v>50.4</v>
      </c>
      <c r="AN201" s="38">
        <f>IFERROR(INDEX(AdvancedStats!$A:$AD,MATCH($A201,AdvancedStats!$B:$B,0),COLUMN()-15),INDEX(AdvancedStats!$A:$AD,MATCH($A201&amp;" NCAA",AdvancedStats!$B:$B,0),COLUMN()-15))</f>
        <v>8.5</v>
      </c>
      <c r="AO201" s="38">
        <f>IFERROR(INDEX(AdvancedStats!$A:$AD,MATCH($A201,AdvancedStats!$B:$B,0),COLUMN()-15),INDEX(AdvancedStats!$A:$AD,MATCH($A201&amp;" NCAA",AdvancedStats!$B:$B,0),COLUMN()-15))</f>
        <v>9.6</v>
      </c>
      <c r="AP201" s="38">
        <f>IFERROR(INDEX(AdvancedStats!$A:$AD,MATCH($A201,AdvancedStats!$B:$B,0),COLUMN()-15),INDEX(AdvancedStats!$A:$AD,MATCH($A201&amp;" NCAA",AdvancedStats!$B:$B,0),COLUMN()-15))</f>
        <v>0.495</v>
      </c>
      <c r="AQ201" s="38">
        <f>IFERROR(INDEX(AdvancedStats!$A:$AD,MATCH($A201,AdvancedStats!$B:$B,0),COLUMN()-15),INDEX(AdvancedStats!$A:$AD,MATCH($A201&amp;" NCAA",AdvancedStats!$B:$B,0),COLUMN()-15))</f>
        <v>15.7</v>
      </c>
      <c r="AR201" s="38">
        <f>IFERROR(INDEX(AdvancedStats!$A:$AD,MATCH($A201,AdvancedStats!$B:$B,0),COLUMN()-15),INDEX(AdvancedStats!$A:$AD,MATCH($A201&amp;" NCAA",AdvancedStats!$B:$B,0),COLUMN()-15))</f>
        <v>35.1</v>
      </c>
      <c r="AS201" s="38">
        <f>IFERROR(INDEX(AdvancedStats!$A:$AD,MATCH($A201,AdvancedStats!$B:$B,0),COLUMN()-15),INDEX(AdvancedStats!$A:$AD,MATCH($A201&amp;" NCAA",AdvancedStats!$B:$B,0),COLUMN()-15))</f>
        <v>0.23899999999999999</v>
      </c>
      <c r="AT201" s="39">
        <f>IFERROR(INDEX(AdvancedOpponentStats!$A:$AD,MATCH($A201,AdvancedOpponentStats!$B:$B,0),COLUMN()-27),INDEX(AdvancedOpponentStats!$A:$AD,MATCH($A201&amp;" NCAA",AdvancedOpponentStats!$B:$B,0),COLUMN()-27))</f>
        <v>103.9</v>
      </c>
      <c r="AU201" s="39">
        <f>IFERROR(INDEX(AdvancedOpponentStats!$A:$AD,MATCH($A201,AdvancedOpponentStats!$B:$B,0),COLUMN()-27),INDEX(AdvancedOpponentStats!$A:$AD,MATCH($A201&amp;" NCAA",AdvancedOpponentStats!$B:$B,0),COLUMN()-27))</f>
        <v>0.316</v>
      </c>
      <c r="AV201" s="39">
        <f>IFERROR(INDEX(AdvancedOpponentStats!$A:$AD,MATCH($A201,AdvancedOpponentStats!$B:$B,0),COLUMN()-27),INDEX(AdvancedOpponentStats!$A:$AD,MATCH($A201&amp;" NCAA",AdvancedOpponentStats!$B:$B,0),COLUMN()-27))</f>
        <v>0.34100000000000003</v>
      </c>
      <c r="AW201" s="39">
        <f>IFERROR(INDEX(AdvancedOpponentStats!$A:$AD,MATCH($A201,AdvancedOpponentStats!$B:$B,0),COLUMN()-27),INDEX(AdvancedOpponentStats!$A:$AD,MATCH($A201&amp;" NCAA",AdvancedOpponentStats!$B:$B,0),COLUMN()-27))</f>
        <v>0.53900000000000003</v>
      </c>
      <c r="AX201" s="39">
        <f>IFERROR(INDEX(AdvancedOpponentStats!$A:$AD,MATCH($A201,AdvancedOpponentStats!$B:$B,0),COLUMN()-27),INDEX(AdvancedOpponentStats!$A:$AD,MATCH($A201&amp;" NCAA",AdvancedOpponentStats!$B:$B,0),COLUMN()-27))</f>
        <v>46.7</v>
      </c>
      <c r="AY201" s="39">
        <f>IFERROR(INDEX(AdvancedOpponentStats!$A:$AD,MATCH($A201,AdvancedOpponentStats!$B:$B,0),COLUMN()-27),INDEX(AdvancedOpponentStats!$A:$AD,MATCH($A201&amp;" NCAA",AdvancedOpponentStats!$B:$B,0),COLUMN()-27))</f>
        <v>49.4</v>
      </c>
      <c r="AZ201" s="39">
        <f>IFERROR(INDEX(AdvancedOpponentStats!$A:$AD,MATCH($A201,AdvancedOpponentStats!$B:$B,0),COLUMN()-27),INDEX(AdvancedOpponentStats!$A:$AD,MATCH($A201&amp;" NCAA",AdvancedOpponentStats!$B:$B,0),COLUMN()-27))</f>
        <v>9.1</v>
      </c>
      <c r="BA201" s="39">
        <f>IFERROR(INDEX(AdvancedOpponentStats!$A:$AD,MATCH($A201,AdvancedOpponentStats!$B:$B,0),COLUMN()-27),INDEX(AdvancedOpponentStats!$A:$AD,MATCH($A201&amp;" NCAA",AdvancedOpponentStats!$B:$B,0),COLUMN()-27))</f>
        <v>6.9</v>
      </c>
      <c r="BB201" s="39">
        <f>IFERROR(INDEX(AdvancedOpponentStats!$A:$AD,MATCH($A201,AdvancedOpponentStats!$B:$B,0),COLUMN()-27),INDEX(AdvancedOpponentStats!$A:$AD,MATCH($A201&amp;" NCAA",AdvancedOpponentStats!$B:$B,0),COLUMN()-27))</f>
        <v>0.51</v>
      </c>
      <c r="BC201" s="39">
        <f>IFERROR(INDEX(AdvancedOpponentStats!$A:$AD,MATCH($A201,AdvancedOpponentStats!$B:$B,0),COLUMN()-27),INDEX(AdvancedOpponentStats!$A:$AD,MATCH($A201&amp;" NCAA",AdvancedOpponentStats!$B:$B,0),COLUMN()-27))</f>
        <v>15.4</v>
      </c>
      <c r="BD201" s="39">
        <f>IFERROR(INDEX(AdvancedOpponentStats!$A:$AD,MATCH($A201,AdvancedOpponentStats!$B:$B,0),COLUMN()-27),INDEX(AdvancedOpponentStats!$A:$AD,MATCH($A201&amp;" NCAA",AdvancedOpponentStats!$B:$B,0),COLUMN()-27))</f>
        <v>27.3</v>
      </c>
      <c r="BE201" s="39">
        <f>IFERROR(INDEX(AdvancedOpponentStats!$A:$AD,MATCH($A201,AdvancedOpponentStats!$B:$B,0),COLUMN()-27),INDEX(AdvancedOpponentStats!$A:$AD,MATCH($A201&amp;" NCAA",AdvancedOpponentStats!$B:$B,0),COLUMN()-27))</f>
        <v>0.219</v>
      </c>
      <c r="BF201" s="41">
        <f>IFERROR(INDEX(TeamRankings!$A:$R,MATCH($A201,TeamRankings!$B:$B,0),COLUMN()-49),INDEX(TeamRankings!$A:$R,MATCH($A201&amp;" NCAA",TeamRankings!$B:$B,0),COLUMN()-49))</f>
        <v>1.1000000000000001</v>
      </c>
      <c r="BG201" s="41">
        <f>IFERROR(INDEX(TeamRankings!$A:$R,MATCH($A201,TeamRankings!$B:$B,0),COLUMN()-48),INDEX(TeamRankings!$A:$R,MATCH($A201&amp;" NCAA",TeamRankings!$B:$B,0),COLUMN()-48))</f>
        <v>0.51</v>
      </c>
      <c r="BH201" s="41">
        <f>IFERROR(INDEX(TeamRankings!$A:$R,MATCH($A201,TeamRankings!$B:$B,0),COLUMN()-47),INDEX(TeamRankings!$A:$R,MATCH($A201&amp;" NCAA",TeamRankings!$B:$B,0),COLUMN()-47))</f>
        <v>2</v>
      </c>
      <c r="BI201" s="41">
        <f>IFERROR(INDEX(TeamRankings!$A:$R,MATCH($A201,TeamRankings!$B:$B,0),COLUMN()-47),INDEX(TeamRankings!$A:$R,MATCH($A201&amp;" NCAA",TeamRankings!$B:$B,0),COLUMN()-47))</f>
        <v>-0.4</v>
      </c>
      <c r="BJ201" s="41">
        <f>IFERROR(INDEX(TeamRankings!$A:$R,MATCH($A201,TeamRankings!$B:$B,0),COLUMN()-47),INDEX(TeamRankings!$A:$R,MATCH($A201&amp;" NCAA",TeamRankings!$B:$B,0),COLUMN()-47))</f>
        <v>1.61</v>
      </c>
      <c r="BK201" s="41">
        <f>IFERROR(INDEX(TeamRankings!$A:$R,MATCH($A201,TeamRankings!$B:$B,0),COLUMN()-47),INDEX(TeamRankings!$A:$R,MATCH($A201&amp;" NCAA",TeamRankings!$B:$B,0),COLUMN()-47))</f>
        <v>105.68</v>
      </c>
      <c r="BL201" s="41">
        <f>IFERROR(INDEX(TeamRankings!$A:$R,MATCH($A201,TeamRankings!$B:$B,0),COLUMN()-47),INDEX(TeamRankings!$A:$R,MATCH($A201&amp;" NCAA",TeamRankings!$B:$B,0),COLUMN()-47))</f>
        <v>102.44</v>
      </c>
      <c r="BM201" s="41">
        <f>IFERROR(INDEX(TeamRankings!$A:$R,MATCH($A201,TeamRankings!$B:$B,0),COLUMN()-47),INDEX(TeamRankings!$A:$R,MATCH($A201&amp;" NCAA",TeamRankings!$B:$B,0),COLUMN()-47))</f>
        <v>3.23</v>
      </c>
      <c r="BN201">
        <f t="shared" si="63"/>
        <v>127</v>
      </c>
      <c r="BO201">
        <f t="shared" si="64"/>
        <v>152</v>
      </c>
      <c r="BP201">
        <f t="shared" si="50"/>
        <v>73.41935483870968</v>
      </c>
      <c r="BQ201" s="41" t="str">
        <f>INDEX(TeamRankings!$A:$R,MATCH($A201,TeamRankings!$B:$B,0),3)</f>
        <v>MWC</v>
      </c>
      <c r="BR201" s="40">
        <f t="shared" si="51"/>
        <v>1.5999999999999943</v>
      </c>
      <c r="BS201" s="40">
        <f t="shared" si="52"/>
        <v>3.2999999999999974E-2</v>
      </c>
      <c r="BT201" s="40">
        <f t="shared" si="53"/>
        <v>6.0999999999999999E-2</v>
      </c>
      <c r="BU201" s="40">
        <f t="shared" si="54"/>
        <v>-1.2000000000000011E-2</v>
      </c>
      <c r="BV201" s="40">
        <f t="shared" si="55"/>
        <v>6.5999999999999943</v>
      </c>
      <c r="BW201" s="40">
        <f t="shared" si="56"/>
        <v>1</v>
      </c>
      <c r="BX201" s="40">
        <f t="shared" si="57"/>
        <v>-0.59999999999999964</v>
      </c>
      <c r="BY201" s="40">
        <f t="shared" si="58"/>
        <v>2.6999999999999993</v>
      </c>
      <c r="BZ201" s="40">
        <f t="shared" si="59"/>
        <v>-1.5000000000000013E-2</v>
      </c>
      <c r="CA201" s="40">
        <f t="shared" si="60"/>
        <v>0.29999999999999893</v>
      </c>
      <c r="CB201" s="40">
        <f t="shared" si="61"/>
        <v>7.8000000000000007</v>
      </c>
      <c r="CC201" s="40">
        <f t="shared" si="62"/>
        <v>1.999999999999999E-2</v>
      </c>
    </row>
    <row r="202" spans="1:81" x14ac:dyDescent="0.25">
      <c r="A202" t="s">
        <v>325</v>
      </c>
      <c r="B202">
        <f>IFERROR(INDEX(BasicStats!$A:$AH,MATCH($A202,BasicStats!$B:$B,0),COLUMN()+1),INDEX(BasicStats!$A:$AH,MATCH($A202&amp;" NCAA",BasicStats!$B:$B,0),COLUMN()+1))</f>
        <v>34</v>
      </c>
      <c r="C202">
        <f>IFERROR(INDEX(BasicStats!$A:$AH,MATCH($A202,BasicStats!$B:$B,0),COLUMN()+1),INDEX(BasicStats!$A:$AH,MATCH($A202&amp;" NCAA",BasicStats!$B:$B,0),COLUMN()+1))</f>
        <v>29</v>
      </c>
      <c r="D202">
        <f>IFERROR(INDEX(BasicStats!$A:$AH,MATCH($A202,BasicStats!$B:$B,0),COLUMN()+1),INDEX(BasicStats!$A:$AH,MATCH($A202&amp;" NCAA",BasicStats!$B:$B,0),COLUMN()+1))</f>
        <v>5</v>
      </c>
      <c r="E202">
        <f>IFERROR(INDEX(BasicStats!$A:$AH,MATCH($A202,BasicStats!$B:$B,0),COLUMN()+1),INDEX(BasicStats!$A:$AH,MATCH($A202&amp;" NCAA",BasicStats!$B:$B,0),COLUMN()+1))</f>
        <v>0.85299999999999998</v>
      </c>
      <c r="F202">
        <f>IFERROR(INDEX(BasicStats!$A:$AH,MATCH($A202,BasicStats!$B:$B,0),COLUMN()+1),INDEX(BasicStats!$A:$AH,MATCH($A202&amp;" NCAA",BasicStats!$B:$B,0),COLUMN()+1))</f>
        <v>16.02</v>
      </c>
      <c r="G202">
        <f>IFERROR(INDEX(BasicStats!$A:$AH,MATCH($A202,BasicStats!$B:$B,0),COLUMN()+1),INDEX(BasicStats!$A:$AH,MATCH($A202&amp;" NCAA",BasicStats!$B:$B,0),COLUMN()+1))</f>
        <v>2.7</v>
      </c>
      <c r="H202">
        <f>IFERROR(INDEX(BasicStats!$A:$AH,MATCH($A202,BasicStats!$B:$B,0),COLUMN()+1),INDEX(BasicStats!$A:$AH,MATCH($A202&amp;" NCAA",BasicStats!$B:$B,0),COLUMN()+1))</f>
        <v>15</v>
      </c>
      <c r="I202">
        <f>IFERROR(INDEX(BasicStats!$A:$AH,MATCH($A202,BasicStats!$B:$B,0),COLUMN()+1),INDEX(BasicStats!$A:$AH,MATCH($A202&amp;" NCAA",BasicStats!$B:$B,0),COLUMN()+1))</f>
        <v>3</v>
      </c>
      <c r="J202">
        <f>IFERROR(INDEX(BasicStats!$A:$AH,MATCH($A202,BasicStats!$B:$B,0),COLUMN()+1),INDEX(BasicStats!$A:$AH,MATCH($A202&amp;" NCAA",BasicStats!$B:$B,0),COLUMN()+1))</f>
        <v>15</v>
      </c>
      <c r="K202">
        <f>IFERROR(INDEX(BasicStats!$A:$AH,MATCH($A202,BasicStats!$B:$B,0),COLUMN()+1),INDEX(BasicStats!$A:$AH,MATCH($A202&amp;" NCAA",BasicStats!$B:$B,0),COLUMN()+1))</f>
        <v>0</v>
      </c>
      <c r="L202">
        <f>IFERROR(INDEX(BasicStats!$A:$AH,MATCH($A202,BasicStats!$B:$B,0),COLUMN()+1),INDEX(BasicStats!$A:$AH,MATCH($A202&amp;" NCAA",BasicStats!$B:$B,0),COLUMN()+1))</f>
        <v>9</v>
      </c>
      <c r="M202">
        <f>IFERROR(INDEX(BasicStats!$A:$AH,MATCH($A202,BasicStats!$B:$B,0),COLUMN()+1),INDEX(BasicStats!$A:$AH,MATCH($A202&amp;" NCAA",BasicStats!$B:$B,0),COLUMN()+1))</f>
        <v>3</v>
      </c>
      <c r="N202">
        <f>IFERROR(INDEX(BasicStats!$A:$AH,MATCH($A202,BasicStats!$B:$B,0),COLUMN()+1),INDEX(BasicStats!$A:$AH,MATCH($A202&amp;" NCAA",BasicStats!$B:$B,0),COLUMN()+1))</f>
        <v>2723</v>
      </c>
      <c r="O202">
        <f>IFERROR(INDEX(BasicStats!$A:$AH,MATCH($A202,BasicStats!$B:$B,0),COLUMN()+1),INDEX(BasicStats!$A:$AH,MATCH($A202&amp;" NCAA",BasicStats!$B:$B,0),COLUMN()+1))</f>
        <v>2270</v>
      </c>
      <c r="P202">
        <f>IFERROR(INDEX(BasicStats!$A:$AH,MATCH($A202,BasicStats!$B:$B,0),COLUMN()+1),INDEX(BasicStats!$A:$AH,MATCH($A202&amp;" NCAA",BasicStats!$B:$B,0),COLUMN()+1))</f>
        <v>0</v>
      </c>
      <c r="Q202">
        <f>IFERROR(INDEX(BasicStats!$A:$AH,MATCH($A202,BasicStats!$B:$B,0),COLUMN()+1),INDEX(BasicStats!$A:$AH,MATCH($A202&amp;" NCAA",BasicStats!$B:$B,0),COLUMN()+1))</f>
        <v>1360</v>
      </c>
      <c r="R202">
        <f>IFERROR(INDEX(BasicStats!$A:$AH,MATCH($A202,BasicStats!$B:$B,0),COLUMN()+1),INDEX(BasicStats!$A:$AH,MATCH($A202&amp;" NCAA",BasicStats!$B:$B,0),COLUMN()+1))</f>
        <v>924</v>
      </c>
      <c r="S202">
        <f>IFERROR(INDEX(BasicStats!$A:$AH,MATCH($A202,BasicStats!$B:$B,0),COLUMN()+1),INDEX(BasicStats!$A:$AH,MATCH($A202&amp;" NCAA",BasicStats!$B:$B,0),COLUMN()+1))</f>
        <v>1999</v>
      </c>
      <c r="T202">
        <f>IFERROR(INDEX(BasicStats!$A:$AH,MATCH($A202,BasicStats!$B:$B,0),COLUMN()+1),INDEX(BasicStats!$A:$AH,MATCH($A202&amp;" NCAA",BasicStats!$B:$B,0),COLUMN()+1))</f>
        <v>0.46200000000000002</v>
      </c>
      <c r="U202">
        <f>IFERROR(INDEX(BasicStats!$A:$AH,MATCH($A202,BasicStats!$B:$B,0),COLUMN()+1),INDEX(BasicStats!$A:$AH,MATCH($A202&amp;" NCAA",BasicStats!$B:$B,0),COLUMN()+1))</f>
        <v>297</v>
      </c>
      <c r="V202">
        <f>IFERROR(INDEX(BasicStats!$A:$AH,MATCH($A202,BasicStats!$B:$B,0),COLUMN()+1),INDEX(BasicStats!$A:$AH,MATCH($A202&amp;" NCAA",BasicStats!$B:$B,0),COLUMN()+1))</f>
        <v>855</v>
      </c>
      <c r="W202">
        <f>IFERROR(INDEX(BasicStats!$A:$AH,MATCH($A202,BasicStats!$B:$B,0),COLUMN()+1),INDEX(BasicStats!$A:$AH,MATCH($A202&amp;" NCAA",BasicStats!$B:$B,0),COLUMN()+1))</f>
        <v>0.34699999999999998</v>
      </c>
      <c r="X202">
        <f>IFERROR(INDEX(BasicStats!$A:$AH,MATCH($A202,BasicStats!$B:$B,0),COLUMN()+1),INDEX(BasicStats!$A:$AH,MATCH($A202&amp;" NCAA",BasicStats!$B:$B,0),COLUMN()+1))</f>
        <v>578</v>
      </c>
      <c r="Y202">
        <f>IFERROR(INDEX(BasicStats!$A:$AH,MATCH($A202,BasicStats!$B:$B,0),COLUMN()+1),INDEX(BasicStats!$A:$AH,MATCH($A202&amp;" NCAA",BasicStats!$B:$B,0),COLUMN()+1))</f>
        <v>816</v>
      </c>
      <c r="Z202">
        <f>IFERROR(INDEX(BasicStats!$A:$AH,MATCH($A202,BasicStats!$B:$B,0),COLUMN()+1),INDEX(BasicStats!$A:$AH,MATCH($A202&amp;" NCAA",BasicStats!$B:$B,0),COLUMN()+1))</f>
        <v>0.70799999999999996</v>
      </c>
      <c r="AA202">
        <f>IFERROR(INDEX(BasicStats!$A:$AH,MATCH($A202,BasicStats!$B:$B,0),COLUMN()+1),INDEX(BasicStats!$A:$AH,MATCH($A202&amp;" NCAA",BasicStats!$B:$B,0),COLUMN()+1))</f>
        <v>325</v>
      </c>
      <c r="AB202">
        <f>IFERROR(INDEX(BasicStats!$A:$AH,MATCH($A202,BasicStats!$B:$B,0),COLUMN()+1),INDEX(BasicStats!$A:$AH,MATCH($A202&amp;" NCAA",BasicStats!$B:$B,0),COLUMN()+1))</f>
        <v>1274</v>
      </c>
      <c r="AC202">
        <f>IFERROR(INDEX(BasicStats!$A:$AH,MATCH($A202,BasicStats!$B:$B,0),COLUMN()+1),INDEX(BasicStats!$A:$AH,MATCH($A202&amp;" NCAA",BasicStats!$B:$B,0),COLUMN()+1))</f>
        <v>498</v>
      </c>
      <c r="AD202">
        <f>IFERROR(INDEX(BasicStats!$A:$AH,MATCH($A202,BasicStats!$B:$B,0),COLUMN()+1),INDEX(BasicStats!$A:$AH,MATCH($A202&amp;" NCAA",BasicStats!$B:$B,0),COLUMN()+1))</f>
        <v>211</v>
      </c>
      <c r="AE202">
        <f>IFERROR(INDEX(BasicStats!$A:$AH,MATCH($A202,BasicStats!$B:$B,0),COLUMN()+1),INDEX(BasicStats!$A:$AH,MATCH($A202&amp;" NCAA",BasicStats!$B:$B,0),COLUMN()+1))</f>
        <v>134</v>
      </c>
      <c r="AF202">
        <f>IFERROR(INDEX(BasicStats!$A:$AH,MATCH($A202,BasicStats!$B:$B,0),COLUMN()+1),INDEX(BasicStats!$A:$AH,MATCH($A202&amp;" NCAA",BasicStats!$B:$B,0),COLUMN()+1))</f>
        <v>352</v>
      </c>
      <c r="AG202" s="38">
        <f>IFERROR(INDEX(AdvancedStats!$A:$AD,MATCH($A202,AdvancedStats!$B:$B,0),COLUMN()-15),INDEX(AdvancedStats!$A:$AD,MATCH($A202&amp;" NCAA",AdvancedStats!$B:$B,0),COLUMN()-15))</f>
        <v>70.8</v>
      </c>
      <c r="AH202" s="38">
        <f>IFERROR(INDEX(AdvancedStats!$A:$AD,MATCH($A202,AdvancedStats!$B:$B,0),COLUMN()-15),INDEX(AdvancedStats!$A:$AD,MATCH($A202&amp;" NCAA",AdvancedStats!$B:$B,0),COLUMN()-15))</f>
        <v>113.2</v>
      </c>
      <c r="AI202" s="38">
        <f>IFERROR(INDEX(AdvancedStats!$A:$AD,MATCH($A202,AdvancedStats!$B:$B,0),COLUMN()-15),INDEX(AdvancedStats!$A:$AD,MATCH($A202&amp;" NCAA",AdvancedStats!$B:$B,0),COLUMN()-15))</f>
        <v>0.40799999999999997</v>
      </c>
      <c r="AJ202" s="38">
        <f>IFERROR(INDEX(AdvancedStats!$A:$AD,MATCH($A202,AdvancedStats!$B:$B,0),COLUMN()-15),INDEX(AdvancedStats!$A:$AD,MATCH($A202&amp;" NCAA",AdvancedStats!$B:$B,0),COLUMN()-15))</f>
        <v>0.42799999999999999</v>
      </c>
      <c r="AK202" s="38">
        <f>IFERROR(INDEX(AdvancedStats!$A:$AD,MATCH($A202,AdvancedStats!$B:$B,0),COLUMN()-15),INDEX(AdvancedStats!$A:$AD,MATCH($A202&amp;" NCAA",AdvancedStats!$B:$B,0),COLUMN()-15))</f>
        <v>0.56999999999999995</v>
      </c>
      <c r="AL202" s="38">
        <f>IFERROR(INDEX(AdvancedStats!$A:$AD,MATCH($A202,AdvancedStats!$B:$B,0),COLUMN()-15),INDEX(AdvancedStats!$A:$AD,MATCH($A202&amp;" NCAA",AdvancedStats!$B:$B,0),COLUMN()-15))</f>
        <v>51.8</v>
      </c>
      <c r="AM202" s="38">
        <f>IFERROR(INDEX(AdvancedStats!$A:$AD,MATCH($A202,AdvancedStats!$B:$B,0),COLUMN()-15),INDEX(AdvancedStats!$A:$AD,MATCH($A202&amp;" NCAA",AdvancedStats!$B:$B,0),COLUMN()-15))</f>
        <v>53.9</v>
      </c>
      <c r="AN202" s="38">
        <f>IFERROR(INDEX(AdvancedStats!$A:$AD,MATCH($A202,AdvancedStats!$B:$B,0),COLUMN()-15),INDEX(AdvancedStats!$A:$AD,MATCH($A202&amp;" NCAA",AdvancedStats!$B:$B,0),COLUMN()-15))</f>
        <v>8.8000000000000007</v>
      </c>
      <c r="AO202" s="38">
        <f>IFERROR(INDEX(AdvancedStats!$A:$AD,MATCH($A202,AdvancedStats!$B:$B,0),COLUMN()-15),INDEX(AdvancedStats!$A:$AD,MATCH($A202&amp;" NCAA",AdvancedStats!$B:$B,0),COLUMN()-15))</f>
        <v>11.2</v>
      </c>
      <c r="AP202" s="38">
        <f>IFERROR(INDEX(AdvancedStats!$A:$AD,MATCH($A202,AdvancedStats!$B:$B,0),COLUMN()-15),INDEX(AdvancedStats!$A:$AD,MATCH($A202&amp;" NCAA",AdvancedStats!$B:$B,0),COLUMN()-15))</f>
        <v>0.53700000000000003</v>
      </c>
      <c r="AQ202" s="38">
        <f>IFERROR(INDEX(AdvancedStats!$A:$AD,MATCH($A202,AdvancedStats!$B:$B,0),COLUMN()-15),INDEX(AdvancedStats!$A:$AD,MATCH($A202&amp;" NCAA",AdvancedStats!$B:$B,0),COLUMN()-15))</f>
        <v>12.9</v>
      </c>
      <c r="AR202" s="38">
        <f>IFERROR(INDEX(AdvancedStats!$A:$AD,MATCH($A202,AdvancedStats!$B:$B,0),COLUMN()-15),INDEX(AdvancedStats!$A:$AD,MATCH($A202&amp;" NCAA",AdvancedStats!$B:$B,0),COLUMN()-15))</f>
        <v>27.1</v>
      </c>
      <c r="AS202" s="38">
        <f>IFERROR(INDEX(AdvancedStats!$A:$AD,MATCH($A202,AdvancedStats!$B:$B,0),COLUMN()-15),INDEX(AdvancedStats!$A:$AD,MATCH($A202&amp;" NCAA",AdvancedStats!$B:$B,0),COLUMN()-15))</f>
        <v>0.28899999999999998</v>
      </c>
      <c r="AT202" s="39">
        <f>IFERROR(INDEX(AdvancedOpponentStats!$A:$AD,MATCH($A202,AdvancedOpponentStats!$B:$B,0),COLUMN()-27),INDEX(AdvancedOpponentStats!$A:$AD,MATCH($A202&amp;" NCAA",AdvancedOpponentStats!$B:$B,0),COLUMN()-27))</f>
        <v>94.3</v>
      </c>
      <c r="AU202" s="39">
        <f>IFERROR(INDEX(AdvancedOpponentStats!$A:$AD,MATCH($A202,AdvancedOpponentStats!$B:$B,0),COLUMN()-27),INDEX(AdvancedOpponentStats!$A:$AD,MATCH($A202&amp;" NCAA",AdvancedOpponentStats!$B:$B,0),COLUMN()-27))</f>
        <v>0.27900000000000003</v>
      </c>
      <c r="AV202" s="39">
        <f>IFERROR(INDEX(AdvancedOpponentStats!$A:$AD,MATCH($A202,AdvancedOpponentStats!$B:$B,0),COLUMN()-27),INDEX(AdvancedOpponentStats!$A:$AD,MATCH($A202&amp;" NCAA",AdvancedOpponentStats!$B:$B,0),COLUMN()-27))</f>
        <v>0.39800000000000002</v>
      </c>
      <c r="AW202" s="39">
        <f>IFERROR(INDEX(AdvancedOpponentStats!$A:$AD,MATCH($A202,AdvancedOpponentStats!$B:$B,0),COLUMN()-27),INDEX(AdvancedOpponentStats!$A:$AD,MATCH($A202&amp;" NCAA",AdvancedOpponentStats!$B:$B,0),COLUMN()-27))</f>
        <v>0.505</v>
      </c>
      <c r="AX202" s="39">
        <f>IFERROR(INDEX(AdvancedOpponentStats!$A:$AD,MATCH($A202,AdvancedOpponentStats!$B:$B,0),COLUMN()-27),INDEX(AdvancedOpponentStats!$A:$AD,MATCH($A202&amp;" NCAA",AdvancedOpponentStats!$B:$B,0),COLUMN()-27))</f>
        <v>48.2</v>
      </c>
      <c r="AY202" s="39">
        <f>IFERROR(INDEX(AdvancedOpponentStats!$A:$AD,MATCH($A202,AdvancedOpponentStats!$B:$B,0),COLUMN()-27),INDEX(AdvancedOpponentStats!$A:$AD,MATCH($A202&amp;" NCAA",AdvancedOpponentStats!$B:$B,0),COLUMN()-27))</f>
        <v>51.8</v>
      </c>
      <c r="AZ202" s="39">
        <f>IFERROR(INDEX(AdvancedOpponentStats!$A:$AD,MATCH($A202,AdvancedOpponentStats!$B:$B,0),COLUMN()-27),INDEX(AdvancedOpponentStats!$A:$AD,MATCH($A202&amp;" NCAA",AdvancedOpponentStats!$B:$B,0),COLUMN()-27))</f>
        <v>6.6</v>
      </c>
      <c r="BA202" s="39">
        <f>IFERROR(INDEX(AdvancedOpponentStats!$A:$AD,MATCH($A202,AdvancedOpponentStats!$B:$B,0),COLUMN()-27),INDEX(AdvancedOpponentStats!$A:$AD,MATCH($A202&amp;" NCAA",AdvancedOpponentStats!$B:$B,0),COLUMN()-27))</f>
        <v>7.4</v>
      </c>
      <c r="BB202" s="39">
        <f>IFERROR(INDEX(AdvancedOpponentStats!$A:$AD,MATCH($A202,AdvancedOpponentStats!$B:$B,0),COLUMN()-27),INDEX(AdvancedOpponentStats!$A:$AD,MATCH($A202&amp;" NCAA",AdvancedOpponentStats!$B:$B,0),COLUMN()-27))</f>
        <v>0.47699999999999998</v>
      </c>
      <c r="BC202" s="39">
        <f>IFERROR(INDEX(AdvancedOpponentStats!$A:$AD,MATCH($A202,AdvancedOpponentStats!$B:$B,0),COLUMN()-27),INDEX(AdvancedOpponentStats!$A:$AD,MATCH($A202&amp;" NCAA",AdvancedOpponentStats!$B:$B,0),COLUMN()-27))</f>
        <v>17</v>
      </c>
      <c r="BD202" s="39">
        <f>IFERROR(INDEX(AdvancedOpponentStats!$A:$AD,MATCH($A202,AdvancedOpponentStats!$B:$B,0),COLUMN()-27),INDEX(AdvancedOpponentStats!$A:$AD,MATCH($A202&amp;" NCAA",AdvancedOpponentStats!$B:$B,0),COLUMN()-27))</f>
        <v>24.7</v>
      </c>
      <c r="BE202" s="39">
        <f>IFERROR(INDEX(AdvancedOpponentStats!$A:$AD,MATCH($A202,AdvancedOpponentStats!$B:$B,0),COLUMN()-27),INDEX(AdvancedOpponentStats!$A:$AD,MATCH($A202&amp;" NCAA",AdvancedOpponentStats!$B:$B,0),COLUMN()-27))</f>
        <v>0.189</v>
      </c>
      <c r="BF202" s="41">
        <f>IFERROR(INDEX(TeamRankings!$A:$R,MATCH($A202,TeamRankings!$B:$B,0),COLUMN()-49),INDEX(TeamRankings!$A:$R,MATCH($A202&amp;" NCAA",TeamRankings!$B:$B,0),COLUMN()-49))</f>
        <v>13.32</v>
      </c>
      <c r="BG202" s="41">
        <f>IFERROR(INDEX(TeamRankings!$A:$R,MATCH($A202,TeamRankings!$B:$B,0),COLUMN()-48),INDEX(TeamRankings!$A:$R,MATCH($A202&amp;" NCAA",TeamRankings!$B:$B,0),COLUMN()-48))</f>
        <v>2.7</v>
      </c>
      <c r="BH202" s="41">
        <f>IFERROR(INDEX(TeamRankings!$A:$R,MATCH($A202,TeamRankings!$B:$B,0),COLUMN()-47),INDEX(TeamRankings!$A:$R,MATCH($A202&amp;" NCAA",TeamRankings!$B:$B,0),COLUMN()-47))</f>
        <v>9.41</v>
      </c>
      <c r="BI202" s="41">
        <f>IFERROR(INDEX(TeamRankings!$A:$R,MATCH($A202,TeamRankings!$B:$B,0),COLUMN()-47),INDEX(TeamRankings!$A:$R,MATCH($A202&amp;" NCAA",TeamRankings!$B:$B,0),COLUMN()-47))</f>
        <v>6.61</v>
      </c>
      <c r="BJ202" s="41">
        <f>IFERROR(INDEX(TeamRankings!$A:$R,MATCH($A202,TeamRankings!$B:$B,0),COLUMN()-47),INDEX(TeamRankings!$A:$R,MATCH($A202&amp;" NCAA",TeamRankings!$B:$B,0),COLUMN()-47))</f>
        <v>16.02</v>
      </c>
      <c r="BK202" s="41">
        <f>IFERROR(INDEX(TeamRankings!$A:$R,MATCH($A202,TeamRankings!$B:$B,0),COLUMN()-47),INDEX(TeamRankings!$A:$R,MATCH($A202&amp;" NCAA",TeamRankings!$B:$B,0),COLUMN()-47))</f>
        <v>114.63</v>
      </c>
      <c r="BL202" s="41">
        <f>IFERROR(INDEX(TeamRankings!$A:$R,MATCH($A202,TeamRankings!$B:$B,0),COLUMN()-47),INDEX(TeamRankings!$A:$R,MATCH($A202&amp;" NCAA",TeamRankings!$B:$B,0),COLUMN()-47))</f>
        <v>92</v>
      </c>
      <c r="BM202" s="41">
        <f>IFERROR(INDEX(TeamRankings!$A:$R,MATCH($A202,TeamRankings!$B:$B,0),COLUMN()-47),INDEX(TeamRankings!$A:$R,MATCH($A202&amp;" NCAA",TeamRankings!$B:$B,0),COLUMN()-47))</f>
        <v>22.63</v>
      </c>
      <c r="BN202">
        <f t="shared" si="63"/>
        <v>29.5</v>
      </c>
      <c r="BO202">
        <f t="shared" si="64"/>
        <v>33</v>
      </c>
      <c r="BP202">
        <f t="shared" si="50"/>
        <v>80.088235294117652</v>
      </c>
      <c r="BQ202" s="41" t="str">
        <f>INDEX(TeamRankings!$A:$R,MATCH($A202,TeamRankings!$B:$B,0),3)</f>
        <v>MWC</v>
      </c>
      <c r="BR202" s="40">
        <f t="shared" si="51"/>
        <v>18.900000000000006</v>
      </c>
      <c r="BS202" s="40">
        <f t="shared" si="52"/>
        <v>0.12899999999999995</v>
      </c>
      <c r="BT202" s="40">
        <f t="shared" si="53"/>
        <v>2.9999999999999971E-2</v>
      </c>
      <c r="BU202" s="40">
        <f t="shared" si="54"/>
        <v>6.4999999999999947E-2</v>
      </c>
      <c r="BV202" s="40">
        <f t="shared" si="55"/>
        <v>3.5999999999999943</v>
      </c>
      <c r="BW202" s="40">
        <f t="shared" si="56"/>
        <v>2.1000000000000014</v>
      </c>
      <c r="BX202" s="40">
        <f t="shared" si="57"/>
        <v>2.2000000000000011</v>
      </c>
      <c r="BY202" s="40">
        <f t="shared" si="58"/>
        <v>3.7999999999999989</v>
      </c>
      <c r="BZ202" s="40">
        <f t="shared" si="59"/>
        <v>6.0000000000000053E-2</v>
      </c>
      <c r="CA202" s="40">
        <f t="shared" si="60"/>
        <v>-4.0999999999999996</v>
      </c>
      <c r="CB202" s="40">
        <f t="shared" si="61"/>
        <v>2.4000000000000021</v>
      </c>
      <c r="CC202" s="40">
        <f t="shared" si="62"/>
        <v>9.9999999999999978E-2</v>
      </c>
    </row>
    <row r="203" spans="1:81" x14ac:dyDescent="0.25">
      <c r="A203" t="s">
        <v>326</v>
      </c>
      <c r="B203">
        <f>IFERROR(INDEX(BasicStats!$A:$AH,MATCH($A203,BasicStats!$B:$B,0),COLUMN()+1),INDEX(BasicStats!$A:$AH,MATCH($A203&amp;" NCAA",BasicStats!$B:$B,0),COLUMN()+1))</f>
        <v>29</v>
      </c>
      <c r="C203">
        <f>IFERROR(INDEX(BasicStats!$A:$AH,MATCH($A203,BasicStats!$B:$B,0),COLUMN()+1),INDEX(BasicStats!$A:$AH,MATCH($A203&amp;" NCAA",BasicStats!$B:$B,0),COLUMN()+1))</f>
        <v>5</v>
      </c>
      <c r="D203">
        <f>IFERROR(INDEX(BasicStats!$A:$AH,MATCH($A203,BasicStats!$B:$B,0),COLUMN()+1),INDEX(BasicStats!$A:$AH,MATCH($A203&amp;" NCAA",BasicStats!$B:$B,0),COLUMN()+1))</f>
        <v>24</v>
      </c>
      <c r="E203">
        <f>IFERROR(INDEX(BasicStats!$A:$AH,MATCH($A203,BasicStats!$B:$B,0),COLUMN()+1),INDEX(BasicStats!$A:$AH,MATCH($A203&amp;" NCAA",BasicStats!$B:$B,0),COLUMN()+1))</f>
        <v>0.17199999999999999</v>
      </c>
      <c r="F203">
        <f>IFERROR(INDEX(BasicStats!$A:$AH,MATCH($A203,BasicStats!$B:$B,0),COLUMN()+1),INDEX(BasicStats!$A:$AH,MATCH($A203&amp;" NCAA",BasicStats!$B:$B,0),COLUMN()+1))</f>
        <v>-18.64</v>
      </c>
      <c r="G203">
        <f>IFERROR(INDEX(BasicStats!$A:$AH,MATCH($A203,BasicStats!$B:$B,0),COLUMN()+1),INDEX(BasicStats!$A:$AH,MATCH($A203&amp;" NCAA",BasicStats!$B:$B,0),COLUMN()+1))</f>
        <v>-6.01</v>
      </c>
      <c r="H203">
        <f>IFERROR(INDEX(BasicStats!$A:$AH,MATCH($A203,BasicStats!$B:$B,0),COLUMN()+1),INDEX(BasicStats!$A:$AH,MATCH($A203&amp;" NCAA",BasicStats!$B:$B,0),COLUMN()+1))</f>
        <v>3</v>
      </c>
      <c r="I203">
        <f>IFERROR(INDEX(BasicStats!$A:$AH,MATCH($A203,BasicStats!$B:$B,0),COLUMN()+1),INDEX(BasicStats!$A:$AH,MATCH($A203&amp;" NCAA",BasicStats!$B:$B,0),COLUMN()+1))</f>
        <v>13</v>
      </c>
      <c r="J203">
        <f>IFERROR(INDEX(BasicStats!$A:$AH,MATCH($A203,BasicStats!$B:$B,0),COLUMN()+1),INDEX(BasicStats!$A:$AH,MATCH($A203&amp;" NCAA",BasicStats!$B:$B,0),COLUMN()+1))</f>
        <v>4</v>
      </c>
      <c r="K203">
        <f>IFERROR(INDEX(BasicStats!$A:$AH,MATCH($A203,BasicStats!$B:$B,0),COLUMN()+1),INDEX(BasicStats!$A:$AH,MATCH($A203&amp;" NCAA",BasicStats!$B:$B,0),COLUMN()+1))</f>
        <v>10</v>
      </c>
      <c r="L203">
        <f>IFERROR(INDEX(BasicStats!$A:$AH,MATCH($A203,BasicStats!$B:$B,0),COLUMN()+1),INDEX(BasicStats!$A:$AH,MATCH($A203&amp;" NCAA",BasicStats!$B:$B,0),COLUMN()+1))</f>
        <v>1</v>
      </c>
      <c r="M203">
        <f>IFERROR(INDEX(BasicStats!$A:$AH,MATCH($A203,BasicStats!$B:$B,0),COLUMN()+1),INDEX(BasicStats!$A:$AH,MATCH($A203&amp;" NCAA",BasicStats!$B:$B,0),COLUMN()+1))</f>
        <v>14</v>
      </c>
      <c r="N203">
        <f>IFERROR(INDEX(BasicStats!$A:$AH,MATCH($A203,BasicStats!$B:$B,0),COLUMN()+1),INDEX(BasicStats!$A:$AH,MATCH($A203&amp;" NCAA",BasicStats!$B:$B,0),COLUMN()+1))</f>
        <v>1742</v>
      </c>
      <c r="O203">
        <f>IFERROR(INDEX(BasicStats!$A:$AH,MATCH($A203,BasicStats!$B:$B,0),COLUMN()+1),INDEX(BasicStats!$A:$AH,MATCH($A203&amp;" NCAA",BasicStats!$B:$B,0),COLUMN()+1))</f>
        <v>1990</v>
      </c>
      <c r="P203">
        <f>IFERROR(INDEX(BasicStats!$A:$AH,MATCH($A203,BasicStats!$B:$B,0),COLUMN()+1),INDEX(BasicStats!$A:$AH,MATCH($A203&amp;" NCAA",BasicStats!$B:$B,0),COLUMN()+1))</f>
        <v>0</v>
      </c>
      <c r="Q203">
        <f>IFERROR(INDEX(BasicStats!$A:$AH,MATCH($A203,BasicStats!$B:$B,0),COLUMN()+1),INDEX(BasicStats!$A:$AH,MATCH($A203&amp;" NCAA",BasicStats!$B:$B,0),COLUMN()+1))</f>
        <v>1160</v>
      </c>
      <c r="R203">
        <f>IFERROR(INDEX(BasicStats!$A:$AH,MATCH($A203,BasicStats!$B:$B,0),COLUMN()+1),INDEX(BasicStats!$A:$AH,MATCH($A203&amp;" NCAA",BasicStats!$B:$B,0),COLUMN()+1))</f>
        <v>623</v>
      </c>
      <c r="S203">
        <f>IFERROR(INDEX(BasicStats!$A:$AH,MATCH($A203,BasicStats!$B:$B,0),COLUMN()+1),INDEX(BasicStats!$A:$AH,MATCH($A203&amp;" NCAA",BasicStats!$B:$B,0),COLUMN()+1))</f>
        <v>1656</v>
      </c>
      <c r="T203">
        <f>IFERROR(INDEX(BasicStats!$A:$AH,MATCH($A203,BasicStats!$B:$B,0),COLUMN()+1),INDEX(BasicStats!$A:$AH,MATCH($A203&amp;" NCAA",BasicStats!$B:$B,0),COLUMN()+1))</f>
        <v>0.376</v>
      </c>
      <c r="U203">
        <f>IFERROR(INDEX(BasicStats!$A:$AH,MATCH($A203,BasicStats!$B:$B,0),COLUMN()+1),INDEX(BasicStats!$A:$AH,MATCH($A203&amp;" NCAA",BasicStats!$B:$B,0),COLUMN()+1))</f>
        <v>261</v>
      </c>
      <c r="V203">
        <f>IFERROR(INDEX(BasicStats!$A:$AH,MATCH($A203,BasicStats!$B:$B,0),COLUMN()+1),INDEX(BasicStats!$A:$AH,MATCH($A203&amp;" NCAA",BasicStats!$B:$B,0),COLUMN()+1))</f>
        <v>787</v>
      </c>
      <c r="W203">
        <f>IFERROR(INDEX(BasicStats!$A:$AH,MATCH($A203,BasicStats!$B:$B,0),COLUMN()+1),INDEX(BasicStats!$A:$AH,MATCH($A203&amp;" NCAA",BasicStats!$B:$B,0),COLUMN()+1))</f>
        <v>0.33200000000000002</v>
      </c>
      <c r="X203">
        <f>IFERROR(INDEX(BasicStats!$A:$AH,MATCH($A203,BasicStats!$B:$B,0),COLUMN()+1),INDEX(BasicStats!$A:$AH,MATCH($A203&amp;" NCAA",BasicStats!$B:$B,0),COLUMN()+1))</f>
        <v>235</v>
      </c>
      <c r="Y203">
        <f>IFERROR(INDEX(BasicStats!$A:$AH,MATCH($A203,BasicStats!$B:$B,0),COLUMN()+1),INDEX(BasicStats!$A:$AH,MATCH($A203&amp;" NCAA",BasicStats!$B:$B,0),COLUMN()+1))</f>
        <v>385</v>
      </c>
      <c r="Z203">
        <f>IFERROR(INDEX(BasicStats!$A:$AH,MATCH($A203,BasicStats!$B:$B,0),COLUMN()+1),INDEX(BasicStats!$A:$AH,MATCH($A203&amp;" NCAA",BasicStats!$B:$B,0),COLUMN()+1))</f>
        <v>0.61</v>
      </c>
      <c r="AA203">
        <f>IFERROR(INDEX(BasicStats!$A:$AH,MATCH($A203,BasicStats!$B:$B,0),COLUMN()+1),INDEX(BasicStats!$A:$AH,MATCH($A203&amp;" NCAA",BasicStats!$B:$B,0),COLUMN()+1))</f>
        <v>260</v>
      </c>
      <c r="AB203">
        <f>IFERROR(INDEX(BasicStats!$A:$AH,MATCH($A203,BasicStats!$B:$B,0),COLUMN()+1),INDEX(BasicStats!$A:$AH,MATCH($A203&amp;" NCAA",BasicStats!$B:$B,0),COLUMN()+1))</f>
        <v>987</v>
      </c>
      <c r="AC203">
        <f>IFERROR(INDEX(BasicStats!$A:$AH,MATCH($A203,BasicStats!$B:$B,0),COLUMN()+1),INDEX(BasicStats!$A:$AH,MATCH($A203&amp;" NCAA",BasicStats!$B:$B,0),COLUMN()+1))</f>
        <v>325</v>
      </c>
      <c r="AD203">
        <f>IFERROR(INDEX(BasicStats!$A:$AH,MATCH($A203,BasicStats!$B:$B,0),COLUMN()+1),INDEX(BasicStats!$A:$AH,MATCH($A203&amp;" NCAA",BasicStats!$B:$B,0),COLUMN()+1))</f>
        <v>117</v>
      </c>
      <c r="AE203">
        <f>IFERROR(INDEX(BasicStats!$A:$AH,MATCH($A203,BasicStats!$B:$B,0),COLUMN()+1),INDEX(BasicStats!$A:$AH,MATCH($A203&amp;" NCAA",BasicStats!$B:$B,0),COLUMN()+1))</f>
        <v>53</v>
      </c>
      <c r="AF203">
        <f>IFERROR(INDEX(BasicStats!$A:$AH,MATCH($A203,BasicStats!$B:$B,0),COLUMN()+1),INDEX(BasicStats!$A:$AH,MATCH($A203&amp;" NCAA",BasicStats!$B:$B,0),COLUMN()+1))</f>
        <v>356</v>
      </c>
      <c r="AG203" s="38">
        <f>IFERROR(INDEX(AdvancedStats!$A:$AD,MATCH($A203,AdvancedStats!$B:$B,0),COLUMN()-15),INDEX(AdvancedStats!$A:$AD,MATCH($A203&amp;" NCAA",AdvancedStats!$B:$B,0),COLUMN()-15))</f>
        <v>67.099999999999994</v>
      </c>
      <c r="AH203" s="38">
        <f>IFERROR(INDEX(AdvancedStats!$A:$AD,MATCH($A203,AdvancedStats!$B:$B,0),COLUMN()-15),INDEX(AdvancedStats!$A:$AD,MATCH($A203&amp;" NCAA",AdvancedStats!$B:$B,0),COLUMN()-15))</f>
        <v>89.5</v>
      </c>
      <c r="AI203" s="38">
        <f>IFERROR(INDEX(AdvancedStats!$A:$AD,MATCH($A203,AdvancedStats!$B:$B,0),COLUMN()-15),INDEX(AdvancedStats!$A:$AD,MATCH($A203&amp;" NCAA",AdvancedStats!$B:$B,0),COLUMN()-15))</f>
        <v>0.23200000000000001</v>
      </c>
      <c r="AJ203" s="38">
        <f>IFERROR(INDEX(AdvancedStats!$A:$AD,MATCH($A203,AdvancedStats!$B:$B,0),COLUMN()-15),INDEX(AdvancedStats!$A:$AD,MATCH($A203&amp;" NCAA",AdvancedStats!$B:$B,0),COLUMN()-15))</f>
        <v>0.47499999999999998</v>
      </c>
      <c r="AK203" s="38">
        <f>IFERROR(INDEX(AdvancedStats!$A:$AD,MATCH($A203,AdvancedStats!$B:$B,0),COLUMN()-15),INDEX(AdvancedStats!$A:$AD,MATCH($A203&amp;" NCAA",AdvancedStats!$B:$B,0),COLUMN()-15))</f>
        <v>0.47399999999999998</v>
      </c>
      <c r="AL203" s="38">
        <f>IFERROR(INDEX(AdvancedStats!$A:$AD,MATCH($A203,AdvancedStats!$B:$B,0),COLUMN()-15),INDEX(AdvancedStats!$A:$AD,MATCH($A203&amp;" NCAA",AdvancedStats!$B:$B,0),COLUMN()-15))</f>
        <v>47.8</v>
      </c>
      <c r="AM203" s="38">
        <f>IFERROR(INDEX(AdvancedStats!$A:$AD,MATCH($A203,AdvancedStats!$B:$B,0),COLUMN()-15),INDEX(AdvancedStats!$A:$AD,MATCH($A203&amp;" NCAA",AdvancedStats!$B:$B,0),COLUMN()-15))</f>
        <v>52.2</v>
      </c>
      <c r="AN203" s="38">
        <f>IFERROR(INDEX(AdvancedStats!$A:$AD,MATCH($A203,AdvancedStats!$B:$B,0),COLUMN()-15),INDEX(AdvancedStats!$A:$AD,MATCH($A203&amp;" NCAA",AdvancedStats!$B:$B,0),COLUMN()-15))</f>
        <v>6</v>
      </c>
      <c r="AO203" s="38">
        <f>IFERROR(INDEX(AdvancedStats!$A:$AD,MATCH($A203,AdvancedStats!$B:$B,0),COLUMN()-15),INDEX(AdvancedStats!$A:$AD,MATCH($A203&amp;" NCAA",AdvancedStats!$B:$B,0),COLUMN()-15))</f>
        <v>5.5</v>
      </c>
      <c r="AP203" s="38">
        <f>IFERROR(INDEX(AdvancedStats!$A:$AD,MATCH($A203,AdvancedStats!$B:$B,0),COLUMN()-15),INDEX(AdvancedStats!$A:$AD,MATCH($A203&amp;" NCAA",AdvancedStats!$B:$B,0),COLUMN()-15))</f>
        <v>0.45500000000000002</v>
      </c>
      <c r="AQ203" s="38">
        <f>IFERROR(INDEX(AdvancedStats!$A:$AD,MATCH($A203,AdvancedStats!$B:$B,0),COLUMN()-15),INDEX(AdvancedStats!$A:$AD,MATCH($A203&amp;" NCAA",AdvancedStats!$B:$B,0),COLUMN()-15))</f>
        <v>16.2</v>
      </c>
      <c r="AR203" s="38">
        <f>IFERROR(INDEX(AdvancedStats!$A:$AD,MATCH($A203,AdvancedStats!$B:$B,0),COLUMN()-15),INDEX(AdvancedStats!$A:$AD,MATCH($A203&amp;" NCAA",AdvancedStats!$B:$B,0),COLUMN()-15))</f>
        <v>23.2</v>
      </c>
      <c r="AS203" s="38">
        <f>IFERROR(INDEX(AdvancedStats!$A:$AD,MATCH($A203,AdvancedStats!$B:$B,0),COLUMN()-15),INDEX(AdvancedStats!$A:$AD,MATCH($A203&amp;" NCAA",AdvancedStats!$B:$B,0),COLUMN()-15))</f>
        <v>0.14199999999999999</v>
      </c>
      <c r="AT203" s="39">
        <f>IFERROR(INDEX(AdvancedOpponentStats!$A:$AD,MATCH($A203,AdvancedOpponentStats!$B:$B,0),COLUMN()-27),INDEX(AdvancedOpponentStats!$A:$AD,MATCH($A203&amp;" NCAA",AdvancedOpponentStats!$B:$B,0),COLUMN()-27))</f>
        <v>102.3</v>
      </c>
      <c r="AU203" s="39">
        <f>IFERROR(INDEX(AdvancedOpponentStats!$A:$AD,MATCH($A203,AdvancedOpponentStats!$B:$B,0),COLUMN()-27),INDEX(AdvancedOpponentStats!$A:$AD,MATCH($A203&amp;" NCAA",AdvancedOpponentStats!$B:$B,0),COLUMN()-27))</f>
        <v>0.38400000000000001</v>
      </c>
      <c r="AV203" s="39">
        <f>IFERROR(INDEX(AdvancedOpponentStats!$A:$AD,MATCH($A203,AdvancedOpponentStats!$B:$B,0),COLUMN()-27),INDEX(AdvancedOpponentStats!$A:$AD,MATCH($A203&amp;" NCAA",AdvancedOpponentStats!$B:$B,0),COLUMN()-27))</f>
        <v>0.38300000000000001</v>
      </c>
      <c r="AW203" s="39">
        <f>IFERROR(INDEX(AdvancedOpponentStats!$A:$AD,MATCH($A203,AdvancedOpponentStats!$B:$B,0),COLUMN()-27),INDEX(AdvancedOpponentStats!$A:$AD,MATCH($A203&amp;" NCAA",AdvancedOpponentStats!$B:$B,0),COLUMN()-27))</f>
        <v>0.54200000000000004</v>
      </c>
      <c r="AX203" s="39">
        <f>IFERROR(INDEX(AdvancedOpponentStats!$A:$AD,MATCH($A203,AdvancedOpponentStats!$B:$B,0),COLUMN()-27),INDEX(AdvancedOpponentStats!$A:$AD,MATCH($A203&amp;" NCAA",AdvancedOpponentStats!$B:$B,0),COLUMN()-27))</f>
        <v>52.2</v>
      </c>
      <c r="AY203" s="39">
        <f>IFERROR(INDEX(AdvancedOpponentStats!$A:$AD,MATCH($A203,AdvancedOpponentStats!$B:$B,0),COLUMN()-27),INDEX(AdvancedOpponentStats!$A:$AD,MATCH($A203&amp;" NCAA",AdvancedOpponentStats!$B:$B,0),COLUMN()-27))</f>
        <v>41.9</v>
      </c>
      <c r="AZ203" s="39">
        <f>IFERROR(INDEX(AdvancedOpponentStats!$A:$AD,MATCH($A203,AdvancedOpponentStats!$B:$B,0),COLUMN()-27),INDEX(AdvancedOpponentStats!$A:$AD,MATCH($A203&amp;" NCAA",AdvancedOpponentStats!$B:$B,0),COLUMN()-27))</f>
        <v>8</v>
      </c>
      <c r="BA203" s="39">
        <f>IFERROR(INDEX(AdvancedOpponentStats!$A:$AD,MATCH($A203,AdvancedOpponentStats!$B:$B,0),COLUMN()-27),INDEX(AdvancedOpponentStats!$A:$AD,MATCH($A203&amp;" NCAA",AdvancedOpponentStats!$B:$B,0),COLUMN()-27))</f>
        <v>8.6999999999999993</v>
      </c>
      <c r="BB203" s="39">
        <f>IFERROR(INDEX(AdvancedOpponentStats!$A:$AD,MATCH($A203,AdvancedOpponentStats!$B:$B,0),COLUMN()-27),INDEX(AdvancedOpponentStats!$A:$AD,MATCH($A203&amp;" NCAA",AdvancedOpponentStats!$B:$B,0),COLUMN()-27))</f>
        <v>0.50700000000000001</v>
      </c>
      <c r="BC203" s="39">
        <f>IFERROR(INDEX(AdvancedOpponentStats!$A:$AD,MATCH($A203,AdvancedOpponentStats!$B:$B,0),COLUMN()-27),INDEX(AdvancedOpponentStats!$A:$AD,MATCH($A203&amp;" NCAA",AdvancedOpponentStats!$B:$B,0),COLUMN()-27))</f>
        <v>15.6</v>
      </c>
      <c r="BD203" s="39">
        <f>IFERROR(INDEX(AdvancedOpponentStats!$A:$AD,MATCH($A203,AdvancedOpponentStats!$B:$B,0),COLUMN()-27),INDEX(AdvancedOpponentStats!$A:$AD,MATCH($A203&amp;" NCAA",AdvancedOpponentStats!$B:$B,0),COLUMN()-27))</f>
        <v>23</v>
      </c>
      <c r="BE203" s="39">
        <f>IFERROR(INDEX(AdvancedOpponentStats!$A:$AD,MATCH($A203,AdvancedOpponentStats!$B:$B,0),COLUMN()-27),INDEX(AdvancedOpponentStats!$A:$AD,MATCH($A203&amp;" NCAA",AdvancedOpponentStats!$B:$B,0),COLUMN()-27))</f>
        <v>0.26800000000000002</v>
      </c>
      <c r="BF203" s="41">
        <f>IFERROR(INDEX(TeamRankings!$A:$R,MATCH($A203,TeamRankings!$B:$B,0),COLUMN()-49),INDEX(TeamRankings!$A:$R,MATCH($A203&amp;" NCAA",TeamRankings!$B:$B,0),COLUMN()-49))</f>
        <v>-8.5500000000000007</v>
      </c>
      <c r="BG203" s="41">
        <f>IFERROR(INDEX(TeamRankings!$A:$R,MATCH($A203,TeamRankings!$B:$B,0),COLUMN()-48),INDEX(TeamRankings!$A:$R,MATCH($A203&amp;" NCAA",TeamRankings!$B:$B,0),COLUMN()-48))</f>
        <v>-6.01</v>
      </c>
      <c r="BH203" s="41">
        <f>IFERROR(INDEX(TeamRankings!$A:$R,MATCH($A203,TeamRankings!$B:$B,0),COLUMN()-47),INDEX(TeamRankings!$A:$R,MATCH($A203&amp;" NCAA",TeamRankings!$B:$B,0),COLUMN()-47))</f>
        <v>-17.45</v>
      </c>
      <c r="BI203" s="41">
        <f>IFERROR(INDEX(TeamRankings!$A:$R,MATCH($A203,TeamRankings!$B:$B,0),COLUMN()-47),INDEX(TeamRankings!$A:$R,MATCH($A203&amp;" NCAA",TeamRankings!$B:$B,0),COLUMN()-47))</f>
        <v>-1.18</v>
      </c>
      <c r="BJ203" s="41">
        <f>IFERROR(INDEX(TeamRankings!$A:$R,MATCH($A203,TeamRankings!$B:$B,0),COLUMN()-47),INDEX(TeamRankings!$A:$R,MATCH($A203&amp;" NCAA",TeamRankings!$B:$B,0),COLUMN()-47))</f>
        <v>-18.64</v>
      </c>
      <c r="BK203" s="41">
        <f>IFERROR(INDEX(TeamRankings!$A:$R,MATCH($A203,TeamRankings!$B:$B,0),COLUMN()-47),INDEX(TeamRankings!$A:$R,MATCH($A203&amp;" NCAA",TeamRankings!$B:$B,0),COLUMN()-47))</f>
        <v>81.760000000000005</v>
      </c>
      <c r="BL203" s="41">
        <f>IFERROR(INDEX(TeamRankings!$A:$R,MATCH($A203,TeamRankings!$B:$B,0),COLUMN()-47),INDEX(TeamRankings!$A:$R,MATCH($A203&amp;" NCAA",TeamRankings!$B:$B,0),COLUMN()-47))</f>
        <v>108.48</v>
      </c>
      <c r="BM203" s="41">
        <f>IFERROR(INDEX(TeamRankings!$A:$R,MATCH($A203,TeamRankings!$B:$B,0),COLUMN()-47),INDEX(TeamRankings!$A:$R,MATCH($A203&amp;" NCAA",TeamRankings!$B:$B,0),COLUMN()-47))</f>
        <v>-26.72</v>
      </c>
      <c r="BN203">
        <f t="shared" si="63"/>
        <v>352</v>
      </c>
      <c r="BO203">
        <f t="shared" si="64"/>
        <v>262</v>
      </c>
      <c r="BP203">
        <f t="shared" si="50"/>
        <v>60.068965517241381</v>
      </c>
      <c r="BQ203" s="41" t="str">
        <f>INDEX(TeamRankings!$A:$R,MATCH($A203,TeamRankings!$B:$B,0),3)</f>
        <v>AEC</v>
      </c>
      <c r="BR203" s="40">
        <f t="shared" si="51"/>
        <v>-12.799999999999997</v>
      </c>
      <c r="BS203" s="40">
        <f t="shared" si="52"/>
        <v>-0.152</v>
      </c>
      <c r="BT203" s="40">
        <f t="shared" si="53"/>
        <v>9.1999999999999971E-2</v>
      </c>
      <c r="BU203" s="40">
        <f t="shared" si="54"/>
        <v>-6.800000000000006E-2</v>
      </c>
      <c r="BV203" s="40">
        <f t="shared" si="55"/>
        <v>-4.4000000000000057</v>
      </c>
      <c r="BW203" s="40">
        <f t="shared" si="56"/>
        <v>10.300000000000004</v>
      </c>
      <c r="BX203" s="40">
        <f t="shared" si="57"/>
        <v>-2</v>
      </c>
      <c r="BY203" s="40">
        <f t="shared" si="58"/>
        <v>-3.1999999999999993</v>
      </c>
      <c r="BZ203" s="40">
        <f t="shared" si="59"/>
        <v>-5.1999999999999991E-2</v>
      </c>
      <c r="CA203" s="40">
        <f t="shared" si="60"/>
        <v>0.59999999999999964</v>
      </c>
      <c r="CB203" s="40">
        <f t="shared" si="61"/>
        <v>0.19999999999999929</v>
      </c>
      <c r="CC203" s="40">
        <f t="shared" si="62"/>
        <v>-0.12600000000000003</v>
      </c>
    </row>
    <row r="204" spans="1:81" x14ac:dyDescent="0.25">
      <c r="A204" t="s">
        <v>327</v>
      </c>
      <c r="B204">
        <f>IFERROR(INDEX(BasicStats!$A:$AH,MATCH($A204,BasicStats!$B:$B,0),COLUMN()+1),INDEX(BasicStats!$A:$AH,MATCH($A204&amp;" NCAA",BasicStats!$B:$B,0),COLUMN()+1))</f>
        <v>35</v>
      </c>
      <c r="C204">
        <f>IFERROR(INDEX(BasicStats!$A:$AH,MATCH($A204,BasicStats!$B:$B,0),COLUMN()+1),INDEX(BasicStats!$A:$AH,MATCH($A204&amp;" NCAA",BasicStats!$B:$B,0),COLUMN()+1))</f>
        <v>30</v>
      </c>
      <c r="D204">
        <f>IFERROR(INDEX(BasicStats!$A:$AH,MATCH($A204,BasicStats!$B:$B,0),COLUMN()+1),INDEX(BasicStats!$A:$AH,MATCH($A204&amp;" NCAA",BasicStats!$B:$B,0),COLUMN()+1))</f>
        <v>5</v>
      </c>
      <c r="E204">
        <f>IFERROR(INDEX(BasicStats!$A:$AH,MATCH($A204,BasicStats!$B:$B,0),COLUMN()+1),INDEX(BasicStats!$A:$AH,MATCH($A204&amp;" NCAA",BasicStats!$B:$B,0),COLUMN()+1))</f>
        <v>0.85699999999999998</v>
      </c>
      <c r="F204">
        <f>IFERROR(INDEX(BasicStats!$A:$AH,MATCH($A204,BasicStats!$B:$B,0),COLUMN()+1),INDEX(BasicStats!$A:$AH,MATCH($A204&amp;" NCAA",BasicStats!$B:$B,0),COLUMN()+1))</f>
        <v>10.06</v>
      </c>
      <c r="G204">
        <f>IFERROR(INDEX(BasicStats!$A:$AH,MATCH($A204,BasicStats!$B:$B,0),COLUMN()+1),INDEX(BasicStats!$A:$AH,MATCH($A204&amp;" NCAA",BasicStats!$B:$B,0),COLUMN()+1))</f>
        <v>-2.37</v>
      </c>
      <c r="H204">
        <f>IFERROR(INDEX(BasicStats!$A:$AH,MATCH($A204,BasicStats!$B:$B,0),COLUMN()+1),INDEX(BasicStats!$A:$AH,MATCH($A204&amp;" NCAA",BasicStats!$B:$B,0),COLUMN()+1))</f>
        <v>15</v>
      </c>
      <c r="I204">
        <f>IFERROR(INDEX(BasicStats!$A:$AH,MATCH($A204,BasicStats!$B:$B,0),COLUMN()+1),INDEX(BasicStats!$A:$AH,MATCH($A204&amp;" NCAA",BasicStats!$B:$B,0),COLUMN()+1))</f>
        <v>1</v>
      </c>
      <c r="J204">
        <f>IFERROR(INDEX(BasicStats!$A:$AH,MATCH($A204,BasicStats!$B:$B,0),COLUMN()+1),INDEX(BasicStats!$A:$AH,MATCH($A204&amp;" NCAA",BasicStats!$B:$B,0),COLUMN()+1))</f>
        <v>16</v>
      </c>
      <c r="K204">
        <f>IFERROR(INDEX(BasicStats!$A:$AH,MATCH($A204,BasicStats!$B:$B,0),COLUMN()+1),INDEX(BasicStats!$A:$AH,MATCH($A204&amp;" NCAA",BasicStats!$B:$B,0),COLUMN()+1))</f>
        <v>1</v>
      </c>
      <c r="L204">
        <f>IFERROR(INDEX(BasicStats!$A:$AH,MATCH($A204,BasicStats!$B:$B,0),COLUMN()+1),INDEX(BasicStats!$A:$AH,MATCH($A204&amp;" NCAA",BasicStats!$B:$B,0),COLUMN()+1))</f>
        <v>10</v>
      </c>
      <c r="M204">
        <f>IFERROR(INDEX(BasicStats!$A:$AH,MATCH($A204,BasicStats!$B:$B,0),COLUMN()+1),INDEX(BasicStats!$A:$AH,MATCH($A204&amp;" NCAA",BasicStats!$B:$B,0),COLUMN()+1))</f>
        <v>1</v>
      </c>
      <c r="N204">
        <f>IFERROR(INDEX(BasicStats!$A:$AH,MATCH($A204,BasicStats!$B:$B,0),COLUMN()+1),INDEX(BasicStats!$A:$AH,MATCH($A204&amp;" NCAA",BasicStats!$B:$B,0),COLUMN()+1))</f>
        <v>2734</v>
      </c>
      <c r="O204">
        <f>IFERROR(INDEX(BasicStats!$A:$AH,MATCH($A204,BasicStats!$B:$B,0),COLUMN()+1),INDEX(BasicStats!$A:$AH,MATCH($A204&amp;" NCAA",BasicStats!$B:$B,0),COLUMN()+1))</f>
        <v>2259</v>
      </c>
      <c r="P204">
        <f>IFERROR(INDEX(BasicStats!$A:$AH,MATCH($A204,BasicStats!$B:$B,0),COLUMN()+1),INDEX(BasicStats!$A:$AH,MATCH($A204&amp;" NCAA",BasicStats!$B:$B,0),COLUMN()+1))</f>
        <v>0</v>
      </c>
      <c r="Q204">
        <f>IFERROR(INDEX(BasicStats!$A:$AH,MATCH($A204,BasicStats!$B:$B,0),COLUMN()+1),INDEX(BasicStats!$A:$AH,MATCH($A204&amp;" NCAA",BasicStats!$B:$B,0),COLUMN()+1))</f>
        <v>1405</v>
      </c>
      <c r="R204">
        <f>IFERROR(INDEX(BasicStats!$A:$AH,MATCH($A204,BasicStats!$B:$B,0),COLUMN()+1),INDEX(BasicStats!$A:$AH,MATCH($A204&amp;" NCAA",BasicStats!$B:$B,0),COLUMN()+1))</f>
        <v>962</v>
      </c>
      <c r="S204">
        <f>IFERROR(INDEX(BasicStats!$A:$AH,MATCH($A204,BasicStats!$B:$B,0),COLUMN()+1),INDEX(BasicStats!$A:$AH,MATCH($A204&amp;" NCAA",BasicStats!$B:$B,0),COLUMN()+1))</f>
        <v>2092</v>
      </c>
      <c r="T204">
        <f>IFERROR(INDEX(BasicStats!$A:$AH,MATCH($A204,BasicStats!$B:$B,0),COLUMN()+1),INDEX(BasicStats!$A:$AH,MATCH($A204&amp;" NCAA",BasicStats!$B:$B,0),COLUMN()+1))</f>
        <v>0.46</v>
      </c>
      <c r="U204">
        <f>IFERROR(INDEX(BasicStats!$A:$AH,MATCH($A204,BasicStats!$B:$B,0),COLUMN()+1),INDEX(BasicStats!$A:$AH,MATCH($A204&amp;" NCAA",BasicStats!$B:$B,0),COLUMN()+1))</f>
        <v>326</v>
      </c>
      <c r="V204">
        <f>IFERROR(INDEX(BasicStats!$A:$AH,MATCH($A204,BasicStats!$B:$B,0),COLUMN()+1),INDEX(BasicStats!$A:$AH,MATCH($A204&amp;" NCAA",BasicStats!$B:$B,0),COLUMN()+1))</f>
        <v>977</v>
      </c>
      <c r="W204">
        <f>IFERROR(INDEX(BasicStats!$A:$AH,MATCH($A204,BasicStats!$B:$B,0),COLUMN()+1),INDEX(BasicStats!$A:$AH,MATCH($A204&amp;" NCAA",BasicStats!$B:$B,0),COLUMN()+1))</f>
        <v>0.33400000000000002</v>
      </c>
      <c r="X204">
        <f>IFERROR(INDEX(BasicStats!$A:$AH,MATCH($A204,BasicStats!$B:$B,0),COLUMN()+1),INDEX(BasicStats!$A:$AH,MATCH($A204&amp;" NCAA",BasicStats!$B:$B,0),COLUMN()+1))</f>
        <v>484</v>
      </c>
      <c r="Y204">
        <f>IFERROR(INDEX(BasicStats!$A:$AH,MATCH($A204,BasicStats!$B:$B,0),COLUMN()+1),INDEX(BasicStats!$A:$AH,MATCH($A204&amp;" NCAA",BasicStats!$B:$B,0),COLUMN()+1))</f>
        <v>714</v>
      </c>
      <c r="Z204">
        <f>IFERROR(INDEX(BasicStats!$A:$AH,MATCH($A204,BasicStats!$B:$B,0),COLUMN()+1),INDEX(BasicStats!$A:$AH,MATCH($A204&amp;" NCAA",BasicStats!$B:$B,0),COLUMN()+1))</f>
        <v>0.67800000000000005</v>
      </c>
      <c r="AA204">
        <f>IFERROR(INDEX(BasicStats!$A:$AH,MATCH($A204,BasicStats!$B:$B,0),COLUMN()+1),INDEX(BasicStats!$A:$AH,MATCH($A204&amp;" NCAA",BasicStats!$B:$B,0),COLUMN()+1))</f>
        <v>445</v>
      </c>
      <c r="AB204">
        <f>IFERROR(INDEX(BasicStats!$A:$AH,MATCH($A204,BasicStats!$B:$B,0),COLUMN()+1),INDEX(BasicStats!$A:$AH,MATCH($A204&amp;" NCAA",BasicStats!$B:$B,0),COLUMN()+1))</f>
        <v>1343</v>
      </c>
      <c r="AC204">
        <f>IFERROR(INDEX(BasicStats!$A:$AH,MATCH($A204,BasicStats!$B:$B,0),COLUMN()+1),INDEX(BasicStats!$A:$AH,MATCH($A204&amp;" NCAA",BasicStats!$B:$B,0),COLUMN()+1))</f>
        <v>515</v>
      </c>
      <c r="AD204">
        <f>IFERROR(INDEX(BasicStats!$A:$AH,MATCH($A204,BasicStats!$B:$B,0),COLUMN()+1),INDEX(BasicStats!$A:$AH,MATCH($A204&amp;" NCAA",BasicStats!$B:$B,0),COLUMN()+1))</f>
        <v>197</v>
      </c>
      <c r="AE204">
        <f>IFERROR(INDEX(BasicStats!$A:$AH,MATCH($A204,BasicStats!$B:$B,0),COLUMN()+1),INDEX(BasicStats!$A:$AH,MATCH($A204&amp;" NCAA",BasicStats!$B:$B,0),COLUMN()+1))</f>
        <v>91</v>
      </c>
      <c r="AF204">
        <f>IFERROR(INDEX(BasicStats!$A:$AH,MATCH($A204,BasicStats!$B:$B,0),COLUMN()+1),INDEX(BasicStats!$A:$AH,MATCH($A204&amp;" NCAA",BasicStats!$B:$B,0),COLUMN()+1))</f>
        <v>419</v>
      </c>
      <c r="AG204" s="38">
        <f>IFERROR(INDEX(AdvancedStats!$A:$AD,MATCH($A204,AdvancedStats!$B:$B,0),COLUMN()-15),INDEX(AdvancedStats!$A:$AD,MATCH($A204&amp;" NCAA",AdvancedStats!$B:$B,0),COLUMN()-15))</f>
        <v>68.3</v>
      </c>
      <c r="AH204" s="38">
        <f>IFERROR(INDEX(AdvancedStats!$A:$AD,MATCH($A204,AdvancedStats!$B:$B,0),COLUMN()-15),INDEX(AdvancedStats!$A:$AD,MATCH($A204&amp;" NCAA",AdvancedStats!$B:$B,0),COLUMN()-15))</f>
        <v>113.9</v>
      </c>
      <c r="AI204" s="38">
        <f>IFERROR(INDEX(AdvancedStats!$A:$AD,MATCH($A204,AdvancedStats!$B:$B,0),COLUMN()-15),INDEX(AdvancedStats!$A:$AD,MATCH($A204&amp;" NCAA",AdvancedStats!$B:$B,0),COLUMN()-15))</f>
        <v>0.34100000000000003</v>
      </c>
      <c r="AJ204" s="38">
        <f>IFERROR(INDEX(AdvancedStats!$A:$AD,MATCH($A204,AdvancedStats!$B:$B,0),COLUMN()-15),INDEX(AdvancedStats!$A:$AD,MATCH($A204&amp;" NCAA",AdvancedStats!$B:$B,0),COLUMN()-15))</f>
        <v>0.46700000000000003</v>
      </c>
      <c r="AK204" s="38">
        <f>IFERROR(INDEX(AdvancedStats!$A:$AD,MATCH($A204,AdvancedStats!$B:$B,0),COLUMN()-15),INDEX(AdvancedStats!$A:$AD,MATCH($A204&amp;" NCAA",AdvancedStats!$B:$B,0),COLUMN()-15))</f>
        <v>0.56200000000000006</v>
      </c>
      <c r="AL204" s="38">
        <f>IFERROR(INDEX(AdvancedStats!$A:$AD,MATCH($A204,AdvancedStats!$B:$B,0),COLUMN()-15),INDEX(AdvancedStats!$A:$AD,MATCH($A204&amp;" NCAA",AdvancedStats!$B:$B,0),COLUMN()-15))</f>
        <v>57.2</v>
      </c>
      <c r="AM204" s="38">
        <f>IFERROR(INDEX(AdvancedStats!$A:$AD,MATCH($A204,AdvancedStats!$B:$B,0),COLUMN()-15),INDEX(AdvancedStats!$A:$AD,MATCH($A204&amp;" NCAA",AdvancedStats!$B:$B,0),COLUMN()-15))</f>
        <v>53.5</v>
      </c>
      <c r="AN204" s="38">
        <f>IFERROR(INDEX(AdvancedStats!$A:$AD,MATCH($A204,AdvancedStats!$B:$B,0),COLUMN()-15),INDEX(AdvancedStats!$A:$AD,MATCH($A204&amp;" NCAA",AdvancedStats!$B:$B,0),COLUMN()-15))</f>
        <v>8.1999999999999993</v>
      </c>
      <c r="AO204" s="38">
        <f>IFERROR(INDEX(AdvancedStats!$A:$AD,MATCH($A204,AdvancedStats!$B:$B,0),COLUMN()-15),INDEX(AdvancedStats!$A:$AD,MATCH($A204&amp;" NCAA",AdvancedStats!$B:$B,0),COLUMN()-15))</f>
        <v>8.1</v>
      </c>
      <c r="AP204" s="38">
        <f>IFERROR(INDEX(AdvancedStats!$A:$AD,MATCH($A204,AdvancedStats!$B:$B,0),COLUMN()-15),INDEX(AdvancedStats!$A:$AD,MATCH($A204&amp;" NCAA",AdvancedStats!$B:$B,0),COLUMN()-15))</f>
        <v>0.53800000000000003</v>
      </c>
      <c r="AQ204" s="38">
        <f>IFERROR(INDEX(AdvancedStats!$A:$AD,MATCH($A204,AdvancedStats!$B:$B,0),COLUMN()-15),INDEX(AdvancedStats!$A:$AD,MATCH($A204&amp;" NCAA",AdvancedStats!$B:$B,0),COLUMN()-15))</f>
        <v>14.7</v>
      </c>
      <c r="AR204" s="38">
        <f>IFERROR(INDEX(AdvancedStats!$A:$AD,MATCH($A204,AdvancedStats!$B:$B,0),COLUMN()-15),INDEX(AdvancedStats!$A:$AD,MATCH($A204&amp;" NCAA",AdvancedStats!$B:$B,0),COLUMN()-15))</f>
        <v>36.700000000000003</v>
      </c>
      <c r="AS204" s="38">
        <f>IFERROR(INDEX(AdvancedStats!$A:$AD,MATCH($A204,AdvancedStats!$B:$B,0),COLUMN()-15),INDEX(AdvancedStats!$A:$AD,MATCH($A204&amp;" NCAA",AdvancedStats!$B:$B,0),COLUMN()-15))</f>
        <v>0.23100000000000001</v>
      </c>
      <c r="AT204" s="39">
        <f>IFERROR(INDEX(AdvancedOpponentStats!$A:$AD,MATCH($A204,AdvancedOpponentStats!$B:$B,0),COLUMN()-27),INDEX(AdvancedOpponentStats!$A:$AD,MATCH($A204&amp;" NCAA",AdvancedOpponentStats!$B:$B,0),COLUMN()-27))</f>
        <v>94.1</v>
      </c>
      <c r="AU204" s="39">
        <f>IFERROR(INDEX(AdvancedOpponentStats!$A:$AD,MATCH($A204,AdvancedOpponentStats!$B:$B,0),COLUMN()-27),INDEX(AdvancedOpponentStats!$A:$AD,MATCH($A204&amp;" NCAA",AdvancedOpponentStats!$B:$B,0),COLUMN()-27))</f>
        <v>0.32500000000000001</v>
      </c>
      <c r="AV204" s="39">
        <f>IFERROR(INDEX(AdvancedOpponentStats!$A:$AD,MATCH($A204,AdvancedOpponentStats!$B:$B,0),COLUMN()-27),INDEX(AdvancedOpponentStats!$A:$AD,MATCH($A204&amp;" NCAA",AdvancedOpponentStats!$B:$B,0),COLUMN()-27))</f>
        <v>0.40100000000000002</v>
      </c>
      <c r="AW204" s="39">
        <f>IFERROR(INDEX(AdvancedOpponentStats!$A:$AD,MATCH($A204,AdvancedOpponentStats!$B:$B,0),COLUMN()-27),INDEX(AdvancedOpponentStats!$A:$AD,MATCH($A204&amp;" NCAA",AdvancedOpponentStats!$B:$B,0),COLUMN()-27))</f>
        <v>0.52</v>
      </c>
      <c r="AX204" s="39">
        <f>IFERROR(INDEX(AdvancedOpponentStats!$A:$AD,MATCH($A204,AdvancedOpponentStats!$B:$B,0),COLUMN()-27),INDEX(AdvancedOpponentStats!$A:$AD,MATCH($A204&amp;" NCAA",AdvancedOpponentStats!$B:$B,0),COLUMN()-27))</f>
        <v>42.8</v>
      </c>
      <c r="AY204" s="39">
        <f>IFERROR(INDEX(AdvancedOpponentStats!$A:$AD,MATCH($A204,AdvancedOpponentStats!$B:$B,0),COLUMN()-27),INDEX(AdvancedOpponentStats!$A:$AD,MATCH($A204&amp;" NCAA",AdvancedOpponentStats!$B:$B,0),COLUMN()-27))</f>
        <v>38.5</v>
      </c>
      <c r="AZ204" s="39">
        <f>IFERROR(INDEX(AdvancedOpponentStats!$A:$AD,MATCH($A204,AdvancedOpponentStats!$B:$B,0),COLUMN()-27),INDEX(AdvancedOpponentStats!$A:$AD,MATCH($A204&amp;" NCAA",AdvancedOpponentStats!$B:$B,0),COLUMN()-27))</f>
        <v>7.2</v>
      </c>
      <c r="BA204" s="39">
        <f>IFERROR(INDEX(AdvancedOpponentStats!$A:$AD,MATCH($A204,AdvancedOpponentStats!$B:$B,0),COLUMN()-27),INDEX(AdvancedOpponentStats!$A:$AD,MATCH($A204&amp;" NCAA",AdvancedOpponentStats!$B:$B,0),COLUMN()-27))</f>
        <v>5.9</v>
      </c>
      <c r="BB204" s="39">
        <f>IFERROR(INDEX(AdvancedOpponentStats!$A:$AD,MATCH($A204,AdvancedOpponentStats!$B:$B,0),COLUMN()-27),INDEX(AdvancedOpponentStats!$A:$AD,MATCH($A204&amp;" NCAA",AdvancedOpponentStats!$B:$B,0),COLUMN()-27))</f>
        <v>0.48599999999999999</v>
      </c>
      <c r="BC204" s="39">
        <f>IFERROR(INDEX(AdvancedOpponentStats!$A:$AD,MATCH($A204,AdvancedOpponentStats!$B:$B,0),COLUMN()-27),INDEX(AdvancedOpponentStats!$A:$AD,MATCH($A204&amp;" NCAA",AdvancedOpponentStats!$B:$B,0),COLUMN()-27))</f>
        <v>17.5</v>
      </c>
      <c r="BD204" s="39">
        <f>IFERROR(INDEX(AdvancedOpponentStats!$A:$AD,MATCH($A204,AdvancedOpponentStats!$B:$B,0),COLUMN()-27),INDEX(AdvancedOpponentStats!$A:$AD,MATCH($A204&amp;" NCAA",AdvancedOpponentStats!$B:$B,0),COLUMN()-27))</f>
        <v>20.8</v>
      </c>
      <c r="BE204" s="39">
        <f>IFERROR(INDEX(AdvancedOpponentStats!$A:$AD,MATCH($A204,AdvancedOpponentStats!$B:$B,0),COLUMN()-27),INDEX(AdvancedOpponentStats!$A:$AD,MATCH($A204&amp;" NCAA",AdvancedOpponentStats!$B:$B,0),COLUMN()-27))</f>
        <v>0.22800000000000001</v>
      </c>
      <c r="BF204" s="41">
        <f>IFERROR(INDEX(TeamRankings!$A:$R,MATCH($A204,TeamRankings!$B:$B,0),COLUMN()-49),INDEX(TeamRankings!$A:$R,MATCH($A204&amp;" NCAA",TeamRankings!$B:$B,0),COLUMN()-49))</f>
        <v>13.57</v>
      </c>
      <c r="BG204" s="41">
        <f>IFERROR(INDEX(TeamRankings!$A:$R,MATCH($A204,TeamRankings!$B:$B,0),COLUMN()-48),INDEX(TeamRankings!$A:$R,MATCH($A204&amp;" NCAA",TeamRankings!$B:$B,0),COLUMN()-48))</f>
        <v>-2.37</v>
      </c>
      <c r="BH204" s="41">
        <f>IFERROR(INDEX(TeamRankings!$A:$R,MATCH($A204,TeamRankings!$B:$B,0),COLUMN()-47),INDEX(TeamRankings!$A:$R,MATCH($A204&amp;" NCAA",TeamRankings!$B:$B,0),COLUMN()-47))</f>
        <v>3.91</v>
      </c>
      <c r="BI204" s="41">
        <f>IFERROR(INDEX(TeamRankings!$A:$R,MATCH($A204,TeamRankings!$B:$B,0),COLUMN()-47),INDEX(TeamRankings!$A:$R,MATCH($A204&amp;" NCAA",TeamRankings!$B:$B,0),COLUMN()-47))</f>
        <v>6.15</v>
      </c>
      <c r="BJ204" s="41">
        <f>IFERROR(INDEX(TeamRankings!$A:$R,MATCH($A204,TeamRankings!$B:$B,0),COLUMN()-47),INDEX(TeamRankings!$A:$R,MATCH($A204&amp;" NCAA",TeamRankings!$B:$B,0),COLUMN()-47))</f>
        <v>10.06</v>
      </c>
      <c r="BK204" s="41">
        <f>IFERROR(INDEX(TeamRankings!$A:$R,MATCH($A204,TeamRankings!$B:$B,0),COLUMN()-47),INDEX(TeamRankings!$A:$R,MATCH($A204&amp;" NCAA",TeamRankings!$B:$B,0),COLUMN()-47))</f>
        <v>113.08</v>
      </c>
      <c r="BL204" s="41">
        <f>IFERROR(INDEX(TeamRankings!$A:$R,MATCH($A204,TeamRankings!$B:$B,0),COLUMN()-47),INDEX(TeamRankings!$A:$R,MATCH($A204&amp;" NCAA",TeamRankings!$B:$B,0),COLUMN()-47))</f>
        <v>97.8</v>
      </c>
      <c r="BM204" s="41">
        <f>IFERROR(INDEX(TeamRankings!$A:$R,MATCH($A204,TeamRankings!$B:$B,0),COLUMN()-47),INDEX(TeamRankings!$A:$R,MATCH($A204&amp;" NCAA",TeamRankings!$B:$B,0),COLUMN()-47))</f>
        <v>15.28</v>
      </c>
      <c r="BN204">
        <f t="shared" si="63"/>
        <v>39</v>
      </c>
      <c r="BO204">
        <f t="shared" si="64"/>
        <v>84</v>
      </c>
      <c r="BP204">
        <f t="shared" si="50"/>
        <v>78.114285714285714</v>
      </c>
      <c r="BQ204" s="41" t="str">
        <f>INDEX(TeamRankings!$A:$R,MATCH($A204,TeamRankings!$B:$B,0),3)</f>
        <v>WAC</v>
      </c>
      <c r="BR204" s="40">
        <f t="shared" si="51"/>
        <v>19.800000000000011</v>
      </c>
      <c r="BS204" s="40">
        <f t="shared" si="52"/>
        <v>1.6000000000000014E-2</v>
      </c>
      <c r="BT204" s="40">
        <f t="shared" si="53"/>
        <v>6.6000000000000003E-2</v>
      </c>
      <c r="BU204" s="40">
        <f t="shared" si="54"/>
        <v>4.2000000000000037E-2</v>
      </c>
      <c r="BV204" s="40">
        <f t="shared" si="55"/>
        <v>14.400000000000006</v>
      </c>
      <c r="BW204" s="40">
        <f t="shared" si="56"/>
        <v>15</v>
      </c>
      <c r="BX204" s="40">
        <f t="shared" si="57"/>
        <v>0.99999999999999911</v>
      </c>
      <c r="BY204" s="40">
        <f t="shared" si="58"/>
        <v>2.1999999999999993</v>
      </c>
      <c r="BZ204" s="40">
        <f t="shared" si="59"/>
        <v>5.2000000000000046E-2</v>
      </c>
      <c r="CA204" s="40">
        <f t="shared" si="60"/>
        <v>-2.8000000000000007</v>
      </c>
      <c r="CB204" s="40">
        <f t="shared" si="61"/>
        <v>15.900000000000002</v>
      </c>
      <c r="CC204" s="40">
        <f t="shared" si="62"/>
        <v>3.0000000000000027E-3</v>
      </c>
    </row>
    <row r="205" spans="1:81" x14ac:dyDescent="0.25">
      <c r="A205" t="s">
        <v>328</v>
      </c>
      <c r="B205">
        <f>IFERROR(INDEX(BasicStats!$A:$AH,MATCH($A205,BasicStats!$B:$B,0),COLUMN()+1),INDEX(BasicStats!$A:$AH,MATCH($A205&amp;" NCAA",BasicStats!$B:$B,0),COLUMN()+1))</f>
        <v>32</v>
      </c>
      <c r="C205">
        <f>IFERROR(INDEX(BasicStats!$A:$AH,MATCH($A205,BasicStats!$B:$B,0),COLUMN()+1),INDEX(BasicStats!$A:$AH,MATCH($A205&amp;" NCAA",BasicStats!$B:$B,0),COLUMN()+1))</f>
        <v>14</v>
      </c>
      <c r="D205">
        <f>IFERROR(INDEX(BasicStats!$A:$AH,MATCH($A205,BasicStats!$B:$B,0),COLUMN()+1),INDEX(BasicStats!$A:$AH,MATCH($A205&amp;" NCAA",BasicStats!$B:$B,0),COLUMN()+1))</f>
        <v>18</v>
      </c>
      <c r="E205">
        <f>IFERROR(INDEX(BasicStats!$A:$AH,MATCH($A205,BasicStats!$B:$B,0),COLUMN()+1),INDEX(BasicStats!$A:$AH,MATCH($A205&amp;" NCAA",BasicStats!$B:$B,0),COLUMN()+1))</f>
        <v>0.438</v>
      </c>
      <c r="F205">
        <f>IFERROR(INDEX(BasicStats!$A:$AH,MATCH($A205,BasicStats!$B:$B,0),COLUMN()+1),INDEX(BasicStats!$A:$AH,MATCH($A205&amp;" NCAA",BasicStats!$B:$B,0),COLUMN()+1))</f>
        <v>-0.54</v>
      </c>
      <c r="G205">
        <f>IFERROR(INDEX(BasicStats!$A:$AH,MATCH($A205,BasicStats!$B:$B,0),COLUMN()+1),INDEX(BasicStats!$A:$AH,MATCH($A205&amp;" NCAA",BasicStats!$B:$B,0),COLUMN()+1))</f>
        <v>1.63</v>
      </c>
      <c r="H205">
        <f>IFERROR(INDEX(BasicStats!$A:$AH,MATCH($A205,BasicStats!$B:$B,0),COLUMN()+1),INDEX(BasicStats!$A:$AH,MATCH($A205&amp;" NCAA",BasicStats!$B:$B,0),COLUMN()+1))</f>
        <v>7</v>
      </c>
      <c r="I205">
        <f>IFERROR(INDEX(BasicStats!$A:$AH,MATCH($A205,BasicStats!$B:$B,0),COLUMN()+1),INDEX(BasicStats!$A:$AH,MATCH($A205&amp;" NCAA",BasicStats!$B:$B,0),COLUMN()+1))</f>
        <v>11</v>
      </c>
      <c r="J205">
        <f>IFERROR(INDEX(BasicStats!$A:$AH,MATCH($A205,BasicStats!$B:$B,0),COLUMN()+1),INDEX(BasicStats!$A:$AH,MATCH($A205&amp;" NCAA",BasicStats!$B:$B,0),COLUMN()+1))</f>
        <v>9</v>
      </c>
      <c r="K205">
        <f>IFERROR(INDEX(BasicStats!$A:$AH,MATCH($A205,BasicStats!$B:$B,0),COLUMN()+1),INDEX(BasicStats!$A:$AH,MATCH($A205&amp;" NCAA",BasicStats!$B:$B,0),COLUMN()+1))</f>
        <v>7</v>
      </c>
      <c r="L205">
        <f>IFERROR(INDEX(BasicStats!$A:$AH,MATCH($A205,BasicStats!$B:$B,0),COLUMN()+1),INDEX(BasicStats!$A:$AH,MATCH($A205&amp;" NCAA",BasicStats!$B:$B,0),COLUMN()+1))</f>
        <v>4</v>
      </c>
      <c r="M205">
        <f>IFERROR(INDEX(BasicStats!$A:$AH,MATCH($A205,BasicStats!$B:$B,0),COLUMN()+1),INDEX(BasicStats!$A:$AH,MATCH($A205&amp;" NCAA",BasicStats!$B:$B,0),COLUMN()+1))</f>
        <v>9</v>
      </c>
      <c r="N205">
        <f>IFERROR(INDEX(BasicStats!$A:$AH,MATCH($A205,BasicStats!$B:$B,0),COLUMN()+1),INDEX(BasicStats!$A:$AH,MATCH($A205&amp;" NCAA",BasicStats!$B:$B,0),COLUMN()+1))</f>
        <v>2443</v>
      </c>
      <c r="O205">
        <f>IFERROR(INDEX(BasicStats!$A:$AH,MATCH($A205,BasicStats!$B:$B,0),COLUMN()+1),INDEX(BasicStats!$A:$AH,MATCH($A205&amp;" NCAA",BasicStats!$B:$B,0),COLUMN()+1))</f>
        <v>2454</v>
      </c>
      <c r="P205">
        <f>IFERROR(INDEX(BasicStats!$A:$AH,MATCH($A205,BasicStats!$B:$B,0),COLUMN()+1),INDEX(BasicStats!$A:$AH,MATCH($A205&amp;" NCAA",BasicStats!$B:$B,0),COLUMN()+1))</f>
        <v>0</v>
      </c>
      <c r="Q205">
        <f>IFERROR(INDEX(BasicStats!$A:$AH,MATCH($A205,BasicStats!$B:$B,0),COLUMN()+1),INDEX(BasicStats!$A:$AH,MATCH($A205&amp;" NCAA",BasicStats!$B:$B,0),COLUMN()+1))</f>
        <v>1280</v>
      </c>
      <c r="R205">
        <f>IFERROR(INDEX(BasicStats!$A:$AH,MATCH($A205,BasicStats!$B:$B,0),COLUMN()+1),INDEX(BasicStats!$A:$AH,MATCH($A205&amp;" NCAA",BasicStats!$B:$B,0),COLUMN()+1))</f>
        <v>814</v>
      </c>
      <c r="S205">
        <f>IFERROR(INDEX(BasicStats!$A:$AH,MATCH($A205,BasicStats!$B:$B,0),COLUMN()+1),INDEX(BasicStats!$A:$AH,MATCH($A205&amp;" NCAA",BasicStats!$B:$B,0),COLUMN()+1))</f>
        <v>1927</v>
      </c>
      <c r="T205">
        <f>IFERROR(INDEX(BasicStats!$A:$AH,MATCH($A205,BasicStats!$B:$B,0),COLUMN()+1),INDEX(BasicStats!$A:$AH,MATCH($A205&amp;" NCAA",BasicStats!$B:$B,0),COLUMN()+1))</f>
        <v>0.42199999999999999</v>
      </c>
      <c r="U205">
        <f>IFERROR(INDEX(BasicStats!$A:$AH,MATCH($A205,BasicStats!$B:$B,0),COLUMN()+1),INDEX(BasicStats!$A:$AH,MATCH($A205&amp;" NCAA",BasicStats!$B:$B,0),COLUMN()+1))</f>
        <v>292</v>
      </c>
      <c r="V205">
        <f>IFERROR(INDEX(BasicStats!$A:$AH,MATCH($A205,BasicStats!$B:$B,0),COLUMN()+1),INDEX(BasicStats!$A:$AH,MATCH($A205&amp;" NCAA",BasicStats!$B:$B,0),COLUMN()+1))</f>
        <v>844</v>
      </c>
      <c r="W205">
        <f>IFERROR(INDEX(BasicStats!$A:$AH,MATCH($A205,BasicStats!$B:$B,0),COLUMN()+1),INDEX(BasicStats!$A:$AH,MATCH($A205&amp;" NCAA",BasicStats!$B:$B,0),COLUMN()+1))</f>
        <v>0.34599999999999997</v>
      </c>
      <c r="X205">
        <f>IFERROR(INDEX(BasicStats!$A:$AH,MATCH($A205,BasicStats!$B:$B,0),COLUMN()+1),INDEX(BasicStats!$A:$AH,MATCH($A205&amp;" NCAA",BasicStats!$B:$B,0),COLUMN()+1))</f>
        <v>523</v>
      </c>
      <c r="Y205">
        <f>IFERROR(INDEX(BasicStats!$A:$AH,MATCH($A205,BasicStats!$B:$B,0),COLUMN()+1),INDEX(BasicStats!$A:$AH,MATCH($A205&amp;" NCAA",BasicStats!$B:$B,0),COLUMN()+1))</f>
        <v>745</v>
      </c>
      <c r="Z205">
        <f>IFERROR(INDEX(BasicStats!$A:$AH,MATCH($A205,BasicStats!$B:$B,0),COLUMN()+1),INDEX(BasicStats!$A:$AH,MATCH($A205&amp;" NCAA",BasicStats!$B:$B,0),COLUMN()+1))</f>
        <v>0.70199999999999996</v>
      </c>
      <c r="AA205">
        <f>IFERROR(INDEX(BasicStats!$A:$AH,MATCH($A205,BasicStats!$B:$B,0),COLUMN()+1),INDEX(BasicStats!$A:$AH,MATCH($A205&amp;" NCAA",BasicStats!$B:$B,0),COLUMN()+1))</f>
        <v>351</v>
      </c>
      <c r="AB205">
        <f>IFERROR(INDEX(BasicStats!$A:$AH,MATCH($A205,BasicStats!$B:$B,0),COLUMN()+1),INDEX(BasicStats!$A:$AH,MATCH($A205&amp;" NCAA",BasicStats!$B:$B,0),COLUMN()+1))</f>
        <v>1200</v>
      </c>
      <c r="AC205">
        <f>IFERROR(INDEX(BasicStats!$A:$AH,MATCH($A205,BasicStats!$B:$B,0),COLUMN()+1),INDEX(BasicStats!$A:$AH,MATCH($A205&amp;" NCAA",BasicStats!$B:$B,0),COLUMN()+1))</f>
        <v>446</v>
      </c>
      <c r="AD205">
        <f>IFERROR(INDEX(BasicStats!$A:$AH,MATCH($A205,BasicStats!$B:$B,0),COLUMN()+1),INDEX(BasicStats!$A:$AH,MATCH($A205&amp;" NCAA",BasicStats!$B:$B,0),COLUMN()+1))</f>
        <v>220</v>
      </c>
      <c r="AE205">
        <f>IFERROR(INDEX(BasicStats!$A:$AH,MATCH($A205,BasicStats!$B:$B,0),COLUMN()+1),INDEX(BasicStats!$A:$AH,MATCH($A205&amp;" NCAA",BasicStats!$B:$B,0),COLUMN()+1))</f>
        <v>107</v>
      </c>
      <c r="AF205">
        <f>IFERROR(INDEX(BasicStats!$A:$AH,MATCH($A205,BasicStats!$B:$B,0),COLUMN()+1),INDEX(BasicStats!$A:$AH,MATCH($A205&amp;" NCAA",BasicStats!$B:$B,0),COLUMN()+1))</f>
        <v>455</v>
      </c>
      <c r="AG205" s="38">
        <f>IFERROR(INDEX(AdvancedStats!$A:$AD,MATCH($A205,AdvancedStats!$B:$B,0),COLUMN()-15),INDEX(AdvancedStats!$A:$AD,MATCH($A205&amp;" NCAA",AdvancedStats!$B:$B,0),COLUMN()-15))</f>
        <v>74.5</v>
      </c>
      <c r="AH205" s="38">
        <f>IFERROR(INDEX(AdvancedStats!$A:$AD,MATCH($A205,AdvancedStats!$B:$B,0),COLUMN()-15),INDEX(AdvancedStats!$A:$AD,MATCH($A205&amp;" NCAA",AdvancedStats!$B:$B,0),COLUMN()-15))</f>
        <v>102.5</v>
      </c>
      <c r="AI205" s="38">
        <f>IFERROR(INDEX(AdvancedStats!$A:$AD,MATCH($A205,AdvancedStats!$B:$B,0),COLUMN()-15),INDEX(AdvancedStats!$A:$AD,MATCH($A205&amp;" NCAA",AdvancedStats!$B:$B,0),COLUMN()-15))</f>
        <v>0.38700000000000001</v>
      </c>
      <c r="AJ205" s="38">
        <f>IFERROR(INDEX(AdvancedStats!$A:$AD,MATCH($A205,AdvancedStats!$B:$B,0),COLUMN()-15),INDEX(AdvancedStats!$A:$AD,MATCH($A205&amp;" NCAA",AdvancedStats!$B:$B,0),COLUMN()-15))</f>
        <v>0.438</v>
      </c>
      <c r="AK205" s="38">
        <f>IFERROR(INDEX(AdvancedStats!$A:$AD,MATCH($A205,AdvancedStats!$B:$B,0),COLUMN()-15),INDEX(AdvancedStats!$A:$AD,MATCH($A205&amp;" NCAA",AdvancedStats!$B:$B,0),COLUMN()-15))</f>
        <v>0.53600000000000003</v>
      </c>
      <c r="AL205" s="38">
        <f>IFERROR(INDEX(AdvancedStats!$A:$AD,MATCH($A205,AdvancedStats!$B:$B,0),COLUMN()-15),INDEX(AdvancedStats!$A:$AD,MATCH($A205&amp;" NCAA",AdvancedStats!$B:$B,0),COLUMN()-15))</f>
        <v>50.2</v>
      </c>
      <c r="AM205" s="38">
        <f>IFERROR(INDEX(AdvancedStats!$A:$AD,MATCH($A205,AdvancedStats!$B:$B,0),COLUMN()-15),INDEX(AdvancedStats!$A:$AD,MATCH($A205&amp;" NCAA",AdvancedStats!$B:$B,0),COLUMN()-15))</f>
        <v>54.8</v>
      </c>
      <c r="AN205" s="38">
        <f>IFERROR(INDEX(AdvancedStats!$A:$AD,MATCH($A205,AdvancedStats!$B:$B,0),COLUMN()-15),INDEX(AdvancedStats!$A:$AD,MATCH($A205&amp;" NCAA",AdvancedStats!$B:$B,0),COLUMN()-15))</f>
        <v>9.1999999999999993</v>
      </c>
      <c r="AO205" s="38">
        <f>IFERROR(INDEX(AdvancedStats!$A:$AD,MATCH($A205,AdvancedStats!$B:$B,0),COLUMN()-15),INDEX(AdvancedStats!$A:$AD,MATCH($A205&amp;" NCAA",AdvancedStats!$B:$B,0),COLUMN()-15))</f>
        <v>8.4</v>
      </c>
      <c r="AP205" s="38">
        <f>IFERROR(INDEX(AdvancedStats!$A:$AD,MATCH($A205,AdvancedStats!$B:$B,0),COLUMN()-15),INDEX(AdvancedStats!$A:$AD,MATCH($A205&amp;" NCAA",AdvancedStats!$B:$B,0),COLUMN()-15))</f>
        <v>0.498</v>
      </c>
      <c r="AQ205" s="38">
        <f>IFERROR(INDEX(AdvancedStats!$A:$AD,MATCH($A205,AdvancedStats!$B:$B,0),COLUMN()-15),INDEX(AdvancedStats!$A:$AD,MATCH($A205&amp;" NCAA",AdvancedStats!$B:$B,0),COLUMN()-15))</f>
        <v>16.600000000000001</v>
      </c>
      <c r="AR205" s="38">
        <f>IFERROR(INDEX(AdvancedStats!$A:$AD,MATCH($A205,AdvancedStats!$B:$B,0),COLUMN()-15),INDEX(AdvancedStats!$A:$AD,MATCH($A205&amp;" NCAA",AdvancedStats!$B:$B,0),COLUMN()-15))</f>
        <v>28.7</v>
      </c>
      <c r="AS205" s="38">
        <f>IFERROR(INDEX(AdvancedStats!$A:$AD,MATCH($A205,AdvancedStats!$B:$B,0),COLUMN()-15),INDEX(AdvancedStats!$A:$AD,MATCH($A205&amp;" NCAA",AdvancedStats!$B:$B,0),COLUMN()-15))</f>
        <v>0.27100000000000002</v>
      </c>
      <c r="AT205" s="39">
        <f>IFERROR(INDEX(AdvancedOpponentStats!$A:$AD,MATCH($A205,AdvancedOpponentStats!$B:$B,0),COLUMN()-27),INDEX(AdvancedOpponentStats!$A:$AD,MATCH($A205&amp;" NCAA",AdvancedOpponentStats!$B:$B,0),COLUMN()-27))</f>
        <v>103</v>
      </c>
      <c r="AU205" s="39">
        <f>IFERROR(INDEX(AdvancedOpponentStats!$A:$AD,MATCH($A205,AdvancedOpponentStats!$B:$B,0),COLUMN()-27),INDEX(AdvancedOpponentStats!$A:$AD,MATCH($A205&amp;" NCAA",AdvancedOpponentStats!$B:$B,0),COLUMN()-27))</f>
        <v>0.36799999999999999</v>
      </c>
      <c r="AV205" s="39">
        <f>IFERROR(INDEX(AdvancedOpponentStats!$A:$AD,MATCH($A205,AdvancedOpponentStats!$B:$B,0),COLUMN()-27),INDEX(AdvancedOpponentStats!$A:$AD,MATCH($A205&amp;" NCAA",AdvancedOpponentStats!$B:$B,0),COLUMN()-27))</f>
        <v>0.33700000000000002</v>
      </c>
      <c r="AW205" s="39">
        <f>IFERROR(INDEX(AdvancedOpponentStats!$A:$AD,MATCH($A205,AdvancedOpponentStats!$B:$B,0),COLUMN()-27),INDEX(AdvancedOpponentStats!$A:$AD,MATCH($A205&amp;" NCAA",AdvancedOpponentStats!$B:$B,0),COLUMN()-27))</f>
        <v>0.54300000000000004</v>
      </c>
      <c r="AX205" s="39">
        <f>IFERROR(INDEX(AdvancedOpponentStats!$A:$AD,MATCH($A205,AdvancedOpponentStats!$B:$B,0),COLUMN()-27),INDEX(AdvancedOpponentStats!$A:$AD,MATCH($A205&amp;" NCAA",AdvancedOpponentStats!$B:$B,0),COLUMN()-27))</f>
        <v>49.8</v>
      </c>
      <c r="AY205" s="39">
        <f>IFERROR(INDEX(AdvancedOpponentStats!$A:$AD,MATCH($A205,AdvancedOpponentStats!$B:$B,0),COLUMN()-27),INDEX(AdvancedOpponentStats!$A:$AD,MATCH($A205&amp;" NCAA",AdvancedOpponentStats!$B:$B,0),COLUMN()-27))</f>
        <v>56</v>
      </c>
      <c r="AZ205" s="39">
        <f>IFERROR(INDEX(AdvancedOpponentStats!$A:$AD,MATCH($A205,AdvancedOpponentStats!$B:$B,0),COLUMN()-27),INDEX(AdvancedOpponentStats!$A:$AD,MATCH($A205&amp;" NCAA",AdvancedOpponentStats!$B:$B,0),COLUMN()-27))</f>
        <v>9.4</v>
      </c>
      <c r="BA205" s="39">
        <f>IFERROR(INDEX(AdvancedOpponentStats!$A:$AD,MATCH($A205,AdvancedOpponentStats!$B:$B,0),COLUMN()-27),INDEX(AdvancedOpponentStats!$A:$AD,MATCH($A205&amp;" NCAA",AdvancedOpponentStats!$B:$B,0),COLUMN()-27))</f>
        <v>9.6</v>
      </c>
      <c r="BB205" s="39">
        <f>IFERROR(INDEX(AdvancedOpponentStats!$A:$AD,MATCH($A205,AdvancedOpponentStats!$B:$B,0),COLUMN()-27),INDEX(AdvancedOpponentStats!$A:$AD,MATCH($A205&amp;" NCAA",AdvancedOpponentStats!$B:$B,0),COLUMN()-27))</f>
        <v>0.51100000000000001</v>
      </c>
      <c r="BC205" s="39">
        <f>IFERROR(INDEX(AdvancedOpponentStats!$A:$AD,MATCH($A205,AdvancedOpponentStats!$B:$B,0),COLUMN()-27),INDEX(AdvancedOpponentStats!$A:$AD,MATCH($A205&amp;" NCAA",AdvancedOpponentStats!$B:$B,0),COLUMN()-27))</f>
        <v>16.2</v>
      </c>
      <c r="BD205" s="39">
        <f>IFERROR(INDEX(AdvancedOpponentStats!$A:$AD,MATCH($A205,AdvancedOpponentStats!$B:$B,0),COLUMN()-27),INDEX(AdvancedOpponentStats!$A:$AD,MATCH($A205&amp;" NCAA",AdvancedOpponentStats!$B:$B,0),COLUMN()-27))</f>
        <v>27.3</v>
      </c>
      <c r="BE205" s="39">
        <f>IFERROR(INDEX(AdvancedOpponentStats!$A:$AD,MATCH($A205,AdvancedOpponentStats!$B:$B,0),COLUMN()-27),INDEX(AdvancedOpponentStats!$A:$AD,MATCH($A205&amp;" NCAA",AdvancedOpponentStats!$B:$B,0),COLUMN()-27))</f>
        <v>0.252</v>
      </c>
      <c r="BF205" s="41">
        <f>IFERROR(INDEX(TeamRankings!$A:$R,MATCH($A205,TeamRankings!$B:$B,0),COLUMN()-49),INDEX(TeamRankings!$A:$R,MATCH($A205&amp;" NCAA",TeamRankings!$B:$B,0),COLUMN()-49))</f>
        <v>-0.34</v>
      </c>
      <c r="BG205" s="41">
        <f>IFERROR(INDEX(TeamRankings!$A:$R,MATCH($A205,TeamRankings!$B:$B,0),COLUMN()-48),INDEX(TeamRankings!$A:$R,MATCH($A205&amp;" NCAA",TeamRankings!$B:$B,0),COLUMN()-48))</f>
        <v>1.63</v>
      </c>
      <c r="BH205" s="41">
        <f>IFERROR(INDEX(TeamRankings!$A:$R,MATCH($A205,TeamRankings!$B:$B,0),COLUMN()-47),INDEX(TeamRankings!$A:$R,MATCH($A205&amp;" NCAA",TeamRankings!$B:$B,0),COLUMN()-47))</f>
        <v>4.75</v>
      </c>
      <c r="BI205" s="41">
        <f>IFERROR(INDEX(TeamRankings!$A:$R,MATCH($A205,TeamRankings!$B:$B,0),COLUMN()-47),INDEX(TeamRankings!$A:$R,MATCH($A205&amp;" NCAA",TeamRankings!$B:$B,0),COLUMN()-47))</f>
        <v>-5.28</v>
      </c>
      <c r="BJ205" s="41">
        <f>IFERROR(INDEX(TeamRankings!$A:$R,MATCH($A205,TeamRankings!$B:$B,0),COLUMN()-47),INDEX(TeamRankings!$A:$R,MATCH($A205&amp;" NCAA",TeamRankings!$B:$B,0),COLUMN()-47))</f>
        <v>-0.54</v>
      </c>
      <c r="BK205" s="41">
        <f>IFERROR(INDEX(TeamRankings!$A:$R,MATCH($A205,TeamRankings!$B:$B,0),COLUMN()-47),INDEX(TeamRankings!$A:$R,MATCH($A205&amp;" NCAA",TeamRankings!$B:$B,0),COLUMN()-47))</f>
        <v>103.27</v>
      </c>
      <c r="BL205" s="41">
        <f>IFERROR(INDEX(TeamRankings!$A:$R,MATCH($A205,TeamRankings!$B:$B,0),COLUMN()-47),INDEX(TeamRankings!$A:$R,MATCH($A205&amp;" NCAA",TeamRankings!$B:$B,0),COLUMN()-47))</f>
        <v>103.17</v>
      </c>
      <c r="BM205" s="41">
        <f>IFERROR(INDEX(TeamRankings!$A:$R,MATCH($A205,TeamRankings!$B:$B,0),COLUMN()-47),INDEX(TeamRankings!$A:$R,MATCH($A205&amp;" NCAA",TeamRankings!$B:$B,0),COLUMN()-47))</f>
        <v>0.1</v>
      </c>
      <c r="BN205">
        <f t="shared" si="63"/>
        <v>173</v>
      </c>
      <c r="BO205">
        <f t="shared" si="64"/>
        <v>164</v>
      </c>
      <c r="BP205">
        <f t="shared" si="50"/>
        <v>76.34375</v>
      </c>
      <c r="BQ205" s="41" t="str">
        <f>INDEX(TeamRankings!$A:$R,MATCH($A205,TeamRankings!$B:$B,0),3)</f>
        <v>MWC</v>
      </c>
      <c r="BR205" s="40">
        <f t="shared" si="51"/>
        <v>-0.5</v>
      </c>
      <c r="BS205" s="40">
        <f t="shared" si="52"/>
        <v>1.9000000000000017E-2</v>
      </c>
      <c r="BT205" s="40">
        <f t="shared" si="53"/>
        <v>0.10099999999999998</v>
      </c>
      <c r="BU205" s="40">
        <f t="shared" si="54"/>
        <v>-7.0000000000000062E-3</v>
      </c>
      <c r="BV205" s="40">
        <f t="shared" si="55"/>
        <v>0.40000000000000568</v>
      </c>
      <c r="BW205" s="40">
        <f t="shared" si="56"/>
        <v>-1.2000000000000028</v>
      </c>
      <c r="BX205" s="40">
        <f t="shared" si="57"/>
        <v>-0.20000000000000107</v>
      </c>
      <c r="BY205" s="40">
        <f t="shared" si="58"/>
        <v>-1.1999999999999993</v>
      </c>
      <c r="BZ205" s="40">
        <f t="shared" si="59"/>
        <v>-1.3000000000000012E-2</v>
      </c>
      <c r="CA205" s="40">
        <f t="shared" si="60"/>
        <v>0.40000000000000213</v>
      </c>
      <c r="CB205" s="40">
        <f t="shared" si="61"/>
        <v>1.3999999999999986</v>
      </c>
      <c r="CC205" s="40">
        <f t="shared" si="62"/>
        <v>1.9000000000000017E-2</v>
      </c>
    </row>
    <row r="206" spans="1:81" x14ac:dyDescent="0.25">
      <c r="A206" t="s">
        <v>74</v>
      </c>
      <c r="B206">
        <f>IFERROR(INDEX(BasicStats!$A:$AH,MATCH($A206,BasicStats!$B:$B,0),COLUMN()+1),INDEX(BasicStats!$A:$AH,MATCH($A206&amp;" NCAA",BasicStats!$B:$B,0),COLUMN()+1))</f>
        <v>33</v>
      </c>
      <c r="C206">
        <f>IFERROR(INDEX(BasicStats!$A:$AH,MATCH($A206,BasicStats!$B:$B,0),COLUMN()+1),INDEX(BasicStats!$A:$AH,MATCH($A206&amp;" NCAA",BasicStats!$B:$B,0),COLUMN()+1))</f>
        <v>19</v>
      </c>
      <c r="D206">
        <f>IFERROR(INDEX(BasicStats!$A:$AH,MATCH($A206,BasicStats!$B:$B,0),COLUMN()+1),INDEX(BasicStats!$A:$AH,MATCH($A206&amp;" NCAA",BasicStats!$B:$B,0),COLUMN()+1))</f>
        <v>14</v>
      </c>
      <c r="E206">
        <f>IFERROR(INDEX(BasicStats!$A:$AH,MATCH($A206,BasicStats!$B:$B,0),COLUMN()+1),INDEX(BasicStats!$A:$AH,MATCH($A206&amp;" NCAA",BasicStats!$B:$B,0),COLUMN()+1))</f>
        <v>0.57599999999999996</v>
      </c>
      <c r="F206">
        <f>IFERROR(INDEX(BasicStats!$A:$AH,MATCH($A206,BasicStats!$B:$B,0),COLUMN()+1),INDEX(BasicStats!$A:$AH,MATCH($A206&amp;" NCAA",BasicStats!$B:$B,0),COLUMN()+1))</f>
        <v>-8.8800000000000008</v>
      </c>
      <c r="G206">
        <f>IFERROR(INDEX(BasicStats!$A:$AH,MATCH($A206,BasicStats!$B:$B,0),COLUMN()+1),INDEX(BasicStats!$A:$AH,MATCH($A206&amp;" NCAA",BasicStats!$B:$B,0),COLUMN()+1))</f>
        <v>-6.47</v>
      </c>
      <c r="H206">
        <f>IFERROR(INDEX(BasicStats!$A:$AH,MATCH($A206,BasicStats!$B:$B,0),COLUMN()+1),INDEX(BasicStats!$A:$AH,MATCH($A206&amp;" NCAA",BasicStats!$B:$B,0),COLUMN()+1))</f>
        <v>12</v>
      </c>
      <c r="I206">
        <f>IFERROR(INDEX(BasicStats!$A:$AH,MATCH($A206,BasicStats!$B:$B,0),COLUMN()+1),INDEX(BasicStats!$A:$AH,MATCH($A206&amp;" NCAA",BasicStats!$B:$B,0),COLUMN()+1))</f>
        <v>6</v>
      </c>
      <c r="J206">
        <f>IFERROR(INDEX(BasicStats!$A:$AH,MATCH($A206,BasicStats!$B:$B,0),COLUMN()+1),INDEX(BasicStats!$A:$AH,MATCH($A206&amp;" NCAA",BasicStats!$B:$B,0),COLUMN()+1))</f>
        <v>12</v>
      </c>
      <c r="K206">
        <f>IFERROR(INDEX(BasicStats!$A:$AH,MATCH($A206,BasicStats!$B:$B,0),COLUMN()+1),INDEX(BasicStats!$A:$AH,MATCH($A206&amp;" NCAA",BasicStats!$B:$B,0),COLUMN()+1))</f>
        <v>4</v>
      </c>
      <c r="L206">
        <f>IFERROR(INDEX(BasicStats!$A:$AH,MATCH($A206,BasicStats!$B:$B,0),COLUMN()+1),INDEX(BasicStats!$A:$AH,MATCH($A206&amp;" NCAA",BasicStats!$B:$B,0),COLUMN()+1))</f>
        <v>5</v>
      </c>
      <c r="M206">
        <f>IFERROR(INDEX(BasicStats!$A:$AH,MATCH($A206,BasicStats!$B:$B,0),COLUMN()+1),INDEX(BasicStats!$A:$AH,MATCH($A206&amp;" NCAA",BasicStats!$B:$B,0),COLUMN()+1))</f>
        <v>9</v>
      </c>
      <c r="N206">
        <f>IFERROR(INDEX(BasicStats!$A:$AH,MATCH($A206,BasicStats!$B:$B,0),COLUMN()+1),INDEX(BasicStats!$A:$AH,MATCH($A206&amp;" NCAA",BasicStats!$B:$B,0),COLUMN()+1))</f>
        <v>2384</v>
      </c>
      <c r="O206">
        <f>IFERROR(INDEX(BasicStats!$A:$AH,MATCH($A206,BasicStats!$B:$B,0),COLUMN()+1),INDEX(BasicStats!$A:$AH,MATCH($A206&amp;" NCAA",BasicStats!$B:$B,0),COLUMN()+1))</f>
        <v>2325</v>
      </c>
      <c r="P206">
        <f>IFERROR(INDEX(BasicStats!$A:$AH,MATCH($A206,BasicStats!$B:$B,0),COLUMN()+1),INDEX(BasicStats!$A:$AH,MATCH($A206&amp;" NCAA",BasicStats!$B:$B,0),COLUMN()+1))</f>
        <v>0</v>
      </c>
      <c r="Q206">
        <f>IFERROR(INDEX(BasicStats!$A:$AH,MATCH($A206,BasicStats!$B:$B,0),COLUMN()+1),INDEX(BasicStats!$A:$AH,MATCH($A206&amp;" NCAA",BasicStats!$B:$B,0),COLUMN()+1))</f>
        <v>1345</v>
      </c>
      <c r="R206">
        <f>IFERROR(INDEX(BasicStats!$A:$AH,MATCH($A206,BasicStats!$B:$B,0),COLUMN()+1),INDEX(BasicStats!$A:$AH,MATCH($A206&amp;" NCAA",BasicStats!$B:$B,0),COLUMN()+1))</f>
        <v>862</v>
      </c>
      <c r="S206">
        <f>IFERROR(INDEX(BasicStats!$A:$AH,MATCH($A206,BasicStats!$B:$B,0),COLUMN()+1),INDEX(BasicStats!$A:$AH,MATCH($A206&amp;" NCAA",BasicStats!$B:$B,0),COLUMN()+1))</f>
        <v>1941</v>
      </c>
      <c r="T206">
        <f>IFERROR(INDEX(BasicStats!$A:$AH,MATCH($A206,BasicStats!$B:$B,0),COLUMN()+1),INDEX(BasicStats!$A:$AH,MATCH($A206&amp;" NCAA",BasicStats!$B:$B,0),COLUMN()+1))</f>
        <v>0.44400000000000001</v>
      </c>
      <c r="U206">
        <f>IFERROR(INDEX(BasicStats!$A:$AH,MATCH($A206,BasicStats!$B:$B,0),COLUMN()+1),INDEX(BasicStats!$A:$AH,MATCH($A206&amp;" NCAA",BasicStats!$B:$B,0),COLUMN()+1))</f>
        <v>189</v>
      </c>
      <c r="V206">
        <f>IFERROR(INDEX(BasicStats!$A:$AH,MATCH($A206,BasicStats!$B:$B,0),COLUMN()+1),INDEX(BasicStats!$A:$AH,MATCH($A206&amp;" NCAA",BasicStats!$B:$B,0),COLUMN()+1))</f>
        <v>566</v>
      </c>
      <c r="W206">
        <f>IFERROR(INDEX(BasicStats!$A:$AH,MATCH($A206,BasicStats!$B:$B,0),COLUMN()+1),INDEX(BasicStats!$A:$AH,MATCH($A206&amp;" NCAA",BasicStats!$B:$B,0),COLUMN()+1))</f>
        <v>0.33400000000000002</v>
      </c>
      <c r="X206">
        <f>IFERROR(INDEX(BasicStats!$A:$AH,MATCH($A206,BasicStats!$B:$B,0),COLUMN()+1),INDEX(BasicStats!$A:$AH,MATCH($A206&amp;" NCAA",BasicStats!$B:$B,0),COLUMN()+1))</f>
        <v>471</v>
      </c>
      <c r="Y206">
        <f>IFERROR(INDEX(BasicStats!$A:$AH,MATCH($A206,BasicStats!$B:$B,0),COLUMN()+1),INDEX(BasicStats!$A:$AH,MATCH($A206&amp;" NCAA",BasicStats!$B:$B,0),COLUMN()+1))</f>
        <v>681</v>
      </c>
      <c r="Z206">
        <f>IFERROR(INDEX(BasicStats!$A:$AH,MATCH($A206,BasicStats!$B:$B,0),COLUMN()+1),INDEX(BasicStats!$A:$AH,MATCH($A206&amp;" NCAA",BasicStats!$B:$B,0),COLUMN()+1))</f>
        <v>0.69199999999999995</v>
      </c>
      <c r="AA206">
        <f>IFERROR(INDEX(BasicStats!$A:$AH,MATCH($A206,BasicStats!$B:$B,0),COLUMN()+1),INDEX(BasicStats!$A:$AH,MATCH($A206&amp;" NCAA",BasicStats!$B:$B,0),COLUMN()+1))</f>
        <v>393</v>
      </c>
      <c r="AB206">
        <f>IFERROR(INDEX(BasicStats!$A:$AH,MATCH($A206,BasicStats!$B:$B,0),COLUMN()+1),INDEX(BasicStats!$A:$AH,MATCH($A206&amp;" NCAA",BasicStats!$B:$B,0),COLUMN()+1))</f>
        <v>1166</v>
      </c>
      <c r="AC206">
        <f>IFERROR(INDEX(BasicStats!$A:$AH,MATCH($A206,BasicStats!$B:$B,0),COLUMN()+1),INDEX(BasicStats!$A:$AH,MATCH($A206&amp;" NCAA",BasicStats!$B:$B,0),COLUMN()+1))</f>
        <v>497</v>
      </c>
      <c r="AD206">
        <f>IFERROR(INDEX(BasicStats!$A:$AH,MATCH($A206,BasicStats!$B:$B,0),COLUMN()+1),INDEX(BasicStats!$A:$AH,MATCH($A206&amp;" NCAA",BasicStats!$B:$B,0),COLUMN()+1))</f>
        <v>285</v>
      </c>
      <c r="AE206">
        <f>IFERROR(INDEX(BasicStats!$A:$AH,MATCH($A206,BasicStats!$B:$B,0),COLUMN()+1),INDEX(BasicStats!$A:$AH,MATCH($A206&amp;" NCAA",BasicStats!$B:$B,0),COLUMN()+1))</f>
        <v>133</v>
      </c>
      <c r="AF206">
        <f>IFERROR(INDEX(BasicStats!$A:$AH,MATCH($A206,BasicStats!$B:$B,0),COLUMN()+1),INDEX(BasicStats!$A:$AH,MATCH($A206&amp;" NCAA",BasicStats!$B:$B,0),COLUMN()+1))</f>
        <v>517</v>
      </c>
      <c r="AG206" s="38">
        <f>IFERROR(INDEX(AdvancedStats!$A:$AD,MATCH($A206,AdvancedStats!$B:$B,0),COLUMN()-15),INDEX(AdvancedStats!$A:$AD,MATCH($A206&amp;" NCAA",AdvancedStats!$B:$B,0),COLUMN()-15))</f>
        <v>71.099999999999994</v>
      </c>
      <c r="AH206" s="38">
        <f>IFERROR(INDEX(AdvancedStats!$A:$AD,MATCH($A206,AdvancedStats!$B:$B,0),COLUMN()-15),INDEX(AdvancedStats!$A:$AD,MATCH($A206&amp;" NCAA",AdvancedStats!$B:$B,0),COLUMN()-15))</f>
        <v>99.7</v>
      </c>
      <c r="AI206" s="38">
        <f>IFERROR(INDEX(AdvancedStats!$A:$AD,MATCH($A206,AdvancedStats!$B:$B,0),COLUMN()-15),INDEX(AdvancedStats!$A:$AD,MATCH($A206&amp;" NCAA",AdvancedStats!$B:$B,0),COLUMN()-15))</f>
        <v>0.35099999999999998</v>
      </c>
      <c r="AJ206" s="38">
        <f>IFERROR(INDEX(AdvancedStats!$A:$AD,MATCH($A206,AdvancedStats!$B:$B,0),COLUMN()-15),INDEX(AdvancedStats!$A:$AD,MATCH($A206&amp;" NCAA",AdvancedStats!$B:$B,0),COLUMN()-15))</f>
        <v>0.29199999999999998</v>
      </c>
      <c r="AK206" s="38">
        <f>IFERROR(INDEX(AdvancedStats!$A:$AD,MATCH($A206,AdvancedStats!$B:$B,0),COLUMN()-15),INDEX(AdvancedStats!$A:$AD,MATCH($A206&amp;" NCAA",AdvancedStats!$B:$B,0),COLUMN()-15))</f>
        <v>0.52600000000000002</v>
      </c>
      <c r="AL206" s="38">
        <f>IFERROR(INDEX(AdvancedStats!$A:$AD,MATCH($A206,AdvancedStats!$B:$B,0),COLUMN()-15),INDEX(AdvancedStats!$A:$AD,MATCH($A206&amp;" NCAA",AdvancedStats!$B:$B,0),COLUMN()-15))</f>
        <v>49.7</v>
      </c>
      <c r="AM206" s="38">
        <f>IFERROR(INDEX(AdvancedStats!$A:$AD,MATCH($A206,AdvancedStats!$B:$B,0),COLUMN()-15),INDEX(AdvancedStats!$A:$AD,MATCH($A206&amp;" NCAA",AdvancedStats!$B:$B,0),COLUMN()-15))</f>
        <v>57.7</v>
      </c>
      <c r="AN206" s="38">
        <f>IFERROR(INDEX(AdvancedStats!$A:$AD,MATCH($A206,AdvancedStats!$B:$B,0),COLUMN()-15),INDEX(AdvancedStats!$A:$AD,MATCH($A206&amp;" NCAA",AdvancedStats!$B:$B,0),COLUMN()-15))</f>
        <v>11.9</v>
      </c>
      <c r="AO206" s="38">
        <f>IFERROR(INDEX(AdvancedStats!$A:$AD,MATCH($A206,AdvancedStats!$B:$B,0),COLUMN()-15),INDEX(AdvancedStats!$A:$AD,MATCH($A206&amp;" NCAA",AdvancedStats!$B:$B,0),COLUMN()-15))</f>
        <v>10.8</v>
      </c>
      <c r="AP206" s="38">
        <f>IFERROR(INDEX(AdvancedStats!$A:$AD,MATCH($A206,AdvancedStats!$B:$B,0),COLUMN()-15),INDEX(AdvancedStats!$A:$AD,MATCH($A206&amp;" NCAA",AdvancedStats!$B:$B,0),COLUMN()-15))</f>
        <v>0.49299999999999999</v>
      </c>
      <c r="AQ206" s="38">
        <f>IFERROR(INDEX(AdvancedStats!$A:$AD,MATCH($A206,AdvancedStats!$B:$B,0),COLUMN()-15),INDEX(AdvancedStats!$A:$AD,MATCH($A206&amp;" NCAA",AdvancedStats!$B:$B,0),COLUMN()-15))</f>
        <v>18.600000000000001</v>
      </c>
      <c r="AR206" s="38">
        <f>IFERROR(INDEX(AdvancedStats!$A:$AD,MATCH($A206,AdvancedStats!$B:$B,0),COLUMN()-15),INDEX(AdvancedStats!$A:$AD,MATCH($A206&amp;" NCAA",AdvancedStats!$B:$B,0),COLUMN()-15))</f>
        <v>32.9</v>
      </c>
      <c r="AS206" s="38">
        <f>IFERROR(INDEX(AdvancedStats!$A:$AD,MATCH($A206,AdvancedStats!$B:$B,0),COLUMN()-15),INDEX(AdvancedStats!$A:$AD,MATCH($A206&amp;" NCAA",AdvancedStats!$B:$B,0),COLUMN()-15))</f>
        <v>0.24299999999999999</v>
      </c>
      <c r="AT206" s="39">
        <f>IFERROR(INDEX(AdvancedOpponentStats!$A:$AD,MATCH($A206,AdvancedOpponentStats!$B:$B,0),COLUMN()-27),INDEX(AdvancedOpponentStats!$A:$AD,MATCH($A206&amp;" NCAA",AdvancedOpponentStats!$B:$B,0),COLUMN()-27))</f>
        <v>97.3</v>
      </c>
      <c r="AU206" s="39">
        <f>IFERROR(INDEX(AdvancedOpponentStats!$A:$AD,MATCH($A206,AdvancedOpponentStats!$B:$B,0),COLUMN()-27),INDEX(AdvancedOpponentStats!$A:$AD,MATCH($A206&amp;" NCAA",AdvancedOpponentStats!$B:$B,0),COLUMN()-27))</f>
        <v>0.376</v>
      </c>
      <c r="AV206" s="39">
        <f>IFERROR(INDEX(AdvancedOpponentStats!$A:$AD,MATCH($A206,AdvancedOpponentStats!$B:$B,0),COLUMN()-27),INDEX(AdvancedOpponentStats!$A:$AD,MATCH($A206&amp;" NCAA",AdvancedOpponentStats!$B:$B,0),COLUMN()-27))</f>
        <v>0.33900000000000002</v>
      </c>
      <c r="AW206" s="39">
        <f>IFERROR(INDEX(AdvancedOpponentStats!$A:$AD,MATCH($A206,AdvancedOpponentStats!$B:$B,0),COLUMN()-27),INDEX(AdvancedOpponentStats!$A:$AD,MATCH($A206&amp;" NCAA",AdvancedOpponentStats!$B:$B,0),COLUMN()-27))</f>
        <v>0.53</v>
      </c>
      <c r="AX206" s="39">
        <f>IFERROR(INDEX(AdvancedOpponentStats!$A:$AD,MATCH($A206,AdvancedOpponentStats!$B:$B,0),COLUMN()-27),INDEX(AdvancedOpponentStats!$A:$AD,MATCH($A206&amp;" NCAA",AdvancedOpponentStats!$B:$B,0),COLUMN()-27))</f>
        <v>50.3</v>
      </c>
      <c r="AY206" s="39">
        <f>IFERROR(INDEX(AdvancedOpponentStats!$A:$AD,MATCH($A206,AdvancedOpponentStats!$B:$B,0),COLUMN()-27),INDEX(AdvancedOpponentStats!$A:$AD,MATCH($A206&amp;" NCAA",AdvancedOpponentStats!$B:$B,0),COLUMN()-27))</f>
        <v>54.4</v>
      </c>
      <c r="AZ206" s="39">
        <f>IFERROR(INDEX(AdvancedOpponentStats!$A:$AD,MATCH($A206,AdvancedOpponentStats!$B:$B,0),COLUMN()-27),INDEX(AdvancedOpponentStats!$A:$AD,MATCH($A206&amp;" NCAA",AdvancedOpponentStats!$B:$B,0),COLUMN()-27))</f>
        <v>11</v>
      </c>
      <c r="BA206" s="39">
        <f>IFERROR(INDEX(AdvancedOpponentStats!$A:$AD,MATCH($A206,AdvancedOpponentStats!$B:$B,0),COLUMN()-27),INDEX(AdvancedOpponentStats!$A:$AD,MATCH($A206&amp;" NCAA",AdvancedOpponentStats!$B:$B,0),COLUMN()-27))</f>
        <v>10.1</v>
      </c>
      <c r="BB206" s="39">
        <f>IFERROR(INDEX(AdvancedOpponentStats!$A:$AD,MATCH($A206,AdvancedOpponentStats!$B:$B,0),COLUMN()-27),INDEX(AdvancedOpponentStats!$A:$AD,MATCH($A206&amp;" NCAA",AdvancedOpponentStats!$B:$B,0),COLUMN()-27))</f>
        <v>0.49199999999999999</v>
      </c>
      <c r="BC206" s="39">
        <f>IFERROR(INDEX(AdvancedOpponentStats!$A:$AD,MATCH($A206,AdvancedOpponentStats!$B:$B,0),COLUMN()-27),INDEX(AdvancedOpponentStats!$A:$AD,MATCH($A206&amp;" NCAA",AdvancedOpponentStats!$B:$B,0),COLUMN()-27))</f>
        <v>20.8</v>
      </c>
      <c r="BD206" s="39">
        <f>IFERROR(INDEX(AdvancedOpponentStats!$A:$AD,MATCH($A206,AdvancedOpponentStats!$B:$B,0),COLUMN()-27),INDEX(AdvancedOpponentStats!$A:$AD,MATCH($A206&amp;" NCAA",AdvancedOpponentStats!$B:$B,0),COLUMN()-27))</f>
        <v>32.799999999999997</v>
      </c>
      <c r="BE206" s="39">
        <f>IFERROR(INDEX(AdvancedOpponentStats!$A:$AD,MATCH($A206,AdvancedOpponentStats!$B:$B,0),COLUMN()-27),INDEX(AdvancedOpponentStats!$A:$AD,MATCH($A206&amp;" NCAA",AdvancedOpponentStats!$B:$B,0),COLUMN()-27))</f>
        <v>0.26500000000000001</v>
      </c>
      <c r="BF206" s="41">
        <f>IFERROR(INDEX(TeamRankings!$A:$R,MATCH($A206,TeamRankings!$B:$B,0),COLUMN()-49),INDEX(TeamRankings!$A:$R,MATCH($A206&amp;" NCAA",TeamRankings!$B:$B,0),COLUMN()-49))</f>
        <v>1.79</v>
      </c>
      <c r="BG206" s="41">
        <f>IFERROR(INDEX(TeamRankings!$A:$R,MATCH($A206,TeamRankings!$B:$B,0),COLUMN()-48),INDEX(TeamRankings!$A:$R,MATCH($A206&amp;" NCAA",TeamRankings!$B:$B,0),COLUMN()-48))</f>
        <v>-6.47</v>
      </c>
      <c r="BH206" s="41">
        <f>IFERROR(INDEX(TeamRankings!$A:$R,MATCH($A206,TeamRankings!$B:$B,0),COLUMN()-47),INDEX(TeamRankings!$A:$R,MATCH($A206&amp;" NCAA",TeamRankings!$B:$B,0),COLUMN()-47))</f>
        <v>-5.29</v>
      </c>
      <c r="BI206" s="41">
        <f>IFERROR(INDEX(TeamRankings!$A:$R,MATCH($A206,TeamRankings!$B:$B,0),COLUMN()-47),INDEX(TeamRankings!$A:$R,MATCH($A206&amp;" NCAA",TeamRankings!$B:$B,0),COLUMN()-47))</f>
        <v>-3.59</v>
      </c>
      <c r="BJ206" s="41">
        <f>IFERROR(INDEX(TeamRankings!$A:$R,MATCH($A206,TeamRankings!$B:$B,0),COLUMN()-47),INDEX(TeamRankings!$A:$R,MATCH($A206&amp;" NCAA",TeamRankings!$B:$B,0),COLUMN()-47))</f>
        <v>-8.8800000000000008</v>
      </c>
      <c r="BK206" s="41">
        <f>IFERROR(INDEX(TeamRankings!$A:$R,MATCH($A206,TeamRankings!$B:$B,0),COLUMN()-47),INDEX(TeamRankings!$A:$R,MATCH($A206&amp;" NCAA",TeamRankings!$B:$B,0),COLUMN()-47))</f>
        <v>94.21</v>
      </c>
      <c r="BL206" s="41">
        <f>IFERROR(INDEX(TeamRankings!$A:$R,MATCH($A206,TeamRankings!$B:$B,0),COLUMN()-47),INDEX(TeamRankings!$A:$R,MATCH($A206&amp;" NCAA",TeamRankings!$B:$B,0),COLUMN()-47))</f>
        <v>105.84</v>
      </c>
      <c r="BM206" s="41">
        <f>IFERROR(INDEX(TeamRankings!$A:$R,MATCH($A206,TeamRankings!$B:$B,0),COLUMN()-47),INDEX(TeamRankings!$A:$R,MATCH($A206&amp;" NCAA",TeamRankings!$B:$B,0),COLUMN()-47))</f>
        <v>-11.63</v>
      </c>
      <c r="BN206">
        <f t="shared" si="63"/>
        <v>306</v>
      </c>
      <c r="BO206">
        <f t="shared" si="64"/>
        <v>211</v>
      </c>
      <c r="BP206">
        <f t="shared" si="50"/>
        <v>72.242424242424249</v>
      </c>
      <c r="BQ206" s="41" t="str">
        <f>INDEX(TeamRankings!$A:$R,MATCH($A206,TeamRankings!$B:$B,0),3)</f>
        <v>Southland</v>
      </c>
      <c r="BR206" s="40">
        <f t="shared" si="51"/>
        <v>2.4000000000000057</v>
      </c>
      <c r="BS206" s="40">
        <f t="shared" si="52"/>
        <v>-2.5000000000000022E-2</v>
      </c>
      <c r="BT206" s="40">
        <f t="shared" si="53"/>
        <v>-4.7000000000000042E-2</v>
      </c>
      <c r="BU206" s="40">
        <f t="shared" si="54"/>
        <v>-4.0000000000000036E-3</v>
      </c>
      <c r="BV206" s="40">
        <f t="shared" si="55"/>
        <v>-0.59999999999999432</v>
      </c>
      <c r="BW206" s="40">
        <f t="shared" si="56"/>
        <v>3.3000000000000043</v>
      </c>
      <c r="BX206" s="40">
        <f t="shared" si="57"/>
        <v>0.90000000000000036</v>
      </c>
      <c r="BY206" s="40">
        <f t="shared" si="58"/>
        <v>0.70000000000000107</v>
      </c>
      <c r="BZ206" s="40">
        <f t="shared" si="59"/>
        <v>1.0000000000000009E-3</v>
      </c>
      <c r="CA206" s="40">
        <f t="shared" si="60"/>
        <v>-2.1999999999999993</v>
      </c>
      <c r="CB206" s="40">
        <f t="shared" si="61"/>
        <v>0.10000000000000142</v>
      </c>
      <c r="CC206" s="40">
        <f t="shared" si="62"/>
        <v>-2.200000000000002E-2</v>
      </c>
    </row>
    <row r="207" spans="1:81" x14ac:dyDescent="0.25">
      <c r="A207" t="s">
        <v>329</v>
      </c>
      <c r="B207">
        <f>IFERROR(INDEX(BasicStats!$A:$AH,MATCH($A207,BasicStats!$B:$B,0),COLUMN()+1),INDEX(BasicStats!$A:$AH,MATCH($A207&amp;" NCAA",BasicStats!$B:$B,0),COLUMN()+1))</f>
        <v>32</v>
      </c>
      <c r="C207">
        <f>IFERROR(INDEX(BasicStats!$A:$AH,MATCH($A207,BasicStats!$B:$B,0),COLUMN()+1),INDEX(BasicStats!$A:$AH,MATCH($A207&amp;" NCAA",BasicStats!$B:$B,0),COLUMN()+1))</f>
        <v>13</v>
      </c>
      <c r="D207">
        <f>IFERROR(INDEX(BasicStats!$A:$AH,MATCH($A207,BasicStats!$B:$B,0),COLUMN()+1),INDEX(BasicStats!$A:$AH,MATCH($A207&amp;" NCAA",BasicStats!$B:$B,0),COLUMN()+1))</f>
        <v>19</v>
      </c>
      <c r="E207">
        <f>IFERROR(INDEX(BasicStats!$A:$AH,MATCH($A207,BasicStats!$B:$B,0),COLUMN()+1),INDEX(BasicStats!$A:$AH,MATCH($A207&amp;" NCAA",BasicStats!$B:$B,0),COLUMN()+1))</f>
        <v>0.40600000000000003</v>
      </c>
      <c r="F207">
        <f>IFERROR(INDEX(BasicStats!$A:$AH,MATCH($A207,BasicStats!$B:$B,0),COLUMN()+1),INDEX(BasicStats!$A:$AH,MATCH($A207&amp;" NCAA",BasicStats!$B:$B,0),COLUMN()+1))</f>
        <v>-11.3</v>
      </c>
      <c r="G207">
        <f>IFERROR(INDEX(BasicStats!$A:$AH,MATCH($A207,BasicStats!$B:$B,0),COLUMN()+1),INDEX(BasicStats!$A:$AH,MATCH($A207&amp;" NCAA",BasicStats!$B:$B,0),COLUMN()+1))</f>
        <v>-7.74</v>
      </c>
      <c r="H207">
        <f>IFERROR(INDEX(BasicStats!$A:$AH,MATCH($A207,BasicStats!$B:$B,0),COLUMN()+1),INDEX(BasicStats!$A:$AH,MATCH($A207&amp;" NCAA",BasicStats!$B:$B,0),COLUMN()+1))</f>
        <v>6</v>
      </c>
      <c r="I207">
        <f>IFERROR(INDEX(BasicStats!$A:$AH,MATCH($A207,BasicStats!$B:$B,0),COLUMN()+1),INDEX(BasicStats!$A:$AH,MATCH($A207&amp;" NCAA",BasicStats!$B:$B,0),COLUMN()+1))</f>
        <v>12</v>
      </c>
      <c r="J207">
        <f>IFERROR(INDEX(BasicStats!$A:$AH,MATCH($A207,BasicStats!$B:$B,0),COLUMN()+1),INDEX(BasicStats!$A:$AH,MATCH($A207&amp;" NCAA",BasicStats!$B:$B,0),COLUMN()+1))</f>
        <v>8</v>
      </c>
      <c r="K207">
        <f>IFERROR(INDEX(BasicStats!$A:$AH,MATCH($A207,BasicStats!$B:$B,0),COLUMN()+1),INDEX(BasicStats!$A:$AH,MATCH($A207&amp;" NCAA",BasicStats!$B:$B,0),COLUMN()+1))</f>
        <v>8</v>
      </c>
      <c r="L207">
        <f>IFERROR(INDEX(BasicStats!$A:$AH,MATCH($A207,BasicStats!$B:$B,0),COLUMN()+1),INDEX(BasicStats!$A:$AH,MATCH($A207&amp;" NCAA",BasicStats!$B:$B,0),COLUMN()+1))</f>
        <v>5</v>
      </c>
      <c r="M207">
        <f>IFERROR(INDEX(BasicStats!$A:$AH,MATCH($A207,BasicStats!$B:$B,0),COLUMN()+1),INDEX(BasicStats!$A:$AH,MATCH($A207&amp;" NCAA",BasicStats!$B:$B,0),COLUMN()+1))</f>
        <v>10</v>
      </c>
      <c r="N207">
        <f>IFERROR(INDEX(BasicStats!$A:$AH,MATCH($A207,BasicStats!$B:$B,0),COLUMN()+1),INDEX(BasicStats!$A:$AH,MATCH($A207&amp;" NCAA",BasicStats!$B:$B,0),COLUMN()+1))</f>
        <v>2318</v>
      </c>
      <c r="O207">
        <f>IFERROR(INDEX(BasicStats!$A:$AH,MATCH($A207,BasicStats!$B:$B,0),COLUMN()+1),INDEX(BasicStats!$A:$AH,MATCH($A207&amp;" NCAA",BasicStats!$B:$B,0),COLUMN()+1))</f>
        <v>2432</v>
      </c>
      <c r="P207">
        <f>IFERROR(INDEX(BasicStats!$A:$AH,MATCH($A207,BasicStats!$B:$B,0),COLUMN()+1),INDEX(BasicStats!$A:$AH,MATCH($A207&amp;" NCAA",BasicStats!$B:$B,0),COLUMN()+1))</f>
        <v>0</v>
      </c>
      <c r="Q207">
        <f>IFERROR(INDEX(BasicStats!$A:$AH,MATCH($A207,BasicStats!$B:$B,0),COLUMN()+1),INDEX(BasicStats!$A:$AH,MATCH($A207&amp;" NCAA",BasicStats!$B:$B,0),COLUMN()+1))</f>
        <v>1285</v>
      </c>
      <c r="R207">
        <f>IFERROR(INDEX(BasicStats!$A:$AH,MATCH($A207,BasicStats!$B:$B,0),COLUMN()+1),INDEX(BasicStats!$A:$AH,MATCH($A207&amp;" NCAA",BasicStats!$B:$B,0),COLUMN()+1))</f>
        <v>795</v>
      </c>
      <c r="S207">
        <f>IFERROR(INDEX(BasicStats!$A:$AH,MATCH($A207,BasicStats!$B:$B,0),COLUMN()+1),INDEX(BasicStats!$A:$AH,MATCH($A207&amp;" NCAA",BasicStats!$B:$B,0),COLUMN()+1))</f>
        <v>1887</v>
      </c>
      <c r="T207">
        <f>IFERROR(INDEX(BasicStats!$A:$AH,MATCH($A207,BasicStats!$B:$B,0),COLUMN()+1),INDEX(BasicStats!$A:$AH,MATCH($A207&amp;" NCAA",BasicStats!$B:$B,0),COLUMN()+1))</f>
        <v>0.42099999999999999</v>
      </c>
      <c r="U207">
        <f>IFERROR(INDEX(BasicStats!$A:$AH,MATCH($A207,BasicStats!$B:$B,0),COLUMN()+1),INDEX(BasicStats!$A:$AH,MATCH($A207&amp;" NCAA",BasicStats!$B:$B,0),COLUMN()+1))</f>
        <v>265</v>
      </c>
      <c r="V207">
        <f>IFERROR(INDEX(BasicStats!$A:$AH,MATCH($A207,BasicStats!$B:$B,0),COLUMN()+1),INDEX(BasicStats!$A:$AH,MATCH($A207&amp;" NCAA",BasicStats!$B:$B,0),COLUMN()+1))</f>
        <v>738</v>
      </c>
      <c r="W207">
        <f>IFERROR(INDEX(BasicStats!$A:$AH,MATCH($A207,BasicStats!$B:$B,0),COLUMN()+1),INDEX(BasicStats!$A:$AH,MATCH($A207&amp;" NCAA",BasicStats!$B:$B,0),COLUMN()+1))</f>
        <v>0.35899999999999999</v>
      </c>
      <c r="X207">
        <f>IFERROR(INDEX(BasicStats!$A:$AH,MATCH($A207,BasicStats!$B:$B,0),COLUMN()+1),INDEX(BasicStats!$A:$AH,MATCH($A207&amp;" NCAA",BasicStats!$B:$B,0),COLUMN()+1))</f>
        <v>463</v>
      </c>
      <c r="Y207">
        <f>IFERROR(INDEX(BasicStats!$A:$AH,MATCH($A207,BasicStats!$B:$B,0),COLUMN()+1),INDEX(BasicStats!$A:$AH,MATCH($A207&amp;" NCAA",BasicStats!$B:$B,0),COLUMN()+1))</f>
        <v>629</v>
      </c>
      <c r="Z207">
        <f>IFERROR(INDEX(BasicStats!$A:$AH,MATCH($A207,BasicStats!$B:$B,0),COLUMN()+1),INDEX(BasicStats!$A:$AH,MATCH($A207&amp;" NCAA",BasicStats!$B:$B,0),COLUMN()+1))</f>
        <v>0.73599999999999999</v>
      </c>
      <c r="AA207">
        <f>IFERROR(INDEX(BasicStats!$A:$AH,MATCH($A207,BasicStats!$B:$B,0),COLUMN()+1),INDEX(BasicStats!$A:$AH,MATCH($A207&amp;" NCAA",BasicStats!$B:$B,0),COLUMN()+1))</f>
        <v>315</v>
      </c>
      <c r="AB207">
        <f>IFERROR(INDEX(BasicStats!$A:$AH,MATCH($A207,BasicStats!$B:$B,0),COLUMN()+1),INDEX(BasicStats!$A:$AH,MATCH($A207&amp;" NCAA",BasicStats!$B:$B,0),COLUMN()+1))</f>
        <v>1143</v>
      </c>
      <c r="AC207">
        <f>IFERROR(INDEX(BasicStats!$A:$AH,MATCH($A207,BasicStats!$B:$B,0),COLUMN()+1),INDEX(BasicStats!$A:$AH,MATCH($A207&amp;" NCAA",BasicStats!$B:$B,0),COLUMN()+1))</f>
        <v>343</v>
      </c>
      <c r="AD207">
        <f>IFERROR(INDEX(BasicStats!$A:$AH,MATCH($A207,BasicStats!$B:$B,0),COLUMN()+1),INDEX(BasicStats!$A:$AH,MATCH($A207&amp;" NCAA",BasicStats!$B:$B,0),COLUMN()+1))</f>
        <v>128</v>
      </c>
      <c r="AE207">
        <f>IFERROR(INDEX(BasicStats!$A:$AH,MATCH($A207,BasicStats!$B:$B,0),COLUMN()+1),INDEX(BasicStats!$A:$AH,MATCH($A207&amp;" NCAA",BasicStats!$B:$B,0),COLUMN()+1))</f>
        <v>125</v>
      </c>
      <c r="AF207">
        <f>IFERROR(INDEX(BasicStats!$A:$AH,MATCH($A207,BasicStats!$B:$B,0),COLUMN()+1),INDEX(BasicStats!$A:$AH,MATCH($A207&amp;" NCAA",BasicStats!$B:$B,0),COLUMN()+1))</f>
        <v>390</v>
      </c>
      <c r="AG207" s="38">
        <f>IFERROR(INDEX(AdvancedStats!$A:$AD,MATCH($A207,AdvancedStats!$B:$B,0),COLUMN()-15),INDEX(AdvancedStats!$A:$AD,MATCH($A207&amp;" NCAA",AdvancedStats!$B:$B,0),COLUMN()-15))</f>
        <v>70.400000000000006</v>
      </c>
      <c r="AH207" s="38">
        <f>IFERROR(INDEX(AdvancedStats!$A:$AD,MATCH($A207,AdvancedStats!$B:$B,0),COLUMN()-15),INDEX(AdvancedStats!$A:$AD,MATCH($A207&amp;" NCAA",AdvancedStats!$B:$B,0),COLUMN()-15))</f>
        <v>102.6</v>
      </c>
      <c r="AI207" s="38">
        <f>IFERROR(INDEX(AdvancedStats!$A:$AD,MATCH($A207,AdvancedStats!$B:$B,0),COLUMN()-15),INDEX(AdvancedStats!$A:$AD,MATCH($A207&amp;" NCAA",AdvancedStats!$B:$B,0),COLUMN()-15))</f>
        <v>0.33300000000000002</v>
      </c>
      <c r="AJ207" s="38">
        <f>IFERROR(INDEX(AdvancedStats!$A:$AD,MATCH($A207,AdvancedStats!$B:$B,0),COLUMN()-15),INDEX(AdvancedStats!$A:$AD,MATCH($A207&amp;" NCAA",AdvancedStats!$B:$B,0),COLUMN()-15))</f>
        <v>0.39100000000000001</v>
      </c>
      <c r="AK207" s="38">
        <f>IFERROR(INDEX(AdvancedStats!$A:$AD,MATCH($A207,AdvancedStats!$B:$B,0),COLUMN()-15),INDEX(AdvancedStats!$A:$AD,MATCH($A207&amp;" NCAA",AdvancedStats!$B:$B,0),COLUMN()-15))</f>
        <v>0.53</v>
      </c>
      <c r="AL207" s="38">
        <f>IFERROR(INDEX(AdvancedStats!$A:$AD,MATCH($A207,AdvancedStats!$B:$B,0),COLUMN()-15),INDEX(AdvancedStats!$A:$AD,MATCH($A207&amp;" NCAA",AdvancedStats!$B:$B,0),COLUMN()-15))</f>
        <v>49.8</v>
      </c>
      <c r="AM207" s="38">
        <f>IFERROR(INDEX(AdvancedStats!$A:$AD,MATCH($A207,AdvancedStats!$B:$B,0),COLUMN()-15),INDEX(AdvancedStats!$A:$AD,MATCH($A207&amp;" NCAA",AdvancedStats!$B:$B,0),COLUMN()-15))</f>
        <v>43.1</v>
      </c>
      <c r="AN207" s="38">
        <f>IFERROR(INDEX(AdvancedStats!$A:$AD,MATCH($A207,AdvancedStats!$B:$B,0),COLUMN()-15),INDEX(AdvancedStats!$A:$AD,MATCH($A207&amp;" NCAA",AdvancedStats!$B:$B,0),COLUMN()-15))</f>
        <v>5.7</v>
      </c>
      <c r="AO207" s="38">
        <f>IFERROR(INDEX(AdvancedStats!$A:$AD,MATCH($A207,AdvancedStats!$B:$B,0),COLUMN()-15),INDEX(AdvancedStats!$A:$AD,MATCH($A207&amp;" NCAA",AdvancedStats!$B:$B,0),COLUMN()-15))</f>
        <v>10.199999999999999</v>
      </c>
      <c r="AP207" s="38">
        <f>IFERROR(INDEX(AdvancedStats!$A:$AD,MATCH($A207,AdvancedStats!$B:$B,0),COLUMN()-15),INDEX(AdvancedStats!$A:$AD,MATCH($A207&amp;" NCAA",AdvancedStats!$B:$B,0),COLUMN()-15))</f>
        <v>0.49199999999999999</v>
      </c>
      <c r="AQ207" s="38">
        <f>IFERROR(INDEX(AdvancedStats!$A:$AD,MATCH($A207,AdvancedStats!$B:$B,0),COLUMN()-15),INDEX(AdvancedStats!$A:$AD,MATCH($A207&amp;" NCAA",AdvancedStats!$B:$B,0),COLUMN()-15))</f>
        <v>15.1</v>
      </c>
      <c r="AR207" s="38">
        <f>IFERROR(INDEX(AdvancedStats!$A:$AD,MATCH($A207,AdvancedStats!$B:$B,0),COLUMN()-15),INDEX(AdvancedStats!$A:$AD,MATCH($A207&amp;" NCAA",AdvancedStats!$B:$B,0),COLUMN()-15))</f>
        <v>26.6</v>
      </c>
      <c r="AS207" s="38">
        <f>IFERROR(INDEX(AdvancedStats!$A:$AD,MATCH($A207,AdvancedStats!$B:$B,0),COLUMN()-15),INDEX(AdvancedStats!$A:$AD,MATCH($A207&amp;" NCAA",AdvancedStats!$B:$B,0),COLUMN()-15))</f>
        <v>0.245</v>
      </c>
      <c r="AT207" s="39">
        <f>IFERROR(INDEX(AdvancedOpponentStats!$A:$AD,MATCH($A207,AdvancedOpponentStats!$B:$B,0),COLUMN()-27),INDEX(AdvancedOpponentStats!$A:$AD,MATCH($A207&amp;" NCAA",AdvancedOpponentStats!$B:$B,0),COLUMN()-27))</f>
        <v>107.6</v>
      </c>
      <c r="AU207" s="39">
        <f>IFERROR(INDEX(AdvancedOpponentStats!$A:$AD,MATCH($A207,AdvancedOpponentStats!$B:$B,0),COLUMN()-27),INDEX(AdvancedOpponentStats!$A:$AD,MATCH($A207&amp;" NCAA",AdvancedOpponentStats!$B:$B,0),COLUMN()-27))</f>
        <v>0.253</v>
      </c>
      <c r="AV207" s="39">
        <f>IFERROR(INDEX(AdvancedOpponentStats!$A:$AD,MATCH($A207,AdvancedOpponentStats!$B:$B,0),COLUMN()-27),INDEX(AdvancedOpponentStats!$A:$AD,MATCH($A207&amp;" NCAA",AdvancedOpponentStats!$B:$B,0),COLUMN()-27))</f>
        <v>0.373</v>
      </c>
      <c r="AW207" s="39">
        <f>IFERROR(INDEX(AdvancedOpponentStats!$A:$AD,MATCH($A207,AdvancedOpponentStats!$B:$B,0),COLUMN()-27),INDEX(AdvancedOpponentStats!$A:$AD,MATCH($A207&amp;" NCAA",AdvancedOpponentStats!$B:$B,0),COLUMN()-27))</f>
        <v>0.55800000000000005</v>
      </c>
      <c r="AX207" s="39">
        <f>IFERROR(INDEX(AdvancedOpponentStats!$A:$AD,MATCH($A207,AdvancedOpponentStats!$B:$B,0),COLUMN()-27),INDEX(AdvancedOpponentStats!$A:$AD,MATCH($A207&amp;" NCAA",AdvancedOpponentStats!$B:$B,0),COLUMN()-27))</f>
        <v>50.2</v>
      </c>
      <c r="AY207" s="39">
        <f>IFERROR(INDEX(AdvancedOpponentStats!$A:$AD,MATCH($A207,AdvancedOpponentStats!$B:$B,0),COLUMN()-27),INDEX(AdvancedOpponentStats!$A:$AD,MATCH($A207&amp;" NCAA",AdvancedOpponentStats!$B:$B,0),COLUMN()-27))</f>
        <v>50.8</v>
      </c>
      <c r="AZ207" s="39">
        <f>IFERROR(INDEX(AdvancedOpponentStats!$A:$AD,MATCH($A207,AdvancedOpponentStats!$B:$B,0),COLUMN()-27),INDEX(AdvancedOpponentStats!$A:$AD,MATCH($A207&amp;" NCAA",AdvancedOpponentStats!$B:$B,0),COLUMN()-27))</f>
        <v>8</v>
      </c>
      <c r="BA207" s="39">
        <f>IFERROR(INDEX(AdvancedOpponentStats!$A:$AD,MATCH($A207,AdvancedOpponentStats!$B:$B,0),COLUMN()-27),INDEX(AdvancedOpponentStats!$A:$AD,MATCH($A207&amp;" NCAA",AdvancedOpponentStats!$B:$B,0),COLUMN()-27))</f>
        <v>8.6</v>
      </c>
      <c r="BB207" s="39">
        <f>IFERROR(INDEX(AdvancedOpponentStats!$A:$AD,MATCH($A207,AdvancedOpponentStats!$B:$B,0),COLUMN()-27),INDEX(AdvancedOpponentStats!$A:$AD,MATCH($A207&amp;" NCAA",AdvancedOpponentStats!$B:$B,0),COLUMN()-27))</f>
        <v>0.53400000000000003</v>
      </c>
      <c r="BC207" s="39">
        <f>IFERROR(INDEX(AdvancedOpponentStats!$A:$AD,MATCH($A207,AdvancedOpponentStats!$B:$B,0),COLUMN()-27),INDEX(AdvancedOpponentStats!$A:$AD,MATCH($A207&amp;" NCAA",AdvancedOpponentStats!$B:$B,0),COLUMN()-27))</f>
        <v>14.3</v>
      </c>
      <c r="BD207" s="39">
        <f>IFERROR(INDEX(AdvancedOpponentStats!$A:$AD,MATCH($A207,AdvancedOpponentStats!$B:$B,0),COLUMN()-27),INDEX(AdvancedOpponentStats!$A:$AD,MATCH($A207&amp;" NCAA",AdvancedOpponentStats!$B:$B,0),COLUMN()-27))</f>
        <v>25.6</v>
      </c>
      <c r="BE207" s="39">
        <f>IFERROR(INDEX(AdvancedOpponentStats!$A:$AD,MATCH($A207,AdvancedOpponentStats!$B:$B,0),COLUMN()-27),INDEX(AdvancedOpponentStats!$A:$AD,MATCH($A207&amp;" NCAA",AdvancedOpponentStats!$B:$B,0),COLUMN()-27))</f>
        <v>0.18099999999999999</v>
      </c>
      <c r="BF207" s="41">
        <f>IFERROR(INDEX(TeamRankings!$A:$R,MATCH($A207,TeamRankings!$B:$B,0),COLUMN()-49),INDEX(TeamRankings!$A:$R,MATCH($A207&amp;" NCAA",TeamRankings!$B:$B,0),COLUMN()-49))</f>
        <v>-3.56</v>
      </c>
      <c r="BG207" s="41">
        <f>IFERROR(INDEX(TeamRankings!$A:$R,MATCH($A207,TeamRankings!$B:$B,0),COLUMN()-48),INDEX(TeamRankings!$A:$R,MATCH($A207&amp;" NCAA",TeamRankings!$B:$B,0),COLUMN()-48))</f>
        <v>-7.74</v>
      </c>
      <c r="BH207" s="41">
        <f>IFERROR(INDEX(TeamRankings!$A:$R,MATCH($A207,TeamRankings!$B:$B,0),COLUMN()-47),INDEX(TeamRankings!$A:$R,MATCH($A207&amp;" NCAA",TeamRankings!$B:$B,0),COLUMN()-47))</f>
        <v>-1.47</v>
      </c>
      <c r="BI207" s="41">
        <f>IFERROR(INDEX(TeamRankings!$A:$R,MATCH($A207,TeamRankings!$B:$B,0),COLUMN()-47),INDEX(TeamRankings!$A:$R,MATCH($A207&amp;" NCAA",TeamRankings!$B:$B,0),COLUMN()-47))</f>
        <v>-9.84</v>
      </c>
      <c r="BJ207" s="41">
        <f>IFERROR(INDEX(TeamRankings!$A:$R,MATCH($A207,TeamRankings!$B:$B,0),COLUMN()-47),INDEX(TeamRankings!$A:$R,MATCH($A207&amp;" NCAA",TeamRankings!$B:$B,0),COLUMN()-47))</f>
        <v>-11.3</v>
      </c>
      <c r="BK207" s="41">
        <f>IFERROR(INDEX(TeamRankings!$A:$R,MATCH($A207,TeamRankings!$B:$B,0),COLUMN()-47),INDEX(TeamRankings!$A:$R,MATCH($A207&amp;" NCAA",TeamRankings!$B:$B,0),COLUMN()-47))</f>
        <v>98.81</v>
      </c>
      <c r="BL207" s="41">
        <f>IFERROR(INDEX(TeamRankings!$A:$R,MATCH($A207,TeamRankings!$B:$B,0),COLUMN()-47),INDEX(TeamRankings!$A:$R,MATCH($A207&amp;" NCAA",TeamRankings!$B:$B,0),COLUMN()-47))</f>
        <v>114.51</v>
      </c>
      <c r="BM207" s="41">
        <f>IFERROR(INDEX(TeamRankings!$A:$R,MATCH($A207,TeamRankings!$B:$B,0),COLUMN()-47),INDEX(TeamRankings!$A:$R,MATCH($A207&amp;" NCAA",TeamRankings!$B:$B,0),COLUMN()-47))</f>
        <v>-15.71</v>
      </c>
      <c r="BN207">
        <f t="shared" si="63"/>
        <v>245.5</v>
      </c>
      <c r="BO207">
        <f t="shared" si="64"/>
        <v>337</v>
      </c>
      <c r="BP207">
        <f t="shared" si="50"/>
        <v>72.4375</v>
      </c>
      <c r="BQ207" s="41" t="str">
        <f>INDEX(TeamRankings!$A:$R,MATCH($A207,TeamRankings!$B:$B,0),3)</f>
        <v>MAAC</v>
      </c>
      <c r="BR207" s="40">
        <f t="shared" si="51"/>
        <v>-5</v>
      </c>
      <c r="BS207" s="40">
        <f t="shared" si="52"/>
        <v>8.0000000000000016E-2</v>
      </c>
      <c r="BT207" s="40">
        <f t="shared" si="53"/>
        <v>1.8000000000000016E-2</v>
      </c>
      <c r="BU207" s="40">
        <f t="shared" si="54"/>
        <v>-2.8000000000000025E-2</v>
      </c>
      <c r="BV207" s="40">
        <f t="shared" si="55"/>
        <v>-0.40000000000000568</v>
      </c>
      <c r="BW207" s="40">
        <f t="shared" si="56"/>
        <v>-7.6999999999999957</v>
      </c>
      <c r="BX207" s="40">
        <f t="shared" si="57"/>
        <v>-2.2999999999999998</v>
      </c>
      <c r="BY207" s="40">
        <f t="shared" si="58"/>
        <v>1.5999999999999996</v>
      </c>
      <c r="BZ207" s="40">
        <f t="shared" si="59"/>
        <v>-4.2000000000000037E-2</v>
      </c>
      <c r="CA207" s="40">
        <f t="shared" si="60"/>
        <v>0.79999999999999893</v>
      </c>
      <c r="CB207" s="40">
        <f t="shared" si="61"/>
        <v>1</v>
      </c>
      <c r="CC207" s="40">
        <f t="shared" si="62"/>
        <v>6.4000000000000001E-2</v>
      </c>
    </row>
    <row r="208" spans="1:81" x14ac:dyDescent="0.25">
      <c r="A208" t="s">
        <v>330</v>
      </c>
      <c r="B208">
        <f>IFERROR(INDEX(BasicStats!$A:$AH,MATCH($A208,BasicStats!$B:$B,0),COLUMN()+1),INDEX(BasicStats!$A:$AH,MATCH($A208&amp;" NCAA",BasicStats!$B:$B,0),COLUMN()+1))</f>
        <v>31</v>
      </c>
      <c r="C208">
        <f>IFERROR(INDEX(BasicStats!$A:$AH,MATCH($A208,BasicStats!$B:$B,0),COLUMN()+1),INDEX(BasicStats!$A:$AH,MATCH($A208&amp;" NCAA",BasicStats!$B:$B,0),COLUMN()+1))</f>
        <v>14</v>
      </c>
      <c r="D208">
        <f>IFERROR(INDEX(BasicStats!$A:$AH,MATCH($A208,BasicStats!$B:$B,0),COLUMN()+1),INDEX(BasicStats!$A:$AH,MATCH($A208&amp;" NCAA",BasicStats!$B:$B,0),COLUMN()+1))</f>
        <v>17</v>
      </c>
      <c r="E208">
        <f>IFERROR(INDEX(BasicStats!$A:$AH,MATCH($A208,BasicStats!$B:$B,0),COLUMN()+1),INDEX(BasicStats!$A:$AH,MATCH($A208&amp;" NCAA",BasicStats!$B:$B,0),COLUMN()+1))</f>
        <v>0.45200000000000001</v>
      </c>
      <c r="F208">
        <f>IFERROR(INDEX(BasicStats!$A:$AH,MATCH($A208,BasicStats!$B:$B,0),COLUMN()+1),INDEX(BasicStats!$A:$AH,MATCH($A208&amp;" NCAA",BasicStats!$B:$B,0),COLUMN()+1))</f>
        <v>-11.86</v>
      </c>
      <c r="G208">
        <f>IFERROR(INDEX(BasicStats!$A:$AH,MATCH($A208,BasicStats!$B:$B,0),COLUMN()+1),INDEX(BasicStats!$A:$AH,MATCH($A208&amp;" NCAA",BasicStats!$B:$B,0),COLUMN()+1))</f>
        <v>-6.97</v>
      </c>
      <c r="H208">
        <f>IFERROR(INDEX(BasicStats!$A:$AH,MATCH($A208,BasicStats!$B:$B,0),COLUMN()+1),INDEX(BasicStats!$A:$AH,MATCH($A208&amp;" NCAA",BasicStats!$B:$B,0),COLUMN()+1))</f>
        <v>7</v>
      </c>
      <c r="I208">
        <f>IFERROR(INDEX(BasicStats!$A:$AH,MATCH($A208,BasicStats!$B:$B,0),COLUMN()+1),INDEX(BasicStats!$A:$AH,MATCH($A208&amp;" NCAA",BasicStats!$B:$B,0),COLUMN()+1))</f>
        <v>11</v>
      </c>
      <c r="J208">
        <f>IFERROR(INDEX(BasicStats!$A:$AH,MATCH($A208,BasicStats!$B:$B,0),COLUMN()+1),INDEX(BasicStats!$A:$AH,MATCH($A208&amp;" NCAA",BasicStats!$B:$B,0),COLUMN()+1))</f>
        <v>9</v>
      </c>
      <c r="K208">
        <f>IFERROR(INDEX(BasicStats!$A:$AH,MATCH($A208,BasicStats!$B:$B,0),COLUMN()+1),INDEX(BasicStats!$A:$AH,MATCH($A208&amp;" NCAA",BasicStats!$B:$B,0),COLUMN()+1))</f>
        <v>4</v>
      </c>
      <c r="L208">
        <f>IFERROR(INDEX(BasicStats!$A:$AH,MATCH($A208,BasicStats!$B:$B,0),COLUMN()+1),INDEX(BasicStats!$A:$AH,MATCH($A208&amp;" NCAA",BasicStats!$B:$B,0),COLUMN()+1))</f>
        <v>3</v>
      </c>
      <c r="M208">
        <f>IFERROR(INDEX(BasicStats!$A:$AH,MATCH($A208,BasicStats!$B:$B,0),COLUMN()+1),INDEX(BasicStats!$A:$AH,MATCH($A208&amp;" NCAA",BasicStats!$B:$B,0),COLUMN()+1))</f>
        <v>13</v>
      </c>
      <c r="N208">
        <f>IFERROR(INDEX(BasicStats!$A:$AH,MATCH($A208,BasicStats!$B:$B,0),COLUMN()+1),INDEX(BasicStats!$A:$AH,MATCH($A208&amp;" NCAA",BasicStats!$B:$B,0),COLUMN()+1))</f>
        <v>2260</v>
      </c>
      <c r="O208">
        <f>IFERROR(INDEX(BasicStats!$A:$AH,MATCH($A208,BasicStats!$B:$B,0),COLUMN()+1),INDEX(BasicStats!$A:$AH,MATCH($A208&amp;" NCAA",BasicStats!$B:$B,0),COLUMN()+1))</f>
        <v>2302</v>
      </c>
      <c r="P208">
        <f>IFERROR(INDEX(BasicStats!$A:$AH,MATCH($A208,BasicStats!$B:$B,0),COLUMN()+1),INDEX(BasicStats!$A:$AH,MATCH($A208&amp;" NCAA",BasicStats!$B:$B,0),COLUMN()+1))</f>
        <v>0</v>
      </c>
      <c r="Q208">
        <f>IFERROR(INDEX(BasicStats!$A:$AH,MATCH($A208,BasicStats!$B:$B,0),COLUMN()+1),INDEX(BasicStats!$A:$AH,MATCH($A208&amp;" NCAA",BasicStats!$B:$B,0),COLUMN()+1))</f>
        <v>1250</v>
      </c>
      <c r="R208">
        <f>IFERROR(INDEX(BasicStats!$A:$AH,MATCH($A208,BasicStats!$B:$B,0),COLUMN()+1),INDEX(BasicStats!$A:$AH,MATCH($A208&amp;" NCAA",BasicStats!$B:$B,0),COLUMN()+1))</f>
        <v>807</v>
      </c>
      <c r="S208">
        <f>IFERROR(INDEX(BasicStats!$A:$AH,MATCH($A208,BasicStats!$B:$B,0),COLUMN()+1),INDEX(BasicStats!$A:$AH,MATCH($A208&amp;" NCAA",BasicStats!$B:$B,0),COLUMN()+1))</f>
        <v>1914</v>
      </c>
      <c r="T208">
        <f>IFERROR(INDEX(BasicStats!$A:$AH,MATCH($A208,BasicStats!$B:$B,0),COLUMN()+1),INDEX(BasicStats!$A:$AH,MATCH($A208&amp;" NCAA",BasicStats!$B:$B,0),COLUMN()+1))</f>
        <v>0.42199999999999999</v>
      </c>
      <c r="U208">
        <f>IFERROR(INDEX(BasicStats!$A:$AH,MATCH($A208,BasicStats!$B:$B,0),COLUMN()+1),INDEX(BasicStats!$A:$AH,MATCH($A208&amp;" NCAA",BasicStats!$B:$B,0),COLUMN()+1))</f>
        <v>324</v>
      </c>
      <c r="V208">
        <f>IFERROR(INDEX(BasicStats!$A:$AH,MATCH($A208,BasicStats!$B:$B,0),COLUMN()+1),INDEX(BasicStats!$A:$AH,MATCH($A208&amp;" NCAA",BasicStats!$B:$B,0),COLUMN()+1))</f>
        <v>883</v>
      </c>
      <c r="W208">
        <f>IFERROR(INDEX(BasicStats!$A:$AH,MATCH($A208,BasicStats!$B:$B,0),COLUMN()+1),INDEX(BasicStats!$A:$AH,MATCH($A208&amp;" NCAA",BasicStats!$B:$B,0),COLUMN()+1))</f>
        <v>0.36699999999999999</v>
      </c>
      <c r="X208">
        <f>IFERROR(INDEX(BasicStats!$A:$AH,MATCH($A208,BasicStats!$B:$B,0),COLUMN()+1),INDEX(BasicStats!$A:$AH,MATCH($A208&amp;" NCAA",BasicStats!$B:$B,0),COLUMN()+1))</f>
        <v>322</v>
      </c>
      <c r="Y208">
        <f>IFERROR(INDEX(BasicStats!$A:$AH,MATCH($A208,BasicStats!$B:$B,0),COLUMN()+1),INDEX(BasicStats!$A:$AH,MATCH($A208&amp;" NCAA",BasicStats!$B:$B,0),COLUMN()+1))</f>
        <v>418</v>
      </c>
      <c r="Z208">
        <f>IFERROR(INDEX(BasicStats!$A:$AH,MATCH($A208,BasicStats!$B:$B,0),COLUMN()+1),INDEX(BasicStats!$A:$AH,MATCH($A208&amp;" NCAA",BasicStats!$B:$B,0),COLUMN()+1))</f>
        <v>0.77</v>
      </c>
      <c r="AA208">
        <f>IFERROR(INDEX(BasicStats!$A:$AH,MATCH($A208,BasicStats!$B:$B,0),COLUMN()+1),INDEX(BasicStats!$A:$AH,MATCH($A208&amp;" NCAA",BasicStats!$B:$B,0),COLUMN()+1))</f>
        <v>280</v>
      </c>
      <c r="AB208">
        <f>IFERROR(INDEX(BasicStats!$A:$AH,MATCH($A208,BasicStats!$B:$B,0),COLUMN()+1),INDEX(BasicStats!$A:$AH,MATCH($A208&amp;" NCAA",BasicStats!$B:$B,0),COLUMN()+1))</f>
        <v>1041</v>
      </c>
      <c r="AC208">
        <f>IFERROR(INDEX(BasicStats!$A:$AH,MATCH($A208,BasicStats!$B:$B,0),COLUMN()+1),INDEX(BasicStats!$A:$AH,MATCH($A208&amp;" NCAA",BasicStats!$B:$B,0),COLUMN()+1))</f>
        <v>428</v>
      </c>
      <c r="AD208">
        <f>IFERROR(INDEX(BasicStats!$A:$AH,MATCH($A208,BasicStats!$B:$B,0),COLUMN()+1),INDEX(BasicStats!$A:$AH,MATCH($A208&amp;" NCAA",BasicStats!$B:$B,0),COLUMN()+1))</f>
        <v>208</v>
      </c>
      <c r="AE208">
        <f>IFERROR(INDEX(BasicStats!$A:$AH,MATCH($A208,BasicStats!$B:$B,0),COLUMN()+1),INDEX(BasicStats!$A:$AH,MATCH($A208&amp;" NCAA",BasicStats!$B:$B,0),COLUMN()+1))</f>
        <v>128</v>
      </c>
      <c r="AF208">
        <f>IFERROR(INDEX(BasicStats!$A:$AH,MATCH($A208,BasicStats!$B:$B,0),COLUMN()+1),INDEX(BasicStats!$A:$AH,MATCH($A208&amp;" NCAA",BasicStats!$B:$B,0),COLUMN()+1))</f>
        <v>386</v>
      </c>
      <c r="AG208" s="38">
        <f>IFERROR(INDEX(AdvancedStats!$A:$AD,MATCH($A208,AdvancedStats!$B:$B,0),COLUMN()-15),INDEX(AdvancedStats!$A:$AD,MATCH($A208&amp;" NCAA",AdvancedStats!$B:$B,0),COLUMN()-15))</f>
        <v>71.2</v>
      </c>
      <c r="AH208" s="38">
        <f>IFERROR(INDEX(AdvancedStats!$A:$AD,MATCH($A208,AdvancedStats!$B:$B,0),COLUMN()-15),INDEX(AdvancedStats!$A:$AD,MATCH($A208&amp;" NCAA",AdvancedStats!$B:$B,0),COLUMN()-15))</f>
        <v>101.6</v>
      </c>
      <c r="AI208" s="38">
        <f>IFERROR(INDEX(AdvancedStats!$A:$AD,MATCH($A208,AdvancedStats!$B:$B,0),COLUMN()-15),INDEX(AdvancedStats!$A:$AD,MATCH($A208&amp;" NCAA",AdvancedStats!$B:$B,0),COLUMN()-15))</f>
        <v>0.218</v>
      </c>
      <c r="AJ208" s="38">
        <f>IFERROR(INDEX(AdvancedStats!$A:$AD,MATCH($A208,AdvancedStats!$B:$B,0),COLUMN()-15),INDEX(AdvancedStats!$A:$AD,MATCH($A208&amp;" NCAA",AdvancedStats!$B:$B,0),COLUMN()-15))</f>
        <v>0.46100000000000002</v>
      </c>
      <c r="AK208" s="38">
        <f>IFERROR(INDEX(AdvancedStats!$A:$AD,MATCH($A208,AdvancedStats!$B:$B,0),COLUMN()-15),INDEX(AdvancedStats!$A:$AD,MATCH($A208&amp;" NCAA",AdvancedStats!$B:$B,0),COLUMN()-15))</f>
        <v>0.53500000000000003</v>
      </c>
      <c r="AL208" s="38">
        <f>IFERROR(INDEX(AdvancedStats!$A:$AD,MATCH($A208,AdvancedStats!$B:$B,0),COLUMN()-15),INDEX(AdvancedStats!$A:$AD,MATCH($A208&amp;" NCAA",AdvancedStats!$B:$B,0),COLUMN()-15))</f>
        <v>45.7</v>
      </c>
      <c r="AM208" s="38">
        <f>IFERROR(INDEX(AdvancedStats!$A:$AD,MATCH($A208,AdvancedStats!$B:$B,0),COLUMN()-15),INDEX(AdvancedStats!$A:$AD,MATCH($A208&amp;" NCAA",AdvancedStats!$B:$B,0),COLUMN()-15))</f>
        <v>53</v>
      </c>
      <c r="AN208" s="38">
        <f>IFERROR(INDEX(AdvancedStats!$A:$AD,MATCH($A208,AdvancedStats!$B:$B,0),COLUMN()-15),INDEX(AdvancedStats!$A:$AD,MATCH($A208&amp;" NCAA",AdvancedStats!$B:$B,0),COLUMN()-15))</f>
        <v>9.3000000000000007</v>
      </c>
      <c r="AO208" s="38">
        <f>IFERROR(INDEX(AdvancedStats!$A:$AD,MATCH($A208,AdvancedStats!$B:$B,0),COLUMN()-15),INDEX(AdvancedStats!$A:$AD,MATCH($A208&amp;" NCAA",AdvancedStats!$B:$B,0),COLUMN()-15))</f>
        <v>10.4</v>
      </c>
      <c r="AP208" s="38">
        <f>IFERROR(INDEX(AdvancedStats!$A:$AD,MATCH($A208,AdvancedStats!$B:$B,0),COLUMN()-15),INDEX(AdvancedStats!$A:$AD,MATCH($A208&amp;" NCAA",AdvancedStats!$B:$B,0),COLUMN()-15))</f>
        <v>0.50600000000000001</v>
      </c>
      <c r="AQ208" s="38">
        <f>IFERROR(INDEX(AdvancedStats!$A:$AD,MATCH($A208,AdvancedStats!$B:$B,0),COLUMN()-15),INDEX(AdvancedStats!$A:$AD,MATCH($A208&amp;" NCAA",AdvancedStats!$B:$B,0),COLUMN()-15))</f>
        <v>15.4</v>
      </c>
      <c r="AR208" s="38">
        <f>IFERROR(INDEX(AdvancedStats!$A:$AD,MATCH($A208,AdvancedStats!$B:$B,0),COLUMN()-15),INDEX(AdvancedStats!$A:$AD,MATCH($A208&amp;" NCAA",AdvancedStats!$B:$B,0),COLUMN()-15))</f>
        <v>24.3</v>
      </c>
      <c r="AS208" s="38">
        <f>IFERROR(INDEX(AdvancedStats!$A:$AD,MATCH($A208,AdvancedStats!$B:$B,0),COLUMN()-15),INDEX(AdvancedStats!$A:$AD,MATCH($A208&amp;" NCAA",AdvancedStats!$B:$B,0),COLUMN()-15))</f>
        <v>0.16800000000000001</v>
      </c>
      <c r="AT208" s="39">
        <f>IFERROR(INDEX(AdvancedOpponentStats!$A:$AD,MATCH($A208,AdvancedOpponentStats!$B:$B,0),COLUMN()-27),INDEX(AdvancedOpponentStats!$A:$AD,MATCH($A208&amp;" NCAA",AdvancedOpponentStats!$B:$B,0),COLUMN()-27))</f>
        <v>103.5</v>
      </c>
      <c r="AU208" s="39">
        <f>IFERROR(INDEX(AdvancedOpponentStats!$A:$AD,MATCH($A208,AdvancedOpponentStats!$B:$B,0),COLUMN()-27),INDEX(AdvancedOpponentStats!$A:$AD,MATCH($A208&amp;" NCAA",AdvancedOpponentStats!$B:$B,0),COLUMN()-27))</f>
        <v>0.33900000000000002</v>
      </c>
      <c r="AV208" s="39">
        <f>IFERROR(INDEX(AdvancedOpponentStats!$A:$AD,MATCH($A208,AdvancedOpponentStats!$B:$B,0),COLUMN()-27),INDEX(AdvancedOpponentStats!$A:$AD,MATCH($A208&amp;" NCAA",AdvancedOpponentStats!$B:$B,0),COLUMN()-27))</f>
        <v>0.34</v>
      </c>
      <c r="AW208" s="39">
        <f>IFERROR(INDEX(AdvancedOpponentStats!$A:$AD,MATCH($A208,AdvancedOpponentStats!$B:$B,0),COLUMN()-27),INDEX(AdvancedOpponentStats!$A:$AD,MATCH($A208&amp;" NCAA",AdvancedOpponentStats!$B:$B,0),COLUMN()-27))</f>
        <v>0.53</v>
      </c>
      <c r="AX208" s="39">
        <f>IFERROR(INDEX(AdvancedOpponentStats!$A:$AD,MATCH($A208,AdvancedOpponentStats!$B:$B,0),COLUMN()-27),INDEX(AdvancedOpponentStats!$A:$AD,MATCH($A208&amp;" NCAA",AdvancedOpponentStats!$B:$B,0),COLUMN()-27))</f>
        <v>54.3</v>
      </c>
      <c r="AY208" s="39">
        <f>IFERROR(INDEX(AdvancedOpponentStats!$A:$AD,MATCH($A208,AdvancedOpponentStats!$B:$B,0),COLUMN()-27),INDEX(AdvancedOpponentStats!$A:$AD,MATCH($A208&amp;" NCAA",AdvancedOpponentStats!$B:$B,0),COLUMN()-27))</f>
        <v>55</v>
      </c>
      <c r="AZ208" s="39">
        <f>IFERROR(INDEX(AdvancedOpponentStats!$A:$AD,MATCH($A208,AdvancedOpponentStats!$B:$B,0),COLUMN()-27),INDEX(AdvancedOpponentStats!$A:$AD,MATCH($A208&amp;" NCAA",AdvancedOpponentStats!$B:$B,0),COLUMN()-27))</f>
        <v>6.7</v>
      </c>
      <c r="BA208" s="39">
        <f>IFERROR(INDEX(AdvancedOpponentStats!$A:$AD,MATCH($A208,AdvancedOpponentStats!$B:$B,0),COLUMN()-27),INDEX(AdvancedOpponentStats!$A:$AD,MATCH($A208&amp;" NCAA",AdvancedOpponentStats!$B:$B,0),COLUMN()-27))</f>
        <v>9.8000000000000007</v>
      </c>
      <c r="BB208" s="39">
        <f>IFERROR(INDEX(AdvancedOpponentStats!$A:$AD,MATCH($A208,AdvancedOpponentStats!$B:$B,0),COLUMN()-27),INDEX(AdvancedOpponentStats!$A:$AD,MATCH($A208&amp;" NCAA",AdvancedOpponentStats!$B:$B,0),COLUMN()-27))</f>
        <v>0.496</v>
      </c>
      <c r="BC208" s="39">
        <f>IFERROR(INDEX(AdvancedOpponentStats!$A:$AD,MATCH($A208,AdvancedOpponentStats!$B:$B,0),COLUMN()-27),INDEX(AdvancedOpponentStats!$A:$AD,MATCH($A208&amp;" NCAA",AdvancedOpponentStats!$B:$B,0),COLUMN()-27))</f>
        <v>16.399999999999999</v>
      </c>
      <c r="BD208" s="39">
        <f>IFERROR(INDEX(AdvancedOpponentStats!$A:$AD,MATCH($A208,AdvancedOpponentStats!$B:$B,0),COLUMN()-27),INDEX(AdvancedOpponentStats!$A:$AD,MATCH($A208&amp;" NCAA",AdvancedOpponentStats!$B:$B,0),COLUMN()-27))</f>
        <v>32.6</v>
      </c>
      <c r="BE208" s="39">
        <f>IFERROR(INDEX(AdvancedOpponentStats!$A:$AD,MATCH($A208,AdvancedOpponentStats!$B:$B,0),COLUMN()-27),INDEX(AdvancedOpponentStats!$A:$AD,MATCH($A208&amp;" NCAA",AdvancedOpponentStats!$B:$B,0),COLUMN()-27))</f>
        <v>0.23799999999999999</v>
      </c>
      <c r="BF208" s="41">
        <f>IFERROR(INDEX(TeamRankings!$A:$R,MATCH($A208,TeamRankings!$B:$B,0),COLUMN()-49),INDEX(TeamRankings!$A:$R,MATCH($A208&amp;" NCAA",TeamRankings!$B:$B,0),COLUMN()-49))</f>
        <v>-1.35</v>
      </c>
      <c r="BG208" s="41">
        <f>IFERROR(INDEX(TeamRankings!$A:$R,MATCH($A208,TeamRankings!$B:$B,0),COLUMN()-48),INDEX(TeamRankings!$A:$R,MATCH($A208&amp;" NCAA",TeamRankings!$B:$B,0),COLUMN()-48))</f>
        <v>-6.97</v>
      </c>
      <c r="BH208" s="41">
        <f>IFERROR(INDEX(TeamRankings!$A:$R,MATCH($A208,TeamRankings!$B:$B,0),COLUMN()-47),INDEX(TeamRankings!$A:$R,MATCH($A208&amp;" NCAA",TeamRankings!$B:$B,0),COLUMN()-47))</f>
        <v>-4.63</v>
      </c>
      <c r="BI208" s="41">
        <f>IFERROR(INDEX(TeamRankings!$A:$R,MATCH($A208,TeamRankings!$B:$B,0),COLUMN()-47),INDEX(TeamRankings!$A:$R,MATCH($A208&amp;" NCAA",TeamRankings!$B:$B,0),COLUMN()-47))</f>
        <v>-7.23</v>
      </c>
      <c r="BJ208" s="41">
        <f>IFERROR(INDEX(TeamRankings!$A:$R,MATCH($A208,TeamRankings!$B:$B,0),COLUMN()-47),INDEX(TeamRankings!$A:$R,MATCH($A208&amp;" NCAA",TeamRankings!$B:$B,0),COLUMN()-47))</f>
        <v>-11.86</v>
      </c>
      <c r="BK208" s="41">
        <f>IFERROR(INDEX(TeamRankings!$A:$R,MATCH($A208,TeamRankings!$B:$B,0),COLUMN()-47),INDEX(TeamRankings!$A:$R,MATCH($A208&amp;" NCAA",TeamRankings!$B:$B,0),COLUMN()-47))</f>
        <v>95.75</v>
      </c>
      <c r="BL208" s="41">
        <f>IFERROR(INDEX(TeamRankings!$A:$R,MATCH($A208,TeamRankings!$B:$B,0),COLUMN()-47),INDEX(TeamRankings!$A:$R,MATCH($A208&amp;" NCAA",TeamRankings!$B:$B,0),COLUMN()-47))</f>
        <v>111.57</v>
      </c>
      <c r="BM208" s="41">
        <f>IFERROR(INDEX(TeamRankings!$A:$R,MATCH($A208,TeamRankings!$B:$B,0),COLUMN()-47),INDEX(TeamRankings!$A:$R,MATCH($A208&amp;" NCAA",TeamRankings!$B:$B,0),COLUMN()-47))</f>
        <v>-15.83</v>
      </c>
      <c r="BN208">
        <f t="shared" si="63"/>
        <v>292</v>
      </c>
      <c r="BO208">
        <f t="shared" si="64"/>
        <v>309</v>
      </c>
      <c r="BP208">
        <f t="shared" si="50"/>
        <v>72.903225806451616</v>
      </c>
      <c r="BQ208" s="41" t="str">
        <f>INDEX(TeamRankings!$A:$R,MATCH($A208,TeamRankings!$B:$B,0),3)</f>
        <v>Southland</v>
      </c>
      <c r="BR208" s="40">
        <f t="shared" si="51"/>
        <v>-1.9000000000000057</v>
      </c>
      <c r="BS208" s="40">
        <f t="shared" si="52"/>
        <v>-0.12100000000000002</v>
      </c>
      <c r="BT208" s="40">
        <f t="shared" si="53"/>
        <v>0.121</v>
      </c>
      <c r="BU208" s="40">
        <f t="shared" si="54"/>
        <v>5.0000000000000044E-3</v>
      </c>
      <c r="BV208" s="40">
        <f t="shared" si="55"/>
        <v>-8.5999999999999943</v>
      </c>
      <c r="BW208" s="40">
        <f t="shared" si="56"/>
        <v>-2</v>
      </c>
      <c r="BX208" s="40">
        <f t="shared" si="57"/>
        <v>2.6000000000000005</v>
      </c>
      <c r="BY208" s="40">
        <f t="shared" si="58"/>
        <v>0.59999999999999964</v>
      </c>
      <c r="BZ208" s="40">
        <f t="shared" si="59"/>
        <v>1.0000000000000009E-2</v>
      </c>
      <c r="CA208" s="40">
        <f t="shared" si="60"/>
        <v>-0.99999999999999822</v>
      </c>
      <c r="CB208" s="40">
        <f t="shared" si="61"/>
        <v>-8.3000000000000007</v>
      </c>
      <c r="CC208" s="40">
        <f t="shared" si="62"/>
        <v>-6.9999999999999979E-2</v>
      </c>
    </row>
    <row r="209" spans="1:81" x14ac:dyDescent="0.25">
      <c r="A209" t="s">
        <v>331</v>
      </c>
      <c r="B209">
        <f>IFERROR(INDEX(BasicStats!$A:$AH,MATCH($A209,BasicStats!$B:$B,0),COLUMN()+1),INDEX(BasicStats!$A:$AH,MATCH($A209&amp;" NCAA",BasicStats!$B:$B,0),COLUMN()+1))</f>
        <v>35</v>
      </c>
      <c r="C209">
        <f>IFERROR(INDEX(BasicStats!$A:$AH,MATCH($A209,BasicStats!$B:$B,0),COLUMN()+1),INDEX(BasicStats!$A:$AH,MATCH($A209&amp;" NCAA",BasicStats!$B:$B,0),COLUMN()+1))</f>
        <v>22</v>
      </c>
      <c r="D209">
        <f>IFERROR(INDEX(BasicStats!$A:$AH,MATCH($A209,BasicStats!$B:$B,0),COLUMN()+1),INDEX(BasicStats!$A:$AH,MATCH($A209&amp;" NCAA",BasicStats!$B:$B,0),COLUMN()+1))</f>
        <v>13</v>
      </c>
      <c r="E209">
        <f>IFERROR(INDEX(BasicStats!$A:$AH,MATCH($A209,BasicStats!$B:$B,0),COLUMN()+1),INDEX(BasicStats!$A:$AH,MATCH($A209&amp;" NCAA",BasicStats!$B:$B,0),COLUMN()+1))</f>
        <v>0.629</v>
      </c>
      <c r="F209">
        <f>IFERROR(INDEX(BasicStats!$A:$AH,MATCH($A209,BasicStats!$B:$B,0),COLUMN()+1),INDEX(BasicStats!$A:$AH,MATCH($A209&amp;" NCAA",BasicStats!$B:$B,0),COLUMN()+1))</f>
        <v>-3.59</v>
      </c>
      <c r="G209">
        <f>IFERROR(INDEX(BasicStats!$A:$AH,MATCH($A209,BasicStats!$B:$B,0),COLUMN()+1),INDEX(BasicStats!$A:$AH,MATCH($A209&amp;" NCAA",BasicStats!$B:$B,0),COLUMN()+1))</f>
        <v>-4.71</v>
      </c>
      <c r="H209">
        <f>IFERROR(INDEX(BasicStats!$A:$AH,MATCH($A209,BasicStats!$B:$B,0),COLUMN()+1),INDEX(BasicStats!$A:$AH,MATCH($A209&amp;" NCAA",BasicStats!$B:$B,0),COLUMN()+1))</f>
        <v>8</v>
      </c>
      <c r="I209">
        <f>IFERROR(INDEX(BasicStats!$A:$AH,MATCH($A209,BasicStats!$B:$B,0),COLUMN()+1),INDEX(BasicStats!$A:$AH,MATCH($A209&amp;" NCAA",BasicStats!$B:$B,0),COLUMN()+1))</f>
        <v>8</v>
      </c>
      <c r="J209">
        <f>IFERROR(INDEX(BasicStats!$A:$AH,MATCH($A209,BasicStats!$B:$B,0),COLUMN()+1),INDEX(BasicStats!$A:$AH,MATCH($A209&amp;" NCAA",BasicStats!$B:$B,0),COLUMN()+1))</f>
        <v>11</v>
      </c>
      <c r="K209">
        <f>IFERROR(INDEX(BasicStats!$A:$AH,MATCH($A209,BasicStats!$B:$B,0),COLUMN()+1),INDEX(BasicStats!$A:$AH,MATCH($A209&amp;" NCAA",BasicStats!$B:$B,0),COLUMN()+1))</f>
        <v>5</v>
      </c>
      <c r="L209">
        <f>IFERROR(INDEX(BasicStats!$A:$AH,MATCH($A209,BasicStats!$B:$B,0),COLUMN()+1),INDEX(BasicStats!$A:$AH,MATCH($A209&amp;" NCAA",BasicStats!$B:$B,0),COLUMN()+1))</f>
        <v>11</v>
      </c>
      <c r="M209">
        <f>IFERROR(INDEX(BasicStats!$A:$AH,MATCH($A209,BasicStats!$B:$B,0),COLUMN()+1),INDEX(BasicStats!$A:$AH,MATCH($A209&amp;" NCAA",BasicStats!$B:$B,0),COLUMN()+1))</f>
        <v>8</v>
      </c>
      <c r="N209">
        <f>IFERROR(INDEX(BasicStats!$A:$AH,MATCH($A209,BasicStats!$B:$B,0),COLUMN()+1),INDEX(BasicStats!$A:$AH,MATCH($A209&amp;" NCAA",BasicStats!$B:$B,0),COLUMN()+1))</f>
        <v>2472</v>
      </c>
      <c r="O209">
        <f>IFERROR(INDEX(BasicStats!$A:$AH,MATCH($A209,BasicStats!$B:$B,0),COLUMN()+1),INDEX(BasicStats!$A:$AH,MATCH($A209&amp;" NCAA",BasicStats!$B:$B,0),COLUMN()+1))</f>
        <v>2401</v>
      </c>
      <c r="P209">
        <f>IFERROR(INDEX(BasicStats!$A:$AH,MATCH($A209,BasicStats!$B:$B,0),COLUMN()+1),INDEX(BasicStats!$A:$AH,MATCH($A209&amp;" NCAA",BasicStats!$B:$B,0),COLUMN()+1))</f>
        <v>0</v>
      </c>
      <c r="Q209">
        <f>IFERROR(INDEX(BasicStats!$A:$AH,MATCH($A209,BasicStats!$B:$B,0),COLUMN()+1),INDEX(BasicStats!$A:$AH,MATCH($A209&amp;" NCAA",BasicStats!$B:$B,0),COLUMN()+1))</f>
        <v>1410</v>
      </c>
      <c r="R209">
        <f>IFERROR(INDEX(BasicStats!$A:$AH,MATCH($A209,BasicStats!$B:$B,0),COLUMN()+1),INDEX(BasicStats!$A:$AH,MATCH($A209&amp;" NCAA",BasicStats!$B:$B,0),COLUMN()+1))</f>
        <v>849</v>
      </c>
      <c r="S209">
        <f>IFERROR(INDEX(BasicStats!$A:$AH,MATCH($A209,BasicStats!$B:$B,0),COLUMN()+1),INDEX(BasicStats!$A:$AH,MATCH($A209&amp;" NCAA",BasicStats!$B:$B,0),COLUMN()+1))</f>
        <v>1913</v>
      </c>
      <c r="T209">
        <f>IFERROR(INDEX(BasicStats!$A:$AH,MATCH($A209,BasicStats!$B:$B,0),COLUMN()+1),INDEX(BasicStats!$A:$AH,MATCH($A209&amp;" NCAA",BasicStats!$B:$B,0),COLUMN()+1))</f>
        <v>0.44400000000000001</v>
      </c>
      <c r="U209">
        <f>IFERROR(INDEX(BasicStats!$A:$AH,MATCH($A209,BasicStats!$B:$B,0),COLUMN()+1),INDEX(BasicStats!$A:$AH,MATCH($A209&amp;" NCAA",BasicStats!$B:$B,0),COLUMN()+1))</f>
        <v>246</v>
      </c>
      <c r="V209">
        <f>IFERROR(INDEX(BasicStats!$A:$AH,MATCH($A209,BasicStats!$B:$B,0),COLUMN()+1),INDEX(BasicStats!$A:$AH,MATCH($A209&amp;" NCAA",BasicStats!$B:$B,0),COLUMN()+1))</f>
        <v>713</v>
      </c>
      <c r="W209">
        <f>IFERROR(INDEX(BasicStats!$A:$AH,MATCH($A209,BasicStats!$B:$B,0),COLUMN()+1),INDEX(BasicStats!$A:$AH,MATCH($A209&amp;" NCAA",BasicStats!$B:$B,0),COLUMN()+1))</f>
        <v>0.34499999999999997</v>
      </c>
      <c r="X209">
        <f>IFERROR(INDEX(BasicStats!$A:$AH,MATCH($A209,BasicStats!$B:$B,0),COLUMN()+1),INDEX(BasicStats!$A:$AH,MATCH($A209&amp;" NCAA",BasicStats!$B:$B,0),COLUMN()+1))</f>
        <v>528</v>
      </c>
      <c r="Y209">
        <f>IFERROR(INDEX(BasicStats!$A:$AH,MATCH($A209,BasicStats!$B:$B,0),COLUMN()+1),INDEX(BasicStats!$A:$AH,MATCH($A209&amp;" NCAA",BasicStats!$B:$B,0),COLUMN()+1))</f>
        <v>732</v>
      </c>
      <c r="Z209">
        <f>IFERROR(INDEX(BasicStats!$A:$AH,MATCH($A209,BasicStats!$B:$B,0),COLUMN()+1),INDEX(BasicStats!$A:$AH,MATCH($A209&amp;" NCAA",BasicStats!$B:$B,0),COLUMN()+1))</f>
        <v>0.72099999999999997</v>
      </c>
      <c r="AA209">
        <f>IFERROR(INDEX(BasicStats!$A:$AH,MATCH($A209,BasicStats!$B:$B,0),COLUMN()+1),INDEX(BasicStats!$A:$AH,MATCH($A209&amp;" NCAA",BasicStats!$B:$B,0),COLUMN()+1))</f>
        <v>250</v>
      </c>
      <c r="AB209">
        <f>IFERROR(INDEX(BasicStats!$A:$AH,MATCH($A209,BasicStats!$B:$B,0),COLUMN()+1),INDEX(BasicStats!$A:$AH,MATCH($A209&amp;" NCAA",BasicStats!$B:$B,0),COLUMN()+1))</f>
        <v>1178</v>
      </c>
      <c r="AC209">
        <f>IFERROR(INDEX(BasicStats!$A:$AH,MATCH($A209,BasicStats!$B:$B,0),COLUMN()+1),INDEX(BasicStats!$A:$AH,MATCH($A209&amp;" NCAA",BasicStats!$B:$B,0),COLUMN()+1))</f>
        <v>376</v>
      </c>
      <c r="AD209">
        <f>IFERROR(INDEX(BasicStats!$A:$AH,MATCH($A209,BasicStats!$B:$B,0),COLUMN()+1),INDEX(BasicStats!$A:$AH,MATCH($A209&amp;" NCAA",BasicStats!$B:$B,0),COLUMN()+1))</f>
        <v>223</v>
      </c>
      <c r="AE209">
        <f>IFERROR(INDEX(BasicStats!$A:$AH,MATCH($A209,BasicStats!$B:$B,0),COLUMN()+1),INDEX(BasicStats!$A:$AH,MATCH($A209&amp;" NCAA",BasicStats!$B:$B,0),COLUMN()+1))</f>
        <v>94</v>
      </c>
      <c r="AF209">
        <f>IFERROR(INDEX(BasicStats!$A:$AH,MATCH($A209,BasicStats!$B:$B,0),COLUMN()+1),INDEX(BasicStats!$A:$AH,MATCH($A209&amp;" NCAA",BasicStats!$B:$B,0),COLUMN()+1))</f>
        <v>421</v>
      </c>
      <c r="AG209" s="38">
        <f>IFERROR(INDEX(AdvancedStats!$A:$AD,MATCH($A209,AdvancedStats!$B:$B,0),COLUMN()-15),INDEX(AdvancedStats!$A:$AD,MATCH($A209&amp;" NCAA",AdvancedStats!$B:$B,0),COLUMN()-15))</f>
        <v>69.2</v>
      </c>
      <c r="AH209" s="38">
        <f>IFERROR(INDEX(AdvancedStats!$A:$AD,MATCH($A209,AdvancedStats!$B:$B,0),COLUMN()-15),INDEX(AdvancedStats!$A:$AD,MATCH($A209&amp;" NCAA",AdvancedStats!$B:$B,0),COLUMN()-15))</f>
        <v>101.4</v>
      </c>
      <c r="AI209" s="38">
        <f>IFERROR(INDEX(AdvancedStats!$A:$AD,MATCH($A209,AdvancedStats!$B:$B,0),COLUMN()-15),INDEX(AdvancedStats!$A:$AD,MATCH($A209&amp;" NCAA",AdvancedStats!$B:$B,0),COLUMN()-15))</f>
        <v>0.38300000000000001</v>
      </c>
      <c r="AJ209" s="38">
        <f>IFERROR(INDEX(AdvancedStats!$A:$AD,MATCH($A209,AdvancedStats!$B:$B,0),COLUMN()-15),INDEX(AdvancedStats!$A:$AD,MATCH($A209&amp;" NCAA",AdvancedStats!$B:$B,0),COLUMN()-15))</f>
        <v>0.373</v>
      </c>
      <c r="AK209" s="38">
        <f>IFERROR(INDEX(AdvancedStats!$A:$AD,MATCH($A209,AdvancedStats!$B:$B,0),COLUMN()-15),INDEX(AdvancedStats!$A:$AD,MATCH($A209&amp;" NCAA",AdvancedStats!$B:$B,0),COLUMN()-15))</f>
        <v>0.54700000000000004</v>
      </c>
      <c r="AL209" s="38">
        <f>IFERROR(INDEX(AdvancedStats!$A:$AD,MATCH($A209,AdvancedStats!$B:$B,0),COLUMN()-15),INDEX(AdvancedStats!$A:$AD,MATCH($A209&amp;" NCAA",AdvancedStats!$B:$B,0),COLUMN()-15))</f>
        <v>48.6</v>
      </c>
      <c r="AM209" s="38">
        <f>IFERROR(INDEX(AdvancedStats!$A:$AD,MATCH($A209,AdvancedStats!$B:$B,0),COLUMN()-15),INDEX(AdvancedStats!$A:$AD,MATCH($A209&amp;" NCAA",AdvancedStats!$B:$B,0),COLUMN()-15))</f>
        <v>44.3</v>
      </c>
      <c r="AN209" s="38">
        <f>IFERROR(INDEX(AdvancedStats!$A:$AD,MATCH($A209,AdvancedStats!$B:$B,0),COLUMN()-15),INDEX(AdvancedStats!$A:$AD,MATCH($A209&amp;" NCAA",AdvancedStats!$B:$B,0),COLUMN()-15))</f>
        <v>9.1</v>
      </c>
      <c r="AO209" s="38">
        <f>IFERROR(INDEX(AdvancedStats!$A:$AD,MATCH($A209,AdvancedStats!$B:$B,0),COLUMN()-15),INDEX(AdvancedStats!$A:$AD,MATCH($A209&amp;" NCAA",AdvancedStats!$B:$B,0),COLUMN()-15))</f>
        <v>7.4</v>
      </c>
      <c r="AP209" s="38">
        <f>IFERROR(INDEX(AdvancedStats!$A:$AD,MATCH($A209,AdvancedStats!$B:$B,0),COLUMN()-15),INDEX(AdvancedStats!$A:$AD,MATCH($A209&amp;" NCAA",AdvancedStats!$B:$B,0),COLUMN()-15))</f>
        <v>0.50800000000000001</v>
      </c>
      <c r="AQ209" s="38">
        <f>IFERROR(INDEX(AdvancedStats!$A:$AD,MATCH($A209,AdvancedStats!$B:$B,0),COLUMN()-15),INDEX(AdvancedStats!$A:$AD,MATCH($A209&amp;" NCAA",AdvancedStats!$B:$B,0),COLUMN()-15))</f>
        <v>15.7</v>
      </c>
      <c r="AR209" s="38">
        <f>IFERROR(INDEX(AdvancedStats!$A:$AD,MATCH($A209,AdvancedStats!$B:$B,0),COLUMN()-15),INDEX(AdvancedStats!$A:$AD,MATCH($A209&amp;" NCAA",AdvancedStats!$B:$B,0),COLUMN()-15))</f>
        <v>21.3</v>
      </c>
      <c r="AS209" s="38">
        <f>IFERROR(INDEX(AdvancedStats!$A:$AD,MATCH($A209,AdvancedStats!$B:$B,0),COLUMN()-15),INDEX(AdvancedStats!$A:$AD,MATCH($A209&amp;" NCAA",AdvancedStats!$B:$B,0),COLUMN()-15))</f>
        <v>0.27600000000000002</v>
      </c>
      <c r="AT209" s="39">
        <f>IFERROR(INDEX(AdvancedOpponentStats!$A:$AD,MATCH($A209,AdvancedOpponentStats!$B:$B,0),COLUMN()-27),INDEX(AdvancedOpponentStats!$A:$AD,MATCH($A209&amp;" NCAA",AdvancedOpponentStats!$B:$B,0),COLUMN()-27))</f>
        <v>98.5</v>
      </c>
      <c r="AU209" s="39">
        <f>IFERROR(INDEX(AdvancedOpponentStats!$A:$AD,MATCH($A209,AdvancedOpponentStats!$B:$B,0),COLUMN()-27),INDEX(AdvancedOpponentStats!$A:$AD,MATCH($A209&amp;" NCAA",AdvancedOpponentStats!$B:$B,0),COLUMN()-27))</f>
        <v>0.29399999999999998</v>
      </c>
      <c r="AV209" s="39">
        <f>IFERROR(INDEX(AdvancedOpponentStats!$A:$AD,MATCH($A209,AdvancedOpponentStats!$B:$B,0),COLUMN()-27),INDEX(AdvancedOpponentStats!$A:$AD,MATCH($A209&amp;" NCAA",AdvancedOpponentStats!$B:$B,0),COLUMN()-27))</f>
        <v>0.376</v>
      </c>
      <c r="AW209" s="39">
        <f>IFERROR(INDEX(AdvancedOpponentStats!$A:$AD,MATCH($A209,AdvancedOpponentStats!$B:$B,0),COLUMN()-27),INDEX(AdvancedOpponentStats!$A:$AD,MATCH($A209&amp;" NCAA",AdvancedOpponentStats!$B:$B,0),COLUMN()-27))</f>
        <v>0.51600000000000001</v>
      </c>
      <c r="AX209" s="39">
        <f>IFERROR(INDEX(AdvancedOpponentStats!$A:$AD,MATCH($A209,AdvancedOpponentStats!$B:$B,0),COLUMN()-27),INDEX(AdvancedOpponentStats!$A:$AD,MATCH($A209&amp;" NCAA",AdvancedOpponentStats!$B:$B,0),COLUMN()-27))</f>
        <v>51.4</v>
      </c>
      <c r="AY209" s="39">
        <f>IFERROR(INDEX(AdvancedOpponentStats!$A:$AD,MATCH($A209,AdvancedOpponentStats!$B:$B,0),COLUMN()-27),INDEX(AdvancedOpponentStats!$A:$AD,MATCH($A209&amp;" NCAA",AdvancedOpponentStats!$B:$B,0),COLUMN()-27))</f>
        <v>50.3</v>
      </c>
      <c r="AZ209" s="39">
        <f>IFERROR(INDEX(AdvancedOpponentStats!$A:$AD,MATCH($A209,AdvancedOpponentStats!$B:$B,0),COLUMN()-27),INDEX(AdvancedOpponentStats!$A:$AD,MATCH($A209&amp;" NCAA",AdvancedOpponentStats!$B:$B,0),COLUMN()-27))</f>
        <v>8</v>
      </c>
      <c r="BA209" s="39">
        <f>IFERROR(INDEX(AdvancedOpponentStats!$A:$AD,MATCH($A209,AdvancedOpponentStats!$B:$B,0),COLUMN()-27),INDEX(AdvancedOpponentStats!$A:$AD,MATCH($A209&amp;" NCAA",AdvancedOpponentStats!$B:$B,0),COLUMN()-27))</f>
        <v>10</v>
      </c>
      <c r="BB209" s="39">
        <f>IFERROR(INDEX(AdvancedOpponentStats!$A:$AD,MATCH($A209,AdvancedOpponentStats!$B:$B,0),COLUMN()-27),INDEX(AdvancedOpponentStats!$A:$AD,MATCH($A209&amp;" NCAA",AdvancedOpponentStats!$B:$B,0),COLUMN()-27))</f>
        <v>0.48899999999999999</v>
      </c>
      <c r="BC209" s="39">
        <f>IFERROR(INDEX(AdvancedOpponentStats!$A:$AD,MATCH($A209,AdvancedOpponentStats!$B:$B,0),COLUMN()-27),INDEX(AdvancedOpponentStats!$A:$AD,MATCH($A209&amp;" NCAA",AdvancedOpponentStats!$B:$B,0),COLUMN()-27))</f>
        <v>16</v>
      </c>
      <c r="BD209" s="39">
        <f>IFERROR(INDEX(AdvancedOpponentStats!$A:$AD,MATCH($A209,AdvancedOpponentStats!$B:$B,0),COLUMN()-27),INDEX(AdvancedOpponentStats!$A:$AD,MATCH($A209&amp;" NCAA",AdvancedOpponentStats!$B:$B,0),COLUMN()-27))</f>
        <v>26</v>
      </c>
      <c r="BE209" s="39">
        <f>IFERROR(INDEX(AdvancedOpponentStats!$A:$AD,MATCH($A209,AdvancedOpponentStats!$B:$B,0),COLUMN()-27),INDEX(AdvancedOpponentStats!$A:$AD,MATCH($A209&amp;" NCAA",AdvancedOpponentStats!$B:$B,0),COLUMN()-27))</f>
        <v>0.19800000000000001</v>
      </c>
      <c r="BF209" s="41">
        <f>IFERROR(INDEX(TeamRankings!$A:$R,MATCH($A209,TeamRankings!$B:$B,0),COLUMN()-49),INDEX(TeamRankings!$A:$R,MATCH($A209&amp;" NCAA",TeamRankings!$B:$B,0),COLUMN()-49))</f>
        <v>2.0299999999999998</v>
      </c>
      <c r="BG209" s="41">
        <f>IFERROR(INDEX(TeamRankings!$A:$R,MATCH($A209,TeamRankings!$B:$B,0),COLUMN()-48),INDEX(TeamRankings!$A:$R,MATCH($A209&amp;" NCAA",TeamRankings!$B:$B,0),COLUMN()-48))</f>
        <v>-4.71</v>
      </c>
      <c r="BH209" s="41">
        <f>IFERROR(INDEX(TeamRankings!$A:$R,MATCH($A209,TeamRankings!$B:$B,0),COLUMN()-47),INDEX(TeamRankings!$A:$R,MATCH($A209&amp;" NCAA",TeamRankings!$B:$B,0),COLUMN()-47))</f>
        <v>-4.1500000000000004</v>
      </c>
      <c r="BI209" s="41">
        <f>IFERROR(INDEX(TeamRankings!$A:$R,MATCH($A209,TeamRankings!$B:$B,0),COLUMN()-47),INDEX(TeamRankings!$A:$R,MATCH($A209&amp;" NCAA",TeamRankings!$B:$B,0),COLUMN()-47))</f>
        <v>0.56000000000000005</v>
      </c>
      <c r="BJ209" s="41">
        <f>IFERROR(INDEX(TeamRankings!$A:$R,MATCH($A209,TeamRankings!$B:$B,0),COLUMN()-47),INDEX(TeamRankings!$A:$R,MATCH($A209&amp;" NCAA",TeamRankings!$B:$B,0),COLUMN()-47))</f>
        <v>-3.59</v>
      </c>
      <c r="BK209" s="41">
        <f>IFERROR(INDEX(TeamRankings!$A:$R,MATCH($A209,TeamRankings!$B:$B,0),COLUMN()-47),INDEX(TeamRankings!$A:$R,MATCH($A209&amp;" NCAA",TeamRankings!$B:$B,0),COLUMN()-47))</f>
        <v>99.36</v>
      </c>
      <c r="BL209" s="41">
        <f>IFERROR(INDEX(TeamRankings!$A:$R,MATCH($A209,TeamRankings!$B:$B,0),COLUMN()-47),INDEX(TeamRankings!$A:$R,MATCH($A209&amp;" NCAA",TeamRankings!$B:$B,0),COLUMN()-47))</f>
        <v>103.67</v>
      </c>
      <c r="BM209" s="41">
        <f>IFERROR(INDEX(TeamRankings!$A:$R,MATCH($A209,TeamRankings!$B:$B,0),COLUMN()-47),INDEX(TeamRankings!$A:$R,MATCH($A209&amp;" NCAA",TeamRankings!$B:$B,0),COLUMN()-47))</f>
        <v>-4.32</v>
      </c>
      <c r="BN209">
        <f t="shared" si="63"/>
        <v>236</v>
      </c>
      <c r="BO209">
        <f t="shared" si="64"/>
        <v>173</v>
      </c>
      <c r="BP209">
        <f t="shared" si="50"/>
        <v>70.628571428571433</v>
      </c>
      <c r="BQ209" s="41" t="str">
        <f>INDEX(TeamRankings!$A:$R,MATCH($A209,TeamRankings!$B:$B,0),3)</f>
        <v>A-Sun</v>
      </c>
      <c r="BR209" s="40">
        <f t="shared" si="51"/>
        <v>2.9000000000000057</v>
      </c>
      <c r="BS209" s="40">
        <f t="shared" si="52"/>
        <v>8.9000000000000024E-2</v>
      </c>
      <c r="BT209" s="40">
        <f t="shared" si="53"/>
        <v>-3.0000000000000027E-3</v>
      </c>
      <c r="BU209" s="40">
        <f t="shared" si="54"/>
        <v>3.1000000000000028E-2</v>
      </c>
      <c r="BV209" s="40">
        <f t="shared" si="55"/>
        <v>-2.7999999999999972</v>
      </c>
      <c r="BW209" s="40">
        <f t="shared" si="56"/>
        <v>-6</v>
      </c>
      <c r="BX209" s="40">
        <f t="shared" si="57"/>
        <v>1.0999999999999996</v>
      </c>
      <c r="BY209" s="40">
        <f t="shared" si="58"/>
        <v>-2.5999999999999996</v>
      </c>
      <c r="BZ209" s="40">
        <f t="shared" si="59"/>
        <v>1.9000000000000017E-2</v>
      </c>
      <c r="CA209" s="40">
        <f t="shared" si="60"/>
        <v>-0.30000000000000071</v>
      </c>
      <c r="CB209" s="40">
        <f t="shared" si="61"/>
        <v>-4.6999999999999993</v>
      </c>
      <c r="CC209" s="40">
        <f t="shared" si="62"/>
        <v>7.8000000000000014E-2</v>
      </c>
    </row>
    <row r="210" spans="1:81" x14ac:dyDescent="0.25">
      <c r="A210" t="s">
        <v>332</v>
      </c>
      <c r="B210">
        <f>IFERROR(INDEX(BasicStats!$A:$AH,MATCH($A210,BasicStats!$B:$B,0),COLUMN()+1),INDEX(BasicStats!$A:$AH,MATCH($A210&amp;" NCAA",BasicStats!$B:$B,0),COLUMN()+1))</f>
        <v>36</v>
      </c>
      <c r="C210">
        <f>IFERROR(INDEX(BasicStats!$A:$AH,MATCH($A210,BasicStats!$B:$B,0),COLUMN()+1),INDEX(BasicStats!$A:$AH,MATCH($A210&amp;" NCAA",BasicStats!$B:$B,0),COLUMN()+1))</f>
        <v>22</v>
      </c>
      <c r="D210">
        <f>IFERROR(INDEX(BasicStats!$A:$AH,MATCH($A210,BasicStats!$B:$B,0),COLUMN()+1),INDEX(BasicStats!$A:$AH,MATCH($A210&amp;" NCAA",BasicStats!$B:$B,0),COLUMN()+1))</f>
        <v>14</v>
      </c>
      <c r="E210">
        <f>IFERROR(INDEX(BasicStats!$A:$AH,MATCH($A210,BasicStats!$B:$B,0),COLUMN()+1),INDEX(BasicStats!$A:$AH,MATCH($A210&amp;" NCAA",BasicStats!$B:$B,0),COLUMN()+1))</f>
        <v>0.61099999999999999</v>
      </c>
      <c r="F210">
        <f>IFERROR(INDEX(BasicStats!$A:$AH,MATCH($A210,BasicStats!$B:$B,0),COLUMN()+1),INDEX(BasicStats!$A:$AH,MATCH($A210&amp;" NCAA",BasicStats!$B:$B,0),COLUMN()+1))</f>
        <v>-8.0299999999999994</v>
      </c>
      <c r="G210">
        <f>IFERROR(INDEX(BasicStats!$A:$AH,MATCH($A210,BasicStats!$B:$B,0),COLUMN()+1),INDEX(BasicStats!$A:$AH,MATCH($A210&amp;" NCAA",BasicStats!$B:$B,0),COLUMN()+1))</f>
        <v>-8.73</v>
      </c>
      <c r="H210">
        <f>IFERROR(INDEX(BasicStats!$A:$AH,MATCH($A210,BasicStats!$B:$B,0),COLUMN()+1),INDEX(BasicStats!$A:$AH,MATCH($A210&amp;" NCAA",BasicStats!$B:$B,0),COLUMN()+1))</f>
        <v>14</v>
      </c>
      <c r="I210">
        <f>IFERROR(INDEX(BasicStats!$A:$AH,MATCH($A210,BasicStats!$B:$B,0),COLUMN()+1),INDEX(BasicStats!$A:$AH,MATCH($A210&amp;" NCAA",BasicStats!$B:$B,0),COLUMN()+1))</f>
        <v>2</v>
      </c>
      <c r="J210">
        <f>IFERROR(INDEX(BasicStats!$A:$AH,MATCH($A210,BasicStats!$B:$B,0),COLUMN()+1),INDEX(BasicStats!$A:$AH,MATCH($A210&amp;" NCAA",BasicStats!$B:$B,0),COLUMN()+1))</f>
        <v>11</v>
      </c>
      <c r="K210">
        <f>IFERROR(INDEX(BasicStats!$A:$AH,MATCH($A210,BasicStats!$B:$B,0),COLUMN()+1),INDEX(BasicStats!$A:$AH,MATCH($A210&amp;" NCAA",BasicStats!$B:$B,0),COLUMN()+1))</f>
        <v>2</v>
      </c>
      <c r="L210">
        <f>IFERROR(INDEX(BasicStats!$A:$AH,MATCH($A210,BasicStats!$B:$B,0),COLUMN()+1),INDEX(BasicStats!$A:$AH,MATCH($A210&amp;" NCAA",BasicStats!$B:$B,0),COLUMN()+1))</f>
        <v>9</v>
      </c>
      <c r="M210">
        <f>IFERROR(INDEX(BasicStats!$A:$AH,MATCH($A210,BasicStats!$B:$B,0),COLUMN()+1),INDEX(BasicStats!$A:$AH,MATCH($A210&amp;" NCAA",BasicStats!$B:$B,0),COLUMN()+1))</f>
        <v>8</v>
      </c>
      <c r="N210">
        <f>IFERROR(INDEX(BasicStats!$A:$AH,MATCH($A210,BasicStats!$B:$B,0),COLUMN()+1),INDEX(BasicStats!$A:$AH,MATCH($A210&amp;" NCAA",BasicStats!$B:$B,0),COLUMN()+1))</f>
        <v>2652</v>
      </c>
      <c r="O210">
        <f>IFERROR(INDEX(BasicStats!$A:$AH,MATCH($A210,BasicStats!$B:$B,0),COLUMN()+1),INDEX(BasicStats!$A:$AH,MATCH($A210&amp;" NCAA",BasicStats!$B:$B,0),COLUMN()+1))</f>
        <v>2503</v>
      </c>
      <c r="P210">
        <f>IFERROR(INDEX(BasicStats!$A:$AH,MATCH($A210,BasicStats!$B:$B,0),COLUMN()+1),INDEX(BasicStats!$A:$AH,MATCH($A210&amp;" NCAA",BasicStats!$B:$B,0),COLUMN()+1))</f>
        <v>0</v>
      </c>
      <c r="Q210">
        <f>IFERROR(INDEX(BasicStats!$A:$AH,MATCH($A210,BasicStats!$B:$B,0),COLUMN()+1),INDEX(BasicStats!$A:$AH,MATCH($A210&amp;" NCAA",BasicStats!$B:$B,0),COLUMN()+1))</f>
        <v>1460</v>
      </c>
      <c r="R210">
        <f>IFERROR(INDEX(BasicStats!$A:$AH,MATCH($A210,BasicStats!$B:$B,0),COLUMN()+1),INDEX(BasicStats!$A:$AH,MATCH($A210&amp;" NCAA",BasicStats!$B:$B,0),COLUMN()+1))</f>
        <v>900</v>
      </c>
      <c r="S210">
        <f>IFERROR(INDEX(BasicStats!$A:$AH,MATCH($A210,BasicStats!$B:$B,0),COLUMN()+1),INDEX(BasicStats!$A:$AH,MATCH($A210&amp;" NCAA",BasicStats!$B:$B,0),COLUMN()+1))</f>
        <v>2079</v>
      </c>
      <c r="T210">
        <f>IFERROR(INDEX(BasicStats!$A:$AH,MATCH($A210,BasicStats!$B:$B,0),COLUMN()+1),INDEX(BasicStats!$A:$AH,MATCH($A210&amp;" NCAA",BasicStats!$B:$B,0),COLUMN()+1))</f>
        <v>0.433</v>
      </c>
      <c r="U210">
        <f>IFERROR(INDEX(BasicStats!$A:$AH,MATCH($A210,BasicStats!$B:$B,0),COLUMN()+1),INDEX(BasicStats!$A:$AH,MATCH($A210&amp;" NCAA",BasicStats!$B:$B,0),COLUMN()+1))</f>
        <v>282</v>
      </c>
      <c r="V210">
        <f>IFERROR(INDEX(BasicStats!$A:$AH,MATCH($A210,BasicStats!$B:$B,0),COLUMN()+1),INDEX(BasicStats!$A:$AH,MATCH($A210&amp;" NCAA",BasicStats!$B:$B,0),COLUMN()+1))</f>
        <v>770</v>
      </c>
      <c r="W210">
        <f>IFERROR(INDEX(BasicStats!$A:$AH,MATCH($A210,BasicStats!$B:$B,0),COLUMN()+1),INDEX(BasicStats!$A:$AH,MATCH($A210&amp;" NCAA",BasicStats!$B:$B,0),COLUMN()+1))</f>
        <v>0.36599999999999999</v>
      </c>
      <c r="X210">
        <f>IFERROR(INDEX(BasicStats!$A:$AH,MATCH($A210,BasicStats!$B:$B,0),COLUMN()+1),INDEX(BasicStats!$A:$AH,MATCH($A210&amp;" NCAA",BasicStats!$B:$B,0),COLUMN()+1))</f>
        <v>570</v>
      </c>
      <c r="Y210">
        <f>IFERROR(INDEX(BasicStats!$A:$AH,MATCH($A210,BasicStats!$B:$B,0),COLUMN()+1),INDEX(BasicStats!$A:$AH,MATCH($A210&amp;" NCAA",BasicStats!$B:$B,0),COLUMN()+1))</f>
        <v>803</v>
      </c>
      <c r="Z210">
        <f>IFERROR(INDEX(BasicStats!$A:$AH,MATCH($A210,BasicStats!$B:$B,0),COLUMN()+1),INDEX(BasicStats!$A:$AH,MATCH($A210&amp;" NCAA",BasicStats!$B:$B,0),COLUMN()+1))</f>
        <v>0.71</v>
      </c>
      <c r="AA210">
        <f>IFERROR(INDEX(BasicStats!$A:$AH,MATCH($A210,BasicStats!$B:$B,0),COLUMN()+1),INDEX(BasicStats!$A:$AH,MATCH($A210&amp;" NCAA",BasicStats!$B:$B,0),COLUMN()+1))</f>
        <v>366</v>
      </c>
      <c r="AB210">
        <f>IFERROR(INDEX(BasicStats!$A:$AH,MATCH($A210,BasicStats!$B:$B,0),COLUMN()+1),INDEX(BasicStats!$A:$AH,MATCH($A210&amp;" NCAA",BasicStats!$B:$B,0),COLUMN()+1))</f>
        <v>1318</v>
      </c>
      <c r="AC210">
        <f>IFERROR(INDEX(BasicStats!$A:$AH,MATCH($A210,BasicStats!$B:$B,0),COLUMN()+1),INDEX(BasicStats!$A:$AH,MATCH($A210&amp;" NCAA",BasicStats!$B:$B,0),COLUMN()+1))</f>
        <v>457</v>
      </c>
      <c r="AD210">
        <f>IFERROR(INDEX(BasicStats!$A:$AH,MATCH($A210,BasicStats!$B:$B,0),COLUMN()+1),INDEX(BasicStats!$A:$AH,MATCH($A210&amp;" NCAA",BasicStats!$B:$B,0),COLUMN()+1))</f>
        <v>219</v>
      </c>
      <c r="AE210">
        <f>IFERROR(INDEX(BasicStats!$A:$AH,MATCH($A210,BasicStats!$B:$B,0),COLUMN()+1),INDEX(BasicStats!$A:$AH,MATCH($A210&amp;" NCAA",BasicStats!$B:$B,0),COLUMN()+1))</f>
        <v>154</v>
      </c>
      <c r="AF210">
        <f>IFERROR(INDEX(BasicStats!$A:$AH,MATCH($A210,BasicStats!$B:$B,0),COLUMN()+1),INDEX(BasicStats!$A:$AH,MATCH($A210&amp;" NCAA",BasicStats!$B:$B,0),COLUMN()+1))</f>
        <v>523</v>
      </c>
      <c r="AG210" s="38">
        <f>IFERROR(INDEX(AdvancedStats!$A:$AD,MATCH($A210,AdvancedStats!$B:$B,0),COLUMN()-15),INDEX(AdvancedStats!$A:$AD,MATCH($A210&amp;" NCAA",AdvancedStats!$B:$B,0),COLUMN()-15))</f>
        <v>71.8</v>
      </c>
      <c r="AH210" s="38">
        <f>IFERROR(INDEX(AdvancedStats!$A:$AD,MATCH($A210,AdvancedStats!$B:$B,0),COLUMN()-15),INDEX(AdvancedStats!$A:$AD,MATCH($A210&amp;" NCAA",AdvancedStats!$B:$B,0),COLUMN()-15))</f>
        <v>101.3</v>
      </c>
      <c r="AI210" s="38">
        <f>IFERROR(INDEX(AdvancedStats!$A:$AD,MATCH($A210,AdvancedStats!$B:$B,0),COLUMN()-15),INDEX(AdvancedStats!$A:$AD,MATCH($A210&amp;" NCAA",AdvancedStats!$B:$B,0),COLUMN()-15))</f>
        <v>0.38600000000000001</v>
      </c>
      <c r="AJ210" s="38">
        <f>IFERROR(INDEX(AdvancedStats!$A:$AD,MATCH($A210,AdvancedStats!$B:$B,0),COLUMN()-15),INDEX(AdvancedStats!$A:$AD,MATCH($A210&amp;" NCAA",AdvancedStats!$B:$B,0),COLUMN()-15))</f>
        <v>0.37</v>
      </c>
      <c r="AK210" s="38">
        <f>IFERROR(INDEX(AdvancedStats!$A:$AD,MATCH($A210,AdvancedStats!$B:$B,0),COLUMN()-15),INDEX(AdvancedStats!$A:$AD,MATCH($A210&amp;" NCAA",AdvancedStats!$B:$B,0),COLUMN()-15))</f>
        <v>0.53900000000000003</v>
      </c>
      <c r="AL210" s="38">
        <f>IFERROR(INDEX(AdvancedStats!$A:$AD,MATCH($A210,AdvancedStats!$B:$B,0),COLUMN()-15),INDEX(AdvancedStats!$A:$AD,MATCH($A210&amp;" NCAA",AdvancedStats!$B:$B,0),COLUMN()-15))</f>
        <v>50.2</v>
      </c>
      <c r="AM210" s="38">
        <f>IFERROR(INDEX(AdvancedStats!$A:$AD,MATCH($A210,AdvancedStats!$B:$B,0),COLUMN()-15),INDEX(AdvancedStats!$A:$AD,MATCH($A210&amp;" NCAA",AdvancedStats!$B:$B,0),COLUMN()-15))</f>
        <v>50.8</v>
      </c>
      <c r="AN210" s="38">
        <f>IFERROR(INDEX(AdvancedStats!$A:$AD,MATCH($A210,AdvancedStats!$B:$B,0),COLUMN()-15),INDEX(AdvancedStats!$A:$AD,MATCH($A210&amp;" NCAA",AdvancedStats!$B:$B,0),COLUMN()-15))</f>
        <v>8.4</v>
      </c>
      <c r="AO210" s="38">
        <f>IFERROR(INDEX(AdvancedStats!$A:$AD,MATCH($A210,AdvancedStats!$B:$B,0),COLUMN()-15),INDEX(AdvancedStats!$A:$AD,MATCH($A210&amp;" NCAA",AdvancedStats!$B:$B,0),COLUMN()-15))</f>
        <v>13</v>
      </c>
      <c r="AP210" s="38">
        <f>IFERROR(INDEX(AdvancedStats!$A:$AD,MATCH($A210,AdvancedStats!$B:$B,0),COLUMN()-15),INDEX(AdvancedStats!$A:$AD,MATCH($A210&amp;" NCAA",AdvancedStats!$B:$B,0),COLUMN()-15))</f>
        <v>0.501</v>
      </c>
      <c r="AQ210" s="38">
        <f>IFERROR(INDEX(AdvancedStats!$A:$AD,MATCH($A210,AdvancedStats!$B:$B,0),COLUMN()-15),INDEX(AdvancedStats!$A:$AD,MATCH($A210&amp;" NCAA",AdvancedStats!$B:$B,0),COLUMN()-15))</f>
        <v>17.5</v>
      </c>
      <c r="AR210" s="38">
        <f>IFERROR(INDEX(AdvancedStats!$A:$AD,MATCH($A210,AdvancedStats!$B:$B,0),COLUMN()-15),INDEX(AdvancedStats!$A:$AD,MATCH($A210&amp;" NCAA",AdvancedStats!$B:$B,0),COLUMN()-15))</f>
        <v>28.1</v>
      </c>
      <c r="AS210" s="38">
        <f>IFERROR(INDEX(AdvancedStats!$A:$AD,MATCH($A210,AdvancedStats!$B:$B,0),COLUMN()-15),INDEX(AdvancedStats!$A:$AD,MATCH($A210&amp;" NCAA",AdvancedStats!$B:$B,0),COLUMN()-15))</f>
        <v>0.27400000000000002</v>
      </c>
      <c r="AT210" s="39">
        <f>IFERROR(INDEX(AdvancedOpponentStats!$A:$AD,MATCH($A210,AdvancedOpponentStats!$B:$B,0),COLUMN()-27),INDEX(AdvancedOpponentStats!$A:$AD,MATCH($A210&amp;" NCAA",AdvancedOpponentStats!$B:$B,0),COLUMN()-27))</f>
        <v>95.6</v>
      </c>
      <c r="AU210" s="39">
        <f>IFERROR(INDEX(AdvancedOpponentStats!$A:$AD,MATCH($A210,AdvancedOpponentStats!$B:$B,0),COLUMN()-27),INDEX(AdvancedOpponentStats!$A:$AD,MATCH($A210&amp;" NCAA",AdvancedOpponentStats!$B:$B,0),COLUMN()-27))</f>
        <v>0.41199999999999998</v>
      </c>
      <c r="AV210" s="39">
        <f>IFERROR(INDEX(AdvancedOpponentStats!$A:$AD,MATCH($A210,AdvancedOpponentStats!$B:$B,0),COLUMN()-27),INDEX(AdvancedOpponentStats!$A:$AD,MATCH($A210&amp;" NCAA",AdvancedOpponentStats!$B:$B,0),COLUMN()-27))</f>
        <v>0.41799999999999998</v>
      </c>
      <c r="AW210" s="39">
        <f>IFERROR(INDEX(AdvancedOpponentStats!$A:$AD,MATCH($A210,AdvancedOpponentStats!$B:$B,0),COLUMN()-27),INDEX(AdvancedOpponentStats!$A:$AD,MATCH($A210&amp;" NCAA",AdvancedOpponentStats!$B:$B,0),COLUMN()-27))</f>
        <v>0.51500000000000001</v>
      </c>
      <c r="AX210" s="39">
        <f>IFERROR(INDEX(AdvancedOpponentStats!$A:$AD,MATCH($A210,AdvancedOpponentStats!$B:$B,0),COLUMN()-27),INDEX(AdvancedOpponentStats!$A:$AD,MATCH($A210&amp;" NCAA",AdvancedOpponentStats!$B:$B,0),COLUMN()-27))</f>
        <v>49.8</v>
      </c>
      <c r="AY210" s="39">
        <f>IFERROR(INDEX(AdvancedOpponentStats!$A:$AD,MATCH($A210,AdvancedOpponentStats!$B:$B,0),COLUMN()-27),INDEX(AdvancedOpponentStats!$A:$AD,MATCH($A210&amp;" NCAA",AdvancedOpponentStats!$B:$B,0),COLUMN()-27))</f>
        <v>57</v>
      </c>
      <c r="AZ210" s="39">
        <f>IFERROR(INDEX(AdvancedOpponentStats!$A:$AD,MATCH($A210,AdvancedOpponentStats!$B:$B,0),COLUMN()-27),INDEX(AdvancedOpponentStats!$A:$AD,MATCH($A210&amp;" NCAA",AdvancedOpponentStats!$B:$B,0),COLUMN()-27))</f>
        <v>6.7</v>
      </c>
      <c r="BA210" s="39">
        <f>IFERROR(INDEX(AdvancedOpponentStats!$A:$AD,MATCH($A210,AdvancedOpponentStats!$B:$B,0),COLUMN()-27),INDEX(AdvancedOpponentStats!$A:$AD,MATCH($A210&amp;" NCAA",AdvancedOpponentStats!$B:$B,0),COLUMN()-27))</f>
        <v>9</v>
      </c>
      <c r="BB210" s="39">
        <f>IFERROR(INDEX(AdvancedOpponentStats!$A:$AD,MATCH($A210,AdvancedOpponentStats!$B:$B,0),COLUMN()-27),INDEX(AdvancedOpponentStats!$A:$AD,MATCH($A210&amp;" NCAA",AdvancedOpponentStats!$B:$B,0),COLUMN()-27))</f>
        <v>0.47699999999999998</v>
      </c>
      <c r="BC210" s="39">
        <f>IFERROR(INDEX(AdvancedOpponentStats!$A:$AD,MATCH($A210,AdvancedOpponentStats!$B:$B,0),COLUMN()-27),INDEX(AdvancedOpponentStats!$A:$AD,MATCH($A210&amp;" NCAA",AdvancedOpponentStats!$B:$B,0),COLUMN()-27))</f>
        <v>18.8</v>
      </c>
      <c r="BD210" s="39">
        <f>IFERROR(INDEX(AdvancedOpponentStats!$A:$AD,MATCH($A210,AdvancedOpponentStats!$B:$B,0),COLUMN()-27),INDEX(AdvancedOpponentStats!$A:$AD,MATCH($A210&amp;" NCAA",AdvancedOpponentStats!$B:$B,0),COLUMN()-27))</f>
        <v>28.1</v>
      </c>
      <c r="BE210" s="39">
        <f>IFERROR(INDEX(AdvancedOpponentStats!$A:$AD,MATCH($A210,AdvancedOpponentStats!$B:$B,0),COLUMN()-27),INDEX(AdvancedOpponentStats!$A:$AD,MATCH($A210&amp;" NCAA",AdvancedOpponentStats!$B:$B,0),COLUMN()-27))</f>
        <v>0.27600000000000002</v>
      </c>
      <c r="BF210" s="41">
        <f>IFERROR(INDEX(TeamRankings!$A:$R,MATCH($A210,TeamRankings!$B:$B,0),COLUMN()-49),INDEX(TeamRankings!$A:$R,MATCH($A210&amp;" NCAA",TeamRankings!$B:$B,0),COLUMN()-49))</f>
        <v>4.1399999999999997</v>
      </c>
      <c r="BG210" s="41">
        <f>IFERROR(INDEX(TeamRankings!$A:$R,MATCH($A210,TeamRankings!$B:$B,0),COLUMN()-48),INDEX(TeamRankings!$A:$R,MATCH($A210&amp;" NCAA",TeamRankings!$B:$B,0),COLUMN()-48))</f>
        <v>-8.73</v>
      </c>
      <c r="BH210" s="41">
        <f>IFERROR(INDEX(TeamRankings!$A:$R,MATCH($A210,TeamRankings!$B:$B,0),COLUMN()-47),INDEX(TeamRankings!$A:$R,MATCH($A210&amp;" NCAA",TeamRankings!$B:$B,0),COLUMN()-47))</f>
        <v>-3.87</v>
      </c>
      <c r="BI210" s="41">
        <f>IFERROR(INDEX(TeamRankings!$A:$R,MATCH($A210,TeamRankings!$B:$B,0),COLUMN()-47),INDEX(TeamRankings!$A:$R,MATCH($A210&amp;" NCAA",TeamRankings!$B:$B,0),COLUMN()-47))</f>
        <v>-4.16</v>
      </c>
      <c r="BJ210" s="41">
        <f>IFERROR(INDEX(TeamRankings!$A:$R,MATCH($A210,TeamRankings!$B:$B,0),COLUMN()-47),INDEX(TeamRankings!$A:$R,MATCH($A210&amp;" NCAA",TeamRankings!$B:$B,0),COLUMN()-47))</f>
        <v>-8.0299999999999994</v>
      </c>
      <c r="BK210" s="41">
        <f>IFERROR(INDEX(TeamRankings!$A:$R,MATCH($A210,TeamRankings!$B:$B,0),COLUMN()-47),INDEX(TeamRankings!$A:$R,MATCH($A210&amp;" NCAA",TeamRankings!$B:$B,0),COLUMN()-47))</f>
        <v>95.85</v>
      </c>
      <c r="BL210" s="41">
        <f>IFERROR(INDEX(TeamRankings!$A:$R,MATCH($A210,TeamRankings!$B:$B,0),COLUMN()-47),INDEX(TeamRankings!$A:$R,MATCH($A210&amp;" NCAA",TeamRankings!$B:$B,0),COLUMN()-47))</f>
        <v>106.21</v>
      </c>
      <c r="BM210" s="41">
        <f>IFERROR(INDEX(TeamRankings!$A:$R,MATCH($A210,TeamRankings!$B:$B,0),COLUMN()-47),INDEX(TeamRankings!$A:$R,MATCH($A210&amp;" NCAA",TeamRankings!$B:$B,0),COLUMN()-47))</f>
        <v>-10.36</v>
      </c>
      <c r="BN210">
        <f t="shared" si="63"/>
        <v>288</v>
      </c>
      <c r="BO210">
        <f t="shared" si="64"/>
        <v>223</v>
      </c>
      <c r="BP210">
        <f t="shared" si="50"/>
        <v>73.666666666666671</v>
      </c>
      <c r="BQ210" s="41" t="str">
        <f>INDEX(TeamRankings!$A:$R,MATCH($A210,TeamRankings!$B:$B,0),3)</f>
        <v>MEAC</v>
      </c>
      <c r="BR210" s="40">
        <f t="shared" si="51"/>
        <v>5.7000000000000028</v>
      </c>
      <c r="BS210" s="40">
        <f t="shared" si="52"/>
        <v>-2.5999999999999968E-2</v>
      </c>
      <c r="BT210" s="40">
        <f t="shared" si="53"/>
        <v>-4.7999999999999987E-2</v>
      </c>
      <c r="BU210" s="40">
        <f t="shared" si="54"/>
        <v>2.4000000000000021E-2</v>
      </c>
      <c r="BV210" s="40">
        <f t="shared" si="55"/>
        <v>0.40000000000000568</v>
      </c>
      <c r="BW210" s="40">
        <f t="shared" si="56"/>
        <v>-6.2000000000000028</v>
      </c>
      <c r="BX210" s="40">
        <f t="shared" si="57"/>
        <v>1.7000000000000002</v>
      </c>
      <c r="BY210" s="40">
        <f t="shared" si="58"/>
        <v>4</v>
      </c>
      <c r="BZ210" s="40">
        <f t="shared" si="59"/>
        <v>2.4000000000000021E-2</v>
      </c>
      <c r="CA210" s="40">
        <f t="shared" si="60"/>
        <v>-1.3000000000000007</v>
      </c>
      <c r="CB210" s="40">
        <f t="shared" si="61"/>
        <v>0</v>
      </c>
      <c r="CC210" s="40">
        <f t="shared" si="62"/>
        <v>-2.0000000000000018E-3</v>
      </c>
    </row>
    <row r="211" spans="1:81" x14ac:dyDescent="0.25">
      <c r="A211" t="s">
        <v>333</v>
      </c>
      <c r="B211">
        <f>IFERROR(INDEX(BasicStats!$A:$AH,MATCH($A211,BasicStats!$B:$B,0),COLUMN()+1),INDEX(BasicStats!$A:$AH,MATCH($A211&amp;" NCAA",BasicStats!$B:$B,0),COLUMN()+1))</f>
        <v>32</v>
      </c>
      <c r="C211">
        <f>IFERROR(INDEX(BasicStats!$A:$AH,MATCH($A211,BasicStats!$B:$B,0),COLUMN()+1),INDEX(BasicStats!$A:$AH,MATCH($A211&amp;" NCAA",BasicStats!$B:$B,0),COLUMN()+1))</f>
        <v>10</v>
      </c>
      <c r="D211">
        <f>IFERROR(INDEX(BasicStats!$A:$AH,MATCH($A211,BasicStats!$B:$B,0),COLUMN()+1),INDEX(BasicStats!$A:$AH,MATCH($A211&amp;" NCAA",BasicStats!$B:$B,0),COLUMN()+1))</f>
        <v>22</v>
      </c>
      <c r="E211">
        <f>IFERROR(INDEX(BasicStats!$A:$AH,MATCH($A211,BasicStats!$B:$B,0),COLUMN()+1),INDEX(BasicStats!$A:$AH,MATCH($A211&amp;" NCAA",BasicStats!$B:$B,0),COLUMN()+1))</f>
        <v>0.313</v>
      </c>
      <c r="F211">
        <f>IFERROR(INDEX(BasicStats!$A:$AH,MATCH($A211,BasicStats!$B:$B,0),COLUMN()+1),INDEX(BasicStats!$A:$AH,MATCH($A211&amp;" NCAA",BasicStats!$B:$B,0),COLUMN()+1))</f>
        <v>-10.97</v>
      </c>
      <c r="G211">
        <f>IFERROR(INDEX(BasicStats!$A:$AH,MATCH($A211,BasicStats!$B:$B,0),COLUMN()+1),INDEX(BasicStats!$A:$AH,MATCH($A211&amp;" NCAA",BasicStats!$B:$B,0),COLUMN()+1))</f>
        <v>-1.66</v>
      </c>
      <c r="H211">
        <f>IFERROR(INDEX(BasicStats!$A:$AH,MATCH($A211,BasicStats!$B:$B,0),COLUMN()+1),INDEX(BasicStats!$A:$AH,MATCH($A211&amp;" NCAA",BasicStats!$B:$B,0),COLUMN()+1))</f>
        <v>7</v>
      </c>
      <c r="I211">
        <f>IFERROR(INDEX(BasicStats!$A:$AH,MATCH($A211,BasicStats!$B:$B,0),COLUMN()+1),INDEX(BasicStats!$A:$AH,MATCH($A211&amp;" NCAA",BasicStats!$B:$B,0),COLUMN()+1))</f>
        <v>9</v>
      </c>
      <c r="J211">
        <f>IFERROR(INDEX(BasicStats!$A:$AH,MATCH($A211,BasicStats!$B:$B,0),COLUMN()+1),INDEX(BasicStats!$A:$AH,MATCH($A211&amp;" NCAA",BasicStats!$B:$B,0),COLUMN()+1))</f>
        <v>8</v>
      </c>
      <c r="K211">
        <f>IFERROR(INDEX(BasicStats!$A:$AH,MATCH($A211,BasicStats!$B:$B,0),COLUMN()+1),INDEX(BasicStats!$A:$AH,MATCH($A211&amp;" NCAA",BasicStats!$B:$B,0),COLUMN()+1))</f>
        <v>4</v>
      </c>
      <c r="L211">
        <f>IFERROR(INDEX(BasicStats!$A:$AH,MATCH($A211,BasicStats!$B:$B,0),COLUMN()+1),INDEX(BasicStats!$A:$AH,MATCH($A211&amp;" NCAA",BasicStats!$B:$B,0),COLUMN()+1))</f>
        <v>2</v>
      </c>
      <c r="M211">
        <f>IFERROR(INDEX(BasicStats!$A:$AH,MATCH($A211,BasicStats!$B:$B,0),COLUMN()+1),INDEX(BasicStats!$A:$AH,MATCH($A211&amp;" NCAA",BasicStats!$B:$B,0),COLUMN()+1))</f>
        <v>18</v>
      </c>
      <c r="N211">
        <f>IFERROR(INDEX(BasicStats!$A:$AH,MATCH($A211,BasicStats!$B:$B,0),COLUMN()+1),INDEX(BasicStats!$A:$AH,MATCH($A211&amp;" NCAA",BasicStats!$B:$B,0),COLUMN()+1))</f>
        <v>2145</v>
      </c>
      <c r="O211">
        <f>IFERROR(INDEX(BasicStats!$A:$AH,MATCH($A211,BasicStats!$B:$B,0),COLUMN()+1),INDEX(BasicStats!$A:$AH,MATCH($A211&amp;" NCAA",BasicStats!$B:$B,0),COLUMN()+1))</f>
        <v>2358</v>
      </c>
      <c r="P211">
        <f>IFERROR(INDEX(BasicStats!$A:$AH,MATCH($A211,BasicStats!$B:$B,0),COLUMN()+1),INDEX(BasicStats!$A:$AH,MATCH($A211&amp;" NCAA",BasicStats!$B:$B,0),COLUMN()+1))</f>
        <v>0</v>
      </c>
      <c r="Q211">
        <f>IFERROR(INDEX(BasicStats!$A:$AH,MATCH($A211,BasicStats!$B:$B,0),COLUMN()+1),INDEX(BasicStats!$A:$AH,MATCH($A211&amp;" NCAA",BasicStats!$B:$B,0),COLUMN()+1))</f>
        <v>1285</v>
      </c>
      <c r="R211">
        <f>IFERROR(INDEX(BasicStats!$A:$AH,MATCH($A211,BasicStats!$B:$B,0),COLUMN()+1),INDEX(BasicStats!$A:$AH,MATCH($A211&amp;" NCAA",BasicStats!$B:$B,0),COLUMN()+1))</f>
        <v>744</v>
      </c>
      <c r="S211">
        <f>IFERROR(INDEX(BasicStats!$A:$AH,MATCH($A211,BasicStats!$B:$B,0),COLUMN()+1),INDEX(BasicStats!$A:$AH,MATCH($A211&amp;" NCAA",BasicStats!$B:$B,0),COLUMN()+1))</f>
        <v>1914</v>
      </c>
      <c r="T211">
        <f>IFERROR(INDEX(BasicStats!$A:$AH,MATCH($A211,BasicStats!$B:$B,0),COLUMN()+1),INDEX(BasicStats!$A:$AH,MATCH($A211&amp;" NCAA",BasicStats!$B:$B,0),COLUMN()+1))</f>
        <v>0.38900000000000001</v>
      </c>
      <c r="U211">
        <f>IFERROR(INDEX(BasicStats!$A:$AH,MATCH($A211,BasicStats!$B:$B,0),COLUMN()+1),INDEX(BasicStats!$A:$AH,MATCH($A211&amp;" NCAA",BasicStats!$B:$B,0),COLUMN()+1))</f>
        <v>240</v>
      </c>
      <c r="V211">
        <f>IFERROR(INDEX(BasicStats!$A:$AH,MATCH($A211,BasicStats!$B:$B,0),COLUMN()+1),INDEX(BasicStats!$A:$AH,MATCH($A211&amp;" NCAA",BasicStats!$B:$B,0),COLUMN()+1))</f>
        <v>805</v>
      </c>
      <c r="W211">
        <f>IFERROR(INDEX(BasicStats!$A:$AH,MATCH($A211,BasicStats!$B:$B,0),COLUMN()+1),INDEX(BasicStats!$A:$AH,MATCH($A211&amp;" NCAA",BasicStats!$B:$B,0),COLUMN()+1))</f>
        <v>0.29799999999999999</v>
      </c>
      <c r="X211">
        <f>IFERROR(INDEX(BasicStats!$A:$AH,MATCH($A211,BasicStats!$B:$B,0),COLUMN()+1),INDEX(BasicStats!$A:$AH,MATCH($A211&amp;" NCAA",BasicStats!$B:$B,0),COLUMN()+1))</f>
        <v>417</v>
      </c>
      <c r="Y211">
        <f>IFERROR(INDEX(BasicStats!$A:$AH,MATCH($A211,BasicStats!$B:$B,0),COLUMN()+1),INDEX(BasicStats!$A:$AH,MATCH($A211&amp;" NCAA",BasicStats!$B:$B,0),COLUMN()+1))</f>
        <v>619</v>
      </c>
      <c r="Z211">
        <f>IFERROR(INDEX(BasicStats!$A:$AH,MATCH($A211,BasicStats!$B:$B,0),COLUMN()+1),INDEX(BasicStats!$A:$AH,MATCH($A211&amp;" NCAA",BasicStats!$B:$B,0),COLUMN()+1))</f>
        <v>0.67400000000000004</v>
      </c>
      <c r="AA211">
        <f>IFERROR(INDEX(BasicStats!$A:$AH,MATCH($A211,BasicStats!$B:$B,0),COLUMN()+1),INDEX(BasicStats!$A:$AH,MATCH($A211&amp;" NCAA",BasicStats!$B:$B,0),COLUMN()+1))</f>
        <v>351</v>
      </c>
      <c r="AB211">
        <f>IFERROR(INDEX(BasicStats!$A:$AH,MATCH($A211,BasicStats!$B:$B,0),COLUMN()+1),INDEX(BasicStats!$A:$AH,MATCH($A211&amp;" NCAA",BasicStats!$B:$B,0),COLUMN()+1))</f>
        <v>1170</v>
      </c>
      <c r="AC211">
        <f>IFERROR(INDEX(BasicStats!$A:$AH,MATCH($A211,BasicStats!$B:$B,0),COLUMN()+1),INDEX(BasicStats!$A:$AH,MATCH($A211&amp;" NCAA",BasicStats!$B:$B,0),COLUMN()+1))</f>
        <v>334</v>
      </c>
      <c r="AD211">
        <f>IFERROR(INDEX(BasicStats!$A:$AH,MATCH($A211,BasicStats!$B:$B,0),COLUMN()+1),INDEX(BasicStats!$A:$AH,MATCH($A211&amp;" NCAA",BasicStats!$B:$B,0),COLUMN()+1))</f>
        <v>209</v>
      </c>
      <c r="AE211">
        <f>IFERROR(INDEX(BasicStats!$A:$AH,MATCH($A211,BasicStats!$B:$B,0),COLUMN()+1),INDEX(BasicStats!$A:$AH,MATCH($A211&amp;" NCAA",BasicStats!$B:$B,0),COLUMN()+1))</f>
        <v>74</v>
      </c>
      <c r="AF211">
        <f>IFERROR(INDEX(BasicStats!$A:$AH,MATCH($A211,BasicStats!$B:$B,0),COLUMN()+1),INDEX(BasicStats!$A:$AH,MATCH($A211&amp;" NCAA",BasicStats!$B:$B,0),COLUMN()+1))</f>
        <v>435</v>
      </c>
      <c r="AG211" s="38">
        <f>IFERROR(INDEX(AdvancedStats!$A:$AD,MATCH($A211,AdvancedStats!$B:$B,0),COLUMN()-15),INDEX(AdvancedStats!$A:$AD,MATCH($A211&amp;" NCAA",AdvancedStats!$B:$B,0),COLUMN()-15))</f>
        <v>71.099999999999994</v>
      </c>
      <c r="AH211" s="38">
        <f>IFERROR(INDEX(AdvancedStats!$A:$AD,MATCH($A211,AdvancedStats!$B:$B,0),COLUMN()-15),INDEX(AdvancedStats!$A:$AD,MATCH($A211&amp;" NCAA",AdvancedStats!$B:$B,0),COLUMN()-15))</f>
        <v>93.9</v>
      </c>
      <c r="AI211" s="38">
        <f>IFERROR(INDEX(AdvancedStats!$A:$AD,MATCH($A211,AdvancedStats!$B:$B,0),COLUMN()-15),INDEX(AdvancedStats!$A:$AD,MATCH($A211&amp;" NCAA",AdvancedStats!$B:$B,0),COLUMN()-15))</f>
        <v>0.32300000000000001</v>
      </c>
      <c r="AJ211" s="38">
        <f>IFERROR(INDEX(AdvancedStats!$A:$AD,MATCH($A211,AdvancedStats!$B:$B,0),COLUMN()-15),INDEX(AdvancedStats!$A:$AD,MATCH($A211&amp;" NCAA",AdvancedStats!$B:$B,0),COLUMN()-15))</f>
        <v>0.42099999999999999</v>
      </c>
      <c r="AK211" s="38">
        <f>IFERROR(INDEX(AdvancedStats!$A:$AD,MATCH($A211,AdvancedStats!$B:$B,0),COLUMN()-15),INDEX(AdvancedStats!$A:$AD,MATCH($A211&amp;" NCAA",AdvancedStats!$B:$B,0),COLUMN()-15))</f>
        <v>0.48599999999999999</v>
      </c>
      <c r="AL211" s="38">
        <f>IFERROR(INDEX(AdvancedStats!$A:$AD,MATCH($A211,AdvancedStats!$B:$B,0),COLUMN()-15),INDEX(AdvancedStats!$A:$AD,MATCH($A211&amp;" NCAA",AdvancedStats!$B:$B,0),COLUMN()-15))</f>
        <v>49.4</v>
      </c>
      <c r="AM211" s="38">
        <f>IFERROR(INDEX(AdvancedStats!$A:$AD,MATCH($A211,AdvancedStats!$B:$B,0),COLUMN()-15),INDEX(AdvancedStats!$A:$AD,MATCH($A211&amp;" NCAA",AdvancedStats!$B:$B,0),COLUMN()-15))</f>
        <v>44.9</v>
      </c>
      <c r="AN211" s="38">
        <f>IFERROR(INDEX(AdvancedStats!$A:$AD,MATCH($A211,AdvancedStats!$B:$B,0),COLUMN()-15),INDEX(AdvancedStats!$A:$AD,MATCH($A211&amp;" NCAA",AdvancedStats!$B:$B,0),COLUMN()-15))</f>
        <v>9.1999999999999993</v>
      </c>
      <c r="AO211" s="38">
        <f>IFERROR(INDEX(AdvancedStats!$A:$AD,MATCH($A211,AdvancedStats!$B:$B,0),COLUMN()-15),INDEX(AdvancedStats!$A:$AD,MATCH($A211&amp;" NCAA",AdvancedStats!$B:$B,0),COLUMN()-15))</f>
        <v>6.5</v>
      </c>
      <c r="AP211" s="38">
        <f>IFERROR(INDEX(AdvancedStats!$A:$AD,MATCH($A211,AdvancedStats!$B:$B,0),COLUMN()-15),INDEX(AdvancedStats!$A:$AD,MATCH($A211&amp;" NCAA",AdvancedStats!$B:$B,0),COLUMN()-15))</f>
        <v>0.45100000000000001</v>
      </c>
      <c r="AQ211" s="38">
        <f>IFERROR(INDEX(AdvancedStats!$A:$AD,MATCH($A211,AdvancedStats!$B:$B,0),COLUMN()-15),INDEX(AdvancedStats!$A:$AD,MATCH($A211&amp;" NCAA",AdvancedStats!$B:$B,0),COLUMN()-15))</f>
        <v>16.5</v>
      </c>
      <c r="AR211" s="38">
        <f>IFERROR(INDEX(AdvancedStats!$A:$AD,MATCH($A211,AdvancedStats!$B:$B,0),COLUMN()-15),INDEX(AdvancedStats!$A:$AD,MATCH($A211&amp;" NCAA",AdvancedStats!$B:$B,0),COLUMN()-15))</f>
        <v>27.5</v>
      </c>
      <c r="AS211" s="38">
        <f>IFERROR(INDEX(AdvancedStats!$A:$AD,MATCH($A211,AdvancedStats!$B:$B,0),COLUMN()-15),INDEX(AdvancedStats!$A:$AD,MATCH($A211&amp;" NCAA",AdvancedStats!$B:$B,0),COLUMN()-15))</f>
        <v>0.218</v>
      </c>
      <c r="AT211" s="39">
        <f>IFERROR(INDEX(AdvancedOpponentStats!$A:$AD,MATCH($A211,AdvancedOpponentStats!$B:$B,0),COLUMN()-27),INDEX(AdvancedOpponentStats!$A:$AD,MATCH($A211&amp;" NCAA",AdvancedOpponentStats!$B:$B,0),COLUMN()-27))</f>
        <v>103.2</v>
      </c>
      <c r="AU211" s="39">
        <f>IFERROR(INDEX(AdvancedOpponentStats!$A:$AD,MATCH($A211,AdvancedOpponentStats!$B:$B,0),COLUMN()-27),INDEX(AdvancedOpponentStats!$A:$AD,MATCH($A211&amp;" NCAA",AdvancedOpponentStats!$B:$B,0),COLUMN()-27))</f>
        <v>0.38600000000000001</v>
      </c>
      <c r="AV211" s="39">
        <f>IFERROR(INDEX(AdvancedOpponentStats!$A:$AD,MATCH($A211,AdvancedOpponentStats!$B:$B,0),COLUMN()-27),INDEX(AdvancedOpponentStats!$A:$AD,MATCH($A211&amp;" NCAA",AdvancedOpponentStats!$B:$B,0),COLUMN()-27))</f>
        <v>0.37</v>
      </c>
      <c r="AW211" s="39">
        <f>IFERROR(INDEX(AdvancedOpponentStats!$A:$AD,MATCH($A211,AdvancedOpponentStats!$B:$B,0),COLUMN()-27),INDEX(AdvancedOpponentStats!$A:$AD,MATCH($A211&amp;" NCAA",AdvancedOpponentStats!$B:$B,0),COLUMN()-27))</f>
        <v>0.55100000000000005</v>
      </c>
      <c r="AX211" s="39">
        <f>IFERROR(INDEX(AdvancedOpponentStats!$A:$AD,MATCH($A211,AdvancedOpponentStats!$B:$B,0),COLUMN()-27),INDEX(AdvancedOpponentStats!$A:$AD,MATCH($A211&amp;" NCAA",AdvancedOpponentStats!$B:$B,0),COLUMN()-27))</f>
        <v>50.6</v>
      </c>
      <c r="AY211" s="39">
        <f>IFERROR(INDEX(AdvancedOpponentStats!$A:$AD,MATCH($A211,AdvancedOpponentStats!$B:$B,0),COLUMN()-27),INDEX(AdvancedOpponentStats!$A:$AD,MATCH($A211&amp;" NCAA",AdvancedOpponentStats!$B:$B,0),COLUMN()-27))</f>
        <v>51.6</v>
      </c>
      <c r="AZ211" s="39">
        <f>IFERROR(INDEX(AdvancedOpponentStats!$A:$AD,MATCH($A211,AdvancedOpponentStats!$B:$B,0),COLUMN()-27),INDEX(AdvancedOpponentStats!$A:$AD,MATCH($A211&amp;" NCAA",AdvancedOpponentStats!$B:$B,0),COLUMN()-27))</f>
        <v>9</v>
      </c>
      <c r="BA211" s="39">
        <f>IFERROR(INDEX(AdvancedOpponentStats!$A:$AD,MATCH($A211,AdvancedOpponentStats!$B:$B,0),COLUMN()-27),INDEX(AdvancedOpponentStats!$A:$AD,MATCH($A211&amp;" NCAA",AdvancedOpponentStats!$B:$B,0),COLUMN()-27))</f>
        <v>13.2</v>
      </c>
      <c r="BB211" s="39">
        <f>IFERROR(INDEX(AdvancedOpponentStats!$A:$AD,MATCH($A211,AdvancedOpponentStats!$B:$B,0),COLUMN()-27),INDEX(AdvancedOpponentStats!$A:$AD,MATCH($A211&amp;" NCAA",AdvancedOpponentStats!$B:$B,0),COLUMN()-27))</f>
        <v>0.51700000000000002</v>
      </c>
      <c r="BC211" s="39">
        <f>IFERROR(INDEX(AdvancedOpponentStats!$A:$AD,MATCH($A211,AdvancedOpponentStats!$B:$B,0),COLUMN()-27),INDEX(AdvancedOpponentStats!$A:$AD,MATCH($A211&amp;" NCAA",AdvancedOpponentStats!$B:$B,0),COLUMN()-27))</f>
        <v>16.100000000000001</v>
      </c>
      <c r="BD211" s="39">
        <f>IFERROR(INDEX(AdvancedOpponentStats!$A:$AD,MATCH($A211,AdvancedOpponentStats!$B:$B,0),COLUMN()-27),INDEX(AdvancedOpponentStats!$A:$AD,MATCH($A211&amp;" NCAA",AdvancedOpponentStats!$B:$B,0),COLUMN()-27))</f>
        <v>25</v>
      </c>
      <c r="BE211" s="39">
        <f>IFERROR(INDEX(AdvancedOpponentStats!$A:$AD,MATCH($A211,AdvancedOpponentStats!$B:$B,0),COLUMN()-27),INDEX(AdvancedOpponentStats!$A:$AD,MATCH($A211&amp;" NCAA",AdvancedOpponentStats!$B:$B,0),COLUMN()-27))</f>
        <v>0.27100000000000002</v>
      </c>
      <c r="BF211" s="41">
        <f>IFERROR(INDEX(TeamRankings!$A:$R,MATCH($A211,TeamRankings!$B:$B,0),COLUMN()-49),INDEX(TeamRankings!$A:$R,MATCH($A211&amp;" NCAA",TeamRankings!$B:$B,0),COLUMN()-49))</f>
        <v>-6.66</v>
      </c>
      <c r="BG211" s="41">
        <f>IFERROR(INDEX(TeamRankings!$A:$R,MATCH($A211,TeamRankings!$B:$B,0),COLUMN()-48),INDEX(TeamRankings!$A:$R,MATCH($A211&amp;" NCAA",TeamRankings!$B:$B,0),COLUMN()-48))</f>
        <v>-1.66</v>
      </c>
      <c r="BH211" s="41">
        <f>IFERROR(INDEX(TeamRankings!$A:$R,MATCH($A211,TeamRankings!$B:$B,0),COLUMN()-47),INDEX(TeamRankings!$A:$R,MATCH($A211&amp;" NCAA",TeamRankings!$B:$B,0),COLUMN()-47))</f>
        <v>-7.56</v>
      </c>
      <c r="BI211" s="41">
        <f>IFERROR(INDEX(TeamRankings!$A:$R,MATCH($A211,TeamRankings!$B:$B,0),COLUMN()-47),INDEX(TeamRankings!$A:$R,MATCH($A211&amp;" NCAA",TeamRankings!$B:$B,0),COLUMN()-47))</f>
        <v>-3.41</v>
      </c>
      <c r="BJ211" s="41">
        <f>IFERROR(INDEX(TeamRankings!$A:$R,MATCH($A211,TeamRankings!$B:$B,0),COLUMN()-47),INDEX(TeamRankings!$A:$R,MATCH($A211&amp;" NCAA",TeamRankings!$B:$B,0),COLUMN()-47))</f>
        <v>-10.97</v>
      </c>
      <c r="BK211" s="41">
        <f>IFERROR(INDEX(TeamRankings!$A:$R,MATCH($A211,TeamRankings!$B:$B,0),COLUMN()-47),INDEX(TeamRankings!$A:$R,MATCH($A211&amp;" NCAA",TeamRankings!$B:$B,0),COLUMN()-47))</f>
        <v>92.5</v>
      </c>
      <c r="BL211" s="41">
        <f>IFERROR(INDEX(TeamRankings!$A:$R,MATCH($A211,TeamRankings!$B:$B,0),COLUMN()-47),INDEX(TeamRankings!$A:$R,MATCH($A211&amp;" NCAA",TeamRankings!$B:$B,0),COLUMN()-47))</f>
        <v>106.54</v>
      </c>
      <c r="BM211" s="41">
        <f>IFERROR(INDEX(TeamRankings!$A:$R,MATCH($A211,TeamRankings!$B:$B,0),COLUMN()-47),INDEX(TeamRankings!$A:$R,MATCH($A211&amp;" NCAA",TeamRankings!$B:$B,0),COLUMN()-47))</f>
        <v>-14.04</v>
      </c>
      <c r="BN211">
        <f t="shared" si="63"/>
        <v>320</v>
      </c>
      <c r="BO211">
        <f t="shared" si="64"/>
        <v>233</v>
      </c>
      <c r="BP211">
        <f t="shared" si="50"/>
        <v>67.03125</v>
      </c>
      <c r="BQ211" s="41" t="str">
        <f>INDEX(TeamRankings!$A:$R,MATCH($A211,TeamRankings!$B:$B,0),3)</f>
        <v>A-Sun</v>
      </c>
      <c r="BR211" s="40">
        <f t="shared" si="51"/>
        <v>-9.2999999999999972</v>
      </c>
      <c r="BS211" s="40">
        <f t="shared" si="52"/>
        <v>-6.3E-2</v>
      </c>
      <c r="BT211" s="40">
        <f t="shared" si="53"/>
        <v>5.099999999999999E-2</v>
      </c>
      <c r="BU211" s="40">
        <f t="shared" si="54"/>
        <v>-6.5000000000000058E-2</v>
      </c>
      <c r="BV211" s="40">
        <f t="shared" si="55"/>
        <v>-1.2000000000000028</v>
      </c>
      <c r="BW211" s="40">
        <f t="shared" si="56"/>
        <v>-6.7000000000000028</v>
      </c>
      <c r="BX211" s="40">
        <f t="shared" si="57"/>
        <v>0.19999999999999929</v>
      </c>
      <c r="BY211" s="40">
        <f t="shared" si="58"/>
        <v>-6.6999999999999993</v>
      </c>
      <c r="BZ211" s="40">
        <f t="shared" si="59"/>
        <v>-6.6000000000000003E-2</v>
      </c>
      <c r="CA211" s="40">
        <f t="shared" si="60"/>
        <v>0.39999999999999858</v>
      </c>
      <c r="CB211" s="40">
        <f t="shared" si="61"/>
        <v>2.5</v>
      </c>
      <c r="CC211" s="40">
        <f t="shared" si="62"/>
        <v>-5.3000000000000019E-2</v>
      </c>
    </row>
    <row r="212" spans="1:81" x14ac:dyDescent="0.25">
      <c r="A212" t="s">
        <v>334</v>
      </c>
      <c r="B212">
        <f>IFERROR(INDEX(BasicStats!$A:$AH,MATCH($A212,BasicStats!$B:$B,0),COLUMN()+1),INDEX(BasicStats!$A:$AH,MATCH($A212&amp;" NCAA",BasicStats!$B:$B,0),COLUMN()+1))</f>
        <v>31</v>
      </c>
      <c r="C212">
        <f>IFERROR(INDEX(BasicStats!$A:$AH,MATCH($A212,BasicStats!$B:$B,0),COLUMN()+1),INDEX(BasicStats!$A:$AH,MATCH($A212&amp;" NCAA",BasicStats!$B:$B,0),COLUMN()+1))</f>
        <v>4</v>
      </c>
      <c r="D212">
        <f>IFERROR(INDEX(BasicStats!$A:$AH,MATCH($A212,BasicStats!$B:$B,0),COLUMN()+1),INDEX(BasicStats!$A:$AH,MATCH($A212&amp;" NCAA",BasicStats!$B:$B,0),COLUMN()+1))</f>
        <v>27</v>
      </c>
      <c r="E212">
        <f>IFERROR(INDEX(BasicStats!$A:$AH,MATCH($A212,BasicStats!$B:$B,0),COLUMN()+1),INDEX(BasicStats!$A:$AH,MATCH($A212&amp;" NCAA",BasicStats!$B:$B,0),COLUMN()+1))</f>
        <v>0.129</v>
      </c>
      <c r="F212">
        <f>IFERROR(INDEX(BasicStats!$A:$AH,MATCH($A212,BasicStats!$B:$B,0),COLUMN()+1),INDEX(BasicStats!$A:$AH,MATCH($A212&amp;" NCAA",BasicStats!$B:$B,0),COLUMN()+1))</f>
        <v>-19.8</v>
      </c>
      <c r="G212">
        <f>IFERROR(INDEX(BasicStats!$A:$AH,MATCH($A212,BasicStats!$B:$B,0),COLUMN()+1),INDEX(BasicStats!$A:$AH,MATCH($A212&amp;" NCAA",BasicStats!$B:$B,0),COLUMN()+1))</f>
        <v>-2.34</v>
      </c>
      <c r="H212">
        <f>IFERROR(INDEX(BasicStats!$A:$AH,MATCH($A212,BasicStats!$B:$B,0),COLUMN()+1),INDEX(BasicStats!$A:$AH,MATCH($A212&amp;" NCAA",BasicStats!$B:$B,0),COLUMN()+1))</f>
        <v>2</v>
      </c>
      <c r="I212">
        <f>IFERROR(INDEX(BasicStats!$A:$AH,MATCH($A212,BasicStats!$B:$B,0),COLUMN()+1),INDEX(BasicStats!$A:$AH,MATCH($A212&amp;" NCAA",BasicStats!$B:$B,0),COLUMN()+1))</f>
        <v>14</v>
      </c>
      <c r="J212">
        <f>IFERROR(INDEX(BasicStats!$A:$AH,MATCH($A212,BasicStats!$B:$B,0),COLUMN()+1),INDEX(BasicStats!$A:$AH,MATCH($A212&amp;" NCAA",BasicStats!$B:$B,0),COLUMN()+1))</f>
        <v>3</v>
      </c>
      <c r="K212">
        <f>IFERROR(INDEX(BasicStats!$A:$AH,MATCH($A212,BasicStats!$B:$B,0),COLUMN()+1),INDEX(BasicStats!$A:$AH,MATCH($A212&amp;" NCAA",BasicStats!$B:$B,0),COLUMN()+1))</f>
        <v>10</v>
      </c>
      <c r="L212">
        <f>IFERROR(INDEX(BasicStats!$A:$AH,MATCH($A212,BasicStats!$B:$B,0),COLUMN()+1),INDEX(BasicStats!$A:$AH,MATCH($A212&amp;" NCAA",BasicStats!$B:$B,0),COLUMN()+1))</f>
        <v>1</v>
      </c>
      <c r="M212">
        <f>IFERROR(INDEX(BasicStats!$A:$AH,MATCH($A212,BasicStats!$B:$B,0),COLUMN()+1),INDEX(BasicStats!$A:$AH,MATCH($A212&amp;" NCAA",BasicStats!$B:$B,0),COLUMN()+1))</f>
        <v>15</v>
      </c>
      <c r="N212">
        <f>IFERROR(INDEX(BasicStats!$A:$AH,MATCH($A212,BasicStats!$B:$B,0),COLUMN()+1),INDEX(BasicStats!$A:$AH,MATCH($A212&amp;" NCAA",BasicStats!$B:$B,0),COLUMN()+1))</f>
        <v>1857</v>
      </c>
      <c r="O212">
        <f>IFERROR(INDEX(BasicStats!$A:$AH,MATCH($A212,BasicStats!$B:$B,0),COLUMN()+1),INDEX(BasicStats!$A:$AH,MATCH($A212&amp;" NCAA",BasicStats!$B:$B,0),COLUMN()+1))</f>
        <v>2313</v>
      </c>
      <c r="P212">
        <f>IFERROR(INDEX(BasicStats!$A:$AH,MATCH($A212,BasicStats!$B:$B,0),COLUMN()+1),INDEX(BasicStats!$A:$AH,MATCH($A212&amp;" NCAA",BasicStats!$B:$B,0),COLUMN()+1))</f>
        <v>0</v>
      </c>
      <c r="Q212">
        <f>IFERROR(INDEX(BasicStats!$A:$AH,MATCH($A212,BasicStats!$B:$B,0),COLUMN()+1),INDEX(BasicStats!$A:$AH,MATCH($A212&amp;" NCAA",BasicStats!$B:$B,0),COLUMN()+1))</f>
        <v>1245</v>
      </c>
      <c r="R212">
        <f>IFERROR(INDEX(BasicStats!$A:$AH,MATCH($A212,BasicStats!$B:$B,0),COLUMN()+1),INDEX(BasicStats!$A:$AH,MATCH($A212&amp;" NCAA",BasicStats!$B:$B,0),COLUMN()+1))</f>
        <v>655</v>
      </c>
      <c r="S212">
        <f>IFERROR(INDEX(BasicStats!$A:$AH,MATCH($A212,BasicStats!$B:$B,0),COLUMN()+1),INDEX(BasicStats!$A:$AH,MATCH($A212&amp;" NCAA",BasicStats!$B:$B,0),COLUMN()+1))</f>
        <v>1627</v>
      </c>
      <c r="T212">
        <f>IFERROR(INDEX(BasicStats!$A:$AH,MATCH($A212,BasicStats!$B:$B,0),COLUMN()+1),INDEX(BasicStats!$A:$AH,MATCH($A212&amp;" NCAA",BasicStats!$B:$B,0),COLUMN()+1))</f>
        <v>0.40300000000000002</v>
      </c>
      <c r="U212">
        <f>IFERROR(INDEX(BasicStats!$A:$AH,MATCH($A212,BasicStats!$B:$B,0),COLUMN()+1),INDEX(BasicStats!$A:$AH,MATCH($A212&amp;" NCAA",BasicStats!$B:$B,0),COLUMN()+1))</f>
        <v>223</v>
      </c>
      <c r="V212">
        <f>IFERROR(INDEX(BasicStats!$A:$AH,MATCH($A212,BasicStats!$B:$B,0),COLUMN()+1),INDEX(BasicStats!$A:$AH,MATCH($A212&amp;" NCAA",BasicStats!$B:$B,0),COLUMN()+1))</f>
        <v>687</v>
      </c>
      <c r="W212">
        <f>IFERROR(INDEX(BasicStats!$A:$AH,MATCH($A212,BasicStats!$B:$B,0),COLUMN()+1),INDEX(BasicStats!$A:$AH,MATCH($A212&amp;" NCAA",BasicStats!$B:$B,0),COLUMN()+1))</f>
        <v>0.32500000000000001</v>
      </c>
      <c r="X212">
        <f>IFERROR(INDEX(BasicStats!$A:$AH,MATCH($A212,BasicStats!$B:$B,0),COLUMN()+1),INDEX(BasicStats!$A:$AH,MATCH($A212&amp;" NCAA",BasicStats!$B:$B,0),COLUMN()+1))</f>
        <v>324</v>
      </c>
      <c r="Y212">
        <f>IFERROR(INDEX(BasicStats!$A:$AH,MATCH($A212,BasicStats!$B:$B,0),COLUMN()+1),INDEX(BasicStats!$A:$AH,MATCH($A212&amp;" NCAA",BasicStats!$B:$B,0),COLUMN()+1))</f>
        <v>437</v>
      </c>
      <c r="Z212">
        <f>IFERROR(INDEX(BasicStats!$A:$AH,MATCH($A212,BasicStats!$B:$B,0),COLUMN()+1),INDEX(BasicStats!$A:$AH,MATCH($A212&amp;" NCAA",BasicStats!$B:$B,0),COLUMN()+1))</f>
        <v>0.74099999999999999</v>
      </c>
      <c r="AA212">
        <f>IFERROR(INDEX(BasicStats!$A:$AH,MATCH($A212,BasicStats!$B:$B,0),COLUMN()+1),INDEX(BasicStats!$A:$AH,MATCH($A212&amp;" NCAA",BasicStats!$B:$B,0),COLUMN()+1))</f>
        <v>298</v>
      </c>
      <c r="AB212">
        <f>IFERROR(INDEX(BasicStats!$A:$AH,MATCH($A212,BasicStats!$B:$B,0),COLUMN()+1),INDEX(BasicStats!$A:$AH,MATCH($A212&amp;" NCAA",BasicStats!$B:$B,0),COLUMN()+1))</f>
        <v>931</v>
      </c>
      <c r="AC212">
        <f>IFERROR(INDEX(BasicStats!$A:$AH,MATCH($A212,BasicStats!$B:$B,0),COLUMN()+1),INDEX(BasicStats!$A:$AH,MATCH($A212&amp;" NCAA",BasicStats!$B:$B,0),COLUMN()+1))</f>
        <v>331</v>
      </c>
      <c r="AD212">
        <f>IFERROR(INDEX(BasicStats!$A:$AH,MATCH($A212,BasicStats!$B:$B,0),COLUMN()+1),INDEX(BasicStats!$A:$AH,MATCH($A212&amp;" NCAA",BasicStats!$B:$B,0),COLUMN()+1))</f>
        <v>196</v>
      </c>
      <c r="AE212">
        <f>IFERROR(INDEX(BasicStats!$A:$AH,MATCH($A212,BasicStats!$B:$B,0),COLUMN()+1),INDEX(BasicStats!$A:$AH,MATCH($A212&amp;" NCAA",BasicStats!$B:$B,0),COLUMN()+1))</f>
        <v>86</v>
      </c>
      <c r="AF212">
        <f>IFERROR(INDEX(BasicStats!$A:$AH,MATCH($A212,BasicStats!$B:$B,0),COLUMN()+1),INDEX(BasicStats!$A:$AH,MATCH($A212&amp;" NCAA",BasicStats!$B:$B,0),COLUMN()+1))</f>
        <v>456</v>
      </c>
      <c r="AG212" s="38">
        <f>IFERROR(INDEX(AdvancedStats!$A:$AD,MATCH($A212,AdvancedStats!$B:$B,0),COLUMN()-15),INDEX(AdvancedStats!$A:$AD,MATCH($A212&amp;" NCAA",AdvancedStats!$B:$B,0),COLUMN()-15))</f>
        <v>64.2</v>
      </c>
      <c r="AH212" s="38">
        <f>IFERROR(INDEX(AdvancedStats!$A:$AD,MATCH($A212,AdvancedStats!$B:$B,0),COLUMN()-15),INDEX(AdvancedStats!$A:$AD,MATCH($A212&amp;" NCAA",AdvancedStats!$B:$B,0),COLUMN()-15))</f>
        <v>92.9</v>
      </c>
      <c r="AI212" s="38">
        <f>IFERROR(INDEX(AdvancedStats!$A:$AD,MATCH($A212,AdvancedStats!$B:$B,0),COLUMN()-15),INDEX(AdvancedStats!$A:$AD,MATCH($A212&amp;" NCAA",AdvancedStats!$B:$B,0),COLUMN()-15))</f>
        <v>0.26900000000000002</v>
      </c>
      <c r="AJ212" s="38">
        <f>IFERROR(INDEX(AdvancedStats!$A:$AD,MATCH($A212,AdvancedStats!$B:$B,0),COLUMN()-15),INDEX(AdvancedStats!$A:$AD,MATCH($A212&amp;" NCAA",AdvancedStats!$B:$B,0),COLUMN()-15))</f>
        <v>0.42199999999999999</v>
      </c>
      <c r="AK212" s="38">
        <f>IFERROR(INDEX(AdvancedStats!$A:$AD,MATCH($A212,AdvancedStats!$B:$B,0),COLUMN()-15),INDEX(AdvancedStats!$A:$AD,MATCH($A212&amp;" NCAA",AdvancedStats!$B:$B,0),COLUMN()-15))</f>
        <v>0.50600000000000001</v>
      </c>
      <c r="AL212" s="38">
        <f>IFERROR(INDEX(AdvancedStats!$A:$AD,MATCH($A212,AdvancedStats!$B:$B,0),COLUMN()-15),INDEX(AdvancedStats!$A:$AD,MATCH($A212&amp;" NCAA",AdvancedStats!$B:$B,0),COLUMN()-15))</f>
        <v>46.5</v>
      </c>
      <c r="AM212" s="38">
        <f>IFERROR(INDEX(AdvancedStats!$A:$AD,MATCH($A212,AdvancedStats!$B:$B,0),COLUMN()-15),INDEX(AdvancedStats!$A:$AD,MATCH($A212&amp;" NCAA",AdvancedStats!$B:$B,0),COLUMN()-15))</f>
        <v>50.5</v>
      </c>
      <c r="AN212" s="38">
        <f>IFERROR(INDEX(AdvancedStats!$A:$AD,MATCH($A212,AdvancedStats!$B:$B,0),COLUMN()-15),INDEX(AdvancedStats!$A:$AD,MATCH($A212&amp;" NCAA",AdvancedStats!$B:$B,0),COLUMN()-15))</f>
        <v>9.8000000000000007</v>
      </c>
      <c r="AO212" s="38">
        <f>IFERROR(INDEX(AdvancedStats!$A:$AD,MATCH($A212,AdvancedStats!$B:$B,0),COLUMN()-15),INDEX(AdvancedStats!$A:$AD,MATCH($A212&amp;" NCAA",AdvancedStats!$B:$B,0),COLUMN()-15))</f>
        <v>9</v>
      </c>
      <c r="AP212" s="38">
        <f>IFERROR(INDEX(AdvancedStats!$A:$AD,MATCH($A212,AdvancedStats!$B:$B,0),COLUMN()-15),INDEX(AdvancedStats!$A:$AD,MATCH($A212&amp;" NCAA",AdvancedStats!$B:$B,0),COLUMN()-15))</f>
        <v>0.47099999999999997</v>
      </c>
      <c r="AQ212" s="38">
        <f>IFERROR(INDEX(AdvancedStats!$A:$AD,MATCH($A212,AdvancedStats!$B:$B,0),COLUMN()-15),INDEX(AdvancedStats!$A:$AD,MATCH($A212&amp;" NCAA",AdvancedStats!$B:$B,0),COLUMN()-15))</f>
        <v>19.899999999999999</v>
      </c>
      <c r="AR212" s="38">
        <f>IFERROR(INDEX(AdvancedStats!$A:$AD,MATCH($A212,AdvancedStats!$B:$B,0),COLUMN()-15),INDEX(AdvancedStats!$A:$AD,MATCH($A212&amp;" NCAA",AdvancedStats!$B:$B,0),COLUMN()-15))</f>
        <v>29.1</v>
      </c>
      <c r="AS212" s="38">
        <f>IFERROR(INDEX(AdvancedStats!$A:$AD,MATCH($A212,AdvancedStats!$B:$B,0),COLUMN()-15),INDEX(AdvancedStats!$A:$AD,MATCH($A212&amp;" NCAA",AdvancedStats!$B:$B,0),COLUMN()-15))</f>
        <v>0.19900000000000001</v>
      </c>
      <c r="AT212" s="39">
        <f>IFERROR(INDEX(AdvancedOpponentStats!$A:$AD,MATCH($A212,AdvancedOpponentStats!$B:$B,0),COLUMN()-27),INDEX(AdvancedOpponentStats!$A:$AD,MATCH($A212&amp;" NCAA",AdvancedOpponentStats!$B:$B,0),COLUMN()-27))</f>
        <v>115.8</v>
      </c>
      <c r="AU212" s="39">
        <f>IFERROR(INDEX(AdvancedOpponentStats!$A:$AD,MATCH($A212,AdvancedOpponentStats!$B:$B,0),COLUMN()-27),INDEX(AdvancedOpponentStats!$A:$AD,MATCH($A212&amp;" NCAA",AdvancedOpponentStats!$B:$B,0),COLUMN()-27))</f>
        <v>0.34799999999999998</v>
      </c>
      <c r="AV212" s="39">
        <f>IFERROR(INDEX(AdvancedOpponentStats!$A:$AD,MATCH($A212,AdvancedOpponentStats!$B:$B,0),COLUMN()-27),INDEX(AdvancedOpponentStats!$A:$AD,MATCH($A212&amp;" NCAA",AdvancedOpponentStats!$B:$B,0),COLUMN()-27))</f>
        <v>0.437</v>
      </c>
      <c r="AW212" s="39">
        <f>IFERROR(INDEX(AdvancedOpponentStats!$A:$AD,MATCH($A212,AdvancedOpponentStats!$B:$B,0),COLUMN()-27),INDEX(AdvancedOpponentStats!$A:$AD,MATCH($A212&amp;" NCAA",AdvancedOpponentStats!$B:$B,0),COLUMN()-27))</f>
        <v>0.58299999999999996</v>
      </c>
      <c r="AX212" s="39">
        <f>IFERROR(INDEX(AdvancedOpponentStats!$A:$AD,MATCH($A212,AdvancedOpponentStats!$B:$B,0),COLUMN()-27),INDEX(AdvancedOpponentStats!$A:$AD,MATCH($A212&amp;" NCAA",AdvancedOpponentStats!$B:$B,0),COLUMN()-27))</f>
        <v>53.5</v>
      </c>
      <c r="AY212" s="39">
        <f>IFERROR(INDEX(AdvancedOpponentStats!$A:$AD,MATCH($A212,AdvancedOpponentStats!$B:$B,0),COLUMN()-27),INDEX(AdvancedOpponentStats!$A:$AD,MATCH($A212&amp;" NCAA",AdvancedOpponentStats!$B:$B,0),COLUMN()-27))</f>
        <v>66.2</v>
      </c>
      <c r="AZ212" s="39">
        <f>IFERROR(INDEX(AdvancedOpponentStats!$A:$AD,MATCH($A212,AdvancedOpponentStats!$B:$B,0),COLUMN()-27),INDEX(AdvancedOpponentStats!$A:$AD,MATCH($A212&amp;" NCAA",AdvancedOpponentStats!$B:$B,0),COLUMN()-27))</f>
        <v>10.6</v>
      </c>
      <c r="BA212" s="39">
        <f>IFERROR(INDEX(AdvancedOpponentStats!$A:$AD,MATCH($A212,AdvancedOpponentStats!$B:$B,0),COLUMN()-27),INDEX(AdvancedOpponentStats!$A:$AD,MATCH($A212&amp;" NCAA",AdvancedOpponentStats!$B:$B,0),COLUMN()-27))</f>
        <v>11.1</v>
      </c>
      <c r="BB212" s="39">
        <f>IFERROR(INDEX(AdvancedOpponentStats!$A:$AD,MATCH($A212,AdvancedOpponentStats!$B:$B,0),COLUMN()-27),INDEX(AdvancedOpponentStats!$A:$AD,MATCH($A212&amp;" NCAA",AdvancedOpponentStats!$B:$B,0),COLUMN()-27))</f>
        <v>0.55600000000000005</v>
      </c>
      <c r="BC212" s="39">
        <f>IFERROR(INDEX(AdvancedOpponentStats!$A:$AD,MATCH($A212,AdvancedOpponentStats!$B:$B,0),COLUMN()-27),INDEX(AdvancedOpponentStats!$A:$AD,MATCH($A212&amp;" NCAA",AdvancedOpponentStats!$B:$B,0),COLUMN()-27))</f>
        <v>15.6</v>
      </c>
      <c r="BD212" s="39">
        <f>IFERROR(INDEX(AdvancedOpponentStats!$A:$AD,MATCH($A212,AdvancedOpponentStats!$B:$B,0),COLUMN()-27),INDEX(AdvancedOpponentStats!$A:$AD,MATCH($A212&amp;" NCAA",AdvancedOpponentStats!$B:$B,0),COLUMN()-27))</f>
        <v>35.299999999999997</v>
      </c>
      <c r="BE212" s="39">
        <f>IFERROR(INDEX(AdvancedOpponentStats!$A:$AD,MATCH($A212,AdvancedOpponentStats!$B:$B,0),COLUMN()-27),INDEX(AdvancedOpponentStats!$A:$AD,MATCH($A212&amp;" NCAA",AdvancedOpponentStats!$B:$B,0),COLUMN()-27))</f>
        <v>0.248</v>
      </c>
      <c r="BF212" s="41">
        <f>IFERROR(INDEX(TeamRankings!$A:$R,MATCH($A212,TeamRankings!$B:$B,0),COLUMN()-49),INDEX(TeamRankings!$A:$R,MATCH($A212&amp;" NCAA",TeamRankings!$B:$B,0),COLUMN()-49))</f>
        <v>-14.71</v>
      </c>
      <c r="BG212" s="41">
        <f>IFERROR(INDEX(TeamRankings!$A:$R,MATCH($A212,TeamRankings!$B:$B,0),COLUMN()-48),INDEX(TeamRankings!$A:$R,MATCH($A212&amp;" NCAA",TeamRankings!$B:$B,0),COLUMN()-48))</f>
        <v>-2.34</v>
      </c>
      <c r="BH212" s="41">
        <f>IFERROR(INDEX(TeamRankings!$A:$R,MATCH($A212,TeamRankings!$B:$B,0),COLUMN()-47),INDEX(TeamRankings!$A:$R,MATCH($A212&amp;" NCAA",TeamRankings!$B:$B,0),COLUMN()-47))</f>
        <v>-16.170000000000002</v>
      </c>
      <c r="BI212" s="41">
        <f>IFERROR(INDEX(TeamRankings!$A:$R,MATCH($A212,TeamRankings!$B:$B,0),COLUMN()-47),INDEX(TeamRankings!$A:$R,MATCH($A212&amp;" NCAA",TeamRankings!$B:$B,0),COLUMN()-47))</f>
        <v>-3.63</v>
      </c>
      <c r="BJ212" s="41">
        <f>IFERROR(INDEX(TeamRankings!$A:$R,MATCH($A212,TeamRankings!$B:$B,0),COLUMN()-47),INDEX(TeamRankings!$A:$R,MATCH($A212&amp;" NCAA",TeamRankings!$B:$B,0),COLUMN()-47))</f>
        <v>-19.8</v>
      </c>
      <c r="BK212" s="41">
        <f>IFERROR(INDEX(TeamRankings!$A:$R,MATCH($A212,TeamRankings!$B:$B,0),COLUMN()-47),INDEX(TeamRankings!$A:$R,MATCH($A212&amp;" NCAA",TeamRankings!$B:$B,0),COLUMN()-47))</f>
        <v>88.52</v>
      </c>
      <c r="BL212" s="41">
        <f>IFERROR(INDEX(TeamRankings!$A:$R,MATCH($A212,TeamRankings!$B:$B,0),COLUMN()-47),INDEX(TeamRankings!$A:$R,MATCH($A212&amp;" NCAA",TeamRankings!$B:$B,0),COLUMN()-47))</f>
        <v>117.22</v>
      </c>
      <c r="BM212" s="41">
        <f>IFERROR(INDEX(TeamRankings!$A:$R,MATCH($A212,TeamRankings!$B:$B,0),COLUMN()-47),INDEX(TeamRankings!$A:$R,MATCH($A212&amp;" NCAA",TeamRankings!$B:$B,0),COLUMN()-47))</f>
        <v>-28.7</v>
      </c>
      <c r="BN212">
        <f t="shared" si="63"/>
        <v>339</v>
      </c>
      <c r="BO212">
        <f t="shared" si="64"/>
        <v>348</v>
      </c>
      <c r="BP212">
        <f t="shared" si="50"/>
        <v>59.903225806451616</v>
      </c>
      <c r="BQ212" s="41" t="str">
        <f>INDEX(TeamRankings!$A:$R,MATCH($A212,TeamRankings!$B:$B,0),3)</f>
        <v>Big South</v>
      </c>
      <c r="BR212" s="40">
        <f t="shared" si="51"/>
        <v>-22.899999999999991</v>
      </c>
      <c r="BS212" s="40">
        <f t="shared" si="52"/>
        <v>-7.8999999999999959E-2</v>
      </c>
      <c r="BT212" s="40">
        <f t="shared" si="53"/>
        <v>-1.5000000000000013E-2</v>
      </c>
      <c r="BU212" s="40">
        <f t="shared" si="54"/>
        <v>-7.6999999999999957E-2</v>
      </c>
      <c r="BV212" s="40">
        <f t="shared" si="55"/>
        <v>-7</v>
      </c>
      <c r="BW212" s="40">
        <f t="shared" si="56"/>
        <v>-15.700000000000003</v>
      </c>
      <c r="BX212" s="40">
        <f t="shared" si="57"/>
        <v>-0.79999999999999893</v>
      </c>
      <c r="BY212" s="40">
        <f t="shared" si="58"/>
        <v>-2.0999999999999996</v>
      </c>
      <c r="BZ212" s="40">
        <f t="shared" si="59"/>
        <v>-8.5000000000000075E-2</v>
      </c>
      <c r="CA212" s="40">
        <f t="shared" si="60"/>
        <v>4.2999999999999989</v>
      </c>
      <c r="CB212" s="40">
        <f t="shared" si="61"/>
        <v>-6.1999999999999957</v>
      </c>
      <c r="CC212" s="40">
        <f t="shared" si="62"/>
        <v>-4.8999999999999988E-2</v>
      </c>
    </row>
    <row r="213" spans="1:81" x14ac:dyDescent="0.25">
      <c r="A213" t="s">
        <v>335</v>
      </c>
      <c r="B213">
        <f>IFERROR(INDEX(BasicStats!$A:$AH,MATCH($A213,BasicStats!$B:$B,0),COLUMN()+1),INDEX(BasicStats!$A:$AH,MATCH($A213&amp;" NCAA",BasicStats!$B:$B,0),COLUMN()+1))</f>
        <v>32</v>
      </c>
      <c r="C213">
        <f>IFERROR(INDEX(BasicStats!$A:$AH,MATCH($A213,BasicStats!$B:$B,0),COLUMN()+1),INDEX(BasicStats!$A:$AH,MATCH($A213&amp;" NCAA",BasicStats!$B:$B,0),COLUMN()+1))</f>
        <v>19</v>
      </c>
      <c r="D213">
        <f>IFERROR(INDEX(BasicStats!$A:$AH,MATCH($A213,BasicStats!$B:$B,0),COLUMN()+1),INDEX(BasicStats!$A:$AH,MATCH($A213&amp;" NCAA",BasicStats!$B:$B,0),COLUMN()+1))</f>
        <v>13</v>
      </c>
      <c r="E213">
        <f>IFERROR(INDEX(BasicStats!$A:$AH,MATCH($A213,BasicStats!$B:$B,0),COLUMN()+1),INDEX(BasicStats!$A:$AH,MATCH($A213&amp;" NCAA",BasicStats!$B:$B,0),COLUMN()+1))</f>
        <v>0.59399999999999997</v>
      </c>
      <c r="F213">
        <f>IFERROR(INDEX(BasicStats!$A:$AH,MATCH($A213,BasicStats!$B:$B,0),COLUMN()+1),INDEX(BasicStats!$A:$AH,MATCH($A213&amp;" NCAA",BasicStats!$B:$B,0),COLUMN()+1))</f>
        <v>-11.25</v>
      </c>
      <c r="G213">
        <f>IFERROR(INDEX(BasicStats!$A:$AH,MATCH($A213,BasicStats!$B:$B,0),COLUMN()+1),INDEX(BasicStats!$A:$AH,MATCH($A213&amp;" NCAA",BasicStats!$B:$B,0),COLUMN()+1))</f>
        <v>-9.8800000000000008</v>
      </c>
      <c r="H213">
        <f>IFERROR(INDEX(BasicStats!$A:$AH,MATCH($A213,BasicStats!$B:$B,0),COLUMN()+1),INDEX(BasicStats!$A:$AH,MATCH($A213&amp;" NCAA",BasicStats!$B:$B,0),COLUMN()+1))</f>
        <v>13</v>
      </c>
      <c r="I213">
        <f>IFERROR(INDEX(BasicStats!$A:$AH,MATCH($A213,BasicStats!$B:$B,0),COLUMN()+1),INDEX(BasicStats!$A:$AH,MATCH($A213&amp;" NCAA",BasicStats!$B:$B,0),COLUMN()+1))</f>
        <v>3</v>
      </c>
      <c r="J213">
        <f>IFERROR(INDEX(BasicStats!$A:$AH,MATCH($A213,BasicStats!$B:$B,0),COLUMN()+1),INDEX(BasicStats!$A:$AH,MATCH($A213&amp;" NCAA",BasicStats!$B:$B,0),COLUMN()+1))</f>
        <v>11</v>
      </c>
      <c r="K213">
        <f>IFERROR(INDEX(BasicStats!$A:$AH,MATCH($A213,BasicStats!$B:$B,0),COLUMN()+1),INDEX(BasicStats!$A:$AH,MATCH($A213&amp;" NCAA",BasicStats!$B:$B,0),COLUMN()+1))</f>
        <v>2</v>
      </c>
      <c r="L213">
        <f>IFERROR(INDEX(BasicStats!$A:$AH,MATCH($A213,BasicStats!$B:$B,0),COLUMN()+1),INDEX(BasicStats!$A:$AH,MATCH($A213&amp;" NCAA",BasicStats!$B:$B,0),COLUMN()+1))</f>
        <v>7</v>
      </c>
      <c r="M213">
        <f>IFERROR(INDEX(BasicStats!$A:$AH,MATCH($A213,BasicStats!$B:$B,0),COLUMN()+1),INDEX(BasicStats!$A:$AH,MATCH($A213&amp;" NCAA",BasicStats!$B:$B,0),COLUMN()+1))</f>
        <v>10</v>
      </c>
      <c r="N213">
        <f>IFERROR(INDEX(BasicStats!$A:$AH,MATCH($A213,BasicStats!$B:$B,0),COLUMN()+1),INDEX(BasicStats!$A:$AH,MATCH($A213&amp;" NCAA",BasicStats!$B:$B,0),COLUMN()+1))</f>
        <v>2241</v>
      </c>
      <c r="O213">
        <f>IFERROR(INDEX(BasicStats!$A:$AH,MATCH($A213,BasicStats!$B:$B,0),COLUMN()+1),INDEX(BasicStats!$A:$AH,MATCH($A213&amp;" NCAA",BasicStats!$B:$B,0),COLUMN()+1))</f>
        <v>2209</v>
      </c>
      <c r="P213">
        <f>IFERROR(INDEX(BasicStats!$A:$AH,MATCH($A213,BasicStats!$B:$B,0),COLUMN()+1),INDEX(BasicStats!$A:$AH,MATCH($A213&amp;" NCAA",BasicStats!$B:$B,0),COLUMN()+1))</f>
        <v>0</v>
      </c>
      <c r="Q213">
        <f>IFERROR(INDEX(BasicStats!$A:$AH,MATCH($A213,BasicStats!$B:$B,0),COLUMN()+1),INDEX(BasicStats!$A:$AH,MATCH($A213&amp;" NCAA",BasicStats!$B:$B,0),COLUMN()+1))</f>
        <v>1290</v>
      </c>
      <c r="R213">
        <f>IFERROR(INDEX(BasicStats!$A:$AH,MATCH($A213,BasicStats!$B:$B,0),COLUMN()+1),INDEX(BasicStats!$A:$AH,MATCH($A213&amp;" NCAA",BasicStats!$B:$B,0),COLUMN()+1))</f>
        <v>825</v>
      </c>
      <c r="S213">
        <f>IFERROR(INDEX(BasicStats!$A:$AH,MATCH($A213,BasicStats!$B:$B,0),COLUMN()+1),INDEX(BasicStats!$A:$AH,MATCH($A213&amp;" NCAA",BasicStats!$B:$B,0),COLUMN()+1))</f>
        <v>1797</v>
      </c>
      <c r="T213">
        <f>IFERROR(INDEX(BasicStats!$A:$AH,MATCH($A213,BasicStats!$B:$B,0),COLUMN()+1),INDEX(BasicStats!$A:$AH,MATCH($A213&amp;" NCAA",BasicStats!$B:$B,0),COLUMN()+1))</f>
        <v>0.45900000000000002</v>
      </c>
      <c r="U213">
        <f>IFERROR(INDEX(BasicStats!$A:$AH,MATCH($A213,BasicStats!$B:$B,0),COLUMN()+1),INDEX(BasicStats!$A:$AH,MATCH($A213&amp;" NCAA",BasicStats!$B:$B,0),COLUMN()+1))</f>
        <v>227</v>
      </c>
      <c r="V213">
        <f>IFERROR(INDEX(BasicStats!$A:$AH,MATCH($A213,BasicStats!$B:$B,0),COLUMN()+1),INDEX(BasicStats!$A:$AH,MATCH($A213&amp;" NCAA",BasicStats!$B:$B,0),COLUMN()+1))</f>
        <v>649</v>
      </c>
      <c r="W213">
        <f>IFERROR(INDEX(BasicStats!$A:$AH,MATCH($A213,BasicStats!$B:$B,0),COLUMN()+1),INDEX(BasicStats!$A:$AH,MATCH($A213&amp;" NCAA",BasicStats!$B:$B,0),COLUMN()+1))</f>
        <v>0.35</v>
      </c>
      <c r="X213">
        <f>IFERROR(INDEX(BasicStats!$A:$AH,MATCH($A213,BasicStats!$B:$B,0),COLUMN()+1),INDEX(BasicStats!$A:$AH,MATCH($A213&amp;" NCAA",BasicStats!$B:$B,0),COLUMN()+1))</f>
        <v>364</v>
      </c>
      <c r="Y213">
        <f>IFERROR(INDEX(BasicStats!$A:$AH,MATCH($A213,BasicStats!$B:$B,0),COLUMN()+1),INDEX(BasicStats!$A:$AH,MATCH($A213&amp;" NCAA",BasicStats!$B:$B,0),COLUMN()+1))</f>
        <v>548</v>
      </c>
      <c r="Z213">
        <f>IFERROR(INDEX(BasicStats!$A:$AH,MATCH($A213,BasicStats!$B:$B,0),COLUMN()+1),INDEX(BasicStats!$A:$AH,MATCH($A213&amp;" NCAA",BasicStats!$B:$B,0),COLUMN()+1))</f>
        <v>0.66400000000000003</v>
      </c>
      <c r="AA213">
        <f>IFERROR(INDEX(BasicStats!$A:$AH,MATCH($A213,BasicStats!$B:$B,0),COLUMN()+1),INDEX(BasicStats!$A:$AH,MATCH($A213&amp;" NCAA",BasicStats!$B:$B,0),COLUMN()+1))</f>
        <v>291</v>
      </c>
      <c r="AB213">
        <f>IFERROR(INDEX(BasicStats!$A:$AH,MATCH($A213,BasicStats!$B:$B,0),COLUMN()+1),INDEX(BasicStats!$A:$AH,MATCH($A213&amp;" NCAA",BasicStats!$B:$B,0),COLUMN()+1))</f>
        <v>1059</v>
      </c>
      <c r="AC213">
        <f>IFERROR(INDEX(BasicStats!$A:$AH,MATCH($A213,BasicStats!$B:$B,0),COLUMN()+1),INDEX(BasicStats!$A:$AH,MATCH($A213&amp;" NCAA",BasicStats!$B:$B,0),COLUMN()+1))</f>
        <v>452</v>
      </c>
      <c r="AD213">
        <f>IFERROR(INDEX(BasicStats!$A:$AH,MATCH($A213,BasicStats!$B:$B,0),COLUMN()+1),INDEX(BasicStats!$A:$AH,MATCH($A213&amp;" NCAA",BasicStats!$B:$B,0),COLUMN()+1))</f>
        <v>215</v>
      </c>
      <c r="AE213">
        <f>IFERROR(INDEX(BasicStats!$A:$AH,MATCH($A213,BasicStats!$B:$B,0),COLUMN()+1),INDEX(BasicStats!$A:$AH,MATCH($A213&amp;" NCAA",BasicStats!$B:$B,0),COLUMN()+1))</f>
        <v>108</v>
      </c>
      <c r="AF213">
        <f>IFERROR(INDEX(BasicStats!$A:$AH,MATCH($A213,BasicStats!$B:$B,0),COLUMN()+1),INDEX(BasicStats!$A:$AH,MATCH($A213&amp;" NCAA",BasicStats!$B:$B,0),COLUMN()+1))</f>
        <v>417</v>
      </c>
      <c r="AG213" s="38">
        <f>IFERROR(INDEX(AdvancedStats!$A:$AD,MATCH($A213,AdvancedStats!$B:$B,0),COLUMN()-15),INDEX(AdvancedStats!$A:$AD,MATCH($A213&amp;" NCAA",AdvancedStats!$B:$B,0),COLUMN()-15))</f>
        <v>67.900000000000006</v>
      </c>
      <c r="AH213" s="38">
        <f>IFERROR(INDEX(AdvancedStats!$A:$AD,MATCH($A213,AdvancedStats!$B:$B,0),COLUMN()-15),INDEX(AdvancedStats!$A:$AD,MATCH($A213&amp;" NCAA",AdvancedStats!$B:$B,0),COLUMN()-15))</f>
        <v>102.3</v>
      </c>
      <c r="AI213" s="38">
        <f>IFERROR(INDEX(AdvancedStats!$A:$AD,MATCH($A213,AdvancedStats!$B:$B,0),COLUMN()-15),INDEX(AdvancedStats!$A:$AD,MATCH($A213&amp;" NCAA",AdvancedStats!$B:$B,0),COLUMN()-15))</f>
        <v>0.30499999999999999</v>
      </c>
      <c r="AJ213" s="38">
        <f>IFERROR(INDEX(AdvancedStats!$A:$AD,MATCH($A213,AdvancedStats!$B:$B,0),COLUMN()-15),INDEX(AdvancedStats!$A:$AD,MATCH($A213&amp;" NCAA",AdvancedStats!$B:$B,0),COLUMN()-15))</f>
        <v>0.36099999999999999</v>
      </c>
      <c r="AK213" s="38">
        <f>IFERROR(INDEX(AdvancedStats!$A:$AD,MATCH($A213,AdvancedStats!$B:$B,0),COLUMN()-15),INDEX(AdvancedStats!$A:$AD,MATCH($A213&amp;" NCAA",AdvancedStats!$B:$B,0),COLUMN()-15))</f>
        <v>0.54500000000000004</v>
      </c>
      <c r="AL213" s="38">
        <f>IFERROR(INDEX(AdvancedStats!$A:$AD,MATCH($A213,AdvancedStats!$B:$B,0),COLUMN()-15),INDEX(AdvancedStats!$A:$AD,MATCH($A213&amp;" NCAA",AdvancedStats!$B:$B,0),COLUMN()-15))</f>
        <v>47.8</v>
      </c>
      <c r="AM213" s="38">
        <f>IFERROR(INDEX(AdvancedStats!$A:$AD,MATCH($A213,AdvancedStats!$B:$B,0),COLUMN()-15),INDEX(AdvancedStats!$A:$AD,MATCH($A213&amp;" NCAA",AdvancedStats!$B:$B,0),COLUMN()-15))</f>
        <v>54.8</v>
      </c>
      <c r="AN213" s="38">
        <f>IFERROR(INDEX(AdvancedStats!$A:$AD,MATCH($A213,AdvancedStats!$B:$B,0),COLUMN()-15),INDEX(AdvancedStats!$A:$AD,MATCH($A213&amp;" NCAA",AdvancedStats!$B:$B,0),COLUMN()-15))</f>
        <v>9.8000000000000007</v>
      </c>
      <c r="AO213" s="38">
        <f>IFERROR(INDEX(AdvancedStats!$A:$AD,MATCH($A213,AdvancedStats!$B:$B,0),COLUMN()-15),INDEX(AdvancedStats!$A:$AD,MATCH($A213&amp;" NCAA",AdvancedStats!$B:$B,0),COLUMN()-15))</f>
        <v>9.1999999999999993</v>
      </c>
      <c r="AP213" s="38">
        <f>IFERROR(INDEX(AdvancedStats!$A:$AD,MATCH($A213,AdvancedStats!$B:$B,0),COLUMN()-15),INDEX(AdvancedStats!$A:$AD,MATCH($A213&amp;" NCAA",AdvancedStats!$B:$B,0),COLUMN()-15))</f>
        <v>0.52200000000000002</v>
      </c>
      <c r="AQ213" s="38">
        <f>IFERROR(INDEX(AdvancedStats!$A:$AD,MATCH($A213,AdvancedStats!$B:$B,0),COLUMN()-15),INDEX(AdvancedStats!$A:$AD,MATCH($A213&amp;" NCAA",AdvancedStats!$B:$B,0),COLUMN()-15))</f>
        <v>16.899999999999999</v>
      </c>
      <c r="AR213" s="38">
        <f>IFERROR(INDEX(AdvancedStats!$A:$AD,MATCH($A213,AdvancedStats!$B:$B,0),COLUMN()-15),INDEX(AdvancedStats!$A:$AD,MATCH($A213&amp;" NCAA",AdvancedStats!$B:$B,0),COLUMN()-15))</f>
        <v>27.4</v>
      </c>
      <c r="AS213" s="38">
        <f>IFERROR(INDEX(AdvancedStats!$A:$AD,MATCH($A213,AdvancedStats!$B:$B,0),COLUMN()-15),INDEX(AdvancedStats!$A:$AD,MATCH($A213&amp;" NCAA",AdvancedStats!$B:$B,0),COLUMN()-15))</f>
        <v>0.20300000000000001</v>
      </c>
      <c r="AT213" s="39">
        <f>IFERROR(INDEX(AdvancedOpponentStats!$A:$AD,MATCH($A213,AdvancedOpponentStats!$B:$B,0),COLUMN()-27),INDEX(AdvancedOpponentStats!$A:$AD,MATCH($A213&amp;" NCAA",AdvancedOpponentStats!$B:$B,0),COLUMN()-27))</f>
        <v>100.9</v>
      </c>
      <c r="AU213" s="39">
        <f>IFERROR(INDEX(AdvancedOpponentStats!$A:$AD,MATCH($A213,AdvancedOpponentStats!$B:$B,0),COLUMN()-27),INDEX(AdvancedOpponentStats!$A:$AD,MATCH($A213&amp;" NCAA",AdvancedOpponentStats!$B:$B,0),COLUMN()-27))</f>
        <v>0.312</v>
      </c>
      <c r="AV213" s="39">
        <f>IFERROR(INDEX(AdvancedOpponentStats!$A:$AD,MATCH($A213,AdvancedOpponentStats!$B:$B,0),COLUMN()-27),INDEX(AdvancedOpponentStats!$A:$AD,MATCH($A213&amp;" NCAA",AdvancedOpponentStats!$B:$B,0),COLUMN()-27))</f>
        <v>0.37</v>
      </c>
      <c r="AW213" s="39">
        <f>IFERROR(INDEX(AdvancedOpponentStats!$A:$AD,MATCH($A213,AdvancedOpponentStats!$B:$B,0),COLUMN()-27),INDEX(AdvancedOpponentStats!$A:$AD,MATCH($A213&amp;" NCAA",AdvancedOpponentStats!$B:$B,0),COLUMN()-27))</f>
        <v>0.51900000000000002</v>
      </c>
      <c r="AX213" s="39">
        <f>IFERROR(INDEX(AdvancedOpponentStats!$A:$AD,MATCH($A213,AdvancedOpponentStats!$B:$B,0),COLUMN()-27),INDEX(AdvancedOpponentStats!$A:$AD,MATCH($A213&amp;" NCAA",AdvancedOpponentStats!$B:$B,0),COLUMN()-27))</f>
        <v>52.2</v>
      </c>
      <c r="AY213" s="39">
        <f>IFERROR(INDEX(AdvancedOpponentStats!$A:$AD,MATCH($A213,AdvancedOpponentStats!$B:$B,0),COLUMN()-27),INDEX(AdvancedOpponentStats!$A:$AD,MATCH($A213&amp;" NCAA",AdvancedOpponentStats!$B:$B,0),COLUMN()-27))</f>
        <v>54.7</v>
      </c>
      <c r="AZ213" s="39">
        <f>IFERROR(INDEX(AdvancedOpponentStats!$A:$AD,MATCH($A213,AdvancedOpponentStats!$B:$B,0),COLUMN()-27),INDEX(AdvancedOpponentStats!$A:$AD,MATCH($A213&amp;" NCAA",AdvancedOpponentStats!$B:$B,0),COLUMN()-27))</f>
        <v>8.6999999999999993</v>
      </c>
      <c r="BA213" s="39">
        <f>IFERROR(INDEX(AdvancedOpponentStats!$A:$AD,MATCH($A213,AdvancedOpponentStats!$B:$B,0),COLUMN()-27),INDEX(AdvancedOpponentStats!$A:$AD,MATCH($A213&amp;" NCAA",AdvancedOpponentStats!$B:$B,0),COLUMN()-27))</f>
        <v>9.6</v>
      </c>
      <c r="BB213" s="39">
        <f>IFERROR(INDEX(AdvancedOpponentStats!$A:$AD,MATCH($A213,AdvancedOpponentStats!$B:$B,0),COLUMN()-27),INDEX(AdvancedOpponentStats!$A:$AD,MATCH($A213&amp;" NCAA",AdvancedOpponentStats!$B:$B,0),COLUMN()-27))</f>
        <v>0.48499999999999999</v>
      </c>
      <c r="BC213" s="39">
        <f>IFERROR(INDEX(AdvancedOpponentStats!$A:$AD,MATCH($A213,AdvancedOpponentStats!$B:$B,0),COLUMN()-27),INDEX(AdvancedOpponentStats!$A:$AD,MATCH($A213&amp;" NCAA",AdvancedOpponentStats!$B:$B,0),COLUMN()-27))</f>
        <v>17.600000000000001</v>
      </c>
      <c r="BD213" s="39">
        <f>IFERROR(INDEX(AdvancedOpponentStats!$A:$AD,MATCH($A213,AdvancedOpponentStats!$B:$B,0),COLUMN()-27),INDEX(AdvancedOpponentStats!$A:$AD,MATCH($A213&amp;" NCAA",AdvancedOpponentStats!$B:$B,0),COLUMN()-27))</f>
        <v>33.6</v>
      </c>
      <c r="BE213" s="39">
        <f>IFERROR(INDEX(AdvancedOpponentStats!$A:$AD,MATCH($A213,AdvancedOpponentStats!$B:$B,0),COLUMN()-27),INDEX(AdvancedOpponentStats!$A:$AD,MATCH($A213&amp;" NCAA",AdvancedOpponentStats!$B:$B,0),COLUMN()-27))</f>
        <v>0.22</v>
      </c>
      <c r="BF213" s="41">
        <f>IFERROR(INDEX(TeamRankings!$A:$R,MATCH($A213,TeamRankings!$B:$B,0),COLUMN()-49),INDEX(TeamRankings!$A:$R,MATCH($A213&amp;" NCAA",TeamRankings!$B:$B,0),COLUMN()-49))</f>
        <v>1</v>
      </c>
      <c r="BG213" s="41">
        <f>IFERROR(INDEX(TeamRankings!$A:$R,MATCH($A213,TeamRankings!$B:$B,0),COLUMN()-48),INDEX(TeamRankings!$A:$R,MATCH($A213&amp;" NCAA",TeamRankings!$B:$B,0),COLUMN()-48))</f>
        <v>-9.8800000000000008</v>
      </c>
      <c r="BH213" s="41">
        <f>IFERROR(INDEX(TeamRankings!$A:$R,MATCH($A213,TeamRankings!$B:$B,0),COLUMN()-47),INDEX(TeamRankings!$A:$R,MATCH($A213&amp;" NCAA",TeamRankings!$B:$B,0),COLUMN()-47))</f>
        <v>-8.16</v>
      </c>
      <c r="BI213" s="41">
        <f>IFERROR(INDEX(TeamRankings!$A:$R,MATCH($A213,TeamRankings!$B:$B,0),COLUMN()-47),INDEX(TeamRankings!$A:$R,MATCH($A213&amp;" NCAA",TeamRankings!$B:$B,0),COLUMN()-47))</f>
        <v>-3.09</v>
      </c>
      <c r="BJ213" s="41">
        <f>IFERROR(INDEX(TeamRankings!$A:$R,MATCH($A213,TeamRankings!$B:$B,0),COLUMN()-47),INDEX(TeamRankings!$A:$R,MATCH($A213&amp;" NCAA",TeamRankings!$B:$B,0),COLUMN()-47))</f>
        <v>-11.25</v>
      </c>
      <c r="BK213" s="41">
        <f>IFERROR(INDEX(TeamRankings!$A:$R,MATCH($A213,TeamRankings!$B:$B,0),COLUMN()-47),INDEX(TeamRankings!$A:$R,MATCH($A213&amp;" NCAA",TeamRankings!$B:$B,0),COLUMN()-47))</f>
        <v>93.77</v>
      </c>
      <c r="BL213" s="41">
        <f>IFERROR(INDEX(TeamRankings!$A:$R,MATCH($A213,TeamRankings!$B:$B,0),COLUMN()-47),INDEX(TeamRankings!$A:$R,MATCH($A213&amp;" NCAA",TeamRankings!$B:$B,0),COLUMN()-47))</f>
        <v>108.53</v>
      </c>
      <c r="BM213" s="41">
        <f>IFERROR(INDEX(TeamRankings!$A:$R,MATCH($A213,TeamRankings!$B:$B,0),COLUMN()-47),INDEX(TeamRankings!$A:$R,MATCH($A213&amp;" NCAA",TeamRankings!$B:$B,0),COLUMN()-47))</f>
        <v>-14.76</v>
      </c>
      <c r="BN213">
        <f t="shared" si="63"/>
        <v>314</v>
      </c>
      <c r="BO213">
        <f t="shared" si="64"/>
        <v>263</v>
      </c>
      <c r="BP213">
        <f t="shared" si="50"/>
        <v>70.03125</v>
      </c>
      <c r="BQ213" s="41" t="str">
        <f>INDEX(TeamRankings!$A:$R,MATCH($A213,TeamRankings!$B:$B,0),3)</f>
        <v>MEAC</v>
      </c>
      <c r="BR213" s="40">
        <f t="shared" si="51"/>
        <v>1.3999999999999915</v>
      </c>
      <c r="BS213" s="40">
        <f t="shared" si="52"/>
        <v>-7.0000000000000062E-3</v>
      </c>
      <c r="BT213" s="40">
        <f t="shared" si="53"/>
        <v>-9.000000000000008E-3</v>
      </c>
      <c r="BU213" s="40">
        <f t="shared" si="54"/>
        <v>2.6000000000000023E-2</v>
      </c>
      <c r="BV213" s="40">
        <f t="shared" si="55"/>
        <v>-4.4000000000000057</v>
      </c>
      <c r="BW213" s="40">
        <f t="shared" si="56"/>
        <v>9.9999999999994316E-2</v>
      </c>
      <c r="BX213" s="40">
        <f t="shared" si="57"/>
        <v>1.1000000000000014</v>
      </c>
      <c r="BY213" s="40">
        <f t="shared" si="58"/>
        <v>-0.40000000000000036</v>
      </c>
      <c r="BZ213" s="40">
        <f t="shared" si="59"/>
        <v>3.7000000000000033E-2</v>
      </c>
      <c r="CA213" s="40">
        <f t="shared" si="60"/>
        <v>-0.70000000000000284</v>
      </c>
      <c r="CB213" s="40">
        <f t="shared" si="61"/>
        <v>-6.2000000000000028</v>
      </c>
      <c r="CC213" s="40">
        <f t="shared" si="62"/>
        <v>-1.6999999999999987E-2</v>
      </c>
    </row>
    <row r="214" spans="1:81" x14ac:dyDescent="0.25">
      <c r="A214" t="s">
        <v>336</v>
      </c>
      <c r="B214">
        <f>IFERROR(INDEX(BasicStats!$A:$AH,MATCH($A214,BasicStats!$B:$B,0),COLUMN()+1),INDEX(BasicStats!$A:$AH,MATCH($A214&amp;" NCAA",BasicStats!$B:$B,0),COLUMN()+1))</f>
        <v>34</v>
      </c>
      <c r="C214">
        <f>IFERROR(INDEX(BasicStats!$A:$AH,MATCH($A214,BasicStats!$B:$B,0),COLUMN()+1),INDEX(BasicStats!$A:$AH,MATCH($A214&amp;" NCAA",BasicStats!$B:$B,0),COLUMN()+1))</f>
        <v>18</v>
      </c>
      <c r="D214">
        <f>IFERROR(INDEX(BasicStats!$A:$AH,MATCH($A214,BasicStats!$B:$B,0),COLUMN()+1),INDEX(BasicStats!$A:$AH,MATCH($A214&amp;" NCAA",BasicStats!$B:$B,0),COLUMN()+1))</f>
        <v>16</v>
      </c>
      <c r="E214">
        <f>IFERROR(INDEX(BasicStats!$A:$AH,MATCH($A214,BasicStats!$B:$B,0),COLUMN()+1),INDEX(BasicStats!$A:$AH,MATCH($A214&amp;" NCAA",BasicStats!$B:$B,0),COLUMN()+1))</f>
        <v>0.52900000000000003</v>
      </c>
      <c r="F214">
        <f>IFERROR(INDEX(BasicStats!$A:$AH,MATCH($A214,BasicStats!$B:$B,0),COLUMN()+1),INDEX(BasicStats!$A:$AH,MATCH($A214&amp;" NCAA",BasicStats!$B:$B,0),COLUMN()+1))</f>
        <v>-11.52</v>
      </c>
      <c r="G214">
        <f>IFERROR(INDEX(BasicStats!$A:$AH,MATCH($A214,BasicStats!$B:$B,0),COLUMN()+1),INDEX(BasicStats!$A:$AH,MATCH($A214&amp;" NCAA",BasicStats!$B:$B,0),COLUMN()+1))</f>
        <v>-11.23</v>
      </c>
      <c r="H214">
        <f>IFERROR(INDEX(BasicStats!$A:$AH,MATCH($A214,BasicStats!$B:$B,0),COLUMN()+1),INDEX(BasicStats!$A:$AH,MATCH($A214&amp;" NCAA",BasicStats!$B:$B,0),COLUMN()+1))</f>
        <v>10</v>
      </c>
      <c r="I214">
        <f>IFERROR(INDEX(BasicStats!$A:$AH,MATCH($A214,BasicStats!$B:$B,0),COLUMN()+1),INDEX(BasicStats!$A:$AH,MATCH($A214&amp;" NCAA",BasicStats!$B:$B,0),COLUMN()+1))</f>
        <v>6</v>
      </c>
      <c r="J214">
        <f>IFERROR(INDEX(BasicStats!$A:$AH,MATCH($A214,BasicStats!$B:$B,0),COLUMN()+1),INDEX(BasicStats!$A:$AH,MATCH($A214&amp;" NCAA",BasicStats!$B:$B,0),COLUMN()+1))</f>
        <v>10</v>
      </c>
      <c r="K214">
        <f>IFERROR(INDEX(BasicStats!$A:$AH,MATCH($A214,BasicStats!$B:$B,0),COLUMN()+1),INDEX(BasicStats!$A:$AH,MATCH($A214&amp;" NCAA",BasicStats!$B:$B,0),COLUMN()+1))</f>
        <v>2</v>
      </c>
      <c r="L214">
        <f>IFERROR(INDEX(BasicStats!$A:$AH,MATCH($A214,BasicStats!$B:$B,0),COLUMN()+1),INDEX(BasicStats!$A:$AH,MATCH($A214&amp;" NCAA",BasicStats!$B:$B,0),COLUMN()+1))</f>
        <v>4</v>
      </c>
      <c r="M214">
        <f>IFERROR(INDEX(BasicStats!$A:$AH,MATCH($A214,BasicStats!$B:$B,0),COLUMN()+1),INDEX(BasicStats!$A:$AH,MATCH($A214&amp;" NCAA",BasicStats!$B:$B,0),COLUMN()+1))</f>
        <v>12</v>
      </c>
      <c r="N214">
        <f>IFERROR(INDEX(BasicStats!$A:$AH,MATCH($A214,BasicStats!$B:$B,0),COLUMN()+1),INDEX(BasicStats!$A:$AH,MATCH($A214&amp;" NCAA",BasicStats!$B:$B,0),COLUMN()+1))</f>
        <v>2429</v>
      </c>
      <c r="O214">
        <f>IFERROR(INDEX(BasicStats!$A:$AH,MATCH($A214,BasicStats!$B:$B,0),COLUMN()+1),INDEX(BasicStats!$A:$AH,MATCH($A214&amp;" NCAA",BasicStats!$B:$B,0),COLUMN()+1))</f>
        <v>2266</v>
      </c>
      <c r="P214">
        <f>IFERROR(INDEX(BasicStats!$A:$AH,MATCH($A214,BasicStats!$B:$B,0),COLUMN()+1),INDEX(BasicStats!$A:$AH,MATCH($A214&amp;" NCAA",BasicStats!$B:$B,0),COLUMN()+1))</f>
        <v>0</v>
      </c>
      <c r="Q214">
        <f>IFERROR(INDEX(BasicStats!$A:$AH,MATCH($A214,BasicStats!$B:$B,0),COLUMN()+1),INDEX(BasicStats!$A:$AH,MATCH($A214&amp;" NCAA",BasicStats!$B:$B,0),COLUMN()+1))</f>
        <v>1365</v>
      </c>
      <c r="R214">
        <f>IFERROR(INDEX(BasicStats!$A:$AH,MATCH($A214,BasicStats!$B:$B,0),COLUMN()+1),INDEX(BasicStats!$A:$AH,MATCH($A214&amp;" NCAA",BasicStats!$B:$B,0),COLUMN()+1))</f>
        <v>874</v>
      </c>
      <c r="S214">
        <f>IFERROR(INDEX(BasicStats!$A:$AH,MATCH($A214,BasicStats!$B:$B,0),COLUMN()+1),INDEX(BasicStats!$A:$AH,MATCH($A214&amp;" NCAA",BasicStats!$B:$B,0),COLUMN()+1))</f>
        <v>1923</v>
      </c>
      <c r="T214">
        <f>IFERROR(INDEX(BasicStats!$A:$AH,MATCH($A214,BasicStats!$B:$B,0),COLUMN()+1),INDEX(BasicStats!$A:$AH,MATCH($A214&amp;" NCAA",BasicStats!$B:$B,0),COLUMN()+1))</f>
        <v>0.45400000000000001</v>
      </c>
      <c r="U214">
        <f>IFERROR(INDEX(BasicStats!$A:$AH,MATCH($A214,BasicStats!$B:$B,0),COLUMN()+1),INDEX(BasicStats!$A:$AH,MATCH($A214&amp;" NCAA",BasicStats!$B:$B,0),COLUMN()+1))</f>
        <v>221</v>
      </c>
      <c r="V214">
        <f>IFERROR(INDEX(BasicStats!$A:$AH,MATCH($A214,BasicStats!$B:$B,0),COLUMN()+1),INDEX(BasicStats!$A:$AH,MATCH($A214&amp;" NCAA",BasicStats!$B:$B,0),COLUMN()+1))</f>
        <v>694</v>
      </c>
      <c r="W214">
        <f>IFERROR(INDEX(BasicStats!$A:$AH,MATCH($A214,BasicStats!$B:$B,0),COLUMN()+1),INDEX(BasicStats!$A:$AH,MATCH($A214&amp;" NCAA",BasicStats!$B:$B,0),COLUMN()+1))</f>
        <v>0.318</v>
      </c>
      <c r="X214">
        <f>IFERROR(INDEX(BasicStats!$A:$AH,MATCH($A214,BasicStats!$B:$B,0),COLUMN()+1),INDEX(BasicStats!$A:$AH,MATCH($A214&amp;" NCAA",BasicStats!$B:$B,0),COLUMN()+1))</f>
        <v>460</v>
      </c>
      <c r="Y214">
        <f>IFERROR(INDEX(BasicStats!$A:$AH,MATCH($A214,BasicStats!$B:$B,0),COLUMN()+1),INDEX(BasicStats!$A:$AH,MATCH($A214&amp;" NCAA",BasicStats!$B:$B,0),COLUMN()+1))</f>
        <v>641</v>
      </c>
      <c r="Z214">
        <f>IFERROR(INDEX(BasicStats!$A:$AH,MATCH($A214,BasicStats!$B:$B,0),COLUMN()+1),INDEX(BasicStats!$A:$AH,MATCH($A214&amp;" NCAA",BasicStats!$B:$B,0),COLUMN()+1))</f>
        <v>0.71799999999999997</v>
      </c>
      <c r="AA214">
        <f>IFERROR(INDEX(BasicStats!$A:$AH,MATCH($A214,BasicStats!$B:$B,0),COLUMN()+1),INDEX(BasicStats!$A:$AH,MATCH($A214&amp;" NCAA",BasicStats!$B:$B,0),COLUMN()+1))</f>
        <v>399</v>
      </c>
      <c r="AB214">
        <f>IFERROR(INDEX(BasicStats!$A:$AH,MATCH($A214,BasicStats!$B:$B,0),COLUMN()+1),INDEX(BasicStats!$A:$AH,MATCH($A214&amp;" NCAA",BasicStats!$B:$B,0),COLUMN()+1))</f>
        <v>1265</v>
      </c>
      <c r="AC214">
        <f>IFERROR(INDEX(BasicStats!$A:$AH,MATCH($A214,BasicStats!$B:$B,0),COLUMN()+1),INDEX(BasicStats!$A:$AH,MATCH($A214&amp;" NCAA",BasicStats!$B:$B,0),COLUMN()+1))</f>
        <v>526</v>
      </c>
      <c r="AD214">
        <f>IFERROR(INDEX(BasicStats!$A:$AH,MATCH($A214,BasicStats!$B:$B,0),COLUMN()+1),INDEX(BasicStats!$A:$AH,MATCH($A214&amp;" NCAA",BasicStats!$B:$B,0),COLUMN()+1))</f>
        <v>207</v>
      </c>
      <c r="AE214">
        <f>IFERROR(INDEX(BasicStats!$A:$AH,MATCH($A214,BasicStats!$B:$B,0),COLUMN()+1),INDEX(BasicStats!$A:$AH,MATCH($A214&amp;" NCAA",BasicStats!$B:$B,0),COLUMN()+1))</f>
        <v>94</v>
      </c>
      <c r="AF214">
        <f>IFERROR(INDEX(BasicStats!$A:$AH,MATCH($A214,BasicStats!$B:$B,0),COLUMN()+1),INDEX(BasicStats!$A:$AH,MATCH($A214&amp;" NCAA",BasicStats!$B:$B,0),COLUMN()+1))</f>
        <v>515</v>
      </c>
      <c r="AG214" s="38">
        <f>IFERROR(INDEX(AdvancedStats!$A:$AD,MATCH($A214,AdvancedStats!$B:$B,0),COLUMN()-15),INDEX(AdvancedStats!$A:$AD,MATCH($A214&amp;" NCAA",AdvancedStats!$B:$B,0),COLUMN()-15))</f>
        <v>68.400000000000006</v>
      </c>
      <c r="AH214" s="38">
        <f>IFERROR(INDEX(AdvancedStats!$A:$AD,MATCH($A214,AdvancedStats!$B:$B,0),COLUMN()-15),INDEX(AdvancedStats!$A:$AD,MATCH($A214&amp;" NCAA",AdvancedStats!$B:$B,0),COLUMN()-15))</f>
        <v>104</v>
      </c>
      <c r="AI214" s="38">
        <f>IFERROR(INDEX(AdvancedStats!$A:$AD,MATCH($A214,AdvancedStats!$B:$B,0),COLUMN()-15),INDEX(AdvancedStats!$A:$AD,MATCH($A214&amp;" NCAA",AdvancedStats!$B:$B,0),COLUMN()-15))</f>
        <v>0.33300000000000002</v>
      </c>
      <c r="AJ214" s="38">
        <f>IFERROR(INDEX(AdvancedStats!$A:$AD,MATCH($A214,AdvancedStats!$B:$B,0),COLUMN()-15),INDEX(AdvancedStats!$A:$AD,MATCH($A214&amp;" NCAA",AdvancedStats!$B:$B,0),COLUMN()-15))</f>
        <v>0.36099999999999999</v>
      </c>
      <c r="AK214" s="38">
        <f>IFERROR(INDEX(AdvancedStats!$A:$AD,MATCH($A214,AdvancedStats!$B:$B,0),COLUMN()-15),INDEX(AdvancedStats!$A:$AD,MATCH($A214&amp;" NCAA",AdvancedStats!$B:$B,0),COLUMN()-15))</f>
        <v>0.54500000000000004</v>
      </c>
      <c r="AL214" s="38">
        <f>IFERROR(INDEX(AdvancedStats!$A:$AD,MATCH($A214,AdvancedStats!$B:$B,0),COLUMN()-15),INDEX(AdvancedStats!$A:$AD,MATCH($A214&amp;" NCAA",AdvancedStats!$B:$B,0),COLUMN()-15))</f>
        <v>54.8</v>
      </c>
      <c r="AM214" s="38">
        <f>IFERROR(INDEX(AdvancedStats!$A:$AD,MATCH($A214,AdvancedStats!$B:$B,0),COLUMN()-15),INDEX(AdvancedStats!$A:$AD,MATCH($A214&amp;" NCAA",AdvancedStats!$B:$B,0),COLUMN()-15))</f>
        <v>60.2</v>
      </c>
      <c r="AN214" s="38">
        <f>IFERROR(INDEX(AdvancedStats!$A:$AD,MATCH($A214,AdvancedStats!$B:$B,0),COLUMN()-15),INDEX(AdvancedStats!$A:$AD,MATCH($A214&amp;" NCAA",AdvancedStats!$B:$B,0),COLUMN()-15))</f>
        <v>8.9</v>
      </c>
      <c r="AO214" s="38">
        <f>IFERROR(INDEX(AdvancedStats!$A:$AD,MATCH($A214,AdvancedStats!$B:$B,0),COLUMN()-15),INDEX(AdvancedStats!$A:$AD,MATCH($A214&amp;" NCAA",AdvancedStats!$B:$B,0),COLUMN()-15))</f>
        <v>7.6</v>
      </c>
      <c r="AP214" s="38">
        <f>IFERROR(INDEX(AdvancedStats!$A:$AD,MATCH($A214,AdvancedStats!$B:$B,0),COLUMN()-15),INDEX(AdvancedStats!$A:$AD,MATCH($A214&amp;" NCAA",AdvancedStats!$B:$B,0),COLUMN()-15))</f>
        <v>0.51200000000000001</v>
      </c>
      <c r="AQ214" s="38">
        <f>IFERROR(INDEX(AdvancedStats!$A:$AD,MATCH($A214,AdvancedStats!$B:$B,0),COLUMN()-15),INDEX(AdvancedStats!$A:$AD,MATCH($A214&amp;" NCAA",AdvancedStats!$B:$B,0),COLUMN()-15))</f>
        <v>18.8</v>
      </c>
      <c r="AR214" s="38">
        <f>IFERROR(INDEX(AdvancedStats!$A:$AD,MATCH($A214,AdvancedStats!$B:$B,0),COLUMN()-15),INDEX(AdvancedStats!$A:$AD,MATCH($A214&amp;" NCAA",AdvancedStats!$B:$B,0),COLUMN()-15))</f>
        <v>35.1</v>
      </c>
      <c r="AS214" s="38">
        <f>IFERROR(INDEX(AdvancedStats!$A:$AD,MATCH($A214,AdvancedStats!$B:$B,0),COLUMN()-15),INDEX(AdvancedStats!$A:$AD,MATCH($A214&amp;" NCAA",AdvancedStats!$B:$B,0),COLUMN()-15))</f>
        <v>0.23899999999999999</v>
      </c>
      <c r="AT214" s="39">
        <f>IFERROR(INDEX(AdvancedOpponentStats!$A:$AD,MATCH($A214,AdvancedOpponentStats!$B:$B,0),COLUMN()-27),INDEX(AdvancedOpponentStats!$A:$AD,MATCH($A214&amp;" NCAA",AdvancedOpponentStats!$B:$B,0),COLUMN()-27))</f>
        <v>97</v>
      </c>
      <c r="AU214" s="39">
        <f>IFERROR(INDEX(AdvancedOpponentStats!$A:$AD,MATCH($A214,AdvancedOpponentStats!$B:$B,0),COLUMN()-27),INDEX(AdvancedOpponentStats!$A:$AD,MATCH($A214&amp;" NCAA",AdvancedOpponentStats!$B:$B,0),COLUMN()-27))</f>
        <v>0.30499999999999999</v>
      </c>
      <c r="AV214" s="39">
        <f>IFERROR(INDEX(AdvancedOpponentStats!$A:$AD,MATCH($A214,AdvancedOpponentStats!$B:$B,0),COLUMN()-27),INDEX(AdvancedOpponentStats!$A:$AD,MATCH($A214&amp;" NCAA",AdvancedOpponentStats!$B:$B,0),COLUMN()-27))</f>
        <v>0.35099999999999998</v>
      </c>
      <c r="AW214" s="39">
        <f>IFERROR(INDEX(AdvancedOpponentStats!$A:$AD,MATCH($A214,AdvancedOpponentStats!$B:$B,0),COLUMN()-27),INDEX(AdvancedOpponentStats!$A:$AD,MATCH($A214&amp;" NCAA",AdvancedOpponentStats!$B:$B,0),COLUMN()-27))</f>
        <v>0.51800000000000002</v>
      </c>
      <c r="AX214" s="39">
        <f>IFERROR(INDEX(AdvancedOpponentStats!$A:$AD,MATCH($A214,AdvancedOpponentStats!$B:$B,0),COLUMN()-27),INDEX(AdvancedOpponentStats!$A:$AD,MATCH($A214&amp;" NCAA",AdvancedOpponentStats!$B:$B,0),COLUMN()-27))</f>
        <v>45.2</v>
      </c>
      <c r="AY214" s="39">
        <f>IFERROR(INDEX(AdvancedOpponentStats!$A:$AD,MATCH($A214,AdvancedOpponentStats!$B:$B,0),COLUMN()-27),INDEX(AdvancedOpponentStats!$A:$AD,MATCH($A214&amp;" NCAA",AdvancedOpponentStats!$B:$B,0),COLUMN()-27))</f>
        <v>53.2</v>
      </c>
      <c r="AZ214" s="39">
        <f>IFERROR(INDEX(AdvancedOpponentStats!$A:$AD,MATCH($A214,AdvancedOpponentStats!$B:$B,0),COLUMN()-27),INDEX(AdvancedOpponentStats!$A:$AD,MATCH($A214&amp;" NCAA",AdvancedOpponentStats!$B:$B,0),COLUMN()-27))</f>
        <v>8.5</v>
      </c>
      <c r="BA214" s="39">
        <f>IFERROR(INDEX(AdvancedOpponentStats!$A:$AD,MATCH($A214,AdvancedOpponentStats!$B:$B,0),COLUMN()-27),INDEX(AdvancedOpponentStats!$A:$AD,MATCH($A214&amp;" NCAA",AdvancedOpponentStats!$B:$B,0),COLUMN()-27))</f>
        <v>9.9</v>
      </c>
      <c r="BB214" s="39">
        <f>IFERROR(INDEX(AdvancedOpponentStats!$A:$AD,MATCH($A214,AdvancedOpponentStats!$B:$B,0),COLUMN()-27),INDEX(AdvancedOpponentStats!$A:$AD,MATCH($A214&amp;" NCAA",AdvancedOpponentStats!$B:$B,0),COLUMN()-27))</f>
        <v>0.49099999999999999</v>
      </c>
      <c r="BC214" s="39">
        <f>IFERROR(INDEX(AdvancedOpponentStats!$A:$AD,MATCH($A214,AdvancedOpponentStats!$B:$B,0),COLUMN()-27),INDEX(AdvancedOpponentStats!$A:$AD,MATCH($A214&amp;" NCAA",AdvancedOpponentStats!$B:$B,0),COLUMN()-27))</f>
        <v>17.100000000000001</v>
      </c>
      <c r="BD214" s="39">
        <f>IFERROR(INDEX(AdvancedOpponentStats!$A:$AD,MATCH($A214,AdvancedOpponentStats!$B:$B,0),COLUMN()-27),INDEX(AdvancedOpponentStats!$A:$AD,MATCH($A214&amp;" NCAA",AdvancedOpponentStats!$B:$B,0),COLUMN()-27))</f>
        <v>26.2</v>
      </c>
      <c r="BE214" s="39">
        <f>IFERROR(INDEX(AdvancedOpponentStats!$A:$AD,MATCH($A214,AdvancedOpponentStats!$B:$B,0),COLUMN()-27),INDEX(AdvancedOpponentStats!$A:$AD,MATCH($A214&amp;" NCAA",AdvancedOpponentStats!$B:$B,0),COLUMN()-27))</f>
        <v>0.20499999999999999</v>
      </c>
      <c r="BF214" s="41">
        <f>IFERROR(INDEX(TeamRankings!$A:$R,MATCH($A214,TeamRankings!$B:$B,0),COLUMN()-49),INDEX(TeamRankings!$A:$R,MATCH($A214&amp;" NCAA",TeamRankings!$B:$B,0),COLUMN()-49))</f>
        <v>4.79</v>
      </c>
      <c r="BG214" s="41">
        <f>IFERROR(INDEX(TeamRankings!$A:$R,MATCH($A214,TeamRankings!$B:$B,0),COLUMN()-48),INDEX(TeamRankings!$A:$R,MATCH($A214&amp;" NCAA",TeamRankings!$B:$B,0),COLUMN()-48))</f>
        <v>-11.23</v>
      </c>
      <c r="BH214" s="41">
        <f>IFERROR(INDEX(TeamRankings!$A:$R,MATCH($A214,TeamRankings!$B:$B,0),COLUMN()-47),INDEX(TeamRankings!$A:$R,MATCH($A214&amp;" NCAA",TeamRankings!$B:$B,0),COLUMN()-47))</f>
        <v>-9.23</v>
      </c>
      <c r="BI214" s="41">
        <f>IFERROR(INDEX(TeamRankings!$A:$R,MATCH($A214,TeamRankings!$B:$B,0),COLUMN()-47),INDEX(TeamRankings!$A:$R,MATCH($A214&amp;" NCAA",TeamRankings!$B:$B,0),COLUMN()-47))</f>
        <v>-2.29</v>
      </c>
      <c r="BJ214" s="41">
        <f>IFERROR(INDEX(TeamRankings!$A:$R,MATCH($A214,TeamRankings!$B:$B,0),COLUMN()-47),INDEX(TeamRankings!$A:$R,MATCH($A214&amp;" NCAA",TeamRankings!$B:$B,0),COLUMN()-47))</f>
        <v>-11.52</v>
      </c>
      <c r="BK214" s="41">
        <f>IFERROR(INDEX(TeamRankings!$A:$R,MATCH($A214,TeamRankings!$B:$B,0),COLUMN()-47),INDEX(TeamRankings!$A:$R,MATCH($A214&amp;" NCAA",TeamRankings!$B:$B,0),COLUMN()-47))</f>
        <v>94.9</v>
      </c>
      <c r="BL214" s="41">
        <f>IFERROR(INDEX(TeamRankings!$A:$R,MATCH($A214,TeamRankings!$B:$B,0),COLUMN()-47),INDEX(TeamRankings!$A:$R,MATCH($A214&amp;" NCAA",TeamRankings!$B:$B,0),COLUMN()-47))</f>
        <v>110.11</v>
      </c>
      <c r="BM214" s="41">
        <f>IFERROR(INDEX(TeamRankings!$A:$R,MATCH($A214,TeamRankings!$B:$B,0),COLUMN()-47),INDEX(TeamRankings!$A:$R,MATCH($A214&amp;" NCAA",TeamRankings!$B:$B,0),COLUMN()-47))</f>
        <v>-15.21</v>
      </c>
      <c r="BN214">
        <f t="shared" si="63"/>
        <v>297</v>
      </c>
      <c r="BO214">
        <f t="shared" si="64"/>
        <v>288</v>
      </c>
      <c r="BP214">
        <f t="shared" si="50"/>
        <v>71.441176470588232</v>
      </c>
      <c r="BQ214" s="41" t="str">
        <f>INDEX(TeamRankings!$A:$R,MATCH($A214,TeamRankings!$B:$B,0),3)</f>
        <v>MEAC</v>
      </c>
      <c r="BR214" s="40">
        <f t="shared" si="51"/>
        <v>7</v>
      </c>
      <c r="BS214" s="40">
        <f t="shared" si="52"/>
        <v>2.8000000000000025E-2</v>
      </c>
      <c r="BT214" s="40">
        <f t="shared" si="53"/>
        <v>1.0000000000000009E-2</v>
      </c>
      <c r="BU214" s="40">
        <f t="shared" si="54"/>
        <v>2.7000000000000024E-2</v>
      </c>
      <c r="BV214" s="40">
        <f t="shared" si="55"/>
        <v>9.5999999999999943</v>
      </c>
      <c r="BW214" s="40">
        <f t="shared" si="56"/>
        <v>7</v>
      </c>
      <c r="BX214" s="40">
        <f t="shared" si="57"/>
        <v>0.40000000000000036</v>
      </c>
      <c r="BY214" s="40">
        <f t="shared" si="58"/>
        <v>-2.3000000000000007</v>
      </c>
      <c r="BZ214" s="40">
        <f t="shared" si="59"/>
        <v>2.1000000000000019E-2</v>
      </c>
      <c r="CA214" s="40">
        <f t="shared" si="60"/>
        <v>1.6999999999999993</v>
      </c>
      <c r="CB214" s="40">
        <f t="shared" si="61"/>
        <v>8.9000000000000021</v>
      </c>
      <c r="CC214" s="40">
        <f t="shared" si="62"/>
        <v>3.4000000000000002E-2</v>
      </c>
    </row>
    <row r="215" spans="1:81" x14ac:dyDescent="0.25">
      <c r="A215" t="s">
        <v>337</v>
      </c>
      <c r="B215">
        <f>IFERROR(INDEX(BasicStats!$A:$AH,MATCH($A215,BasicStats!$B:$B,0),COLUMN()+1),INDEX(BasicStats!$A:$AH,MATCH($A215&amp;" NCAA",BasicStats!$B:$B,0),COLUMN()+1))</f>
        <v>36</v>
      </c>
      <c r="C215">
        <f>IFERROR(INDEX(BasicStats!$A:$AH,MATCH($A215,BasicStats!$B:$B,0),COLUMN()+1),INDEX(BasicStats!$A:$AH,MATCH($A215&amp;" NCAA",BasicStats!$B:$B,0),COLUMN()+1))</f>
        <v>29</v>
      </c>
      <c r="D215">
        <f>IFERROR(INDEX(BasicStats!$A:$AH,MATCH($A215,BasicStats!$B:$B,0),COLUMN()+1),INDEX(BasicStats!$A:$AH,MATCH($A215&amp;" NCAA",BasicStats!$B:$B,0),COLUMN()+1))</f>
        <v>7</v>
      </c>
      <c r="E215">
        <f>IFERROR(INDEX(BasicStats!$A:$AH,MATCH($A215,BasicStats!$B:$B,0),COLUMN()+1),INDEX(BasicStats!$A:$AH,MATCH($A215&amp;" NCAA",BasicStats!$B:$B,0),COLUMN()+1))</f>
        <v>0.80600000000000005</v>
      </c>
      <c r="F215">
        <f>IFERROR(INDEX(BasicStats!$A:$AH,MATCH($A215,BasicStats!$B:$B,0),COLUMN()+1),INDEX(BasicStats!$A:$AH,MATCH($A215&amp;" NCAA",BasicStats!$B:$B,0),COLUMN()+1))</f>
        <v>4.09</v>
      </c>
      <c r="G215">
        <f>IFERROR(INDEX(BasicStats!$A:$AH,MATCH($A215,BasicStats!$B:$B,0),COLUMN()+1),INDEX(BasicStats!$A:$AH,MATCH($A215&amp;" NCAA",BasicStats!$B:$B,0),COLUMN()+1))</f>
        <v>-0.88</v>
      </c>
      <c r="H215">
        <f>IFERROR(INDEX(BasicStats!$A:$AH,MATCH($A215,BasicStats!$B:$B,0),COLUMN()+1),INDEX(BasicStats!$A:$AH,MATCH($A215&amp;" NCAA",BasicStats!$B:$B,0),COLUMN()+1))</f>
        <v>15</v>
      </c>
      <c r="I215">
        <f>IFERROR(INDEX(BasicStats!$A:$AH,MATCH($A215,BasicStats!$B:$B,0),COLUMN()+1),INDEX(BasicStats!$A:$AH,MATCH($A215&amp;" NCAA",BasicStats!$B:$B,0),COLUMN()+1))</f>
        <v>3</v>
      </c>
      <c r="J215">
        <f>IFERROR(INDEX(BasicStats!$A:$AH,MATCH($A215,BasicStats!$B:$B,0),COLUMN()+1),INDEX(BasicStats!$A:$AH,MATCH($A215&amp;" NCAA",BasicStats!$B:$B,0),COLUMN()+1))</f>
        <v>15</v>
      </c>
      <c r="K215">
        <f>IFERROR(INDEX(BasicStats!$A:$AH,MATCH($A215,BasicStats!$B:$B,0),COLUMN()+1),INDEX(BasicStats!$A:$AH,MATCH($A215&amp;" NCAA",BasicStats!$B:$B,0),COLUMN()+1))</f>
        <v>2</v>
      </c>
      <c r="L215">
        <f>IFERROR(INDEX(BasicStats!$A:$AH,MATCH($A215,BasicStats!$B:$B,0),COLUMN()+1),INDEX(BasicStats!$A:$AH,MATCH($A215&amp;" NCAA",BasicStats!$B:$B,0),COLUMN()+1))</f>
        <v>11</v>
      </c>
      <c r="M215">
        <f>IFERROR(INDEX(BasicStats!$A:$AH,MATCH($A215,BasicStats!$B:$B,0),COLUMN()+1),INDEX(BasicStats!$A:$AH,MATCH($A215&amp;" NCAA",BasicStats!$B:$B,0),COLUMN()+1))</f>
        <v>4</v>
      </c>
      <c r="N215">
        <f>IFERROR(INDEX(BasicStats!$A:$AH,MATCH($A215,BasicStats!$B:$B,0),COLUMN()+1),INDEX(BasicStats!$A:$AH,MATCH($A215&amp;" NCAA",BasicStats!$B:$B,0),COLUMN()+1))</f>
        <v>2738</v>
      </c>
      <c r="O215">
        <f>IFERROR(INDEX(BasicStats!$A:$AH,MATCH($A215,BasicStats!$B:$B,0),COLUMN()+1),INDEX(BasicStats!$A:$AH,MATCH($A215&amp;" NCAA",BasicStats!$B:$B,0),COLUMN()+1))</f>
        <v>2443</v>
      </c>
      <c r="P215">
        <f>IFERROR(INDEX(BasicStats!$A:$AH,MATCH($A215,BasicStats!$B:$B,0),COLUMN()+1),INDEX(BasicStats!$A:$AH,MATCH($A215&amp;" NCAA",BasicStats!$B:$B,0),COLUMN()+1))</f>
        <v>0</v>
      </c>
      <c r="Q215">
        <f>IFERROR(INDEX(BasicStats!$A:$AH,MATCH($A215,BasicStats!$B:$B,0),COLUMN()+1),INDEX(BasicStats!$A:$AH,MATCH($A215&amp;" NCAA",BasicStats!$B:$B,0),COLUMN()+1))</f>
        <v>1445</v>
      </c>
      <c r="R215">
        <f>IFERROR(INDEX(BasicStats!$A:$AH,MATCH($A215,BasicStats!$B:$B,0),COLUMN()+1),INDEX(BasicStats!$A:$AH,MATCH($A215&amp;" NCAA",BasicStats!$B:$B,0),COLUMN()+1))</f>
        <v>997</v>
      </c>
      <c r="S215">
        <f>IFERROR(INDEX(BasicStats!$A:$AH,MATCH($A215,BasicStats!$B:$B,0),COLUMN()+1),INDEX(BasicStats!$A:$AH,MATCH($A215&amp;" NCAA",BasicStats!$B:$B,0),COLUMN()+1))</f>
        <v>2184</v>
      </c>
      <c r="T215">
        <f>IFERROR(INDEX(BasicStats!$A:$AH,MATCH($A215,BasicStats!$B:$B,0),COLUMN()+1),INDEX(BasicStats!$A:$AH,MATCH($A215&amp;" NCAA",BasicStats!$B:$B,0),COLUMN()+1))</f>
        <v>0.45700000000000002</v>
      </c>
      <c r="U215">
        <f>IFERROR(INDEX(BasicStats!$A:$AH,MATCH($A215,BasicStats!$B:$B,0),COLUMN()+1),INDEX(BasicStats!$A:$AH,MATCH($A215&amp;" NCAA",BasicStats!$B:$B,0),COLUMN()+1))</f>
        <v>280</v>
      </c>
      <c r="V215">
        <f>IFERROR(INDEX(BasicStats!$A:$AH,MATCH($A215,BasicStats!$B:$B,0),COLUMN()+1),INDEX(BasicStats!$A:$AH,MATCH($A215&amp;" NCAA",BasicStats!$B:$B,0),COLUMN()+1))</f>
        <v>818</v>
      </c>
      <c r="W215">
        <f>IFERROR(INDEX(BasicStats!$A:$AH,MATCH($A215,BasicStats!$B:$B,0),COLUMN()+1),INDEX(BasicStats!$A:$AH,MATCH($A215&amp;" NCAA",BasicStats!$B:$B,0),COLUMN()+1))</f>
        <v>0.34200000000000003</v>
      </c>
      <c r="X215">
        <f>IFERROR(INDEX(BasicStats!$A:$AH,MATCH($A215,BasicStats!$B:$B,0),COLUMN()+1),INDEX(BasicStats!$A:$AH,MATCH($A215&amp;" NCAA",BasicStats!$B:$B,0),COLUMN()+1))</f>
        <v>464</v>
      </c>
      <c r="Y215">
        <f>IFERROR(INDEX(BasicStats!$A:$AH,MATCH($A215,BasicStats!$B:$B,0),COLUMN()+1),INDEX(BasicStats!$A:$AH,MATCH($A215&amp;" NCAA",BasicStats!$B:$B,0),COLUMN()+1))</f>
        <v>666</v>
      </c>
      <c r="Z215">
        <f>IFERROR(INDEX(BasicStats!$A:$AH,MATCH($A215,BasicStats!$B:$B,0),COLUMN()+1),INDEX(BasicStats!$A:$AH,MATCH($A215&amp;" NCAA",BasicStats!$B:$B,0),COLUMN()+1))</f>
        <v>0.69699999999999995</v>
      </c>
      <c r="AA215">
        <f>IFERROR(INDEX(BasicStats!$A:$AH,MATCH($A215,BasicStats!$B:$B,0),COLUMN()+1),INDEX(BasicStats!$A:$AH,MATCH($A215&amp;" NCAA",BasicStats!$B:$B,0),COLUMN()+1))</f>
        <v>399</v>
      </c>
      <c r="AB215">
        <f>IFERROR(INDEX(BasicStats!$A:$AH,MATCH($A215,BasicStats!$B:$B,0),COLUMN()+1),INDEX(BasicStats!$A:$AH,MATCH($A215&amp;" NCAA",BasicStats!$B:$B,0),COLUMN()+1))</f>
        <v>1251</v>
      </c>
      <c r="AC215">
        <f>IFERROR(INDEX(BasicStats!$A:$AH,MATCH($A215,BasicStats!$B:$B,0),COLUMN()+1),INDEX(BasicStats!$A:$AH,MATCH($A215&amp;" NCAA",BasicStats!$B:$B,0),COLUMN()+1))</f>
        <v>451</v>
      </c>
      <c r="AD215">
        <f>IFERROR(INDEX(BasicStats!$A:$AH,MATCH($A215,BasicStats!$B:$B,0),COLUMN()+1),INDEX(BasicStats!$A:$AH,MATCH($A215&amp;" NCAA",BasicStats!$B:$B,0),COLUMN()+1))</f>
        <v>315</v>
      </c>
      <c r="AE215">
        <f>IFERROR(INDEX(BasicStats!$A:$AH,MATCH($A215,BasicStats!$B:$B,0),COLUMN()+1),INDEX(BasicStats!$A:$AH,MATCH($A215&amp;" NCAA",BasicStats!$B:$B,0),COLUMN()+1))</f>
        <v>139</v>
      </c>
      <c r="AF215">
        <f>IFERROR(INDEX(BasicStats!$A:$AH,MATCH($A215,BasicStats!$B:$B,0),COLUMN()+1),INDEX(BasicStats!$A:$AH,MATCH($A215&amp;" NCAA",BasicStats!$B:$B,0),COLUMN()+1))</f>
        <v>423</v>
      </c>
      <c r="AG215" s="38">
        <f>IFERROR(INDEX(AdvancedStats!$A:$AD,MATCH($A215,AdvancedStats!$B:$B,0),COLUMN()-15),INDEX(AdvancedStats!$A:$AD,MATCH($A215&amp;" NCAA",AdvancedStats!$B:$B,0),COLUMN()-15))</f>
        <v>69.8</v>
      </c>
      <c r="AH215" s="38">
        <f>IFERROR(INDEX(AdvancedStats!$A:$AD,MATCH($A215,AdvancedStats!$B:$B,0),COLUMN()-15),INDEX(AdvancedStats!$A:$AD,MATCH($A215&amp;" NCAA",AdvancedStats!$B:$B,0),COLUMN()-15))</f>
        <v>108.5</v>
      </c>
      <c r="AI215" s="38">
        <f>IFERROR(INDEX(AdvancedStats!$A:$AD,MATCH($A215,AdvancedStats!$B:$B,0),COLUMN()-15),INDEX(AdvancedStats!$A:$AD,MATCH($A215&amp;" NCAA",AdvancedStats!$B:$B,0),COLUMN()-15))</f>
        <v>0.30499999999999999</v>
      </c>
      <c r="AJ215" s="38">
        <f>IFERROR(INDEX(AdvancedStats!$A:$AD,MATCH($A215,AdvancedStats!$B:$B,0),COLUMN()-15),INDEX(AdvancedStats!$A:$AD,MATCH($A215&amp;" NCAA",AdvancedStats!$B:$B,0),COLUMN()-15))</f>
        <v>0.375</v>
      </c>
      <c r="AK215" s="38">
        <f>IFERROR(INDEX(AdvancedStats!$A:$AD,MATCH($A215,AdvancedStats!$B:$B,0),COLUMN()-15),INDEX(AdvancedStats!$A:$AD,MATCH($A215&amp;" NCAA",AdvancedStats!$B:$B,0),COLUMN()-15))</f>
        <v>0.54800000000000004</v>
      </c>
      <c r="AL215" s="38">
        <f>IFERROR(INDEX(AdvancedStats!$A:$AD,MATCH($A215,AdvancedStats!$B:$B,0),COLUMN()-15),INDEX(AdvancedStats!$A:$AD,MATCH($A215&amp;" NCAA",AdvancedStats!$B:$B,0),COLUMN()-15))</f>
        <v>50.7</v>
      </c>
      <c r="AM215" s="38">
        <f>IFERROR(INDEX(AdvancedStats!$A:$AD,MATCH($A215,AdvancedStats!$B:$B,0),COLUMN()-15),INDEX(AdvancedStats!$A:$AD,MATCH($A215&amp;" NCAA",AdvancedStats!$B:$B,0),COLUMN()-15))</f>
        <v>45.2</v>
      </c>
      <c r="AN215" s="38">
        <f>IFERROR(INDEX(AdvancedStats!$A:$AD,MATCH($A215,AdvancedStats!$B:$B,0),COLUMN()-15),INDEX(AdvancedStats!$A:$AD,MATCH($A215&amp;" NCAA",AdvancedStats!$B:$B,0),COLUMN()-15))</f>
        <v>12.5</v>
      </c>
      <c r="AO215" s="38">
        <f>IFERROR(INDEX(AdvancedStats!$A:$AD,MATCH($A215,AdvancedStats!$B:$B,0),COLUMN()-15),INDEX(AdvancedStats!$A:$AD,MATCH($A215&amp;" NCAA",AdvancedStats!$B:$B,0),COLUMN()-15))</f>
        <v>11.4</v>
      </c>
      <c r="AP215" s="38">
        <f>IFERROR(INDEX(AdvancedStats!$A:$AD,MATCH($A215,AdvancedStats!$B:$B,0),COLUMN()-15),INDEX(AdvancedStats!$A:$AD,MATCH($A215&amp;" NCAA",AdvancedStats!$B:$B,0),COLUMN()-15))</f>
        <v>0.52100000000000002</v>
      </c>
      <c r="AQ215" s="38">
        <f>IFERROR(INDEX(AdvancedStats!$A:$AD,MATCH($A215,AdvancedStats!$B:$B,0),COLUMN()-15),INDEX(AdvancedStats!$A:$AD,MATCH($A215&amp;" NCAA",AdvancedStats!$B:$B,0),COLUMN()-15))</f>
        <v>14.5</v>
      </c>
      <c r="AR215" s="38">
        <f>IFERROR(INDEX(AdvancedStats!$A:$AD,MATCH($A215,AdvancedStats!$B:$B,0),COLUMN()-15),INDEX(AdvancedStats!$A:$AD,MATCH($A215&amp;" NCAA",AdvancedStats!$B:$B,0),COLUMN()-15))</f>
        <v>31.4</v>
      </c>
      <c r="AS215" s="38">
        <f>IFERROR(INDEX(AdvancedStats!$A:$AD,MATCH($A215,AdvancedStats!$B:$B,0),COLUMN()-15),INDEX(AdvancedStats!$A:$AD,MATCH($A215&amp;" NCAA",AdvancedStats!$B:$B,0),COLUMN()-15))</f>
        <v>0.21199999999999999</v>
      </c>
      <c r="AT215" s="39">
        <f>IFERROR(INDEX(AdvancedOpponentStats!$A:$AD,MATCH($A215,AdvancedOpponentStats!$B:$B,0),COLUMN()-27),INDEX(AdvancedOpponentStats!$A:$AD,MATCH($A215&amp;" NCAA",AdvancedOpponentStats!$B:$B,0),COLUMN()-27))</f>
        <v>96.8</v>
      </c>
      <c r="AU215" s="39">
        <f>IFERROR(INDEX(AdvancedOpponentStats!$A:$AD,MATCH($A215,AdvancedOpponentStats!$B:$B,0),COLUMN()-27),INDEX(AdvancedOpponentStats!$A:$AD,MATCH($A215&amp;" NCAA",AdvancedOpponentStats!$B:$B,0),COLUMN()-27))</f>
        <v>0.317</v>
      </c>
      <c r="AV215" s="39">
        <f>IFERROR(INDEX(AdvancedOpponentStats!$A:$AD,MATCH($A215,AdvancedOpponentStats!$B:$B,0),COLUMN()-27),INDEX(AdvancedOpponentStats!$A:$AD,MATCH($A215&amp;" NCAA",AdvancedOpponentStats!$B:$B,0),COLUMN()-27))</f>
        <v>0.38700000000000001</v>
      </c>
      <c r="AW215" s="39">
        <f>IFERROR(INDEX(AdvancedOpponentStats!$A:$AD,MATCH($A215,AdvancedOpponentStats!$B:$B,0),COLUMN()-27),INDEX(AdvancedOpponentStats!$A:$AD,MATCH($A215&amp;" NCAA",AdvancedOpponentStats!$B:$B,0),COLUMN()-27))</f>
        <v>0.53600000000000003</v>
      </c>
      <c r="AX215" s="39">
        <f>IFERROR(INDEX(AdvancedOpponentStats!$A:$AD,MATCH($A215,AdvancedOpponentStats!$B:$B,0),COLUMN()-27),INDEX(AdvancedOpponentStats!$A:$AD,MATCH($A215&amp;" NCAA",AdvancedOpponentStats!$B:$B,0),COLUMN()-27))</f>
        <v>49.3</v>
      </c>
      <c r="AY215" s="39">
        <f>IFERROR(INDEX(AdvancedOpponentStats!$A:$AD,MATCH($A215,AdvancedOpponentStats!$B:$B,0),COLUMN()-27),INDEX(AdvancedOpponentStats!$A:$AD,MATCH($A215&amp;" NCAA",AdvancedOpponentStats!$B:$B,0),COLUMN()-27))</f>
        <v>47.2</v>
      </c>
      <c r="AZ215" s="39">
        <f>IFERROR(INDEX(AdvancedOpponentStats!$A:$AD,MATCH($A215,AdvancedOpponentStats!$B:$B,0),COLUMN()-27),INDEX(AdvancedOpponentStats!$A:$AD,MATCH($A215&amp;" NCAA",AdvancedOpponentStats!$B:$B,0),COLUMN()-27))</f>
        <v>8.1999999999999993</v>
      </c>
      <c r="BA215" s="39">
        <f>IFERROR(INDEX(AdvancedOpponentStats!$A:$AD,MATCH($A215,AdvancedOpponentStats!$B:$B,0),COLUMN()-27),INDEX(AdvancedOpponentStats!$A:$AD,MATCH($A215&amp;" NCAA",AdvancedOpponentStats!$B:$B,0),COLUMN()-27))</f>
        <v>7.7</v>
      </c>
      <c r="BB215" s="39">
        <f>IFERROR(INDEX(AdvancedOpponentStats!$A:$AD,MATCH($A215,AdvancedOpponentStats!$B:$B,0),COLUMN()-27),INDEX(AdvancedOpponentStats!$A:$AD,MATCH($A215&amp;" NCAA",AdvancedOpponentStats!$B:$B,0),COLUMN()-27))</f>
        <v>0.505</v>
      </c>
      <c r="BC215" s="39">
        <f>IFERROR(INDEX(AdvancedOpponentStats!$A:$AD,MATCH($A215,AdvancedOpponentStats!$B:$B,0),COLUMN()-27),INDEX(AdvancedOpponentStats!$A:$AD,MATCH($A215&amp;" NCAA",AdvancedOpponentStats!$B:$B,0),COLUMN()-27))</f>
        <v>20.6</v>
      </c>
      <c r="BD215" s="39">
        <f>IFERROR(INDEX(AdvancedOpponentStats!$A:$AD,MATCH($A215,AdvancedOpponentStats!$B:$B,0),COLUMN()-27),INDEX(AdvancedOpponentStats!$A:$AD,MATCH($A215&amp;" NCAA",AdvancedOpponentStats!$B:$B,0),COLUMN()-27))</f>
        <v>29</v>
      </c>
      <c r="BE215" s="39">
        <f>IFERROR(INDEX(AdvancedOpponentStats!$A:$AD,MATCH($A215,AdvancedOpponentStats!$B:$B,0),COLUMN()-27),INDEX(AdvancedOpponentStats!$A:$AD,MATCH($A215&amp;" NCAA",AdvancedOpponentStats!$B:$B,0),COLUMN()-27))</f>
        <v>0.224</v>
      </c>
      <c r="BF215" s="41">
        <f>IFERROR(INDEX(TeamRankings!$A:$R,MATCH($A215,TeamRankings!$B:$B,0),COLUMN()-49),INDEX(TeamRankings!$A:$R,MATCH($A215&amp;" NCAA",TeamRankings!$B:$B,0),COLUMN()-49))</f>
        <v>8.19</v>
      </c>
      <c r="BG215" s="41">
        <f>IFERROR(INDEX(TeamRankings!$A:$R,MATCH($A215,TeamRankings!$B:$B,0),COLUMN()-48),INDEX(TeamRankings!$A:$R,MATCH($A215&amp;" NCAA",TeamRankings!$B:$B,0),COLUMN()-48))</f>
        <v>-0.88</v>
      </c>
      <c r="BH215" s="41">
        <f>IFERROR(INDEX(TeamRankings!$A:$R,MATCH($A215,TeamRankings!$B:$B,0),COLUMN()-47),INDEX(TeamRankings!$A:$R,MATCH($A215&amp;" NCAA",TeamRankings!$B:$B,0),COLUMN()-47))</f>
        <v>0.27</v>
      </c>
      <c r="BI215" s="41">
        <f>IFERROR(INDEX(TeamRankings!$A:$R,MATCH($A215,TeamRankings!$B:$B,0),COLUMN()-47),INDEX(TeamRankings!$A:$R,MATCH($A215&amp;" NCAA",TeamRankings!$B:$B,0),COLUMN()-47))</f>
        <v>3.82</v>
      </c>
      <c r="BJ215" s="41">
        <f>IFERROR(INDEX(TeamRankings!$A:$R,MATCH($A215,TeamRankings!$B:$B,0),COLUMN()-47),INDEX(TeamRankings!$A:$R,MATCH($A215&amp;" NCAA",TeamRankings!$B:$B,0),COLUMN()-47))</f>
        <v>4.09</v>
      </c>
      <c r="BK215" s="41">
        <f>IFERROR(INDEX(TeamRankings!$A:$R,MATCH($A215,TeamRankings!$B:$B,0),COLUMN()-47),INDEX(TeamRankings!$A:$R,MATCH($A215&amp;" NCAA",TeamRankings!$B:$B,0),COLUMN()-47))</f>
        <v>105.07</v>
      </c>
      <c r="BL215" s="41">
        <f>IFERROR(INDEX(TeamRankings!$A:$R,MATCH($A215,TeamRankings!$B:$B,0),COLUMN()-47),INDEX(TeamRankings!$A:$R,MATCH($A215&amp;" NCAA",TeamRankings!$B:$B,0),COLUMN()-47))</f>
        <v>98.54</v>
      </c>
      <c r="BM215" s="41">
        <f>IFERROR(INDEX(TeamRankings!$A:$R,MATCH($A215,TeamRankings!$B:$B,0),COLUMN()-47),INDEX(TeamRankings!$A:$R,MATCH($A215&amp;" NCAA",TeamRankings!$B:$B,0),COLUMN()-47))</f>
        <v>6.53</v>
      </c>
      <c r="BN215">
        <f t="shared" si="63"/>
        <v>140</v>
      </c>
      <c r="BO215">
        <f t="shared" si="64"/>
        <v>100</v>
      </c>
      <c r="BP215">
        <f t="shared" si="50"/>
        <v>76.055555555555557</v>
      </c>
      <c r="BQ215" s="41" t="str">
        <f>INDEX(TeamRankings!$A:$R,MATCH($A215,TeamRankings!$B:$B,0),3)</f>
        <v>Southern</v>
      </c>
      <c r="BR215" s="40">
        <f t="shared" si="51"/>
        <v>11.700000000000003</v>
      </c>
      <c r="BS215" s="40">
        <f t="shared" si="52"/>
        <v>-1.2000000000000011E-2</v>
      </c>
      <c r="BT215" s="40">
        <f t="shared" si="53"/>
        <v>-1.2000000000000011E-2</v>
      </c>
      <c r="BU215" s="40">
        <f t="shared" si="54"/>
        <v>1.2000000000000011E-2</v>
      </c>
      <c r="BV215" s="40">
        <f t="shared" si="55"/>
        <v>1.4000000000000057</v>
      </c>
      <c r="BW215" s="40">
        <f t="shared" si="56"/>
        <v>-2</v>
      </c>
      <c r="BX215" s="40">
        <f t="shared" si="57"/>
        <v>4.3000000000000007</v>
      </c>
      <c r="BY215" s="40">
        <f t="shared" si="58"/>
        <v>3.7</v>
      </c>
      <c r="BZ215" s="40">
        <f t="shared" si="59"/>
        <v>1.6000000000000014E-2</v>
      </c>
      <c r="CA215" s="40">
        <f t="shared" si="60"/>
        <v>-6.1000000000000014</v>
      </c>
      <c r="CB215" s="40">
        <f t="shared" si="61"/>
        <v>2.3999999999999986</v>
      </c>
      <c r="CC215" s="40">
        <f t="shared" si="62"/>
        <v>-1.2000000000000011E-2</v>
      </c>
    </row>
    <row r="216" spans="1:81" x14ac:dyDescent="0.25">
      <c r="A216" t="s">
        <v>338</v>
      </c>
      <c r="B216">
        <f>IFERROR(INDEX(BasicStats!$A:$AH,MATCH($A216,BasicStats!$B:$B,0),COLUMN()+1),INDEX(BasicStats!$A:$AH,MATCH($A216&amp;" NCAA",BasicStats!$B:$B,0),COLUMN()+1))</f>
        <v>36</v>
      </c>
      <c r="C216">
        <f>IFERROR(INDEX(BasicStats!$A:$AH,MATCH($A216,BasicStats!$B:$B,0),COLUMN()+1),INDEX(BasicStats!$A:$AH,MATCH($A216&amp;" NCAA",BasicStats!$B:$B,0),COLUMN()+1))</f>
        <v>24</v>
      </c>
      <c r="D216">
        <f>IFERROR(INDEX(BasicStats!$A:$AH,MATCH($A216,BasicStats!$B:$B,0),COLUMN()+1),INDEX(BasicStats!$A:$AH,MATCH($A216&amp;" NCAA",BasicStats!$B:$B,0),COLUMN()+1))</f>
        <v>12</v>
      </c>
      <c r="E216">
        <f>IFERROR(INDEX(BasicStats!$A:$AH,MATCH($A216,BasicStats!$B:$B,0),COLUMN()+1),INDEX(BasicStats!$A:$AH,MATCH($A216&amp;" NCAA",BasicStats!$B:$B,0),COLUMN()+1))</f>
        <v>0.66700000000000004</v>
      </c>
      <c r="F216">
        <f>IFERROR(INDEX(BasicStats!$A:$AH,MATCH($A216,BasicStats!$B:$B,0),COLUMN()+1),INDEX(BasicStats!$A:$AH,MATCH($A216&amp;" NCAA",BasicStats!$B:$B,0),COLUMN()+1))</f>
        <v>14.96</v>
      </c>
      <c r="G216">
        <f>IFERROR(INDEX(BasicStats!$A:$AH,MATCH($A216,BasicStats!$B:$B,0),COLUMN()+1),INDEX(BasicStats!$A:$AH,MATCH($A216&amp;" NCAA",BasicStats!$B:$B,0),COLUMN()+1))</f>
        <v>6.24</v>
      </c>
      <c r="H216">
        <f>IFERROR(INDEX(BasicStats!$A:$AH,MATCH($A216,BasicStats!$B:$B,0),COLUMN()+1),INDEX(BasicStats!$A:$AH,MATCH($A216&amp;" NCAA",BasicStats!$B:$B,0),COLUMN()+1))</f>
        <v>9</v>
      </c>
      <c r="I216">
        <f>IFERROR(INDEX(BasicStats!$A:$AH,MATCH($A216,BasicStats!$B:$B,0),COLUMN()+1),INDEX(BasicStats!$A:$AH,MATCH($A216&amp;" NCAA",BasicStats!$B:$B,0),COLUMN()+1))</f>
        <v>9</v>
      </c>
      <c r="J216">
        <f>IFERROR(INDEX(BasicStats!$A:$AH,MATCH($A216,BasicStats!$B:$B,0),COLUMN()+1),INDEX(BasicStats!$A:$AH,MATCH($A216&amp;" NCAA",BasicStats!$B:$B,0),COLUMN()+1))</f>
        <v>17</v>
      </c>
      <c r="K216">
        <f>IFERROR(INDEX(BasicStats!$A:$AH,MATCH($A216,BasicStats!$B:$B,0),COLUMN()+1),INDEX(BasicStats!$A:$AH,MATCH($A216&amp;" NCAA",BasicStats!$B:$B,0),COLUMN()+1))</f>
        <v>5</v>
      </c>
      <c r="L216">
        <f>IFERROR(INDEX(BasicStats!$A:$AH,MATCH($A216,BasicStats!$B:$B,0),COLUMN()+1),INDEX(BasicStats!$A:$AH,MATCH($A216&amp;" NCAA",BasicStats!$B:$B,0),COLUMN()+1))</f>
        <v>4</v>
      </c>
      <c r="M216">
        <f>IFERROR(INDEX(BasicStats!$A:$AH,MATCH($A216,BasicStats!$B:$B,0),COLUMN()+1),INDEX(BasicStats!$A:$AH,MATCH($A216&amp;" NCAA",BasicStats!$B:$B,0),COLUMN()+1))</f>
        <v>6</v>
      </c>
      <c r="N216">
        <f>IFERROR(INDEX(BasicStats!$A:$AH,MATCH($A216,BasicStats!$B:$B,0),COLUMN()+1),INDEX(BasicStats!$A:$AH,MATCH($A216&amp;" NCAA",BasicStats!$B:$B,0),COLUMN()+1))</f>
        <v>2882</v>
      </c>
      <c r="O216">
        <f>IFERROR(INDEX(BasicStats!$A:$AH,MATCH($A216,BasicStats!$B:$B,0),COLUMN()+1),INDEX(BasicStats!$A:$AH,MATCH($A216&amp;" NCAA",BasicStats!$B:$B,0),COLUMN()+1))</f>
        <v>2568</v>
      </c>
      <c r="P216">
        <f>IFERROR(INDEX(BasicStats!$A:$AH,MATCH($A216,BasicStats!$B:$B,0),COLUMN()+1),INDEX(BasicStats!$A:$AH,MATCH($A216&amp;" NCAA",BasicStats!$B:$B,0),COLUMN()+1))</f>
        <v>0</v>
      </c>
      <c r="Q216">
        <f>IFERROR(INDEX(BasicStats!$A:$AH,MATCH($A216,BasicStats!$B:$B,0),COLUMN()+1),INDEX(BasicStats!$A:$AH,MATCH($A216&amp;" NCAA",BasicStats!$B:$B,0),COLUMN()+1))</f>
        <v>1450</v>
      </c>
      <c r="R216">
        <f>IFERROR(INDEX(BasicStats!$A:$AH,MATCH($A216,BasicStats!$B:$B,0),COLUMN()+1),INDEX(BasicStats!$A:$AH,MATCH($A216&amp;" NCAA",BasicStats!$B:$B,0),COLUMN()+1))</f>
        <v>1061</v>
      </c>
      <c r="S216">
        <f>IFERROR(INDEX(BasicStats!$A:$AH,MATCH($A216,BasicStats!$B:$B,0),COLUMN()+1),INDEX(BasicStats!$A:$AH,MATCH($A216&amp;" NCAA",BasicStats!$B:$B,0),COLUMN()+1))</f>
        <v>2319</v>
      </c>
      <c r="T216">
        <f>IFERROR(INDEX(BasicStats!$A:$AH,MATCH($A216,BasicStats!$B:$B,0),COLUMN()+1),INDEX(BasicStats!$A:$AH,MATCH($A216&amp;" NCAA",BasicStats!$B:$B,0),COLUMN()+1))</f>
        <v>0.45800000000000002</v>
      </c>
      <c r="U216">
        <f>IFERROR(INDEX(BasicStats!$A:$AH,MATCH($A216,BasicStats!$B:$B,0),COLUMN()+1),INDEX(BasicStats!$A:$AH,MATCH($A216&amp;" NCAA",BasicStats!$B:$B,0),COLUMN()+1))</f>
        <v>292</v>
      </c>
      <c r="V216">
        <f>IFERROR(INDEX(BasicStats!$A:$AH,MATCH($A216,BasicStats!$B:$B,0),COLUMN()+1),INDEX(BasicStats!$A:$AH,MATCH($A216&amp;" NCAA",BasicStats!$B:$B,0),COLUMN()+1))</f>
        <v>830</v>
      </c>
      <c r="W216">
        <f>IFERROR(INDEX(BasicStats!$A:$AH,MATCH($A216,BasicStats!$B:$B,0),COLUMN()+1),INDEX(BasicStats!$A:$AH,MATCH($A216&amp;" NCAA",BasicStats!$B:$B,0),COLUMN()+1))</f>
        <v>0.35199999999999998</v>
      </c>
      <c r="X216">
        <f>IFERROR(INDEX(BasicStats!$A:$AH,MATCH($A216,BasicStats!$B:$B,0),COLUMN()+1),INDEX(BasicStats!$A:$AH,MATCH($A216&amp;" NCAA",BasicStats!$B:$B,0),COLUMN()+1))</f>
        <v>468</v>
      </c>
      <c r="Y216">
        <f>IFERROR(INDEX(BasicStats!$A:$AH,MATCH($A216,BasicStats!$B:$B,0),COLUMN()+1),INDEX(BasicStats!$A:$AH,MATCH($A216&amp;" NCAA",BasicStats!$B:$B,0),COLUMN()+1))</f>
        <v>662</v>
      </c>
      <c r="Z216">
        <f>IFERROR(INDEX(BasicStats!$A:$AH,MATCH($A216,BasicStats!$B:$B,0),COLUMN()+1),INDEX(BasicStats!$A:$AH,MATCH($A216&amp;" NCAA",BasicStats!$B:$B,0),COLUMN()+1))</f>
        <v>0.70699999999999996</v>
      </c>
      <c r="AA216">
        <f>IFERROR(INDEX(BasicStats!$A:$AH,MATCH($A216,BasicStats!$B:$B,0),COLUMN()+1),INDEX(BasicStats!$A:$AH,MATCH($A216&amp;" NCAA",BasicStats!$B:$B,0),COLUMN()+1))</f>
        <v>486</v>
      </c>
      <c r="AB216">
        <f>IFERROR(INDEX(BasicStats!$A:$AH,MATCH($A216,BasicStats!$B:$B,0),COLUMN()+1),INDEX(BasicStats!$A:$AH,MATCH($A216&amp;" NCAA",BasicStats!$B:$B,0),COLUMN()+1))</f>
        <v>1390</v>
      </c>
      <c r="AC216">
        <f>IFERROR(INDEX(BasicStats!$A:$AH,MATCH($A216,BasicStats!$B:$B,0),COLUMN()+1),INDEX(BasicStats!$A:$AH,MATCH($A216&amp;" NCAA",BasicStats!$B:$B,0),COLUMN()+1))</f>
        <v>539</v>
      </c>
      <c r="AD216">
        <f>IFERROR(INDEX(BasicStats!$A:$AH,MATCH($A216,BasicStats!$B:$B,0),COLUMN()+1),INDEX(BasicStats!$A:$AH,MATCH($A216&amp;" NCAA",BasicStats!$B:$B,0),COLUMN()+1))</f>
        <v>257</v>
      </c>
      <c r="AE216">
        <f>IFERROR(INDEX(BasicStats!$A:$AH,MATCH($A216,BasicStats!$B:$B,0),COLUMN()+1),INDEX(BasicStats!$A:$AH,MATCH($A216&amp;" NCAA",BasicStats!$B:$B,0),COLUMN()+1))</f>
        <v>138</v>
      </c>
      <c r="AF216">
        <f>IFERROR(INDEX(BasicStats!$A:$AH,MATCH($A216,BasicStats!$B:$B,0),COLUMN()+1),INDEX(BasicStats!$A:$AH,MATCH($A216&amp;" NCAA",BasicStats!$B:$B,0),COLUMN()+1))</f>
        <v>449</v>
      </c>
      <c r="AG216" s="38">
        <f>IFERROR(INDEX(AdvancedStats!$A:$AD,MATCH($A216,AdvancedStats!$B:$B,0),COLUMN()-15),INDEX(AdvancedStats!$A:$AD,MATCH($A216&amp;" NCAA",AdvancedStats!$B:$B,0),COLUMN()-15))</f>
        <v>71.8</v>
      </c>
      <c r="AH216" s="38">
        <f>IFERROR(INDEX(AdvancedStats!$A:$AD,MATCH($A216,AdvancedStats!$B:$B,0),COLUMN()-15),INDEX(AdvancedStats!$A:$AD,MATCH($A216&amp;" NCAA",AdvancedStats!$B:$B,0),COLUMN()-15))</f>
        <v>110.7</v>
      </c>
      <c r="AI216" s="38">
        <f>IFERROR(INDEX(AdvancedStats!$A:$AD,MATCH($A216,AdvancedStats!$B:$B,0),COLUMN()-15),INDEX(AdvancedStats!$A:$AD,MATCH($A216&amp;" NCAA",AdvancedStats!$B:$B,0),COLUMN()-15))</f>
        <v>0.28499999999999998</v>
      </c>
      <c r="AJ216" s="38">
        <f>IFERROR(INDEX(AdvancedStats!$A:$AD,MATCH($A216,AdvancedStats!$B:$B,0),COLUMN()-15),INDEX(AdvancedStats!$A:$AD,MATCH($A216&amp;" NCAA",AdvancedStats!$B:$B,0),COLUMN()-15))</f>
        <v>0.35799999999999998</v>
      </c>
      <c r="AK216" s="38">
        <f>IFERROR(INDEX(AdvancedStats!$A:$AD,MATCH($A216,AdvancedStats!$B:$B,0),COLUMN()-15),INDEX(AdvancedStats!$A:$AD,MATCH($A216&amp;" NCAA",AdvancedStats!$B:$B,0),COLUMN()-15))</f>
        <v>0.54700000000000004</v>
      </c>
      <c r="AL216" s="38">
        <f>IFERROR(INDEX(AdvancedStats!$A:$AD,MATCH($A216,AdvancedStats!$B:$B,0),COLUMN()-15),INDEX(AdvancedStats!$A:$AD,MATCH($A216&amp;" NCAA",AdvancedStats!$B:$B,0),COLUMN()-15))</f>
        <v>53</v>
      </c>
      <c r="AM216" s="38">
        <f>IFERROR(INDEX(AdvancedStats!$A:$AD,MATCH($A216,AdvancedStats!$B:$B,0),COLUMN()-15),INDEX(AdvancedStats!$A:$AD,MATCH($A216&amp;" NCAA",AdvancedStats!$B:$B,0),COLUMN()-15))</f>
        <v>50.8</v>
      </c>
      <c r="AN216" s="38">
        <f>IFERROR(INDEX(AdvancedStats!$A:$AD,MATCH($A216,AdvancedStats!$B:$B,0),COLUMN()-15),INDEX(AdvancedStats!$A:$AD,MATCH($A216&amp;" NCAA",AdvancedStats!$B:$B,0),COLUMN()-15))</f>
        <v>9.9</v>
      </c>
      <c r="AO216" s="38">
        <f>IFERROR(INDEX(AdvancedStats!$A:$AD,MATCH($A216,AdvancedStats!$B:$B,0),COLUMN()-15),INDEX(AdvancedStats!$A:$AD,MATCH($A216&amp;" NCAA",AdvancedStats!$B:$B,0),COLUMN()-15))</f>
        <v>10.3</v>
      </c>
      <c r="AP216" s="38">
        <f>IFERROR(INDEX(AdvancedStats!$A:$AD,MATCH($A216,AdvancedStats!$B:$B,0),COLUMN()-15),INDEX(AdvancedStats!$A:$AD,MATCH($A216&amp;" NCAA",AdvancedStats!$B:$B,0),COLUMN()-15))</f>
        <v>0.52</v>
      </c>
      <c r="AQ216" s="38">
        <f>IFERROR(INDEX(AdvancedStats!$A:$AD,MATCH($A216,AdvancedStats!$B:$B,0),COLUMN()-15),INDEX(AdvancedStats!$A:$AD,MATCH($A216&amp;" NCAA",AdvancedStats!$B:$B,0),COLUMN()-15))</f>
        <v>14.6</v>
      </c>
      <c r="AR216" s="38">
        <f>IFERROR(INDEX(AdvancedStats!$A:$AD,MATCH($A216,AdvancedStats!$B:$B,0),COLUMN()-15),INDEX(AdvancedStats!$A:$AD,MATCH($A216&amp;" NCAA",AdvancedStats!$B:$B,0),COLUMN()-15))</f>
        <v>35.799999999999997</v>
      </c>
      <c r="AS216" s="38">
        <f>IFERROR(INDEX(AdvancedStats!$A:$AD,MATCH($A216,AdvancedStats!$B:$B,0),COLUMN()-15),INDEX(AdvancedStats!$A:$AD,MATCH($A216&amp;" NCAA",AdvancedStats!$B:$B,0),COLUMN()-15))</f>
        <v>0.20200000000000001</v>
      </c>
      <c r="AT216" s="39">
        <f>IFERROR(INDEX(AdvancedOpponentStats!$A:$AD,MATCH($A216,AdvancedOpponentStats!$B:$B,0),COLUMN()-27),INDEX(AdvancedOpponentStats!$A:$AD,MATCH($A216&amp;" NCAA",AdvancedOpponentStats!$B:$B,0),COLUMN()-27))</f>
        <v>98.7</v>
      </c>
      <c r="AU216" s="39">
        <f>IFERROR(INDEX(AdvancedOpponentStats!$A:$AD,MATCH($A216,AdvancedOpponentStats!$B:$B,0),COLUMN()-27),INDEX(AdvancedOpponentStats!$A:$AD,MATCH($A216&amp;" NCAA",AdvancedOpponentStats!$B:$B,0),COLUMN()-27))</f>
        <v>0.38800000000000001</v>
      </c>
      <c r="AV216" s="39">
        <f>IFERROR(INDEX(AdvancedOpponentStats!$A:$AD,MATCH($A216,AdvancedOpponentStats!$B:$B,0),COLUMN()-27),INDEX(AdvancedOpponentStats!$A:$AD,MATCH($A216&amp;" NCAA",AdvancedOpponentStats!$B:$B,0),COLUMN()-27))</f>
        <v>0.34300000000000003</v>
      </c>
      <c r="AW216" s="39">
        <f>IFERROR(INDEX(AdvancedOpponentStats!$A:$AD,MATCH($A216,AdvancedOpponentStats!$B:$B,0),COLUMN()-27),INDEX(AdvancedOpponentStats!$A:$AD,MATCH($A216&amp;" NCAA",AdvancedOpponentStats!$B:$B,0),COLUMN()-27))</f>
        <v>0.53200000000000003</v>
      </c>
      <c r="AX216" s="39">
        <f>IFERROR(INDEX(AdvancedOpponentStats!$A:$AD,MATCH($A216,AdvancedOpponentStats!$B:$B,0),COLUMN()-27),INDEX(AdvancedOpponentStats!$A:$AD,MATCH($A216&amp;" NCAA",AdvancedOpponentStats!$B:$B,0),COLUMN()-27))</f>
        <v>47</v>
      </c>
      <c r="AY216" s="39">
        <f>IFERROR(INDEX(AdvancedOpponentStats!$A:$AD,MATCH($A216,AdvancedOpponentStats!$B:$B,0),COLUMN()-27),INDEX(AdvancedOpponentStats!$A:$AD,MATCH($A216&amp;" NCAA",AdvancedOpponentStats!$B:$B,0),COLUMN()-27))</f>
        <v>52.1</v>
      </c>
      <c r="AZ216" s="39">
        <f>IFERROR(INDEX(AdvancedOpponentStats!$A:$AD,MATCH($A216,AdvancedOpponentStats!$B:$B,0),COLUMN()-27),INDEX(AdvancedOpponentStats!$A:$AD,MATCH($A216&amp;" NCAA",AdvancedOpponentStats!$B:$B,0),COLUMN()-27))</f>
        <v>8.6</v>
      </c>
      <c r="BA216" s="39">
        <f>IFERROR(INDEX(AdvancedOpponentStats!$A:$AD,MATCH($A216,AdvancedOpponentStats!$B:$B,0),COLUMN()-27),INDEX(AdvancedOpponentStats!$A:$AD,MATCH($A216&amp;" NCAA",AdvancedOpponentStats!$B:$B,0),COLUMN()-27))</f>
        <v>10.1</v>
      </c>
      <c r="BB216" s="39">
        <f>IFERROR(INDEX(AdvancedOpponentStats!$A:$AD,MATCH($A216,AdvancedOpponentStats!$B:$B,0),COLUMN()-27),INDEX(AdvancedOpponentStats!$A:$AD,MATCH($A216&amp;" NCAA",AdvancedOpponentStats!$B:$B,0),COLUMN()-27))</f>
        <v>0.49399999999999999</v>
      </c>
      <c r="BC216" s="39">
        <f>IFERROR(INDEX(AdvancedOpponentStats!$A:$AD,MATCH($A216,AdvancedOpponentStats!$B:$B,0),COLUMN()-27),INDEX(AdvancedOpponentStats!$A:$AD,MATCH($A216&amp;" NCAA",AdvancedOpponentStats!$B:$B,0),COLUMN()-27))</f>
        <v>18.8</v>
      </c>
      <c r="BD216" s="39">
        <f>IFERROR(INDEX(AdvancedOpponentStats!$A:$AD,MATCH($A216,AdvancedOpponentStats!$B:$B,0),COLUMN()-27),INDEX(AdvancedOpponentStats!$A:$AD,MATCH($A216&amp;" NCAA",AdvancedOpponentStats!$B:$B,0),COLUMN()-27))</f>
        <v>28.6</v>
      </c>
      <c r="BE216" s="39">
        <f>IFERROR(INDEX(AdvancedOpponentStats!$A:$AD,MATCH($A216,AdvancedOpponentStats!$B:$B,0),COLUMN()-27),INDEX(AdvancedOpponentStats!$A:$AD,MATCH($A216&amp;" NCAA",AdvancedOpponentStats!$B:$B,0),COLUMN()-27))</f>
        <v>0.27300000000000002</v>
      </c>
      <c r="BF216" s="41">
        <f>IFERROR(INDEX(TeamRankings!$A:$R,MATCH($A216,TeamRankings!$B:$B,0),COLUMN()-49),INDEX(TeamRankings!$A:$R,MATCH($A216&amp;" NCAA",TeamRankings!$B:$B,0),COLUMN()-49))</f>
        <v>8.7200000000000006</v>
      </c>
      <c r="BG216" s="41">
        <f>IFERROR(INDEX(TeamRankings!$A:$R,MATCH($A216,TeamRankings!$B:$B,0),COLUMN()-48),INDEX(TeamRankings!$A:$R,MATCH($A216&amp;" NCAA",TeamRankings!$B:$B,0),COLUMN()-48))</f>
        <v>6.24</v>
      </c>
      <c r="BH216" s="41">
        <f>IFERROR(INDEX(TeamRankings!$A:$R,MATCH($A216,TeamRankings!$B:$B,0),COLUMN()-47),INDEX(TeamRankings!$A:$R,MATCH($A216&amp;" NCAA",TeamRankings!$B:$B,0),COLUMN()-47))</f>
        <v>12.57</v>
      </c>
      <c r="BI216" s="41">
        <f>IFERROR(INDEX(TeamRankings!$A:$R,MATCH($A216,TeamRankings!$B:$B,0),COLUMN()-47),INDEX(TeamRankings!$A:$R,MATCH($A216&amp;" NCAA",TeamRankings!$B:$B,0),COLUMN()-47))</f>
        <v>2.4</v>
      </c>
      <c r="BJ216" s="41">
        <f>IFERROR(INDEX(TeamRankings!$A:$R,MATCH($A216,TeamRankings!$B:$B,0),COLUMN()-47),INDEX(TeamRankings!$A:$R,MATCH($A216&amp;" NCAA",TeamRankings!$B:$B,0),COLUMN()-47))</f>
        <v>14.96</v>
      </c>
      <c r="BK216" s="41">
        <f>IFERROR(INDEX(TeamRankings!$A:$R,MATCH($A216,TeamRankings!$B:$B,0),COLUMN()-47),INDEX(TeamRankings!$A:$R,MATCH($A216&amp;" NCAA",TeamRankings!$B:$B,0),COLUMN()-47))</f>
        <v>114.63</v>
      </c>
      <c r="BL216" s="41">
        <f>IFERROR(INDEX(TeamRankings!$A:$R,MATCH($A216,TeamRankings!$B:$B,0),COLUMN()-47),INDEX(TeamRankings!$A:$R,MATCH($A216&amp;" NCAA",TeamRankings!$B:$B,0),COLUMN()-47))</f>
        <v>94.05</v>
      </c>
      <c r="BM216" s="41">
        <f>IFERROR(INDEX(TeamRankings!$A:$R,MATCH($A216,TeamRankings!$B:$B,0),COLUMN()-47),INDEX(TeamRankings!$A:$R,MATCH($A216&amp;" NCAA",TeamRankings!$B:$B,0),COLUMN()-47))</f>
        <v>20.58</v>
      </c>
      <c r="BN216">
        <f t="shared" si="63"/>
        <v>29.5</v>
      </c>
      <c r="BO216">
        <f t="shared" si="64"/>
        <v>51</v>
      </c>
      <c r="BP216">
        <f t="shared" si="50"/>
        <v>80.055555555555557</v>
      </c>
      <c r="BQ216" s="41" t="str">
        <f>INDEX(TeamRankings!$A:$R,MATCH($A216,TeamRankings!$B:$B,0),3)</f>
        <v>ACC</v>
      </c>
      <c r="BR216" s="40">
        <f t="shared" si="51"/>
        <v>12</v>
      </c>
      <c r="BS216" s="40">
        <f t="shared" si="52"/>
        <v>-0.10300000000000004</v>
      </c>
      <c r="BT216" s="40">
        <f t="shared" si="53"/>
        <v>1.4999999999999958E-2</v>
      </c>
      <c r="BU216" s="40">
        <f t="shared" si="54"/>
        <v>1.5000000000000013E-2</v>
      </c>
      <c r="BV216" s="40">
        <f t="shared" si="55"/>
        <v>6</v>
      </c>
      <c r="BW216" s="40">
        <f t="shared" si="56"/>
        <v>-1.3000000000000043</v>
      </c>
      <c r="BX216" s="40">
        <f t="shared" si="57"/>
        <v>1.3000000000000007</v>
      </c>
      <c r="BY216" s="40">
        <f t="shared" si="58"/>
        <v>0.20000000000000107</v>
      </c>
      <c r="BZ216" s="40">
        <f t="shared" si="59"/>
        <v>2.6000000000000023E-2</v>
      </c>
      <c r="CA216" s="40">
        <f t="shared" si="60"/>
        <v>-4.2000000000000011</v>
      </c>
      <c r="CB216" s="40">
        <f t="shared" si="61"/>
        <v>7.1999999999999957</v>
      </c>
      <c r="CC216" s="40">
        <f t="shared" si="62"/>
        <v>-7.1000000000000008E-2</v>
      </c>
    </row>
    <row r="217" spans="1:81" x14ac:dyDescent="0.25">
      <c r="A217" t="s">
        <v>339</v>
      </c>
      <c r="B217">
        <f>IFERROR(INDEX(BasicStats!$A:$AH,MATCH($A217,BasicStats!$B:$B,0),COLUMN()+1),INDEX(BasicStats!$A:$AH,MATCH($A217&amp;" NCAA",BasicStats!$B:$B,0),COLUMN()+1))</f>
        <v>33</v>
      </c>
      <c r="C217">
        <f>IFERROR(INDEX(BasicStats!$A:$AH,MATCH($A217,BasicStats!$B:$B,0),COLUMN()+1),INDEX(BasicStats!$A:$AH,MATCH($A217&amp;" NCAA",BasicStats!$B:$B,0),COLUMN()+1))</f>
        <v>10</v>
      </c>
      <c r="D217">
        <f>IFERROR(INDEX(BasicStats!$A:$AH,MATCH($A217,BasicStats!$B:$B,0),COLUMN()+1),INDEX(BasicStats!$A:$AH,MATCH($A217&amp;" NCAA",BasicStats!$B:$B,0),COLUMN()+1))</f>
        <v>23</v>
      </c>
      <c r="E217">
        <f>IFERROR(INDEX(BasicStats!$A:$AH,MATCH($A217,BasicStats!$B:$B,0),COLUMN()+1),INDEX(BasicStats!$A:$AH,MATCH($A217&amp;" NCAA",BasicStats!$B:$B,0),COLUMN()+1))</f>
        <v>0.30299999999999999</v>
      </c>
      <c r="F217">
        <f>IFERROR(INDEX(BasicStats!$A:$AH,MATCH($A217,BasicStats!$B:$B,0),COLUMN()+1),INDEX(BasicStats!$A:$AH,MATCH($A217&amp;" NCAA",BasicStats!$B:$B,0),COLUMN()+1))</f>
        <v>-8.09</v>
      </c>
      <c r="G217">
        <f>IFERROR(INDEX(BasicStats!$A:$AH,MATCH($A217,BasicStats!$B:$B,0),COLUMN()+1),INDEX(BasicStats!$A:$AH,MATCH($A217&amp;" NCAA",BasicStats!$B:$B,0),COLUMN()+1))</f>
        <v>-2.0299999999999998</v>
      </c>
      <c r="H217">
        <f>IFERROR(INDEX(BasicStats!$A:$AH,MATCH($A217,BasicStats!$B:$B,0),COLUMN()+1),INDEX(BasicStats!$A:$AH,MATCH($A217&amp;" NCAA",BasicStats!$B:$B,0),COLUMN()+1))</f>
        <v>5</v>
      </c>
      <c r="I217">
        <f>IFERROR(INDEX(BasicStats!$A:$AH,MATCH($A217,BasicStats!$B:$B,0),COLUMN()+1),INDEX(BasicStats!$A:$AH,MATCH($A217&amp;" NCAA",BasicStats!$B:$B,0),COLUMN()+1))</f>
        <v>13</v>
      </c>
      <c r="J217">
        <f>IFERROR(INDEX(BasicStats!$A:$AH,MATCH($A217,BasicStats!$B:$B,0),COLUMN()+1),INDEX(BasicStats!$A:$AH,MATCH($A217&amp;" NCAA",BasicStats!$B:$B,0),COLUMN()+1))</f>
        <v>5</v>
      </c>
      <c r="K217">
        <f>IFERROR(INDEX(BasicStats!$A:$AH,MATCH($A217,BasicStats!$B:$B,0),COLUMN()+1),INDEX(BasicStats!$A:$AH,MATCH($A217&amp;" NCAA",BasicStats!$B:$B,0),COLUMN()+1))</f>
        <v>9</v>
      </c>
      <c r="L217">
        <f>IFERROR(INDEX(BasicStats!$A:$AH,MATCH($A217,BasicStats!$B:$B,0),COLUMN()+1),INDEX(BasicStats!$A:$AH,MATCH($A217&amp;" NCAA",BasicStats!$B:$B,0),COLUMN()+1))</f>
        <v>2</v>
      </c>
      <c r="M217">
        <f>IFERROR(INDEX(BasicStats!$A:$AH,MATCH($A217,BasicStats!$B:$B,0),COLUMN()+1),INDEX(BasicStats!$A:$AH,MATCH($A217&amp;" NCAA",BasicStats!$B:$B,0),COLUMN()+1))</f>
        <v>12</v>
      </c>
      <c r="N217">
        <f>IFERROR(INDEX(BasicStats!$A:$AH,MATCH($A217,BasicStats!$B:$B,0),COLUMN()+1),INDEX(BasicStats!$A:$AH,MATCH($A217&amp;" NCAA",BasicStats!$B:$B,0),COLUMN()+1))</f>
        <v>2515</v>
      </c>
      <c r="O217">
        <f>IFERROR(INDEX(BasicStats!$A:$AH,MATCH($A217,BasicStats!$B:$B,0),COLUMN()+1),INDEX(BasicStats!$A:$AH,MATCH($A217&amp;" NCAA",BasicStats!$B:$B,0),COLUMN()+1))</f>
        <v>2670</v>
      </c>
      <c r="P217">
        <f>IFERROR(INDEX(BasicStats!$A:$AH,MATCH($A217,BasicStats!$B:$B,0),COLUMN()+1),INDEX(BasicStats!$A:$AH,MATCH($A217&amp;" NCAA",BasicStats!$B:$B,0),COLUMN()+1))</f>
        <v>0</v>
      </c>
      <c r="Q217">
        <f>IFERROR(INDEX(BasicStats!$A:$AH,MATCH($A217,BasicStats!$B:$B,0),COLUMN()+1),INDEX(BasicStats!$A:$AH,MATCH($A217&amp;" NCAA",BasicStats!$B:$B,0),COLUMN()+1))</f>
        <v>1335</v>
      </c>
      <c r="R217">
        <f>IFERROR(INDEX(BasicStats!$A:$AH,MATCH($A217,BasicStats!$B:$B,0),COLUMN()+1),INDEX(BasicStats!$A:$AH,MATCH($A217&amp;" NCAA",BasicStats!$B:$B,0),COLUMN()+1))</f>
        <v>881</v>
      </c>
      <c r="S217">
        <f>IFERROR(INDEX(BasicStats!$A:$AH,MATCH($A217,BasicStats!$B:$B,0),COLUMN()+1),INDEX(BasicStats!$A:$AH,MATCH($A217&amp;" NCAA",BasicStats!$B:$B,0),COLUMN()+1))</f>
        <v>1988</v>
      </c>
      <c r="T217">
        <f>IFERROR(INDEX(BasicStats!$A:$AH,MATCH($A217,BasicStats!$B:$B,0),COLUMN()+1),INDEX(BasicStats!$A:$AH,MATCH($A217&amp;" NCAA",BasicStats!$B:$B,0),COLUMN()+1))</f>
        <v>0.443</v>
      </c>
      <c r="U217">
        <f>IFERROR(INDEX(BasicStats!$A:$AH,MATCH($A217,BasicStats!$B:$B,0),COLUMN()+1),INDEX(BasicStats!$A:$AH,MATCH($A217&amp;" NCAA",BasicStats!$B:$B,0),COLUMN()+1))</f>
        <v>260</v>
      </c>
      <c r="V217">
        <f>IFERROR(INDEX(BasicStats!$A:$AH,MATCH($A217,BasicStats!$B:$B,0),COLUMN()+1),INDEX(BasicStats!$A:$AH,MATCH($A217&amp;" NCAA",BasicStats!$B:$B,0),COLUMN()+1))</f>
        <v>744</v>
      </c>
      <c r="W217">
        <f>IFERROR(INDEX(BasicStats!$A:$AH,MATCH($A217,BasicStats!$B:$B,0),COLUMN()+1),INDEX(BasicStats!$A:$AH,MATCH($A217&amp;" NCAA",BasicStats!$B:$B,0),COLUMN()+1))</f>
        <v>0.34899999999999998</v>
      </c>
      <c r="X217">
        <f>IFERROR(INDEX(BasicStats!$A:$AH,MATCH($A217,BasicStats!$B:$B,0),COLUMN()+1),INDEX(BasicStats!$A:$AH,MATCH($A217&amp;" NCAA",BasicStats!$B:$B,0),COLUMN()+1))</f>
        <v>493</v>
      </c>
      <c r="Y217">
        <f>IFERROR(INDEX(BasicStats!$A:$AH,MATCH($A217,BasicStats!$B:$B,0),COLUMN()+1),INDEX(BasicStats!$A:$AH,MATCH($A217&amp;" NCAA",BasicStats!$B:$B,0),COLUMN()+1))</f>
        <v>673</v>
      </c>
      <c r="Z217">
        <f>IFERROR(INDEX(BasicStats!$A:$AH,MATCH($A217,BasicStats!$B:$B,0),COLUMN()+1),INDEX(BasicStats!$A:$AH,MATCH($A217&amp;" NCAA",BasicStats!$B:$B,0),COLUMN()+1))</f>
        <v>0.73299999999999998</v>
      </c>
      <c r="AA217">
        <f>IFERROR(INDEX(BasicStats!$A:$AH,MATCH($A217,BasicStats!$B:$B,0),COLUMN()+1),INDEX(BasicStats!$A:$AH,MATCH($A217&amp;" NCAA",BasicStats!$B:$B,0),COLUMN()+1))</f>
        <v>387</v>
      </c>
      <c r="AB217">
        <f>IFERROR(INDEX(BasicStats!$A:$AH,MATCH($A217,BasicStats!$B:$B,0),COLUMN()+1),INDEX(BasicStats!$A:$AH,MATCH($A217&amp;" NCAA",BasicStats!$B:$B,0),COLUMN()+1))</f>
        <v>1221</v>
      </c>
      <c r="AC217">
        <f>IFERROR(INDEX(BasicStats!$A:$AH,MATCH($A217,BasicStats!$B:$B,0),COLUMN()+1),INDEX(BasicStats!$A:$AH,MATCH($A217&amp;" NCAA",BasicStats!$B:$B,0),COLUMN()+1))</f>
        <v>495</v>
      </c>
      <c r="AD217">
        <f>IFERROR(INDEX(BasicStats!$A:$AH,MATCH($A217,BasicStats!$B:$B,0),COLUMN()+1),INDEX(BasicStats!$A:$AH,MATCH($A217&amp;" NCAA",BasicStats!$B:$B,0),COLUMN()+1))</f>
        <v>150</v>
      </c>
      <c r="AE217">
        <f>IFERROR(INDEX(BasicStats!$A:$AH,MATCH($A217,BasicStats!$B:$B,0),COLUMN()+1),INDEX(BasicStats!$A:$AH,MATCH($A217&amp;" NCAA",BasicStats!$B:$B,0),COLUMN()+1))</f>
        <v>68</v>
      </c>
      <c r="AF217">
        <f>IFERROR(INDEX(BasicStats!$A:$AH,MATCH($A217,BasicStats!$B:$B,0),COLUMN()+1),INDEX(BasicStats!$A:$AH,MATCH($A217&amp;" NCAA",BasicStats!$B:$B,0),COLUMN()+1))</f>
        <v>436</v>
      </c>
      <c r="AG217" s="38">
        <f>IFERROR(INDEX(AdvancedStats!$A:$AD,MATCH($A217,AdvancedStats!$B:$B,0),COLUMN()-15),INDEX(AdvancedStats!$A:$AD,MATCH($A217&amp;" NCAA",AdvancedStats!$B:$B,0),COLUMN()-15))</f>
        <v>70.3</v>
      </c>
      <c r="AH217" s="38">
        <f>IFERROR(INDEX(AdvancedStats!$A:$AD,MATCH($A217,AdvancedStats!$B:$B,0),COLUMN()-15),INDEX(AdvancedStats!$A:$AD,MATCH($A217&amp;" NCAA",AdvancedStats!$B:$B,0),COLUMN()-15))</f>
        <v>107.2</v>
      </c>
      <c r="AI217" s="38">
        <f>IFERROR(INDEX(AdvancedStats!$A:$AD,MATCH($A217,AdvancedStats!$B:$B,0),COLUMN()-15),INDEX(AdvancedStats!$A:$AD,MATCH($A217&amp;" NCAA",AdvancedStats!$B:$B,0),COLUMN()-15))</f>
        <v>0.33900000000000002</v>
      </c>
      <c r="AJ217" s="38">
        <f>IFERROR(INDEX(AdvancedStats!$A:$AD,MATCH($A217,AdvancedStats!$B:$B,0),COLUMN()-15),INDEX(AdvancedStats!$A:$AD,MATCH($A217&amp;" NCAA",AdvancedStats!$B:$B,0),COLUMN()-15))</f>
        <v>0.374</v>
      </c>
      <c r="AK217" s="38">
        <f>IFERROR(INDEX(AdvancedStats!$A:$AD,MATCH($A217,AdvancedStats!$B:$B,0),COLUMN()-15),INDEX(AdvancedStats!$A:$AD,MATCH($A217&amp;" NCAA",AdvancedStats!$B:$B,0),COLUMN()-15))</f>
        <v>0.54500000000000004</v>
      </c>
      <c r="AL217" s="38">
        <f>IFERROR(INDEX(AdvancedStats!$A:$AD,MATCH($A217,AdvancedStats!$B:$B,0),COLUMN()-15),INDEX(AdvancedStats!$A:$AD,MATCH($A217&amp;" NCAA",AdvancedStats!$B:$B,0),COLUMN()-15))</f>
        <v>52.4</v>
      </c>
      <c r="AM217" s="38">
        <f>IFERROR(INDEX(AdvancedStats!$A:$AD,MATCH($A217,AdvancedStats!$B:$B,0),COLUMN()-15),INDEX(AdvancedStats!$A:$AD,MATCH($A217&amp;" NCAA",AdvancedStats!$B:$B,0),COLUMN()-15))</f>
        <v>56.2</v>
      </c>
      <c r="AN217" s="38">
        <f>IFERROR(INDEX(AdvancedStats!$A:$AD,MATCH($A217,AdvancedStats!$B:$B,0),COLUMN()-15),INDEX(AdvancedStats!$A:$AD,MATCH($A217&amp;" NCAA",AdvancedStats!$B:$B,0),COLUMN()-15))</f>
        <v>6.4</v>
      </c>
      <c r="AO217" s="38">
        <f>IFERROR(INDEX(AdvancedStats!$A:$AD,MATCH($A217,AdvancedStats!$B:$B,0),COLUMN()-15),INDEX(AdvancedStats!$A:$AD,MATCH($A217&amp;" NCAA",AdvancedStats!$B:$B,0),COLUMN()-15))</f>
        <v>6</v>
      </c>
      <c r="AP217" s="38">
        <f>IFERROR(INDEX(AdvancedStats!$A:$AD,MATCH($A217,AdvancedStats!$B:$B,0),COLUMN()-15),INDEX(AdvancedStats!$A:$AD,MATCH($A217&amp;" NCAA",AdvancedStats!$B:$B,0),COLUMN()-15))</f>
        <v>0.50900000000000001</v>
      </c>
      <c r="AQ217" s="38">
        <f>IFERROR(INDEX(AdvancedStats!$A:$AD,MATCH($A217,AdvancedStats!$B:$B,0),COLUMN()-15),INDEX(AdvancedStats!$A:$AD,MATCH($A217&amp;" NCAA",AdvancedStats!$B:$B,0),COLUMN()-15))</f>
        <v>15.9</v>
      </c>
      <c r="AR217" s="38">
        <f>IFERROR(INDEX(AdvancedStats!$A:$AD,MATCH($A217,AdvancedStats!$B:$B,0),COLUMN()-15),INDEX(AdvancedStats!$A:$AD,MATCH($A217&amp;" NCAA",AdvancedStats!$B:$B,0),COLUMN()-15))</f>
        <v>32.200000000000003</v>
      </c>
      <c r="AS217" s="38">
        <f>IFERROR(INDEX(AdvancedStats!$A:$AD,MATCH($A217,AdvancedStats!$B:$B,0),COLUMN()-15),INDEX(AdvancedStats!$A:$AD,MATCH($A217&amp;" NCAA",AdvancedStats!$B:$B,0),COLUMN()-15))</f>
        <v>0.248</v>
      </c>
      <c r="AT217" s="39">
        <f>IFERROR(INDEX(AdvancedOpponentStats!$A:$AD,MATCH($A217,AdvancedOpponentStats!$B:$B,0),COLUMN()-27),INDEX(AdvancedOpponentStats!$A:$AD,MATCH($A217&amp;" NCAA",AdvancedOpponentStats!$B:$B,0),COLUMN()-27))</f>
        <v>113.9</v>
      </c>
      <c r="AU217" s="39">
        <f>IFERROR(INDEX(AdvancedOpponentStats!$A:$AD,MATCH($A217,AdvancedOpponentStats!$B:$B,0),COLUMN()-27),INDEX(AdvancedOpponentStats!$A:$AD,MATCH($A217&amp;" NCAA",AdvancedOpponentStats!$B:$B,0),COLUMN()-27))</f>
        <v>0.32</v>
      </c>
      <c r="AV217" s="39">
        <f>IFERROR(INDEX(AdvancedOpponentStats!$A:$AD,MATCH($A217,AdvancedOpponentStats!$B:$B,0),COLUMN()-27),INDEX(AdvancedOpponentStats!$A:$AD,MATCH($A217&amp;" NCAA",AdvancedOpponentStats!$B:$B,0),COLUMN()-27))</f>
        <v>0.43</v>
      </c>
      <c r="AW217" s="39">
        <f>IFERROR(INDEX(AdvancedOpponentStats!$A:$AD,MATCH($A217,AdvancedOpponentStats!$B:$B,0),COLUMN()-27),INDEX(AdvancedOpponentStats!$A:$AD,MATCH($A217&amp;" NCAA",AdvancedOpponentStats!$B:$B,0),COLUMN()-27))</f>
        <v>0.58399999999999996</v>
      </c>
      <c r="AX217" s="39">
        <f>IFERROR(INDEX(AdvancedOpponentStats!$A:$AD,MATCH($A217,AdvancedOpponentStats!$B:$B,0),COLUMN()-27),INDEX(AdvancedOpponentStats!$A:$AD,MATCH($A217&amp;" NCAA",AdvancedOpponentStats!$B:$B,0),COLUMN()-27))</f>
        <v>47.6</v>
      </c>
      <c r="AY217" s="39">
        <f>IFERROR(INDEX(AdvancedOpponentStats!$A:$AD,MATCH($A217,AdvancedOpponentStats!$B:$B,0),COLUMN()-27),INDEX(AdvancedOpponentStats!$A:$AD,MATCH($A217&amp;" NCAA",AdvancedOpponentStats!$B:$B,0),COLUMN()-27))</f>
        <v>48.5</v>
      </c>
      <c r="AZ217" s="39">
        <f>IFERROR(INDEX(AdvancedOpponentStats!$A:$AD,MATCH($A217,AdvancedOpponentStats!$B:$B,0),COLUMN()-27),INDEX(AdvancedOpponentStats!$A:$AD,MATCH($A217&amp;" NCAA",AdvancedOpponentStats!$B:$B,0),COLUMN()-27))</f>
        <v>8.8000000000000007</v>
      </c>
      <c r="BA217" s="39">
        <f>IFERROR(INDEX(AdvancedOpponentStats!$A:$AD,MATCH($A217,AdvancedOpponentStats!$B:$B,0),COLUMN()-27),INDEX(AdvancedOpponentStats!$A:$AD,MATCH($A217&amp;" NCAA",AdvancedOpponentStats!$B:$B,0),COLUMN()-27))</f>
        <v>6.1</v>
      </c>
      <c r="BB217" s="39">
        <f>IFERROR(INDEX(AdvancedOpponentStats!$A:$AD,MATCH($A217,AdvancedOpponentStats!$B:$B,0),COLUMN()-27),INDEX(AdvancedOpponentStats!$A:$AD,MATCH($A217&amp;" NCAA",AdvancedOpponentStats!$B:$B,0),COLUMN()-27))</f>
        <v>0.55600000000000005</v>
      </c>
      <c r="BC217" s="39">
        <f>IFERROR(INDEX(AdvancedOpponentStats!$A:$AD,MATCH($A217,AdvancedOpponentStats!$B:$B,0),COLUMN()-27),INDEX(AdvancedOpponentStats!$A:$AD,MATCH($A217&amp;" NCAA",AdvancedOpponentStats!$B:$B,0),COLUMN()-27))</f>
        <v>13</v>
      </c>
      <c r="BD217" s="39">
        <f>IFERROR(INDEX(AdvancedOpponentStats!$A:$AD,MATCH($A217,AdvancedOpponentStats!$B:$B,0),COLUMN()-27),INDEX(AdvancedOpponentStats!$A:$AD,MATCH($A217&amp;" NCAA",AdvancedOpponentStats!$B:$B,0),COLUMN()-27))</f>
        <v>26.1</v>
      </c>
      <c r="BE217" s="39">
        <f>IFERROR(INDEX(AdvancedOpponentStats!$A:$AD,MATCH($A217,AdvancedOpponentStats!$B:$B,0),COLUMN()-27),INDEX(AdvancedOpponentStats!$A:$AD,MATCH($A217&amp;" NCAA",AdvancedOpponentStats!$B:$B,0),COLUMN()-27))</f>
        <v>0.23400000000000001</v>
      </c>
      <c r="BF217" s="41">
        <f>IFERROR(INDEX(TeamRankings!$A:$R,MATCH($A217,TeamRankings!$B:$B,0),COLUMN()-49),INDEX(TeamRankings!$A:$R,MATCH($A217&amp;" NCAA",TeamRankings!$B:$B,0),COLUMN()-49))</f>
        <v>-4.7</v>
      </c>
      <c r="BG217" s="41">
        <f>IFERROR(INDEX(TeamRankings!$A:$R,MATCH($A217,TeamRankings!$B:$B,0),COLUMN()-48),INDEX(TeamRankings!$A:$R,MATCH($A217&amp;" NCAA",TeamRankings!$B:$B,0),COLUMN()-48))</f>
        <v>-2.0299999999999998</v>
      </c>
      <c r="BH217" s="41">
        <f>IFERROR(INDEX(TeamRankings!$A:$R,MATCH($A217,TeamRankings!$B:$B,0),COLUMN()-47),INDEX(TeamRankings!$A:$R,MATCH($A217&amp;" NCAA",TeamRankings!$B:$B,0),COLUMN()-47))</f>
        <v>1.3</v>
      </c>
      <c r="BI217" s="41">
        <f>IFERROR(INDEX(TeamRankings!$A:$R,MATCH($A217,TeamRankings!$B:$B,0),COLUMN()-47),INDEX(TeamRankings!$A:$R,MATCH($A217&amp;" NCAA",TeamRankings!$B:$B,0),COLUMN()-47))</f>
        <v>-9.39</v>
      </c>
      <c r="BJ217" s="41">
        <f>IFERROR(INDEX(TeamRankings!$A:$R,MATCH($A217,TeamRankings!$B:$B,0),COLUMN()-47),INDEX(TeamRankings!$A:$R,MATCH($A217&amp;" NCAA",TeamRankings!$B:$B,0),COLUMN()-47))</f>
        <v>-8.09</v>
      </c>
      <c r="BK217" s="41">
        <f>IFERROR(INDEX(TeamRankings!$A:$R,MATCH($A217,TeamRankings!$B:$B,0),COLUMN()-47),INDEX(TeamRankings!$A:$R,MATCH($A217&amp;" NCAA",TeamRankings!$B:$B,0),COLUMN()-47))</f>
        <v>103.02</v>
      </c>
      <c r="BL217" s="41">
        <f>IFERROR(INDEX(TeamRankings!$A:$R,MATCH($A217,TeamRankings!$B:$B,0),COLUMN()-47),INDEX(TeamRankings!$A:$R,MATCH($A217&amp;" NCAA",TeamRankings!$B:$B,0),COLUMN()-47))</f>
        <v>113.81</v>
      </c>
      <c r="BM217" s="41">
        <f>IFERROR(INDEX(TeamRankings!$A:$R,MATCH($A217,TeamRankings!$B:$B,0),COLUMN()-47),INDEX(TeamRankings!$A:$R,MATCH($A217&amp;" NCAA",TeamRankings!$B:$B,0),COLUMN()-47))</f>
        <v>-10.79</v>
      </c>
      <c r="BN217">
        <f t="shared" si="63"/>
        <v>179</v>
      </c>
      <c r="BO217">
        <f t="shared" si="64"/>
        <v>333.5</v>
      </c>
      <c r="BP217">
        <f t="shared" si="50"/>
        <v>76.212121212121218</v>
      </c>
      <c r="BQ217" s="41" t="str">
        <f>INDEX(TeamRankings!$A:$R,MATCH($A217,TeamRankings!$B:$B,0),3)</f>
        <v>CAA</v>
      </c>
      <c r="BR217" s="40">
        <f t="shared" si="51"/>
        <v>-6.7000000000000028</v>
      </c>
      <c r="BS217" s="40">
        <f t="shared" si="52"/>
        <v>1.9000000000000017E-2</v>
      </c>
      <c r="BT217" s="40">
        <f t="shared" si="53"/>
        <v>-5.5999999999999994E-2</v>
      </c>
      <c r="BU217" s="40">
        <f t="shared" si="54"/>
        <v>-3.8999999999999924E-2</v>
      </c>
      <c r="BV217" s="40">
        <f t="shared" si="55"/>
        <v>4.7999999999999972</v>
      </c>
      <c r="BW217" s="40">
        <f t="shared" si="56"/>
        <v>7.7000000000000028</v>
      </c>
      <c r="BX217" s="40">
        <f t="shared" si="57"/>
        <v>-2.4000000000000004</v>
      </c>
      <c r="BY217" s="40">
        <f t="shared" si="58"/>
        <v>-9.9999999999999645E-2</v>
      </c>
      <c r="BZ217" s="40">
        <f t="shared" si="59"/>
        <v>-4.7000000000000042E-2</v>
      </c>
      <c r="CA217" s="40">
        <f t="shared" si="60"/>
        <v>2.9000000000000004</v>
      </c>
      <c r="CB217" s="40">
        <f t="shared" si="61"/>
        <v>6.1000000000000014</v>
      </c>
      <c r="CC217" s="40">
        <f t="shared" si="62"/>
        <v>1.3999999999999985E-2</v>
      </c>
    </row>
    <row r="218" spans="1:81" x14ac:dyDescent="0.25">
      <c r="A218" t="s">
        <v>340</v>
      </c>
      <c r="B218">
        <f>IFERROR(INDEX(BasicStats!$A:$AH,MATCH($A218,BasicStats!$B:$B,0),COLUMN()+1),INDEX(BasicStats!$A:$AH,MATCH($A218&amp;" NCAA",BasicStats!$B:$B,0),COLUMN()+1))</f>
        <v>36</v>
      </c>
      <c r="C218">
        <f>IFERROR(INDEX(BasicStats!$A:$AH,MATCH($A218,BasicStats!$B:$B,0),COLUMN()+1),INDEX(BasicStats!$A:$AH,MATCH($A218&amp;" NCAA",BasicStats!$B:$B,0),COLUMN()+1))</f>
        <v>29</v>
      </c>
      <c r="D218">
        <f>IFERROR(INDEX(BasicStats!$A:$AH,MATCH($A218,BasicStats!$B:$B,0),COLUMN()+1),INDEX(BasicStats!$A:$AH,MATCH($A218&amp;" NCAA",BasicStats!$B:$B,0),COLUMN()+1))</f>
        <v>7</v>
      </c>
      <c r="E218">
        <f>IFERROR(INDEX(BasicStats!$A:$AH,MATCH($A218,BasicStats!$B:$B,0),COLUMN()+1),INDEX(BasicStats!$A:$AH,MATCH($A218&amp;" NCAA",BasicStats!$B:$B,0),COLUMN()+1))</f>
        <v>0.80600000000000005</v>
      </c>
      <c r="F218">
        <f>IFERROR(INDEX(BasicStats!$A:$AH,MATCH($A218,BasicStats!$B:$B,0),COLUMN()+1),INDEX(BasicStats!$A:$AH,MATCH($A218&amp;" NCAA",BasicStats!$B:$B,0),COLUMN()+1))</f>
        <v>23.94</v>
      </c>
      <c r="G218">
        <f>IFERROR(INDEX(BasicStats!$A:$AH,MATCH($A218,BasicStats!$B:$B,0),COLUMN()+1),INDEX(BasicStats!$A:$AH,MATCH($A218&amp;" NCAA",BasicStats!$B:$B,0),COLUMN()+1))</f>
        <v>11.36</v>
      </c>
      <c r="H218">
        <f>IFERROR(INDEX(BasicStats!$A:$AH,MATCH($A218,BasicStats!$B:$B,0),COLUMN()+1),INDEX(BasicStats!$A:$AH,MATCH($A218&amp;" NCAA",BasicStats!$B:$B,0),COLUMN()+1))</f>
        <v>16</v>
      </c>
      <c r="I218">
        <f>IFERROR(INDEX(BasicStats!$A:$AH,MATCH($A218,BasicStats!$B:$B,0),COLUMN()+1),INDEX(BasicStats!$A:$AH,MATCH($A218&amp;" NCAA",BasicStats!$B:$B,0),COLUMN()+1))</f>
        <v>2</v>
      </c>
      <c r="J218">
        <f>IFERROR(INDEX(BasicStats!$A:$AH,MATCH($A218,BasicStats!$B:$B,0),COLUMN()+1),INDEX(BasicStats!$A:$AH,MATCH($A218&amp;" NCAA",BasicStats!$B:$B,0),COLUMN()+1))</f>
        <v>14</v>
      </c>
      <c r="K218">
        <f>IFERROR(INDEX(BasicStats!$A:$AH,MATCH($A218,BasicStats!$B:$B,0),COLUMN()+1),INDEX(BasicStats!$A:$AH,MATCH($A218&amp;" NCAA",BasicStats!$B:$B,0),COLUMN()+1))</f>
        <v>2</v>
      </c>
      <c r="L218">
        <f>IFERROR(INDEX(BasicStats!$A:$AH,MATCH($A218,BasicStats!$B:$B,0),COLUMN()+1),INDEX(BasicStats!$A:$AH,MATCH($A218&amp;" NCAA",BasicStats!$B:$B,0),COLUMN()+1))</f>
        <v>11</v>
      </c>
      <c r="M218">
        <f>IFERROR(INDEX(BasicStats!$A:$AH,MATCH($A218,BasicStats!$B:$B,0),COLUMN()+1),INDEX(BasicStats!$A:$AH,MATCH($A218&amp;" NCAA",BasicStats!$B:$B,0),COLUMN()+1))</f>
        <v>1</v>
      </c>
      <c r="N218">
        <f>IFERROR(INDEX(BasicStats!$A:$AH,MATCH($A218,BasicStats!$B:$B,0),COLUMN()+1),INDEX(BasicStats!$A:$AH,MATCH($A218&amp;" NCAA",BasicStats!$B:$B,0),COLUMN()+1))</f>
        <v>3089</v>
      </c>
      <c r="O218">
        <f>IFERROR(INDEX(BasicStats!$A:$AH,MATCH($A218,BasicStats!$B:$B,0),COLUMN()+1),INDEX(BasicStats!$A:$AH,MATCH($A218&amp;" NCAA",BasicStats!$B:$B,0),COLUMN()+1))</f>
        <v>2636</v>
      </c>
      <c r="P218">
        <f>IFERROR(INDEX(BasicStats!$A:$AH,MATCH($A218,BasicStats!$B:$B,0),COLUMN()+1),INDEX(BasicStats!$A:$AH,MATCH($A218&amp;" NCAA",BasicStats!$B:$B,0),COLUMN()+1))</f>
        <v>0</v>
      </c>
      <c r="Q218">
        <f>IFERROR(INDEX(BasicStats!$A:$AH,MATCH($A218,BasicStats!$B:$B,0),COLUMN()+1),INDEX(BasicStats!$A:$AH,MATCH($A218&amp;" NCAA",BasicStats!$B:$B,0),COLUMN()+1))</f>
        <v>1445</v>
      </c>
      <c r="R218">
        <f>IFERROR(INDEX(BasicStats!$A:$AH,MATCH($A218,BasicStats!$B:$B,0),COLUMN()+1),INDEX(BasicStats!$A:$AH,MATCH($A218&amp;" NCAA",BasicStats!$B:$B,0),COLUMN()+1))</f>
        <v>1118</v>
      </c>
      <c r="S218">
        <f>IFERROR(INDEX(BasicStats!$A:$AH,MATCH($A218,BasicStats!$B:$B,0),COLUMN()+1),INDEX(BasicStats!$A:$AH,MATCH($A218&amp;" NCAA",BasicStats!$B:$B,0),COLUMN()+1))</f>
        <v>2410</v>
      </c>
      <c r="T218">
        <f>IFERROR(INDEX(BasicStats!$A:$AH,MATCH($A218,BasicStats!$B:$B,0),COLUMN()+1),INDEX(BasicStats!$A:$AH,MATCH($A218&amp;" NCAA",BasicStats!$B:$B,0),COLUMN()+1))</f>
        <v>0.46400000000000002</v>
      </c>
      <c r="U218">
        <f>IFERROR(INDEX(BasicStats!$A:$AH,MATCH($A218,BasicStats!$B:$B,0),COLUMN()+1),INDEX(BasicStats!$A:$AH,MATCH($A218&amp;" NCAA",BasicStats!$B:$B,0),COLUMN()+1))</f>
        <v>312</v>
      </c>
      <c r="V218">
        <f>IFERROR(INDEX(BasicStats!$A:$AH,MATCH($A218,BasicStats!$B:$B,0),COLUMN()+1),INDEX(BasicStats!$A:$AH,MATCH($A218&amp;" NCAA",BasicStats!$B:$B,0),COLUMN()+1))</f>
        <v>863</v>
      </c>
      <c r="W218">
        <f>IFERROR(INDEX(BasicStats!$A:$AH,MATCH($A218,BasicStats!$B:$B,0),COLUMN()+1),INDEX(BasicStats!$A:$AH,MATCH($A218&amp;" NCAA",BasicStats!$B:$B,0),COLUMN()+1))</f>
        <v>0.36199999999999999</v>
      </c>
      <c r="X218">
        <f>IFERROR(INDEX(BasicStats!$A:$AH,MATCH($A218,BasicStats!$B:$B,0),COLUMN()+1),INDEX(BasicStats!$A:$AH,MATCH($A218&amp;" NCAA",BasicStats!$B:$B,0),COLUMN()+1))</f>
        <v>541</v>
      </c>
      <c r="Y218">
        <f>IFERROR(INDEX(BasicStats!$A:$AH,MATCH($A218,BasicStats!$B:$B,0),COLUMN()+1),INDEX(BasicStats!$A:$AH,MATCH($A218&amp;" NCAA",BasicStats!$B:$B,0),COLUMN()+1))</f>
        <v>728</v>
      </c>
      <c r="Z218">
        <f>IFERROR(INDEX(BasicStats!$A:$AH,MATCH($A218,BasicStats!$B:$B,0),COLUMN()+1),INDEX(BasicStats!$A:$AH,MATCH($A218&amp;" NCAA",BasicStats!$B:$B,0),COLUMN()+1))</f>
        <v>0.74299999999999999</v>
      </c>
      <c r="AA218">
        <f>IFERROR(INDEX(BasicStats!$A:$AH,MATCH($A218,BasicStats!$B:$B,0),COLUMN()+1),INDEX(BasicStats!$A:$AH,MATCH($A218&amp;" NCAA",BasicStats!$B:$B,0),COLUMN()+1))</f>
        <v>477</v>
      </c>
      <c r="AB218">
        <f>IFERROR(INDEX(BasicStats!$A:$AH,MATCH($A218,BasicStats!$B:$B,0),COLUMN()+1),INDEX(BasicStats!$A:$AH,MATCH($A218&amp;" NCAA",BasicStats!$B:$B,0),COLUMN()+1))</f>
        <v>1589</v>
      </c>
      <c r="AC218">
        <f>IFERROR(INDEX(BasicStats!$A:$AH,MATCH($A218,BasicStats!$B:$B,0),COLUMN()+1),INDEX(BasicStats!$A:$AH,MATCH($A218&amp;" NCAA",BasicStats!$B:$B,0),COLUMN()+1))</f>
        <v>677</v>
      </c>
      <c r="AD218">
        <f>IFERROR(INDEX(BasicStats!$A:$AH,MATCH($A218,BasicStats!$B:$B,0),COLUMN()+1),INDEX(BasicStats!$A:$AH,MATCH($A218&amp;" NCAA",BasicStats!$B:$B,0),COLUMN()+1))</f>
        <v>252</v>
      </c>
      <c r="AE218">
        <f>IFERROR(INDEX(BasicStats!$A:$AH,MATCH($A218,BasicStats!$B:$B,0),COLUMN()+1),INDEX(BasicStats!$A:$AH,MATCH($A218&amp;" NCAA",BasicStats!$B:$B,0),COLUMN()+1))</f>
        <v>120</v>
      </c>
      <c r="AF218">
        <f>IFERROR(INDEX(BasicStats!$A:$AH,MATCH($A218,BasicStats!$B:$B,0),COLUMN()+1),INDEX(BasicStats!$A:$AH,MATCH($A218&amp;" NCAA",BasicStats!$B:$B,0),COLUMN()+1))</f>
        <v>473</v>
      </c>
      <c r="AG218" s="38">
        <f>IFERROR(INDEX(AdvancedStats!$A:$AD,MATCH($A218,AdvancedStats!$B:$B,0),COLUMN()-15),INDEX(AdvancedStats!$A:$AD,MATCH($A218&amp;" NCAA",AdvancedStats!$B:$B,0),COLUMN()-15))</f>
        <v>75.900000000000006</v>
      </c>
      <c r="AH218" s="38">
        <f>IFERROR(INDEX(AdvancedStats!$A:$AD,MATCH($A218,AdvancedStats!$B:$B,0),COLUMN()-15),INDEX(AdvancedStats!$A:$AD,MATCH($A218&amp;" NCAA",AdvancedStats!$B:$B,0),COLUMN()-15))</f>
        <v>112.7</v>
      </c>
      <c r="AI218" s="38">
        <f>IFERROR(INDEX(AdvancedStats!$A:$AD,MATCH($A218,AdvancedStats!$B:$B,0),COLUMN()-15),INDEX(AdvancedStats!$A:$AD,MATCH($A218&amp;" NCAA",AdvancedStats!$B:$B,0),COLUMN()-15))</f>
        <v>0.30199999999999999</v>
      </c>
      <c r="AJ218" s="38">
        <f>IFERROR(INDEX(AdvancedStats!$A:$AD,MATCH($A218,AdvancedStats!$B:$B,0),COLUMN()-15),INDEX(AdvancedStats!$A:$AD,MATCH($A218&amp;" NCAA",AdvancedStats!$B:$B,0),COLUMN()-15))</f>
        <v>0.35799999999999998</v>
      </c>
      <c r="AK218" s="38">
        <f>IFERROR(INDEX(AdvancedStats!$A:$AD,MATCH($A218,AdvancedStats!$B:$B,0),COLUMN()-15),INDEX(AdvancedStats!$A:$AD,MATCH($A218&amp;" NCAA",AdvancedStats!$B:$B,0),COLUMN()-15))</f>
        <v>0.56000000000000005</v>
      </c>
      <c r="AL218" s="38">
        <f>IFERROR(INDEX(AdvancedStats!$A:$AD,MATCH($A218,AdvancedStats!$B:$B,0),COLUMN()-15),INDEX(AdvancedStats!$A:$AD,MATCH($A218&amp;" NCAA",AdvancedStats!$B:$B,0),COLUMN()-15))</f>
        <v>56.6</v>
      </c>
      <c r="AM218" s="38">
        <f>IFERROR(INDEX(AdvancedStats!$A:$AD,MATCH($A218,AdvancedStats!$B:$B,0),COLUMN()-15),INDEX(AdvancedStats!$A:$AD,MATCH($A218&amp;" NCAA",AdvancedStats!$B:$B,0),COLUMN()-15))</f>
        <v>60.6</v>
      </c>
      <c r="AN218" s="38">
        <f>IFERROR(INDEX(AdvancedStats!$A:$AD,MATCH($A218,AdvancedStats!$B:$B,0),COLUMN()-15),INDEX(AdvancedStats!$A:$AD,MATCH($A218&amp;" NCAA",AdvancedStats!$B:$B,0),COLUMN()-15))</f>
        <v>9.1999999999999993</v>
      </c>
      <c r="AO218" s="38">
        <f>IFERROR(INDEX(AdvancedStats!$A:$AD,MATCH($A218,AdvancedStats!$B:$B,0),COLUMN()-15),INDEX(AdvancedStats!$A:$AD,MATCH($A218&amp;" NCAA",AdvancedStats!$B:$B,0),COLUMN()-15))</f>
        <v>9.5</v>
      </c>
      <c r="AP218" s="38">
        <f>IFERROR(INDEX(AdvancedStats!$A:$AD,MATCH($A218,AdvancedStats!$B:$B,0),COLUMN()-15),INDEX(AdvancedStats!$A:$AD,MATCH($A218&amp;" NCAA",AdvancedStats!$B:$B,0),COLUMN()-15))</f>
        <v>0.52900000000000003</v>
      </c>
      <c r="AQ218" s="38">
        <f>IFERROR(INDEX(AdvancedStats!$A:$AD,MATCH($A218,AdvancedStats!$B:$B,0),COLUMN()-15),INDEX(AdvancedStats!$A:$AD,MATCH($A218&amp;" NCAA",AdvancedStats!$B:$B,0),COLUMN()-15))</f>
        <v>14.6</v>
      </c>
      <c r="AR218" s="38">
        <f>IFERROR(INDEX(AdvancedStats!$A:$AD,MATCH($A218,AdvancedStats!$B:$B,0),COLUMN()-15),INDEX(AdvancedStats!$A:$AD,MATCH($A218&amp;" NCAA",AdvancedStats!$B:$B,0),COLUMN()-15))</f>
        <v>34.799999999999997</v>
      </c>
      <c r="AS218" s="38">
        <f>IFERROR(INDEX(AdvancedStats!$A:$AD,MATCH($A218,AdvancedStats!$B:$B,0),COLUMN()-15),INDEX(AdvancedStats!$A:$AD,MATCH($A218&amp;" NCAA",AdvancedStats!$B:$B,0),COLUMN()-15))</f>
        <v>0.224</v>
      </c>
      <c r="AT218" s="39">
        <f>IFERROR(INDEX(AdvancedOpponentStats!$A:$AD,MATCH($A218,AdvancedOpponentStats!$B:$B,0),COLUMN()-27),INDEX(AdvancedOpponentStats!$A:$AD,MATCH($A218&amp;" NCAA",AdvancedOpponentStats!$B:$B,0),COLUMN()-27))</f>
        <v>96.1</v>
      </c>
      <c r="AU218" s="39">
        <f>IFERROR(INDEX(AdvancedOpponentStats!$A:$AD,MATCH($A218,AdvancedOpponentStats!$B:$B,0),COLUMN()-27),INDEX(AdvancedOpponentStats!$A:$AD,MATCH($A218&amp;" NCAA",AdvancedOpponentStats!$B:$B,0),COLUMN()-27))</f>
        <v>0.28399999999999997</v>
      </c>
      <c r="AV218" s="39">
        <f>IFERROR(INDEX(AdvancedOpponentStats!$A:$AD,MATCH($A218,AdvancedOpponentStats!$B:$B,0),COLUMN()-27),INDEX(AdvancedOpponentStats!$A:$AD,MATCH($A218&amp;" NCAA",AdvancedOpponentStats!$B:$B,0),COLUMN()-27))</f>
        <v>0.438</v>
      </c>
      <c r="AW218" s="39">
        <f>IFERROR(INDEX(AdvancedOpponentStats!$A:$AD,MATCH($A218,AdvancedOpponentStats!$B:$B,0),COLUMN()-27),INDEX(AdvancedOpponentStats!$A:$AD,MATCH($A218&amp;" NCAA",AdvancedOpponentStats!$B:$B,0),COLUMN()-27))</f>
        <v>0.51600000000000001</v>
      </c>
      <c r="AX218" s="39">
        <f>IFERROR(INDEX(AdvancedOpponentStats!$A:$AD,MATCH($A218,AdvancedOpponentStats!$B:$B,0),COLUMN()-27),INDEX(AdvancedOpponentStats!$A:$AD,MATCH($A218&amp;" NCAA",AdvancedOpponentStats!$B:$B,0),COLUMN()-27))</f>
        <v>43.4</v>
      </c>
      <c r="AY218" s="39">
        <f>IFERROR(INDEX(AdvancedOpponentStats!$A:$AD,MATCH($A218,AdvancedOpponentStats!$B:$B,0),COLUMN()-27),INDEX(AdvancedOpponentStats!$A:$AD,MATCH($A218&amp;" NCAA",AdvancedOpponentStats!$B:$B,0),COLUMN()-27))</f>
        <v>54.2</v>
      </c>
      <c r="AZ218" s="39">
        <f>IFERROR(INDEX(AdvancedOpponentStats!$A:$AD,MATCH($A218,AdvancedOpponentStats!$B:$B,0),COLUMN()-27),INDEX(AdvancedOpponentStats!$A:$AD,MATCH($A218&amp;" NCAA",AdvancedOpponentStats!$B:$B,0),COLUMN()-27))</f>
        <v>8.9</v>
      </c>
      <c r="BA218" s="39">
        <f>IFERROR(INDEX(AdvancedOpponentStats!$A:$AD,MATCH($A218,AdvancedOpponentStats!$B:$B,0),COLUMN()-27),INDEX(AdvancedOpponentStats!$A:$AD,MATCH($A218&amp;" NCAA",AdvancedOpponentStats!$B:$B,0),COLUMN()-27))</f>
        <v>10.9</v>
      </c>
      <c r="BB218" s="39">
        <f>IFERROR(INDEX(AdvancedOpponentStats!$A:$AD,MATCH($A218,AdvancedOpponentStats!$B:$B,0),COLUMN()-27),INDEX(AdvancedOpponentStats!$A:$AD,MATCH($A218&amp;" NCAA",AdvancedOpponentStats!$B:$B,0),COLUMN()-27))</f>
        <v>0.49</v>
      </c>
      <c r="BC218" s="39">
        <f>IFERROR(INDEX(AdvancedOpponentStats!$A:$AD,MATCH($A218,AdvancedOpponentStats!$B:$B,0),COLUMN()-27),INDEX(AdvancedOpponentStats!$A:$AD,MATCH($A218&amp;" NCAA",AdvancedOpponentStats!$B:$B,0),COLUMN()-27))</f>
        <v>16.399999999999999</v>
      </c>
      <c r="BD218" s="39">
        <f>IFERROR(INDEX(AdvancedOpponentStats!$A:$AD,MATCH($A218,AdvancedOpponentStats!$B:$B,0),COLUMN()-27),INDEX(AdvancedOpponentStats!$A:$AD,MATCH($A218&amp;" NCAA",AdvancedOpponentStats!$B:$B,0),COLUMN()-27))</f>
        <v>22.4</v>
      </c>
      <c r="BE218" s="39">
        <f>IFERROR(INDEX(AdvancedOpponentStats!$A:$AD,MATCH($A218,AdvancedOpponentStats!$B:$B,0),COLUMN()-27),INDEX(AdvancedOpponentStats!$A:$AD,MATCH($A218&amp;" NCAA",AdvancedOpponentStats!$B:$B,0),COLUMN()-27))</f>
        <v>0.193</v>
      </c>
      <c r="BF218" s="41">
        <f>IFERROR(INDEX(TeamRankings!$A:$R,MATCH($A218,TeamRankings!$B:$B,0),COLUMN()-49),INDEX(TeamRankings!$A:$R,MATCH($A218&amp;" NCAA",TeamRankings!$B:$B,0),COLUMN()-49))</f>
        <v>12.58</v>
      </c>
      <c r="BG218" s="41">
        <f>IFERROR(INDEX(TeamRankings!$A:$R,MATCH($A218,TeamRankings!$B:$B,0),COLUMN()-48),INDEX(TeamRankings!$A:$R,MATCH($A218&amp;" NCAA",TeamRankings!$B:$B,0),COLUMN()-48))</f>
        <v>11.36</v>
      </c>
      <c r="BH218" s="41">
        <f>IFERROR(INDEX(TeamRankings!$A:$R,MATCH($A218,TeamRankings!$B:$B,0),COLUMN()-47),INDEX(TeamRankings!$A:$R,MATCH($A218&amp;" NCAA",TeamRankings!$B:$B,0),COLUMN()-47))</f>
        <v>19.809999999999999</v>
      </c>
      <c r="BI218" s="41">
        <f>IFERROR(INDEX(TeamRankings!$A:$R,MATCH($A218,TeamRankings!$B:$B,0),COLUMN()-47),INDEX(TeamRankings!$A:$R,MATCH($A218&amp;" NCAA",TeamRankings!$B:$B,0),COLUMN()-47))</f>
        <v>4.1399999999999997</v>
      </c>
      <c r="BJ218" s="41">
        <f>IFERROR(INDEX(TeamRankings!$A:$R,MATCH($A218,TeamRankings!$B:$B,0),COLUMN()-47),INDEX(TeamRankings!$A:$R,MATCH($A218&amp;" NCAA",TeamRankings!$B:$B,0),COLUMN()-47))</f>
        <v>23.94</v>
      </c>
      <c r="BK218" s="41">
        <f>IFERROR(INDEX(TeamRankings!$A:$R,MATCH($A218,TeamRankings!$B:$B,0),COLUMN()-47),INDEX(TeamRankings!$A:$R,MATCH($A218&amp;" NCAA",TeamRankings!$B:$B,0),COLUMN()-47))</f>
        <v>120.59</v>
      </c>
      <c r="BL218" s="41">
        <f>IFERROR(INDEX(TeamRankings!$A:$R,MATCH($A218,TeamRankings!$B:$B,0),COLUMN()-47),INDEX(TeamRankings!$A:$R,MATCH($A218&amp;" NCAA",TeamRankings!$B:$B,0),COLUMN()-47))</f>
        <v>88.19</v>
      </c>
      <c r="BM218" s="41">
        <f>IFERROR(INDEX(TeamRankings!$A:$R,MATCH($A218,TeamRankings!$B:$B,0),COLUMN()-47),INDEX(TeamRankings!$A:$R,MATCH($A218&amp;" NCAA",TeamRankings!$B:$B,0),COLUMN()-47))</f>
        <v>32.409999999999997</v>
      </c>
      <c r="BN218">
        <f t="shared" si="63"/>
        <v>8</v>
      </c>
      <c r="BO218">
        <f t="shared" si="64"/>
        <v>12</v>
      </c>
      <c r="BP218">
        <f t="shared" si="50"/>
        <v>85.805555555555557</v>
      </c>
      <c r="BQ218" s="41" t="str">
        <f>INDEX(TeamRankings!$A:$R,MATCH($A218,TeamRankings!$B:$B,0),3)</f>
        <v>ACC</v>
      </c>
      <c r="BR218" s="40">
        <f t="shared" si="51"/>
        <v>16.600000000000009</v>
      </c>
      <c r="BS218" s="40">
        <f t="shared" si="52"/>
        <v>1.8000000000000016E-2</v>
      </c>
      <c r="BT218" s="40">
        <f t="shared" si="53"/>
        <v>-8.0000000000000016E-2</v>
      </c>
      <c r="BU218" s="40">
        <f t="shared" si="54"/>
        <v>4.4000000000000039E-2</v>
      </c>
      <c r="BV218" s="40">
        <f t="shared" si="55"/>
        <v>13.200000000000003</v>
      </c>
      <c r="BW218" s="40">
        <f t="shared" si="56"/>
        <v>6.3999999999999986</v>
      </c>
      <c r="BX218" s="40">
        <f t="shared" si="57"/>
        <v>0.29999999999999893</v>
      </c>
      <c r="BY218" s="40">
        <f t="shared" si="58"/>
        <v>-1.4000000000000004</v>
      </c>
      <c r="BZ218" s="40">
        <f t="shared" si="59"/>
        <v>3.9000000000000035E-2</v>
      </c>
      <c r="CA218" s="40">
        <f t="shared" si="60"/>
        <v>-1.7999999999999989</v>
      </c>
      <c r="CB218" s="40">
        <f t="shared" si="61"/>
        <v>12.399999999999999</v>
      </c>
      <c r="CC218" s="40">
        <f t="shared" si="62"/>
        <v>3.1E-2</v>
      </c>
    </row>
    <row r="219" spans="1:81" x14ac:dyDescent="0.25">
      <c r="A219" t="s">
        <v>341</v>
      </c>
      <c r="B219">
        <f>IFERROR(INDEX(BasicStats!$A:$AH,MATCH($A219,BasicStats!$B:$B,0),COLUMN()+1),INDEX(BasicStats!$A:$AH,MATCH($A219&amp;" NCAA",BasicStats!$B:$B,0),COLUMN()+1))</f>
        <v>35</v>
      </c>
      <c r="C219">
        <f>IFERROR(INDEX(BasicStats!$A:$AH,MATCH($A219,BasicStats!$B:$B,0),COLUMN()+1),INDEX(BasicStats!$A:$AH,MATCH($A219&amp;" NCAA",BasicStats!$B:$B,0),COLUMN()+1))</f>
        <v>19</v>
      </c>
      <c r="D219">
        <f>IFERROR(INDEX(BasicStats!$A:$AH,MATCH($A219,BasicStats!$B:$B,0),COLUMN()+1),INDEX(BasicStats!$A:$AH,MATCH($A219&amp;" NCAA",BasicStats!$B:$B,0),COLUMN()+1))</f>
        <v>16</v>
      </c>
      <c r="E219">
        <f>IFERROR(INDEX(BasicStats!$A:$AH,MATCH($A219,BasicStats!$B:$B,0),COLUMN()+1),INDEX(BasicStats!$A:$AH,MATCH($A219&amp;" NCAA",BasicStats!$B:$B,0),COLUMN()+1))</f>
        <v>0.54300000000000004</v>
      </c>
      <c r="F219">
        <f>IFERROR(INDEX(BasicStats!$A:$AH,MATCH($A219,BasicStats!$B:$B,0),COLUMN()+1),INDEX(BasicStats!$A:$AH,MATCH($A219&amp;" NCAA",BasicStats!$B:$B,0),COLUMN()+1))</f>
        <v>-3.98</v>
      </c>
      <c r="G219">
        <f>IFERROR(INDEX(BasicStats!$A:$AH,MATCH($A219,BasicStats!$B:$B,0),COLUMN()+1),INDEX(BasicStats!$A:$AH,MATCH($A219&amp;" NCAA",BasicStats!$B:$B,0),COLUMN()+1))</f>
        <v>-2.04</v>
      </c>
      <c r="H219">
        <f>IFERROR(INDEX(BasicStats!$A:$AH,MATCH($A219,BasicStats!$B:$B,0),COLUMN()+1),INDEX(BasicStats!$A:$AH,MATCH($A219&amp;" NCAA",BasicStats!$B:$B,0),COLUMN()+1))</f>
        <v>9</v>
      </c>
      <c r="I219">
        <f>IFERROR(INDEX(BasicStats!$A:$AH,MATCH($A219,BasicStats!$B:$B,0),COLUMN()+1),INDEX(BasicStats!$A:$AH,MATCH($A219&amp;" NCAA",BasicStats!$B:$B,0),COLUMN()+1))</f>
        <v>7</v>
      </c>
      <c r="J219">
        <f>IFERROR(INDEX(BasicStats!$A:$AH,MATCH($A219,BasicStats!$B:$B,0),COLUMN()+1),INDEX(BasicStats!$A:$AH,MATCH($A219&amp;" NCAA",BasicStats!$B:$B,0),COLUMN()+1))</f>
        <v>10</v>
      </c>
      <c r="K219">
        <f>IFERROR(INDEX(BasicStats!$A:$AH,MATCH($A219,BasicStats!$B:$B,0),COLUMN()+1),INDEX(BasicStats!$A:$AH,MATCH($A219&amp;" NCAA",BasicStats!$B:$B,0),COLUMN()+1))</f>
        <v>3</v>
      </c>
      <c r="L219">
        <f>IFERROR(INDEX(BasicStats!$A:$AH,MATCH($A219,BasicStats!$B:$B,0),COLUMN()+1),INDEX(BasicStats!$A:$AH,MATCH($A219&amp;" NCAA",BasicStats!$B:$B,0),COLUMN()+1))</f>
        <v>4</v>
      </c>
      <c r="M219">
        <f>IFERROR(INDEX(BasicStats!$A:$AH,MATCH($A219,BasicStats!$B:$B,0),COLUMN()+1),INDEX(BasicStats!$A:$AH,MATCH($A219&amp;" NCAA",BasicStats!$B:$B,0),COLUMN()+1))</f>
        <v>9</v>
      </c>
      <c r="N219">
        <f>IFERROR(INDEX(BasicStats!$A:$AH,MATCH($A219,BasicStats!$B:$B,0),COLUMN()+1),INDEX(BasicStats!$A:$AH,MATCH($A219&amp;" NCAA",BasicStats!$B:$B,0),COLUMN()+1))</f>
        <v>2556</v>
      </c>
      <c r="O219">
        <f>IFERROR(INDEX(BasicStats!$A:$AH,MATCH($A219,BasicStats!$B:$B,0),COLUMN()+1),INDEX(BasicStats!$A:$AH,MATCH($A219&amp;" NCAA",BasicStats!$B:$B,0),COLUMN()+1))</f>
        <v>2541</v>
      </c>
      <c r="P219">
        <f>IFERROR(INDEX(BasicStats!$A:$AH,MATCH($A219,BasicStats!$B:$B,0),COLUMN()+1),INDEX(BasicStats!$A:$AH,MATCH($A219&amp;" NCAA",BasicStats!$B:$B,0),COLUMN()+1))</f>
        <v>0</v>
      </c>
      <c r="Q219">
        <f>IFERROR(INDEX(BasicStats!$A:$AH,MATCH($A219,BasicStats!$B:$B,0),COLUMN()+1),INDEX(BasicStats!$A:$AH,MATCH($A219&amp;" NCAA",BasicStats!$B:$B,0),COLUMN()+1))</f>
        <v>1410</v>
      </c>
      <c r="R219">
        <f>IFERROR(INDEX(BasicStats!$A:$AH,MATCH($A219,BasicStats!$B:$B,0),COLUMN()+1),INDEX(BasicStats!$A:$AH,MATCH($A219&amp;" NCAA",BasicStats!$B:$B,0),COLUMN()+1))</f>
        <v>874</v>
      </c>
      <c r="S219">
        <f>IFERROR(INDEX(BasicStats!$A:$AH,MATCH($A219,BasicStats!$B:$B,0),COLUMN()+1),INDEX(BasicStats!$A:$AH,MATCH($A219&amp;" NCAA",BasicStats!$B:$B,0),COLUMN()+1))</f>
        <v>1926</v>
      </c>
      <c r="T219">
        <f>IFERROR(INDEX(BasicStats!$A:$AH,MATCH($A219,BasicStats!$B:$B,0),COLUMN()+1),INDEX(BasicStats!$A:$AH,MATCH($A219&amp;" NCAA",BasicStats!$B:$B,0),COLUMN()+1))</f>
        <v>0.45400000000000001</v>
      </c>
      <c r="U219">
        <f>IFERROR(INDEX(BasicStats!$A:$AH,MATCH($A219,BasicStats!$B:$B,0),COLUMN()+1),INDEX(BasicStats!$A:$AH,MATCH($A219&amp;" NCAA",BasicStats!$B:$B,0),COLUMN()+1))</f>
        <v>332</v>
      </c>
      <c r="V219">
        <f>IFERROR(INDEX(BasicStats!$A:$AH,MATCH($A219,BasicStats!$B:$B,0),COLUMN()+1),INDEX(BasicStats!$A:$AH,MATCH($A219&amp;" NCAA",BasicStats!$B:$B,0),COLUMN()+1))</f>
        <v>910</v>
      </c>
      <c r="W219">
        <f>IFERROR(INDEX(BasicStats!$A:$AH,MATCH($A219,BasicStats!$B:$B,0),COLUMN()+1),INDEX(BasicStats!$A:$AH,MATCH($A219&amp;" NCAA",BasicStats!$B:$B,0),COLUMN()+1))</f>
        <v>0.36499999999999999</v>
      </c>
      <c r="X219">
        <f>IFERROR(INDEX(BasicStats!$A:$AH,MATCH($A219,BasicStats!$B:$B,0),COLUMN()+1),INDEX(BasicStats!$A:$AH,MATCH($A219&amp;" NCAA",BasicStats!$B:$B,0),COLUMN()+1))</f>
        <v>476</v>
      </c>
      <c r="Y219">
        <f>IFERROR(INDEX(BasicStats!$A:$AH,MATCH($A219,BasicStats!$B:$B,0),COLUMN()+1),INDEX(BasicStats!$A:$AH,MATCH($A219&amp;" NCAA",BasicStats!$B:$B,0),COLUMN()+1))</f>
        <v>613</v>
      </c>
      <c r="Z219">
        <f>IFERROR(INDEX(BasicStats!$A:$AH,MATCH($A219,BasicStats!$B:$B,0),COLUMN()+1),INDEX(BasicStats!$A:$AH,MATCH($A219&amp;" NCAA",BasicStats!$B:$B,0),COLUMN()+1))</f>
        <v>0.77700000000000002</v>
      </c>
      <c r="AA219">
        <f>IFERROR(INDEX(BasicStats!$A:$AH,MATCH($A219,BasicStats!$B:$B,0),COLUMN()+1),INDEX(BasicStats!$A:$AH,MATCH($A219&amp;" NCAA",BasicStats!$B:$B,0),COLUMN()+1))</f>
        <v>229</v>
      </c>
      <c r="AB219">
        <f>IFERROR(INDEX(BasicStats!$A:$AH,MATCH($A219,BasicStats!$B:$B,0),COLUMN()+1),INDEX(BasicStats!$A:$AH,MATCH($A219&amp;" NCAA",BasicStats!$B:$B,0),COLUMN()+1))</f>
        <v>1105</v>
      </c>
      <c r="AC219">
        <f>IFERROR(INDEX(BasicStats!$A:$AH,MATCH($A219,BasicStats!$B:$B,0),COLUMN()+1),INDEX(BasicStats!$A:$AH,MATCH($A219&amp;" NCAA",BasicStats!$B:$B,0),COLUMN()+1))</f>
        <v>402</v>
      </c>
      <c r="AD219">
        <f>IFERROR(INDEX(BasicStats!$A:$AH,MATCH($A219,BasicStats!$B:$B,0),COLUMN()+1),INDEX(BasicStats!$A:$AH,MATCH($A219&amp;" NCAA",BasicStats!$B:$B,0),COLUMN()+1))</f>
        <v>160</v>
      </c>
      <c r="AE219">
        <f>IFERROR(INDEX(BasicStats!$A:$AH,MATCH($A219,BasicStats!$B:$B,0),COLUMN()+1),INDEX(BasicStats!$A:$AH,MATCH($A219&amp;" NCAA",BasicStats!$B:$B,0),COLUMN()+1))</f>
        <v>87</v>
      </c>
      <c r="AF219">
        <f>IFERROR(INDEX(BasicStats!$A:$AH,MATCH($A219,BasicStats!$B:$B,0),COLUMN()+1),INDEX(BasicStats!$A:$AH,MATCH($A219&amp;" NCAA",BasicStats!$B:$B,0),COLUMN()+1))</f>
        <v>368</v>
      </c>
      <c r="AG219" s="38">
        <f>IFERROR(INDEX(AdvancedStats!$A:$AD,MATCH($A219,AdvancedStats!$B:$B,0),COLUMN()-15),INDEX(AdvancedStats!$A:$AD,MATCH($A219&amp;" NCAA",AdvancedStats!$B:$B,0),COLUMN()-15))</f>
        <v>66.8</v>
      </c>
      <c r="AH219" s="38">
        <f>IFERROR(INDEX(AdvancedStats!$A:$AD,MATCH($A219,AdvancedStats!$B:$B,0),COLUMN()-15),INDEX(AdvancedStats!$A:$AD,MATCH($A219&amp;" NCAA",AdvancedStats!$B:$B,0),COLUMN()-15))</f>
        <v>108.5</v>
      </c>
      <c r="AI219" s="38">
        <f>IFERROR(INDEX(AdvancedStats!$A:$AD,MATCH($A219,AdvancedStats!$B:$B,0),COLUMN()-15),INDEX(AdvancedStats!$A:$AD,MATCH($A219&amp;" NCAA",AdvancedStats!$B:$B,0),COLUMN()-15))</f>
        <v>0.318</v>
      </c>
      <c r="AJ219" s="38">
        <f>IFERROR(INDEX(AdvancedStats!$A:$AD,MATCH($A219,AdvancedStats!$B:$B,0),COLUMN()-15),INDEX(AdvancedStats!$A:$AD,MATCH($A219&amp;" NCAA",AdvancedStats!$B:$B,0),COLUMN()-15))</f>
        <v>0.47199999999999998</v>
      </c>
      <c r="AK219" s="38">
        <f>IFERROR(INDEX(AdvancedStats!$A:$AD,MATCH($A219,AdvancedStats!$B:$B,0),COLUMN()-15),INDEX(AdvancedStats!$A:$AD,MATCH($A219&amp;" NCAA",AdvancedStats!$B:$B,0),COLUMN()-15))</f>
        <v>0.57599999999999996</v>
      </c>
      <c r="AL219" s="38">
        <f>IFERROR(INDEX(AdvancedStats!$A:$AD,MATCH($A219,AdvancedStats!$B:$B,0),COLUMN()-15),INDEX(AdvancedStats!$A:$AD,MATCH($A219&amp;" NCAA",AdvancedStats!$B:$B,0),COLUMN()-15))</f>
        <v>48.7</v>
      </c>
      <c r="AM219" s="38">
        <f>IFERROR(INDEX(AdvancedStats!$A:$AD,MATCH($A219,AdvancedStats!$B:$B,0),COLUMN()-15),INDEX(AdvancedStats!$A:$AD,MATCH($A219&amp;" NCAA",AdvancedStats!$B:$B,0),COLUMN()-15))</f>
        <v>46</v>
      </c>
      <c r="AN219" s="38">
        <f>IFERROR(INDEX(AdvancedStats!$A:$AD,MATCH($A219,AdvancedStats!$B:$B,0),COLUMN()-15),INDEX(AdvancedStats!$A:$AD,MATCH($A219&amp;" NCAA",AdvancedStats!$B:$B,0),COLUMN()-15))</f>
        <v>6.8</v>
      </c>
      <c r="AO219" s="38">
        <f>IFERROR(INDEX(AdvancedStats!$A:$AD,MATCH($A219,AdvancedStats!$B:$B,0),COLUMN()-15),INDEX(AdvancedStats!$A:$AD,MATCH($A219&amp;" NCAA",AdvancedStats!$B:$B,0),COLUMN()-15))</f>
        <v>6.6</v>
      </c>
      <c r="AP219" s="38">
        <f>IFERROR(INDEX(AdvancedStats!$A:$AD,MATCH($A219,AdvancedStats!$B:$B,0),COLUMN()-15),INDEX(AdvancedStats!$A:$AD,MATCH($A219&amp;" NCAA",AdvancedStats!$B:$B,0),COLUMN()-15))</f>
        <v>0.54</v>
      </c>
      <c r="AQ219" s="38">
        <f>IFERROR(INDEX(AdvancedStats!$A:$AD,MATCH($A219,AdvancedStats!$B:$B,0),COLUMN()-15),INDEX(AdvancedStats!$A:$AD,MATCH($A219&amp;" NCAA",AdvancedStats!$B:$B,0),COLUMN()-15))</f>
        <v>14.2</v>
      </c>
      <c r="AR219" s="38">
        <f>IFERROR(INDEX(AdvancedStats!$A:$AD,MATCH($A219,AdvancedStats!$B:$B,0),COLUMN()-15),INDEX(AdvancedStats!$A:$AD,MATCH($A219&amp;" NCAA",AdvancedStats!$B:$B,0),COLUMN()-15))</f>
        <v>20.6</v>
      </c>
      <c r="AS219" s="38">
        <f>IFERROR(INDEX(AdvancedStats!$A:$AD,MATCH($A219,AdvancedStats!$B:$B,0),COLUMN()-15),INDEX(AdvancedStats!$A:$AD,MATCH($A219&amp;" NCAA",AdvancedStats!$B:$B,0),COLUMN()-15))</f>
        <v>0.247</v>
      </c>
      <c r="AT219" s="39">
        <f>IFERROR(INDEX(AdvancedOpponentStats!$A:$AD,MATCH($A219,AdvancedOpponentStats!$B:$B,0),COLUMN()-27),INDEX(AdvancedOpponentStats!$A:$AD,MATCH($A219&amp;" NCAA",AdvancedOpponentStats!$B:$B,0),COLUMN()-27))</f>
        <v>107.9</v>
      </c>
      <c r="AU219" s="39">
        <f>IFERROR(INDEX(AdvancedOpponentStats!$A:$AD,MATCH($A219,AdvancedOpponentStats!$B:$B,0),COLUMN()-27),INDEX(AdvancedOpponentStats!$A:$AD,MATCH($A219&amp;" NCAA",AdvancedOpponentStats!$B:$B,0),COLUMN()-27))</f>
        <v>0.25900000000000001</v>
      </c>
      <c r="AV219" s="39">
        <f>IFERROR(INDEX(AdvancedOpponentStats!$A:$AD,MATCH($A219,AdvancedOpponentStats!$B:$B,0),COLUMN()-27),INDEX(AdvancedOpponentStats!$A:$AD,MATCH($A219&amp;" NCAA",AdvancedOpponentStats!$B:$B,0),COLUMN()-27))</f>
        <v>0.35299999999999998</v>
      </c>
      <c r="AW219" s="39">
        <f>IFERROR(INDEX(AdvancedOpponentStats!$A:$AD,MATCH($A219,AdvancedOpponentStats!$B:$B,0),COLUMN()-27),INDEX(AdvancedOpponentStats!$A:$AD,MATCH($A219&amp;" NCAA",AdvancedOpponentStats!$B:$B,0),COLUMN()-27))</f>
        <v>0.55400000000000005</v>
      </c>
      <c r="AX219" s="39">
        <f>IFERROR(INDEX(AdvancedOpponentStats!$A:$AD,MATCH($A219,AdvancedOpponentStats!$B:$B,0),COLUMN()-27),INDEX(AdvancedOpponentStats!$A:$AD,MATCH($A219&amp;" NCAA",AdvancedOpponentStats!$B:$B,0),COLUMN()-27))</f>
        <v>51.3</v>
      </c>
      <c r="AY219" s="39">
        <f>IFERROR(INDEX(AdvancedOpponentStats!$A:$AD,MATCH($A219,AdvancedOpponentStats!$B:$B,0),COLUMN()-27),INDEX(AdvancedOpponentStats!$A:$AD,MATCH($A219&amp;" NCAA",AdvancedOpponentStats!$B:$B,0),COLUMN()-27))</f>
        <v>45.2</v>
      </c>
      <c r="AZ219" s="39">
        <f>IFERROR(INDEX(AdvancedOpponentStats!$A:$AD,MATCH($A219,AdvancedOpponentStats!$B:$B,0),COLUMN()-27),INDEX(AdvancedOpponentStats!$A:$AD,MATCH($A219&amp;" NCAA",AdvancedOpponentStats!$B:$B,0),COLUMN()-27))</f>
        <v>7.7</v>
      </c>
      <c r="BA219" s="39">
        <f>IFERROR(INDEX(AdvancedOpponentStats!$A:$AD,MATCH($A219,AdvancedOpponentStats!$B:$B,0),COLUMN()-27),INDEX(AdvancedOpponentStats!$A:$AD,MATCH($A219&amp;" NCAA",AdvancedOpponentStats!$B:$B,0),COLUMN()-27))</f>
        <v>9.4</v>
      </c>
      <c r="BB219" s="39">
        <f>IFERROR(INDEX(AdvancedOpponentStats!$A:$AD,MATCH($A219,AdvancedOpponentStats!$B:$B,0),COLUMN()-27),INDEX(AdvancedOpponentStats!$A:$AD,MATCH($A219&amp;" NCAA",AdvancedOpponentStats!$B:$B,0),COLUMN()-27))</f>
        <v>0.52500000000000002</v>
      </c>
      <c r="BC219" s="39">
        <f>IFERROR(INDEX(AdvancedOpponentStats!$A:$AD,MATCH($A219,AdvancedOpponentStats!$B:$B,0),COLUMN()-27),INDEX(AdvancedOpponentStats!$A:$AD,MATCH($A219&amp;" NCAA",AdvancedOpponentStats!$B:$B,0),COLUMN()-27))</f>
        <v>13</v>
      </c>
      <c r="BD219" s="39">
        <f>IFERROR(INDEX(AdvancedOpponentStats!$A:$AD,MATCH($A219,AdvancedOpponentStats!$B:$B,0),COLUMN()-27),INDEX(AdvancedOpponentStats!$A:$AD,MATCH($A219&amp;" NCAA",AdvancedOpponentStats!$B:$B,0),COLUMN()-27))</f>
        <v>24.5</v>
      </c>
      <c r="BE219" s="39">
        <f>IFERROR(INDEX(AdvancedOpponentStats!$A:$AD,MATCH($A219,AdvancedOpponentStats!$B:$B,0),COLUMN()-27),INDEX(AdvancedOpponentStats!$A:$AD,MATCH($A219&amp;" NCAA",AdvancedOpponentStats!$B:$B,0),COLUMN()-27))</f>
        <v>0.19400000000000001</v>
      </c>
      <c r="BF219" s="41">
        <f>IFERROR(INDEX(TeamRankings!$A:$R,MATCH($A219,TeamRankings!$B:$B,0),COLUMN()-49),INDEX(TeamRankings!$A:$R,MATCH($A219&amp;" NCAA",TeamRankings!$B:$B,0),COLUMN()-49))</f>
        <v>0.43</v>
      </c>
      <c r="BG219" s="41">
        <f>IFERROR(INDEX(TeamRankings!$A:$R,MATCH($A219,TeamRankings!$B:$B,0),COLUMN()-48),INDEX(TeamRankings!$A:$R,MATCH($A219&amp;" NCAA",TeamRankings!$B:$B,0),COLUMN()-48))</f>
        <v>-2.04</v>
      </c>
      <c r="BH219" s="41">
        <f>IFERROR(INDEX(TeamRankings!$A:$R,MATCH($A219,TeamRankings!$B:$B,0),COLUMN()-47),INDEX(TeamRankings!$A:$R,MATCH($A219&amp;" NCAA",TeamRankings!$B:$B,0),COLUMN()-47))</f>
        <v>-1.83</v>
      </c>
      <c r="BI219" s="41">
        <f>IFERROR(INDEX(TeamRankings!$A:$R,MATCH($A219,TeamRankings!$B:$B,0),COLUMN()-47),INDEX(TeamRankings!$A:$R,MATCH($A219&amp;" NCAA",TeamRankings!$B:$B,0),COLUMN()-47))</f>
        <v>-2.15</v>
      </c>
      <c r="BJ219" s="41">
        <f>IFERROR(INDEX(TeamRankings!$A:$R,MATCH($A219,TeamRankings!$B:$B,0),COLUMN()-47),INDEX(TeamRankings!$A:$R,MATCH($A219&amp;" NCAA",TeamRankings!$B:$B,0),COLUMN()-47))</f>
        <v>-3.98</v>
      </c>
      <c r="BK219" s="41">
        <f>IFERROR(INDEX(TeamRankings!$A:$R,MATCH($A219,TeamRankings!$B:$B,0),COLUMN()-47),INDEX(TeamRankings!$A:$R,MATCH($A219&amp;" NCAA",TeamRankings!$B:$B,0),COLUMN()-47))</f>
        <v>105.16</v>
      </c>
      <c r="BL219" s="41">
        <f>IFERROR(INDEX(TeamRankings!$A:$R,MATCH($A219,TeamRankings!$B:$B,0),COLUMN()-47),INDEX(TeamRankings!$A:$R,MATCH($A219&amp;" NCAA",TeamRankings!$B:$B,0),COLUMN()-47))</f>
        <v>109.98</v>
      </c>
      <c r="BM219" s="41">
        <f>IFERROR(INDEX(TeamRankings!$A:$R,MATCH($A219,TeamRankings!$B:$B,0),COLUMN()-47),INDEX(TeamRankings!$A:$R,MATCH($A219&amp;" NCAA",TeamRankings!$B:$B,0),COLUMN()-47))</f>
        <v>-4.83</v>
      </c>
      <c r="BN219">
        <f t="shared" si="63"/>
        <v>138</v>
      </c>
      <c r="BO219">
        <f t="shared" si="64"/>
        <v>284</v>
      </c>
      <c r="BP219">
        <f t="shared" si="50"/>
        <v>73.028571428571425</v>
      </c>
      <c r="BQ219" s="41" t="str">
        <f>INDEX(TeamRankings!$A:$R,MATCH($A219,TeamRankings!$B:$B,0),3)</f>
        <v>Summit</v>
      </c>
      <c r="BR219" s="40">
        <f t="shared" si="51"/>
        <v>0.59999999999999432</v>
      </c>
      <c r="BS219" s="40">
        <f t="shared" si="52"/>
        <v>5.8999999999999997E-2</v>
      </c>
      <c r="BT219" s="40">
        <f t="shared" si="53"/>
        <v>0.11899999999999999</v>
      </c>
      <c r="BU219" s="40">
        <f t="shared" si="54"/>
        <v>2.1999999999999909E-2</v>
      </c>
      <c r="BV219" s="40">
        <f t="shared" si="55"/>
        <v>-2.5999999999999943</v>
      </c>
      <c r="BW219" s="40">
        <f t="shared" si="56"/>
        <v>0.79999999999999716</v>
      </c>
      <c r="BX219" s="40">
        <f t="shared" si="57"/>
        <v>-0.90000000000000036</v>
      </c>
      <c r="BY219" s="40">
        <f t="shared" si="58"/>
        <v>-2.8000000000000007</v>
      </c>
      <c r="BZ219" s="40">
        <f t="shared" si="59"/>
        <v>1.5000000000000013E-2</v>
      </c>
      <c r="CA219" s="40">
        <f t="shared" si="60"/>
        <v>1.1999999999999993</v>
      </c>
      <c r="CB219" s="40">
        <f t="shared" si="61"/>
        <v>-3.8999999999999986</v>
      </c>
      <c r="CC219" s="40">
        <f t="shared" si="62"/>
        <v>5.2999999999999992E-2</v>
      </c>
    </row>
    <row r="220" spans="1:81" x14ac:dyDescent="0.25">
      <c r="A220" t="s">
        <v>342</v>
      </c>
      <c r="B220">
        <f>IFERROR(INDEX(BasicStats!$A:$AH,MATCH($A220,BasicStats!$B:$B,0),COLUMN()+1),INDEX(BasicStats!$A:$AH,MATCH($A220&amp;" NCAA",BasicStats!$B:$B,0),COLUMN()+1))</f>
        <v>30</v>
      </c>
      <c r="C220">
        <f>IFERROR(INDEX(BasicStats!$A:$AH,MATCH($A220,BasicStats!$B:$B,0),COLUMN()+1),INDEX(BasicStats!$A:$AH,MATCH($A220&amp;" NCAA",BasicStats!$B:$B,0),COLUMN()+1))</f>
        <v>12</v>
      </c>
      <c r="D220">
        <f>IFERROR(INDEX(BasicStats!$A:$AH,MATCH($A220,BasicStats!$B:$B,0),COLUMN()+1),INDEX(BasicStats!$A:$AH,MATCH($A220&amp;" NCAA",BasicStats!$B:$B,0),COLUMN()+1))</f>
        <v>18</v>
      </c>
      <c r="E220">
        <f>IFERROR(INDEX(BasicStats!$A:$AH,MATCH($A220,BasicStats!$B:$B,0),COLUMN()+1),INDEX(BasicStats!$A:$AH,MATCH($A220&amp;" NCAA",BasicStats!$B:$B,0),COLUMN()+1))</f>
        <v>0.4</v>
      </c>
      <c r="F220">
        <f>IFERROR(INDEX(BasicStats!$A:$AH,MATCH($A220,BasicStats!$B:$B,0),COLUMN()+1),INDEX(BasicStats!$A:$AH,MATCH($A220&amp;" NCAA",BasicStats!$B:$B,0),COLUMN()+1))</f>
        <v>-8.75</v>
      </c>
      <c r="G220">
        <f>IFERROR(INDEX(BasicStats!$A:$AH,MATCH($A220,BasicStats!$B:$B,0),COLUMN()+1),INDEX(BasicStats!$A:$AH,MATCH($A220&amp;" NCAA",BasicStats!$B:$B,0),COLUMN()+1))</f>
        <v>-3.52</v>
      </c>
      <c r="H220">
        <f>IFERROR(INDEX(BasicStats!$A:$AH,MATCH($A220,BasicStats!$B:$B,0),COLUMN()+1),INDEX(BasicStats!$A:$AH,MATCH($A220&amp;" NCAA",BasicStats!$B:$B,0),COLUMN()+1))</f>
        <v>6</v>
      </c>
      <c r="I220">
        <f>IFERROR(INDEX(BasicStats!$A:$AH,MATCH($A220,BasicStats!$B:$B,0),COLUMN()+1),INDEX(BasicStats!$A:$AH,MATCH($A220&amp;" NCAA",BasicStats!$B:$B,0),COLUMN()+1))</f>
        <v>10</v>
      </c>
      <c r="J220">
        <f>IFERROR(INDEX(BasicStats!$A:$AH,MATCH($A220,BasicStats!$B:$B,0),COLUMN()+1),INDEX(BasicStats!$A:$AH,MATCH($A220&amp;" NCAA",BasicStats!$B:$B,0),COLUMN()+1))</f>
        <v>8</v>
      </c>
      <c r="K220">
        <f>IFERROR(INDEX(BasicStats!$A:$AH,MATCH($A220,BasicStats!$B:$B,0),COLUMN()+1),INDEX(BasicStats!$A:$AH,MATCH($A220&amp;" NCAA",BasicStats!$B:$B,0),COLUMN()+1))</f>
        <v>6</v>
      </c>
      <c r="L220">
        <f>IFERROR(INDEX(BasicStats!$A:$AH,MATCH($A220,BasicStats!$B:$B,0),COLUMN()+1),INDEX(BasicStats!$A:$AH,MATCH($A220&amp;" NCAA",BasicStats!$B:$B,0),COLUMN()+1))</f>
        <v>4</v>
      </c>
      <c r="M220">
        <f>IFERROR(INDEX(BasicStats!$A:$AH,MATCH($A220,BasicStats!$B:$B,0),COLUMN()+1),INDEX(BasicStats!$A:$AH,MATCH($A220&amp;" NCAA",BasicStats!$B:$B,0),COLUMN()+1))</f>
        <v>11</v>
      </c>
      <c r="N220">
        <f>IFERROR(INDEX(BasicStats!$A:$AH,MATCH($A220,BasicStats!$B:$B,0),COLUMN()+1),INDEX(BasicStats!$A:$AH,MATCH($A220&amp;" NCAA",BasicStats!$B:$B,0),COLUMN()+1))</f>
        <v>2220</v>
      </c>
      <c r="O220">
        <f>IFERROR(INDEX(BasicStats!$A:$AH,MATCH($A220,BasicStats!$B:$B,0),COLUMN()+1),INDEX(BasicStats!$A:$AH,MATCH($A220&amp;" NCAA",BasicStats!$B:$B,0),COLUMN()+1))</f>
        <v>2196</v>
      </c>
      <c r="P220">
        <f>IFERROR(INDEX(BasicStats!$A:$AH,MATCH($A220,BasicStats!$B:$B,0),COLUMN()+1),INDEX(BasicStats!$A:$AH,MATCH($A220&amp;" NCAA",BasicStats!$B:$B,0),COLUMN()+1))</f>
        <v>0</v>
      </c>
      <c r="Q220">
        <f>IFERROR(INDEX(BasicStats!$A:$AH,MATCH($A220,BasicStats!$B:$B,0),COLUMN()+1),INDEX(BasicStats!$A:$AH,MATCH($A220&amp;" NCAA",BasicStats!$B:$B,0),COLUMN()+1))</f>
        <v>1200</v>
      </c>
      <c r="R220">
        <f>IFERROR(INDEX(BasicStats!$A:$AH,MATCH($A220,BasicStats!$B:$B,0),COLUMN()+1),INDEX(BasicStats!$A:$AH,MATCH($A220&amp;" NCAA",BasicStats!$B:$B,0),COLUMN()+1))</f>
        <v>822</v>
      </c>
      <c r="S220">
        <f>IFERROR(INDEX(BasicStats!$A:$AH,MATCH($A220,BasicStats!$B:$B,0),COLUMN()+1),INDEX(BasicStats!$A:$AH,MATCH($A220&amp;" NCAA",BasicStats!$B:$B,0),COLUMN()+1))</f>
        <v>1771</v>
      </c>
      <c r="T220">
        <f>IFERROR(INDEX(BasicStats!$A:$AH,MATCH($A220,BasicStats!$B:$B,0),COLUMN()+1),INDEX(BasicStats!$A:$AH,MATCH($A220&amp;" NCAA",BasicStats!$B:$B,0),COLUMN()+1))</f>
        <v>0.46400000000000002</v>
      </c>
      <c r="U220">
        <f>IFERROR(INDEX(BasicStats!$A:$AH,MATCH($A220,BasicStats!$B:$B,0),COLUMN()+1),INDEX(BasicStats!$A:$AH,MATCH($A220&amp;" NCAA",BasicStats!$B:$B,0),COLUMN()+1))</f>
        <v>241</v>
      </c>
      <c r="V220">
        <f>IFERROR(INDEX(BasicStats!$A:$AH,MATCH($A220,BasicStats!$B:$B,0),COLUMN()+1),INDEX(BasicStats!$A:$AH,MATCH($A220&amp;" NCAA",BasicStats!$B:$B,0),COLUMN()+1))</f>
        <v>647</v>
      </c>
      <c r="W220">
        <f>IFERROR(INDEX(BasicStats!$A:$AH,MATCH($A220,BasicStats!$B:$B,0),COLUMN()+1),INDEX(BasicStats!$A:$AH,MATCH($A220&amp;" NCAA",BasicStats!$B:$B,0),COLUMN()+1))</f>
        <v>0.372</v>
      </c>
      <c r="X220">
        <f>IFERROR(INDEX(BasicStats!$A:$AH,MATCH($A220,BasicStats!$B:$B,0),COLUMN()+1),INDEX(BasicStats!$A:$AH,MATCH($A220&amp;" NCAA",BasicStats!$B:$B,0),COLUMN()+1))</f>
        <v>335</v>
      </c>
      <c r="Y220">
        <f>IFERROR(INDEX(BasicStats!$A:$AH,MATCH($A220,BasicStats!$B:$B,0),COLUMN()+1),INDEX(BasicStats!$A:$AH,MATCH($A220&amp;" NCAA",BasicStats!$B:$B,0),COLUMN()+1))</f>
        <v>482</v>
      </c>
      <c r="Z220">
        <f>IFERROR(INDEX(BasicStats!$A:$AH,MATCH($A220,BasicStats!$B:$B,0),COLUMN()+1),INDEX(BasicStats!$A:$AH,MATCH($A220&amp;" NCAA",BasicStats!$B:$B,0),COLUMN()+1))</f>
        <v>0.69499999999999995</v>
      </c>
      <c r="AA220">
        <f>IFERROR(INDEX(BasicStats!$A:$AH,MATCH($A220,BasicStats!$B:$B,0),COLUMN()+1),INDEX(BasicStats!$A:$AH,MATCH($A220&amp;" NCAA",BasicStats!$B:$B,0),COLUMN()+1))</f>
        <v>233</v>
      </c>
      <c r="AB220">
        <f>IFERROR(INDEX(BasicStats!$A:$AH,MATCH($A220,BasicStats!$B:$B,0),COLUMN()+1),INDEX(BasicStats!$A:$AH,MATCH($A220&amp;" NCAA",BasicStats!$B:$B,0),COLUMN()+1))</f>
        <v>1009</v>
      </c>
      <c r="AC220">
        <f>IFERROR(INDEX(BasicStats!$A:$AH,MATCH($A220,BasicStats!$B:$B,0),COLUMN()+1),INDEX(BasicStats!$A:$AH,MATCH($A220&amp;" NCAA",BasicStats!$B:$B,0),COLUMN()+1))</f>
        <v>398</v>
      </c>
      <c r="AD220">
        <f>IFERROR(INDEX(BasicStats!$A:$AH,MATCH($A220,BasicStats!$B:$B,0),COLUMN()+1),INDEX(BasicStats!$A:$AH,MATCH($A220&amp;" NCAA",BasicStats!$B:$B,0),COLUMN()+1))</f>
        <v>171</v>
      </c>
      <c r="AE220">
        <f>IFERROR(INDEX(BasicStats!$A:$AH,MATCH($A220,BasicStats!$B:$B,0),COLUMN()+1),INDEX(BasicStats!$A:$AH,MATCH($A220&amp;" NCAA",BasicStats!$B:$B,0),COLUMN()+1))</f>
        <v>87</v>
      </c>
      <c r="AF220">
        <f>IFERROR(INDEX(BasicStats!$A:$AH,MATCH($A220,BasicStats!$B:$B,0),COLUMN()+1),INDEX(BasicStats!$A:$AH,MATCH($A220&amp;" NCAA",BasicStats!$B:$B,0),COLUMN()+1))</f>
        <v>380</v>
      </c>
      <c r="AG220" s="38">
        <f>IFERROR(INDEX(AdvancedStats!$A:$AD,MATCH($A220,AdvancedStats!$B:$B,0),COLUMN()-15),INDEX(AdvancedStats!$A:$AD,MATCH($A220&amp;" NCAA",AdvancedStats!$B:$B,0),COLUMN()-15))</f>
        <v>71.5</v>
      </c>
      <c r="AH220" s="38">
        <f>IFERROR(INDEX(AdvancedStats!$A:$AD,MATCH($A220,AdvancedStats!$B:$B,0),COLUMN()-15),INDEX(AdvancedStats!$A:$AD,MATCH($A220&amp;" NCAA",AdvancedStats!$B:$B,0),COLUMN()-15))</f>
        <v>103.5</v>
      </c>
      <c r="AI220" s="38">
        <f>IFERROR(INDEX(AdvancedStats!$A:$AD,MATCH($A220,AdvancedStats!$B:$B,0),COLUMN()-15),INDEX(AdvancedStats!$A:$AD,MATCH($A220&amp;" NCAA",AdvancedStats!$B:$B,0),COLUMN()-15))</f>
        <v>0.27200000000000002</v>
      </c>
      <c r="AJ220" s="38">
        <f>IFERROR(INDEX(AdvancedStats!$A:$AD,MATCH($A220,AdvancedStats!$B:$B,0),COLUMN()-15),INDEX(AdvancedStats!$A:$AD,MATCH($A220&amp;" NCAA",AdvancedStats!$B:$B,0),COLUMN()-15))</f>
        <v>0.36499999999999999</v>
      </c>
      <c r="AK220" s="38">
        <f>IFERROR(INDEX(AdvancedStats!$A:$AD,MATCH($A220,AdvancedStats!$B:$B,0),COLUMN()-15),INDEX(AdvancedStats!$A:$AD,MATCH($A220&amp;" NCAA",AdvancedStats!$B:$B,0),COLUMN()-15))</f>
        <v>0.55500000000000005</v>
      </c>
      <c r="AL220" s="38">
        <f>IFERROR(INDEX(AdvancedStats!$A:$AD,MATCH($A220,AdvancedStats!$B:$B,0),COLUMN()-15),INDEX(AdvancedStats!$A:$AD,MATCH($A220&amp;" NCAA",AdvancedStats!$B:$B,0),COLUMN()-15))</f>
        <v>48.9</v>
      </c>
      <c r="AM220" s="38">
        <f>IFERROR(INDEX(AdvancedStats!$A:$AD,MATCH($A220,AdvancedStats!$B:$B,0),COLUMN()-15),INDEX(AdvancedStats!$A:$AD,MATCH($A220&amp;" NCAA",AdvancedStats!$B:$B,0),COLUMN()-15))</f>
        <v>48.4</v>
      </c>
      <c r="AN220" s="38">
        <f>IFERROR(INDEX(AdvancedStats!$A:$AD,MATCH($A220,AdvancedStats!$B:$B,0),COLUMN()-15),INDEX(AdvancedStats!$A:$AD,MATCH($A220&amp;" NCAA",AdvancedStats!$B:$B,0),COLUMN()-15))</f>
        <v>8</v>
      </c>
      <c r="AO220" s="38">
        <f>IFERROR(INDEX(AdvancedStats!$A:$AD,MATCH($A220,AdvancedStats!$B:$B,0),COLUMN()-15),INDEX(AdvancedStats!$A:$AD,MATCH($A220&amp;" NCAA",AdvancedStats!$B:$B,0),COLUMN()-15))</f>
        <v>7.3</v>
      </c>
      <c r="AP220" s="38">
        <f>IFERROR(INDEX(AdvancedStats!$A:$AD,MATCH($A220,AdvancedStats!$B:$B,0),COLUMN()-15),INDEX(AdvancedStats!$A:$AD,MATCH($A220&amp;" NCAA",AdvancedStats!$B:$B,0),COLUMN()-15))</f>
        <v>0.53200000000000003</v>
      </c>
      <c r="AQ220" s="38">
        <f>IFERROR(INDEX(AdvancedStats!$A:$AD,MATCH($A220,AdvancedStats!$B:$B,0),COLUMN()-15),INDEX(AdvancedStats!$A:$AD,MATCH($A220&amp;" NCAA",AdvancedStats!$B:$B,0),COLUMN()-15))</f>
        <v>16</v>
      </c>
      <c r="AR220" s="38">
        <f>IFERROR(INDEX(AdvancedStats!$A:$AD,MATCH($A220,AdvancedStats!$B:$B,0),COLUMN()-15),INDEX(AdvancedStats!$A:$AD,MATCH($A220&amp;" NCAA",AdvancedStats!$B:$B,0),COLUMN()-15))</f>
        <v>22.6</v>
      </c>
      <c r="AS220" s="38">
        <f>IFERROR(INDEX(AdvancedStats!$A:$AD,MATCH($A220,AdvancedStats!$B:$B,0),COLUMN()-15),INDEX(AdvancedStats!$A:$AD,MATCH($A220&amp;" NCAA",AdvancedStats!$B:$B,0),COLUMN()-15))</f>
        <v>0.189</v>
      </c>
      <c r="AT220" s="39">
        <f>IFERROR(INDEX(AdvancedOpponentStats!$A:$AD,MATCH($A220,AdvancedOpponentStats!$B:$B,0),COLUMN()-27),INDEX(AdvancedOpponentStats!$A:$AD,MATCH($A220&amp;" NCAA",AdvancedOpponentStats!$B:$B,0),COLUMN()-27))</f>
        <v>102.4</v>
      </c>
      <c r="AU220" s="39">
        <f>IFERROR(INDEX(AdvancedOpponentStats!$A:$AD,MATCH($A220,AdvancedOpponentStats!$B:$B,0),COLUMN()-27),INDEX(AdvancedOpponentStats!$A:$AD,MATCH($A220&amp;" NCAA",AdvancedOpponentStats!$B:$B,0),COLUMN()-27))</f>
        <v>0.27400000000000002</v>
      </c>
      <c r="AV220" s="39">
        <f>IFERROR(INDEX(AdvancedOpponentStats!$A:$AD,MATCH($A220,AdvancedOpponentStats!$B:$B,0),COLUMN()-27),INDEX(AdvancedOpponentStats!$A:$AD,MATCH($A220&amp;" NCAA",AdvancedOpponentStats!$B:$B,0),COLUMN()-27))</f>
        <v>0.33600000000000002</v>
      </c>
      <c r="AW220" s="39">
        <f>IFERROR(INDEX(AdvancedOpponentStats!$A:$AD,MATCH($A220,AdvancedOpponentStats!$B:$B,0),COLUMN()-27),INDEX(AdvancedOpponentStats!$A:$AD,MATCH($A220&amp;" NCAA",AdvancedOpponentStats!$B:$B,0),COLUMN()-27))</f>
        <v>0.54500000000000004</v>
      </c>
      <c r="AX220" s="39">
        <f>IFERROR(INDEX(AdvancedOpponentStats!$A:$AD,MATCH($A220,AdvancedOpponentStats!$B:$B,0),COLUMN()-27),INDEX(AdvancedOpponentStats!$A:$AD,MATCH($A220&amp;" NCAA",AdvancedOpponentStats!$B:$B,0),COLUMN()-27))</f>
        <v>51.1</v>
      </c>
      <c r="AY220" s="39">
        <f>IFERROR(INDEX(AdvancedOpponentStats!$A:$AD,MATCH($A220,AdvancedOpponentStats!$B:$B,0),COLUMN()-27),INDEX(AdvancedOpponentStats!$A:$AD,MATCH($A220&amp;" NCAA",AdvancedOpponentStats!$B:$B,0),COLUMN()-27))</f>
        <v>43.2</v>
      </c>
      <c r="AZ220" s="39">
        <f>IFERROR(INDEX(AdvancedOpponentStats!$A:$AD,MATCH($A220,AdvancedOpponentStats!$B:$B,0),COLUMN()-27),INDEX(AdvancedOpponentStats!$A:$AD,MATCH($A220&amp;" NCAA",AdvancedOpponentStats!$B:$B,0),COLUMN()-27))</f>
        <v>9.8000000000000007</v>
      </c>
      <c r="BA220" s="39">
        <f>IFERROR(INDEX(AdvancedOpponentStats!$A:$AD,MATCH($A220,AdvancedOpponentStats!$B:$B,0),COLUMN()-27),INDEX(AdvancedOpponentStats!$A:$AD,MATCH($A220&amp;" NCAA",AdvancedOpponentStats!$B:$B,0),COLUMN()-27))</f>
        <v>5.9</v>
      </c>
      <c r="BB220" s="39">
        <f>IFERROR(INDEX(AdvancedOpponentStats!$A:$AD,MATCH($A220,AdvancedOpponentStats!$B:$B,0),COLUMN()-27),INDEX(AdvancedOpponentStats!$A:$AD,MATCH($A220&amp;" NCAA",AdvancedOpponentStats!$B:$B,0),COLUMN()-27))</f>
        <v>0.50900000000000001</v>
      </c>
      <c r="BC220" s="39">
        <f>IFERROR(INDEX(AdvancedOpponentStats!$A:$AD,MATCH($A220,AdvancedOpponentStats!$B:$B,0),COLUMN()-27),INDEX(AdvancedOpponentStats!$A:$AD,MATCH($A220&amp;" NCAA",AdvancedOpponentStats!$B:$B,0),COLUMN()-27))</f>
        <v>15.9</v>
      </c>
      <c r="BD220" s="39">
        <f>IFERROR(INDEX(AdvancedOpponentStats!$A:$AD,MATCH($A220,AdvancedOpponentStats!$B:$B,0),COLUMN()-27),INDEX(AdvancedOpponentStats!$A:$AD,MATCH($A220&amp;" NCAA",AdvancedOpponentStats!$B:$B,0),COLUMN()-27))</f>
        <v>24.7</v>
      </c>
      <c r="BE220" s="39">
        <f>IFERROR(INDEX(AdvancedOpponentStats!$A:$AD,MATCH($A220,AdvancedOpponentStats!$B:$B,0),COLUMN()-27),INDEX(AdvancedOpponentStats!$A:$AD,MATCH($A220&amp;" NCAA",AdvancedOpponentStats!$B:$B,0),COLUMN()-27))</f>
        <v>0.21299999999999999</v>
      </c>
      <c r="BF220" s="41">
        <f>IFERROR(INDEX(TeamRankings!$A:$R,MATCH($A220,TeamRankings!$B:$B,0),COLUMN()-49),INDEX(TeamRankings!$A:$R,MATCH($A220&amp;" NCAA",TeamRankings!$B:$B,0),COLUMN()-49))</f>
        <v>0.8</v>
      </c>
      <c r="BG220" s="41">
        <f>IFERROR(INDEX(TeamRankings!$A:$R,MATCH($A220,TeamRankings!$B:$B,0),COLUMN()-48),INDEX(TeamRankings!$A:$R,MATCH($A220&amp;" NCAA",TeamRankings!$B:$B,0),COLUMN()-48))</f>
        <v>-3.52</v>
      </c>
      <c r="BH220" s="41">
        <f>IFERROR(INDEX(TeamRankings!$A:$R,MATCH($A220,TeamRankings!$B:$B,0),COLUMN()-47),INDEX(TeamRankings!$A:$R,MATCH($A220&amp;" NCAA",TeamRankings!$B:$B,0),COLUMN()-47))</f>
        <v>-4.49</v>
      </c>
      <c r="BI220" s="41">
        <f>IFERROR(INDEX(TeamRankings!$A:$R,MATCH($A220,TeamRankings!$B:$B,0),COLUMN()-47),INDEX(TeamRankings!$A:$R,MATCH($A220&amp;" NCAA",TeamRankings!$B:$B,0),COLUMN()-47))</f>
        <v>-4.26</v>
      </c>
      <c r="BJ220" s="41">
        <f>IFERROR(INDEX(TeamRankings!$A:$R,MATCH($A220,TeamRankings!$B:$B,0),COLUMN()-47),INDEX(TeamRankings!$A:$R,MATCH($A220&amp;" NCAA",TeamRankings!$B:$B,0),COLUMN()-47))</f>
        <v>-8.75</v>
      </c>
      <c r="BK220" s="41">
        <f>IFERROR(INDEX(TeamRankings!$A:$R,MATCH($A220,TeamRankings!$B:$B,0),COLUMN()-47),INDEX(TeamRankings!$A:$R,MATCH($A220&amp;" NCAA",TeamRankings!$B:$B,0),COLUMN()-47))</f>
        <v>94.98</v>
      </c>
      <c r="BL220" s="41">
        <f>IFERROR(INDEX(TeamRankings!$A:$R,MATCH($A220,TeamRankings!$B:$B,0),COLUMN()-47),INDEX(TeamRankings!$A:$R,MATCH($A220&amp;" NCAA",TeamRankings!$B:$B,0),COLUMN()-47))</f>
        <v>106.41</v>
      </c>
      <c r="BM220" s="41">
        <f>IFERROR(INDEX(TeamRankings!$A:$R,MATCH($A220,TeamRankings!$B:$B,0),COLUMN()-47),INDEX(TeamRankings!$A:$R,MATCH($A220&amp;" NCAA",TeamRankings!$B:$B,0),COLUMN()-47))</f>
        <v>-11.43</v>
      </c>
      <c r="BN220">
        <f t="shared" si="63"/>
        <v>296</v>
      </c>
      <c r="BO220">
        <f t="shared" si="64"/>
        <v>231</v>
      </c>
      <c r="BP220">
        <f t="shared" si="50"/>
        <v>74</v>
      </c>
      <c r="BQ220" s="41" t="str">
        <f>INDEX(TeamRankings!$A:$R,MATCH($A220,TeamRankings!$B:$B,0),3)</f>
        <v>Summit</v>
      </c>
      <c r="BR220" s="40">
        <f t="shared" si="51"/>
        <v>1.0999999999999943</v>
      </c>
      <c r="BS220" s="40">
        <f t="shared" si="52"/>
        <v>-2.0000000000000018E-3</v>
      </c>
      <c r="BT220" s="40">
        <f t="shared" si="53"/>
        <v>2.899999999999997E-2</v>
      </c>
      <c r="BU220" s="40">
        <f t="shared" si="54"/>
        <v>1.0000000000000009E-2</v>
      </c>
      <c r="BV220" s="40">
        <f t="shared" si="55"/>
        <v>-2.2000000000000028</v>
      </c>
      <c r="BW220" s="40">
        <f t="shared" si="56"/>
        <v>5.1999999999999957</v>
      </c>
      <c r="BX220" s="40">
        <f t="shared" si="57"/>
        <v>-1.8000000000000007</v>
      </c>
      <c r="BY220" s="40">
        <f t="shared" si="58"/>
        <v>1.3999999999999995</v>
      </c>
      <c r="BZ220" s="40">
        <f t="shared" si="59"/>
        <v>2.300000000000002E-2</v>
      </c>
      <c r="CA220" s="40">
        <f t="shared" si="60"/>
        <v>9.9999999999999645E-2</v>
      </c>
      <c r="CB220" s="40">
        <f t="shared" si="61"/>
        <v>-2.0999999999999979</v>
      </c>
      <c r="CC220" s="40">
        <f t="shared" si="62"/>
        <v>-2.3999999999999994E-2</v>
      </c>
    </row>
    <row r="221" spans="1:81" x14ac:dyDescent="0.25">
      <c r="A221" t="s">
        <v>343</v>
      </c>
      <c r="B221">
        <f>IFERROR(INDEX(BasicStats!$A:$AH,MATCH($A221,BasicStats!$B:$B,0),COLUMN()+1),INDEX(BasicStats!$A:$AH,MATCH($A221&amp;" NCAA",BasicStats!$B:$B,0),COLUMN()+1))</f>
        <v>33</v>
      </c>
      <c r="C221">
        <f>IFERROR(INDEX(BasicStats!$A:$AH,MATCH($A221,BasicStats!$B:$B,0),COLUMN()+1),INDEX(BasicStats!$A:$AH,MATCH($A221&amp;" NCAA",BasicStats!$B:$B,0),COLUMN()+1))</f>
        <v>16</v>
      </c>
      <c r="D221">
        <f>IFERROR(INDEX(BasicStats!$A:$AH,MATCH($A221,BasicStats!$B:$B,0),COLUMN()+1),INDEX(BasicStats!$A:$AH,MATCH($A221&amp;" NCAA",BasicStats!$B:$B,0),COLUMN()+1))</f>
        <v>17</v>
      </c>
      <c r="E221">
        <f>IFERROR(INDEX(BasicStats!$A:$AH,MATCH($A221,BasicStats!$B:$B,0),COLUMN()+1),INDEX(BasicStats!$A:$AH,MATCH($A221&amp;" NCAA",BasicStats!$B:$B,0),COLUMN()+1))</f>
        <v>0.48499999999999999</v>
      </c>
      <c r="F221">
        <f>IFERROR(INDEX(BasicStats!$A:$AH,MATCH($A221,BasicStats!$B:$B,0),COLUMN()+1),INDEX(BasicStats!$A:$AH,MATCH($A221&amp;" NCAA",BasicStats!$B:$B,0),COLUMN()+1))</f>
        <v>-3.44</v>
      </c>
      <c r="G221">
        <f>IFERROR(INDEX(BasicStats!$A:$AH,MATCH($A221,BasicStats!$B:$B,0),COLUMN()+1),INDEX(BasicStats!$A:$AH,MATCH($A221&amp;" NCAA",BasicStats!$B:$B,0),COLUMN()+1))</f>
        <v>-0.67</v>
      </c>
      <c r="H221">
        <f>IFERROR(INDEX(BasicStats!$A:$AH,MATCH($A221,BasicStats!$B:$B,0),COLUMN()+1),INDEX(BasicStats!$A:$AH,MATCH($A221&amp;" NCAA",BasicStats!$B:$B,0),COLUMN()+1))</f>
        <v>9</v>
      </c>
      <c r="I221">
        <f>IFERROR(INDEX(BasicStats!$A:$AH,MATCH($A221,BasicStats!$B:$B,0),COLUMN()+1),INDEX(BasicStats!$A:$AH,MATCH($A221&amp;" NCAA",BasicStats!$B:$B,0),COLUMN()+1))</f>
        <v>7</v>
      </c>
      <c r="J221">
        <f>IFERROR(INDEX(BasicStats!$A:$AH,MATCH($A221,BasicStats!$B:$B,0),COLUMN()+1),INDEX(BasicStats!$A:$AH,MATCH($A221&amp;" NCAA",BasicStats!$B:$B,0),COLUMN()+1))</f>
        <v>10</v>
      </c>
      <c r="K221">
        <f>IFERROR(INDEX(BasicStats!$A:$AH,MATCH($A221,BasicStats!$B:$B,0),COLUMN()+1),INDEX(BasicStats!$A:$AH,MATCH($A221&amp;" NCAA",BasicStats!$B:$B,0),COLUMN()+1))</f>
        <v>3</v>
      </c>
      <c r="L221">
        <f>IFERROR(INDEX(BasicStats!$A:$AH,MATCH($A221,BasicStats!$B:$B,0),COLUMN()+1),INDEX(BasicStats!$A:$AH,MATCH($A221&amp;" NCAA",BasicStats!$B:$B,0),COLUMN()+1))</f>
        <v>5</v>
      </c>
      <c r="M221">
        <f>IFERROR(INDEX(BasicStats!$A:$AH,MATCH($A221,BasicStats!$B:$B,0),COLUMN()+1),INDEX(BasicStats!$A:$AH,MATCH($A221&amp;" NCAA",BasicStats!$B:$B,0),COLUMN()+1))</f>
        <v>13</v>
      </c>
      <c r="N221">
        <f>IFERROR(INDEX(BasicStats!$A:$AH,MATCH($A221,BasicStats!$B:$B,0),COLUMN()+1),INDEX(BasicStats!$A:$AH,MATCH($A221&amp;" NCAA",BasicStats!$B:$B,0),COLUMN()+1))</f>
        <v>2485</v>
      </c>
      <c r="O221">
        <f>IFERROR(INDEX(BasicStats!$A:$AH,MATCH($A221,BasicStats!$B:$B,0),COLUMN()+1),INDEX(BasicStats!$A:$AH,MATCH($A221&amp;" NCAA",BasicStats!$B:$B,0),COLUMN()+1))</f>
        <v>2531</v>
      </c>
      <c r="P221">
        <f>IFERROR(INDEX(BasicStats!$A:$AH,MATCH($A221,BasicStats!$B:$B,0),COLUMN()+1),INDEX(BasicStats!$A:$AH,MATCH($A221&amp;" NCAA",BasicStats!$B:$B,0),COLUMN()+1))</f>
        <v>0</v>
      </c>
      <c r="Q221">
        <f>IFERROR(INDEX(BasicStats!$A:$AH,MATCH($A221,BasicStats!$B:$B,0),COLUMN()+1),INDEX(BasicStats!$A:$AH,MATCH($A221&amp;" NCAA",BasicStats!$B:$B,0),COLUMN()+1))</f>
        <v>1325</v>
      </c>
      <c r="R221">
        <f>IFERROR(INDEX(BasicStats!$A:$AH,MATCH($A221,BasicStats!$B:$B,0),COLUMN()+1),INDEX(BasicStats!$A:$AH,MATCH($A221&amp;" NCAA",BasicStats!$B:$B,0),COLUMN()+1))</f>
        <v>902</v>
      </c>
      <c r="S221">
        <f>IFERROR(INDEX(BasicStats!$A:$AH,MATCH($A221,BasicStats!$B:$B,0),COLUMN()+1),INDEX(BasicStats!$A:$AH,MATCH($A221&amp;" NCAA",BasicStats!$B:$B,0),COLUMN()+1))</f>
        <v>2014</v>
      </c>
      <c r="T221">
        <f>IFERROR(INDEX(BasicStats!$A:$AH,MATCH($A221,BasicStats!$B:$B,0),COLUMN()+1),INDEX(BasicStats!$A:$AH,MATCH($A221&amp;" NCAA",BasicStats!$B:$B,0),COLUMN()+1))</f>
        <v>0.44800000000000001</v>
      </c>
      <c r="U221">
        <f>IFERROR(INDEX(BasicStats!$A:$AH,MATCH($A221,BasicStats!$B:$B,0),COLUMN()+1),INDEX(BasicStats!$A:$AH,MATCH($A221&amp;" NCAA",BasicStats!$B:$B,0),COLUMN()+1))</f>
        <v>308</v>
      </c>
      <c r="V221">
        <f>IFERROR(INDEX(BasicStats!$A:$AH,MATCH($A221,BasicStats!$B:$B,0),COLUMN()+1),INDEX(BasicStats!$A:$AH,MATCH($A221&amp;" NCAA",BasicStats!$B:$B,0),COLUMN()+1))</f>
        <v>897</v>
      </c>
      <c r="W221">
        <f>IFERROR(INDEX(BasicStats!$A:$AH,MATCH($A221,BasicStats!$B:$B,0),COLUMN()+1),INDEX(BasicStats!$A:$AH,MATCH($A221&amp;" NCAA",BasicStats!$B:$B,0),COLUMN()+1))</f>
        <v>0.34300000000000003</v>
      </c>
      <c r="X221">
        <f>IFERROR(INDEX(BasicStats!$A:$AH,MATCH($A221,BasicStats!$B:$B,0),COLUMN()+1),INDEX(BasicStats!$A:$AH,MATCH($A221&amp;" NCAA",BasicStats!$B:$B,0),COLUMN()+1))</f>
        <v>373</v>
      </c>
      <c r="Y221">
        <f>IFERROR(INDEX(BasicStats!$A:$AH,MATCH($A221,BasicStats!$B:$B,0),COLUMN()+1),INDEX(BasicStats!$A:$AH,MATCH($A221&amp;" NCAA",BasicStats!$B:$B,0),COLUMN()+1))</f>
        <v>539</v>
      </c>
      <c r="Z221">
        <f>IFERROR(INDEX(BasicStats!$A:$AH,MATCH($A221,BasicStats!$B:$B,0),COLUMN()+1),INDEX(BasicStats!$A:$AH,MATCH($A221&amp;" NCAA",BasicStats!$B:$B,0),COLUMN()+1))</f>
        <v>0.69199999999999995</v>
      </c>
      <c r="AA221">
        <f>IFERROR(INDEX(BasicStats!$A:$AH,MATCH($A221,BasicStats!$B:$B,0),COLUMN()+1),INDEX(BasicStats!$A:$AH,MATCH($A221&amp;" NCAA",BasicStats!$B:$B,0),COLUMN()+1))</f>
        <v>363</v>
      </c>
      <c r="AB221">
        <f>IFERROR(INDEX(BasicStats!$A:$AH,MATCH($A221,BasicStats!$B:$B,0),COLUMN()+1),INDEX(BasicStats!$A:$AH,MATCH($A221&amp;" NCAA",BasicStats!$B:$B,0),COLUMN()+1))</f>
        <v>1252</v>
      </c>
      <c r="AC221">
        <f>IFERROR(INDEX(BasicStats!$A:$AH,MATCH($A221,BasicStats!$B:$B,0),COLUMN()+1),INDEX(BasicStats!$A:$AH,MATCH($A221&amp;" NCAA",BasicStats!$B:$B,0),COLUMN()+1))</f>
        <v>520</v>
      </c>
      <c r="AD221">
        <f>IFERROR(INDEX(BasicStats!$A:$AH,MATCH($A221,BasicStats!$B:$B,0),COLUMN()+1),INDEX(BasicStats!$A:$AH,MATCH($A221&amp;" NCAA",BasicStats!$B:$B,0),COLUMN()+1))</f>
        <v>212</v>
      </c>
      <c r="AE221">
        <f>IFERROR(INDEX(BasicStats!$A:$AH,MATCH($A221,BasicStats!$B:$B,0),COLUMN()+1),INDEX(BasicStats!$A:$AH,MATCH($A221&amp;" NCAA",BasicStats!$B:$B,0),COLUMN()+1))</f>
        <v>165</v>
      </c>
      <c r="AF221">
        <f>IFERROR(INDEX(BasicStats!$A:$AH,MATCH($A221,BasicStats!$B:$B,0),COLUMN()+1),INDEX(BasicStats!$A:$AH,MATCH($A221&amp;" NCAA",BasicStats!$B:$B,0),COLUMN()+1))</f>
        <v>536</v>
      </c>
      <c r="AG221" s="38">
        <f>IFERROR(INDEX(AdvancedStats!$A:$AD,MATCH($A221,AdvancedStats!$B:$B,0),COLUMN()-15),INDEX(AdvancedStats!$A:$AD,MATCH($A221&amp;" NCAA",AdvancedStats!$B:$B,0),COLUMN()-15))</f>
        <v>74</v>
      </c>
      <c r="AH221" s="38">
        <f>IFERROR(INDEX(AdvancedStats!$A:$AD,MATCH($A221,AdvancedStats!$B:$B,0),COLUMN()-15),INDEX(AdvancedStats!$A:$AD,MATCH($A221&amp;" NCAA",AdvancedStats!$B:$B,0),COLUMN()-15))</f>
        <v>101.3</v>
      </c>
      <c r="AI221" s="38">
        <f>IFERROR(INDEX(AdvancedStats!$A:$AD,MATCH($A221,AdvancedStats!$B:$B,0),COLUMN()-15),INDEX(AdvancedStats!$A:$AD,MATCH($A221&amp;" NCAA",AdvancedStats!$B:$B,0),COLUMN()-15))</f>
        <v>0.26800000000000002</v>
      </c>
      <c r="AJ221" s="38">
        <f>IFERROR(INDEX(AdvancedStats!$A:$AD,MATCH($A221,AdvancedStats!$B:$B,0),COLUMN()-15),INDEX(AdvancedStats!$A:$AD,MATCH($A221&amp;" NCAA",AdvancedStats!$B:$B,0),COLUMN()-15))</f>
        <v>0.44500000000000001</v>
      </c>
      <c r="AK221" s="38">
        <f>IFERROR(INDEX(AdvancedStats!$A:$AD,MATCH($A221,AdvancedStats!$B:$B,0),COLUMN()-15),INDEX(AdvancedStats!$A:$AD,MATCH($A221&amp;" NCAA",AdvancedStats!$B:$B,0),COLUMN()-15))</f>
        <v>0.54700000000000004</v>
      </c>
      <c r="AL221" s="38">
        <f>IFERROR(INDEX(AdvancedStats!$A:$AD,MATCH($A221,AdvancedStats!$B:$B,0),COLUMN()-15),INDEX(AdvancedStats!$A:$AD,MATCH($A221&amp;" NCAA",AdvancedStats!$B:$B,0),COLUMN()-15))</f>
        <v>49.8</v>
      </c>
      <c r="AM221" s="38">
        <f>IFERROR(INDEX(AdvancedStats!$A:$AD,MATCH($A221,AdvancedStats!$B:$B,0),COLUMN()-15),INDEX(AdvancedStats!$A:$AD,MATCH($A221&amp;" NCAA",AdvancedStats!$B:$B,0),COLUMN()-15))</f>
        <v>57.6</v>
      </c>
      <c r="AN221" s="38">
        <f>IFERROR(INDEX(AdvancedStats!$A:$AD,MATCH($A221,AdvancedStats!$B:$B,0),COLUMN()-15),INDEX(AdvancedStats!$A:$AD,MATCH($A221&amp;" NCAA",AdvancedStats!$B:$B,0),COLUMN()-15))</f>
        <v>8.6</v>
      </c>
      <c r="AO221" s="38">
        <f>IFERROR(INDEX(AdvancedStats!$A:$AD,MATCH($A221,AdvancedStats!$B:$B,0),COLUMN()-15),INDEX(AdvancedStats!$A:$AD,MATCH($A221&amp;" NCAA",AdvancedStats!$B:$B,0),COLUMN()-15))</f>
        <v>10.8</v>
      </c>
      <c r="AP221" s="38">
        <f>IFERROR(INDEX(AdvancedStats!$A:$AD,MATCH($A221,AdvancedStats!$B:$B,0),COLUMN()-15),INDEX(AdvancedStats!$A:$AD,MATCH($A221&amp;" NCAA",AdvancedStats!$B:$B,0),COLUMN()-15))</f>
        <v>0.52400000000000002</v>
      </c>
      <c r="AQ221" s="38">
        <f>IFERROR(INDEX(AdvancedStats!$A:$AD,MATCH($A221,AdvancedStats!$B:$B,0),COLUMN()-15),INDEX(AdvancedStats!$A:$AD,MATCH($A221&amp;" NCAA",AdvancedStats!$B:$B,0),COLUMN()-15))</f>
        <v>19.100000000000001</v>
      </c>
      <c r="AR221" s="38">
        <f>IFERROR(INDEX(AdvancedStats!$A:$AD,MATCH($A221,AdvancedStats!$B:$B,0),COLUMN()-15),INDEX(AdvancedStats!$A:$AD,MATCH($A221&amp;" NCAA",AdvancedStats!$B:$B,0),COLUMN()-15))</f>
        <v>30.3</v>
      </c>
      <c r="AS221" s="38">
        <f>IFERROR(INDEX(AdvancedStats!$A:$AD,MATCH($A221,AdvancedStats!$B:$B,0),COLUMN()-15),INDEX(AdvancedStats!$A:$AD,MATCH($A221&amp;" NCAA",AdvancedStats!$B:$B,0),COLUMN()-15))</f>
        <v>0.185</v>
      </c>
      <c r="AT221" s="39">
        <f>IFERROR(INDEX(AdvancedOpponentStats!$A:$AD,MATCH($A221,AdvancedOpponentStats!$B:$B,0),COLUMN()-27),INDEX(AdvancedOpponentStats!$A:$AD,MATCH($A221&amp;" NCAA",AdvancedOpponentStats!$B:$B,0),COLUMN()-27))</f>
        <v>103.2</v>
      </c>
      <c r="AU221" s="39">
        <f>IFERROR(INDEX(AdvancedOpponentStats!$A:$AD,MATCH($A221,AdvancedOpponentStats!$B:$B,0),COLUMN()-27),INDEX(AdvancedOpponentStats!$A:$AD,MATCH($A221&amp;" NCAA",AdvancedOpponentStats!$B:$B,0),COLUMN()-27))</f>
        <v>0.29099999999999998</v>
      </c>
      <c r="AV221" s="39">
        <f>IFERROR(INDEX(AdvancedOpponentStats!$A:$AD,MATCH($A221,AdvancedOpponentStats!$B:$B,0),COLUMN()-27),INDEX(AdvancedOpponentStats!$A:$AD,MATCH($A221&amp;" NCAA",AdvancedOpponentStats!$B:$B,0),COLUMN()-27))</f>
        <v>0.29199999999999998</v>
      </c>
      <c r="AW221" s="39">
        <f>IFERROR(INDEX(AdvancedOpponentStats!$A:$AD,MATCH($A221,AdvancedOpponentStats!$B:$B,0),COLUMN()-27),INDEX(AdvancedOpponentStats!$A:$AD,MATCH($A221&amp;" NCAA",AdvancedOpponentStats!$B:$B,0),COLUMN()-27))</f>
        <v>0.51500000000000001</v>
      </c>
      <c r="AX221" s="39">
        <f>IFERROR(INDEX(AdvancedOpponentStats!$A:$AD,MATCH($A221,AdvancedOpponentStats!$B:$B,0),COLUMN()-27),INDEX(AdvancedOpponentStats!$A:$AD,MATCH($A221&amp;" NCAA",AdvancedOpponentStats!$B:$B,0),COLUMN()-27))</f>
        <v>50.2</v>
      </c>
      <c r="AY221" s="39">
        <f>IFERROR(INDEX(AdvancedOpponentStats!$A:$AD,MATCH($A221,AdvancedOpponentStats!$B:$B,0),COLUMN()-27),INDEX(AdvancedOpponentStats!$A:$AD,MATCH($A221&amp;" NCAA",AdvancedOpponentStats!$B:$B,0),COLUMN()-27))</f>
        <v>55.9</v>
      </c>
      <c r="AZ221" s="39">
        <f>IFERROR(INDEX(AdvancedOpponentStats!$A:$AD,MATCH($A221,AdvancedOpponentStats!$B:$B,0),COLUMN()-27),INDEX(AdvancedOpponentStats!$A:$AD,MATCH($A221&amp;" NCAA",AdvancedOpponentStats!$B:$B,0),COLUMN()-27))</f>
        <v>12.4</v>
      </c>
      <c r="BA221" s="39">
        <f>IFERROR(INDEX(AdvancedOpponentStats!$A:$AD,MATCH($A221,AdvancedOpponentStats!$B:$B,0),COLUMN()-27),INDEX(AdvancedOpponentStats!$A:$AD,MATCH($A221&amp;" NCAA",AdvancedOpponentStats!$B:$B,0),COLUMN()-27))</f>
        <v>9.4</v>
      </c>
      <c r="BB221" s="39">
        <f>IFERROR(INDEX(AdvancedOpponentStats!$A:$AD,MATCH($A221,AdvancedOpponentStats!$B:$B,0),COLUMN()-27),INDEX(AdvancedOpponentStats!$A:$AD,MATCH($A221&amp;" NCAA",AdvancedOpponentStats!$B:$B,0),COLUMN()-27))</f>
        <v>0.48399999999999999</v>
      </c>
      <c r="BC221" s="39">
        <f>IFERROR(INDEX(AdvancedOpponentStats!$A:$AD,MATCH($A221,AdvancedOpponentStats!$B:$B,0),COLUMN()-27),INDEX(AdvancedOpponentStats!$A:$AD,MATCH($A221&amp;" NCAA",AdvancedOpponentStats!$B:$B,0),COLUMN()-27))</f>
        <v>14.8</v>
      </c>
      <c r="BD221" s="39">
        <f>IFERROR(INDEX(AdvancedOpponentStats!$A:$AD,MATCH($A221,AdvancedOpponentStats!$B:$B,0),COLUMN()-27),INDEX(AdvancedOpponentStats!$A:$AD,MATCH($A221&amp;" NCAA",AdvancedOpponentStats!$B:$B,0),COLUMN()-27))</f>
        <v>32.299999999999997</v>
      </c>
      <c r="BE221" s="39">
        <f>IFERROR(INDEX(AdvancedOpponentStats!$A:$AD,MATCH($A221,AdvancedOpponentStats!$B:$B,0),COLUMN()-27),INDEX(AdvancedOpponentStats!$A:$AD,MATCH($A221&amp;" NCAA",AdvancedOpponentStats!$B:$B,0),COLUMN()-27))</f>
        <v>0.20300000000000001</v>
      </c>
      <c r="BF221" s="41">
        <f>IFERROR(INDEX(TeamRankings!$A:$R,MATCH($A221,TeamRankings!$B:$B,0),COLUMN()-49),INDEX(TeamRankings!$A:$R,MATCH($A221&amp;" NCAA",TeamRankings!$B:$B,0),COLUMN()-49))</f>
        <v>-1.39</v>
      </c>
      <c r="BG221" s="41">
        <f>IFERROR(INDEX(TeamRankings!$A:$R,MATCH($A221,TeamRankings!$B:$B,0),COLUMN()-48),INDEX(TeamRankings!$A:$R,MATCH($A221&amp;" NCAA",TeamRankings!$B:$B,0),COLUMN()-48))</f>
        <v>-0.67</v>
      </c>
      <c r="BH221" s="41">
        <f>IFERROR(INDEX(TeamRankings!$A:$R,MATCH($A221,TeamRankings!$B:$B,0),COLUMN()-47),INDEX(TeamRankings!$A:$R,MATCH($A221&amp;" NCAA",TeamRankings!$B:$B,0),COLUMN()-47))</f>
        <v>2.48</v>
      </c>
      <c r="BI221" s="41">
        <f>IFERROR(INDEX(TeamRankings!$A:$R,MATCH($A221,TeamRankings!$B:$B,0),COLUMN()-47),INDEX(TeamRankings!$A:$R,MATCH($A221&amp;" NCAA",TeamRankings!$B:$B,0),COLUMN()-47))</f>
        <v>-5.92</v>
      </c>
      <c r="BJ221" s="41">
        <f>IFERROR(INDEX(TeamRankings!$A:$R,MATCH($A221,TeamRankings!$B:$B,0),COLUMN()-47),INDEX(TeamRankings!$A:$R,MATCH($A221&amp;" NCAA",TeamRankings!$B:$B,0),COLUMN()-47))</f>
        <v>-3.44</v>
      </c>
      <c r="BK221" s="41">
        <f>IFERROR(INDEX(TeamRankings!$A:$R,MATCH($A221,TeamRankings!$B:$B,0),COLUMN()-47),INDEX(TeamRankings!$A:$R,MATCH($A221&amp;" NCAA",TeamRankings!$B:$B,0),COLUMN()-47))</f>
        <v>101.4</v>
      </c>
      <c r="BL221" s="41">
        <f>IFERROR(INDEX(TeamRankings!$A:$R,MATCH($A221,TeamRankings!$B:$B,0),COLUMN()-47),INDEX(TeamRankings!$A:$R,MATCH($A221&amp;" NCAA",TeamRankings!$B:$B,0),COLUMN()-47))</f>
        <v>104.9</v>
      </c>
      <c r="BM221" s="41">
        <f>IFERROR(INDEX(TeamRankings!$A:$R,MATCH($A221,TeamRankings!$B:$B,0),COLUMN()-47),INDEX(TeamRankings!$A:$R,MATCH($A221&amp;" NCAA",TeamRankings!$B:$B,0),COLUMN()-47))</f>
        <v>-3.5</v>
      </c>
      <c r="BN221">
        <f t="shared" si="63"/>
        <v>199</v>
      </c>
      <c r="BO221">
        <f t="shared" si="64"/>
        <v>190.5</v>
      </c>
      <c r="BP221">
        <f t="shared" si="50"/>
        <v>75.303030303030297</v>
      </c>
      <c r="BQ221" s="41" t="str">
        <f>INDEX(TeamRankings!$A:$R,MATCH($A221,TeamRankings!$B:$B,0),3)</f>
        <v>A-Sun</v>
      </c>
      <c r="BR221" s="40">
        <f t="shared" si="51"/>
        <v>-1.9000000000000057</v>
      </c>
      <c r="BS221" s="40">
        <f t="shared" si="52"/>
        <v>-2.2999999999999965E-2</v>
      </c>
      <c r="BT221" s="40">
        <f t="shared" si="53"/>
        <v>0.15300000000000002</v>
      </c>
      <c r="BU221" s="40">
        <f t="shared" si="54"/>
        <v>3.2000000000000028E-2</v>
      </c>
      <c r="BV221" s="40">
        <f t="shared" si="55"/>
        <v>-0.40000000000000568</v>
      </c>
      <c r="BW221" s="40">
        <f t="shared" si="56"/>
        <v>1.7000000000000028</v>
      </c>
      <c r="BX221" s="40">
        <f t="shared" si="57"/>
        <v>-3.8000000000000007</v>
      </c>
      <c r="BY221" s="40">
        <f t="shared" si="58"/>
        <v>1.4000000000000004</v>
      </c>
      <c r="BZ221" s="40">
        <f t="shared" si="59"/>
        <v>4.0000000000000036E-2</v>
      </c>
      <c r="CA221" s="40">
        <f t="shared" si="60"/>
        <v>4.3000000000000007</v>
      </c>
      <c r="CB221" s="40">
        <f t="shared" si="61"/>
        <v>-1.9999999999999964</v>
      </c>
      <c r="CC221" s="40">
        <f t="shared" si="62"/>
        <v>-1.8000000000000016E-2</v>
      </c>
    </row>
    <row r="222" spans="1:81" x14ac:dyDescent="0.25">
      <c r="A222" t="s">
        <v>344</v>
      </c>
      <c r="B222">
        <f>IFERROR(INDEX(BasicStats!$A:$AH,MATCH($A222,BasicStats!$B:$B,0),COLUMN()+1),INDEX(BasicStats!$A:$AH,MATCH($A222&amp;" NCAA",BasicStats!$B:$B,0),COLUMN()+1))</f>
        <v>33</v>
      </c>
      <c r="C222">
        <f>IFERROR(INDEX(BasicStats!$A:$AH,MATCH($A222,BasicStats!$B:$B,0),COLUMN()+1),INDEX(BasicStats!$A:$AH,MATCH($A222&amp;" NCAA",BasicStats!$B:$B,0),COLUMN()+1))</f>
        <v>21</v>
      </c>
      <c r="D222">
        <f>IFERROR(INDEX(BasicStats!$A:$AH,MATCH($A222,BasicStats!$B:$B,0),COLUMN()+1),INDEX(BasicStats!$A:$AH,MATCH($A222&amp;" NCAA",BasicStats!$B:$B,0),COLUMN()+1))</f>
        <v>12</v>
      </c>
      <c r="E222">
        <f>IFERROR(INDEX(BasicStats!$A:$AH,MATCH($A222,BasicStats!$B:$B,0),COLUMN()+1),INDEX(BasicStats!$A:$AH,MATCH($A222&amp;" NCAA",BasicStats!$B:$B,0),COLUMN()+1))</f>
        <v>0.63600000000000001</v>
      </c>
      <c r="F222">
        <f>IFERROR(INDEX(BasicStats!$A:$AH,MATCH($A222,BasicStats!$B:$B,0),COLUMN()+1),INDEX(BasicStats!$A:$AH,MATCH($A222&amp;" NCAA",BasicStats!$B:$B,0),COLUMN()+1))</f>
        <v>-0.31</v>
      </c>
      <c r="G222">
        <f>IFERROR(INDEX(BasicStats!$A:$AH,MATCH($A222,BasicStats!$B:$B,0),COLUMN()+1),INDEX(BasicStats!$A:$AH,MATCH($A222&amp;" NCAA",BasicStats!$B:$B,0),COLUMN()+1))</f>
        <v>-3.54</v>
      </c>
      <c r="H222">
        <f>IFERROR(INDEX(BasicStats!$A:$AH,MATCH($A222,BasicStats!$B:$B,0),COLUMN()+1),INDEX(BasicStats!$A:$AH,MATCH($A222&amp;" NCAA",BasicStats!$B:$B,0),COLUMN()+1))</f>
        <v>8</v>
      </c>
      <c r="I222">
        <f>IFERROR(INDEX(BasicStats!$A:$AH,MATCH($A222,BasicStats!$B:$B,0),COLUMN()+1),INDEX(BasicStats!$A:$AH,MATCH($A222&amp;" NCAA",BasicStats!$B:$B,0),COLUMN()+1))</f>
        <v>10</v>
      </c>
      <c r="J222">
        <f>IFERROR(INDEX(BasicStats!$A:$AH,MATCH($A222,BasicStats!$B:$B,0),COLUMN()+1),INDEX(BasicStats!$A:$AH,MATCH($A222&amp;" NCAA",BasicStats!$B:$B,0),COLUMN()+1))</f>
        <v>12</v>
      </c>
      <c r="K222">
        <f>IFERROR(INDEX(BasicStats!$A:$AH,MATCH($A222,BasicStats!$B:$B,0),COLUMN()+1),INDEX(BasicStats!$A:$AH,MATCH($A222&amp;" NCAA",BasicStats!$B:$B,0),COLUMN()+1))</f>
        <v>4</v>
      </c>
      <c r="L222">
        <f>IFERROR(INDEX(BasicStats!$A:$AH,MATCH($A222,BasicStats!$B:$B,0),COLUMN()+1),INDEX(BasicStats!$A:$AH,MATCH($A222&amp;" NCAA",BasicStats!$B:$B,0),COLUMN()+1))</f>
        <v>6</v>
      </c>
      <c r="M222">
        <f>IFERROR(INDEX(BasicStats!$A:$AH,MATCH($A222,BasicStats!$B:$B,0),COLUMN()+1),INDEX(BasicStats!$A:$AH,MATCH($A222&amp;" NCAA",BasicStats!$B:$B,0),COLUMN()+1))</f>
        <v>7</v>
      </c>
      <c r="N222">
        <f>IFERROR(INDEX(BasicStats!$A:$AH,MATCH($A222,BasicStats!$B:$B,0),COLUMN()+1),INDEX(BasicStats!$A:$AH,MATCH($A222&amp;" NCAA",BasicStats!$B:$B,0),COLUMN()+1))</f>
        <v>2302</v>
      </c>
      <c r="O222">
        <f>IFERROR(INDEX(BasicStats!$A:$AH,MATCH($A222,BasicStats!$B:$B,0),COLUMN()+1),INDEX(BasicStats!$A:$AH,MATCH($A222&amp;" NCAA",BasicStats!$B:$B,0),COLUMN()+1))</f>
        <v>2077</v>
      </c>
      <c r="P222">
        <f>IFERROR(INDEX(BasicStats!$A:$AH,MATCH($A222,BasicStats!$B:$B,0),COLUMN()+1),INDEX(BasicStats!$A:$AH,MATCH($A222&amp;" NCAA",BasicStats!$B:$B,0),COLUMN()+1))</f>
        <v>0</v>
      </c>
      <c r="Q222">
        <f>IFERROR(INDEX(BasicStats!$A:$AH,MATCH($A222,BasicStats!$B:$B,0),COLUMN()+1),INDEX(BasicStats!$A:$AH,MATCH($A222&amp;" NCAA",BasicStats!$B:$B,0),COLUMN()+1))</f>
        <v>1325</v>
      </c>
      <c r="R222">
        <f>IFERROR(INDEX(BasicStats!$A:$AH,MATCH($A222,BasicStats!$B:$B,0),COLUMN()+1),INDEX(BasicStats!$A:$AH,MATCH($A222&amp;" NCAA",BasicStats!$B:$B,0),COLUMN()+1))</f>
        <v>831</v>
      </c>
      <c r="S222">
        <f>IFERROR(INDEX(BasicStats!$A:$AH,MATCH($A222,BasicStats!$B:$B,0),COLUMN()+1),INDEX(BasicStats!$A:$AH,MATCH($A222&amp;" NCAA",BasicStats!$B:$B,0),COLUMN()+1))</f>
        <v>1910</v>
      </c>
      <c r="T222">
        <f>IFERROR(INDEX(BasicStats!$A:$AH,MATCH($A222,BasicStats!$B:$B,0),COLUMN()+1),INDEX(BasicStats!$A:$AH,MATCH($A222&amp;" NCAA",BasicStats!$B:$B,0),COLUMN()+1))</f>
        <v>0.435</v>
      </c>
      <c r="U222">
        <f>IFERROR(INDEX(BasicStats!$A:$AH,MATCH($A222,BasicStats!$B:$B,0),COLUMN()+1),INDEX(BasicStats!$A:$AH,MATCH($A222&amp;" NCAA",BasicStats!$B:$B,0),COLUMN()+1))</f>
        <v>284</v>
      </c>
      <c r="V222">
        <f>IFERROR(INDEX(BasicStats!$A:$AH,MATCH($A222,BasicStats!$B:$B,0),COLUMN()+1),INDEX(BasicStats!$A:$AH,MATCH($A222&amp;" NCAA",BasicStats!$B:$B,0),COLUMN()+1))</f>
        <v>838</v>
      </c>
      <c r="W222">
        <f>IFERROR(INDEX(BasicStats!$A:$AH,MATCH($A222,BasicStats!$B:$B,0),COLUMN()+1),INDEX(BasicStats!$A:$AH,MATCH($A222&amp;" NCAA",BasicStats!$B:$B,0),COLUMN()+1))</f>
        <v>0.33900000000000002</v>
      </c>
      <c r="X222">
        <f>IFERROR(INDEX(BasicStats!$A:$AH,MATCH($A222,BasicStats!$B:$B,0),COLUMN()+1),INDEX(BasicStats!$A:$AH,MATCH($A222&amp;" NCAA",BasicStats!$B:$B,0),COLUMN()+1))</f>
        <v>356</v>
      </c>
      <c r="Y222">
        <f>IFERROR(INDEX(BasicStats!$A:$AH,MATCH($A222,BasicStats!$B:$B,0),COLUMN()+1),INDEX(BasicStats!$A:$AH,MATCH($A222&amp;" NCAA",BasicStats!$B:$B,0),COLUMN()+1))</f>
        <v>532</v>
      </c>
      <c r="Z222">
        <f>IFERROR(INDEX(BasicStats!$A:$AH,MATCH($A222,BasicStats!$B:$B,0),COLUMN()+1),INDEX(BasicStats!$A:$AH,MATCH($A222&amp;" NCAA",BasicStats!$B:$B,0),COLUMN()+1))</f>
        <v>0.66900000000000004</v>
      </c>
      <c r="AA222">
        <f>IFERROR(INDEX(BasicStats!$A:$AH,MATCH($A222,BasicStats!$B:$B,0),COLUMN()+1),INDEX(BasicStats!$A:$AH,MATCH($A222&amp;" NCAA",BasicStats!$B:$B,0),COLUMN()+1))</f>
        <v>368</v>
      </c>
      <c r="AB222">
        <f>IFERROR(INDEX(BasicStats!$A:$AH,MATCH($A222,BasicStats!$B:$B,0),COLUMN()+1),INDEX(BasicStats!$A:$AH,MATCH($A222&amp;" NCAA",BasicStats!$B:$B,0),COLUMN()+1))</f>
        <v>1244</v>
      </c>
      <c r="AC222">
        <f>IFERROR(INDEX(BasicStats!$A:$AH,MATCH($A222,BasicStats!$B:$B,0),COLUMN()+1),INDEX(BasicStats!$A:$AH,MATCH($A222&amp;" NCAA",BasicStats!$B:$B,0),COLUMN()+1))</f>
        <v>428</v>
      </c>
      <c r="AD222">
        <f>IFERROR(INDEX(BasicStats!$A:$AH,MATCH($A222,BasicStats!$B:$B,0),COLUMN()+1),INDEX(BasicStats!$A:$AH,MATCH($A222&amp;" NCAA",BasicStats!$B:$B,0),COLUMN()+1))</f>
        <v>210</v>
      </c>
      <c r="AE222">
        <f>IFERROR(INDEX(BasicStats!$A:$AH,MATCH($A222,BasicStats!$B:$B,0),COLUMN()+1),INDEX(BasicStats!$A:$AH,MATCH($A222&amp;" NCAA",BasicStats!$B:$B,0),COLUMN()+1))</f>
        <v>88</v>
      </c>
      <c r="AF222">
        <f>IFERROR(INDEX(BasicStats!$A:$AH,MATCH($A222,BasicStats!$B:$B,0),COLUMN()+1),INDEX(BasicStats!$A:$AH,MATCH($A222&amp;" NCAA",BasicStats!$B:$B,0),COLUMN()+1))</f>
        <v>443</v>
      </c>
      <c r="AG222" s="38">
        <f>IFERROR(INDEX(AdvancedStats!$A:$AD,MATCH($A222,AdvancedStats!$B:$B,0),COLUMN()-15),INDEX(AdvancedStats!$A:$AD,MATCH($A222&amp;" NCAA",AdvancedStats!$B:$B,0),COLUMN()-15))</f>
        <v>67.5</v>
      </c>
      <c r="AH222" s="38">
        <f>IFERROR(INDEX(AdvancedStats!$A:$AD,MATCH($A222,AdvancedStats!$B:$B,0),COLUMN()-15),INDEX(AdvancedStats!$A:$AD,MATCH($A222&amp;" NCAA",AdvancedStats!$B:$B,0),COLUMN()-15))</f>
        <v>103</v>
      </c>
      <c r="AI222" s="38">
        <f>IFERROR(INDEX(AdvancedStats!$A:$AD,MATCH($A222,AdvancedStats!$B:$B,0),COLUMN()-15),INDEX(AdvancedStats!$A:$AD,MATCH($A222&amp;" NCAA",AdvancedStats!$B:$B,0),COLUMN()-15))</f>
        <v>0.27900000000000003</v>
      </c>
      <c r="AJ222" s="38">
        <f>IFERROR(INDEX(AdvancedStats!$A:$AD,MATCH($A222,AdvancedStats!$B:$B,0),COLUMN()-15),INDEX(AdvancedStats!$A:$AD,MATCH($A222&amp;" NCAA",AdvancedStats!$B:$B,0),COLUMN()-15))</f>
        <v>0.439</v>
      </c>
      <c r="AK222" s="38">
        <f>IFERROR(INDEX(AdvancedStats!$A:$AD,MATCH($A222,AdvancedStats!$B:$B,0),COLUMN()-15),INDEX(AdvancedStats!$A:$AD,MATCH($A222&amp;" NCAA",AdvancedStats!$B:$B,0),COLUMN()-15))</f>
        <v>0.53200000000000003</v>
      </c>
      <c r="AL222" s="38">
        <f>IFERROR(INDEX(AdvancedStats!$A:$AD,MATCH($A222,AdvancedStats!$B:$B,0),COLUMN()-15),INDEX(AdvancedStats!$A:$AD,MATCH($A222&amp;" NCAA",AdvancedStats!$B:$B,0),COLUMN()-15))</f>
        <v>53.2</v>
      </c>
      <c r="AM222" s="38">
        <f>IFERROR(INDEX(AdvancedStats!$A:$AD,MATCH($A222,AdvancedStats!$B:$B,0),COLUMN()-15),INDEX(AdvancedStats!$A:$AD,MATCH($A222&amp;" NCAA",AdvancedStats!$B:$B,0),COLUMN()-15))</f>
        <v>51.5</v>
      </c>
      <c r="AN222" s="38">
        <f>IFERROR(INDEX(AdvancedStats!$A:$AD,MATCH($A222,AdvancedStats!$B:$B,0),COLUMN()-15),INDEX(AdvancedStats!$A:$AD,MATCH($A222&amp;" NCAA",AdvancedStats!$B:$B,0),COLUMN()-15))</f>
        <v>9.4</v>
      </c>
      <c r="AO222" s="38">
        <f>IFERROR(INDEX(AdvancedStats!$A:$AD,MATCH($A222,AdvancedStats!$B:$B,0),COLUMN()-15),INDEX(AdvancedStats!$A:$AD,MATCH($A222&amp;" NCAA",AdvancedStats!$B:$B,0),COLUMN()-15))</f>
        <v>7.9</v>
      </c>
      <c r="AP222" s="38">
        <f>IFERROR(INDEX(AdvancedStats!$A:$AD,MATCH($A222,AdvancedStats!$B:$B,0),COLUMN()-15),INDEX(AdvancedStats!$A:$AD,MATCH($A222&amp;" NCAA",AdvancedStats!$B:$B,0),COLUMN()-15))</f>
        <v>0.50900000000000001</v>
      </c>
      <c r="AQ222" s="38">
        <f>IFERROR(INDEX(AdvancedStats!$A:$AD,MATCH($A222,AdvancedStats!$B:$B,0),COLUMN()-15),INDEX(AdvancedStats!$A:$AD,MATCH($A222&amp;" NCAA",AdvancedStats!$B:$B,0),COLUMN()-15))</f>
        <v>17</v>
      </c>
      <c r="AR222" s="38">
        <f>IFERROR(INDEX(AdvancedStats!$A:$AD,MATCH($A222,AdvancedStats!$B:$B,0),COLUMN()-15),INDEX(AdvancedStats!$A:$AD,MATCH($A222&amp;" NCAA",AdvancedStats!$B:$B,0),COLUMN()-15))</f>
        <v>31.5</v>
      </c>
      <c r="AS222" s="38">
        <f>IFERROR(INDEX(AdvancedStats!$A:$AD,MATCH($A222,AdvancedStats!$B:$B,0),COLUMN()-15),INDEX(AdvancedStats!$A:$AD,MATCH($A222&amp;" NCAA",AdvancedStats!$B:$B,0),COLUMN()-15))</f>
        <v>0.186</v>
      </c>
      <c r="AT222" s="39">
        <f>IFERROR(INDEX(AdvancedOpponentStats!$A:$AD,MATCH($A222,AdvancedOpponentStats!$B:$B,0),COLUMN()-27),INDEX(AdvancedOpponentStats!$A:$AD,MATCH($A222&amp;" NCAA",AdvancedOpponentStats!$B:$B,0),COLUMN()-27))</f>
        <v>92.9</v>
      </c>
      <c r="AU222" s="39">
        <f>IFERROR(INDEX(AdvancedOpponentStats!$A:$AD,MATCH($A222,AdvancedOpponentStats!$B:$B,0),COLUMN()-27),INDEX(AdvancedOpponentStats!$A:$AD,MATCH($A222&amp;" NCAA",AdvancedOpponentStats!$B:$B,0),COLUMN()-27))</f>
        <v>0.37</v>
      </c>
      <c r="AV222" s="39">
        <f>IFERROR(INDEX(AdvancedOpponentStats!$A:$AD,MATCH($A222,AdvancedOpponentStats!$B:$B,0),COLUMN()-27),INDEX(AdvancedOpponentStats!$A:$AD,MATCH($A222&amp;" NCAA",AdvancedOpponentStats!$B:$B,0),COLUMN()-27))</f>
        <v>0.37</v>
      </c>
      <c r="AW222" s="39">
        <f>IFERROR(INDEX(AdvancedOpponentStats!$A:$AD,MATCH($A222,AdvancedOpponentStats!$B:$B,0),COLUMN()-27),INDEX(AdvancedOpponentStats!$A:$AD,MATCH($A222&amp;" NCAA",AdvancedOpponentStats!$B:$B,0),COLUMN()-27))</f>
        <v>0.5</v>
      </c>
      <c r="AX222" s="39">
        <f>IFERROR(INDEX(AdvancedOpponentStats!$A:$AD,MATCH($A222,AdvancedOpponentStats!$B:$B,0),COLUMN()-27),INDEX(AdvancedOpponentStats!$A:$AD,MATCH($A222&amp;" NCAA",AdvancedOpponentStats!$B:$B,0),COLUMN()-27))</f>
        <v>46.8</v>
      </c>
      <c r="AY222" s="39">
        <f>IFERROR(INDEX(AdvancedOpponentStats!$A:$AD,MATCH($A222,AdvancedOpponentStats!$B:$B,0),COLUMN()-27),INDEX(AdvancedOpponentStats!$A:$AD,MATCH($A222&amp;" NCAA",AdvancedOpponentStats!$B:$B,0),COLUMN()-27))</f>
        <v>49</v>
      </c>
      <c r="AZ222" s="39">
        <f>IFERROR(INDEX(AdvancedOpponentStats!$A:$AD,MATCH($A222,AdvancedOpponentStats!$B:$B,0),COLUMN()-27),INDEX(AdvancedOpponentStats!$A:$AD,MATCH($A222&amp;" NCAA",AdvancedOpponentStats!$B:$B,0),COLUMN()-27))</f>
        <v>9.6</v>
      </c>
      <c r="BA222" s="39">
        <f>IFERROR(INDEX(AdvancedOpponentStats!$A:$AD,MATCH($A222,AdvancedOpponentStats!$B:$B,0),COLUMN()-27),INDEX(AdvancedOpponentStats!$A:$AD,MATCH($A222&amp;" NCAA",AdvancedOpponentStats!$B:$B,0),COLUMN()-27))</f>
        <v>12.3</v>
      </c>
      <c r="BB222" s="39">
        <f>IFERROR(INDEX(AdvancedOpponentStats!$A:$AD,MATCH($A222,AdvancedOpponentStats!$B:$B,0),COLUMN()-27),INDEX(AdvancedOpponentStats!$A:$AD,MATCH($A222&amp;" NCAA",AdvancedOpponentStats!$B:$B,0),COLUMN()-27))</f>
        <v>0.46500000000000002</v>
      </c>
      <c r="BC222" s="39">
        <f>IFERROR(INDEX(AdvancedOpponentStats!$A:$AD,MATCH($A222,AdvancedOpponentStats!$B:$B,0),COLUMN()-27),INDEX(AdvancedOpponentStats!$A:$AD,MATCH($A222&amp;" NCAA",AdvancedOpponentStats!$B:$B,0),COLUMN()-27))</f>
        <v>17.8</v>
      </c>
      <c r="BD222" s="39">
        <f>IFERROR(INDEX(AdvancedOpponentStats!$A:$AD,MATCH($A222,AdvancedOpponentStats!$B:$B,0),COLUMN()-27),INDEX(AdvancedOpponentStats!$A:$AD,MATCH($A222&amp;" NCAA",AdvancedOpponentStats!$B:$B,0),COLUMN()-27))</f>
        <v>25.2</v>
      </c>
      <c r="BE222" s="39">
        <f>IFERROR(INDEX(AdvancedOpponentStats!$A:$AD,MATCH($A222,AdvancedOpponentStats!$B:$B,0),COLUMN()-27),INDEX(AdvancedOpponentStats!$A:$AD,MATCH($A222&amp;" NCAA",AdvancedOpponentStats!$B:$B,0),COLUMN()-27))</f>
        <v>0.247</v>
      </c>
      <c r="BF222" s="41">
        <f>IFERROR(INDEX(TeamRankings!$A:$R,MATCH($A222,TeamRankings!$B:$B,0),COLUMN()-49),INDEX(TeamRankings!$A:$R,MATCH($A222&amp;" NCAA",TeamRankings!$B:$B,0),COLUMN()-49))</f>
        <v>6.82</v>
      </c>
      <c r="BG222" s="41">
        <f>IFERROR(INDEX(TeamRankings!$A:$R,MATCH($A222,TeamRankings!$B:$B,0),COLUMN()-48),INDEX(TeamRankings!$A:$R,MATCH($A222&amp;" NCAA",TeamRankings!$B:$B,0),COLUMN()-48))</f>
        <v>-3.54</v>
      </c>
      <c r="BH222" s="41">
        <f>IFERROR(INDEX(TeamRankings!$A:$R,MATCH($A222,TeamRankings!$B:$B,0),COLUMN()-47),INDEX(TeamRankings!$A:$R,MATCH($A222&amp;" NCAA",TeamRankings!$B:$B,0),COLUMN()-47))</f>
        <v>-6.4</v>
      </c>
      <c r="BI222" s="41">
        <f>IFERROR(INDEX(TeamRankings!$A:$R,MATCH($A222,TeamRankings!$B:$B,0),COLUMN()-47),INDEX(TeamRankings!$A:$R,MATCH($A222&amp;" NCAA",TeamRankings!$B:$B,0),COLUMN()-47))</f>
        <v>6.1</v>
      </c>
      <c r="BJ222" s="41">
        <f>IFERROR(INDEX(TeamRankings!$A:$R,MATCH($A222,TeamRankings!$B:$B,0),COLUMN()-47),INDEX(TeamRankings!$A:$R,MATCH($A222&amp;" NCAA",TeamRankings!$B:$B,0),COLUMN()-47))</f>
        <v>-0.31</v>
      </c>
      <c r="BK222" s="41">
        <f>IFERROR(INDEX(TeamRankings!$A:$R,MATCH($A222,TeamRankings!$B:$B,0),COLUMN()-47),INDEX(TeamRankings!$A:$R,MATCH($A222&amp;" NCAA",TeamRankings!$B:$B,0),COLUMN()-47))</f>
        <v>98.48</v>
      </c>
      <c r="BL222" s="41">
        <f>IFERROR(INDEX(TeamRankings!$A:$R,MATCH($A222,TeamRankings!$B:$B,0),COLUMN()-47),INDEX(TeamRankings!$A:$R,MATCH($A222&amp;" NCAA",TeamRankings!$B:$B,0),COLUMN()-47))</f>
        <v>97.72</v>
      </c>
      <c r="BM222" s="41">
        <f>IFERROR(INDEX(TeamRankings!$A:$R,MATCH($A222,TeamRankings!$B:$B,0),COLUMN()-47),INDEX(TeamRankings!$A:$R,MATCH($A222&amp;" NCAA",TeamRankings!$B:$B,0),COLUMN()-47))</f>
        <v>0.75</v>
      </c>
      <c r="BN222">
        <f t="shared" si="63"/>
        <v>254</v>
      </c>
      <c r="BO222">
        <f t="shared" si="64"/>
        <v>83</v>
      </c>
      <c r="BP222">
        <f t="shared" si="50"/>
        <v>69.757575757575751</v>
      </c>
      <c r="BQ222" s="41" t="str">
        <f>INDEX(TeamRankings!$A:$R,MATCH($A222,TeamRankings!$B:$B,0),3)</f>
        <v>CUSA</v>
      </c>
      <c r="BR222" s="40">
        <f t="shared" si="51"/>
        <v>10.099999999999994</v>
      </c>
      <c r="BS222" s="40">
        <f t="shared" si="52"/>
        <v>-9.099999999999997E-2</v>
      </c>
      <c r="BT222" s="40">
        <f t="shared" si="53"/>
        <v>6.9000000000000006E-2</v>
      </c>
      <c r="BU222" s="40">
        <f t="shared" si="54"/>
        <v>3.2000000000000028E-2</v>
      </c>
      <c r="BV222" s="40">
        <f t="shared" si="55"/>
        <v>6.4000000000000057</v>
      </c>
      <c r="BW222" s="40">
        <f t="shared" si="56"/>
        <v>2.5</v>
      </c>
      <c r="BX222" s="40">
        <f t="shared" si="57"/>
        <v>-0.19999999999999929</v>
      </c>
      <c r="BY222" s="40">
        <f t="shared" si="58"/>
        <v>-4.4000000000000004</v>
      </c>
      <c r="BZ222" s="40">
        <f t="shared" si="59"/>
        <v>4.3999999999999984E-2</v>
      </c>
      <c r="CA222" s="40">
        <f t="shared" si="60"/>
        <v>-0.80000000000000071</v>
      </c>
      <c r="CB222" s="40">
        <f t="shared" si="61"/>
        <v>6.3000000000000007</v>
      </c>
      <c r="CC222" s="40">
        <f t="shared" si="62"/>
        <v>-6.0999999999999999E-2</v>
      </c>
    </row>
    <row r="223" spans="1:81" x14ac:dyDescent="0.25">
      <c r="A223" t="s">
        <v>345</v>
      </c>
      <c r="B223">
        <f>IFERROR(INDEX(BasicStats!$A:$AH,MATCH($A223,BasicStats!$B:$B,0),COLUMN()+1),INDEX(BasicStats!$A:$AH,MATCH($A223&amp;" NCAA",BasicStats!$B:$B,0),COLUMN()+1))</f>
        <v>34</v>
      </c>
      <c r="C223">
        <f>IFERROR(INDEX(BasicStats!$A:$AH,MATCH($A223,BasicStats!$B:$B,0),COLUMN()+1),INDEX(BasicStats!$A:$AH,MATCH($A223&amp;" NCAA",BasicStats!$B:$B,0),COLUMN()+1))</f>
        <v>23</v>
      </c>
      <c r="D223">
        <f>IFERROR(INDEX(BasicStats!$A:$AH,MATCH($A223,BasicStats!$B:$B,0),COLUMN()+1),INDEX(BasicStats!$A:$AH,MATCH($A223&amp;" NCAA",BasicStats!$B:$B,0),COLUMN()+1))</f>
        <v>11</v>
      </c>
      <c r="E223">
        <f>IFERROR(INDEX(BasicStats!$A:$AH,MATCH($A223,BasicStats!$B:$B,0),COLUMN()+1),INDEX(BasicStats!$A:$AH,MATCH($A223&amp;" NCAA",BasicStats!$B:$B,0),COLUMN()+1))</f>
        <v>0.67600000000000005</v>
      </c>
      <c r="F223">
        <f>IFERROR(INDEX(BasicStats!$A:$AH,MATCH($A223,BasicStats!$B:$B,0),COLUMN()+1),INDEX(BasicStats!$A:$AH,MATCH($A223&amp;" NCAA",BasicStats!$B:$B,0),COLUMN()+1))</f>
        <v>3.96</v>
      </c>
      <c r="G223">
        <f>IFERROR(INDEX(BasicStats!$A:$AH,MATCH($A223,BasicStats!$B:$B,0),COLUMN()+1),INDEX(BasicStats!$A:$AH,MATCH($A223&amp;" NCAA",BasicStats!$B:$B,0),COLUMN()+1))</f>
        <v>-0.69</v>
      </c>
      <c r="H223">
        <f>IFERROR(INDEX(BasicStats!$A:$AH,MATCH($A223,BasicStats!$B:$B,0),COLUMN()+1),INDEX(BasicStats!$A:$AH,MATCH($A223&amp;" NCAA",BasicStats!$B:$B,0),COLUMN()+1))</f>
        <v>14</v>
      </c>
      <c r="I223">
        <f>IFERROR(INDEX(BasicStats!$A:$AH,MATCH($A223,BasicStats!$B:$B,0),COLUMN()+1),INDEX(BasicStats!$A:$AH,MATCH($A223&amp;" NCAA",BasicStats!$B:$B,0),COLUMN()+1))</f>
        <v>4</v>
      </c>
      <c r="J223">
        <f>IFERROR(INDEX(BasicStats!$A:$AH,MATCH($A223,BasicStats!$B:$B,0),COLUMN()+1),INDEX(BasicStats!$A:$AH,MATCH($A223&amp;" NCAA",BasicStats!$B:$B,0),COLUMN()+1))</f>
        <v>11</v>
      </c>
      <c r="K223">
        <f>IFERROR(INDEX(BasicStats!$A:$AH,MATCH($A223,BasicStats!$B:$B,0),COLUMN()+1),INDEX(BasicStats!$A:$AH,MATCH($A223&amp;" NCAA",BasicStats!$B:$B,0),COLUMN()+1))</f>
        <v>2</v>
      </c>
      <c r="L223">
        <f>IFERROR(INDEX(BasicStats!$A:$AH,MATCH($A223,BasicStats!$B:$B,0),COLUMN()+1),INDEX(BasicStats!$A:$AH,MATCH($A223&amp;" NCAA",BasicStats!$B:$B,0),COLUMN()+1))</f>
        <v>8</v>
      </c>
      <c r="M223">
        <f>IFERROR(INDEX(BasicStats!$A:$AH,MATCH($A223,BasicStats!$B:$B,0),COLUMN()+1),INDEX(BasicStats!$A:$AH,MATCH($A223&amp;" NCAA",BasicStats!$B:$B,0),COLUMN()+1))</f>
        <v>6</v>
      </c>
      <c r="N223">
        <f>IFERROR(INDEX(BasicStats!$A:$AH,MATCH($A223,BasicStats!$B:$B,0),COLUMN()+1),INDEX(BasicStats!$A:$AH,MATCH($A223&amp;" NCAA",BasicStats!$B:$B,0),COLUMN()+1))</f>
        <v>2564</v>
      </c>
      <c r="O223">
        <f>IFERROR(INDEX(BasicStats!$A:$AH,MATCH($A223,BasicStats!$B:$B,0),COLUMN()+1),INDEX(BasicStats!$A:$AH,MATCH($A223&amp;" NCAA",BasicStats!$B:$B,0),COLUMN()+1))</f>
        <v>2406</v>
      </c>
      <c r="P223">
        <f>IFERROR(INDEX(BasicStats!$A:$AH,MATCH($A223,BasicStats!$B:$B,0),COLUMN()+1),INDEX(BasicStats!$A:$AH,MATCH($A223&amp;" NCAA",BasicStats!$B:$B,0),COLUMN()+1))</f>
        <v>0</v>
      </c>
      <c r="Q223">
        <f>IFERROR(INDEX(BasicStats!$A:$AH,MATCH($A223,BasicStats!$B:$B,0),COLUMN()+1),INDEX(BasicStats!$A:$AH,MATCH($A223&amp;" NCAA",BasicStats!$B:$B,0),COLUMN()+1))</f>
        <v>1385</v>
      </c>
      <c r="R223">
        <f>IFERROR(INDEX(BasicStats!$A:$AH,MATCH($A223,BasicStats!$B:$B,0),COLUMN()+1),INDEX(BasicStats!$A:$AH,MATCH($A223&amp;" NCAA",BasicStats!$B:$B,0),COLUMN()+1))</f>
        <v>880</v>
      </c>
      <c r="S223">
        <f>IFERROR(INDEX(BasicStats!$A:$AH,MATCH($A223,BasicStats!$B:$B,0),COLUMN()+1),INDEX(BasicStats!$A:$AH,MATCH($A223&amp;" NCAA",BasicStats!$B:$B,0),COLUMN()+1))</f>
        <v>1848</v>
      </c>
      <c r="T223">
        <f>IFERROR(INDEX(BasicStats!$A:$AH,MATCH($A223,BasicStats!$B:$B,0),COLUMN()+1),INDEX(BasicStats!$A:$AH,MATCH($A223&amp;" NCAA",BasicStats!$B:$B,0),COLUMN()+1))</f>
        <v>0.47599999999999998</v>
      </c>
      <c r="U223">
        <f>IFERROR(INDEX(BasicStats!$A:$AH,MATCH($A223,BasicStats!$B:$B,0),COLUMN()+1),INDEX(BasicStats!$A:$AH,MATCH($A223&amp;" NCAA",BasicStats!$B:$B,0),COLUMN()+1))</f>
        <v>328</v>
      </c>
      <c r="V223">
        <f>IFERROR(INDEX(BasicStats!$A:$AH,MATCH($A223,BasicStats!$B:$B,0),COLUMN()+1),INDEX(BasicStats!$A:$AH,MATCH($A223&amp;" NCAA",BasicStats!$B:$B,0),COLUMN()+1))</f>
        <v>858</v>
      </c>
      <c r="W223">
        <f>IFERROR(INDEX(BasicStats!$A:$AH,MATCH($A223,BasicStats!$B:$B,0),COLUMN()+1),INDEX(BasicStats!$A:$AH,MATCH($A223&amp;" NCAA",BasicStats!$B:$B,0),COLUMN()+1))</f>
        <v>0.38200000000000001</v>
      </c>
      <c r="X223">
        <f>IFERROR(INDEX(BasicStats!$A:$AH,MATCH($A223,BasicStats!$B:$B,0),COLUMN()+1),INDEX(BasicStats!$A:$AH,MATCH($A223&amp;" NCAA",BasicStats!$B:$B,0),COLUMN()+1))</f>
        <v>476</v>
      </c>
      <c r="Y223">
        <f>IFERROR(INDEX(BasicStats!$A:$AH,MATCH($A223,BasicStats!$B:$B,0),COLUMN()+1),INDEX(BasicStats!$A:$AH,MATCH($A223&amp;" NCAA",BasicStats!$B:$B,0),COLUMN()+1))</f>
        <v>634</v>
      </c>
      <c r="Z223">
        <f>IFERROR(INDEX(BasicStats!$A:$AH,MATCH($A223,BasicStats!$B:$B,0),COLUMN()+1),INDEX(BasicStats!$A:$AH,MATCH($A223&amp;" NCAA",BasicStats!$B:$B,0),COLUMN()+1))</f>
        <v>0.751</v>
      </c>
      <c r="AA223">
        <f>IFERROR(INDEX(BasicStats!$A:$AH,MATCH($A223,BasicStats!$B:$B,0),COLUMN()+1),INDEX(BasicStats!$A:$AH,MATCH($A223&amp;" NCAA",BasicStats!$B:$B,0),COLUMN()+1))</f>
        <v>237</v>
      </c>
      <c r="AB223">
        <f>IFERROR(INDEX(BasicStats!$A:$AH,MATCH($A223,BasicStats!$B:$B,0),COLUMN()+1),INDEX(BasicStats!$A:$AH,MATCH($A223&amp;" NCAA",BasicStats!$B:$B,0),COLUMN()+1))</f>
        <v>1075</v>
      </c>
      <c r="AC223">
        <f>IFERROR(INDEX(BasicStats!$A:$AH,MATCH($A223,BasicStats!$B:$B,0),COLUMN()+1),INDEX(BasicStats!$A:$AH,MATCH($A223&amp;" NCAA",BasicStats!$B:$B,0),COLUMN()+1))</f>
        <v>480</v>
      </c>
      <c r="AD223">
        <f>IFERROR(INDEX(BasicStats!$A:$AH,MATCH($A223,BasicStats!$B:$B,0),COLUMN()+1),INDEX(BasicStats!$A:$AH,MATCH($A223&amp;" NCAA",BasicStats!$B:$B,0),COLUMN()+1))</f>
        <v>211</v>
      </c>
      <c r="AE223">
        <f>IFERROR(INDEX(BasicStats!$A:$AH,MATCH($A223,BasicStats!$B:$B,0),COLUMN()+1),INDEX(BasicStats!$A:$AH,MATCH($A223&amp;" NCAA",BasicStats!$B:$B,0),COLUMN()+1))</f>
        <v>74</v>
      </c>
      <c r="AF223">
        <f>IFERROR(INDEX(BasicStats!$A:$AH,MATCH($A223,BasicStats!$B:$B,0),COLUMN()+1),INDEX(BasicStats!$A:$AH,MATCH($A223&amp;" NCAA",BasicStats!$B:$B,0),COLUMN()+1))</f>
        <v>381</v>
      </c>
      <c r="AG223" s="38">
        <f>IFERROR(INDEX(AdvancedStats!$A:$AD,MATCH($A223,AdvancedStats!$B:$B,0),COLUMN()-15),INDEX(AdvancedStats!$A:$AD,MATCH($A223&amp;" NCAA",AdvancedStats!$B:$B,0),COLUMN()-15))</f>
        <v>66.3</v>
      </c>
      <c r="AH223" s="38">
        <f>IFERROR(INDEX(AdvancedStats!$A:$AD,MATCH($A223,AdvancedStats!$B:$B,0),COLUMN()-15),INDEX(AdvancedStats!$A:$AD,MATCH($A223&amp;" NCAA",AdvancedStats!$B:$B,0),COLUMN()-15))</f>
        <v>111.7</v>
      </c>
      <c r="AI223" s="38">
        <f>IFERROR(INDEX(AdvancedStats!$A:$AD,MATCH($A223,AdvancedStats!$B:$B,0),COLUMN()-15),INDEX(AdvancedStats!$A:$AD,MATCH($A223&amp;" NCAA",AdvancedStats!$B:$B,0),COLUMN()-15))</f>
        <v>0.34300000000000003</v>
      </c>
      <c r="AJ223" s="38">
        <f>IFERROR(INDEX(AdvancedStats!$A:$AD,MATCH($A223,AdvancedStats!$B:$B,0),COLUMN()-15),INDEX(AdvancedStats!$A:$AD,MATCH($A223&amp;" NCAA",AdvancedStats!$B:$B,0),COLUMN()-15))</f>
        <v>0.46400000000000002</v>
      </c>
      <c r="AK223" s="38">
        <f>IFERROR(INDEX(AdvancedStats!$A:$AD,MATCH($A223,AdvancedStats!$B:$B,0),COLUMN()-15),INDEX(AdvancedStats!$A:$AD,MATCH($A223&amp;" NCAA",AdvancedStats!$B:$B,0),COLUMN()-15))</f>
        <v>0.59699999999999998</v>
      </c>
      <c r="AL223" s="38">
        <f>IFERROR(INDEX(AdvancedStats!$A:$AD,MATCH($A223,AdvancedStats!$B:$B,0),COLUMN()-15),INDEX(AdvancedStats!$A:$AD,MATCH($A223&amp;" NCAA",AdvancedStats!$B:$B,0),COLUMN()-15))</f>
        <v>49.7</v>
      </c>
      <c r="AM223" s="38">
        <f>IFERROR(INDEX(AdvancedStats!$A:$AD,MATCH($A223,AdvancedStats!$B:$B,0),COLUMN()-15),INDEX(AdvancedStats!$A:$AD,MATCH($A223&amp;" NCAA",AdvancedStats!$B:$B,0),COLUMN()-15))</f>
        <v>54.5</v>
      </c>
      <c r="AN223" s="38">
        <f>IFERROR(INDEX(AdvancedStats!$A:$AD,MATCH($A223,AdvancedStats!$B:$B,0),COLUMN()-15),INDEX(AdvancedStats!$A:$AD,MATCH($A223&amp;" NCAA",AdvancedStats!$B:$B,0),COLUMN()-15))</f>
        <v>9.1999999999999993</v>
      </c>
      <c r="AO223" s="38">
        <f>IFERROR(INDEX(AdvancedStats!$A:$AD,MATCH($A223,AdvancedStats!$B:$B,0),COLUMN()-15),INDEX(AdvancedStats!$A:$AD,MATCH($A223&amp;" NCAA",AdvancedStats!$B:$B,0),COLUMN()-15))</f>
        <v>6</v>
      </c>
      <c r="AP223" s="38">
        <f>IFERROR(INDEX(AdvancedStats!$A:$AD,MATCH($A223,AdvancedStats!$B:$B,0),COLUMN()-15),INDEX(AdvancedStats!$A:$AD,MATCH($A223&amp;" NCAA",AdvancedStats!$B:$B,0),COLUMN()-15))</f>
        <v>0.56499999999999995</v>
      </c>
      <c r="AQ223" s="38">
        <f>IFERROR(INDEX(AdvancedStats!$A:$AD,MATCH($A223,AdvancedStats!$B:$B,0),COLUMN()-15),INDEX(AdvancedStats!$A:$AD,MATCH($A223&amp;" NCAA",AdvancedStats!$B:$B,0),COLUMN()-15))</f>
        <v>15.1</v>
      </c>
      <c r="AR223" s="38">
        <f>IFERROR(INDEX(AdvancedStats!$A:$AD,MATCH($A223,AdvancedStats!$B:$B,0),COLUMN()-15),INDEX(AdvancedStats!$A:$AD,MATCH($A223&amp;" NCAA",AdvancedStats!$B:$B,0),COLUMN()-15))</f>
        <v>22.5</v>
      </c>
      <c r="AS223" s="38">
        <f>IFERROR(INDEX(AdvancedStats!$A:$AD,MATCH($A223,AdvancedStats!$B:$B,0),COLUMN()-15),INDEX(AdvancedStats!$A:$AD,MATCH($A223&amp;" NCAA",AdvancedStats!$B:$B,0),COLUMN()-15))</f>
        <v>0.25800000000000001</v>
      </c>
      <c r="AT223" s="39">
        <f>IFERROR(INDEX(AdvancedOpponentStats!$A:$AD,MATCH($A223,AdvancedOpponentStats!$B:$B,0),COLUMN()-27),INDEX(AdvancedOpponentStats!$A:$AD,MATCH($A223&amp;" NCAA",AdvancedOpponentStats!$B:$B,0),COLUMN()-27))</f>
        <v>104.8</v>
      </c>
      <c r="AU223" s="39">
        <f>IFERROR(INDEX(AdvancedOpponentStats!$A:$AD,MATCH($A223,AdvancedOpponentStats!$B:$B,0),COLUMN()-27),INDEX(AdvancedOpponentStats!$A:$AD,MATCH($A223&amp;" NCAA",AdvancedOpponentStats!$B:$B,0),COLUMN()-27))</f>
        <v>0.27800000000000002</v>
      </c>
      <c r="AV223" s="39">
        <f>IFERROR(INDEX(AdvancedOpponentStats!$A:$AD,MATCH($A223,AdvancedOpponentStats!$B:$B,0),COLUMN()-27),INDEX(AdvancedOpponentStats!$A:$AD,MATCH($A223&amp;" NCAA",AdvancedOpponentStats!$B:$B,0),COLUMN()-27))</f>
        <v>0.35899999999999999</v>
      </c>
      <c r="AW223" s="39">
        <f>IFERROR(INDEX(AdvancedOpponentStats!$A:$AD,MATCH($A223,AdvancedOpponentStats!$B:$B,0),COLUMN()-27),INDEX(AdvancedOpponentStats!$A:$AD,MATCH($A223&amp;" NCAA",AdvancedOpponentStats!$B:$B,0),COLUMN()-27))</f>
        <v>0.55000000000000004</v>
      </c>
      <c r="AX223" s="39">
        <f>IFERROR(INDEX(AdvancedOpponentStats!$A:$AD,MATCH($A223,AdvancedOpponentStats!$B:$B,0),COLUMN()-27),INDEX(AdvancedOpponentStats!$A:$AD,MATCH($A223&amp;" NCAA",AdvancedOpponentStats!$B:$B,0),COLUMN()-27))</f>
        <v>50.3</v>
      </c>
      <c r="AY223" s="39">
        <f>IFERROR(INDEX(AdvancedOpponentStats!$A:$AD,MATCH($A223,AdvancedOpponentStats!$B:$B,0),COLUMN()-27),INDEX(AdvancedOpponentStats!$A:$AD,MATCH($A223&amp;" NCAA",AdvancedOpponentStats!$B:$B,0),COLUMN()-27))</f>
        <v>45.3</v>
      </c>
      <c r="AZ223" s="39">
        <f>IFERROR(INDEX(AdvancedOpponentStats!$A:$AD,MATCH($A223,AdvancedOpponentStats!$B:$B,0),COLUMN()-27),INDEX(AdvancedOpponentStats!$A:$AD,MATCH($A223&amp;" NCAA",AdvancedOpponentStats!$B:$B,0),COLUMN()-27))</f>
        <v>8.1</v>
      </c>
      <c r="BA223" s="39">
        <f>IFERROR(INDEX(AdvancedOpponentStats!$A:$AD,MATCH($A223,AdvancedOpponentStats!$B:$B,0),COLUMN()-27),INDEX(AdvancedOpponentStats!$A:$AD,MATCH($A223&amp;" NCAA",AdvancedOpponentStats!$B:$B,0),COLUMN()-27))</f>
        <v>7.4</v>
      </c>
      <c r="BB223" s="39">
        <f>IFERROR(INDEX(AdvancedOpponentStats!$A:$AD,MATCH($A223,AdvancedOpponentStats!$B:$B,0),COLUMN()-27),INDEX(AdvancedOpponentStats!$A:$AD,MATCH($A223&amp;" NCAA",AdvancedOpponentStats!$B:$B,0),COLUMN()-27))</f>
        <v>0.52100000000000002</v>
      </c>
      <c r="BC223" s="39">
        <f>IFERROR(INDEX(AdvancedOpponentStats!$A:$AD,MATCH($A223,AdvancedOpponentStats!$B:$B,0),COLUMN()-27),INDEX(AdvancedOpponentStats!$A:$AD,MATCH($A223&amp;" NCAA",AdvancedOpponentStats!$B:$B,0),COLUMN()-27))</f>
        <v>14.9</v>
      </c>
      <c r="BD223" s="39">
        <f>IFERROR(INDEX(AdvancedOpponentStats!$A:$AD,MATCH($A223,AdvancedOpponentStats!$B:$B,0),COLUMN()-27),INDEX(AdvancedOpponentStats!$A:$AD,MATCH($A223&amp;" NCAA",AdvancedOpponentStats!$B:$B,0),COLUMN()-27))</f>
        <v>24.5</v>
      </c>
      <c r="BE223" s="39">
        <f>IFERROR(INDEX(AdvancedOpponentStats!$A:$AD,MATCH($A223,AdvancedOpponentStats!$B:$B,0),COLUMN()-27),INDEX(AdvancedOpponentStats!$A:$AD,MATCH($A223&amp;" NCAA",AdvancedOpponentStats!$B:$B,0),COLUMN()-27))</f>
        <v>0.20399999999999999</v>
      </c>
      <c r="BF223" s="41">
        <f>IFERROR(INDEX(TeamRankings!$A:$R,MATCH($A223,TeamRankings!$B:$B,0),COLUMN()-49),INDEX(TeamRankings!$A:$R,MATCH($A223&amp;" NCAA",TeamRankings!$B:$B,0),COLUMN()-49))</f>
        <v>4.6500000000000004</v>
      </c>
      <c r="BG223" s="41">
        <f>IFERROR(INDEX(TeamRankings!$A:$R,MATCH($A223,TeamRankings!$B:$B,0),COLUMN()-48),INDEX(TeamRankings!$A:$R,MATCH($A223&amp;" NCAA",TeamRankings!$B:$B,0),COLUMN()-48))</f>
        <v>-0.69</v>
      </c>
      <c r="BH223" s="41">
        <f>IFERROR(INDEX(TeamRankings!$A:$R,MATCH($A223,TeamRankings!$B:$B,0),COLUMN()-47),INDEX(TeamRankings!$A:$R,MATCH($A223&amp;" NCAA",TeamRankings!$B:$B,0),COLUMN()-47))</f>
        <v>2.74</v>
      </c>
      <c r="BI223" s="41">
        <f>IFERROR(INDEX(TeamRankings!$A:$R,MATCH($A223,TeamRankings!$B:$B,0),COLUMN()-47),INDEX(TeamRankings!$A:$R,MATCH($A223&amp;" NCAA",TeamRankings!$B:$B,0),COLUMN()-47))</f>
        <v>1.22</v>
      </c>
      <c r="BJ223" s="41">
        <f>IFERROR(INDEX(TeamRankings!$A:$R,MATCH($A223,TeamRankings!$B:$B,0),COLUMN()-47),INDEX(TeamRankings!$A:$R,MATCH($A223&amp;" NCAA",TeamRankings!$B:$B,0),COLUMN()-47))</f>
        <v>3.96</v>
      </c>
      <c r="BK223" s="41">
        <f>IFERROR(INDEX(TeamRankings!$A:$R,MATCH($A223,TeamRankings!$B:$B,0),COLUMN()-47),INDEX(TeamRankings!$A:$R,MATCH($A223&amp;" NCAA",TeamRankings!$B:$B,0),COLUMN()-47))</f>
        <v>110</v>
      </c>
      <c r="BL223" s="41">
        <f>IFERROR(INDEX(TeamRankings!$A:$R,MATCH($A223,TeamRankings!$B:$B,0),COLUMN()-47),INDEX(TeamRankings!$A:$R,MATCH($A223&amp;" NCAA",TeamRankings!$B:$B,0),COLUMN()-47))</f>
        <v>103.6</v>
      </c>
      <c r="BM223" s="41">
        <f>IFERROR(INDEX(TeamRankings!$A:$R,MATCH($A223,TeamRankings!$B:$B,0),COLUMN()-47),INDEX(TeamRankings!$A:$R,MATCH($A223&amp;" NCAA",TeamRankings!$B:$B,0),COLUMN()-47))</f>
        <v>6.4</v>
      </c>
      <c r="BN223">
        <f t="shared" si="63"/>
        <v>67</v>
      </c>
      <c r="BO223">
        <f t="shared" si="64"/>
        <v>171</v>
      </c>
      <c r="BP223">
        <f t="shared" si="50"/>
        <v>75.411764705882348</v>
      </c>
      <c r="BQ223" s="41" t="str">
        <f>INDEX(TeamRankings!$A:$R,MATCH($A223,TeamRankings!$B:$B,0),3)</f>
        <v>CAA</v>
      </c>
      <c r="BR223" s="40">
        <f t="shared" si="51"/>
        <v>6.9000000000000057</v>
      </c>
      <c r="BS223" s="40">
        <f t="shared" si="52"/>
        <v>6.5000000000000002E-2</v>
      </c>
      <c r="BT223" s="40">
        <f t="shared" si="53"/>
        <v>0.10500000000000004</v>
      </c>
      <c r="BU223" s="40">
        <f t="shared" si="54"/>
        <v>4.6999999999999931E-2</v>
      </c>
      <c r="BV223" s="40">
        <f t="shared" si="55"/>
        <v>-0.59999999999999432</v>
      </c>
      <c r="BW223" s="40">
        <f t="shared" si="56"/>
        <v>9.2000000000000028</v>
      </c>
      <c r="BX223" s="40">
        <f t="shared" si="57"/>
        <v>1.0999999999999996</v>
      </c>
      <c r="BY223" s="40">
        <f t="shared" si="58"/>
        <v>-1.4000000000000004</v>
      </c>
      <c r="BZ223" s="40">
        <f t="shared" si="59"/>
        <v>4.3999999999999928E-2</v>
      </c>
      <c r="CA223" s="40">
        <f t="shared" si="60"/>
        <v>0.19999999999999929</v>
      </c>
      <c r="CB223" s="40">
        <f t="shared" si="61"/>
        <v>-2</v>
      </c>
      <c r="CC223" s="40">
        <f t="shared" si="62"/>
        <v>5.400000000000002E-2</v>
      </c>
    </row>
    <row r="224" spans="1:81" x14ac:dyDescent="0.25">
      <c r="A224" t="s">
        <v>346</v>
      </c>
      <c r="B224">
        <f>IFERROR(INDEX(BasicStats!$A:$AH,MATCH($A224,BasicStats!$B:$B,0),COLUMN()+1),INDEX(BasicStats!$A:$AH,MATCH($A224&amp;" NCAA",BasicStats!$B:$B,0),COLUMN()+1))</f>
        <v>31</v>
      </c>
      <c r="C224">
        <f>IFERROR(INDEX(BasicStats!$A:$AH,MATCH($A224,BasicStats!$B:$B,0),COLUMN()+1),INDEX(BasicStats!$A:$AH,MATCH($A224&amp;" NCAA",BasicStats!$B:$B,0),COLUMN()+1))</f>
        <v>10</v>
      </c>
      <c r="D224">
        <f>IFERROR(INDEX(BasicStats!$A:$AH,MATCH($A224,BasicStats!$B:$B,0),COLUMN()+1),INDEX(BasicStats!$A:$AH,MATCH($A224&amp;" NCAA",BasicStats!$B:$B,0),COLUMN()+1))</f>
        <v>21</v>
      </c>
      <c r="E224">
        <f>IFERROR(INDEX(BasicStats!$A:$AH,MATCH($A224,BasicStats!$B:$B,0),COLUMN()+1),INDEX(BasicStats!$A:$AH,MATCH($A224&amp;" NCAA",BasicStats!$B:$B,0),COLUMN()+1))</f>
        <v>0.32300000000000001</v>
      </c>
      <c r="F224">
        <f>IFERROR(INDEX(BasicStats!$A:$AH,MATCH($A224,BasicStats!$B:$B,0),COLUMN()+1),INDEX(BasicStats!$A:$AH,MATCH($A224&amp;" NCAA",BasicStats!$B:$B,0),COLUMN()+1))</f>
        <v>-10.72</v>
      </c>
      <c r="G224">
        <f>IFERROR(INDEX(BasicStats!$A:$AH,MATCH($A224,BasicStats!$B:$B,0),COLUMN()+1),INDEX(BasicStats!$A:$AH,MATCH($A224&amp;" NCAA",BasicStats!$B:$B,0),COLUMN()+1))</f>
        <v>-6.21</v>
      </c>
      <c r="H224">
        <f>IFERROR(INDEX(BasicStats!$A:$AH,MATCH($A224,BasicStats!$B:$B,0),COLUMN()+1),INDEX(BasicStats!$A:$AH,MATCH($A224&amp;" NCAA",BasicStats!$B:$B,0),COLUMN()+1))</f>
        <v>8</v>
      </c>
      <c r="I224">
        <f>IFERROR(INDEX(BasicStats!$A:$AH,MATCH($A224,BasicStats!$B:$B,0),COLUMN()+1),INDEX(BasicStats!$A:$AH,MATCH($A224&amp;" NCAA",BasicStats!$B:$B,0),COLUMN()+1))</f>
        <v>12</v>
      </c>
      <c r="J224">
        <f>IFERROR(INDEX(BasicStats!$A:$AH,MATCH($A224,BasicStats!$B:$B,0),COLUMN()+1),INDEX(BasicStats!$A:$AH,MATCH($A224&amp;" NCAA",BasicStats!$B:$B,0),COLUMN()+1))</f>
        <v>5</v>
      </c>
      <c r="K224">
        <f>IFERROR(INDEX(BasicStats!$A:$AH,MATCH($A224,BasicStats!$B:$B,0),COLUMN()+1),INDEX(BasicStats!$A:$AH,MATCH($A224&amp;" NCAA",BasicStats!$B:$B,0),COLUMN()+1))</f>
        <v>7</v>
      </c>
      <c r="L224">
        <f>IFERROR(INDEX(BasicStats!$A:$AH,MATCH($A224,BasicStats!$B:$B,0),COLUMN()+1),INDEX(BasicStats!$A:$AH,MATCH($A224&amp;" NCAA",BasicStats!$B:$B,0),COLUMN()+1))</f>
        <v>5</v>
      </c>
      <c r="M224">
        <f>IFERROR(INDEX(BasicStats!$A:$AH,MATCH($A224,BasicStats!$B:$B,0),COLUMN()+1),INDEX(BasicStats!$A:$AH,MATCH($A224&amp;" NCAA",BasicStats!$B:$B,0),COLUMN()+1))</f>
        <v>13</v>
      </c>
      <c r="N224">
        <f>IFERROR(INDEX(BasicStats!$A:$AH,MATCH($A224,BasicStats!$B:$B,0),COLUMN()+1),INDEX(BasicStats!$A:$AH,MATCH($A224&amp;" NCAA",BasicStats!$B:$B,0),COLUMN()+1))</f>
        <v>2262</v>
      </c>
      <c r="O224">
        <f>IFERROR(INDEX(BasicStats!$A:$AH,MATCH($A224,BasicStats!$B:$B,0),COLUMN()+1),INDEX(BasicStats!$A:$AH,MATCH($A224&amp;" NCAA",BasicStats!$B:$B,0),COLUMN()+1))</f>
        <v>2402</v>
      </c>
      <c r="P224">
        <f>IFERROR(INDEX(BasicStats!$A:$AH,MATCH($A224,BasicStats!$B:$B,0),COLUMN()+1),INDEX(BasicStats!$A:$AH,MATCH($A224&amp;" NCAA",BasicStats!$B:$B,0),COLUMN()+1))</f>
        <v>0</v>
      </c>
      <c r="Q224">
        <f>IFERROR(INDEX(BasicStats!$A:$AH,MATCH($A224,BasicStats!$B:$B,0),COLUMN()+1),INDEX(BasicStats!$A:$AH,MATCH($A224&amp;" NCAA",BasicStats!$B:$B,0),COLUMN()+1))</f>
        <v>1250</v>
      </c>
      <c r="R224">
        <f>IFERROR(INDEX(BasicStats!$A:$AH,MATCH($A224,BasicStats!$B:$B,0),COLUMN()+1),INDEX(BasicStats!$A:$AH,MATCH($A224&amp;" NCAA",BasicStats!$B:$B,0),COLUMN()+1))</f>
        <v>785</v>
      </c>
      <c r="S224">
        <f>IFERROR(INDEX(BasicStats!$A:$AH,MATCH($A224,BasicStats!$B:$B,0),COLUMN()+1),INDEX(BasicStats!$A:$AH,MATCH($A224&amp;" NCAA",BasicStats!$B:$B,0),COLUMN()+1))</f>
        <v>1819</v>
      </c>
      <c r="T224">
        <f>IFERROR(INDEX(BasicStats!$A:$AH,MATCH($A224,BasicStats!$B:$B,0),COLUMN()+1),INDEX(BasicStats!$A:$AH,MATCH($A224&amp;" NCAA",BasicStats!$B:$B,0),COLUMN()+1))</f>
        <v>0.432</v>
      </c>
      <c r="U224">
        <f>IFERROR(INDEX(BasicStats!$A:$AH,MATCH($A224,BasicStats!$B:$B,0),COLUMN()+1),INDEX(BasicStats!$A:$AH,MATCH($A224&amp;" NCAA",BasicStats!$B:$B,0),COLUMN()+1))</f>
        <v>259</v>
      </c>
      <c r="V224">
        <f>IFERROR(INDEX(BasicStats!$A:$AH,MATCH($A224,BasicStats!$B:$B,0),COLUMN()+1),INDEX(BasicStats!$A:$AH,MATCH($A224&amp;" NCAA",BasicStats!$B:$B,0),COLUMN()+1))</f>
        <v>749</v>
      </c>
      <c r="W224">
        <f>IFERROR(INDEX(BasicStats!$A:$AH,MATCH($A224,BasicStats!$B:$B,0),COLUMN()+1),INDEX(BasicStats!$A:$AH,MATCH($A224&amp;" NCAA",BasicStats!$B:$B,0),COLUMN()+1))</f>
        <v>0.34599999999999997</v>
      </c>
      <c r="X224">
        <f>IFERROR(INDEX(BasicStats!$A:$AH,MATCH($A224,BasicStats!$B:$B,0),COLUMN()+1),INDEX(BasicStats!$A:$AH,MATCH($A224&amp;" NCAA",BasicStats!$B:$B,0),COLUMN()+1))</f>
        <v>433</v>
      </c>
      <c r="Y224">
        <f>IFERROR(INDEX(BasicStats!$A:$AH,MATCH($A224,BasicStats!$B:$B,0),COLUMN()+1),INDEX(BasicStats!$A:$AH,MATCH($A224&amp;" NCAA",BasicStats!$B:$B,0),COLUMN()+1))</f>
        <v>614</v>
      </c>
      <c r="Z224">
        <f>IFERROR(INDEX(BasicStats!$A:$AH,MATCH($A224,BasicStats!$B:$B,0),COLUMN()+1),INDEX(BasicStats!$A:$AH,MATCH($A224&amp;" NCAA",BasicStats!$B:$B,0),COLUMN()+1))</f>
        <v>0.70499999999999996</v>
      </c>
      <c r="AA224">
        <f>IFERROR(INDEX(BasicStats!$A:$AH,MATCH($A224,BasicStats!$B:$B,0),COLUMN()+1),INDEX(BasicStats!$A:$AH,MATCH($A224&amp;" NCAA",BasicStats!$B:$B,0),COLUMN()+1))</f>
        <v>290</v>
      </c>
      <c r="AB224">
        <f>IFERROR(INDEX(BasicStats!$A:$AH,MATCH($A224,BasicStats!$B:$B,0),COLUMN()+1),INDEX(BasicStats!$A:$AH,MATCH($A224&amp;" NCAA",BasicStats!$B:$B,0),COLUMN()+1))</f>
        <v>1055</v>
      </c>
      <c r="AC224">
        <f>IFERROR(INDEX(BasicStats!$A:$AH,MATCH($A224,BasicStats!$B:$B,0),COLUMN()+1),INDEX(BasicStats!$A:$AH,MATCH($A224&amp;" NCAA",BasicStats!$B:$B,0),COLUMN()+1))</f>
        <v>381</v>
      </c>
      <c r="AD224">
        <f>IFERROR(INDEX(BasicStats!$A:$AH,MATCH($A224,BasicStats!$B:$B,0),COLUMN()+1),INDEX(BasicStats!$A:$AH,MATCH($A224&amp;" NCAA",BasicStats!$B:$B,0),COLUMN()+1))</f>
        <v>196</v>
      </c>
      <c r="AE224">
        <f>IFERROR(INDEX(BasicStats!$A:$AH,MATCH($A224,BasicStats!$B:$B,0),COLUMN()+1),INDEX(BasicStats!$A:$AH,MATCH($A224&amp;" NCAA",BasicStats!$B:$B,0),COLUMN()+1))</f>
        <v>67</v>
      </c>
      <c r="AF224">
        <f>IFERROR(INDEX(BasicStats!$A:$AH,MATCH($A224,BasicStats!$B:$B,0),COLUMN()+1),INDEX(BasicStats!$A:$AH,MATCH($A224&amp;" NCAA",BasicStats!$B:$B,0),COLUMN()+1))</f>
        <v>372</v>
      </c>
      <c r="AG224" s="38">
        <f>IFERROR(INDEX(AdvancedStats!$A:$AD,MATCH($A224,AdvancedStats!$B:$B,0),COLUMN()-15),INDEX(AdvancedStats!$A:$AD,MATCH($A224&amp;" NCAA",AdvancedStats!$B:$B,0),COLUMN()-15))</f>
        <v>70</v>
      </c>
      <c r="AH224" s="38">
        <f>IFERROR(INDEX(AdvancedStats!$A:$AD,MATCH($A224,AdvancedStats!$B:$B,0),COLUMN()-15),INDEX(AdvancedStats!$A:$AD,MATCH($A224&amp;" NCAA",AdvancedStats!$B:$B,0),COLUMN()-15))</f>
        <v>103.4</v>
      </c>
      <c r="AI224" s="38">
        <f>IFERROR(INDEX(AdvancedStats!$A:$AD,MATCH($A224,AdvancedStats!$B:$B,0),COLUMN()-15),INDEX(AdvancedStats!$A:$AD,MATCH($A224&amp;" NCAA",AdvancedStats!$B:$B,0),COLUMN()-15))</f>
        <v>0.33800000000000002</v>
      </c>
      <c r="AJ224" s="38">
        <f>IFERROR(INDEX(AdvancedStats!$A:$AD,MATCH($A224,AdvancedStats!$B:$B,0),COLUMN()-15),INDEX(AdvancedStats!$A:$AD,MATCH($A224&amp;" NCAA",AdvancedStats!$B:$B,0),COLUMN()-15))</f>
        <v>0.41199999999999998</v>
      </c>
      <c r="AK224" s="38">
        <f>IFERROR(INDEX(AdvancedStats!$A:$AD,MATCH($A224,AdvancedStats!$B:$B,0),COLUMN()-15),INDEX(AdvancedStats!$A:$AD,MATCH($A224&amp;" NCAA",AdvancedStats!$B:$B,0),COLUMN()-15))</f>
        <v>0.53600000000000003</v>
      </c>
      <c r="AL224" s="38">
        <f>IFERROR(INDEX(AdvancedStats!$A:$AD,MATCH($A224,AdvancedStats!$B:$B,0),COLUMN()-15),INDEX(AdvancedStats!$A:$AD,MATCH($A224&amp;" NCAA",AdvancedStats!$B:$B,0),COLUMN()-15))</f>
        <v>48.6</v>
      </c>
      <c r="AM224" s="38">
        <f>IFERROR(INDEX(AdvancedStats!$A:$AD,MATCH($A224,AdvancedStats!$B:$B,0),COLUMN()-15),INDEX(AdvancedStats!$A:$AD,MATCH($A224&amp;" NCAA",AdvancedStats!$B:$B,0),COLUMN()-15))</f>
        <v>48.5</v>
      </c>
      <c r="AN224" s="38">
        <f>IFERROR(INDEX(AdvancedStats!$A:$AD,MATCH($A224,AdvancedStats!$B:$B,0),COLUMN()-15),INDEX(AdvancedStats!$A:$AD,MATCH($A224&amp;" NCAA",AdvancedStats!$B:$B,0),COLUMN()-15))</f>
        <v>9</v>
      </c>
      <c r="AO224" s="38">
        <f>IFERROR(INDEX(AdvancedStats!$A:$AD,MATCH($A224,AdvancedStats!$B:$B,0),COLUMN()-15),INDEX(AdvancedStats!$A:$AD,MATCH($A224&amp;" NCAA",AdvancedStats!$B:$B,0),COLUMN()-15))</f>
        <v>6.5</v>
      </c>
      <c r="AP224" s="38">
        <f>IFERROR(INDEX(AdvancedStats!$A:$AD,MATCH($A224,AdvancedStats!$B:$B,0),COLUMN()-15),INDEX(AdvancedStats!$A:$AD,MATCH($A224&amp;" NCAA",AdvancedStats!$B:$B,0),COLUMN()-15))</f>
        <v>0.503</v>
      </c>
      <c r="AQ224" s="38">
        <f>IFERROR(INDEX(AdvancedStats!$A:$AD,MATCH($A224,AdvancedStats!$B:$B,0),COLUMN()-15),INDEX(AdvancedStats!$A:$AD,MATCH($A224&amp;" NCAA",AdvancedStats!$B:$B,0),COLUMN()-15))</f>
        <v>15</v>
      </c>
      <c r="AR224" s="38">
        <f>IFERROR(INDEX(AdvancedStats!$A:$AD,MATCH($A224,AdvancedStats!$B:$B,0),COLUMN()-15),INDEX(AdvancedStats!$A:$AD,MATCH($A224&amp;" NCAA",AdvancedStats!$B:$B,0),COLUMN()-15))</f>
        <v>25.7</v>
      </c>
      <c r="AS224" s="38">
        <f>IFERROR(INDEX(AdvancedStats!$A:$AD,MATCH($A224,AdvancedStats!$B:$B,0),COLUMN()-15),INDEX(AdvancedStats!$A:$AD,MATCH($A224&amp;" NCAA",AdvancedStats!$B:$B,0),COLUMN()-15))</f>
        <v>0.23799999999999999</v>
      </c>
      <c r="AT224" s="39">
        <f>IFERROR(INDEX(AdvancedOpponentStats!$A:$AD,MATCH($A224,AdvancedOpponentStats!$B:$B,0),COLUMN()-27),INDEX(AdvancedOpponentStats!$A:$AD,MATCH($A224&amp;" NCAA",AdvancedOpponentStats!$B:$B,0),COLUMN()-27))</f>
        <v>109.8</v>
      </c>
      <c r="AU224" s="39">
        <f>IFERROR(INDEX(AdvancedOpponentStats!$A:$AD,MATCH($A224,AdvancedOpponentStats!$B:$B,0),COLUMN()-27),INDEX(AdvancedOpponentStats!$A:$AD,MATCH($A224&amp;" NCAA",AdvancedOpponentStats!$B:$B,0),COLUMN()-27))</f>
        <v>0.29699999999999999</v>
      </c>
      <c r="AV224" s="39">
        <f>IFERROR(INDEX(AdvancedOpponentStats!$A:$AD,MATCH($A224,AdvancedOpponentStats!$B:$B,0),COLUMN()-27),INDEX(AdvancedOpponentStats!$A:$AD,MATCH($A224&amp;" NCAA",AdvancedOpponentStats!$B:$B,0),COLUMN()-27))</f>
        <v>0.436</v>
      </c>
      <c r="AW224" s="39">
        <f>IFERROR(INDEX(AdvancedOpponentStats!$A:$AD,MATCH($A224,AdvancedOpponentStats!$B:$B,0),COLUMN()-27),INDEX(AdvancedOpponentStats!$A:$AD,MATCH($A224&amp;" NCAA",AdvancedOpponentStats!$B:$B,0),COLUMN()-27))</f>
        <v>0.57299999999999995</v>
      </c>
      <c r="AX224" s="39">
        <f>IFERROR(INDEX(AdvancedOpponentStats!$A:$AD,MATCH($A224,AdvancedOpponentStats!$B:$B,0),COLUMN()-27),INDEX(AdvancedOpponentStats!$A:$AD,MATCH($A224&amp;" NCAA",AdvancedOpponentStats!$B:$B,0),COLUMN()-27))</f>
        <v>51.4</v>
      </c>
      <c r="AY224" s="39">
        <f>IFERROR(INDEX(AdvancedOpponentStats!$A:$AD,MATCH($A224,AdvancedOpponentStats!$B:$B,0),COLUMN()-27),INDEX(AdvancedOpponentStats!$A:$AD,MATCH($A224&amp;" NCAA",AdvancedOpponentStats!$B:$B,0),COLUMN()-27))</f>
        <v>54</v>
      </c>
      <c r="AZ224" s="39">
        <f>IFERROR(INDEX(AdvancedOpponentStats!$A:$AD,MATCH($A224,AdvancedOpponentStats!$B:$B,0),COLUMN()-27),INDEX(AdvancedOpponentStats!$A:$AD,MATCH($A224&amp;" NCAA",AdvancedOpponentStats!$B:$B,0),COLUMN()-27))</f>
        <v>7.8</v>
      </c>
      <c r="BA224" s="39">
        <f>IFERROR(INDEX(AdvancedOpponentStats!$A:$AD,MATCH($A224,AdvancedOpponentStats!$B:$B,0),COLUMN()-27),INDEX(AdvancedOpponentStats!$A:$AD,MATCH($A224&amp;" NCAA",AdvancedOpponentStats!$B:$B,0),COLUMN()-27))</f>
        <v>8.3000000000000007</v>
      </c>
      <c r="BB224" s="39">
        <f>IFERROR(INDEX(AdvancedOpponentStats!$A:$AD,MATCH($A224,AdvancedOpponentStats!$B:$B,0),COLUMN()-27),INDEX(AdvancedOpponentStats!$A:$AD,MATCH($A224&amp;" NCAA",AdvancedOpponentStats!$B:$B,0),COLUMN()-27))</f>
        <v>0.55000000000000004</v>
      </c>
      <c r="BC224" s="39">
        <f>IFERROR(INDEX(AdvancedOpponentStats!$A:$AD,MATCH($A224,AdvancedOpponentStats!$B:$B,0),COLUMN()-27),INDEX(AdvancedOpponentStats!$A:$AD,MATCH($A224&amp;" NCAA",AdvancedOpponentStats!$B:$B,0),COLUMN()-27))</f>
        <v>14.8</v>
      </c>
      <c r="BD224" s="39">
        <f>IFERROR(INDEX(AdvancedOpponentStats!$A:$AD,MATCH($A224,AdvancedOpponentStats!$B:$B,0),COLUMN()-27),INDEX(AdvancedOpponentStats!$A:$AD,MATCH($A224&amp;" NCAA",AdvancedOpponentStats!$B:$B,0),COLUMN()-27))</f>
        <v>26.4</v>
      </c>
      <c r="BE224" s="39">
        <f>IFERROR(INDEX(AdvancedOpponentStats!$A:$AD,MATCH($A224,AdvancedOpponentStats!$B:$B,0),COLUMN()-27),INDEX(AdvancedOpponentStats!$A:$AD,MATCH($A224&amp;" NCAA",AdvancedOpponentStats!$B:$B,0),COLUMN()-27))</f>
        <v>0.20799999999999999</v>
      </c>
      <c r="BF224" s="41">
        <f>IFERROR(INDEX(TeamRankings!$A:$R,MATCH($A224,TeamRankings!$B:$B,0),COLUMN()-49),INDEX(TeamRankings!$A:$R,MATCH($A224&amp;" NCAA",TeamRankings!$B:$B,0),COLUMN()-49))</f>
        <v>-4.5199999999999996</v>
      </c>
      <c r="BG224" s="41">
        <f>IFERROR(INDEX(TeamRankings!$A:$R,MATCH($A224,TeamRankings!$B:$B,0),COLUMN()-48),INDEX(TeamRankings!$A:$R,MATCH($A224&amp;" NCAA",TeamRankings!$B:$B,0),COLUMN()-48))</f>
        <v>-6.21</v>
      </c>
      <c r="BH224" s="41">
        <f>IFERROR(INDEX(TeamRankings!$A:$R,MATCH($A224,TeamRankings!$B:$B,0),COLUMN()-47),INDEX(TeamRankings!$A:$R,MATCH($A224&amp;" NCAA",TeamRankings!$B:$B,0),COLUMN()-47))</f>
        <v>-2.88</v>
      </c>
      <c r="BI224" s="41">
        <f>IFERROR(INDEX(TeamRankings!$A:$R,MATCH($A224,TeamRankings!$B:$B,0),COLUMN()-47),INDEX(TeamRankings!$A:$R,MATCH($A224&amp;" NCAA",TeamRankings!$B:$B,0),COLUMN()-47))</f>
        <v>-7.84</v>
      </c>
      <c r="BJ224" s="41">
        <f>IFERROR(INDEX(TeamRankings!$A:$R,MATCH($A224,TeamRankings!$B:$B,0),COLUMN()-47),INDEX(TeamRankings!$A:$R,MATCH($A224&amp;" NCAA",TeamRankings!$B:$B,0),COLUMN()-47))</f>
        <v>-10.72</v>
      </c>
      <c r="BK224" s="41">
        <f>IFERROR(INDEX(TeamRankings!$A:$R,MATCH($A224,TeamRankings!$B:$B,0),COLUMN()-47),INDEX(TeamRankings!$A:$R,MATCH($A224&amp;" NCAA",TeamRankings!$B:$B,0),COLUMN()-47))</f>
        <v>98.07</v>
      </c>
      <c r="BL224" s="41">
        <f>IFERROR(INDEX(TeamRankings!$A:$R,MATCH($A224,TeamRankings!$B:$B,0),COLUMN()-47),INDEX(TeamRankings!$A:$R,MATCH($A224&amp;" NCAA",TeamRankings!$B:$B,0),COLUMN()-47))</f>
        <v>112.6</v>
      </c>
      <c r="BM224" s="41">
        <f>IFERROR(INDEX(TeamRankings!$A:$R,MATCH($A224,TeamRankings!$B:$B,0),COLUMN()-47),INDEX(TeamRankings!$A:$R,MATCH($A224&amp;" NCAA",TeamRankings!$B:$B,0),COLUMN()-47))</f>
        <v>-14.53</v>
      </c>
      <c r="BN224">
        <f t="shared" si="63"/>
        <v>261</v>
      </c>
      <c r="BO224">
        <f t="shared" si="64"/>
        <v>318</v>
      </c>
      <c r="BP224">
        <f t="shared" si="50"/>
        <v>72.967741935483872</v>
      </c>
      <c r="BQ224" s="41" t="str">
        <f>INDEX(TeamRankings!$A:$R,MATCH($A224,TeamRankings!$B:$B,0),3)</f>
        <v>Big Sky</v>
      </c>
      <c r="BR224" s="40">
        <f t="shared" si="51"/>
        <v>-6.3999999999999915</v>
      </c>
      <c r="BS224" s="40">
        <f t="shared" si="52"/>
        <v>4.1000000000000036E-2</v>
      </c>
      <c r="BT224" s="40">
        <f t="shared" si="53"/>
        <v>-2.4000000000000021E-2</v>
      </c>
      <c r="BU224" s="40">
        <f t="shared" si="54"/>
        <v>-3.6999999999999922E-2</v>
      </c>
      <c r="BV224" s="40">
        <f t="shared" si="55"/>
        <v>-2.7999999999999972</v>
      </c>
      <c r="BW224" s="40">
        <f t="shared" si="56"/>
        <v>-5.5</v>
      </c>
      <c r="BX224" s="40">
        <f t="shared" si="57"/>
        <v>1.2000000000000002</v>
      </c>
      <c r="BY224" s="40">
        <f t="shared" si="58"/>
        <v>-1.8000000000000007</v>
      </c>
      <c r="BZ224" s="40">
        <f t="shared" si="59"/>
        <v>-4.7000000000000042E-2</v>
      </c>
      <c r="CA224" s="40">
        <f t="shared" si="60"/>
        <v>0.19999999999999929</v>
      </c>
      <c r="CB224" s="40">
        <f t="shared" si="61"/>
        <v>-0.69999999999999929</v>
      </c>
      <c r="CC224" s="40">
        <f t="shared" si="62"/>
        <v>0.03</v>
      </c>
    </row>
    <row r="225" spans="1:81" x14ac:dyDescent="0.25">
      <c r="A225" t="s">
        <v>347</v>
      </c>
      <c r="B225">
        <f>IFERROR(INDEX(BasicStats!$A:$AH,MATCH($A225,BasicStats!$B:$B,0),COLUMN()+1),INDEX(BasicStats!$A:$AH,MATCH($A225&amp;" NCAA",BasicStats!$B:$B,0),COLUMN()+1))</f>
        <v>32</v>
      </c>
      <c r="C225">
        <f>IFERROR(INDEX(BasicStats!$A:$AH,MATCH($A225,BasicStats!$B:$B,0),COLUMN()+1),INDEX(BasicStats!$A:$AH,MATCH($A225&amp;" NCAA",BasicStats!$B:$B,0),COLUMN()+1))</f>
        <v>21</v>
      </c>
      <c r="D225">
        <f>IFERROR(INDEX(BasicStats!$A:$AH,MATCH($A225,BasicStats!$B:$B,0),COLUMN()+1),INDEX(BasicStats!$A:$AH,MATCH($A225&amp;" NCAA",BasicStats!$B:$B,0),COLUMN()+1))</f>
        <v>11</v>
      </c>
      <c r="E225">
        <f>IFERROR(INDEX(BasicStats!$A:$AH,MATCH($A225,BasicStats!$B:$B,0),COLUMN()+1),INDEX(BasicStats!$A:$AH,MATCH($A225&amp;" NCAA",BasicStats!$B:$B,0),COLUMN()+1))</f>
        <v>0.65600000000000003</v>
      </c>
      <c r="F225">
        <f>IFERROR(INDEX(BasicStats!$A:$AH,MATCH($A225,BasicStats!$B:$B,0),COLUMN()+1),INDEX(BasicStats!$A:$AH,MATCH($A225&amp;" NCAA",BasicStats!$B:$B,0),COLUMN()+1))</f>
        <v>-3.91</v>
      </c>
      <c r="G225">
        <f>IFERROR(INDEX(BasicStats!$A:$AH,MATCH($A225,BasicStats!$B:$B,0),COLUMN()+1),INDEX(BasicStats!$A:$AH,MATCH($A225&amp;" NCAA",BasicStats!$B:$B,0),COLUMN()+1))</f>
        <v>-6.74</v>
      </c>
      <c r="H225">
        <f>IFERROR(INDEX(BasicStats!$A:$AH,MATCH($A225,BasicStats!$B:$B,0),COLUMN()+1),INDEX(BasicStats!$A:$AH,MATCH($A225&amp;" NCAA",BasicStats!$B:$B,0),COLUMN()+1))</f>
        <v>15</v>
      </c>
      <c r="I225">
        <f>IFERROR(INDEX(BasicStats!$A:$AH,MATCH($A225,BasicStats!$B:$B,0),COLUMN()+1),INDEX(BasicStats!$A:$AH,MATCH($A225&amp;" NCAA",BasicStats!$B:$B,0),COLUMN()+1))</f>
        <v>5</v>
      </c>
      <c r="J225">
        <f>IFERROR(INDEX(BasicStats!$A:$AH,MATCH($A225,BasicStats!$B:$B,0),COLUMN()+1),INDEX(BasicStats!$A:$AH,MATCH($A225&amp;" NCAA",BasicStats!$B:$B,0),COLUMN()+1))</f>
        <v>10</v>
      </c>
      <c r="K225">
        <f>IFERROR(INDEX(BasicStats!$A:$AH,MATCH($A225,BasicStats!$B:$B,0),COLUMN()+1),INDEX(BasicStats!$A:$AH,MATCH($A225&amp;" NCAA",BasicStats!$B:$B,0),COLUMN()+1))</f>
        <v>3</v>
      </c>
      <c r="L225">
        <f>IFERROR(INDEX(BasicStats!$A:$AH,MATCH($A225,BasicStats!$B:$B,0),COLUMN()+1),INDEX(BasicStats!$A:$AH,MATCH($A225&amp;" NCAA",BasicStats!$B:$B,0),COLUMN()+1))</f>
        <v>11</v>
      </c>
      <c r="M225">
        <f>IFERROR(INDEX(BasicStats!$A:$AH,MATCH($A225,BasicStats!$B:$B,0),COLUMN()+1),INDEX(BasicStats!$A:$AH,MATCH($A225&amp;" NCAA",BasicStats!$B:$B,0),COLUMN()+1))</f>
        <v>5</v>
      </c>
      <c r="N225">
        <f>IFERROR(INDEX(BasicStats!$A:$AH,MATCH($A225,BasicStats!$B:$B,0),COLUMN()+1),INDEX(BasicStats!$A:$AH,MATCH($A225&amp;" NCAA",BasicStats!$B:$B,0),COLUMN()+1))</f>
        <v>2450</v>
      </c>
      <c r="O225">
        <f>IFERROR(INDEX(BasicStats!$A:$AH,MATCH($A225,BasicStats!$B:$B,0),COLUMN()+1),INDEX(BasicStats!$A:$AH,MATCH($A225&amp;" NCAA",BasicStats!$B:$B,0),COLUMN()+1))</f>
        <v>2229</v>
      </c>
      <c r="P225">
        <f>IFERROR(INDEX(BasicStats!$A:$AH,MATCH($A225,BasicStats!$B:$B,0),COLUMN()+1),INDEX(BasicStats!$A:$AH,MATCH($A225&amp;" NCAA",BasicStats!$B:$B,0),COLUMN()+1))</f>
        <v>0</v>
      </c>
      <c r="Q225">
        <f>IFERROR(INDEX(BasicStats!$A:$AH,MATCH($A225,BasicStats!$B:$B,0),COLUMN()+1),INDEX(BasicStats!$A:$AH,MATCH($A225&amp;" NCAA",BasicStats!$B:$B,0),COLUMN()+1))</f>
        <v>1295</v>
      </c>
      <c r="R225">
        <f>IFERROR(INDEX(BasicStats!$A:$AH,MATCH($A225,BasicStats!$B:$B,0),COLUMN()+1),INDEX(BasicStats!$A:$AH,MATCH($A225&amp;" NCAA",BasicStats!$B:$B,0),COLUMN()+1))</f>
        <v>849</v>
      </c>
      <c r="S225">
        <f>IFERROR(INDEX(BasicStats!$A:$AH,MATCH($A225,BasicStats!$B:$B,0),COLUMN()+1),INDEX(BasicStats!$A:$AH,MATCH($A225&amp;" NCAA",BasicStats!$B:$B,0),COLUMN()+1))</f>
        <v>1834</v>
      </c>
      <c r="T225">
        <f>IFERROR(INDEX(BasicStats!$A:$AH,MATCH($A225,BasicStats!$B:$B,0),COLUMN()+1),INDEX(BasicStats!$A:$AH,MATCH($A225&amp;" NCAA",BasicStats!$B:$B,0),COLUMN()+1))</f>
        <v>0.46300000000000002</v>
      </c>
      <c r="U225">
        <f>IFERROR(INDEX(BasicStats!$A:$AH,MATCH($A225,BasicStats!$B:$B,0),COLUMN()+1),INDEX(BasicStats!$A:$AH,MATCH($A225&amp;" NCAA",BasicStats!$B:$B,0),COLUMN()+1))</f>
        <v>307</v>
      </c>
      <c r="V225">
        <f>IFERROR(INDEX(BasicStats!$A:$AH,MATCH($A225,BasicStats!$B:$B,0),COLUMN()+1),INDEX(BasicStats!$A:$AH,MATCH($A225&amp;" NCAA",BasicStats!$B:$B,0),COLUMN()+1))</f>
        <v>847</v>
      </c>
      <c r="W225">
        <f>IFERROR(INDEX(BasicStats!$A:$AH,MATCH($A225,BasicStats!$B:$B,0),COLUMN()+1),INDEX(BasicStats!$A:$AH,MATCH($A225&amp;" NCAA",BasicStats!$B:$B,0),COLUMN()+1))</f>
        <v>0.36199999999999999</v>
      </c>
      <c r="X225">
        <f>IFERROR(INDEX(BasicStats!$A:$AH,MATCH($A225,BasicStats!$B:$B,0),COLUMN()+1),INDEX(BasicStats!$A:$AH,MATCH($A225&amp;" NCAA",BasicStats!$B:$B,0),COLUMN()+1))</f>
        <v>445</v>
      </c>
      <c r="Y225">
        <f>IFERROR(INDEX(BasicStats!$A:$AH,MATCH($A225,BasicStats!$B:$B,0),COLUMN()+1),INDEX(BasicStats!$A:$AH,MATCH($A225&amp;" NCAA",BasicStats!$B:$B,0),COLUMN()+1))</f>
        <v>632</v>
      </c>
      <c r="Z225">
        <f>IFERROR(INDEX(BasicStats!$A:$AH,MATCH($A225,BasicStats!$B:$B,0),COLUMN()+1),INDEX(BasicStats!$A:$AH,MATCH($A225&amp;" NCAA",BasicStats!$B:$B,0),COLUMN()+1))</f>
        <v>0.70399999999999996</v>
      </c>
      <c r="AA225">
        <f>IFERROR(INDEX(BasicStats!$A:$AH,MATCH($A225,BasicStats!$B:$B,0),COLUMN()+1),INDEX(BasicStats!$A:$AH,MATCH($A225&amp;" NCAA",BasicStats!$B:$B,0),COLUMN()+1))</f>
        <v>309</v>
      </c>
      <c r="AB225">
        <f>IFERROR(INDEX(BasicStats!$A:$AH,MATCH($A225,BasicStats!$B:$B,0),COLUMN()+1),INDEX(BasicStats!$A:$AH,MATCH($A225&amp;" NCAA",BasicStats!$B:$B,0),COLUMN()+1))</f>
        <v>1126</v>
      </c>
      <c r="AC225">
        <f>IFERROR(INDEX(BasicStats!$A:$AH,MATCH($A225,BasicStats!$B:$B,0),COLUMN()+1),INDEX(BasicStats!$A:$AH,MATCH($A225&amp;" NCAA",BasicStats!$B:$B,0),COLUMN()+1))</f>
        <v>424</v>
      </c>
      <c r="AD225">
        <f>IFERROR(INDEX(BasicStats!$A:$AH,MATCH($A225,BasicStats!$B:$B,0),COLUMN()+1),INDEX(BasicStats!$A:$AH,MATCH($A225&amp;" NCAA",BasicStats!$B:$B,0),COLUMN()+1))</f>
        <v>176</v>
      </c>
      <c r="AE225">
        <f>IFERROR(INDEX(BasicStats!$A:$AH,MATCH($A225,BasicStats!$B:$B,0),COLUMN()+1),INDEX(BasicStats!$A:$AH,MATCH($A225&amp;" NCAA",BasicStats!$B:$B,0),COLUMN()+1))</f>
        <v>100</v>
      </c>
      <c r="AF225">
        <f>IFERROR(INDEX(BasicStats!$A:$AH,MATCH($A225,BasicStats!$B:$B,0),COLUMN()+1),INDEX(BasicStats!$A:$AH,MATCH($A225&amp;" NCAA",BasicStats!$B:$B,0),COLUMN()+1))</f>
        <v>398</v>
      </c>
      <c r="AG225" s="38">
        <f>IFERROR(INDEX(AdvancedStats!$A:$AD,MATCH($A225,AdvancedStats!$B:$B,0),COLUMN()-15),INDEX(AdvancedStats!$A:$AD,MATCH($A225&amp;" NCAA",AdvancedStats!$B:$B,0),COLUMN()-15))</f>
        <v>68.599999999999994</v>
      </c>
      <c r="AH225" s="38">
        <f>IFERROR(INDEX(AdvancedStats!$A:$AD,MATCH($A225,AdvancedStats!$B:$B,0),COLUMN()-15),INDEX(AdvancedStats!$A:$AD,MATCH($A225&amp;" NCAA",AdvancedStats!$B:$B,0),COLUMN()-15))</f>
        <v>110.3</v>
      </c>
      <c r="AI225" s="38">
        <f>IFERROR(INDEX(AdvancedStats!$A:$AD,MATCH($A225,AdvancedStats!$B:$B,0),COLUMN()-15),INDEX(AdvancedStats!$A:$AD,MATCH($A225&amp;" NCAA",AdvancedStats!$B:$B,0),COLUMN()-15))</f>
        <v>0.34499999999999997</v>
      </c>
      <c r="AJ225" s="38">
        <f>IFERROR(INDEX(AdvancedStats!$A:$AD,MATCH($A225,AdvancedStats!$B:$B,0),COLUMN()-15),INDEX(AdvancedStats!$A:$AD,MATCH($A225&amp;" NCAA",AdvancedStats!$B:$B,0),COLUMN()-15))</f>
        <v>0.46200000000000002</v>
      </c>
      <c r="AK225" s="38">
        <f>IFERROR(INDEX(AdvancedStats!$A:$AD,MATCH($A225,AdvancedStats!$B:$B,0),COLUMN()-15),INDEX(AdvancedStats!$A:$AD,MATCH($A225&amp;" NCAA",AdvancedStats!$B:$B,0),COLUMN()-15))</f>
        <v>0.57399999999999995</v>
      </c>
      <c r="AL225" s="38">
        <f>IFERROR(INDEX(AdvancedStats!$A:$AD,MATCH($A225,AdvancedStats!$B:$B,0),COLUMN()-15),INDEX(AdvancedStats!$A:$AD,MATCH($A225&amp;" NCAA",AdvancedStats!$B:$B,0),COLUMN()-15))</f>
        <v>52.2</v>
      </c>
      <c r="AM225" s="38">
        <f>IFERROR(INDEX(AdvancedStats!$A:$AD,MATCH($A225,AdvancedStats!$B:$B,0),COLUMN()-15),INDEX(AdvancedStats!$A:$AD,MATCH($A225&amp;" NCAA",AdvancedStats!$B:$B,0),COLUMN()-15))</f>
        <v>49.9</v>
      </c>
      <c r="AN225" s="38">
        <f>IFERROR(INDEX(AdvancedStats!$A:$AD,MATCH($A225,AdvancedStats!$B:$B,0),COLUMN()-15),INDEX(AdvancedStats!$A:$AD,MATCH($A225&amp;" NCAA",AdvancedStats!$B:$B,0),COLUMN()-15))</f>
        <v>7.9</v>
      </c>
      <c r="AO225" s="38">
        <f>IFERROR(INDEX(AdvancedStats!$A:$AD,MATCH($A225,AdvancedStats!$B:$B,0),COLUMN()-15),INDEX(AdvancedStats!$A:$AD,MATCH($A225&amp;" NCAA",AdvancedStats!$B:$B,0),COLUMN()-15))</f>
        <v>7.9</v>
      </c>
      <c r="AP225" s="38">
        <f>IFERROR(INDEX(AdvancedStats!$A:$AD,MATCH($A225,AdvancedStats!$B:$B,0),COLUMN()-15),INDEX(AdvancedStats!$A:$AD,MATCH($A225&amp;" NCAA",AdvancedStats!$B:$B,0),COLUMN()-15))</f>
        <v>0.54700000000000004</v>
      </c>
      <c r="AQ225" s="38">
        <f>IFERROR(INDEX(AdvancedStats!$A:$AD,MATCH($A225,AdvancedStats!$B:$B,0),COLUMN()-15),INDEX(AdvancedStats!$A:$AD,MATCH($A225&amp;" NCAA",AdvancedStats!$B:$B,0),COLUMN()-15))</f>
        <v>15.7</v>
      </c>
      <c r="AR225" s="38">
        <f>IFERROR(INDEX(AdvancedStats!$A:$AD,MATCH($A225,AdvancedStats!$B:$B,0),COLUMN()-15),INDEX(AdvancedStats!$A:$AD,MATCH($A225&amp;" NCAA",AdvancedStats!$B:$B,0),COLUMN()-15))</f>
        <v>28.8</v>
      </c>
      <c r="AS225" s="38">
        <f>IFERROR(INDEX(AdvancedStats!$A:$AD,MATCH($A225,AdvancedStats!$B:$B,0),COLUMN()-15),INDEX(AdvancedStats!$A:$AD,MATCH($A225&amp;" NCAA",AdvancedStats!$B:$B,0),COLUMN()-15))</f>
        <v>0.24299999999999999</v>
      </c>
      <c r="AT225" s="39">
        <f>IFERROR(INDEX(AdvancedOpponentStats!$A:$AD,MATCH($A225,AdvancedOpponentStats!$B:$B,0),COLUMN()-27),INDEX(AdvancedOpponentStats!$A:$AD,MATCH($A225&amp;" NCAA",AdvancedOpponentStats!$B:$B,0),COLUMN()-27))</f>
        <v>100.3</v>
      </c>
      <c r="AU225" s="39">
        <f>IFERROR(INDEX(AdvancedOpponentStats!$A:$AD,MATCH($A225,AdvancedOpponentStats!$B:$B,0),COLUMN()-27),INDEX(AdvancedOpponentStats!$A:$AD,MATCH($A225&amp;" NCAA",AdvancedOpponentStats!$B:$B,0),COLUMN()-27))</f>
        <v>0.27500000000000002</v>
      </c>
      <c r="AV225" s="39">
        <f>IFERROR(INDEX(AdvancedOpponentStats!$A:$AD,MATCH($A225,AdvancedOpponentStats!$B:$B,0),COLUMN()-27),INDEX(AdvancedOpponentStats!$A:$AD,MATCH($A225&amp;" NCAA",AdvancedOpponentStats!$B:$B,0),COLUMN()-27))</f>
        <v>0.311</v>
      </c>
      <c r="AW225" s="39">
        <f>IFERROR(INDEX(AdvancedOpponentStats!$A:$AD,MATCH($A225,AdvancedOpponentStats!$B:$B,0),COLUMN()-27),INDEX(AdvancedOpponentStats!$A:$AD,MATCH($A225&amp;" NCAA",AdvancedOpponentStats!$B:$B,0),COLUMN()-27))</f>
        <v>0.53600000000000003</v>
      </c>
      <c r="AX225" s="39">
        <f>IFERROR(INDEX(AdvancedOpponentStats!$A:$AD,MATCH($A225,AdvancedOpponentStats!$B:$B,0),COLUMN()-27),INDEX(AdvancedOpponentStats!$A:$AD,MATCH($A225&amp;" NCAA",AdvancedOpponentStats!$B:$B,0),COLUMN()-27))</f>
        <v>47.8</v>
      </c>
      <c r="AY225" s="39">
        <f>IFERROR(INDEX(AdvancedOpponentStats!$A:$AD,MATCH($A225,AdvancedOpponentStats!$B:$B,0),COLUMN()-27),INDEX(AdvancedOpponentStats!$A:$AD,MATCH($A225&amp;" NCAA",AdvancedOpponentStats!$B:$B,0),COLUMN()-27))</f>
        <v>43.7</v>
      </c>
      <c r="AZ225" s="39">
        <f>IFERROR(INDEX(AdvancedOpponentStats!$A:$AD,MATCH($A225,AdvancedOpponentStats!$B:$B,0),COLUMN()-27),INDEX(AdvancedOpponentStats!$A:$AD,MATCH($A225&amp;" NCAA",AdvancedOpponentStats!$B:$B,0),COLUMN()-27))</f>
        <v>9.1</v>
      </c>
      <c r="BA225" s="39">
        <f>IFERROR(INDEX(AdvancedOpponentStats!$A:$AD,MATCH($A225,AdvancedOpponentStats!$B:$B,0),COLUMN()-27),INDEX(AdvancedOpponentStats!$A:$AD,MATCH($A225&amp;" NCAA",AdvancedOpponentStats!$B:$B,0),COLUMN()-27))</f>
        <v>9.8000000000000007</v>
      </c>
      <c r="BB225" s="39">
        <f>IFERROR(INDEX(AdvancedOpponentStats!$A:$AD,MATCH($A225,AdvancedOpponentStats!$B:$B,0),COLUMN()-27),INDEX(AdvancedOpponentStats!$A:$AD,MATCH($A225&amp;" NCAA",AdvancedOpponentStats!$B:$B,0),COLUMN()-27))</f>
        <v>0.50700000000000001</v>
      </c>
      <c r="BC225" s="39">
        <f>IFERROR(INDEX(AdvancedOpponentStats!$A:$AD,MATCH($A225,AdvancedOpponentStats!$B:$B,0),COLUMN()-27),INDEX(AdvancedOpponentStats!$A:$AD,MATCH($A225&amp;" NCAA",AdvancedOpponentStats!$B:$B,0),COLUMN()-27))</f>
        <v>16.399999999999999</v>
      </c>
      <c r="BD225" s="39">
        <f>IFERROR(INDEX(AdvancedOpponentStats!$A:$AD,MATCH($A225,AdvancedOpponentStats!$B:$B,0),COLUMN()-27),INDEX(AdvancedOpponentStats!$A:$AD,MATCH($A225&amp;" NCAA",AdvancedOpponentStats!$B:$B,0),COLUMN()-27))</f>
        <v>24.6</v>
      </c>
      <c r="BE225" s="39">
        <f>IFERROR(INDEX(AdvancedOpponentStats!$A:$AD,MATCH($A225,AdvancedOpponentStats!$B:$B,0),COLUMN()-27),INDEX(AdvancedOpponentStats!$A:$AD,MATCH($A225&amp;" NCAA",AdvancedOpponentStats!$B:$B,0),COLUMN()-27))</f>
        <v>0.19800000000000001</v>
      </c>
      <c r="BF225" s="41">
        <f>IFERROR(INDEX(TeamRankings!$A:$R,MATCH($A225,TeamRankings!$B:$B,0),COLUMN()-49),INDEX(TeamRankings!$A:$R,MATCH($A225&amp;" NCAA",TeamRankings!$B:$B,0),COLUMN()-49))</f>
        <v>6.91</v>
      </c>
      <c r="BG225" s="41">
        <f>IFERROR(INDEX(TeamRankings!$A:$R,MATCH($A225,TeamRankings!$B:$B,0),COLUMN()-48),INDEX(TeamRankings!$A:$R,MATCH($A225&amp;" NCAA",TeamRankings!$B:$B,0),COLUMN()-48))</f>
        <v>-6.74</v>
      </c>
      <c r="BH225" s="41">
        <f>IFERROR(INDEX(TeamRankings!$A:$R,MATCH($A225,TeamRankings!$B:$B,0),COLUMN()-47),INDEX(TeamRankings!$A:$R,MATCH($A225&amp;" NCAA",TeamRankings!$B:$B,0),COLUMN()-47))</f>
        <v>-2.98</v>
      </c>
      <c r="BI225" s="41">
        <f>IFERROR(INDEX(TeamRankings!$A:$R,MATCH($A225,TeamRankings!$B:$B,0),COLUMN()-47),INDEX(TeamRankings!$A:$R,MATCH($A225&amp;" NCAA",TeamRankings!$B:$B,0),COLUMN()-47))</f>
        <v>-0.92</v>
      </c>
      <c r="BJ225" s="41">
        <f>IFERROR(INDEX(TeamRankings!$A:$R,MATCH($A225,TeamRankings!$B:$B,0),COLUMN()-47),INDEX(TeamRankings!$A:$R,MATCH($A225&amp;" NCAA",TeamRankings!$B:$B,0),COLUMN()-47))</f>
        <v>-3.91</v>
      </c>
      <c r="BK225" s="41">
        <f>IFERROR(INDEX(TeamRankings!$A:$R,MATCH($A225,TeamRankings!$B:$B,0),COLUMN()-47),INDEX(TeamRankings!$A:$R,MATCH($A225&amp;" NCAA",TeamRankings!$B:$B,0),COLUMN()-47))</f>
        <v>100.99</v>
      </c>
      <c r="BL225" s="41">
        <f>IFERROR(INDEX(TeamRankings!$A:$R,MATCH($A225,TeamRankings!$B:$B,0),COLUMN()-47),INDEX(TeamRankings!$A:$R,MATCH($A225&amp;" NCAA",TeamRankings!$B:$B,0),COLUMN()-47))</f>
        <v>105.23</v>
      </c>
      <c r="BM225" s="41">
        <f>IFERROR(INDEX(TeamRankings!$A:$R,MATCH($A225,TeamRankings!$B:$B,0),COLUMN()-47),INDEX(TeamRankings!$A:$R,MATCH($A225&amp;" NCAA",TeamRankings!$B:$B,0),COLUMN()-47))</f>
        <v>-4.24</v>
      </c>
      <c r="BN225">
        <f t="shared" si="63"/>
        <v>209</v>
      </c>
      <c r="BO225">
        <f t="shared" si="64"/>
        <v>203</v>
      </c>
      <c r="BP225">
        <f t="shared" si="50"/>
        <v>76.5625</v>
      </c>
      <c r="BQ225" s="41" t="str">
        <f>INDEX(TeamRankings!$A:$R,MATCH($A225,TeamRankings!$B:$B,0),3)</f>
        <v>Big Sky</v>
      </c>
      <c r="BR225" s="40">
        <f t="shared" si="51"/>
        <v>10</v>
      </c>
      <c r="BS225" s="40">
        <f t="shared" si="52"/>
        <v>6.9999999999999951E-2</v>
      </c>
      <c r="BT225" s="40">
        <f t="shared" si="53"/>
        <v>0.15100000000000002</v>
      </c>
      <c r="BU225" s="40">
        <f t="shared" si="54"/>
        <v>3.7999999999999923E-2</v>
      </c>
      <c r="BV225" s="40">
        <f t="shared" si="55"/>
        <v>4.4000000000000057</v>
      </c>
      <c r="BW225" s="40">
        <f t="shared" si="56"/>
        <v>6.1999999999999957</v>
      </c>
      <c r="BX225" s="40">
        <f t="shared" si="57"/>
        <v>-1.1999999999999993</v>
      </c>
      <c r="BY225" s="40">
        <f t="shared" si="58"/>
        <v>-1.9000000000000004</v>
      </c>
      <c r="BZ225" s="40">
        <f t="shared" si="59"/>
        <v>4.0000000000000036E-2</v>
      </c>
      <c r="CA225" s="40">
        <f t="shared" si="60"/>
        <v>-0.69999999999999929</v>
      </c>
      <c r="CB225" s="40">
        <f t="shared" si="61"/>
        <v>4.1999999999999993</v>
      </c>
      <c r="CC225" s="40">
        <f t="shared" si="62"/>
        <v>4.4999999999999984E-2</v>
      </c>
    </row>
    <row r="226" spans="1:81" x14ac:dyDescent="0.25">
      <c r="A226" t="s">
        <v>348</v>
      </c>
      <c r="B226">
        <f>IFERROR(INDEX(BasicStats!$A:$AH,MATCH($A226,BasicStats!$B:$B,0),COLUMN()+1),INDEX(BasicStats!$A:$AH,MATCH($A226&amp;" NCAA",BasicStats!$B:$B,0),COLUMN()+1))</f>
        <v>34</v>
      </c>
      <c r="C226">
        <f>IFERROR(INDEX(BasicStats!$A:$AH,MATCH($A226,BasicStats!$B:$B,0),COLUMN()+1),INDEX(BasicStats!$A:$AH,MATCH($A226&amp;" NCAA",BasicStats!$B:$B,0),COLUMN()+1))</f>
        <v>17</v>
      </c>
      <c r="D226">
        <f>IFERROR(INDEX(BasicStats!$A:$AH,MATCH($A226,BasicStats!$B:$B,0),COLUMN()+1),INDEX(BasicStats!$A:$AH,MATCH($A226&amp;" NCAA",BasicStats!$B:$B,0),COLUMN()+1))</f>
        <v>17</v>
      </c>
      <c r="E226">
        <f>IFERROR(INDEX(BasicStats!$A:$AH,MATCH($A226,BasicStats!$B:$B,0),COLUMN()+1),INDEX(BasicStats!$A:$AH,MATCH($A226&amp;" NCAA",BasicStats!$B:$B,0),COLUMN()+1))</f>
        <v>0.5</v>
      </c>
      <c r="F226">
        <f>IFERROR(INDEX(BasicStats!$A:$AH,MATCH($A226,BasicStats!$B:$B,0),COLUMN()+1),INDEX(BasicStats!$A:$AH,MATCH($A226&amp;" NCAA",BasicStats!$B:$B,0),COLUMN()+1))</f>
        <v>2.66</v>
      </c>
      <c r="G226">
        <f>IFERROR(INDEX(BasicStats!$A:$AH,MATCH($A226,BasicStats!$B:$B,0),COLUMN()+1),INDEX(BasicStats!$A:$AH,MATCH($A226&amp;" NCAA",BasicStats!$B:$B,0),COLUMN()+1))</f>
        <v>1.19</v>
      </c>
      <c r="H226">
        <f>IFERROR(INDEX(BasicStats!$A:$AH,MATCH($A226,BasicStats!$B:$B,0),COLUMN()+1),INDEX(BasicStats!$A:$AH,MATCH($A226&amp;" NCAA",BasicStats!$B:$B,0),COLUMN()+1))</f>
        <v>8</v>
      </c>
      <c r="I226">
        <f>IFERROR(INDEX(BasicStats!$A:$AH,MATCH($A226,BasicStats!$B:$B,0),COLUMN()+1),INDEX(BasicStats!$A:$AH,MATCH($A226&amp;" NCAA",BasicStats!$B:$B,0),COLUMN()+1))</f>
        <v>10</v>
      </c>
      <c r="J226">
        <f>IFERROR(INDEX(BasicStats!$A:$AH,MATCH($A226,BasicStats!$B:$B,0),COLUMN()+1),INDEX(BasicStats!$A:$AH,MATCH($A226&amp;" NCAA",BasicStats!$B:$B,0),COLUMN()+1))</f>
        <v>10</v>
      </c>
      <c r="K226">
        <f>IFERROR(INDEX(BasicStats!$A:$AH,MATCH($A226,BasicStats!$B:$B,0),COLUMN()+1),INDEX(BasicStats!$A:$AH,MATCH($A226&amp;" NCAA",BasicStats!$B:$B,0),COLUMN()+1))</f>
        <v>6</v>
      </c>
      <c r="L226">
        <f>IFERROR(INDEX(BasicStats!$A:$AH,MATCH($A226,BasicStats!$B:$B,0),COLUMN()+1),INDEX(BasicStats!$A:$AH,MATCH($A226&amp;" NCAA",BasicStats!$B:$B,0),COLUMN()+1))</f>
        <v>5</v>
      </c>
      <c r="M226">
        <f>IFERROR(INDEX(BasicStats!$A:$AH,MATCH($A226,BasicStats!$B:$B,0),COLUMN()+1),INDEX(BasicStats!$A:$AH,MATCH($A226&amp;" NCAA",BasicStats!$B:$B,0),COLUMN()+1))</f>
        <v>9</v>
      </c>
      <c r="N226">
        <f>IFERROR(INDEX(BasicStats!$A:$AH,MATCH($A226,BasicStats!$B:$B,0),COLUMN()+1),INDEX(BasicStats!$A:$AH,MATCH($A226&amp;" NCAA",BasicStats!$B:$B,0),COLUMN()+1))</f>
        <v>2506</v>
      </c>
      <c r="O226">
        <f>IFERROR(INDEX(BasicStats!$A:$AH,MATCH($A226,BasicStats!$B:$B,0),COLUMN()+1),INDEX(BasicStats!$A:$AH,MATCH($A226&amp;" NCAA",BasicStats!$B:$B,0),COLUMN()+1))</f>
        <v>2413</v>
      </c>
      <c r="P226">
        <f>IFERROR(INDEX(BasicStats!$A:$AH,MATCH($A226,BasicStats!$B:$B,0),COLUMN()+1),INDEX(BasicStats!$A:$AH,MATCH($A226&amp;" NCAA",BasicStats!$B:$B,0),COLUMN()+1))</f>
        <v>0</v>
      </c>
      <c r="Q226">
        <f>IFERROR(INDEX(BasicStats!$A:$AH,MATCH($A226,BasicStats!$B:$B,0),COLUMN()+1),INDEX(BasicStats!$A:$AH,MATCH($A226&amp;" NCAA",BasicStats!$B:$B,0),COLUMN()+1))</f>
        <v>1375</v>
      </c>
      <c r="R226">
        <f>IFERROR(INDEX(BasicStats!$A:$AH,MATCH($A226,BasicStats!$B:$B,0),COLUMN()+1),INDEX(BasicStats!$A:$AH,MATCH($A226&amp;" NCAA",BasicStats!$B:$B,0),COLUMN()+1))</f>
        <v>940</v>
      </c>
      <c r="S226">
        <f>IFERROR(INDEX(BasicStats!$A:$AH,MATCH($A226,BasicStats!$B:$B,0),COLUMN()+1),INDEX(BasicStats!$A:$AH,MATCH($A226&amp;" NCAA",BasicStats!$B:$B,0),COLUMN()+1))</f>
        <v>1995</v>
      </c>
      <c r="T226">
        <f>IFERROR(INDEX(BasicStats!$A:$AH,MATCH($A226,BasicStats!$B:$B,0),COLUMN()+1),INDEX(BasicStats!$A:$AH,MATCH($A226&amp;" NCAA",BasicStats!$B:$B,0),COLUMN()+1))</f>
        <v>0.47099999999999997</v>
      </c>
      <c r="U226">
        <f>IFERROR(INDEX(BasicStats!$A:$AH,MATCH($A226,BasicStats!$B:$B,0),COLUMN()+1),INDEX(BasicStats!$A:$AH,MATCH($A226&amp;" NCAA",BasicStats!$B:$B,0),COLUMN()+1))</f>
        <v>229</v>
      </c>
      <c r="V226">
        <f>IFERROR(INDEX(BasicStats!$A:$AH,MATCH($A226,BasicStats!$B:$B,0),COLUMN()+1),INDEX(BasicStats!$A:$AH,MATCH($A226&amp;" NCAA",BasicStats!$B:$B,0),COLUMN()+1))</f>
        <v>642</v>
      </c>
      <c r="W226">
        <f>IFERROR(INDEX(BasicStats!$A:$AH,MATCH($A226,BasicStats!$B:$B,0),COLUMN()+1),INDEX(BasicStats!$A:$AH,MATCH($A226&amp;" NCAA",BasicStats!$B:$B,0),COLUMN()+1))</f>
        <v>0.35699999999999998</v>
      </c>
      <c r="X226">
        <f>IFERROR(INDEX(BasicStats!$A:$AH,MATCH($A226,BasicStats!$B:$B,0),COLUMN()+1),INDEX(BasicStats!$A:$AH,MATCH($A226&amp;" NCAA",BasicStats!$B:$B,0),COLUMN()+1))</f>
        <v>397</v>
      </c>
      <c r="Y226">
        <f>IFERROR(INDEX(BasicStats!$A:$AH,MATCH($A226,BasicStats!$B:$B,0),COLUMN()+1),INDEX(BasicStats!$A:$AH,MATCH($A226&amp;" NCAA",BasicStats!$B:$B,0),COLUMN()+1))</f>
        <v>543</v>
      </c>
      <c r="Z226">
        <f>IFERROR(INDEX(BasicStats!$A:$AH,MATCH($A226,BasicStats!$B:$B,0),COLUMN()+1),INDEX(BasicStats!$A:$AH,MATCH($A226&amp;" NCAA",BasicStats!$B:$B,0),COLUMN()+1))</f>
        <v>0.73099999999999998</v>
      </c>
      <c r="AA226">
        <f>IFERROR(INDEX(BasicStats!$A:$AH,MATCH($A226,BasicStats!$B:$B,0),COLUMN()+1),INDEX(BasicStats!$A:$AH,MATCH($A226&amp;" NCAA",BasicStats!$B:$B,0),COLUMN()+1))</f>
        <v>304</v>
      </c>
      <c r="AB226">
        <f>IFERROR(INDEX(BasicStats!$A:$AH,MATCH($A226,BasicStats!$B:$B,0),COLUMN()+1),INDEX(BasicStats!$A:$AH,MATCH($A226&amp;" NCAA",BasicStats!$B:$B,0),COLUMN()+1))</f>
        <v>1179</v>
      </c>
      <c r="AC226">
        <f>IFERROR(INDEX(BasicStats!$A:$AH,MATCH($A226,BasicStats!$B:$B,0),COLUMN()+1),INDEX(BasicStats!$A:$AH,MATCH($A226&amp;" NCAA",BasicStats!$B:$B,0),COLUMN()+1))</f>
        <v>374</v>
      </c>
      <c r="AD226">
        <f>IFERROR(INDEX(BasicStats!$A:$AH,MATCH($A226,BasicStats!$B:$B,0),COLUMN()+1),INDEX(BasicStats!$A:$AH,MATCH($A226&amp;" NCAA",BasicStats!$B:$B,0),COLUMN()+1))</f>
        <v>188</v>
      </c>
      <c r="AE226">
        <f>IFERROR(INDEX(BasicStats!$A:$AH,MATCH($A226,BasicStats!$B:$B,0),COLUMN()+1),INDEX(BasicStats!$A:$AH,MATCH($A226&amp;" NCAA",BasicStats!$B:$B,0),COLUMN()+1))</f>
        <v>75</v>
      </c>
      <c r="AF226">
        <f>IFERROR(INDEX(BasicStats!$A:$AH,MATCH($A226,BasicStats!$B:$B,0),COLUMN()+1),INDEX(BasicStats!$A:$AH,MATCH($A226&amp;" NCAA",BasicStats!$B:$B,0),COLUMN()+1))</f>
        <v>404</v>
      </c>
      <c r="AG226" s="38">
        <f>IFERROR(INDEX(AdvancedStats!$A:$AD,MATCH($A226,AdvancedStats!$B:$B,0),COLUMN()-15),INDEX(AdvancedStats!$A:$AD,MATCH($A226&amp;" NCAA",AdvancedStats!$B:$B,0),COLUMN()-15))</f>
        <v>68.400000000000006</v>
      </c>
      <c r="AH226" s="38">
        <f>IFERROR(INDEX(AdvancedStats!$A:$AD,MATCH($A226,AdvancedStats!$B:$B,0),COLUMN()-15),INDEX(AdvancedStats!$A:$AD,MATCH($A226&amp;" NCAA",AdvancedStats!$B:$B,0),COLUMN()-15))</f>
        <v>106.5</v>
      </c>
      <c r="AI226" s="38">
        <f>IFERROR(INDEX(AdvancedStats!$A:$AD,MATCH($A226,AdvancedStats!$B:$B,0),COLUMN()-15),INDEX(AdvancedStats!$A:$AD,MATCH($A226&amp;" NCAA",AdvancedStats!$B:$B,0),COLUMN()-15))</f>
        <v>0.27200000000000002</v>
      </c>
      <c r="AJ226" s="38">
        <f>IFERROR(INDEX(AdvancedStats!$A:$AD,MATCH($A226,AdvancedStats!$B:$B,0),COLUMN()-15),INDEX(AdvancedStats!$A:$AD,MATCH($A226&amp;" NCAA",AdvancedStats!$B:$B,0),COLUMN()-15))</f>
        <v>0.32200000000000001</v>
      </c>
      <c r="AK226" s="38">
        <f>IFERROR(INDEX(AdvancedStats!$A:$AD,MATCH($A226,AdvancedStats!$B:$B,0),COLUMN()-15),INDEX(AdvancedStats!$A:$AD,MATCH($A226&amp;" NCAA",AdvancedStats!$B:$B,0),COLUMN()-15))</f>
        <v>0.55600000000000005</v>
      </c>
      <c r="AL226" s="38">
        <f>IFERROR(INDEX(AdvancedStats!$A:$AD,MATCH($A226,AdvancedStats!$B:$B,0),COLUMN()-15),INDEX(AdvancedStats!$A:$AD,MATCH($A226&amp;" NCAA",AdvancedStats!$B:$B,0),COLUMN()-15))</f>
        <v>50.9</v>
      </c>
      <c r="AM226" s="38">
        <f>IFERROR(INDEX(AdvancedStats!$A:$AD,MATCH($A226,AdvancedStats!$B:$B,0),COLUMN()-15),INDEX(AdvancedStats!$A:$AD,MATCH($A226&amp;" NCAA",AdvancedStats!$B:$B,0),COLUMN()-15))</f>
        <v>39.799999999999997</v>
      </c>
      <c r="AN226" s="38">
        <f>IFERROR(INDEX(AdvancedStats!$A:$AD,MATCH($A226,AdvancedStats!$B:$B,0),COLUMN()-15),INDEX(AdvancedStats!$A:$AD,MATCH($A226&amp;" NCAA",AdvancedStats!$B:$B,0),COLUMN()-15))</f>
        <v>8</v>
      </c>
      <c r="AO226" s="38">
        <f>IFERROR(INDEX(AdvancedStats!$A:$AD,MATCH($A226,AdvancedStats!$B:$B,0),COLUMN()-15),INDEX(AdvancedStats!$A:$AD,MATCH($A226&amp;" NCAA",AdvancedStats!$B:$B,0),COLUMN()-15))</f>
        <v>7.2</v>
      </c>
      <c r="AP226" s="38">
        <f>IFERROR(INDEX(AdvancedStats!$A:$AD,MATCH($A226,AdvancedStats!$B:$B,0),COLUMN()-15),INDEX(AdvancedStats!$A:$AD,MATCH($A226&amp;" NCAA",AdvancedStats!$B:$B,0),COLUMN()-15))</f>
        <v>0.52900000000000003</v>
      </c>
      <c r="AQ226" s="38">
        <f>IFERROR(INDEX(AdvancedStats!$A:$AD,MATCH($A226,AdvancedStats!$B:$B,0),COLUMN()-15),INDEX(AdvancedStats!$A:$AD,MATCH($A226&amp;" NCAA",AdvancedStats!$B:$B,0),COLUMN()-15))</f>
        <v>15.2</v>
      </c>
      <c r="AR226" s="38">
        <f>IFERROR(INDEX(AdvancedStats!$A:$AD,MATCH($A226,AdvancedStats!$B:$B,0),COLUMN()-15),INDEX(AdvancedStats!$A:$AD,MATCH($A226&amp;" NCAA",AdvancedStats!$B:$B,0),COLUMN()-15))</f>
        <v>26.6</v>
      </c>
      <c r="AS226" s="38">
        <f>IFERROR(INDEX(AdvancedStats!$A:$AD,MATCH($A226,AdvancedStats!$B:$B,0),COLUMN()-15),INDEX(AdvancedStats!$A:$AD,MATCH($A226&amp;" NCAA",AdvancedStats!$B:$B,0),COLUMN()-15))</f>
        <v>0.19900000000000001</v>
      </c>
      <c r="AT226" s="39">
        <f>IFERROR(INDEX(AdvancedOpponentStats!$A:$AD,MATCH($A226,AdvancedOpponentStats!$B:$B,0),COLUMN()-27),INDEX(AdvancedOpponentStats!$A:$AD,MATCH($A226&amp;" NCAA",AdvancedOpponentStats!$B:$B,0),COLUMN()-27))</f>
        <v>102.6</v>
      </c>
      <c r="AU226" s="39">
        <f>IFERROR(INDEX(AdvancedOpponentStats!$A:$AD,MATCH($A226,AdvancedOpponentStats!$B:$B,0),COLUMN()-27),INDEX(AdvancedOpponentStats!$A:$AD,MATCH($A226&amp;" NCAA",AdvancedOpponentStats!$B:$B,0),COLUMN()-27))</f>
        <v>0.38300000000000001</v>
      </c>
      <c r="AV226" s="39">
        <f>IFERROR(INDEX(AdvancedOpponentStats!$A:$AD,MATCH($A226,AdvancedOpponentStats!$B:$B,0),COLUMN()-27),INDEX(AdvancedOpponentStats!$A:$AD,MATCH($A226&amp;" NCAA",AdvancedOpponentStats!$B:$B,0),COLUMN()-27))</f>
        <v>0.44900000000000001</v>
      </c>
      <c r="AW226" s="39">
        <f>IFERROR(INDEX(AdvancedOpponentStats!$A:$AD,MATCH($A226,AdvancedOpponentStats!$B:$B,0),COLUMN()-27),INDEX(AdvancedOpponentStats!$A:$AD,MATCH($A226&amp;" NCAA",AdvancedOpponentStats!$B:$B,0),COLUMN()-27))</f>
        <v>0.54400000000000004</v>
      </c>
      <c r="AX226" s="39">
        <f>IFERROR(INDEX(AdvancedOpponentStats!$A:$AD,MATCH($A226,AdvancedOpponentStats!$B:$B,0),COLUMN()-27),INDEX(AdvancedOpponentStats!$A:$AD,MATCH($A226&amp;" NCAA",AdvancedOpponentStats!$B:$B,0),COLUMN()-27))</f>
        <v>49.1</v>
      </c>
      <c r="AY226" s="39">
        <f>IFERROR(INDEX(AdvancedOpponentStats!$A:$AD,MATCH($A226,AdvancedOpponentStats!$B:$B,0),COLUMN()-27),INDEX(AdvancedOpponentStats!$A:$AD,MATCH($A226&amp;" NCAA",AdvancedOpponentStats!$B:$B,0),COLUMN()-27))</f>
        <v>56</v>
      </c>
      <c r="AZ226" s="39">
        <f>IFERROR(INDEX(AdvancedOpponentStats!$A:$AD,MATCH($A226,AdvancedOpponentStats!$B:$B,0),COLUMN()-27),INDEX(AdvancedOpponentStats!$A:$AD,MATCH($A226&amp;" NCAA",AdvancedOpponentStats!$B:$B,0),COLUMN()-27))</f>
        <v>7.3</v>
      </c>
      <c r="BA226" s="39">
        <f>IFERROR(INDEX(AdvancedOpponentStats!$A:$AD,MATCH($A226,AdvancedOpponentStats!$B:$B,0),COLUMN()-27),INDEX(AdvancedOpponentStats!$A:$AD,MATCH($A226&amp;" NCAA",AdvancedOpponentStats!$B:$B,0),COLUMN()-27))</f>
        <v>7.3</v>
      </c>
      <c r="BB226" s="39">
        <f>IFERROR(INDEX(AdvancedOpponentStats!$A:$AD,MATCH($A226,AdvancedOpponentStats!$B:$B,0),COLUMN()-27),INDEX(AdvancedOpponentStats!$A:$AD,MATCH($A226&amp;" NCAA",AdvancedOpponentStats!$B:$B,0),COLUMN()-27))</f>
        <v>0.51300000000000001</v>
      </c>
      <c r="BC226" s="39">
        <f>IFERROR(INDEX(AdvancedOpponentStats!$A:$AD,MATCH($A226,AdvancedOpponentStats!$B:$B,0),COLUMN()-27),INDEX(AdvancedOpponentStats!$A:$AD,MATCH($A226&amp;" NCAA",AdvancedOpponentStats!$B:$B,0),COLUMN()-27))</f>
        <v>16.399999999999999</v>
      </c>
      <c r="BD226" s="39">
        <f>IFERROR(INDEX(AdvancedOpponentStats!$A:$AD,MATCH($A226,AdvancedOpponentStats!$B:$B,0),COLUMN()-27),INDEX(AdvancedOpponentStats!$A:$AD,MATCH($A226&amp;" NCAA",AdvancedOpponentStats!$B:$B,0),COLUMN()-27))</f>
        <v>25.6</v>
      </c>
      <c r="BE226" s="39">
        <f>IFERROR(INDEX(AdvancedOpponentStats!$A:$AD,MATCH($A226,AdvancedOpponentStats!$B:$B,0),COLUMN()-27),INDEX(AdvancedOpponentStats!$A:$AD,MATCH($A226&amp;" NCAA",AdvancedOpponentStats!$B:$B,0),COLUMN()-27))</f>
        <v>0.25900000000000001</v>
      </c>
      <c r="BF226" s="41">
        <f>IFERROR(INDEX(TeamRankings!$A:$R,MATCH($A226,TeamRankings!$B:$B,0),COLUMN()-49),INDEX(TeamRankings!$A:$R,MATCH($A226&amp;" NCAA",TeamRankings!$B:$B,0),COLUMN()-49))</f>
        <v>2.74</v>
      </c>
      <c r="BG226" s="41">
        <f>IFERROR(INDEX(TeamRankings!$A:$R,MATCH($A226,TeamRankings!$B:$B,0),COLUMN()-48),INDEX(TeamRankings!$A:$R,MATCH($A226&amp;" NCAA",TeamRankings!$B:$B,0),COLUMN()-48))</f>
        <v>1.19</v>
      </c>
      <c r="BH226" s="41">
        <f>IFERROR(INDEX(TeamRankings!$A:$R,MATCH($A226,TeamRankings!$B:$B,0),COLUMN()-47),INDEX(TeamRankings!$A:$R,MATCH($A226&amp;" NCAA",TeamRankings!$B:$B,0),COLUMN()-47))</f>
        <v>1.53</v>
      </c>
      <c r="BI226" s="41">
        <f>IFERROR(INDEX(TeamRankings!$A:$R,MATCH($A226,TeamRankings!$B:$B,0),COLUMN()-47),INDEX(TeamRankings!$A:$R,MATCH($A226&amp;" NCAA",TeamRankings!$B:$B,0),COLUMN()-47))</f>
        <v>1.1299999999999999</v>
      </c>
      <c r="BJ226" s="41">
        <f>IFERROR(INDEX(TeamRankings!$A:$R,MATCH($A226,TeamRankings!$B:$B,0),COLUMN()-47),INDEX(TeamRankings!$A:$R,MATCH($A226&amp;" NCAA",TeamRankings!$B:$B,0),COLUMN()-47))</f>
        <v>2.66</v>
      </c>
      <c r="BK226" s="41">
        <f>IFERROR(INDEX(TeamRankings!$A:$R,MATCH($A226,TeamRankings!$B:$B,0),COLUMN()-47),INDEX(TeamRankings!$A:$R,MATCH($A226&amp;" NCAA",TeamRankings!$B:$B,0),COLUMN()-47))</f>
        <v>108.58</v>
      </c>
      <c r="BL226" s="41">
        <f>IFERROR(INDEX(TeamRankings!$A:$R,MATCH($A226,TeamRankings!$B:$B,0),COLUMN()-47),INDEX(TeamRankings!$A:$R,MATCH($A226&amp;" NCAA",TeamRankings!$B:$B,0),COLUMN()-47))</f>
        <v>104.29</v>
      </c>
      <c r="BM226" s="41">
        <f>IFERROR(INDEX(TeamRankings!$A:$R,MATCH($A226,TeamRankings!$B:$B,0),COLUMN()-47),INDEX(TeamRankings!$A:$R,MATCH($A226&amp;" NCAA",TeamRankings!$B:$B,0),COLUMN()-47))</f>
        <v>4.29</v>
      </c>
      <c r="BN226">
        <f t="shared" si="63"/>
        <v>88</v>
      </c>
      <c r="BO226">
        <f t="shared" si="64"/>
        <v>180</v>
      </c>
      <c r="BP226">
        <f t="shared" si="50"/>
        <v>73.705882352941174</v>
      </c>
      <c r="BQ226" s="41" t="str">
        <f>INDEX(TeamRankings!$A:$R,MATCH($A226,TeamRankings!$B:$B,0),3)</f>
        <v>MAC (West)</v>
      </c>
      <c r="BR226" s="40">
        <f t="shared" si="51"/>
        <v>3.9000000000000057</v>
      </c>
      <c r="BS226" s="40">
        <f t="shared" si="52"/>
        <v>-0.11099999999999999</v>
      </c>
      <c r="BT226" s="40">
        <f t="shared" si="53"/>
        <v>-0.127</v>
      </c>
      <c r="BU226" s="40">
        <f t="shared" si="54"/>
        <v>1.2000000000000011E-2</v>
      </c>
      <c r="BV226" s="40">
        <f t="shared" si="55"/>
        <v>1.7999999999999972</v>
      </c>
      <c r="BW226" s="40">
        <f t="shared" si="56"/>
        <v>-16.200000000000003</v>
      </c>
      <c r="BX226" s="40">
        <f t="shared" si="57"/>
        <v>0.70000000000000018</v>
      </c>
      <c r="BY226" s="40">
        <f t="shared" si="58"/>
        <v>-9.9999999999999645E-2</v>
      </c>
      <c r="BZ226" s="40">
        <f t="shared" si="59"/>
        <v>1.6000000000000014E-2</v>
      </c>
      <c r="CA226" s="40">
        <f t="shared" si="60"/>
        <v>-1.1999999999999993</v>
      </c>
      <c r="CB226" s="40">
        <f t="shared" si="61"/>
        <v>1</v>
      </c>
      <c r="CC226" s="40">
        <f t="shared" si="62"/>
        <v>-0.06</v>
      </c>
    </row>
    <row r="227" spans="1:81" x14ac:dyDescent="0.25">
      <c r="A227" t="s">
        <v>349</v>
      </c>
      <c r="B227">
        <f>IFERROR(INDEX(BasicStats!$A:$AH,MATCH($A227,BasicStats!$B:$B,0),COLUMN()+1),INDEX(BasicStats!$A:$AH,MATCH($A227&amp;" NCAA",BasicStats!$B:$B,0),COLUMN()+1))</f>
        <v>34</v>
      </c>
      <c r="C227">
        <f>IFERROR(INDEX(BasicStats!$A:$AH,MATCH($A227,BasicStats!$B:$B,0),COLUMN()+1),INDEX(BasicStats!$A:$AH,MATCH($A227&amp;" NCAA",BasicStats!$B:$B,0),COLUMN()+1))</f>
        <v>16</v>
      </c>
      <c r="D227">
        <f>IFERROR(INDEX(BasicStats!$A:$AH,MATCH($A227,BasicStats!$B:$B,0),COLUMN()+1),INDEX(BasicStats!$A:$AH,MATCH($A227&amp;" NCAA",BasicStats!$B:$B,0),COLUMN()+1))</f>
        <v>18</v>
      </c>
      <c r="E227">
        <f>IFERROR(INDEX(BasicStats!$A:$AH,MATCH($A227,BasicStats!$B:$B,0),COLUMN()+1),INDEX(BasicStats!$A:$AH,MATCH($A227&amp;" NCAA",BasicStats!$B:$B,0),COLUMN()+1))</f>
        <v>0.47099999999999997</v>
      </c>
      <c r="F227">
        <f>IFERROR(INDEX(BasicStats!$A:$AH,MATCH($A227,BasicStats!$B:$B,0),COLUMN()+1),INDEX(BasicStats!$A:$AH,MATCH($A227&amp;" NCAA",BasicStats!$B:$B,0),COLUMN()+1))</f>
        <v>-1.5</v>
      </c>
      <c r="G227">
        <f>IFERROR(INDEX(BasicStats!$A:$AH,MATCH($A227,BasicStats!$B:$B,0),COLUMN()+1),INDEX(BasicStats!$A:$AH,MATCH($A227&amp;" NCAA",BasicStats!$B:$B,0),COLUMN()+1))</f>
        <v>0.65</v>
      </c>
      <c r="H227">
        <f>IFERROR(INDEX(BasicStats!$A:$AH,MATCH($A227,BasicStats!$B:$B,0),COLUMN()+1),INDEX(BasicStats!$A:$AH,MATCH($A227&amp;" NCAA",BasicStats!$B:$B,0),COLUMN()+1))</f>
        <v>9</v>
      </c>
      <c r="I227">
        <f>IFERROR(INDEX(BasicStats!$A:$AH,MATCH($A227,BasicStats!$B:$B,0),COLUMN()+1),INDEX(BasicStats!$A:$AH,MATCH($A227&amp;" NCAA",BasicStats!$B:$B,0),COLUMN()+1))</f>
        <v>9</v>
      </c>
      <c r="J227">
        <f>IFERROR(INDEX(BasicStats!$A:$AH,MATCH($A227,BasicStats!$B:$B,0),COLUMN()+1),INDEX(BasicStats!$A:$AH,MATCH($A227&amp;" NCAA",BasicStats!$B:$B,0),COLUMN()+1))</f>
        <v>9</v>
      </c>
      <c r="K227">
        <f>IFERROR(INDEX(BasicStats!$A:$AH,MATCH($A227,BasicStats!$B:$B,0),COLUMN()+1),INDEX(BasicStats!$A:$AH,MATCH($A227&amp;" NCAA",BasicStats!$B:$B,0),COLUMN()+1))</f>
        <v>5</v>
      </c>
      <c r="L227">
        <f>IFERROR(INDEX(BasicStats!$A:$AH,MATCH($A227,BasicStats!$B:$B,0),COLUMN()+1),INDEX(BasicStats!$A:$AH,MATCH($A227&amp;" NCAA",BasicStats!$B:$B,0),COLUMN()+1))</f>
        <v>3</v>
      </c>
      <c r="M227">
        <f>IFERROR(INDEX(BasicStats!$A:$AH,MATCH($A227,BasicStats!$B:$B,0),COLUMN()+1),INDEX(BasicStats!$A:$AH,MATCH($A227&amp;" NCAA",BasicStats!$B:$B,0),COLUMN()+1))</f>
        <v>9</v>
      </c>
      <c r="N227">
        <f>IFERROR(INDEX(BasicStats!$A:$AH,MATCH($A227,BasicStats!$B:$B,0),COLUMN()+1),INDEX(BasicStats!$A:$AH,MATCH($A227&amp;" NCAA",BasicStats!$B:$B,0),COLUMN()+1))</f>
        <v>2215</v>
      </c>
      <c r="O227">
        <f>IFERROR(INDEX(BasicStats!$A:$AH,MATCH($A227,BasicStats!$B:$B,0),COLUMN()+1),INDEX(BasicStats!$A:$AH,MATCH($A227&amp;" NCAA",BasicStats!$B:$B,0),COLUMN()+1))</f>
        <v>2230</v>
      </c>
      <c r="P227">
        <f>IFERROR(INDEX(BasicStats!$A:$AH,MATCH($A227,BasicStats!$B:$B,0),COLUMN()+1),INDEX(BasicStats!$A:$AH,MATCH($A227&amp;" NCAA",BasicStats!$B:$B,0),COLUMN()+1))</f>
        <v>0</v>
      </c>
      <c r="Q227">
        <f>IFERROR(INDEX(BasicStats!$A:$AH,MATCH($A227,BasicStats!$B:$B,0),COLUMN()+1),INDEX(BasicStats!$A:$AH,MATCH($A227&amp;" NCAA",BasicStats!$B:$B,0),COLUMN()+1))</f>
        <v>1360</v>
      </c>
      <c r="R227">
        <f>IFERROR(INDEX(BasicStats!$A:$AH,MATCH($A227,BasicStats!$B:$B,0),COLUMN()+1),INDEX(BasicStats!$A:$AH,MATCH($A227&amp;" NCAA",BasicStats!$B:$B,0),COLUMN()+1))</f>
        <v>769</v>
      </c>
      <c r="S227">
        <f>IFERROR(INDEX(BasicStats!$A:$AH,MATCH($A227,BasicStats!$B:$B,0),COLUMN()+1),INDEX(BasicStats!$A:$AH,MATCH($A227&amp;" NCAA",BasicStats!$B:$B,0),COLUMN()+1))</f>
        <v>1846</v>
      </c>
      <c r="T227">
        <f>IFERROR(INDEX(BasicStats!$A:$AH,MATCH($A227,BasicStats!$B:$B,0),COLUMN()+1),INDEX(BasicStats!$A:$AH,MATCH($A227&amp;" NCAA",BasicStats!$B:$B,0),COLUMN()+1))</f>
        <v>0.41699999999999998</v>
      </c>
      <c r="U227">
        <f>IFERROR(INDEX(BasicStats!$A:$AH,MATCH($A227,BasicStats!$B:$B,0),COLUMN()+1),INDEX(BasicStats!$A:$AH,MATCH($A227&amp;" NCAA",BasicStats!$B:$B,0),COLUMN()+1))</f>
        <v>276</v>
      </c>
      <c r="V227">
        <f>IFERROR(INDEX(BasicStats!$A:$AH,MATCH($A227,BasicStats!$B:$B,0),COLUMN()+1),INDEX(BasicStats!$A:$AH,MATCH($A227&amp;" NCAA",BasicStats!$B:$B,0),COLUMN()+1))</f>
        <v>792</v>
      </c>
      <c r="W227">
        <f>IFERROR(INDEX(BasicStats!$A:$AH,MATCH($A227,BasicStats!$B:$B,0),COLUMN()+1),INDEX(BasicStats!$A:$AH,MATCH($A227&amp;" NCAA",BasicStats!$B:$B,0),COLUMN()+1))</f>
        <v>0.34799999999999998</v>
      </c>
      <c r="X227">
        <f>IFERROR(INDEX(BasicStats!$A:$AH,MATCH($A227,BasicStats!$B:$B,0),COLUMN()+1),INDEX(BasicStats!$A:$AH,MATCH($A227&amp;" NCAA",BasicStats!$B:$B,0),COLUMN()+1))</f>
        <v>401</v>
      </c>
      <c r="Y227">
        <f>IFERROR(INDEX(BasicStats!$A:$AH,MATCH($A227,BasicStats!$B:$B,0),COLUMN()+1),INDEX(BasicStats!$A:$AH,MATCH($A227&amp;" NCAA",BasicStats!$B:$B,0),COLUMN()+1))</f>
        <v>537</v>
      </c>
      <c r="Z227">
        <f>IFERROR(INDEX(BasicStats!$A:$AH,MATCH($A227,BasicStats!$B:$B,0),COLUMN()+1),INDEX(BasicStats!$A:$AH,MATCH($A227&amp;" NCAA",BasicStats!$B:$B,0),COLUMN()+1))</f>
        <v>0.747</v>
      </c>
      <c r="AA227">
        <f>IFERROR(INDEX(BasicStats!$A:$AH,MATCH($A227,BasicStats!$B:$B,0),COLUMN()+1),INDEX(BasicStats!$A:$AH,MATCH($A227&amp;" NCAA",BasicStats!$B:$B,0),COLUMN()+1))</f>
        <v>262</v>
      </c>
      <c r="AB227">
        <f>IFERROR(INDEX(BasicStats!$A:$AH,MATCH($A227,BasicStats!$B:$B,0),COLUMN()+1),INDEX(BasicStats!$A:$AH,MATCH($A227&amp;" NCAA",BasicStats!$B:$B,0),COLUMN()+1))</f>
        <v>1113</v>
      </c>
      <c r="AC227">
        <f>IFERROR(INDEX(BasicStats!$A:$AH,MATCH($A227,BasicStats!$B:$B,0),COLUMN()+1),INDEX(BasicStats!$A:$AH,MATCH($A227&amp;" NCAA",BasicStats!$B:$B,0),COLUMN()+1))</f>
        <v>370</v>
      </c>
      <c r="AD227">
        <f>IFERROR(INDEX(BasicStats!$A:$AH,MATCH($A227,BasicStats!$B:$B,0),COLUMN()+1),INDEX(BasicStats!$A:$AH,MATCH($A227&amp;" NCAA",BasicStats!$B:$B,0),COLUMN()+1))</f>
        <v>165</v>
      </c>
      <c r="AE227">
        <f>IFERROR(INDEX(BasicStats!$A:$AH,MATCH($A227,BasicStats!$B:$B,0),COLUMN()+1),INDEX(BasicStats!$A:$AH,MATCH($A227&amp;" NCAA",BasicStats!$B:$B,0),COLUMN()+1))</f>
        <v>75</v>
      </c>
      <c r="AF227">
        <f>IFERROR(INDEX(BasicStats!$A:$AH,MATCH($A227,BasicStats!$B:$B,0),COLUMN()+1),INDEX(BasicStats!$A:$AH,MATCH($A227&amp;" NCAA",BasicStats!$B:$B,0),COLUMN()+1))</f>
        <v>393</v>
      </c>
      <c r="AG227" s="38">
        <f>IFERROR(INDEX(AdvancedStats!$A:$AD,MATCH($A227,AdvancedStats!$B:$B,0),COLUMN()-15),INDEX(AdvancedStats!$A:$AD,MATCH($A227&amp;" NCAA",AdvancedStats!$B:$B,0),COLUMN()-15))</f>
        <v>65.8</v>
      </c>
      <c r="AH227" s="38">
        <f>IFERROR(INDEX(AdvancedStats!$A:$AD,MATCH($A227,AdvancedStats!$B:$B,0),COLUMN()-15),INDEX(AdvancedStats!$A:$AD,MATCH($A227&amp;" NCAA",AdvancedStats!$B:$B,0),COLUMN()-15))</f>
        <v>99</v>
      </c>
      <c r="AI227" s="38">
        <f>IFERROR(INDEX(AdvancedStats!$A:$AD,MATCH($A227,AdvancedStats!$B:$B,0),COLUMN()-15),INDEX(AdvancedStats!$A:$AD,MATCH($A227&amp;" NCAA",AdvancedStats!$B:$B,0),COLUMN()-15))</f>
        <v>0.29099999999999998</v>
      </c>
      <c r="AJ227" s="38">
        <f>IFERROR(INDEX(AdvancedStats!$A:$AD,MATCH($A227,AdvancedStats!$B:$B,0),COLUMN()-15),INDEX(AdvancedStats!$A:$AD,MATCH($A227&amp;" NCAA",AdvancedStats!$B:$B,0),COLUMN()-15))</f>
        <v>0.42899999999999999</v>
      </c>
      <c r="AK227" s="38">
        <f>IFERROR(INDEX(AdvancedStats!$A:$AD,MATCH($A227,AdvancedStats!$B:$B,0),COLUMN()-15),INDEX(AdvancedStats!$A:$AD,MATCH($A227&amp;" NCAA",AdvancedStats!$B:$B,0),COLUMN()-15))</f>
        <v>0.52700000000000002</v>
      </c>
      <c r="AL227" s="38">
        <f>IFERROR(INDEX(AdvancedStats!$A:$AD,MATCH($A227,AdvancedStats!$B:$B,0),COLUMN()-15),INDEX(AdvancedStats!$A:$AD,MATCH($A227&amp;" NCAA",AdvancedStats!$B:$B,0),COLUMN()-15))</f>
        <v>50</v>
      </c>
      <c r="AM227" s="38">
        <f>IFERROR(INDEX(AdvancedStats!$A:$AD,MATCH($A227,AdvancedStats!$B:$B,0),COLUMN()-15),INDEX(AdvancedStats!$A:$AD,MATCH($A227&amp;" NCAA",AdvancedStats!$B:$B,0),COLUMN()-15))</f>
        <v>48.1</v>
      </c>
      <c r="AN227" s="38">
        <f>IFERROR(INDEX(AdvancedStats!$A:$AD,MATCH($A227,AdvancedStats!$B:$B,0),COLUMN()-15),INDEX(AdvancedStats!$A:$AD,MATCH($A227&amp;" NCAA",AdvancedStats!$B:$B,0),COLUMN()-15))</f>
        <v>7.4</v>
      </c>
      <c r="AO227" s="38">
        <f>IFERROR(INDEX(AdvancedStats!$A:$AD,MATCH($A227,AdvancedStats!$B:$B,0),COLUMN()-15),INDEX(AdvancedStats!$A:$AD,MATCH($A227&amp;" NCAA",AdvancedStats!$B:$B,0),COLUMN()-15))</f>
        <v>6.7</v>
      </c>
      <c r="AP227" s="38">
        <f>IFERROR(INDEX(AdvancedStats!$A:$AD,MATCH($A227,AdvancedStats!$B:$B,0),COLUMN()-15),INDEX(AdvancedStats!$A:$AD,MATCH($A227&amp;" NCAA",AdvancedStats!$B:$B,0),COLUMN()-15))</f>
        <v>0.49099999999999999</v>
      </c>
      <c r="AQ227" s="38">
        <f>IFERROR(INDEX(AdvancedStats!$A:$AD,MATCH($A227,AdvancedStats!$B:$B,0),COLUMN()-15),INDEX(AdvancedStats!$A:$AD,MATCH($A227&amp;" NCAA",AdvancedStats!$B:$B,0),COLUMN()-15))</f>
        <v>15.8</v>
      </c>
      <c r="AR227" s="38">
        <f>IFERROR(INDEX(AdvancedStats!$A:$AD,MATCH($A227,AdvancedStats!$B:$B,0),COLUMN()-15),INDEX(AdvancedStats!$A:$AD,MATCH($A227&amp;" NCAA",AdvancedStats!$B:$B,0),COLUMN()-15))</f>
        <v>23.1</v>
      </c>
      <c r="AS227" s="38">
        <f>IFERROR(INDEX(AdvancedStats!$A:$AD,MATCH($A227,AdvancedStats!$B:$B,0),COLUMN()-15),INDEX(AdvancedStats!$A:$AD,MATCH($A227&amp;" NCAA",AdvancedStats!$B:$B,0),COLUMN()-15))</f>
        <v>0.217</v>
      </c>
      <c r="AT227" s="39">
        <f>IFERROR(INDEX(AdvancedOpponentStats!$A:$AD,MATCH($A227,AdvancedOpponentStats!$B:$B,0),COLUMN()-27),INDEX(AdvancedOpponentStats!$A:$AD,MATCH($A227&amp;" NCAA",AdvancedOpponentStats!$B:$B,0),COLUMN()-27))</f>
        <v>99.7</v>
      </c>
      <c r="AU227" s="39">
        <f>IFERROR(INDEX(AdvancedOpponentStats!$A:$AD,MATCH($A227,AdvancedOpponentStats!$B:$B,0),COLUMN()-27),INDEX(AdvancedOpponentStats!$A:$AD,MATCH($A227&amp;" NCAA",AdvancedOpponentStats!$B:$B,0),COLUMN()-27))</f>
        <v>0.317</v>
      </c>
      <c r="AV227" s="39">
        <f>IFERROR(INDEX(AdvancedOpponentStats!$A:$AD,MATCH($A227,AdvancedOpponentStats!$B:$B,0),COLUMN()-27),INDEX(AdvancedOpponentStats!$A:$AD,MATCH($A227&amp;" NCAA",AdvancedOpponentStats!$B:$B,0),COLUMN()-27))</f>
        <v>0.38300000000000001</v>
      </c>
      <c r="AW227" s="39">
        <f>IFERROR(INDEX(AdvancedOpponentStats!$A:$AD,MATCH($A227,AdvancedOpponentStats!$B:$B,0),COLUMN()-27),INDEX(AdvancedOpponentStats!$A:$AD,MATCH($A227&amp;" NCAA",AdvancedOpponentStats!$B:$B,0),COLUMN()-27))</f>
        <v>0.53800000000000003</v>
      </c>
      <c r="AX227" s="39">
        <f>IFERROR(INDEX(AdvancedOpponentStats!$A:$AD,MATCH($A227,AdvancedOpponentStats!$B:$B,0),COLUMN()-27),INDEX(AdvancedOpponentStats!$A:$AD,MATCH($A227&amp;" NCAA",AdvancedOpponentStats!$B:$B,0),COLUMN()-27))</f>
        <v>50</v>
      </c>
      <c r="AY227" s="39">
        <f>IFERROR(INDEX(AdvancedOpponentStats!$A:$AD,MATCH($A227,AdvancedOpponentStats!$B:$B,0),COLUMN()-27),INDEX(AdvancedOpponentStats!$A:$AD,MATCH($A227&amp;" NCAA",AdvancedOpponentStats!$B:$B,0),COLUMN()-27))</f>
        <v>48.9</v>
      </c>
      <c r="AZ227" s="39">
        <f>IFERROR(INDEX(AdvancedOpponentStats!$A:$AD,MATCH($A227,AdvancedOpponentStats!$B:$B,0),COLUMN()-27),INDEX(AdvancedOpponentStats!$A:$AD,MATCH($A227&amp;" NCAA",AdvancedOpponentStats!$B:$B,0),COLUMN()-27))</f>
        <v>9.9</v>
      </c>
      <c r="BA227" s="39">
        <f>IFERROR(INDEX(AdvancedOpponentStats!$A:$AD,MATCH($A227,AdvancedOpponentStats!$B:$B,0),COLUMN()-27),INDEX(AdvancedOpponentStats!$A:$AD,MATCH($A227&amp;" NCAA",AdvancedOpponentStats!$B:$B,0),COLUMN()-27))</f>
        <v>7.7</v>
      </c>
      <c r="BB227" s="39">
        <f>IFERROR(INDEX(AdvancedOpponentStats!$A:$AD,MATCH($A227,AdvancedOpponentStats!$B:$B,0),COLUMN()-27),INDEX(AdvancedOpponentStats!$A:$AD,MATCH($A227&amp;" NCAA",AdvancedOpponentStats!$B:$B,0),COLUMN()-27))</f>
        <v>0.504</v>
      </c>
      <c r="BC227" s="39">
        <f>IFERROR(INDEX(AdvancedOpponentStats!$A:$AD,MATCH($A227,AdvancedOpponentStats!$B:$B,0),COLUMN()-27),INDEX(AdvancedOpponentStats!$A:$AD,MATCH($A227&amp;" NCAA",AdvancedOpponentStats!$B:$B,0),COLUMN()-27))</f>
        <v>16.600000000000001</v>
      </c>
      <c r="BD227" s="39">
        <f>IFERROR(INDEX(AdvancedOpponentStats!$A:$AD,MATCH($A227,AdvancedOpponentStats!$B:$B,0),COLUMN()-27),INDEX(AdvancedOpponentStats!$A:$AD,MATCH($A227&amp;" NCAA",AdvancedOpponentStats!$B:$B,0),COLUMN()-27))</f>
        <v>22.3</v>
      </c>
      <c r="BE227" s="39">
        <f>IFERROR(INDEX(AdvancedOpponentStats!$A:$AD,MATCH($A227,AdvancedOpponentStats!$B:$B,0),COLUMN()-27),INDEX(AdvancedOpponentStats!$A:$AD,MATCH($A227&amp;" NCAA",AdvancedOpponentStats!$B:$B,0),COLUMN()-27))</f>
        <v>0.22800000000000001</v>
      </c>
      <c r="BF227" s="41">
        <f>IFERROR(INDEX(TeamRankings!$A:$R,MATCH($A227,TeamRankings!$B:$B,0),COLUMN()-49),INDEX(TeamRankings!$A:$R,MATCH($A227&amp;" NCAA",TeamRankings!$B:$B,0),COLUMN()-49))</f>
        <v>-0.44</v>
      </c>
      <c r="BG227" s="41">
        <f>IFERROR(INDEX(TeamRankings!$A:$R,MATCH($A227,TeamRankings!$B:$B,0),COLUMN()-48),INDEX(TeamRankings!$A:$R,MATCH($A227&amp;" NCAA",TeamRankings!$B:$B,0),COLUMN()-48))</f>
        <v>0.65</v>
      </c>
      <c r="BH227" s="41">
        <f>IFERROR(INDEX(TeamRankings!$A:$R,MATCH($A227,TeamRankings!$B:$B,0),COLUMN()-47),INDEX(TeamRankings!$A:$R,MATCH($A227&amp;" NCAA",TeamRankings!$B:$B,0),COLUMN()-47))</f>
        <v>-6.24</v>
      </c>
      <c r="BI227" s="41">
        <f>IFERROR(INDEX(TeamRankings!$A:$R,MATCH($A227,TeamRankings!$B:$B,0),COLUMN()-47),INDEX(TeamRankings!$A:$R,MATCH($A227&amp;" NCAA",TeamRankings!$B:$B,0),COLUMN()-47))</f>
        <v>4.74</v>
      </c>
      <c r="BJ227" s="41">
        <f>IFERROR(INDEX(TeamRankings!$A:$R,MATCH($A227,TeamRankings!$B:$B,0),COLUMN()-47),INDEX(TeamRankings!$A:$R,MATCH($A227&amp;" NCAA",TeamRankings!$B:$B,0),COLUMN()-47))</f>
        <v>-1.5</v>
      </c>
      <c r="BK227" s="41">
        <f>IFERROR(INDEX(TeamRankings!$A:$R,MATCH($A227,TeamRankings!$B:$B,0),COLUMN()-47),INDEX(TeamRankings!$A:$R,MATCH($A227&amp;" NCAA",TeamRankings!$B:$B,0),COLUMN()-47))</f>
        <v>100.59</v>
      </c>
      <c r="BL227" s="41">
        <f>IFERROR(INDEX(TeamRankings!$A:$R,MATCH($A227,TeamRankings!$B:$B,0),COLUMN()-47),INDEX(TeamRankings!$A:$R,MATCH($A227&amp;" NCAA",TeamRankings!$B:$B,0),COLUMN()-47))</f>
        <v>101.8</v>
      </c>
      <c r="BM227" s="41">
        <f>IFERROR(INDEX(TeamRankings!$A:$R,MATCH($A227,TeamRankings!$B:$B,0),COLUMN()-47),INDEX(TeamRankings!$A:$R,MATCH($A227&amp;" NCAA",TeamRankings!$B:$B,0),COLUMN()-47))</f>
        <v>-1.21</v>
      </c>
      <c r="BN227">
        <f t="shared" si="63"/>
        <v>217</v>
      </c>
      <c r="BO227">
        <f t="shared" si="64"/>
        <v>142</v>
      </c>
      <c r="BP227">
        <f t="shared" si="50"/>
        <v>65.147058823529406</v>
      </c>
      <c r="BQ227" s="41" t="str">
        <f>INDEX(TeamRankings!$A:$R,MATCH($A227,TeamRankings!$B:$B,0),3)</f>
        <v>MVC</v>
      </c>
      <c r="BR227" s="40">
        <f t="shared" si="51"/>
        <v>-0.70000000000000284</v>
      </c>
      <c r="BS227" s="40">
        <f t="shared" si="52"/>
        <v>-2.6000000000000023E-2</v>
      </c>
      <c r="BT227" s="40">
        <f t="shared" si="53"/>
        <v>4.5999999999999985E-2</v>
      </c>
      <c r="BU227" s="40">
        <f t="shared" si="54"/>
        <v>-1.100000000000001E-2</v>
      </c>
      <c r="BV227" s="40">
        <f t="shared" si="55"/>
        <v>0</v>
      </c>
      <c r="BW227" s="40">
        <f t="shared" si="56"/>
        <v>-0.79999999999999716</v>
      </c>
      <c r="BX227" s="40">
        <f t="shared" si="57"/>
        <v>-2.5</v>
      </c>
      <c r="BY227" s="40">
        <f t="shared" si="58"/>
        <v>-1</v>
      </c>
      <c r="BZ227" s="40">
        <f t="shared" si="59"/>
        <v>-1.3000000000000012E-2</v>
      </c>
      <c r="CA227" s="40">
        <f t="shared" si="60"/>
        <v>-0.80000000000000071</v>
      </c>
      <c r="CB227" s="40">
        <f t="shared" si="61"/>
        <v>0.80000000000000071</v>
      </c>
      <c r="CC227" s="40">
        <f t="shared" si="62"/>
        <v>-1.100000000000001E-2</v>
      </c>
    </row>
    <row r="228" spans="1:81" x14ac:dyDescent="0.25">
      <c r="A228" t="s">
        <v>350</v>
      </c>
      <c r="B228">
        <f>IFERROR(INDEX(BasicStats!$A:$AH,MATCH($A228,BasicStats!$B:$B,0),COLUMN()+1),INDEX(BasicStats!$A:$AH,MATCH($A228&amp;" NCAA",BasicStats!$B:$B,0),COLUMN()+1))</f>
        <v>35</v>
      </c>
      <c r="C228">
        <f>IFERROR(INDEX(BasicStats!$A:$AH,MATCH($A228,BasicStats!$B:$B,0),COLUMN()+1),INDEX(BasicStats!$A:$AH,MATCH($A228&amp;" NCAA",BasicStats!$B:$B,0),COLUMN()+1))</f>
        <v>26</v>
      </c>
      <c r="D228">
        <f>IFERROR(INDEX(BasicStats!$A:$AH,MATCH($A228,BasicStats!$B:$B,0),COLUMN()+1),INDEX(BasicStats!$A:$AH,MATCH($A228&amp;" NCAA",BasicStats!$B:$B,0),COLUMN()+1))</f>
        <v>9</v>
      </c>
      <c r="E228">
        <f>IFERROR(INDEX(BasicStats!$A:$AH,MATCH($A228,BasicStats!$B:$B,0),COLUMN()+1),INDEX(BasicStats!$A:$AH,MATCH($A228&amp;" NCAA",BasicStats!$B:$B,0),COLUMN()+1))</f>
        <v>0.74299999999999999</v>
      </c>
      <c r="F228">
        <f>IFERROR(INDEX(BasicStats!$A:$AH,MATCH($A228,BasicStats!$B:$B,0),COLUMN()+1),INDEX(BasicStats!$A:$AH,MATCH($A228&amp;" NCAA",BasicStats!$B:$B,0),COLUMN()+1))</f>
        <v>4.8</v>
      </c>
      <c r="G228">
        <f>IFERROR(INDEX(BasicStats!$A:$AH,MATCH($A228,BasicStats!$B:$B,0),COLUMN()+1),INDEX(BasicStats!$A:$AH,MATCH($A228&amp;" NCAA",BasicStats!$B:$B,0),COLUMN()+1))</f>
        <v>-2.2599999999999998</v>
      </c>
      <c r="H228">
        <f>IFERROR(INDEX(BasicStats!$A:$AH,MATCH($A228,BasicStats!$B:$B,0),COLUMN()+1),INDEX(BasicStats!$A:$AH,MATCH($A228&amp;" NCAA",BasicStats!$B:$B,0),COLUMN()+1))</f>
        <v>13</v>
      </c>
      <c r="I228">
        <f>IFERROR(INDEX(BasicStats!$A:$AH,MATCH($A228,BasicStats!$B:$B,0),COLUMN()+1),INDEX(BasicStats!$A:$AH,MATCH($A228&amp;" NCAA",BasicStats!$B:$B,0),COLUMN()+1))</f>
        <v>5</v>
      </c>
      <c r="J228">
        <f>IFERROR(INDEX(BasicStats!$A:$AH,MATCH($A228,BasicStats!$B:$B,0),COLUMN()+1),INDEX(BasicStats!$A:$AH,MATCH($A228&amp;" NCAA",BasicStats!$B:$B,0),COLUMN()+1))</f>
        <v>17</v>
      </c>
      <c r="K228">
        <f>IFERROR(INDEX(BasicStats!$A:$AH,MATCH($A228,BasicStats!$B:$B,0),COLUMN()+1),INDEX(BasicStats!$A:$AH,MATCH($A228&amp;" NCAA",BasicStats!$B:$B,0),COLUMN()+1))</f>
        <v>1</v>
      </c>
      <c r="L228">
        <f>IFERROR(INDEX(BasicStats!$A:$AH,MATCH($A228,BasicStats!$B:$B,0),COLUMN()+1),INDEX(BasicStats!$A:$AH,MATCH($A228&amp;" NCAA",BasicStats!$B:$B,0),COLUMN()+1))</f>
        <v>7</v>
      </c>
      <c r="M228">
        <f>IFERROR(INDEX(BasicStats!$A:$AH,MATCH($A228,BasicStats!$B:$B,0),COLUMN()+1),INDEX(BasicStats!$A:$AH,MATCH($A228&amp;" NCAA",BasicStats!$B:$B,0),COLUMN()+1))</f>
        <v>7</v>
      </c>
      <c r="N228">
        <f>IFERROR(INDEX(BasicStats!$A:$AH,MATCH($A228,BasicStats!$B:$B,0),COLUMN()+1),INDEX(BasicStats!$A:$AH,MATCH($A228&amp;" NCAA",BasicStats!$B:$B,0),COLUMN()+1))</f>
        <v>2747</v>
      </c>
      <c r="O228">
        <f>IFERROR(INDEX(BasicStats!$A:$AH,MATCH($A228,BasicStats!$B:$B,0),COLUMN()+1),INDEX(BasicStats!$A:$AH,MATCH($A228&amp;" NCAA",BasicStats!$B:$B,0),COLUMN()+1))</f>
        <v>2410</v>
      </c>
      <c r="P228">
        <f>IFERROR(INDEX(BasicStats!$A:$AH,MATCH($A228,BasicStats!$B:$B,0),COLUMN()+1),INDEX(BasicStats!$A:$AH,MATCH($A228&amp;" NCAA",BasicStats!$B:$B,0),COLUMN()+1))</f>
        <v>0</v>
      </c>
      <c r="Q228">
        <f>IFERROR(INDEX(BasicStats!$A:$AH,MATCH($A228,BasicStats!$B:$B,0),COLUMN()+1),INDEX(BasicStats!$A:$AH,MATCH($A228&amp;" NCAA",BasicStats!$B:$B,0),COLUMN()+1))</f>
        <v>1410</v>
      </c>
      <c r="R228">
        <f>IFERROR(INDEX(BasicStats!$A:$AH,MATCH($A228,BasicStats!$B:$B,0),COLUMN()+1),INDEX(BasicStats!$A:$AH,MATCH($A228&amp;" NCAA",BasicStats!$B:$B,0),COLUMN()+1))</f>
        <v>979</v>
      </c>
      <c r="S228">
        <f>IFERROR(INDEX(BasicStats!$A:$AH,MATCH($A228,BasicStats!$B:$B,0),COLUMN()+1),INDEX(BasicStats!$A:$AH,MATCH($A228&amp;" NCAA",BasicStats!$B:$B,0),COLUMN()+1))</f>
        <v>2048</v>
      </c>
      <c r="T228">
        <f>IFERROR(INDEX(BasicStats!$A:$AH,MATCH($A228,BasicStats!$B:$B,0),COLUMN()+1),INDEX(BasicStats!$A:$AH,MATCH($A228&amp;" NCAA",BasicStats!$B:$B,0),COLUMN()+1))</f>
        <v>0.47799999999999998</v>
      </c>
      <c r="U228">
        <f>IFERROR(INDEX(BasicStats!$A:$AH,MATCH($A228,BasicStats!$B:$B,0),COLUMN()+1),INDEX(BasicStats!$A:$AH,MATCH($A228&amp;" NCAA",BasicStats!$B:$B,0),COLUMN()+1))</f>
        <v>306</v>
      </c>
      <c r="V228">
        <f>IFERROR(INDEX(BasicStats!$A:$AH,MATCH($A228,BasicStats!$B:$B,0),COLUMN()+1),INDEX(BasicStats!$A:$AH,MATCH($A228&amp;" NCAA",BasicStats!$B:$B,0),COLUMN()+1))</f>
        <v>845</v>
      </c>
      <c r="W228">
        <f>IFERROR(INDEX(BasicStats!$A:$AH,MATCH($A228,BasicStats!$B:$B,0),COLUMN()+1),INDEX(BasicStats!$A:$AH,MATCH($A228&amp;" NCAA",BasicStats!$B:$B,0),COLUMN()+1))</f>
        <v>0.36199999999999999</v>
      </c>
      <c r="X228">
        <f>IFERROR(INDEX(BasicStats!$A:$AH,MATCH($A228,BasicStats!$B:$B,0),COLUMN()+1),INDEX(BasicStats!$A:$AH,MATCH($A228&amp;" NCAA",BasicStats!$B:$B,0),COLUMN()+1))</f>
        <v>483</v>
      </c>
      <c r="Y228">
        <f>IFERROR(INDEX(BasicStats!$A:$AH,MATCH($A228,BasicStats!$B:$B,0),COLUMN()+1),INDEX(BasicStats!$A:$AH,MATCH($A228&amp;" NCAA",BasicStats!$B:$B,0),COLUMN()+1))</f>
        <v>725</v>
      </c>
      <c r="Z228">
        <f>IFERROR(INDEX(BasicStats!$A:$AH,MATCH($A228,BasicStats!$B:$B,0),COLUMN()+1),INDEX(BasicStats!$A:$AH,MATCH($A228&amp;" NCAA",BasicStats!$B:$B,0),COLUMN()+1))</f>
        <v>0.66600000000000004</v>
      </c>
      <c r="AA228">
        <f>IFERROR(INDEX(BasicStats!$A:$AH,MATCH($A228,BasicStats!$B:$B,0),COLUMN()+1),INDEX(BasicStats!$A:$AH,MATCH($A228&amp;" NCAA",BasicStats!$B:$B,0),COLUMN()+1))</f>
        <v>364</v>
      </c>
      <c r="AB228">
        <f>IFERROR(INDEX(BasicStats!$A:$AH,MATCH($A228,BasicStats!$B:$B,0),COLUMN()+1),INDEX(BasicStats!$A:$AH,MATCH($A228&amp;" NCAA",BasicStats!$B:$B,0),COLUMN()+1))</f>
        <v>1298</v>
      </c>
      <c r="AC228">
        <f>IFERROR(INDEX(BasicStats!$A:$AH,MATCH($A228,BasicStats!$B:$B,0),COLUMN()+1),INDEX(BasicStats!$A:$AH,MATCH($A228&amp;" NCAA",BasicStats!$B:$B,0),COLUMN()+1))</f>
        <v>592</v>
      </c>
      <c r="AD228">
        <f>IFERROR(INDEX(BasicStats!$A:$AH,MATCH($A228,BasicStats!$B:$B,0),COLUMN()+1),INDEX(BasicStats!$A:$AH,MATCH($A228&amp;" NCAA",BasicStats!$B:$B,0),COLUMN()+1))</f>
        <v>218</v>
      </c>
      <c r="AE228">
        <f>IFERROR(INDEX(BasicStats!$A:$AH,MATCH($A228,BasicStats!$B:$B,0),COLUMN()+1),INDEX(BasicStats!$A:$AH,MATCH($A228&amp;" NCAA",BasicStats!$B:$B,0),COLUMN()+1))</f>
        <v>139</v>
      </c>
      <c r="AF228">
        <f>IFERROR(INDEX(BasicStats!$A:$AH,MATCH($A228,BasicStats!$B:$B,0),COLUMN()+1),INDEX(BasicStats!$A:$AH,MATCH($A228&amp;" NCAA",BasicStats!$B:$B,0),COLUMN()+1))</f>
        <v>441</v>
      </c>
      <c r="AG228" s="38">
        <f>IFERROR(INDEX(AdvancedStats!$A:$AD,MATCH($A228,AdvancedStats!$B:$B,0),COLUMN()-15),INDEX(AdvancedStats!$A:$AD,MATCH($A228&amp;" NCAA",AdvancedStats!$B:$B,0),COLUMN()-15))</f>
        <v>70</v>
      </c>
      <c r="AH228" s="38">
        <f>IFERROR(INDEX(AdvancedStats!$A:$AD,MATCH($A228,AdvancedStats!$B:$B,0),COLUMN()-15),INDEX(AdvancedStats!$A:$AD,MATCH($A228&amp;" NCAA",AdvancedStats!$B:$B,0),COLUMN()-15))</f>
        <v>111.3</v>
      </c>
      <c r="AI228" s="38">
        <f>IFERROR(INDEX(AdvancedStats!$A:$AD,MATCH($A228,AdvancedStats!$B:$B,0),COLUMN()-15),INDEX(AdvancedStats!$A:$AD,MATCH($A228&amp;" NCAA",AdvancedStats!$B:$B,0),COLUMN()-15))</f>
        <v>0.35399999999999998</v>
      </c>
      <c r="AJ228" s="38">
        <f>IFERROR(INDEX(AdvancedStats!$A:$AD,MATCH($A228,AdvancedStats!$B:$B,0),COLUMN()-15),INDEX(AdvancedStats!$A:$AD,MATCH($A228&amp;" NCAA",AdvancedStats!$B:$B,0),COLUMN()-15))</f>
        <v>0.41299999999999998</v>
      </c>
      <c r="AK228" s="38">
        <f>IFERROR(INDEX(AdvancedStats!$A:$AD,MATCH($A228,AdvancedStats!$B:$B,0),COLUMN()-15),INDEX(AdvancedStats!$A:$AD,MATCH($A228&amp;" NCAA",AdvancedStats!$B:$B,0),COLUMN()-15))</f>
        <v>0.57399999999999995</v>
      </c>
      <c r="AL228" s="38">
        <f>IFERROR(INDEX(AdvancedStats!$A:$AD,MATCH($A228,AdvancedStats!$B:$B,0),COLUMN()-15),INDEX(AdvancedStats!$A:$AD,MATCH($A228&amp;" NCAA",AdvancedStats!$B:$B,0),COLUMN()-15))</f>
        <v>53.2</v>
      </c>
      <c r="AM228" s="38">
        <f>IFERROR(INDEX(AdvancedStats!$A:$AD,MATCH($A228,AdvancedStats!$B:$B,0),COLUMN()-15),INDEX(AdvancedStats!$A:$AD,MATCH($A228&amp;" NCAA",AdvancedStats!$B:$B,0),COLUMN()-15))</f>
        <v>60.5</v>
      </c>
      <c r="AN228" s="38">
        <f>IFERROR(INDEX(AdvancedStats!$A:$AD,MATCH($A228,AdvancedStats!$B:$B,0),COLUMN()-15),INDEX(AdvancedStats!$A:$AD,MATCH($A228&amp;" NCAA",AdvancedStats!$B:$B,0),COLUMN()-15))</f>
        <v>8.8000000000000007</v>
      </c>
      <c r="AO228" s="38">
        <f>IFERROR(INDEX(AdvancedStats!$A:$AD,MATCH($A228,AdvancedStats!$B:$B,0),COLUMN()-15),INDEX(AdvancedStats!$A:$AD,MATCH($A228&amp;" NCAA",AdvancedStats!$B:$B,0),COLUMN()-15))</f>
        <v>11.5</v>
      </c>
      <c r="AP228" s="38">
        <f>IFERROR(INDEX(AdvancedStats!$A:$AD,MATCH($A228,AdvancedStats!$B:$B,0),COLUMN()-15),INDEX(AdvancedStats!$A:$AD,MATCH($A228&amp;" NCAA",AdvancedStats!$B:$B,0),COLUMN()-15))</f>
        <v>0.55300000000000005</v>
      </c>
      <c r="AQ228" s="38">
        <f>IFERROR(INDEX(AdvancedStats!$A:$AD,MATCH($A228,AdvancedStats!$B:$B,0),COLUMN()-15),INDEX(AdvancedStats!$A:$AD,MATCH($A228&amp;" NCAA",AdvancedStats!$B:$B,0),COLUMN()-15))</f>
        <v>15.6</v>
      </c>
      <c r="AR228" s="38">
        <f>IFERROR(INDEX(AdvancedStats!$A:$AD,MATCH($A228,AdvancedStats!$B:$B,0),COLUMN()-15),INDEX(AdvancedStats!$A:$AD,MATCH($A228&amp;" NCAA",AdvancedStats!$B:$B,0),COLUMN()-15))</f>
        <v>30.6</v>
      </c>
      <c r="AS228" s="38">
        <f>IFERROR(INDEX(AdvancedStats!$A:$AD,MATCH($A228,AdvancedStats!$B:$B,0),COLUMN()-15),INDEX(AdvancedStats!$A:$AD,MATCH($A228&amp;" NCAA",AdvancedStats!$B:$B,0),COLUMN()-15))</f>
        <v>0.23599999999999999</v>
      </c>
      <c r="AT228" s="39">
        <f>IFERROR(INDEX(AdvancedOpponentStats!$A:$AD,MATCH($A228,AdvancedOpponentStats!$B:$B,0),COLUMN()-27),INDEX(AdvancedOpponentStats!$A:$AD,MATCH($A228&amp;" NCAA",AdvancedOpponentStats!$B:$B,0),COLUMN()-27))</f>
        <v>97.7</v>
      </c>
      <c r="AU228" s="39">
        <f>IFERROR(INDEX(AdvancedOpponentStats!$A:$AD,MATCH($A228,AdvancedOpponentStats!$B:$B,0),COLUMN()-27),INDEX(AdvancedOpponentStats!$A:$AD,MATCH($A228&amp;" NCAA",AdvancedOpponentStats!$B:$B,0),COLUMN()-27))</f>
        <v>0.34799999999999998</v>
      </c>
      <c r="AV228" s="39">
        <f>IFERROR(INDEX(AdvancedOpponentStats!$A:$AD,MATCH($A228,AdvancedOpponentStats!$B:$B,0),COLUMN()-27),INDEX(AdvancedOpponentStats!$A:$AD,MATCH($A228&amp;" NCAA",AdvancedOpponentStats!$B:$B,0),COLUMN()-27))</f>
        <v>0.39200000000000002</v>
      </c>
      <c r="AW228" s="39">
        <f>IFERROR(INDEX(AdvancedOpponentStats!$A:$AD,MATCH($A228,AdvancedOpponentStats!$B:$B,0),COLUMN()-27),INDEX(AdvancedOpponentStats!$A:$AD,MATCH($A228&amp;" NCAA",AdvancedOpponentStats!$B:$B,0),COLUMN()-27))</f>
        <v>0.52</v>
      </c>
      <c r="AX228" s="39">
        <f>IFERROR(INDEX(AdvancedOpponentStats!$A:$AD,MATCH($A228,AdvancedOpponentStats!$B:$B,0),COLUMN()-27),INDEX(AdvancedOpponentStats!$A:$AD,MATCH($A228&amp;" NCAA",AdvancedOpponentStats!$B:$B,0),COLUMN()-27))</f>
        <v>46.8</v>
      </c>
      <c r="AY228" s="39">
        <f>IFERROR(INDEX(AdvancedOpponentStats!$A:$AD,MATCH($A228,AdvancedOpponentStats!$B:$B,0),COLUMN()-27),INDEX(AdvancedOpponentStats!$A:$AD,MATCH($A228&amp;" NCAA",AdvancedOpponentStats!$B:$B,0),COLUMN()-27))</f>
        <v>51.3</v>
      </c>
      <c r="AZ228" s="39">
        <f>IFERROR(INDEX(AdvancedOpponentStats!$A:$AD,MATCH($A228,AdvancedOpponentStats!$B:$B,0),COLUMN()-27),INDEX(AdvancedOpponentStats!$A:$AD,MATCH($A228&amp;" NCAA",AdvancedOpponentStats!$B:$B,0),COLUMN()-27))</f>
        <v>8.4</v>
      </c>
      <c r="BA228" s="39">
        <f>IFERROR(INDEX(AdvancedOpponentStats!$A:$AD,MATCH($A228,AdvancedOpponentStats!$B:$B,0),COLUMN()-27),INDEX(AdvancedOpponentStats!$A:$AD,MATCH($A228&amp;" NCAA",AdvancedOpponentStats!$B:$B,0),COLUMN()-27))</f>
        <v>11.1</v>
      </c>
      <c r="BB228" s="39">
        <f>IFERROR(INDEX(AdvancedOpponentStats!$A:$AD,MATCH($A228,AdvancedOpponentStats!$B:$B,0),COLUMN()-27),INDEX(AdvancedOpponentStats!$A:$AD,MATCH($A228&amp;" NCAA",AdvancedOpponentStats!$B:$B,0),COLUMN()-27))</f>
        <v>0.48099999999999998</v>
      </c>
      <c r="BC228" s="39">
        <f>IFERROR(INDEX(AdvancedOpponentStats!$A:$AD,MATCH($A228,AdvancedOpponentStats!$B:$B,0),COLUMN()-27),INDEX(AdvancedOpponentStats!$A:$AD,MATCH($A228&amp;" NCAA",AdvancedOpponentStats!$B:$B,0),COLUMN()-27))</f>
        <v>16.8</v>
      </c>
      <c r="BD228" s="39">
        <f>IFERROR(INDEX(AdvancedOpponentStats!$A:$AD,MATCH($A228,AdvancedOpponentStats!$B:$B,0),COLUMN()-27),INDEX(AdvancedOpponentStats!$A:$AD,MATCH($A228&amp;" NCAA",AdvancedOpponentStats!$B:$B,0),COLUMN()-27))</f>
        <v>25.3</v>
      </c>
      <c r="BE228" s="39">
        <f>IFERROR(INDEX(AdvancedOpponentStats!$A:$AD,MATCH($A228,AdvancedOpponentStats!$B:$B,0),COLUMN()-27),INDEX(AdvancedOpponentStats!$A:$AD,MATCH($A228&amp;" NCAA",AdvancedOpponentStats!$B:$B,0),COLUMN()-27))</f>
        <v>0.251</v>
      </c>
      <c r="BF228" s="41">
        <f>IFERROR(INDEX(TeamRankings!$A:$R,MATCH($A228,TeamRankings!$B:$B,0),COLUMN()-49),INDEX(TeamRankings!$A:$R,MATCH($A228&amp;" NCAA",TeamRankings!$B:$B,0),COLUMN()-49))</f>
        <v>9.6300000000000008</v>
      </c>
      <c r="BG228" s="41">
        <f>IFERROR(INDEX(TeamRankings!$A:$R,MATCH($A228,TeamRankings!$B:$B,0),COLUMN()-48),INDEX(TeamRankings!$A:$R,MATCH($A228&amp;" NCAA",TeamRankings!$B:$B,0),COLUMN()-48))</f>
        <v>-2.2599999999999998</v>
      </c>
      <c r="BH228" s="41">
        <f>IFERROR(INDEX(TeamRankings!$A:$R,MATCH($A228,TeamRankings!$B:$B,0),COLUMN()-47),INDEX(TeamRankings!$A:$R,MATCH($A228&amp;" NCAA",TeamRankings!$B:$B,0),COLUMN()-47))</f>
        <v>3.63</v>
      </c>
      <c r="BI228" s="41">
        <f>IFERROR(INDEX(TeamRankings!$A:$R,MATCH($A228,TeamRankings!$B:$B,0),COLUMN()-47),INDEX(TeamRankings!$A:$R,MATCH($A228&amp;" NCAA",TeamRankings!$B:$B,0),COLUMN()-47))</f>
        <v>1.18</v>
      </c>
      <c r="BJ228" s="41">
        <f>IFERROR(INDEX(TeamRankings!$A:$R,MATCH($A228,TeamRankings!$B:$B,0),COLUMN()-47),INDEX(TeamRankings!$A:$R,MATCH($A228&amp;" NCAA",TeamRankings!$B:$B,0),COLUMN()-47))</f>
        <v>4.8</v>
      </c>
      <c r="BK228" s="41">
        <f>IFERROR(INDEX(TeamRankings!$A:$R,MATCH($A228,TeamRankings!$B:$B,0),COLUMN()-47),INDEX(TeamRankings!$A:$R,MATCH($A228&amp;" NCAA",TeamRankings!$B:$B,0),COLUMN()-47))</f>
        <v>108.12</v>
      </c>
      <c r="BL228" s="41">
        <f>IFERROR(INDEX(TeamRankings!$A:$R,MATCH($A228,TeamRankings!$B:$B,0),COLUMN()-47),INDEX(TeamRankings!$A:$R,MATCH($A228&amp;" NCAA",TeamRankings!$B:$B,0),COLUMN()-47))</f>
        <v>100.75</v>
      </c>
      <c r="BM228" s="41">
        <f>IFERROR(INDEX(TeamRankings!$A:$R,MATCH($A228,TeamRankings!$B:$B,0),COLUMN()-47),INDEX(TeamRankings!$A:$R,MATCH($A228&amp;" NCAA",TeamRankings!$B:$B,0),COLUMN()-47))</f>
        <v>7.37</v>
      </c>
      <c r="BN228">
        <f t="shared" si="63"/>
        <v>96</v>
      </c>
      <c r="BO228">
        <f t="shared" si="64"/>
        <v>129</v>
      </c>
      <c r="BP228">
        <f t="shared" si="50"/>
        <v>78.48571428571428</v>
      </c>
      <c r="BQ228" s="41" t="str">
        <f>INDEX(TeamRankings!$A:$R,MATCH($A228,TeamRankings!$B:$B,0),3)</f>
        <v>Horizon</v>
      </c>
      <c r="BR228" s="40">
        <f t="shared" si="51"/>
        <v>13.599999999999994</v>
      </c>
      <c r="BS228" s="40">
        <f t="shared" si="52"/>
        <v>6.0000000000000053E-3</v>
      </c>
      <c r="BT228" s="40">
        <f t="shared" si="53"/>
        <v>2.0999999999999963E-2</v>
      </c>
      <c r="BU228" s="40">
        <f t="shared" si="54"/>
        <v>5.3999999999999937E-2</v>
      </c>
      <c r="BV228" s="40">
        <f t="shared" si="55"/>
        <v>6.4000000000000057</v>
      </c>
      <c r="BW228" s="40">
        <f t="shared" si="56"/>
        <v>9.2000000000000028</v>
      </c>
      <c r="BX228" s="40">
        <f t="shared" si="57"/>
        <v>0.40000000000000036</v>
      </c>
      <c r="BY228" s="40">
        <f t="shared" si="58"/>
        <v>0.40000000000000036</v>
      </c>
      <c r="BZ228" s="40">
        <f t="shared" si="59"/>
        <v>7.2000000000000064E-2</v>
      </c>
      <c r="CA228" s="40">
        <f t="shared" si="60"/>
        <v>-1.2000000000000011</v>
      </c>
      <c r="CB228" s="40">
        <f t="shared" si="61"/>
        <v>5.3000000000000007</v>
      </c>
      <c r="CC228" s="40">
        <f t="shared" si="62"/>
        <v>-1.5000000000000013E-2</v>
      </c>
    </row>
    <row r="229" spans="1:81" x14ac:dyDescent="0.25">
      <c r="A229" t="s">
        <v>351</v>
      </c>
      <c r="B229">
        <f>IFERROR(INDEX(BasicStats!$A:$AH,MATCH($A229,BasicStats!$B:$B,0),COLUMN()+1),INDEX(BasicStats!$A:$AH,MATCH($A229&amp;" NCAA",BasicStats!$B:$B,0),COLUMN()+1))</f>
        <v>31</v>
      </c>
      <c r="C229">
        <f>IFERROR(INDEX(BasicStats!$A:$AH,MATCH($A229,BasicStats!$B:$B,0),COLUMN()+1),INDEX(BasicStats!$A:$AH,MATCH($A229&amp;" NCAA",BasicStats!$B:$B,0),COLUMN()+1))</f>
        <v>11</v>
      </c>
      <c r="D229">
        <f>IFERROR(INDEX(BasicStats!$A:$AH,MATCH($A229,BasicStats!$B:$B,0),COLUMN()+1),INDEX(BasicStats!$A:$AH,MATCH($A229&amp;" NCAA",BasicStats!$B:$B,0),COLUMN()+1))</f>
        <v>20</v>
      </c>
      <c r="E229">
        <f>IFERROR(INDEX(BasicStats!$A:$AH,MATCH($A229,BasicStats!$B:$B,0),COLUMN()+1),INDEX(BasicStats!$A:$AH,MATCH($A229&amp;" NCAA",BasicStats!$B:$B,0),COLUMN()+1))</f>
        <v>0.35499999999999998</v>
      </c>
      <c r="F229">
        <f>IFERROR(INDEX(BasicStats!$A:$AH,MATCH($A229,BasicStats!$B:$B,0),COLUMN()+1),INDEX(BasicStats!$A:$AH,MATCH($A229&amp;" NCAA",BasicStats!$B:$B,0),COLUMN()+1))</f>
        <v>-17.07</v>
      </c>
      <c r="G229">
        <f>IFERROR(INDEX(BasicStats!$A:$AH,MATCH($A229,BasicStats!$B:$B,0),COLUMN()+1),INDEX(BasicStats!$A:$AH,MATCH($A229&amp;" NCAA",BasicStats!$B:$B,0),COLUMN()+1))</f>
        <v>-6</v>
      </c>
      <c r="H229">
        <f>IFERROR(INDEX(BasicStats!$A:$AH,MATCH($A229,BasicStats!$B:$B,0),COLUMN()+1),INDEX(BasicStats!$A:$AH,MATCH($A229&amp;" NCAA",BasicStats!$B:$B,0),COLUMN()+1))</f>
        <v>6</v>
      </c>
      <c r="I229">
        <f>IFERROR(INDEX(BasicStats!$A:$AH,MATCH($A229,BasicStats!$B:$B,0),COLUMN()+1),INDEX(BasicStats!$A:$AH,MATCH($A229&amp;" NCAA",BasicStats!$B:$B,0),COLUMN()+1))</f>
        <v>12</v>
      </c>
      <c r="J229">
        <f>IFERROR(INDEX(BasicStats!$A:$AH,MATCH($A229,BasicStats!$B:$B,0),COLUMN()+1),INDEX(BasicStats!$A:$AH,MATCH($A229&amp;" NCAA",BasicStats!$B:$B,0),COLUMN()+1))</f>
        <v>8</v>
      </c>
      <c r="K229">
        <f>IFERROR(INDEX(BasicStats!$A:$AH,MATCH($A229,BasicStats!$B:$B,0),COLUMN()+1),INDEX(BasicStats!$A:$AH,MATCH($A229&amp;" NCAA",BasicStats!$B:$B,0),COLUMN()+1))</f>
        <v>7</v>
      </c>
      <c r="L229">
        <f>IFERROR(INDEX(BasicStats!$A:$AH,MATCH($A229,BasicStats!$B:$B,0),COLUMN()+1),INDEX(BasicStats!$A:$AH,MATCH($A229&amp;" NCAA",BasicStats!$B:$B,0),COLUMN()+1))</f>
        <v>3</v>
      </c>
      <c r="M229">
        <f>IFERROR(INDEX(BasicStats!$A:$AH,MATCH($A229,BasicStats!$B:$B,0),COLUMN()+1),INDEX(BasicStats!$A:$AH,MATCH($A229&amp;" NCAA",BasicStats!$B:$B,0),COLUMN()+1))</f>
        <v>13</v>
      </c>
      <c r="N229">
        <f>IFERROR(INDEX(BasicStats!$A:$AH,MATCH($A229,BasicStats!$B:$B,0),COLUMN()+1),INDEX(BasicStats!$A:$AH,MATCH($A229&amp;" NCAA",BasicStats!$B:$B,0),COLUMN()+1))</f>
        <v>2051</v>
      </c>
      <c r="O229">
        <f>IFERROR(INDEX(BasicStats!$A:$AH,MATCH($A229,BasicStats!$B:$B,0),COLUMN()+1),INDEX(BasicStats!$A:$AH,MATCH($A229&amp;" NCAA",BasicStats!$B:$B,0),COLUMN()+1))</f>
        <v>2280</v>
      </c>
      <c r="P229">
        <f>IFERROR(INDEX(BasicStats!$A:$AH,MATCH($A229,BasicStats!$B:$B,0),COLUMN()+1),INDEX(BasicStats!$A:$AH,MATCH($A229&amp;" NCAA",BasicStats!$B:$B,0),COLUMN()+1))</f>
        <v>0</v>
      </c>
      <c r="Q229">
        <f>IFERROR(INDEX(BasicStats!$A:$AH,MATCH($A229,BasicStats!$B:$B,0),COLUMN()+1),INDEX(BasicStats!$A:$AH,MATCH($A229&amp;" NCAA",BasicStats!$B:$B,0),COLUMN()+1))</f>
        <v>1250</v>
      </c>
      <c r="R229">
        <f>IFERROR(INDEX(BasicStats!$A:$AH,MATCH($A229,BasicStats!$B:$B,0),COLUMN()+1),INDEX(BasicStats!$A:$AH,MATCH($A229&amp;" NCAA",BasicStats!$B:$B,0),COLUMN()+1))</f>
        <v>725</v>
      </c>
      <c r="S229">
        <f>IFERROR(INDEX(BasicStats!$A:$AH,MATCH($A229,BasicStats!$B:$B,0),COLUMN()+1),INDEX(BasicStats!$A:$AH,MATCH($A229&amp;" NCAA",BasicStats!$B:$B,0),COLUMN()+1))</f>
        <v>1789</v>
      </c>
      <c r="T229">
        <f>IFERROR(INDEX(BasicStats!$A:$AH,MATCH($A229,BasicStats!$B:$B,0),COLUMN()+1),INDEX(BasicStats!$A:$AH,MATCH($A229&amp;" NCAA",BasicStats!$B:$B,0),COLUMN()+1))</f>
        <v>0.40500000000000003</v>
      </c>
      <c r="U229">
        <f>IFERROR(INDEX(BasicStats!$A:$AH,MATCH($A229,BasicStats!$B:$B,0),COLUMN()+1),INDEX(BasicStats!$A:$AH,MATCH($A229&amp;" NCAA",BasicStats!$B:$B,0),COLUMN()+1))</f>
        <v>190</v>
      </c>
      <c r="V229">
        <f>IFERROR(INDEX(BasicStats!$A:$AH,MATCH($A229,BasicStats!$B:$B,0),COLUMN()+1),INDEX(BasicStats!$A:$AH,MATCH($A229&amp;" NCAA",BasicStats!$B:$B,0),COLUMN()+1))</f>
        <v>646</v>
      </c>
      <c r="W229">
        <f>IFERROR(INDEX(BasicStats!$A:$AH,MATCH($A229,BasicStats!$B:$B,0),COLUMN()+1),INDEX(BasicStats!$A:$AH,MATCH($A229&amp;" NCAA",BasicStats!$B:$B,0),COLUMN()+1))</f>
        <v>0.29399999999999998</v>
      </c>
      <c r="X229">
        <f>IFERROR(INDEX(BasicStats!$A:$AH,MATCH($A229,BasicStats!$B:$B,0),COLUMN()+1),INDEX(BasicStats!$A:$AH,MATCH($A229&amp;" NCAA",BasicStats!$B:$B,0),COLUMN()+1))</f>
        <v>411</v>
      </c>
      <c r="Y229">
        <f>IFERROR(INDEX(BasicStats!$A:$AH,MATCH($A229,BasicStats!$B:$B,0),COLUMN()+1),INDEX(BasicStats!$A:$AH,MATCH($A229&amp;" NCAA",BasicStats!$B:$B,0),COLUMN()+1))</f>
        <v>604</v>
      </c>
      <c r="Z229">
        <f>IFERROR(INDEX(BasicStats!$A:$AH,MATCH($A229,BasicStats!$B:$B,0),COLUMN()+1),INDEX(BasicStats!$A:$AH,MATCH($A229&amp;" NCAA",BasicStats!$B:$B,0),COLUMN()+1))</f>
        <v>0.68</v>
      </c>
      <c r="AA229">
        <f>IFERROR(INDEX(BasicStats!$A:$AH,MATCH($A229,BasicStats!$B:$B,0),COLUMN()+1),INDEX(BasicStats!$A:$AH,MATCH($A229&amp;" NCAA",BasicStats!$B:$B,0),COLUMN()+1))</f>
        <v>352</v>
      </c>
      <c r="AB229">
        <f>IFERROR(INDEX(BasicStats!$A:$AH,MATCH($A229,BasicStats!$B:$B,0),COLUMN()+1),INDEX(BasicStats!$A:$AH,MATCH($A229&amp;" NCAA",BasicStats!$B:$B,0),COLUMN()+1))</f>
        <v>1103</v>
      </c>
      <c r="AC229">
        <f>IFERROR(INDEX(BasicStats!$A:$AH,MATCH($A229,BasicStats!$B:$B,0),COLUMN()+1),INDEX(BasicStats!$A:$AH,MATCH($A229&amp;" NCAA",BasicStats!$B:$B,0),COLUMN()+1))</f>
        <v>340</v>
      </c>
      <c r="AD229">
        <f>IFERROR(INDEX(BasicStats!$A:$AH,MATCH($A229,BasicStats!$B:$B,0),COLUMN()+1),INDEX(BasicStats!$A:$AH,MATCH($A229&amp;" NCAA",BasicStats!$B:$B,0),COLUMN()+1))</f>
        <v>192</v>
      </c>
      <c r="AE229">
        <f>IFERROR(INDEX(BasicStats!$A:$AH,MATCH($A229,BasicStats!$B:$B,0),COLUMN()+1),INDEX(BasicStats!$A:$AH,MATCH($A229&amp;" NCAA",BasicStats!$B:$B,0),COLUMN()+1))</f>
        <v>138</v>
      </c>
      <c r="AF229">
        <f>IFERROR(INDEX(BasicStats!$A:$AH,MATCH($A229,BasicStats!$B:$B,0),COLUMN()+1),INDEX(BasicStats!$A:$AH,MATCH($A229&amp;" NCAA",BasicStats!$B:$B,0),COLUMN()+1))</f>
        <v>496</v>
      </c>
      <c r="AG229" s="38">
        <f>IFERROR(INDEX(AdvancedStats!$A:$AD,MATCH($A229,AdvancedStats!$B:$B,0),COLUMN()-15),INDEX(AdvancedStats!$A:$AD,MATCH($A229&amp;" NCAA",AdvancedStats!$B:$B,0),COLUMN()-15))</f>
        <v>70.7</v>
      </c>
      <c r="AH229" s="38">
        <f>IFERROR(INDEX(AdvancedStats!$A:$AD,MATCH($A229,AdvancedStats!$B:$B,0),COLUMN()-15),INDEX(AdvancedStats!$A:$AD,MATCH($A229&amp;" NCAA",AdvancedStats!$B:$B,0),COLUMN()-15))</f>
        <v>92.8</v>
      </c>
      <c r="AI229" s="38">
        <f>IFERROR(INDEX(AdvancedStats!$A:$AD,MATCH($A229,AdvancedStats!$B:$B,0),COLUMN()-15),INDEX(AdvancedStats!$A:$AD,MATCH($A229&amp;" NCAA",AdvancedStats!$B:$B,0),COLUMN()-15))</f>
        <v>0.33800000000000002</v>
      </c>
      <c r="AJ229" s="38">
        <f>IFERROR(INDEX(AdvancedStats!$A:$AD,MATCH($A229,AdvancedStats!$B:$B,0),COLUMN()-15),INDEX(AdvancedStats!$A:$AD,MATCH($A229&amp;" NCAA",AdvancedStats!$B:$B,0),COLUMN()-15))</f>
        <v>0.36099999999999999</v>
      </c>
      <c r="AK229" s="38">
        <f>IFERROR(INDEX(AdvancedStats!$A:$AD,MATCH($A229,AdvancedStats!$B:$B,0),COLUMN()-15),INDEX(AdvancedStats!$A:$AD,MATCH($A229&amp;" NCAA",AdvancedStats!$B:$B,0),COLUMN()-15))</f>
        <v>0.49399999999999999</v>
      </c>
      <c r="AL229" s="38">
        <f>IFERROR(INDEX(AdvancedStats!$A:$AD,MATCH($A229,AdvancedStats!$B:$B,0),COLUMN()-15),INDEX(AdvancedStats!$A:$AD,MATCH($A229&amp;" NCAA",AdvancedStats!$B:$B,0),COLUMN()-15))</f>
        <v>47.8</v>
      </c>
      <c r="AM229" s="38">
        <f>IFERROR(INDEX(AdvancedStats!$A:$AD,MATCH($A229,AdvancedStats!$B:$B,0),COLUMN()-15),INDEX(AdvancedStats!$A:$AD,MATCH($A229&amp;" NCAA",AdvancedStats!$B:$B,0),COLUMN()-15))</f>
        <v>46.9</v>
      </c>
      <c r="AN229" s="38">
        <f>IFERROR(INDEX(AdvancedStats!$A:$AD,MATCH($A229,AdvancedStats!$B:$B,0),COLUMN()-15),INDEX(AdvancedStats!$A:$AD,MATCH($A229&amp;" NCAA",AdvancedStats!$B:$B,0),COLUMN()-15))</f>
        <v>8.6999999999999993</v>
      </c>
      <c r="AO229" s="38">
        <f>IFERROR(INDEX(AdvancedStats!$A:$AD,MATCH($A229,AdvancedStats!$B:$B,0),COLUMN()-15),INDEX(AdvancedStats!$A:$AD,MATCH($A229&amp;" NCAA",AdvancedStats!$B:$B,0),COLUMN()-15))</f>
        <v>12.1</v>
      </c>
      <c r="AP229" s="38">
        <f>IFERROR(INDEX(AdvancedStats!$A:$AD,MATCH($A229,AdvancedStats!$B:$B,0),COLUMN()-15),INDEX(AdvancedStats!$A:$AD,MATCH($A229&amp;" NCAA",AdvancedStats!$B:$B,0),COLUMN()-15))</f>
        <v>0.45800000000000002</v>
      </c>
      <c r="AQ229" s="38">
        <f>IFERROR(INDEX(AdvancedStats!$A:$AD,MATCH($A229,AdvancedStats!$B:$B,0),COLUMN()-15),INDEX(AdvancedStats!$A:$AD,MATCH($A229&amp;" NCAA",AdvancedStats!$B:$B,0),COLUMN()-15))</f>
        <v>19.3</v>
      </c>
      <c r="AR229" s="38">
        <f>IFERROR(INDEX(AdvancedStats!$A:$AD,MATCH($A229,AdvancedStats!$B:$B,0),COLUMN()-15),INDEX(AdvancedStats!$A:$AD,MATCH($A229&amp;" NCAA",AdvancedStats!$B:$B,0),COLUMN()-15))</f>
        <v>29.9</v>
      </c>
      <c r="AS229" s="38">
        <f>IFERROR(INDEX(AdvancedStats!$A:$AD,MATCH($A229,AdvancedStats!$B:$B,0),COLUMN()-15),INDEX(AdvancedStats!$A:$AD,MATCH($A229&amp;" NCAA",AdvancedStats!$B:$B,0),COLUMN()-15))</f>
        <v>0.23</v>
      </c>
      <c r="AT229" s="39">
        <f>IFERROR(INDEX(AdvancedOpponentStats!$A:$AD,MATCH($A229,AdvancedOpponentStats!$B:$B,0),COLUMN()-27),INDEX(AdvancedOpponentStats!$A:$AD,MATCH($A229&amp;" NCAA",AdvancedOpponentStats!$B:$B,0),COLUMN()-27))</f>
        <v>103.2</v>
      </c>
      <c r="AU229" s="39">
        <f>IFERROR(INDEX(AdvancedOpponentStats!$A:$AD,MATCH($A229,AdvancedOpponentStats!$B:$B,0),COLUMN()-27),INDEX(AdvancedOpponentStats!$A:$AD,MATCH($A229&amp;" NCAA",AdvancedOpponentStats!$B:$B,0),COLUMN()-27))</f>
        <v>0.35699999999999998</v>
      </c>
      <c r="AV229" s="39">
        <f>IFERROR(INDEX(AdvancedOpponentStats!$A:$AD,MATCH($A229,AdvancedOpponentStats!$B:$B,0),COLUMN()-27),INDEX(AdvancedOpponentStats!$A:$AD,MATCH($A229&amp;" NCAA",AdvancedOpponentStats!$B:$B,0),COLUMN()-27))</f>
        <v>0.375</v>
      </c>
      <c r="AW229" s="39">
        <f>IFERROR(INDEX(AdvancedOpponentStats!$A:$AD,MATCH($A229,AdvancedOpponentStats!$B:$B,0),COLUMN()-27),INDEX(AdvancedOpponentStats!$A:$AD,MATCH($A229&amp;" NCAA",AdvancedOpponentStats!$B:$B,0),COLUMN()-27))</f>
        <v>0.53400000000000003</v>
      </c>
      <c r="AX229" s="39">
        <f>IFERROR(INDEX(AdvancedOpponentStats!$A:$AD,MATCH($A229,AdvancedOpponentStats!$B:$B,0),COLUMN()-27),INDEX(AdvancedOpponentStats!$A:$AD,MATCH($A229&amp;" NCAA",AdvancedOpponentStats!$B:$B,0),COLUMN()-27))</f>
        <v>52.2</v>
      </c>
      <c r="AY229" s="39">
        <f>IFERROR(INDEX(AdvancedOpponentStats!$A:$AD,MATCH($A229,AdvancedOpponentStats!$B:$B,0),COLUMN()-27),INDEX(AdvancedOpponentStats!$A:$AD,MATCH($A229&amp;" NCAA",AdvancedOpponentStats!$B:$B,0),COLUMN()-27))</f>
        <v>56.1</v>
      </c>
      <c r="AZ229" s="39">
        <f>IFERROR(INDEX(AdvancedOpponentStats!$A:$AD,MATCH($A229,AdvancedOpponentStats!$B:$B,0),COLUMN()-27),INDEX(AdvancedOpponentStats!$A:$AD,MATCH($A229&amp;" NCAA",AdvancedOpponentStats!$B:$B,0),COLUMN()-27))</f>
        <v>11</v>
      </c>
      <c r="BA229" s="39">
        <f>IFERROR(INDEX(AdvancedOpponentStats!$A:$AD,MATCH($A229,AdvancedOpponentStats!$B:$B,0),COLUMN()-27),INDEX(AdvancedOpponentStats!$A:$AD,MATCH($A229&amp;" NCAA",AdvancedOpponentStats!$B:$B,0),COLUMN()-27))</f>
        <v>10.199999999999999</v>
      </c>
      <c r="BB229" s="39">
        <f>IFERROR(INDEX(AdvancedOpponentStats!$A:$AD,MATCH($A229,AdvancedOpponentStats!$B:$B,0),COLUMN()-27),INDEX(AdvancedOpponentStats!$A:$AD,MATCH($A229&amp;" NCAA",AdvancedOpponentStats!$B:$B,0),COLUMN()-27))</f>
        <v>0.502</v>
      </c>
      <c r="BC229" s="39">
        <f>IFERROR(INDEX(AdvancedOpponentStats!$A:$AD,MATCH($A229,AdvancedOpponentStats!$B:$B,0),COLUMN()-27),INDEX(AdvancedOpponentStats!$A:$AD,MATCH($A229&amp;" NCAA",AdvancedOpponentStats!$B:$B,0),COLUMN()-27))</f>
        <v>17.100000000000001</v>
      </c>
      <c r="BD229" s="39">
        <f>IFERROR(INDEX(AdvancedOpponentStats!$A:$AD,MATCH($A229,AdvancedOpponentStats!$B:$B,0),COLUMN()-27),INDEX(AdvancedOpponentStats!$A:$AD,MATCH($A229&amp;" NCAA",AdvancedOpponentStats!$B:$B,0),COLUMN()-27))</f>
        <v>33.4</v>
      </c>
      <c r="BE229" s="39">
        <f>IFERROR(INDEX(AdvancedOpponentStats!$A:$AD,MATCH($A229,AdvancedOpponentStats!$B:$B,0),COLUMN()-27),INDEX(AdvancedOpponentStats!$A:$AD,MATCH($A229&amp;" NCAA",AdvancedOpponentStats!$B:$B,0),COLUMN()-27))</f>
        <v>0.245</v>
      </c>
      <c r="BF229" s="41">
        <f>IFERROR(INDEX(TeamRankings!$A:$R,MATCH($A229,TeamRankings!$B:$B,0),COLUMN()-49),INDEX(TeamRankings!$A:$R,MATCH($A229&amp;" NCAA",TeamRankings!$B:$B,0),COLUMN()-49))</f>
        <v>-7.39</v>
      </c>
      <c r="BG229" s="41">
        <f>IFERROR(INDEX(TeamRankings!$A:$R,MATCH($A229,TeamRankings!$B:$B,0),COLUMN()-48),INDEX(TeamRankings!$A:$R,MATCH($A229&amp;" NCAA",TeamRankings!$B:$B,0),COLUMN()-48))</f>
        <v>-6</v>
      </c>
      <c r="BH229" s="41">
        <f>IFERROR(INDEX(TeamRankings!$A:$R,MATCH($A229,TeamRankings!$B:$B,0),COLUMN()-47),INDEX(TeamRankings!$A:$R,MATCH($A229&amp;" NCAA",TeamRankings!$B:$B,0),COLUMN()-47))</f>
        <v>-11.03</v>
      </c>
      <c r="BI229" s="41">
        <f>IFERROR(INDEX(TeamRankings!$A:$R,MATCH($A229,TeamRankings!$B:$B,0),COLUMN()-47),INDEX(TeamRankings!$A:$R,MATCH($A229&amp;" NCAA",TeamRankings!$B:$B,0),COLUMN()-47))</f>
        <v>-6.05</v>
      </c>
      <c r="BJ229" s="41">
        <f>IFERROR(INDEX(TeamRankings!$A:$R,MATCH($A229,TeamRankings!$B:$B,0),COLUMN()-47),INDEX(TeamRankings!$A:$R,MATCH($A229&amp;" NCAA",TeamRankings!$B:$B,0),COLUMN()-47))</f>
        <v>-17.07</v>
      </c>
      <c r="BK229" s="41">
        <f>IFERROR(INDEX(TeamRankings!$A:$R,MATCH($A229,TeamRankings!$B:$B,0),COLUMN()-47),INDEX(TeamRankings!$A:$R,MATCH($A229&amp;" NCAA",TeamRankings!$B:$B,0),COLUMN()-47))</f>
        <v>86.63</v>
      </c>
      <c r="BL229" s="41">
        <f>IFERROR(INDEX(TeamRankings!$A:$R,MATCH($A229,TeamRankings!$B:$B,0),COLUMN()-47),INDEX(TeamRankings!$A:$R,MATCH($A229&amp;" NCAA",TeamRankings!$B:$B,0),COLUMN()-47))</f>
        <v>109.61</v>
      </c>
      <c r="BM229" s="41">
        <f>IFERROR(INDEX(TeamRankings!$A:$R,MATCH($A229,TeamRankings!$B:$B,0),COLUMN()-47),INDEX(TeamRankings!$A:$R,MATCH($A229&amp;" NCAA",TeamRankings!$B:$B,0),COLUMN()-47))</f>
        <v>-22.98</v>
      </c>
      <c r="BN229">
        <f t="shared" si="63"/>
        <v>343</v>
      </c>
      <c r="BO229">
        <f t="shared" si="64"/>
        <v>276</v>
      </c>
      <c r="BP229">
        <f t="shared" si="50"/>
        <v>66.161290322580641</v>
      </c>
      <c r="BQ229" s="41" t="str">
        <f>INDEX(TeamRankings!$A:$R,MATCH($A229,TeamRankings!$B:$B,0),3)</f>
        <v>Southland</v>
      </c>
      <c r="BR229" s="40">
        <f t="shared" si="51"/>
        <v>-10.400000000000006</v>
      </c>
      <c r="BS229" s="40">
        <f t="shared" si="52"/>
        <v>-1.8999999999999961E-2</v>
      </c>
      <c r="BT229" s="40">
        <f t="shared" si="53"/>
        <v>-1.4000000000000012E-2</v>
      </c>
      <c r="BU229" s="40">
        <f t="shared" si="54"/>
        <v>-4.0000000000000036E-2</v>
      </c>
      <c r="BV229" s="40">
        <f t="shared" si="55"/>
        <v>-4.4000000000000057</v>
      </c>
      <c r="BW229" s="40">
        <f t="shared" si="56"/>
        <v>-9.2000000000000028</v>
      </c>
      <c r="BX229" s="40">
        <f t="shared" si="57"/>
        <v>-2.3000000000000007</v>
      </c>
      <c r="BY229" s="40">
        <f t="shared" si="58"/>
        <v>1.9000000000000004</v>
      </c>
      <c r="BZ229" s="40">
        <f t="shared" si="59"/>
        <v>-4.3999999999999984E-2</v>
      </c>
      <c r="CA229" s="40">
        <f t="shared" si="60"/>
        <v>2.1999999999999993</v>
      </c>
      <c r="CB229" s="40">
        <f t="shared" si="61"/>
        <v>-3.5</v>
      </c>
      <c r="CC229" s="40">
        <f t="shared" si="62"/>
        <v>-1.4999999999999986E-2</v>
      </c>
    </row>
    <row r="230" spans="1:81" x14ac:dyDescent="0.25">
      <c r="A230" t="s">
        <v>352</v>
      </c>
      <c r="B230">
        <f>IFERROR(INDEX(BasicStats!$A:$AH,MATCH($A230,BasicStats!$B:$B,0),COLUMN()+1),INDEX(BasicStats!$A:$AH,MATCH($A230&amp;" NCAA",BasicStats!$B:$B,0),COLUMN()+1))</f>
        <v>32</v>
      </c>
      <c r="C230">
        <f>IFERROR(INDEX(BasicStats!$A:$AH,MATCH($A230,BasicStats!$B:$B,0),COLUMN()+1),INDEX(BasicStats!$A:$AH,MATCH($A230&amp;" NCAA",BasicStats!$B:$B,0),COLUMN()+1))</f>
        <v>13</v>
      </c>
      <c r="D230">
        <f>IFERROR(INDEX(BasicStats!$A:$AH,MATCH($A230,BasicStats!$B:$B,0),COLUMN()+1),INDEX(BasicStats!$A:$AH,MATCH($A230&amp;" NCAA",BasicStats!$B:$B,0),COLUMN()+1))</f>
        <v>19</v>
      </c>
      <c r="E230">
        <f>IFERROR(INDEX(BasicStats!$A:$AH,MATCH($A230,BasicStats!$B:$B,0),COLUMN()+1),INDEX(BasicStats!$A:$AH,MATCH($A230&amp;" NCAA",BasicStats!$B:$B,0),COLUMN()+1))</f>
        <v>0.40600000000000003</v>
      </c>
      <c r="F230">
        <f>IFERROR(INDEX(BasicStats!$A:$AH,MATCH($A230,BasicStats!$B:$B,0),COLUMN()+1),INDEX(BasicStats!$A:$AH,MATCH($A230&amp;" NCAA",BasicStats!$B:$B,0),COLUMN()+1))</f>
        <v>10.039999999999999</v>
      </c>
      <c r="G230">
        <f>IFERROR(INDEX(BasicStats!$A:$AH,MATCH($A230,BasicStats!$B:$B,0),COLUMN()+1),INDEX(BasicStats!$A:$AH,MATCH($A230&amp;" NCAA",BasicStats!$B:$B,0),COLUMN()+1))</f>
        <v>9.23</v>
      </c>
      <c r="H230">
        <f>IFERROR(INDEX(BasicStats!$A:$AH,MATCH($A230,BasicStats!$B:$B,0),COLUMN()+1),INDEX(BasicStats!$A:$AH,MATCH($A230&amp;" NCAA",BasicStats!$B:$B,0),COLUMN()+1))</f>
        <v>4</v>
      </c>
      <c r="I230">
        <f>IFERROR(INDEX(BasicStats!$A:$AH,MATCH($A230,BasicStats!$B:$B,0),COLUMN()+1),INDEX(BasicStats!$A:$AH,MATCH($A230&amp;" NCAA",BasicStats!$B:$B,0),COLUMN()+1))</f>
        <v>16</v>
      </c>
      <c r="J230">
        <f>IFERROR(INDEX(BasicStats!$A:$AH,MATCH($A230,BasicStats!$B:$B,0),COLUMN()+1),INDEX(BasicStats!$A:$AH,MATCH($A230&amp;" NCAA",BasicStats!$B:$B,0),COLUMN()+1))</f>
        <v>10</v>
      </c>
      <c r="K230">
        <f>IFERROR(INDEX(BasicStats!$A:$AH,MATCH($A230,BasicStats!$B:$B,0),COLUMN()+1),INDEX(BasicStats!$A:$AH,MATCH($A230&amp;" NCAA",BasicStats!$B:$B,0),COLUMN()+1))</f>
        <v>8</v>
      </c>
      <c r="L230">
        <f>IFERROR(INDEX(BasicStats!$A:$AH,MATCH($A230,BasicStats!$B:$B,0),COLUMN()+1),INDEX(BasicStats!$A:$AH,MATCH($A230&amp;" NCAA",BasicStats!$B:$B,0),COLUMN()+1))</f>
        <v>1</v>
      </c>
      <c r="M230">
        <f>IFERROR(INDEX(BasicStats!$A:$AH,MATCH($A230,BasicStats!$B:$B,0),COLUMN()+1),INDEX(BasicStats!$A:$AH,MATCH($A230&amp;" NCAA",BasicStats!$B:$B,0),COLUMN()+1))</f>
        <v>9</v>
      </c>
      <c r="N230">
        <f>IFERROR(INDEX(BasicStats!$A:$AH,MATCH($A230,BasicStats!$B:$B,0),COLUMN()+1),INDEX(BasicStats!$A:$AH,MATCH($A230&amp;" NCAA",BasicStats!$B:$B,0),COLUMN()+1))</f>
        <v>2108</v>
      </c>
      <c r="O230">
        <f>IFERROR(INDEX(BasicStats!$A:$AH,MATCH($A230,BasicStats!$B:$B,0),COLUMN()+1),INDEX(BasicStats!$A:$AH,MATCH($A230&amp;" NCAA",BasicStats!$B:$B,0),COLUMN()+1))</f>
        <v>2082</v>
      </c>
      <c r="P230">
        <f>IFERROR(INDEX(BasicStats!$A:$AH,MATCH($A230,BasicStats!$B:$B,0),COLUMN()+1),INDEX(BasicStats!$A:$AH,MATCH($A230&amp;" NCAA",BasicStats!$B:$B,0),COLUMN()+1))</f>
        <v>0</v>
      </c>
      <c r="Q230">
        <f>IFERROR(INDEX(BasicStats!$A:$AH,MATCH($A230,BasicStats!$B:$B,0),COLUMN()+1),INDEX(BasicStats!$A:$AH,MATCH($A230&amp;" NCAA",BasicStats!$B:$B,0),COLUMN()+1))</f>
        <v>1290</v>
      </c>
      <c r="R230">
        <f>IFERROR(INDEX(BasicStats!$A:$AH,MATCH($A230,BasicStats!$B:$B,0),COLUMN()+1),INDEX(BasicStats!$A:$AH,MATCH($A230&amp;" NCAA",BasicStats!$B:$B,0),COLUMN()+1))</f>
        <v>735</v>
      </c>
      <c r="S230">
        <f>IFERROR(INDEX(BasicStats!$A:$AH,MATCH($A230,BasicStats!$B:$B,0),COLUMN()+1),INDEX(BasicStats!$A:$AH,MATCH($A230&amp;" NCAA",BasicStats!$B:$B,0),COLUMN()+1))</f>
        <v>1827</v>
      </c>
      <c r="T230">
        <f>IFERROR(INDEX(BasicStats!$A:$AH,MATCH($A230,BasicStats!$B:$B,0),COLUMN()+1),INDEX(BasicStats!$A:$AH,MATCH($A230&amp;" NCAA",BasicStats!$B:$B,0),COLUMN()+1))</f>
        <v>0.40200000000000002</v>
      </c>
      <c r="U230">
        <f>IFERROR(INDEX(BasicStats!$A:$AH,MATCH($A230,BasicStats!$B:$B,0),COLUMN()+1),INDEX(BasicStats!$A:$AH,MATCH($A230&amp;" NCAA",BasicStats!$B:$B,0),COLUMN()+1))</f>
        <v>233</v>
      </c>
      <c r="V230">
        <f>IFERROR(INDEX(BasicStats!$A:$AH,MATCH($A230,BasicStats!$B:$B,0),COLUMN()+1),INDEX(BasicStats!$A:$AH,MATCH($A230&amp;" NCAA",BasicStats!$B:$B,0),COLUMN()+1))</f>
        <v>745</v>
      </c>
      <c r="W230">
        <f>IFERROR(INDEX(BasicStats!$A:$AH,MATCH($A230,BasicStats!$B:$B,0),COLUMN()+1),INDEX(BasicStats!$A:$AH,MATCH($A230&amp;" NCAA",BasicStats!$B:$B,0),COLUMN()+1))</f>
        <v>0.313</v>
      </c>
      <c r="X230">
        <f>IFERROR(INDEX(BasicStats!$A:$AH,MATCH($A230,BasicStats!$B:$B,0),COLUMN()+1),INDEX(BasicStats!$A:$AH,MATCH($A230&amp;" NCAA",BasicStats!$B:$B,0),COLUMN()+1))</f>
        <v>405</v>
      </c>
      <c r="Y230">
        <f>IFERROR(INDEX(BasicStats!$A:$AH,MATCH($A230,BasicStats!$B:$B,0),COLUMN()+1),INDEX(BasicStats!$A:$AH,MATCH($A230&amp;" NCAA",BasicStats!$B:$B,0),COLUMN()+1))</f>
        <v>551</v>
      </c>
      <c r="Z230">
        <f>IFERROR(INDEX(BasicStats!$A:$AH,MATCH($A230,BasicStats!$B:$B,0),COLUMN()+1),INDEX(BasicStats!$A:$AH,MATCH($A230&amp;" NCAA",BasicStats!$B:$B,0),COLUMN()+1))</f>
        <v>0.73499999999999999</v>
      </c>
      <c r="AA230">
        <f>IFERROR(INDEX(BasicStats!$A:$AH,MATCH($A230,BasicStats!$B:$B,0),COLUMN()+1),INDEX(BasicStats!$A:$AH,MATCH($A230&amp;" NCAA",BasicStats!$B:$B,0),COLUMN()+1))</f>
        <v>278</v>
      </c>
      <c r="AB230">
        <f>IFERROR(INDEX(BasicStats!$A:$AH,MATCH($A230,BasicStats!$B:$B,0),COLUMN()+1),INDEX(BasicStats!$A:$AH,MATCH($A230&amp;" NCAA",BasicStats!$B:$B,0),COLUMN()+1))</f>
        <v>1086</v>
      </c>
      <c r="AC230">
        <f>IFERROR(INDEX(BasicStats!$A:$AH,MATCH($A230,BasicStats!$B:$B,0),COLUMN()+1),INDEX(BasicStats!$A:$AH,MATCH($A230&amp;" NCAA",BasicStats!$B:$B,0),COLUMN()+1))</f>
        <v>451</v>
      </c>
      <c r="AD230">
        <f>IFERROR(INDEX(BasicStats!$A:$AH,MATCH($A230,BasicStats!$B:$B,0),COLUMN()+1),INDEX(BasicStats!$A:$AH,MATCH($A230&amp;" NCAA",BasicStats!$B:$B,0),COLUMN()+1))</f>
        <v>176</v>
      </c>
      <c r="AE230">
        <f>IFERROR(INDEX(BasicStats!$A:$AH,MATCH($A230,BasicStats!$B:$B,0),COLUMN()+1),INDEX(BasicStats!$A:$AH,MATCH($A230&amp;" NCAA",BasicStats!$B:$B,0),COLUMN()+1))</f>
        <v>134</v>
      </c>
      <c r="AF230">
        <f>IFERROR(INDEX(BasicStats!$A:$AH,MATCH($A230,BasicStats!$B:$B,0),COLUMN()+1),INDEX(BasicStats!$A:$AH,MATCH($A230&amp;" NCAA",BasicStats!$B:$B,0),COLUMN()+1))</f>
        <v>349</v>
      </c>
      <c r="AG230" s="38">
        <f>IFERROR(INDEX(AdvancedStats!$A:$AD,MATCH($A230,AdvancedStats!$B:$B,0),COLUMN()-15),INDEX(AdvancedStats!$A:$AD,MATCH($A230&amp;" NCAA",AdvancedStats!$B:$B,0),COLUMN()-15))</f>
        <v>66.8</v>
      </c>
      <c r="AH230" s="38">
        <f>IFERROR(INDEX(AdvancedStats!$A:$AD,MATCH($A230,AdvancedStats!$B:$B,0),COLUMN()-15),INDEX(AdvancedStats!$A:$AD,MATCH($A230&amp;" NCAA",AdvancedStats!$B:$B,0),COLUMN()-15))</f>
        <v>97.8</v>
      </c>
      <c r="AI230" s="38">
        <f>IFERROR(INDEX(AdvancedStats!$A:$AD,MATCH($A230,AdvancedStats!$B:$B,0),COLUMN()-15),INDEX(AdvancedStats!$A:$AD,MATCH($A230&amp;" NCAA",AdvancedStats!$B:$B,0),COLUMN()-15))</f>
        <v>0.30199999999999999</v>
      </c>
      <c r="AJ230" s="38">
        <f>IFERROR(INDEX(AdvancedStats!$A:$AD,MATCH($A230,AdvancedStats!$B:$B,0),COLUMN()-15),INDEX(AdvancedStats!$A:$AD,MATCH($A230&amp;" NCAA",AdvancedStats!$B:$B,0),COLUMN()-15))</f>
        <v>0.40799999999999997</v>
      </c>
      <c r="AK230" s="38">
        <f>IFERROR(INDEX(AdvancedStats!$A:$AD,MATCH($A230,AdvancedStats!$B:$B,0),COLUMN()-15),INDEX(AdvancedStats!$A:$AD,MATCH($A230&amp;" NCAA",AdvancedStats!$B:$B,0),COLUMN()-15))</f>
        <v>0.505</v>
      </c>
      <c r="AL230" s="38">
        <f>IFERROR(INDEX(AdvancedStats!$A:$AD,MATCH($A230,AdvancedStats!$B:$B,0),COLUMN()-15),INDEX(AdvancedStats!$A:$AD,MATCH($A230&amp;" NCAA",AdvancedStats!$B:$B,0),COLUMN()-15))</f>
        <v>48.4</v>
      </c>
      <c r="AM230" s="38">
        <f>IFERROR(INDEX(AdvancedStats!$A:$AD,MATCH($A230,AdvancedStats!$B:$B,0),COLUMN()-15),INDEX(AdvancedStats!$A:$AD,MATCH($A230&amp;" NCAA",AdvancedStats!$B:$B,0),COLUMN()-15))</f>
        <v>61.4</v>
      </c>
      <c r="AN230" s="38">
        <f>IFERROR(INDEX(AdvancedStats!$A:$AD,MATCH($A230,AdvancedStats!$B:$B,0),COLUMN()-15),INDEX(AdvancedStats!$A:$AD,MATCH($A230&amp;" NCAA",AdvancedStats!$B:$B,0),COLUMN()-15))</f>
        <v>8.1999999999999993</v>
      </c>
      <c r="AO230" s="38">
        <f>IFERROR(INDEX(AdvancedStats!$A:$AD,MATCH($A230,AdvancedStats!$B:$B,0),COLUMN()-15),INDEX(AdvancedStats!$A:$AD,MATCH($A230&amp;" NCAA",AdvancedStats!$B:$B,0),COLUMN()-15))</f>
        <v>11.1</v>
      </c>
      <c r="AP230" s="38">
        <f>IFERROR(INDEX(AdvancedStats!$A:$AD,MATCH($A230,AdvancedStats!$B:$B,0),COLUMN()-15),INDEX(AdvancedStats!$A:$AD,MATCH($A230&amp;" NCAA",AdvancedStats!$B:$B,0),COLUMN()-15))</f>
        <v>0.46600000000000003</v>
      </c>
      <c r="AQ230" s="38">
        <f>IFERROR(INDEX(AdvancedStats!$A:$AD,MATCH($A230,AdvancedStats!$B:$B,0),COLUMN()-15),INDEX(AdvancedStats!$A:$AD,MATCH($A230&amp;" NCAA",AdvancedStats!$B:$B,0),COLUMN()-15))</f>
        <v>14.3</v>
      </c>
      <c r="AR230" s="38">
        <f>IFERROR(INDEX(AdvancedStats!$A:$AD,MATCH($A230,AdvancedStats!$B:$B,0),COLUMN()-15),INDEX(AdvancedStats!$A:$AD,MATCH($A230&amp;" NCAA",AdvancedStats!$B:$B,0),COLUMN()-15))</f>
        <v>24.3</v>
      </c>
      <c r="AS230" s="38">
        <f>IFERROR(INDEX(AdvancedStats!$A:$AD,MATCH($A230,AdvancedStats!$B:$B,0),COLUMN()-15),INDEX(AdvancedStats!$A:$AD,MATCH($A230&amp;" NCAA",AdvancedStats!$B:$B,0),COLUMN()-15))</f>
        <v>0.222</v>
      </c>
      <c r="AT230" s="39">
        <f>IFERROR(INDEX(AdvancedOpponentStats!$A:$AD,MATCH($A230,AdvancedOpponentStats!$B:$B,0),COLUMN()-27),INDEX(AdvancedOpponentStats!$A:$AD,MATCH($A230&amp;" NCAA",AdvancedOpponentStats!$B:$B,0),COLUMN()-27))</f>
        <v>96.6</v>
      </c>
      <c r="AU230" s="39">
        <f>IFERROR(INDEX(AdvancedOpponentStats!$A:$AD,MATCH($A230,AdvancedOpponentStats!$B:$B,0),COLUMN()-27),INDEX(AdvancedOpponentStats!$A:$AD,MATCH($A230&amp;" NCAA",AdvancedOpponentStats!$B:$B,0),COLUMN()-27))</f>
        <v>0.34</v>
      </c>
      <c r="AV230" s="39">
        <f>IFERROR(INDEX(AdvancedOpponentStats!$A:$AD,MATCH($A230,AdvancedOpponentStats!$B:$B,0),COLUMN()-27),INDEX(AdvancedOpponentStats!$A:$AD,MATCH($A230&amp;" NCAA",AdvancedOpponentStats!$B:$B,0),COLUMN()-27))</f>
        <v>0.32</v>
      </c>
      <c r="AW230" s="39">
        <f>IFERROR(INDEX(AdvancedOpponentStats!$A:$AD,MATCH($A230,AdvancedOpponentStats!$B:$B,0),COLUMN()-27),INDEX(AdvancedOpponentStats!$A:$AD,MATCH($A230&amp;" NCAA",AdvancedOpponentStats!$B:$B,0),COLUMN()-27))</f>
        <v>0.50600000000000001</v>
      </c>
      <c r="AX230" s="39">
        <f>IFERROR(INDEX(AdvancedOpponentStats!$A:$AD,MATCH($A230,AdvancedOpponentStats!$B:$B,0),COLUMN()-27),INDEX(AdvancedOpponentStats!$A:$AD,MATCH($A230&amp;" NCAA",AdvancedOpponentStats!$B:$B,0),COLUMN()-27))</f>
        <v>51.6</v>
      </c>
      <c r="AY230" s="39">
        <f>IFERROR(INDEX(AdvancedOpponentStats!$A:$AD,MATCH($A230,AdvancedOpponentStats!$B:$B,0),COLUMN()-27),INDEX(AdvancedOpponentStats!$A:$AD,MATCH($A230&amp;" NCAA",AdvancedOpponentStats!$B:$B,0),COLUMN()-27))</f>
        <v>56.5</v>
      </c>
      <c r="AZ230" s="39">
        <f>IFERROR(INDEX(AdvancedOpponentStats!$A:$AD,MATCH($A230,AdvancedOpponentStats!$B:$B,0),COLUMN()-27),INDEX(AdvancedOpponentStats!$A:$AD,MATCH($A230&amp;" NCAA",AdvancedOpponentStats!$B:$B,0),COLUMN()-27))</f>
        <v>8.5</v>
      </c>
      <c r="BA230" s="39">
        <f>IFERROR(INDEX(AdvancedOpponentStats!$A:$AD,MATCH($A230,AdvancedOpponentStats!$B:$B,0),COLUMN()-27),INDEX(AdvancedOpponentStats!$A:$AD,MATCH($A230&amp;" NCAA",AdvancedOpponentStats!$B:$B,0),COLUMN()-27))</f>
        <v>9.6</v>
      </c>
      <c r="BB230" s="39">
        <f>IFERROR(INDEX(AdvancedOpponentStats!$A:$AD,MATCH($A230,AdvancedOpponentStats!$B:$B,0),COLUMN()-27),INDEX(AdvancedOpponentStats!$A:$AD,MATCH($A230&amp;" NCAA",AdvancedOpponentStats!$B:$B,0),COLUMN()-27))</f>
        <v>0.46700000000000003</v>
      </c>
      <c r="BC230" s="39">
        <f>IFERROR(INDEX(AdvancedOpponentStats!$A:$AD,MATCH($A230,AdvancedOpponentStats!$B:$B,0),COLUMN()-27),INDEX(AdvancedOpponentStats!$A:$AD,MATCH($A230&amp;" NCAA",AdvancedOpponentStats!$B:$B,0),COLUMN()-27))</f>
        <v>15.8</v>
      </c>
      <c r="BD230" s="39">
        <f>IFERROR(INDEX(AdvancedOpponentStats!$A:$AD,MATCH($A230,AdvancedOpponentStats!$B:$B,0),COLUMN()-27),INDEX(AdvancedOpponentStats!$A:$AD,MATCH($A230&amp;" NCAA",AdvancedOpponentStats!$B:$B,0),COLUMN()-27))</f>
        <v>26.3</v>
      </c>
      <c r="BE230" s="39">
        <f>IFERROR(INDEX(AdvancedOpponentStats!$A:$AD,MATCH($A230,AdvancedOpponentStats!$B:$B,0),COLUMN()-27),INDEX(AdvancedOpponentStats!$A:$AD,MATCH($A230&amp;" NCAA",AdvancedOpponentStats!$B:$B,0),COLUMN()-27))</f>
        <v>0.24299999999999999</v>
      </c>
      <c r="BF230" s="41">
        <f>IFERROR(INDEX(TeamRankings!$A:$R,MATCH($A230,TeamRankings!$B:$B,0),COLUMN()-49),INDEX(TeamRankings!$A:$R,MATCH($A230&amp;" NCAA",TeamRankings!$B:$B,0),COLUMN()-49))</f>
        <v>0.81</v>
      </c>
      <c r="BG230" s="41">
        <f>IFERROR(INDEX(TeamRankings!$A:$R,MATCH($A230,TeamRankings!$B:$B,0),COLUMN()-48),INDEX(TeamRankings!$A:$R,MATCH($A230&amp;" NCAA",TeamRankings!$B:$B,0),COLUMN()-48))</f>
        <v>9.23</v>
      </c>
      <c r="BH230" s="41">
        <f>IFERROR(INDEX(TeamRankings!$A:$R,MATCH($A230,TeamRankings!$B:$B,0),COLUMN()-47),INDEX(TeamRankings!$A:$R,MATCH($A230&amp;" NCAA",TeamRankings!$B:$B,0),COLUMN()-47))</f>
        <v>-0.6</v>
      </c>
      <c r="BI230" s="41">
        <f>IFERROR(INDEX(TeamRankings!$A:$R,MATCH($A230,TeamRankings!$B:$B,0),COLUMN()-47),INDEX(TeamRankings!$A:$R,MATCH($A230&amp;" NCAA",TeamRankings!$B:$B,0),COLUMN()-47))</f>
        <v>10.65</v>
      </c>
      <c r="BJ230" s="41">
        <f>IFERROR(INDEX(TeamRankings!$A:$R,MATCH($A230,TeamRankings!$B:$B,0),COLUMN()-47),INDEX(TeamRankings!$A:$R,MATCH($A230&amp;" NCAA",TeamRankings!$B:$B,0),COLUMN()-47))</f>
        <v>10.039999999999999</v>
      </c>
      <c r="BK230" s="41">
        <f>IFERROR(INDEX(TeamRankings!$A:$R,MATCH($A230,TeamRankings!$B:$B,0),COLUMN()-47),INDEX(TeamRankings!$A:$R,MATCH($A230&amp;" NCAA",TeamRankings!$B:$B,0),COLUMN()-47))</f>
        <v>104.73</v>
      </c>
      <c r="BL230" s="41">
        <f>IFERROR(INDEX(TeamRankings!$A:$R,MATCH($A230,TeamRankings!$B:$B,0),COLUMN()-47),INDEX(TeamRankings!$A:$R,MATCH($A230&amp;" NCAA",TeamRankings!$B:$B,0),COLUMN()-47))</f>
        <v>89.89</v>
      </c>
      <c r="BM230" s="41">
        <f>IFERROR(INDEX(TeamRankings!$A:$R,MATCH($A230,TeamRankings!$B:$B,0),COLUMN()-47),INDEX(TeamRankings!$A:$R,MATCH($A230&amp;" NCAA",TeamRankings!$B:$B,0),COLUMN()-47))</f>
        <v>14.84</v>
      </c>
      <c r="BN230">
        <f t="shared" si="63"/>
        <v>145</v>
      </c>
      <c r="BO230">
        <f t="shared" si="64"/>
        <v>19</v>
      </c>
      <c r="BP230">
        <f t="shared" si="50"/>
        <v>65.875</v>
      </c>
      <c r="BQ230" s="41" t="str">
        <f>INDEX(TeamRankings!$A:$R,MATCH($A230,TeamRankings!$B:$B,0),3)</f>
        <v>Big Ten</v>
      </c>
      <c r="BR230" s="40">
        <f t="shared" si="51"/>
        <v>1.2000000000000028</v>
      </c>
      <c r="BS230" s="40">
        <f t="shared" si="52"/>
        <v>-3.8000000000000034E-2</v>
      </c>
      <c r="BT230" s="40">
        <f t="shared" si="53"/>
        <v>8.7999999999999967E-2</v>
      </c>
      <c r="BU230" s="40">
        <f t="shared" si="54"/>
        <v>-1.0000000000000009E-3</v>
      </c>
      <c r="BV230" s="40">
        <f t="shared" si="55"/>
        <v>-3.2000000000000028</v>
      </c>
      <c r="BW230" s="40">
        <f t="shared" si="56"/>
        <v>4.8999999999999986</v>
      </c>
      <c r="BX230" s="40">
        <f t="shared" si="57"/>
        <v>-0.30000000000000071</v>
      </c>
      <c r="BY230" s="40">
        <f t="shared" si="58"/>
        <v>1.5</v>
      </c>
      <c r="BZ230" s="40">
        <f t="shared" si="59"/>
        <v>-1.0000000000000009E-3</v>
      </c>
      <c r="CA230" s="40">
        <f t="shared" si="60"/>
        <v>-1.5</v>
      </c>
      <c r="CB230" s="40">
        <f t="shared" si="61"/>
        <v>-2</v>
      </c>
      <c r="CC230" s="40">
        <f t="shared" si="62"/>
        <v>-2.0999999999999991E-2</v>
      </c>
    </row>
    <row r="231" spans="1:81" x14ac:dyDescent="0.25">
      <c r="A231" t="s">
        <v>353</v>
      </c>
      <c r="B231">
        <f>IFERROR(INDEX(BasicStats!$A:$AH,MATCH($A231,BasicStats!$B:$B,0),COLUMN()+1),INDEX(BasicStats!$A:$AH,MATCH($A231&amp;" NCAA",BasicStats!$B:$B,0),COLUMN()+1))</f>
        <v>33</v>
      </c>
      <c r="C231">
        <f>IFERROR(INDEX(BasicStats!$A:$AH,MATCH($A231,BasicStats!$B:$B,0),COLUMN()+1),INDEX(BasicStats!$A:$AH,MATCH($A231&amp;" NCAA",BasicStats!$B:$B,0),COLUMN()+1))</f>
        <v>14</v>
      </c>
      <c r="D231">
        <f>IFERROR(INDEX(BasicStats!$A:$AH,MATCH($A231,BasicStats!$B:$B,0),COLUMN()+1),INDEX(BasicStats!$A:$AH,MATCH($A231&amp;" NCAA",BasicStats!$B:$B,0),COLUMN()+1))</f>
        <v>19</v>
      </c>
      <c r="E231">
        <f>IFERROR(INDEX(BasicStats!$A:$AH,MATCH($A231,BasicStats!$B:$B,0),COLUMN()+1),INDEX(BasicStats!$A:$AH,MATCH($A231&amp;" NCAA",BasicStats!$B:$B,0),COLUMN()+1))</f>
        <v>0.42399999999999999</v>
      </c>
      <c r="F231">
        <f>IFERROR(INDEX(BasicStats!$A:$AH,MATCH($A231,BasicStats!$B:$B,0),COLUMN()+1),INDEX(BasicStats!$A:$AH,MATCH($A231&amp;" NCAA",BasicStats!$B:$B,0),COLUMN()+1))</f>
        <v>8.01</v>
      </c>
      <c r="G231">
        <f>IFERROR(INDEX(BasicStats!$A:$AH,MATCH($A231,BasicStats!$B:$B,0),COLUMN()+1),INDEX(BasicStats!$A:$AH,MATCH($A231&amp;" NCAA",BasicStats!$B:$B,0),COLUMN()+1))</f>
        <v>8.31</v>
      </c>
      <c r="H231">
        <f>IFERROR(INDEX(BasicStats!$A:$AH,MATCH($A231,BasicStats!$B:$B,0),COLUMN()+1),INDEX(BasicStats!$A:$AH,MATCH($A231&amp;" NCAA",BasicStats!$B:$B,0),COLUMN()+1))</f>
        <v>3</v>
      </c>
      <c r="I231">
        <f>IFERROR(INDEX(BasicStats!$A:$AH,MATCH($A231,BasicStats!$B:$B,0),COLUMN()+1),INDEX(BasicStats!$A:$AH,MATCH($A231&amp;" NCAA",BasicStats!$B:$B,0),COLUMN()+1))</f>
        <v>15</v>
      </c>
      <c r="J231">
        <f>IFERROR(INDEX(BasicStats!$A:$AH,MATCH($A231,BasicStats!$B:$B,0),COLUMN()+1),INDEX(BasicStats!$A:$AH,MATCH($A231&amp;" NCAA",BasicStats!$B:$B,0),COLUMN()+1))</f>
        <v>11</v>
      </c>
      <c r="K231">
        <f>IFERROR(INDEX(BasicStats!$A:$AH,MATCH($A231,BasicStats!$B:$B,0),COLUMN()+1),INDEX(BasicStats!$A:$AH,MATCH($A231&amp;" NCAA",BasicStats!$B:$B,0),COLUMN()+1))</f>
        <v>8</v>
      </c>
      <c r="L231">
        <f>IFERROR(INDEX(BasicStats!$A:$AH,MATCH($A231,BasicStats!$B:$B,0),COLUMN()+1),INDEX(BasicStats!$A:$AH,MATCH($A231&amp;" NCAA",BasicStats!$B:$B,0),COLUMN()+1))</f>
        <v>1</v>
      </c>
      <c r="M231">
        <f>IFERROR(INDEX(BasicStats!$A:$AH,MATCH($A231,BasicStats!$B:$B,0),COLUMN()+1),INDEX(BasicStats!$A:$AH,MATCH($A231&amp;" NCAA",BasicStats!$B:$B,0),COLUMN()+1))</f>
        <v>9</v>
      </c>
      <c r="N231">
        <f>IFERROR(INDEX(BasicStats!$A:$AH,MATCH($A231,BasicStats!$B:$B,0),COLUMN()+1),INDEX(BasicStats!$A:$AH,MATCH($A231&amp;" NCAA",BasicStats!$B:$B,0),COLUMN()+1))</f>
        <v>2266</v>
      </c>
      <c r="O231">
        <f>IFERROR(INDEX(BasicStats!$A:$AH,MATCH($A231,BasicStats!$B:$B,0),COLUMN()+1),INDEX(BasicStats!$A:$AH,MATCH($A231&amp;" NCAA",BasicStats!$B:$B,0),COLUMN()+1))</f>
        <v>2276</v>
      </c>
      <c r="P231">
        <f>IFERROR(INDEX(BasicStats!$A:$AH,MATCH($A231,BasicStats!$B:$B,0),COLUMN()+1),INDEX(BasicStats!$A:$AH,MATCH($A231&amp;" NCAA",BasicStats!$B:$B,0),COLUMN()+1))</f>
        <v>0</v>
      </c>
      <c r="Q231">
        <f>IFERROR(INDEX(BasicStats!$A:$AH,MATCH($A231,BasicStats!$B:$B,0),COLUMN()+1),INDEX(BasicStats!$A:$AH,MATCH($A231&amp;" NCAA",BasicStats!$B:$B,0),COLUMN()+1))</f>
        <v>1320</v>
      </c>
      <c r="R231">
        <f>IFERROR(INDEX(BasicStats!$A:$AH,MATCH($A231,BasicStats!$B:$B,0),COLUMN()+1),INDEX(BasicStats!$A:$AH,MATCH($A231&amp;" NCAA",BasicStats!$B:$B,0),COLUMN()+1))</f>
        <v>776</v>
      </c>
      <c r="S231">
        <f>IFERROR(INDEX(BasicStats!$A:$AH,MATCH($A231,BasicStats!$B:$B,0),COLUMN()+1),INDEX(BasicStats!$A:$AH,MATCH($A231&amp;" NCAA",BasicStats!$B:$B,0),COLUMN()+1))</f>
        <v>1973</v>
      </c>
      <c r="T231">
        <f>IFERROR(INDEX(BasicStats!$A:$AH,MATCH($A231,BasicStats!$B:$B,0),COLUMN()+1),INDEX(BasicStats!$A:$AH,MATCH($A231&amp;" NCAA",BasicStats!$B:$B,0),COLUMN()+1))</f>
        <v>0.39300000000000002</v>
      </c>
      <c r="U231">
        <f>IFERROR(INDEX(BasicStats!$A:$AH,MATCH($A231,BasicStats!$B:$B,0),COLUMN()+1),INDEX(BasicStats!$A:$AH,MATCH($A231&amp;" NCAA",BasicStats!$B:$B,0),COLUMN()+1))</f>
        <v>272</v>
      </c>
      <c r="V231">
        <f>IFERROR(INDEX(BasicStats!$A:$AH,MATCH($A231,BasicStats!$B:$B,0),COLUMN()+1),INDEX(BasicStats!$A:$AH,MATCH($A231&amp;" NCAA",BasicStats!$B:$B,0),COLUMN()+1))</f>
        <v>863</v>
      </c>
      <c r="W231">
        <f>IFERROR(INDEX(BasicStats!$A:$AH,MATCH($A231,BasicStats!$B:$B,0),COLUMN()+1),INDEX(BasicStats!$A:$AH,MATCH($A231&amp;" NCAA",BasicStats!$B:$B,0),COLUMN()+1))</f>
        <v>0.315</v>
      </c>
      <c r="X231">
        <f>IFERROR(INDEX(BasicStats!$A:$AH,MATCH($A231,BasicStats!$B:$B,0),COLUMN()+1),INDEX(BasicStats!$A:$AH,MATCH($A231&amp;" NCAA",BasicStats!$B:$B,0),COLUMN()+1))</f>
        <v>442</v>
      </c>
      <c r="Y231">
        <f>IFERROR(INDEX(BasicStats!$A:$AH,MATCH($A231,BasicStats!$B:$B,0),COLUMN()+1),INDEX(BasicStats!$A:$AH,MATCH($A231&amp;" NCAA",BasicStats!$B:$B,0),COLUMN()+1))</f>
        <v>594</v>
      </c>
      <c r="Z231">
        <f>IFERROR(INDEX(BasicStats!$A:$AH,MATCH($A231,BasicStats!$B:$B,0),COLUMN()+1),INDEX(BasicStats!$A:$AH,MATCH($A231&amp;" NCAA",BasicStats!$B:$B,0),COLUMN()+1))</f>
        <v>0.74399999999999999</v>
      </c>
      <c r="AA231">
        <f>IFERROR(INDEX(BasicStats!$A:$AH,MATCH($A231,BasicStats!$B:$B,0),COLUMN()+1),INDEX(BasicStats!$A:$AH,MATCH($A231&amp;" NCAA",BasicStats!$B:$B,0),COLUMN()+1))</f>
        <v>370</v>
      </c>
      <c r="AB231">
        <f>IFERROR(INDEX(BasicStats!$A:$AH,MATCH($A231,BasicStats!$B:$B,0),COLUMN()+1),INDEX(BasicStats!$A:$AH,MATCH($A231&amp;" NCAA",BasicStats!$B:$B,0),COLUMN()+1))</f>
        <v>1208</v>
      </c>
      <c r="AC231">
        <f>IFERROR(INDEX(BasicStats!$A:$AH,MATCH($A231,BasicStats!$B:$B,0),COLUMN()+1),INDEX(BasicStats!$A:$AH,MATCH($A231&amp;" NCAA",BasicStats!$B:$B,0),COLUMN()+1))</f>
        <v>423</v>
      </c>
      <c r="AD231">
        <f>IFERROR(INDEX(BasicStats!$A:$AH,MATCH($A231,BasicStats!$B:$B,0),COLUMN()+1),INDEX(BasicStats!$A:$AH,MATCH($A231&amp;" NCAA",BasicStats!$B:$B,0),COLUMN()+1))</f>
        <v>179</v>
      </c>
      <c r="AE231">
        <f>IFERROR(INDEX(BasicStats!$A:$AH,MATCH($A231,BasicStats!$B:$B,0),COLUMN()+1),INDEX(BasicStats!$A:$AH,MATCH($A231&amp;" NCAA",BasicStats!$B:$B,0),COLUMN()+1))</f>
        <v>148</v>
      </c>
      <c r="AF231">
        <f>IFERROR(INDEX(BasicStats!$A:$AH,MATCH($A231,BasicStats!$B:$B,0),COLUMN()+1),INDEX(BasicStats!$A:$AH,MATCH($A231&amp;" NCAA",BasicStats!$B:$B,0),COLUMN()+1))</f>
        <v>306</v>
      </c>
      <c r="AG231" s="38">
        <f>IFERROR(INDEX(AdvancedStats!$A:$AD,MATCH($A231,AdvancedStats!$B:$B,0),COLUMN()-15),INDEX(AdvancedStats!$A:$AD,MATCH($A231&amp;" NCAA",AdvancedStats!$B:$B,0),COLUMN()-15))</f>
        <v>66.400000000000006</v>
      </c>
      <c r="AH231" s="38">
        <f>IFERROR(INDEX(AdvancedStats!$A:$AD,MATCH($A231,AdvancedStats!$B:$B,0),COLUMN()-15),INDEX(AdvancedStats!$A:$AD,MATCH($A231&amp;" NCAA",AdvancedStats!$B:$B,0),COLUMN()-15))</f>
        <v>103.3</v>
      </c>
      <c r="AI231" s="38">
        <f>IFERROR(INDEX(AdvancedStats!$A:$AD,MATCH($A231,AdvancedStats!$B:$B,0),COLUMN()-15),INDEX(AdvancedStats!$A:$AD,MATCH($A231&amp;" NCAA",AdvancedStats!$B:$B,0),COLUMN()-15))</f>
        <v>0.30099999999999999</v>
      </c>
      <c r="AJ231" s="38">
        <f>IFERROR(INDEX(AdvancedStats!$A:$AD,MATCH($A231,AdvancedStats!$B:$B,0),COLUMN()-15),INDEX(AdvancedStats!$A:$AD,MATCH($A231&amp;" NCAA",AdvancedStats!$B:$B,0),COLUMN()-15))</f>
        <v>0.437</v>
      </c>
      <c r="AK231" s="38">
        <f>IFERROR(INDEX(AdvancedStats!$A:$AD,MATCH($A231,AdvancedStats!$B:$B,0),COLUMN()-15),INDEX(AdvancedStats!$A:$AD,MATCH($A231&amp;" NCAA",AdvancedStats!$B:$B,0),COLUMN()-15))</f>
        <v>0.502</v>
      </c>
      <c r="AL231" s="38">
        <f>IFERROR(INDEX(AdvancedStats!$A:$AD,MATCH($A231,AdvancedStats!$B:$B,0),COLUMN()-15),INDEX(AdvancedStats!$A:$AD,MATCH($A231&amp;" NCAA",AdvancedStats!$B:$B,0),COLUMN()-15))</f>
        <v>48.4</v>
      </c>
      <c r="AM231" s="38">
        <f>IFERROR(INDEX(AdvancedStats!$A:$AD,MATCH($A231,AdvancedStats!$B:$B,0),COLUMN()-15),INDEX(AdvancedStats!$A:$AD,MATCH($A231&amp;" NCAA",AdvancedStats!$B:$B,0),COLUMN()-15))</f>
        <v>54.5</v>
      </c>
      <c r="AN231" s="38">
        <f>IFERROR(INDEX(AdvancedStats!$A:$AD,MATCH($A231,AdvancedStats!$B:$B,0),COLUMN()-15),INDEX(AdvancedStats!$A:$AD,MATCH($A231&amp;" NCAA",AdvancedStats!$B:$B,0),COLUMN()-15))</f>
        <v>8.1999999999999993</v>
      </c>
      <c r="AO231" s="38">
        <f>IFERROR(INDEX(AdvancedStats!$A:$AD,MATCH($A231,AdvancedStats!$B:$B,0),COLUMN()-15),INDEX(AdvancedStats!$A:$AD,MATCH($A231&amp;" NCAA",AdvancedStats!$B:$B,0),COLUMN()-15))</f>
        <v>11.7</v>
      </c>
      <c r="AP231" s="38">
        <f>IFERROR(INDEX(AdvancedStats!$A:$AD,MATCH($A231,AdvancedStats!$B:$B,0),COLUMN()-15),INDEX(AdvancedStats!$A:$AD,MATCH($A231&amp;" NCAA",AdvancedStats!$B:$B,0),COLUMN()-15))</f>
        <v>0.46200000000000002</v>
      </c>
      <c r="AQ231" s="38">
        <f>IFERROR(INDEX(AdvancedStats!$A:$AD,MATCH($A231,AdvancedStats!$B:$B,0),COLUMN()-15),INDEX(AdvancedStats!$A:$AD,MATCH($A231&amp;" NCAA",AdvancedStats!$B:$B,0),COLUMN()-15))</f>
        <v>11.9</v>
      </c>
      <c r="AR231" s="38">
        <f>IFERROR(INDEX(AdvancedStats!$A:$AD,MATCH($A231,AdvancedStats!$B:$B,0),COLUMN()-15),INDEX(AdvancedStats!$A:$AD,MATCH($A231&amp;" NCAA",AdvancedStats!$B:$B,0),COLUMN()-15))</f>
        <v>29</v>
      </c>
      <c r="AS231" s="38">
        <f>IFERROR(INDEX(AdvancedStats!$A:$AD,MATCH($A231,AdvancedStats!$B:$B,0),COLUMN()-15),INDEX(AdvancedStats!$A:$AD,MATCH($A231&amp;" NCAA",AdvancedStats!$B:$B,0),COLUMN()-15))</f>
        <v>0.224</v>
      </c>
      <c r="AT231" s="39">
        <f>IFERROR(INDEX(AdvancedOpponentStats!$A:$AD,MATCH($A231,AdvancedOpponentStats!$B:$B,0),COLUMN()-27),INDEX(AdvancedOpponentStats!$A:$AD,MATCH($A231&amp;" NCAA",AdvancedOpponentStats!$B:$B,0),COLUMN()-27))</f>
        <v>103.8</v>
      </c>
      <c r="AU231" s="39">
        <f>IFERROR(INDEX(AdvancedOpponentStats!$A:$AD,MATCH($A231,AdvancedOpponentStats!$B:$B,0),COLUMN()-27),INDEX(AdvancedOpponentStats!$A:$AD,MATCH($A231&amp;" NCAA",AdvancedOpponentStats!$B:$B,0),COLUMN()-27))</f>
        <v>0.218</v>
      </c>
      <c r="AV231" s="39">
        <f>IFERROR(INDEX(AdvancedOpponentStats!$A:$AD,MATCH($A231,AdvancedOpponentStats!$B:$B,0),COLUMN()-27),INDEX(AdvancedOpponentStats!$A:$AD,MATCH($A231&amp;" NCAA",AdvancedOpponentStats!$B:$B,0),COLUMN()-27))</f>
        <v>0.36699999999999999</v>
      </c>
      <c r="AW231" s="39">
        <f>IFERROR(INDEX(AdvancedOpponentStats!$A:$AD,MATCH($A231,AdvancedOpponentStats!$B:$B,0),COLUMN()-27),INDEX(AdvancedOpponentStats!$A:$AD,MATCH($A231&amp;" NCAA",AdvancedOpponentStats!$B:$B,0),COLUMN()-27))</f>
        <v>0.51400000000000001</v>
      </c>
      <c r="AX231" s="39">
        <f>IFERROR(INDEX(AdvancedOpponentStats!$A:$AD,MATCH($A231,AdvancedOpponentStats!$B:$B,0),COLUMN()-27),INDEX(AdvancedOpponentStats!$A:$AD,MATCH($A231&amp;" NCAA",AdvancedOpponentStats!$B:$B,0),COLUMN()-27))</f>
        <v>51.6</v>
      </c>
      <c r="AY231" s="39">
        <f>IFERROR(INDEX(AdvancedOpponentStats!$A:$AD,MATCH($A231,AdvancedOpponentStats!$B:$B,0),COLUMN()-27),INDEX(AdvancedOpponentStats!$A:$AD,MATCH($A231&amp;" NCAA",AdvancedOpponentStats!$B:$B,0),COLUMN()-27))</f>
        <v>49.1</v>
      </c>
      <c r="AZ231" s="39">
        <f>IFERROR(INDEX(AdvancedOpponentStats!$A:$AD,MATCH($A231,AdvancedOpponentStats!$B:$B,0),COLUMN()-27),INDEX(AdvancedOpponentStats!$A:$AD,MATCH($A231&amp;" NCAA",AdvancedOpponentStats!$B:$B,0),COLUMN()-27))</f>
        <v>7.4</v>
      </c>
      <c r="BA231" s="39">
        <f>IFERROR(INDEX(AdvancedOpponentStats!$A:$AD,MATCH($A231,AdvancedOpponentStats!$B:$B,0),COLUMN()-27),INDEX(AdvancedOpponentStats!$A:$AD,MATCH($A231&amp;" NCAA",AdvancedOpponentStats!$B:$B,0),COLUMN()-27))</f>
        <v>8.5</v>
      </c>
      <c r="BB231" s="39">
        <f>IFERROR(INDEX(AdvancedOpponentStats!$A:$AD,MATCH($A231,AdvancedOpponentStats!$B:$B,0),COLUMN()-27),INDEX(AdvancedOpponentStats!$A:$AD,MATCH($A231&amp;" NCAA",AdvancedOpponentStats!$B:$B,0),COLUMN()-27))</f>
        <v>0.49</v>
      </c>
      <c r="BC231" s="39">
        <f>IFERROR(INDEX(AdvancedOpponentStats!$A:$AD,MATCH($A231,AdvancedOpponentStats!$B:$B,0),COLUMN()-27),INDEX(AdvancedOpponentStats!$A:$AD,MATCH($A231&amp;" NCAA",AdvancedOpponentStats!$B:$B,0),COLUMN()-27))</f>
        <v>14</v>
      </c>
      <c r="BD231" s="39">
        <f>IFERROR(INDEX(AdvancedOpponentStats!$A:$AD,MATCH($A231,AdvancedOpponentStats!$B:$B,0),COLUMN()-27),INDEX(AdvancedOpponentStats!$A:$AD,MATCH($A231&amp;" NCAA",AdvancedOpponentStats!$B:$B,0),COLUMN()-27))</f>
        <v>31.1</v>
      </c>
      <c r="BE231" s="39">
        <f>IFERROR(INDEX(AdvancedOpponentStats!$A:$AD,MATCH($A231,AdvancedOpponentStats!$B:$B,0),COLUMN()-27),INDEX(AdvancedOpponentStats!$A:$AD,MATCH($A231&amp;" NCAA",AdvancedOpponentStats!$B:$B,0),COLUMN()-27))</f>
        <v>0.155</v>
      </c>
      <c r="BF231" s="41">
        <f>IFERROR(INDEX(TeamRankings!$A:$R,MATCH($A231,TeamRankings!$B:$B,0),COLUMN()-49),INDEX(TeamRankings!$A:$R,MATCH($A231&amp;" NCAA",TeamRankings!$B:$B,0),COLUMN()-49))</f>
        <v>-0.3</v>
      </c>
      <c r="BG231" s="41">
        <f>IFERROR(INDEX(TeamRankings!$A:$R,MATCH($A231,TeamRankings!$B:$B,0),COLUMN()-48),INDEX(TeamRankings!$A:$R,MATCH($A231&amp;" NCAA",TeamRankings!$B:$B,0),COLUMN()-48))</f>
        <v>8.31</v>
      </c>
      <c r="BH231" s="41">
        <f>IFERROR(INDEX(TeamRankings!$A:$R,MATCH($A231,TeamRankings!$B:$B,0),COLUMN()-47),INDEX(TeamRankings!$A:$R,MATCH($A231&amp;" NCAA",TeamRankings!$B:$B,0),COLUMN()-47))</f>
        <v>1.34</v>
      </c>
      <c r="BI231" s="41">
        <f>IFERROR(INDEX(TeamRankings!$A:$R,MATCH($A231,TeamRankings!$B:$B,0),COLUMN()-47),INDEX(TeamRankings!$A:$R,MATCH($A231&amp;" NCAA",TeamRankings!$B:$B,0),COLUMN()-47))</f>
        <v>6.66</v>
      </c>
      <c r="BJ231" s="41">
        <f>IFERROR(INDEX(TeamRankings!$A:$R,MATCH($A231,TeamRankings!$B:$B,0),COLUMN()-47),INDEX(TeamRankings!$A:$R,MATCH($A231&amp;" NCAA",TeamRankings!$B:$B,0),COLUMN()-47))</f>
        <v>8.01</v>
      </c>
      <c r="BK231" s="41">
        <f>IFERROR(INDEX(TeamRankings!$A:$R,MATCH($A231,TeamRankings!$B:$B,0),COLUMN()-47),INDEX(TeamRankings!$A:$R,MATCH($A231&amp;" NCAA",TeamRankings!$B:$B,0),COLUMN()-47))</f>
        <v>109.69</v>
      </c>
      <c r="BL231" s="41">
        <f>IFERROR(INDEX(TeamRankings!$A:$R,MATCH($A231,TeamRankings!$B:$B,0),COLUMN()-47),INDEX(TeamRankings!$A:$R,MATCH($A231&amp;" NCAA",TeamRankings!$B:$B,0),COLUMN()-47))</f>
        <v>98.05</v>
      </c>
      <c r="BM231" s="41">
        <f>IFERROR(INDEX(TeamRankings!$A:$R,MATCH($A231,TeamRankings!$B:$B,0),COLUMN()-47),INDEX(TeamRankings!$A:$R,MATCH($A231&amp;" NCAA",TeamRankings!$B:$B,0),COLUMN()-47))</f>
        <v>11.63</v>
      </c>
      <c r="BN231">
        <f t="shared" si="63"/>
        <v>73</v>
      </c>
      <c r="BO231">
        <f t="shared" si="64"/>
        <v>87</v>
      </c>
      <c r="BP231">
        <f t="shared" si="50"/>
        <v>68.666666666666671</v>
      </c>
      <c r="BQ231" s="41" t="str">
        <f>INDEX(TeamRankings!$A:$R,MATCH($A231,TeamRankings!$B:$B,0),3)</f>
        <v>ACC</v>
      </c>
      <c r="BR231" s="40">
        <f t="shared" si="51"/>
        <v>-0.5</v>
      </c>
      <c r="BS231" s="40">
        <f t="shared" si="52"/>
        <v>8.299999999999999E-2</v>
      </c>
      <c r="BT231" s="40">
        <f t="shared" si="53"/>
        <v>7.0000000000000007E-2</v>
      </c>
      <c r="BU231" s="40">
        <f t="shared" si="54"/>
        <v>-1.2000000000000011E-2</v>
      </c>
      <c r="BV231" s="40">
        <f t="shared" si="55"/>
        <v>-3.2000000000000028</v>
      </c>
      <c r="BW231" s="40">
        <f t="shared" si="56"/>
        <v>5.3999999999999986</v>
      </c>
      <c r="BX231" s="40">
        <f t="shared" si="57"/>
        <v>0.79999999999999893</v>
      </c>
      <c r="BY231" s="40">
        <f t="shared" si="58"/>
        <v>3.1999999999999993</v>
      </c>
      <c r="BZ231" s="40">
        <f t="shared" si="59"/>
        <v>-2.7999999999999969E-2</v>
      </c>
      <c r="CA231" s="40">
        <f t="shared" si="60"/>
        <v>-2.0999999999999996</v>
      </c>
      <c r="CB231" s="40">
        <f t="shared" si="61"/>
        <v>-2.1000000000000014</v>
      </c>
      <c r="CC231" s="40">
        <f t="shared" si="62"/>
        <v>6.9000000000000006E-2</v>
      </c>
    </row>
    <row r="232" spans="1:81" x14ac:dyDescent="0.25">
      <c r="A232" t="s">
        <v>354</v>
      </c>
      <c r="B232">
        <f>IFERROR(INDEX(BasicStats!$A:$AH,MATCH($A232,BasicStats!$B:$B,0),COLUMN()+1),INDEX(BasicStats!$A:$AH,MATCH($A232&amp;" NCAA",BasicStats!$B:$B,0),COLUMN()+1))</f>
        <v>33</v>
      </c>
      <c r="C232">
        <f>IFERROR(INDEX(BasicStats!$A:$AH,MATCH($A232,BasicStats!$B:$B,0),COLUMN()+1),INDEX(BasicStats!$A:$AH,MATCH($A232&amp;" NCAA",BasicStats!$B:$B,0),COLUMN()+1))</f>
        <v>16</v>
      </c>
      <c r="D232">
        <f>IFERROR(INDEX(BasicStats!$A:$AH,MATCH($A232,BasicStats!$B:$B,0),COLUMN()+1),INDEX(BasicStats!$A:$AH,MATCH($A232&amp;" NCAA",BasicStats!$B:$B,0),COLUMN()+1))</f>
        <v>17</v>
      </c>
      <c r="E232">
        <f>IFERROR(INDEX(BasicStats!$A:$AH,MATCH($A232,BasicStats!$B:$B,0),COLUMN()+1),INDEX(BasicStats!$A:$AH,MATCH($A232&amp;" NCAA",BasicStats!$B:$B,0),COLUMN()+1))</f>
        <v>0.48499999999999999</v>
      </c>
      <c r="F232">
        <f>IFERROR(INDEX(BasicStats!$A:$AH,MATCH($A232,BasicStats!$B:$B,0),COLUMN()+1),INDEX(BasicStats!$A:$AH,MATCH($A232&amp;" NCAA",BasicStats!$B:$B,0),COLUMN()+1))</f>
        <v>-2.12</v>
      </c>
      <c r="G232">
        <f>IFERROR(INDEX(BasicStats!$A:$AH,MATCH($A232,BasicStats!$B:$B,0),COLUMN()+1),INDEX(BasicStats!$A:$AH,MATCH($A232&amp;" NCAA",BasicStats!$B:$B,0),COLUMN()+1))</f>
        <v>-1.33</v>
      </c>
      <c r="H232">
        <f>IFERROR(INDEX(BasicStats!$A:$AH,MATCH($A232,BasicStats!$B:$B,0),COLUMN()+1),INDEX(BasicStats!$A:$AH,MATCH($A232&amp;" NCAA",BasicStats!$B:$B,0),COLUMN()+1))</f>
        <v>11</v>
      </c>
      <c r="I232">
        <f>IFERROR(INDEX(BasicStats!$A:$AH,MATCH($A232,BasicStats!$B:$B,0),COLUMN()+1),INDEX(BasicStats!$A:$AH,MATCH($A232&amp;" NCAA",BasicStats!$B:$B,0),COLUMN()+1))</f>
        <v>7</v>
      </c>
      <c r="J232">
        <f>IFERROR(INDEX(BasicStats!$A:$AH,MATCH($A232,BasicStats!$B:$B,0),COLUMN()+1),INDEX(BasicStats!$A:$AH,MATCH($A232&amp;" NCAA",BasicStats!$B:$B,0),COLUMN()+1))</f>
        <v>10</v>
      </c>
      <c r="K232">
        <f>IFERROR(INDEX(BasicStats!$A:$AH,MATCH($A232,BasicStats!$B:$B,0),COLUMN()+1),INDEX(BasicStats!$A:$AH,MATCH($A232&amp;" NCAA",BasicStats!$B:$B,0),COLUMN()+1))</f>
        <v>6</v>
      </c>
      <c r="L232">
        <f>IFERROR(INDEX(BasicStats!$A:$AH,MATCH($A232,BasicStats!$B:$B,0),COLUMN()+1),INDEX(BasicStats!$A:$AH,MATCH($A232&amp;" NCAA",BasicStats!$B:$B,0),COLUMN()+1))</f>
        <v>6</v>
      </c>
      <c r="M232">
        <f>IFERROR(INDEX(BasicStats!$A:$AH,MATCH($A232,BasicStats!$B:$B,0),COLUMN()+1),INDEX(BasicStats!$A:$AH,MATCH($A232&amp;" NCAA",BasicStats!$B:$B,0),COLUMN()+1))</f>
        <v>10</v>
      </c>
      <c r="N232">
        <f>IFERROR(INDEX(BasicStats!$A:$AH,MATCH($A232,BasicStats!$B:$B,0),COLUMN()+1),INDEX(BasicStats!$A:$AH,MATCH($A232&amp;" NCAA",BasicStats!$B:$B,0),COLUMN()+1))</f>
        <v>2534</v>
      </c>
      <c r="O232">
        <f>IFERROR(INDEX(BasicStats!$A:$AH,MATCH($A232,BasicStats!$B:$B,0),COLUMN()+1),INDEX(BasicStats!$A:$AH,MATCH($A232&amp;" NCAA",BasicStats!$B:$B,0),COLUMN()+1))</f>
        <v>2515</v>
      </c>
      <c r="P232">
        <f>IFERROR(INDEX(BasicStats!$A:$AH,MATCH($A232,BasicStats!$B:$B,0),COLUMN()+1),INDEX(BasicStats!$A:$AH,MATCH($A232&amp;" NCAA",BasicStats!$B:$B,0),COLUMN()+1))</f>
        <v>0</v>
      </c>
      <c r="Q232">
        <f>IFERROR(INDEX(BasicStats!$A:$AH,MATCH($A232,BasicStats!$B:$B,0),COLUMN()+1),INDEX(BasicStats!$A:$AH,MATCH($A232&amp;" NCAA",BasicStats!$B:$B,0),COLUMN()+1))</f>
        <v>1325</v>
      </c>
      <c r="R232">
        <f>IFERROR(INDEX(BasicStats!$A:$AH,MATCH($A232,BasicStats!$B:$B,0),COLUMN()+1),INDEX(BasicStats!$A:$AH,MATCH($A232&amp;" NCAA",BasicStats!$B:$B,0),COLUMN()+1))</f>
        <v>864</v>
      </c>
      <c r="S232">
        <f>IFERROR(INDEX(BasicStats!$A:$AH,MATCH($A232,BasicStats!$B:$B,0),COLUMN()+1),INDEX(BasicStats!$A:$AH,MATCH($A232&amp;" NCAA",BasicStats!$B:$B,0),COLUMN()+1))</f>
        <v>1859</v>
      </c>
      <c r="T232">
        <f>IFERROR(INDEX(BasicStats!$A:$AH,MATCH($A232,BasicStats!$B:$B,0),COLUMN()+1),INDEX(BasicStats!$A:$AH,MATCH($A232&amp;" NCAA",BasicStats!$B:$B,0),COLUMN()+1))</f>
        <v>0.46500000000000002</v>
      </c>
      <c r="U232">
        <f>IFERROR(INDEX(BasicStats!$A:$AH,MATCH($A232,BasicStats!$B:$B,0),COLUMN()+1),INDEX(BasicStats!$A:$AH,MATCH($A232&amp;" NCAA",BasicStats!$B:$B,0),COLUMN()+1))</f>
        <v>314</v>
      </c>
      <c r="V232">
        <f>IFERROR(INDEX(BasicStats!$A:$AH,MATCH($A232,BasicStats!$B:$B,0),COLUMN()+1),INDEX(BasicStats!$A:$AH,MATCH($A232&amp;" NCAA",BasicStats!$B:$B,0),COLUMN()+1))</f>
        <v>816</v>
      </c>
      <c r="W232">
        <f>IFERROR(INDEX(BasicStats!$A:$AH,MATCH($A232,BasicStats!$B:$B,0),COLUMN()+1),INDEX(BasicStats!$A:$AH,MATCH($A232&amp;" NCAA",BasicStats!$B:$B,0),COLUMN()+1))</f>
        <v>0.38500000000000001</v>
      </c>
      <c r="X232">
        <f>IFERROR(INDEX(BasicStats!$A:$AH,MATCH($A232,BasicStats!$B:$B,0),COLUMN()+1),INDEX(BasicStats!$A:$AH,MATCH($A232&amp;" NCAA",BasicStats!$B:$B,0),COLUMN()+1))</f>
        <v>492</v>
      </c>
      <c r="Y232">
        <f>IFERROR(INDEX(BasicStats!$A:$AH,MATCH($A232,BasicStats!$B:$B,0),COLUMN()+1),INDEX(BasicStats!$A:$AH,MATCH($A232&amp;" NCAA",BasicStats!$B:$B,0),COLUMN()+1))</f>
        <v>663</v>
      </c>
      <c r="Z232">
        <f>IFERROR(INDEX(BasicStats!$A:$AH,MATCH($A232,BasicStats!$B:$B,0),COLUMN()+1),INDEX(BasicStats!$A:$AH,MATCH($A232&amp;" NCAA",BasicStats!$B:$B,0),COLUMN()+1))</f>
        <v>0.74199999999999999</v>
      </c>
      <c r="AA232">
        <f>IFERROR(INDEX(BasicStats!$A:$AH,MATCH($A232,BasicStats!$B:$B,0),COLUMN()+1),INDEX(BasicStats!$A:$AH,MATCH($A232&amp;" NCAA",BasicStats!$B:$B,0),COLUMN()+1))</f>
        <v>275</v>
      </c>
      <c r="AB232">
        <f>IFERROR(INDEX(BasicStats!$A:$AH,MATCH($A232,BasicStats!$B:$B,0),COLUMN()+1),INDEX(BasicStats!$A:$AH,MATCH($A232&amp;" NCAA",BasicStats!$B:$B,0),COLUMN()+1))</f>
        <v>1063</v>
      </c>
      <c r="AC232">
        <f>IFERROR(INDEX(BasicStats!$A:$AH,MATCH($A232,BasicStats!$B:$B,0),COLUMN()+1),INDEX(BasicStats!$A:$AH,MATCH($A232&amp;" NCAA",BasicStats!$B:$B,0),COLUMN()+1))</f>
        <v>581</v>
      </c>
      <c r="AD232">
        <f>IFERROR(INDEX(BasicStats!$A:$AH,MATCH($A232,BasicStats!$B:$B,0),COLUMN()+1),INDEX(BasicStats!$A:$AH,MATCH($A232&amp;" NCAA",BasicStats!$B:$B,0),COLUMN()+1))</f>
        <v>191</v>
      </c>
      <c r="AE232">
        <f>IFERROR(INDEX(BasicStats!$A:$AH,MATCH($A232,BasicStats!$B:$B,0),COLUMN()+1),INDEX(BasicStats!$A:$AH,MATCH($A232&amp;" NCAA",BasicStats!$B:$B,0),COLUMN()+1))</f>
        <v>99</v>
      </c>
      <c r="AF232">
        <f>IFERROR(INDEX(BasicStats!$A:$AH,MATCH($A232,BasicStats!$B:$B,0),COLUMN()+1),INDEX(BasicStats!$A:$AH,MATCH($A232&amp;" NCAA",BasicStats!$B:$B,0),COLUMN()+1))</f>
        <v>426</v>
      </c>
      <c r="AG232" s="38">
        <f>IFERROR(INDEX(AdvancedStats!$A:$AD,MATCH($A232,AdvancedStats!$B:$B,0),COLUMN()-15),INDEX(AdvancedStats!$A:$AD,MATCH($A232&amp;" NCAA",AdvancedStats!$B:$B,0),COLUMN()-15))</f>
        <v>69.900000000000006</v>
      </c>
      <c r="AH232" s="38">
        <f>IFERROR(INDEX(AdvancedStats!$A:$AD,MATCH($A232,AdvancedStats!$B:$B,0),COLUMN()-15),INDEX(AdvancedStats!$A:$AD,MATCH($A232&amp;" NCAA",AdvancedStats!$B:$B,0),COLUMN()-15))</f>
        <v>109.4</v>
      </c>
      <c r="AI232" s="38">
        <f>IFERROR(INDEX(AdvancedStats!$A:$AD,MATCH($A232,AdvancedStats!$B:$B,0),COLUMN()-15),INDEX(AdvancedStats!$A:$AD,MATCH($A232&amp;" NCAA",AdvancedStats!$B:$B,0),COLUMN()-15))</f>
        <v>0.35699999999999998</v>
      </c>
      <c r="AJ232" s="38">
        <f>IFERROR(INDEX(AdvancedStats!$A:$AD,MATCH($A232,AdvancedStats!$B:$B,0),COLUMN()-15),INDEX(AdvancedStats!$A:$AD,MATCH($A232&amp;" NCAA",AdvancedStats!$B:$B,0),COLUMN()-15))</f>
        <v>0.439</v>
      </c>
      <c r="AK232" s="38">
        <f>IFERROR(INDEX(AdvancedStats!$A:$AD,MATCH($A232,AdvancedStats!$B:$B,0),COLUMN()-15),INDEX(AdvancedStats!$A:$AD,MATCH($A232&amp;" NCAA",AdvancedStats!$B:$B,0),COLUMN()-15))</f>
        <v>0.58299999999999996</v>
      </c>
      <c r="AL232" s="38">
        <f>IFERROR(INDEX(AdvancedStats!$A:$AD,MATCH($A232,AdvancedStats!$B:$B,0),COLUMN()-15),INDEX(AdvancedStats!$A:$AD,MATCH($A232&amp;" NCAA",AdvancedStats!$B:$B,0),COLUMN()-15))</f>
        <v>47.4</v>
      </c>
      <c r="AM232" s="38">
        <f>IFERROR(INDEX(AdvancedStats!$A:$AD,MATCH($A232,AdvancedStats!$B:$B,0),COLUMN()-15),INDEX(AdvancedStats!$A:$AD,MATCH($A232&amp;" NCAA",AdvancedStats!$B:$B,0),COLUMN()-15))</f>
        <v>67.2</v>
      </c>
      <c r="AN232" s="38">
        <f>IFERROR(INDEX(AdvancedStats!$A:$AD,MATCH($A232,AdvancedStats!$B:$B,0),COLUMN()-15),INDEX(AdvancedStats!$A:$AD,MATCH($A232&amp;" NCAA",AdvancedStats!$B:$B,0),COLUMN()-15))</f>
        <v>8.1999999999999993</v>
      </c>
      <c r="AO232" s="38">
        <f>IFERROR(INDEX(AdvancedStats!$A:$AD,MATCH($A232,AdvancedStats!$B:$B,0),COLUMN()-15),INDEX(AdvancedStats!$A:$AD,MATCH($A232&amp;" NCAA",AdvancedStats!$B:$B,0),COLUMN()-15))</f>
        <v>7.8</v>
      </c>
      <c r="AP232" s="38">
        <f>IFERROR(INDEX(AdvancedStats!$A:$AD,MATCH($A232,AdvancedStats!$B:$B,0),COLUMN()-15),INDEX(AdvancedStats!$A:$AD,MATCH($A232&amp;" NCAA",AdvancedStats!$B:$B,0),COLUMN()-15))</f>
        <v>0.54900000000000004</v>
      </c>
      <c r="AQ232" s="38">
        <f>IFERROR(INDEX(AdvancedStats!$A:$AD,MATCH($A232,AdvancedStats!$B:$B,0),COLUMN()-15),INDEX(AdvancedStats!$A:$AD,MATCH($A232&amp;" NCAA",AdvancedStats!$B:$B,0),COLUMN()-15))</f>
        <v>16.399999999999999</v>
      </c>
      <c r="AR232" s="38">
        <f>IFERROR(INDEX(AdvancedStats!$A:$AD,MATCH($A232,AdvancedStats!$B:$B,0),COLUMN()-15),INDEX(AdvancedStats!$A:$AD,MATCH($A232&amp;" NCAA",AdvancedStats!$B:$B,0),COLUMN()-15))</f>
        <v>25.2</v>
      </c>
      <c r="AS232" s="38">
        <f>IFERROR(INDEX(AdvancedStats!$A:$AD,MATCH($A232,AdvancedStats!$B:$B,0),COLUMN()-15),INDEX(AdvancedStats!$A:$AD,MATCH($A232&amp;" NCAA",AdvancedStats!$B:$B,0),COLUMN()-15))</f>
        <v>0.26500000000000001</v>
      </c>
      <c r="AT232" s="39">
        <f>IFERROR(INDEX(AdvancedOpponentStats!$A:$AD,MATCH($A232,AdvancedOpponentStats!$B:$B,0),COLUMN()-27),INDEX(AdvancedOpponentStats!$A:$AD,MATCH($A232&amp;" NCAA",AdvancedOpponentStats!$B:$B,0),COLUMN()-27))</f>
        <v>108.6</v>
      </c>
      <c r="AU232" s="39">
        <f>IFERROR(INDEX(AdvancedOpponentStats!$A:$AD,MATCH($A232,AdvancedOpponentStats!$B:$B,0),COLUMN()-27),INDEX(AdvancedOpponentStats!$A:$AD,MATCH($A232&amp;" NCAA",AdvancedOpponentStats!$B:$B,0),COLUMN()-27))</f>
        <v>0.27500000000000002</v>
      </c>
      <c r="AV232" s="39">
        <f>IFERROR(INDEX(AdvancedOpponentStats!$A:$AD,MATCH($A232,AdvancedOpponentStats!$B:$B,0),COLUMN()-27),INDEX(AdvancedOpponentStats!$A:$AD,MATCH($A232&amp;" NCAA",AdvancedOpponentStats!$B:$B,0),COLUMN()-27))</f>
        <v>0.36799999999999999</v>
      </c>
      <c r="AW232" s="39">
        <f>IFERROR(INDEX(AdvancedOpponentStats!$A:$AD,MATCH($A232,AdvancedOpponentStats!$B:$B,0),COLUMN()-27),INDEX(AdvancedOpponentStats!$A:$AD,MATCH($A232&amp;" NCAA",AdvancedOpponentStats!$B:$B,0),COLUMN()-27))</f>
        <v>0.55400000000000005</v>
      </c>
      <c r="AX232" s="39">
        <f>IFERROR(INDEX(AdvancedOpponentStats!$A:$AD,MATCH($A232,AdvancedOpponentStats!$B:$B,0),COLUMN()-27),INDEX(AdvancedOpponentStats!$A:$AD,MATCH($A232&amp;" NCAA",AdvancedOpponentStats!$B:$B,0),COLUMN()-27))</f>
        <v>52.6</v>
      </c>
      <c r="AY232" s="39">
        <f>IFERROR(INDEX(AdvancedOpponentStats!$A:$AD,MATCH($A232,AdvancedOpponentStats!$B:$B,0),COLUMN()-27),INDEX(AdvancedOpponentStats!$A:$AD,MATCH($A232&amp;" NCAA",AdvancedOpponentStats!$B:$B,0),COLUMN()-27))</f>
        <v>55.7</v>
      </c>
      <c r="AZ232" s="39">
        <f>IFERROR(INDEX(AdvancedOpponentStats!$A:$AD,MATCH($A232,AdvancedOpponentStats!$B:$B,0),COLUMN()-27),INDEX(AdvancedOpponentStats!$A:$AD,MATCH($A232&amp;" NCAA",AdvancedOpponentStats!$B:$B,0),COLUMN()-27))</f>
        <v>9.1999999999999993</v>
      </c>
      <c r="BA232" s="39">
        <f>IFERROR(INDEX(AdvancedOpponentStats!$A:$AD,MATCH($A232,AdvancedOpponentStats!$B:$B,0),COLUMN()-27),INDEX(AdvancedOpponentStats!$A:$AD,MATCH($A232&amp;" NCAA",AdvancedOpponentStats!$B:$B,0),COLUMN()-27))</f>
        <v>9.3000000000000007</v>
      </c>
      <c r="BB232" s="39">
        <f>IFERROR(INDEX(AdvancedOpponentStats!$A:$AD,MATCH($A232,AdvancedOpponentStats!$B:$B,0),COLUMN()-27),INDEX(AdvancedOpponentStats!$A:$AD,MATCH($A232&amp;" NCAA",AdvancedOpponentStats!$B:$B,0),COLUMN()-27))</f>
        <v>0.52600000000000002</v>
      </c>
      <c r="BC232" s="39">
        <f>IFERROR(INDEX(AdvancedOpponentStats!$A:$AD,MATCH($A232,AdvancedOpponentStats!$B:$B,0),COLUMN()-27),INDEX(AdvancedOpponentStats!$A:$AD,MATCH($A232&amp;" NCAA",AdvancedOpponentStats!$B:$B,0),COLUMN()-27))</f>
        <v>15</v>
      </c>
      <c r="BD232" s="39">
        <f>IFERROR(INDEX(AdvancedOpponentStats!$A:$AD,MATCH($A232,AdvancedOpponentStats!$B:$B,0),COLUMN()-27),INDEX(AdvancedOpponentStats!$A:$AD,MATCH($A232&amp;" NCAA",AdvancedOpponentStats!$B:$B,0),COLUMN()-27))</f>
        <v>31.7</v>
      </c>
      <c r="BE232" s="39">
        <f>IFERROR(INDEX(AdvancedOpponentStats!$A:$AD,MATCH($A232,AdvancedOpponentStats!$B:$B,0),COLUMN()-27),INDEX(AdvancedOpponentStats!$A:$AD,MATCH($A232&amp;" NCAA",AdvancedOpponentStats!$B:$B,0),COLUMN()-27))</f>
        <v>0.20100000000000001</v>
      </c>
      <c r="BF232" s="41">
        <f>IFERROR(INDEX(TeamRankings!$A:$R,MATCH($A232,TeamRankings!$B:$B,0),COLUMN()-49),INDEX(TeamRankings!$A:$R,MATCH($A232&amp;" NCAA",TeamRankings!$B:$B,0),COLUMN()-49))</f>
        <v>0.57999999999999996</v>
      </c>
      <c r="BG232" s="41">
        <f>IFERROR(INDEX(TeamRankings!$A:$R,MATCH($A232,TeamRankings!$B:$B,0),COLUMN()-48),INDEX(TeamRankings!$A:$R,MATCH($A232&amp;" NCAA",TeamRankings!$B:$B,0),COLUMN()-48))</f>
        <v>-1.33</v>
      </c>
      <c r="BH232" s="41">
        <f>IFERROR(INDEX(TeamRankings!$A:$R,MATCH($A232,TeamRankings!$B:$B,0),COLUMN()-47),INDEX(TeamRankings!$A:$R,MATCH($A232&amp;" NCAA",TeamRankings!$B:$B,0),COLUMN()-47))</f>
        <v>2.52</v>
      </c>
      <c r="BI232" s="41">
        <f>IFERROR(INDEX(TeamRankings!$A:$R,MATCH($A232,TeamRankings!$B:$B,0),COLUMN()-47),INDEX(TeamRankings!$A:$R,MATCH($A232&amp;" NCAA",TeamRankings!$B:$B,0),COLUMN()-47))</f>
        <v>-4.6399999999999997</v>
      </c>
      <c r="BJ232" s="41">
        <f>IFERROR(INDEX(TeamRankings!$A:$R,MATCH($A232,TeamRankings!$B:$B,0),COLUMN()-47),INDEX(TeamRankings!$A:$R,MATCH($A232&amp;" NCAA",TeamRankings!$B:$B,0),COLUMN()-47))</f>
        <v>-2.12</v>
      </c>
      <c r="BK232" s="41">
        <f>IFERROR(INDEX(TeamRankings!$A:$R,MATCH($A232,TeamRankings!$B:$B,0),COLUMN()-47),INDEX(TeamRankings!$A:$R,MATCH($A232&amp;" NCAA",TeamRankings!$B:$B,0),COLUMN()-47))</f>
        <v>107.71</v>
      </c>
      <c r="BL232" s="41">
        <f>IFERROR(INDEX(TeamRankings!$A:$R,MATCH($A232,TeamRankings!$B:$B,0),COLUMN()-47),INDEX(TeamRankings!$A:$R,MATCH($A232&amp;" NCAA",TeamRankings!$B:$B,0),COLUMN()-47))</f>
        <v>110.07</v>
      </c>
      <c r="BM232" s="41">
        <f>IFERROR(INDEX(TeamRankings!$A:$R,MATCH($A232,TeamRankings!$B:$B,0),COLUMN()-47),INDEX(TeamRankings!$A:$R,MATCH($A232&amp;" NCAA",TeamRankings!$B:$B,0),COLUMN()-47))</f>
        <v>-2.36</v>
      </c>
      <c r="BN232">
        <f t="shared" si="63"/>
        <v>100</v>
      </c>
      <c r="BO232">
        <f t="shared" si="64"/>
        <v>287</v>
      </c>
      <c r="BP232">
        <f t="shared" si="50"/>
        <v>76.787878787878782</v>
      </c>
      <c r="BQ232" s="41" t="str">
        <f>INDEX(TeamRankings!$A:$R,MATCH($A232,TeamRankings!$B:$B,0),3)</f>
        <v>Horizon</v>
      </c>
      <c r="BR232" s="40">
        <f t="shared" si="51"/>
        <v>0.80000000000001137</v>
      </c>
      <c r="BS232" s="40">
        <f t="shared" si="52"/>
        <v>8.1999999999999962E-2</v>
      </c>
      <c r="BT232" s="40">
        <f t="shared" si="53"/>
        <v>7.1000000000000008E-2</v>
      </c>
      <c r="BU232" s="40">
        <f t="shared" si="54"/>
        <v>2.8999999999999915E-2</v>
      </c>
      <c r="BV232" s="40">
        <f t="shared" si="55"/>
        <v>-5.2000000000000028</v>
      </c>
      <c r="BW232" s="40">
        <f t="shared" si="56"/>
        <v>11.5</v>
      </c>
      <c r="BX232" s="40">
        <f t="shared" si="57"/>
        <v>-1</v>
      </c>
      <c r="BY232" s="40">
        <f t="shared" si="58"/>
        <v>-1.5000000000000009</v>
      </c>
      <c r="BZ232" s="40">
        <f t="shared" si="59"/>
        <v>2.300000000000002E-2</v>
      </c>
      <c r="CA232" s="40">
        <f t="shared" si="60"/>
        <v>1.3999999999999986</v>
      </c>
      <c r="CB232" s="40">
        <f t="shared" si="61"/>
        <v>-6.5</v>
      </c>
      <c r="CC232" s="40">
        <f t="shared" si="62"/>
        <v>6.4000000000000001E-2</v>
      </c>
    </row>
    <row r="233" spans="1:81" x14ac:dyDescent="0.25">
      <c r="A233" t="s">
        <v>355</v>
      </c>
      <c r="B233">
        <f>IFERROR(INDEX(BasicStats!$A:$AH,MATCH($A233,BasicStats!$B:$B,0),COLUMN()+1),INDEX(BasicStats!$A:$AH,MATCH($A233&amp;" NCAA",BasicStats!$B:$B,0),COLUMN()+1))</f>
        <v>35</v>
      </c>
      <c r="C233">
        <f>IFERROR(INDEX(BasicStats!$A:$AH,MATCH($A233,BasicStats!$B:$B,0),COLUMN()+1),INDEX(BasicStats!$A:$AH,MATCH($A233&amp;" NCAA",BasicStats!$B:$B,0),COLUMN()+1))</f>
        <v>20</v>
      </c>
      <c r="D233">
        <f>IFERROR(INDEX(BasicStats!$A:$AH,MATCH($A233,BasicStats!$B:$B,0),COLUMN()+1),INDEX(BasicStats!$A:$AH,MATCH($A233&amp;" NCAA",BasicStats!$B:$B,0),COLUMN()+1))</f>
        <v>15</v>
      </c>
      <c r="E233">
        <f>IFERROR(INDEX(BasicStats!$A:$AH,MATCH($A233,BasicStats!$B:$B,0),COLUMN()+1),INDEX(BasicStats!$A:$AH,MATCH($A233&amp;" NCAA",BasicStats!$B:$B,0),COLUMN()+1))</f>
        <v>0.57099999999999995</v>
      </c>
      <c r="F233">
        <f>IFERROR(INDEX(BasicStats!$A:$AH,MATCH($A233,BasicStats!$B:$B,0),COLUMN()+1),INDEX(BasicStats!$A:$AH,MATCH($A233&amp;" NCAA",BasicStats!$B:$B,0),COLUMN()+1))</f>
        <v>13.97</v>
      </c>
      <c r="G233">
        <f>IFERROR(INDEX(BasicStats!$A:$AH,MATCH($A233,BasicStats!$B:$B,0),COLUMN()+1),INDEX(BasicStats!$A:$AH,MATCH($A233&amp;" NCAA",BasicStats!$B:$B,0),COLUMN()+1))</f>
        <v>11.09</v>
      </c>
      <c r="H233">
        <f>IFERROR(INDEX(BasicStats!$A:$AH,MATCH($A233,BasicStats!$B:$B,0),COLUMN()+1),INDEX(BasicStats!$A:$AH,MATCH($A233&amp;" NCAA",BasicStats!$B:$B,0),COLUMN()+1))</f>
        <v>8</v>
      </c>
      <c r="I233">
        <f>IFERROR(INDEX(BasicStats!$A:$AH,MATCH($A233,BasicStats!$B:$B,0),COLUMN()+1),INDEX(BasicStats!$A:$AH,MATCH($A233&amp;" NCAA",BasicStats!$B:$B,0),COLUMN()+1))</f>
        <v>12</v>
      </c>
      <c r="J233">
        <f>IFERROR(INDEX(BasicStats!$A:$AH,MATCH($A233,BasicStats!$B:$B,0),COLUMN()+1),INDEX(BasicStats!$A:$AH,MATCH($A233&amp;" NCAA",BasicStats!$B:$B,0),COLUMN()+1))</f>
        <v>12</v>
      </c>
      <c r="K233">
        <f>IFERROR(INDEX(BasicStats!$A:$AH,MATCH($A233,BasicStats!$B:$B,0),COLUMN()+1),INDEX(BasicStats!$A:$AH,MATCH($A233&amp;" NCAA",BasicStats!$B:$B,0),COLUMN()+1))</f>
        <v>6</v>
      </c>
      <c r="L233">
        <f>IFERROR(INDEX(BasicStats!$A:$AH,MATCH($A233,BasicStats!$B:$B,0),COLUMN()+1),INDEX(BasicStats!$A:$AH,MATCH($A233&amp;" NCAA",BasicStats!$B:$B,0),COLUMN()+1))</f>
        <v>4</v>
      </c>
      <c r="M233">
        <f>IFERROR(INDEX(BasicStats!$A:$AH,MATCH($A233,BasicStats!$B:$B,0),COLUMN()+1),INDEX(BasicStats!$A:$AH,MATCH($A233&amp;" NCAA",BasicStats!$B:$B,0),COLUMN()+1))</f>
        <v>7</v>
      </c>
      <c r="N233">
        <f>IFERROR(INDEX(BasicStats!$A:$AH,MATCH($A233,BasicStats!$B:$B,0),COLUMN()+1),INDEX(BasicStats!$A:$AH,MATCH($A233&amp;" NCAA",BasicStats!$B:$B,0),COLUMN()+1))</f>
        <v>2419</v>
      </c>
      <c r="O233">
        <f>IFERROR(INDEX(BasicStats!$A:$AH,MATCH($A233,BasicStats!$B:$B,0),COLUMN()+1),INDEX(BasicStats!$A:$AH,MATCH($A233&amp;" NCAA",BasicStats!$B:$B,0),COLUMN()+1))</f>
        <v>2318</v>
      </c>
      <c r="P233">
        <f>IFERROR(INDEX(BasicStats!$A:$AH,MATCH($A233,BasicStats!$B:$B,0),COLUMN()+1),INDEX(BasicStats!$A:$AH,MATCH($A233&amp;" NCAA",BasicStats!$B:$B,0),COLUMN()+1))</f>
        <v>0</v>
      </c>
      <c r="Q233">
        <f>IFERROR(INDEX(BasicStats!$A:$AH,MATCH($A233,BasicStats!$B:$B,0),COLUMN()+1),INDEX(BasicStats!$A:$AH,MATCH($A233&amp;" NCAA",BasicStats!$B:$B,0),COLUMN()+1))</f>
        <v>1405</v>
      </c>
      <c r="R233">
        <f>IFERROR(INDEX(BasicStats!$A:$AH,MATCH($A233,BasicStats!$B:$B,0),COLUMN()+1),INDEX(BasicStats!$A:$AH,MATCH($A233&amp;" NCAA",BasicStats!$B:$B,0),COLUMN()+1))</f>
        <v>839</v>
      </c>
      <c r="S233">
        <f>IFERROR(INDEX(BasicStats!$A:$AH,MATCH($A233,BasicStats!$B:$B,0),COLUMN()+1),INDEX(BasicStats!$A:$AH,MATCH($A233&amp;" NCAA",BasicStats!$B:$B,0),COLUMN()+1))</f>
        <v>1931</v>
      </c>
      <c r="T233">
        <f>IFERROR(INDEX(BasicStats!$A:$AH,MATCH($A233,BasicStats!$B:$B,0),COLUMN()+1),INDEX(BasicStats!$A:$AH,MATCH($A233&amp;" NCAA",BasicStats!$B:$B,0),COLUMN()+1))</f>
        <v>0.434</v>
      </c>
      <c r="U233">
        <f>IFERROR(INDEX(BasicStats!$A:$AH,MATCH($A233,BasicStats!$B:$B,0),COLUMN()+1),INDEX(BasicStats!$A:$AH,MATCH($A233&amp;" NCAA",BasicStats!$B:$B,0),COLUMN()+1))</f>
        <v>264</v>
      </c>
      <c r="V233">
        <f>IFERROR(INDEX(BasicStats!$A:$AH,MATCH($A233,BasicStats!$B:$B,0),COLUMN()+1),INDEX(BasicStats!$A:$AH,MATCH($A233&amp;" NCAA",BasicStats!$B:$B,0),COLUMN()+1))</f>
        <v>775</v>
      </c>
      <c r="W233">
        <f>IFERROR(INDEX(BasicStats!$A:$AH,MATCH($A233,BasicStats!$B:$B,0),COLUMN()+1),INDEX(BasicStats!$A:$AH,MATCH($A233&amp;" NCAA",BasicStats!$B:$B,0),COLUMN()+1))</f>
        <v>0.34100000000000003</v>
      </c>
      <c r="X233">
        <f>IFERROR(INDEX(BasicStats!$A:$AH,MATCH($A233,BasicStats!$B:$B,0),COLUMN()+1),INDEX(BasicStats!$A:$AH,MATCH($A233&amp;" NCAA",BasicStats!$B:$B,0),COLUMN()+1))</f>
        <v>477</v>
      </c>
      <c r="Y233">
        <f>IFERROR(INDEX(BasicStats!$A:$AH,MATCH($A233,BasicStats!$B:$B,0),COLUMN()+1),INDEX(BasicStats!$A:$AH,MATCH($A233&amp;" NCAA",BasicStats!$B:$B,0),COLUMN()+1))</f>
        <v>650</v>
      </c>
      <c r="Z233">
        <f>IFERROR(INDEX(BasicStats!$A:$AH,MATCH($A233,BasicStats!$B:$B,0),COLUMN()+1),INDEX(BasicStats!$A:$AH,MATCH($A233&amp;" NCAA",BasicStats!$B:$B,0),COLUMN()+1))</f>
        <v>0.73399999999999999</v>
      </c>
      <c r="AA233">
        <f>IFERROR(INDEX(BasicStats!$A:$AH,MATCH($A233,BasicStats!$B:$B,0),COLUMN()+1),INDEX(BasicStats!$A:$AH,MATCH($A233&amp;" NCAA",BasicStats!$B:$B,0),COLUMN()+1))</f>
        <v>328</v>
      </c>
      <c r="AB233">
        <f>IFERROR(INDEX(BasicStats!$A:$AH,MATCH($A233,BasicStats!$B:$B,0),COLUMN()+1),INDEX(BasicStats!$A:$AH,MATCH($A233&amp;" NCAA",BasicStats!$B:$B,0),COLUMN()+1))</f>
        <v>1214</v>
      </c>
      <c r="AC233">
        <f>IFERROR(INDEX(BasicStats!$A:$AH,MATCH($A233,BasicStats!$B:$B,0),COLUMN()+1),INDEX(BasicStats!$A:$AH,MATCH($A233&amp;" NCAA",BasicStats!$B:$B,0),COLUMN()+1))</f>
        <v>494</v>
      </c>
      <c r="AD233">
        <f>IFERROR(INDEX(BasicStats!$A:$AH,MATCH($A233,BasicStats!$B:$B,0),COLUMN()+1),INDEX(BasicStats!$A:$AH,MATCH($A233&amp;" NCAA",BasicStats!$B:$B,0),COLUMN()+1))</f>
        <v>206</v>
      </c>
      <c r="AE233">
        <f>IFERROR(INDEX(BasicStats!$A:$AH,MATCH($A233,BasicStats!$B:$B,0),COLUMN()+1),INDEX(BasicStats!$A:$AH,MATCH($A233&amp;" NCAA",BasicStats!$B:$B,0),COLUMN()+1))</f>
        <v>85</v>
      </c>
      <c r="AF233">
        <f>IFERROR(INDEX(BasicStats!$A:$AH,MATCH($A233,BasicStats!$B:$B,0),COLUMN()+1),INDEX(BasicStats!$A:$AH,MATCH($A233&amp;" NCAA",BasicStats!$B:$B,0),COLUMN()+1))</f>
        <v>438</v>
      </c>
      <c r="AG233" s="38">
        <f>IFERROR(INDEX(AdvancedStats!$A:$AD,MATCH($A233,AdvancedStats!$B:$B,0),COLUMN()-15),INDEX(AdvancedStats!$A:$AD,MATCH($A233&amp;" NCAA",AdvancedStats!$B:$B,0),COLUMN()-15))</f>
        <v>66.7</v>
      </c>
      <c r="AH233" s="38">
        <f>IFERROR(INDEX(AdvancedStats!$A:$AD,MATCH($A233,AdvancedStats!$B:$B,0),COLUMN()-15),INDEX(AdvancedStats!$A:$AD,MATCH($A233&amp;" NCAA",AdvancedStats!$B:$B,0),COLUMN()-15))</f>
        <v>103.2</v>
      </c>
      <c r="AI233" s="38">
        <f>IFERROR(INDEX(AdvancedStats!$A:$AD,MATCH($A233,AdvancedStats!$B:$B,0),COLUMN()-15),INDEX(AdvancedStats!$A:$AD,MATCH($A233&amp;" NCAA",AdvancedStats!$B:$B,0),COLUMN()-15))</f>
        <v>0.33700000000000002</v>
      </c>
      <c r="AJ233" s="38">
        <f>IFERROR(INDEX(AdvancedStats!$A:$AD,MATCH($A233,AdvancedStats!$B:$B,0),COLUMN()-15),INDEX(AdvancedStats!$A:$AD,MATCH($A233&amp;" NCAA",AdvancedStats!$B:$B,0),COLUMN()-15))</f>
        <v>0.40100000000000002</v>
      </c>
      <c r="AK233" s="38">
        <f>IFERROR(INDEX(AdvancedStats!$A:$AD,MATCH($A233,AdvancedStats!$B:$B,0),COLUMN()-15),INDEX(AdvancedStats!$A:$AD,MATCH($A233&amp;" NCAA",AdvancedStats!$B:$B,0),COLUMN()-15))</f>
        <v>0.54</v>
      </c>
      <c r="AL233" s="38">
        <f>IFERROR(INDEX(AdvancedStats!$A:$AD,MATCH($A233,AdvancedStats!$B:$B,0),COLUMN()-15),INDEX(AdvancedStats!$A:$AD,MATCH($A233&amp;" NCAA",AdvancedStats!$B:$B,0),COLUMN()-15))</f>
        <v>50.9</v>
      </c>
      <c r="AM233" s="38">
        <f>IFERROR(INDEX(AdvancedStats!$A:$AD,MATCH($A233,AdvancedStats!$B:$B,0),COLUMN()-15),INDEX(AdvancedStats!$A:$AD,MATCH($A233&amp;" NCAA",AdvancedStats!$B:$B,0),COLUMN()-15))</f>
        <v>58.9</v>
      </c>
      <c r="AN233" s="38">
        <f>IFERROR(INDEX(AdvancedStats!$A:$AD,MATCH($A233,AdvancedStats!$B:$B,0),COLUMN()-15),INDEX(AdvancedStats!$A:$AD,MATCH($A233&amp;" NCAA",AdvancedStats!$B:$B,0),COLUMN()-15))</f>
        <v>8.8000000000000007</v>
      </c>
      <c r="AO233" s="38">
        <f>IFERROR(INDEX(AdvancedStats!$A:$AD,MATCH($A233,AdvancedStats!$B:$B,0),COLUMN()-15),INDEX(AdvancedStats!$A:$AD,MATCH($A233&amp;" NCAA",AdvancedStats!$B:$B,0),COLUMN()-15))</f>
        <v>7</v>
      </c>
      <c r="AP233" s="38">
        <f>IFERROR(INDEX(AdvancedStats!$A:$AD,MATCH($A233,AdvancedStats!$B:$B,0),COLUMN()-15),INDEX(AdvancedStats!$A:$AD,MATCH($A233&amp;" NCAA",AdvancedStats!$B:$B,0),COLUMN()-15))</f>
        <v>0.503</v>
      </c>
      <c r="AQ233" s="38">
        <f>IFERROR(INDEX(AdvancedStats!$A:$AD,MATCH($A233,AdvancedStats!$B:$B,0),COLUMN()-15),INDEX(AdvancedStats!$A:$AD,MATCH($A233&amp;" NCAA",AdvancedStats!$B:$B,0),COLUMN()-15))</f>
        <v>16.399999999999999</v>
      </c>
      <c r="AR233" s="38">
        <f>IFERROR(INDEX(AdvancedStats!$A:$AD,MATCH($A233,AdvancedStats!$B:$B,0),COLUMN()-15),INDEX(AdvancedStats!$A:$AD,MATCH($A233&amp;" NCAA",AdvancedStats!$B:$B,0),COLUMN()-15))</f>
        <v>27.6</v>
      </c>
      <c r="AS233" s="38">
        <f>IFERROR(INDEX(AdvancedStats!$A:$AD,MATCH($A233,AdvancedStats!$B:$B,0),COLUMN()-15),INDEX(AdvancedStats!$A:$AD,MATCH($A233&amp;" NCAA",AdvancedStats!$B:$B,0),COLUMN()-15))</f>
        <v>0.247</v>
      </c>
      <c r="AT233" s="39">
        <f>IFERROR(INDEX(AdvancedOpponentStats!$A:$AD,MATCH($A233,AdvancedOpponentStats!$B:$B,0),COLUMN()-27),INDEX(AdvancedOpponentStats!$A:$AD,MATCH($A233&amp;" NCAA",AdvancedOpponentStats!$B:$B,0),COLUMN()-27))</f>
        <v>98.9</v>
      </c>
      <c r="AU233" s="39">
        <f>IFERROR(INDEX(AdvancedOpponentStats!$A:$AD,MATCH($A233,AdvancedOpponentStats!$B:$B,0),COLUMN()-27),INDEX(AdvancedOpponentStats!$A:$AD,MATCH($A233&amp;" NCAA",AdvancedOpponentStats!$B:$B,0),COLUMN()-27))</f>
        <v>0.318</v>
      </c>
      <c r="AV233" s="39">
        <f>IFERROR(INDEX(AdvancedOpponentStats!$A:$AD,MATCH($A233,AdvancedOpponentStats!$B:$B,0),COLUMN()-27),INDEX(AdvancedOpponentStats!$A:$AD,MATCH($A233&amp;" NCAA",AdvancedOpponentStats!$B:$B,0),COLUMN()-27))</f>
        <v>0.374</v>
      </c>
      <c r="AW233" s="39">
        <f>IFERROR(INDEX(AdvancedOpponentStats!$A:$AD,MATCH($A233,AdvancedOpponentStats!$B:$B,0),COLUMN()-27),INDEX(AdvancedOpponentStats!$A:$AD,MATCH($A233&amp;" NCAA",AdvancedOpponentStats!$B:$B,0),COLUMN()-27))</f>
        <v>0.52200000000000002</v>
      </c>
      <c r="AX233" s="39">
        <f>IFERROR(INDEX(AdvancedOpponentStats!$A:$AD,MATCH($A233,AdvancedOpponentStats!$B:$B,0),COLUMN()-27),INDEX(AdvancedOpponentStats!$A:$AD,MATCH($A233&amp;" NCAA",AdvancedOpponentStats!$B:$B,0),COLUMN()-27))</f>
        <v>49.1</v>
      </c>
      <c r="AY233" s="39">
        <f>IFERROR(INDEX(AdvancedOpponentStats!$A:$AD,MATCH($A233,AdvancedOpponentStats!$B:$B,0),COLUMN()-27),INDEX(AdvancedOpponentStats!$A:$AD,MATCH($A233&amp;" NCAA",AdvancedOpponentStats!$B:$B,0),COLUMN()-27))</f>
        <v>50.1</v>
      </c>
      <c r="AZ233" s="39">
        <f>IFERROR(INDEX(AdvancedOpponentStats!$A:$AD,MATCH($A233,AdvancedOpponentStats!$B:$B,0),COLUMN()-27),INDEX(AdvancedOpponentStats!$A:$AD,MATCH($A233&amp;" NCAA",AdvancedOpponentStats!$B:$B,0),COLUMN()-27))</f>
        <v>9.3000000000000007</v>
      </c>
      <c r="BA233" s="39">
        <f>IFERROR(INDEX(AdvancedOpponentStats!$A:$AD,MATCH($A233,AdvancedOpponentStats!$B:$B,0),COLUMN()-27),INDEX(AdvancedOpponentStats!$A:$AD,MATCH($A233&amp;" NCAA",AdvancedOpponentStats!$B:$B,0),COLUMN()-27))</f>
        <v>9.3000000000000007</v>
      </c>
      <c r="BB233" s="39">
        <f>IFERROR(INDEX(AdvancedOpponentStats!$A:$AD,MATCH($A233,AdvancedOpponentStats!$B:$B,0),COLUMN()-27),INDEX(AdvancedOpponentStats!$A:$AD,MATCH($A233&amp;" NCAA",AdvancedOpponentStats!$B:$B,0),COLUMN()-27))</f>
        <v>0.48299999999999998</v>
      </c>
      <c r="BC233" s="39">
        <f>IFERROR(INDEX(AdvancedOpponentStats!$A:$AD,MATCH($A233,AdvancedOpponentStats!$B:$B,0),COLUMN()-27),INDEX(AdvancedOpponentStats!$A:$AD,MATCH($A233&amp;" NCAA",AdvancedOpponentStats!$B:$B,0),COLUMN()-27))</f>
        <v>16.100000000000001</v>
      </c>
      <c r="BD233" s="39">
        <f>IFERROR(INDEX(AdvancedOpponentStats!$A:$AD,MATCH($A233,AdvancedOpponentStats!$B:$B,0),COLUMN()-27),INDEX(AdvancedOpponentStats!$A:$AD,MATCH($A233&amp;" NCAA",AdvancedOpponentStats!$B:$B,0),COLUMN()-27))</f>
        <v>25.8</v>
      </c>
      <c r="BE233" s="39">
        <f>IFERROR(INDEX(AdvancedOpponentStats!$A:$AD,MATCH($A233,AdvancedOpponentStats!$B:$B,0),COLUMN()-27),INDEX(AdvancedOpponentStats!$A:$AD,MATCH($A233&amp;" NCAA",AdvancedOpponentStats!$B:$B,0),COLUMN()-27))</f>
        <v>0.23499999999999999</v>
      </c>
      <c r="BF233" s="41">
        <f>IFERROR(INDEX(TeamRankings!$A:$R,MATCH($A233,TeamRankings!$B:$B,0),COLUMN()-49),INDEX(TeamRankings!$A:$R,MATCH($A233&amp;" NCAA",TeamRankings!$B:$B,0),COLUMN()-49))</f>
        <v>2.89</v>
      </c>
      <c r="BG233" s="41">
        <f>IFERROR(INDEX(TeamRankings!$A:$R,MATCH($A233,TeamRankings!$B:$B,0),COLUMN()-48),INDEX(TeamRankings!$A:$R,MATCH($A233&amp;" NCAA",TeamRankings!$B:$B,0),COLUMN()-48))</f>
        <v>11.09</v>
      </c>
      <c r="BH233" s="41">
        <f>IFERROR(INDEX(TeamRankings!$A:$R,MATCH($A233,TeamRankings!$B:$B,0),COLUMN()-47),INDEX(TeamRankings!$A:$R,MATCH($A233&amp;" NCAA",TeamRankings!$B:$B,0),COLUMN()-47))</f>
        <v>2.87</v>
      </c>
      <c r="BI233" s="41">
        <f>IFERROR(INDEX(TeamRankings!$A:$R,MATCH($A233,TeamRankings!$B:$B,0),COLUMN()-47),INDEX(TeamRankings!$A:$R,MATCH($A233&amp;" NCAA",TeamRankings!$B:$B,0),COLUMN()-47))</f>
        <v>11.1</v>
      </c>
      <c r="BJ233" s="41">
        <f>IFERROR(INDEX(TeamRankings!$A:$R,MATCH($A233,TeamRankings!$B:$B,0),COLUMN()-47),INDEX(TeamRankings!$A:$R,MATCH($A233&amp;" NCAA",TeamRankings!$B:$B,0),COLUMN()-47))</f>
        <v>13.97</v>
      </c>
      <c r="BK233" s="41">
        <f>IFERROR(INDEX(TeamRankings!$A:$R,MATCH($A233,TeamRankings!$B:$B,0),COLUMN()-47),INDEX(TeamRankings!$A:$R,MATCH($A233&amp;" NCAA",TeamRankings!$B:$B,0),COLUMN()-47))</f>
        <v>110.73</v>
      </c>
      <c r="BL233" s="41">
        <f>IFERROR(INDEX(TeamRankings!$A:$R,MATCH($A233,TeamRankings!$B:$B,0),COLUMN()-47),INDEX(TeamRankings!$A:$R,MATCH($A233&amp;" NCAA",TeamRankings!$B:$B,0),COLUMN()-47))</f>
        <v>90.52</v>
      </c>
      <c r="BM233" s="41">
        <f>IFERROR(INDEX(TeamRankings!$A:$R,MATCH($A233,TeamRankings!$B:$B,0),COLUMN()-47),INDEX(TeamRankings!$A:$R,MATCH($A233&amp;" NCAA",TeamRankings!$B:$B,0),COLUMN()-47))</f>
        <v>20.22</v>
      </c>
      <c r="BN233">
        <f t="shared" si="63"/>
        <v>60</v>
      </c>
      <c r="BO233">
        <f t="shared" si="64"/>
        <v>23</v>
      </c>
      <c r="BP233">
        <f t="shared" si="50"/>
        <v>69.114285714285714</v>
      </c>
      <c r="BQ233" s="41" t="str">
        <f>INDEX(TeamRankings!$A:$R,MATCH($A233,TeamRankings!$B:$B,0),3)</f>
        <v>Big Ten</v>
      </c>
      <c r="BR233" s="40">
        <f t="shared" si="51"/>
        <v>4.2999999999999972</v>
      </c>
      <c r="BS233" s="40">
        <f t="shared" si="52"/>
        <v>1.9000000000000017E-2</v>
      </c>
      <c r="BT233" s="40">
        <f t="shared" si="53"/>
        <v>2.7000000000000024E-2</v>
      </c>
      <c r="BU233" s="40">
        <f t="shared" si="54"/>
        <v>1.8000000000000016E-2</v>
      </c>
      <c r="BV233" s="40">
        <f t="shared" si="55"/>
        <v>1.7999999999999972</v>
      </c>
      <c r="BW233" s="40">
        <f t="shared" si="56"/>
        <v>8.7999999999999972</v>
      </c>
      <c r="BX233" s="40">
        <f t="shared" si="57"/>
        <v>-0.5</v>
      </c>
      <c r="BY233" s="40">
        <f t="shared" si="58"/>
        <v>-2.3000000000000007</v>
      </c>
      <c r="BZ233" s="40">
        <f t="shared" si="59"/>
        <v>2.0000000000000018E-2</v>
      </c>
      <c r="CA233" s="40">
        <f t="shared" si="60"/>
        <v>0.29999999999999716</v>
      </c>
      <c r="CB233" s="40">
        <f t="shared" si="61"/>
        <v>1.8000000000000007</v>
      </c>
      <c r="CC233" s="40">
        <f t="shared" si="62"/>
        <v>1.2000000000000011E-2</v>
      </c>
    </row>
    <row r="234" spans="1:81" x14ac:dyDescent="0.25">
      <c r="A234" t="s">
        <v>356</v>
      </c>
      <c r="B234">
        <f>IFERROR(INDEX(BasicStats!$A:$AH,MATCH($A234,BasicStats!$B:$B,0),COLUMN()+1),INDEX(BasicStats!$A:$AH,MATCH($A234&amp;" NCAA",BasicStats!$B:$B,0),COLUMN()+1))</f>
        <v>31</v>
      </c>
      <c r="C234">
        <f>IFERROR(INDEX(BasicStats!$A:$AH,MATCH($A234,BasicStats!$B:$B,0),COLUMN()+1),INDEX(BasicStats!$A:$AH,MATCH($A234&amp;" NCAA",BasicStats!$B:$B,0),COLUMN()+1))</f>
        <v>14</v>
      </c>
      <c r="D234">
        <f>IFERROR(INDEX(BasicStats!$A:$AH,MATCH($A234,BasicStats!$B:$B,0),COLUMN()+1),INDEX(BasicStats!$A:$AH,MATCH($A234&amp;" NCAA",BasicStats!$B:$B,0),COLUMN()+1))</f>
        <v>17</v>
      </c>
      <c r="E234">
        <f>IFERROR(INDEX(BasicStats!$A:$AH,MATCH($A234,BasicStats!$B:$B,0),COLUMN()+1),INDEX(BasicStats!$A:$AH,MATCH($A234&amp;" NCAA",BasicStats!$B:$B,0),COLUMN()+1))</f>
        <v>0.45200000000000001</v>
      </c>
      <c r="F234">
        <f>IFERROR(INDEX(BasicStats!$A:$AH,MATCH($A234,BasicStats!$B:$B,0),COLUMN()+1),INDEX(BasicStats!$A:$AH,MATCH($A234&amp;" NCAA",BasicStats!$B:$B,0),COLUMN()+1))</f>
        <v>-1.82</v>
      </c>
      <c r="G234">
        <f>IFERROR(INDEX(BasicStats!$A:$AH,MATCH($A234,BasicStats!$B:$B,0),COLUMN()+1),INDEX(BasicStats!$A:$AH,MATCH($A234&amp;" NCAA",BasicStats!$B:$B,0),COLUMN()+1))</f>
        <v>3.18</v>
      </c>
      <c r="H234">
        <f>IFERROR(INDEX(BasicStats!$A:$AH,MATCH($A234,BasicStats!$B:$B,0),COLUMN()+1),INDEX(BasicStats!$A:$AH,MATCH($A234&amp;" NCAA",BasicStats!$B:$B,0),COLUMN()+1))</f>
        <v>6</v>
      </c>
      <c r="I234">
        <f>IFERROR(INDEX(BasicStats!$A:$AH,MATCH($A234,BasicStats!$B:$B,0),COLUMN()+1),INDEX(BasicStats!$A:$AH,MATCH($A234&amp;" NCAA",BasicStats!$B:$B,0),COLUMN()+1))</f>
        <v>12</v>
      </c>
      <c r="J234">
        <f>IFERROR(INDEX(BasicStats!$A:$AH,MATCH($A234,BasicStats!$B:$B,0),COLUMN()+1),INDEX(BasicStats!$A:$AH,MATCH($A234&amp;" NCAA",BasicStats!$B:$B,0),COLUMN()+1))</f>
        <v>11</v>
      </c>
      <c r="K234">
        <f>IFERROR(INDEX(BasicStats!$A:$AH,MATCH($A234,BasicStats!$B:$B,0),COLUMN()+1),INDEX(BasicStats!$A:$AH,MATCH($A234&amp;" NCAA",BasicStats!$B:$B,0),COLUMN()+1))</f>
        <v>5</v>
      </c>
      <c r="L234">
        <f>IFERROR(INDEX(BasicStats!$A:$AH,MATCH($A234,BasicStats!$B:$B,0),COLUMN()+1),INDEX(BasicStats!$A:$AH,MATCH($A234&amp;" NCAA",BasicStats!$B:$B,0),COLUMN()+1))</f>
        <v>3</v>
      </c>
      <c r="M234">
        <f>IFERROR(INDEX(BasicStats!$A:$AH,MATCH($A234,BasicStats!$B:$B,0),COLUMN()+1),INDEX(BasicStats!$A:$AH,MATCH($A234&amp;" NCAA",BasicStats!$B:$B,0),COLUMN()+1))</f>
        <v>10</v>
      </c>
      <c r="N234">
        <f>IFERROR(INDEX(BasicStats!$A:$AH,MATCH($A234,BasicStats!$B:$B,0),COLUMN()+1),INDEX(BasicStats!$A:$AH,MATCH($A234&amp;" NCAA",BasicStats!$B:$B,0),COLUMN()+1))</f>
        <v>2174</v>
      </c>
      <c r="O234">
        <f>IFERROR(INDEX(BasicStats!$A:$AH,MATCH($A234,BasicStats!$B:$B,0),COLUMN()+1),INDEX(BasicStats!$A:$AH,MATCH($A234&amp;" NCAA",BasicStats!$B:$B,0),COLUMN()+1))</f>
        <v>2288</v>
      </c>
      <c r="P234">
        <f>IFERROR(INDEX(BasicStats!$A:$AH,MATCH($A234,BasicStats!$B:$B,0),COLUMN()+1),INDEX(BasicStats!$A:$AH,MATCH($A234&amp;" NCAA",BasicStats!$B:$B,0),COLUMN()+1))</f>
        <v>0</v>
      </c>
      <c r="Q234">
        <f>IFERROR(INDEX(BasicStats!$A:$AH,MATCH($A234,BasicStats!$B:$B,0),COLUMN()+1),INDEX(BasicStats!$A:$AH,MATCH($A234&amp;" NCAA",BasicStats!$B:$B,0),COLUMN()+1))</f>
        <v>1255</v>
      </c>
      <c r="R234">
        <f>IFERROR(INDEX(BasicStats!$A:$AH,MATCH($A234,BasicStats!$B:$B,0),COLUMN()+1),INDEX(BasicStats!$A:$AH,MATCH($A234&amp;" NCAA",BasicStats!$B:$B,0),COLUMN()+1))</f>
        <v>803</v>
      </c>
      <c r="S234">
        <f>IFERROR(INDEX(BasicStats!$A:$AH,MATCH($A234,BasicStats!$B:$B,0),COLUMN()+1),INDEX(BasicStats!$A:$AH,MATCH($A234&amp;" NCAA",BasicStats!$B:$B,0),COLUMN()+1))</f>
        <v>1838</v>
      </c>
      <c r="T234">
        <f>IFERROR(INDEX(BasicStats!$A:$AH,MATCH($A234,BasicStats!$B:$B,0),COLUMN()+1),INDEX(BasicStats!$A:$AH,MATCH($A234&amp;" NCAA",BasicStats!$B:$B,0),COLUMN()+1))</f>
        <v>0.437</v>
      </c>
      <c r="U234">
        <f>IFERROR(INDEX(BasicStats!$A:$AH,MATCH($A234,BasicStats!$B:$B,0),COLUMN()+1),INDEX(BasicStats!$A:$AH,MATCH($A234&amp;" NCAA",BasicStats!$B:$B,0),COLUMN()+1))</f>
        <v>187</v>
      </c>
      <c r="V234">
        <f>IFERROR(INDEX(BasicStats!$A:$AH,MATCH($A234,BasicStats!$B:$B,0),COLUMN()+1),INDEX(BasicStats!$A:$AH,MATCH($A234&amp;" NCAA",BasicStats!$B:$B,0),COLUMN()+1))</f>
        <v>633</v>
      </c>
      <c r="W234">
        <f>IFERROR(INDEX(BasicStats!$A:$AH,MATCH($A234,BasicStats!$B:$B,0),COLUMN()+1),INDEX(BasicStats!$A:$AH,MATCH($A234&amp;" NCAA",BasicStats!$B:$B,0),COLUMN()+1))</f>
        <v>0.29499999999999998</v>
      </c>
      <c r="X234">
        <f>IFERROR(INDEX(BasicStats!$A:$AH,MATCH($A234,BasicStats!$B:$B,0),COLUMN()+1),INDEX(BasicStats!$A:$AH,MATCH($A234&amp;" NCAA",BasicStats!$B:$B,0),COLUMN()+1))</f>
        <v>381</v>
      </c>
      <c r="Y234">
        <f>IFERROR(INDEX(BasicStats!$A:$AH,MATCH($A234,BasicStats!$B:$B,0),COLUMN()+1),INDEX(BasicStats!$A:$AH,MATCH($A234&amp;" NCAA",BasicStats!$B:$B,0),COLUMN()+1))</f>
        <v>602</v>
      </c>
      <c r="Z234">
        <f>IFERROR(INDEX(BasicStats!$A:$AH,MATCH($A234,BasicStats!$B:$B,0),COLUMN()+1),INDEX(BasicStats!$A:$AH,MATCH($A234&amp;" NCAA",BasicStats!$B:$B,0),COLUMN()+1))</f>
        <v>0.63300000000000001</v>
      </c>
      <c r="AA234">
        <f>IFERROR(INDEX(BasicStats!$A:$AH,MATCH($A234,BasicStats!$B:$B,0),COLUMN()+1),INDEX(BasicStats!$A:$AH,MATCH($A234&amp;" NCAA",BasicStats!$B:$B,0),COLUMN()+1))</f>
        <v>332</v>
      </c>
      <c r="AB234">
        <f>IFERROR(INDEX(BasicStats!$A:$AH,MATCH($A234,BasicStats!$B:$B,0),COLUMN()+1),INDEX(BasicStats!$A:$AH,MATCH($A234&amp;" NCAA",BasicStats!$B:$B,0),COLUMN()+1))</f>
        <v>1152</v>
      </c>
      <c r="AC234">
        <f>IFERROR(INDEX(BasicStats!$A:$AH,MATCH($A234,BasicStats!$B:$B,0),COLUMN()+1),INDEX(BasicStats!$A:$AH,MATCH($A234&amp;" NCAA",BasicStats!$B:$B,0),COLUMN()+1))</f>
        <v>451</v>
      </c>
      <c r="AD234">
        <f>IFERROR(INDEX(BasicStats!$A:$AH,MATCH($A234,BasicStats!$B:$B,0),COLUMN()+1),INDEX(BasicStats!$A:$AH,MATCH($A234&amp;" NCAA",BasicStats!$B:$B,0),COLUMN()+1))</f>
        <v>200</v>
      </c>
      <c r="AE234">
        <f>IFERROR(INDEX(BasicStats!$A:$AH,MATCH($A234,BasicStats!$B:$B,0),COLUMN()+1),INDEX(BasicStats!$A:$AH,MATCH($A234&amp;" NCAA",BasicStats!$B:$B,0),COLUMN()+1))</f>
        <v>115</v>
      </c>
      <c r="AF234">
        <f>IFERROR(INDEX(BasicStats!$A:$AH,MATCH($A234,BasicStats!$B:$B,0),COLUMN()+1),INDEX(BasicStats!$A:$AH,MATCH($A234&amp;" NCAA",BasicStats!$B:$B,0),COLUMN()+1))</f>
        <v>448</v>
      </c>
      <c r="AG234" s="38">
        <f>IFERROR(INDEX(AdvancedStats!$A:$AD,MATCH($A234,AdvancedStats!$B:$B,0),COLUMN()-15),INDEX(AdvancedStats!$A:$AD,MATCH($A234&amp;" NCAA",AdvancedStats!$B:$B,0),COLUMN()-15))</f>
        <v>71.5</v>
      </c>
      <c r="AH234" s="38">
        <f>IFERROR(INDEX(AdvancedStats!$A:$AD,MATCH($A234,AdvancedStats!$B:$B,0),COLUMN()-15),INDEX(AdvancedStats!$A:$AD,MATCH($A234&amp;" NCAA",AdvancedStats!$B:$B,0),COLUMN()-15))</f>
        <v>96.9</v>
      </c>
      <c r="AI234" s="38">
        <f>IFERROR(INDEX(AdvancedStats!$A:$AD,MATCH($A234,AdvancedStats!$B:$B,0),COLUMN()-15),INDEX(AdvancedStats!$A:$AD,MATCH($A234&amp;" NCAA",AdvancedStats!$B:$B,0),COLUMN()-15))</f>
        <v>0.32800000000000001</v>
      </c>
      <c r="AJ234" s="38">
        <f>IFERROR(INDEX(AdvancedStats!$A:$AD,MATCH($A234,AdvancedStats!$B:$B,0),COLUMN()-15),INDEX(AdvancedStats!$A:$AD,MATCH($A234&amp;" NCAA",AdvancedStats!$B:$B,0),COLUMN()-15))</f>
        <v>0.34399999999999997</v>
      </c>
      <c r="AK234" s="38">
        <f>IFERROR(INDEX(AdvancedStats!$A:$AD,MATCH($A234,AdvancedStats!$B:$B,0),COLUMN()-15),INDEX(AdvancedStats!$A:$AD,MATCH($A234&amp;" NCAA",AdvancedStats!$B:$B,0),COLUMN()-15))</f>
        <v>0.51200000000000001</v>
      </c>
      <c r="AL234" s="38">
        <f>IFERROR(INDEX(AdvancedStats!$A:$AD,MATCH($A234,AdvancedStats!$B:$B,0),COLUMN()-15),INDEX(AdvancedStats!$A:$AD,MATCH($A234&amp;" NCAA",AdvancedStats!$B:$B,0),COLUMN()-15))</f>
        <v>50.9</v>
      </c>
      <c r="AM234" s="38">
        <f>IFERROR(INDEX(AdvancedStats!$A:$AD,MATCH($A234,AdvancedStats!$B:$B,0),COLUMN()-15),INDEX(AdvancedStats!$A:$AD,MATCH($A234&amp;" NCAA",AdvancedStats!$B:$B,0),COLUMN()-15))</f>
        <v>56.2</v>
      </c>
      <c r="AN234" s="38">
        <f>IFERROR(INDEX(AdvancedStats!$A:$AD,MATCH($A234,AdvancedStats!$B:$B,0),COLUMN()-15),INDEX(AdvancedStats!$A:$AD,MATCH($A234&amp;" NCAA",AdvancedStats!$B:$B,0),COLUMN()-15))</f>
        <v>8.9</v>
      </c>
      <c r="AO234" s="38">
        <f>IFERROR(INDEX(AdvancedStats!$A:$AD,MATCH($A234,AdvancedStats!$B:$B,0),COLUMN()-15),INDEX(AdvancedStats!$A:$AD,MATCH($A234&amp;" NCAA",AdvancedStats!$B:$B,0),COLUMN()-15))</f>
        <v>10.1</v>
      </c>
      <c r="AP234" s="38">
        <f>IFERROR(INDEX(AdvancedStats!$A:$AD,MATCH($A234,AdvancedStats!$B:$B,0),COLUMN()-15),INDEX(AdvancedStats!$A:$AD,MATCH($A234&amp;" NCAA",AdvancedStats!$B:$B,0),COLUMN()-15))</f>
        <v>0.48799999999999999</v>
      </c>
      <c r="AQ234" s="38">
        <f>IFERROR(INDEX(AdvancedStats!$A:$AD,MATCH($A234,AdvancedStats!$B:$B,0),COLUMN()-15),INDEX(AdvancedStats!$A:$AD,MATCH($A234&amp;" NCAA",AdvancedStats!$B:$B,0),COLUMN()-15))</f>
        <v>17.399999999999999</v>
      </c>
      <c r="AR234" s="38">
        <f>IFERROR(INDEX(AdvancedStats!$A:$AD,MATCH($A234,AdvancedStats!$B:$B,0),COLUMN()-15),INDEX(AdvancedStats!$A:$AD,MATCH($A234&amp;" NCAA",AdvancedStats!$B:$B,0),COLUMN()-15))</f>
        <v>29</v>
      </c>
      <c r="AS234" s="38">
        <f>IFERROR(INDEX(AdvancedStats!$A:$AD,MATCH($A234,AdvancedStats!$B:$B,0),COLUMN()-15),INDEX(AdvancedStats!$A:$AD,MATCH($A234&amp;" NCAA",AdvancedStats!$B:$B,0),COLUMN()-15))</f>
        <v>0.20699999999999999</v>
      </c>
      <c r="AT234" s="39">
        <f>IFERROR(INDEX(AdvancedOpponentStats!$A:$AD,MATCH($A234,AdvancedOpponentStats!$B:$B,0),COLUMN()-27),INDEX(AdvancedOpponentStats!$A:$AD,MATCH($A234&amp;" NCAA",AdvancedOpponentStats!$B:$B,0),COLUMN()-27))</f>
        <v>102</v>
      </c>
      <c r="AU234" s="39">
        <f>IFERROR(INDEX(AdvancedOpponentStats!$A:$AD,MATCH($A234,AdvancedOpponentStats!$B:$B,0),COLUMN()-27),INDEX(AdvancedOpponentStats!$A:$AD,MATCH($A234&amp;" NCAA",AdvancedOpponentStats!$B:$B,0),COLUMN()-27))</f>
        <v>0.307</v>
      </c>
      <c r="AV234" s="39">
        <f>IFERROR(INDEX(AdvancedOpponentStats!$A:$AD,MATCH($A234,AdvancedOpponentStats!$B:$B,0),COLUMN()-27),INDEX(AdvancedOpponentStats!$A:$AD,MATCH($A234&amp;" NCAA",AdvancedOpponentStats!$B:$B,0),COLUMN()-27))</f>
        <v>0.39100000000000001</v>
      </c>
      <c r="AW234" s="39">
        <f>IFERROR(INDEX(AdvancedOpponentStats!$A:$AD,MATCH($A234,AdvancedOpponentStats!$B:$B,0),COLUMN()-27),INDEX(AdvancedOpponentStats!$A:$AD,MATCH($A234&amp;" NCAA",AdvancedOpponentStats!$B:$B,0),COLUMN()-27))</f>
        <v>0.53600000000000003</v>
      </c>
      <c r="AX234" s="39">
        <f>IFERROR(INDEX(AdvancedOpponentStats!$A:$AD,MATCH($A234,AdvancedOpponentStats!$B:$B,0),COLUMN()-27),INDEX(AdvancedOpponentStats!$A:$AD,MATCH($A234&amp;" NCAA",AdvancedOpponentStats!$B:$B,0),COLUMN()-27))</f>
        <v>49.1</v>
      </c>
      <c r="AY234" s="39">
        <f>IFERROR(INDEX(AdvancedOpponentStats!$A:$AD,MATCH($A234,AdvancedOpponentStats!$B:$B,0),COLUMN()-27),INDEX(AdvancedOpponentStats!$A:$AD,MATCH($A234&amp;" NCAA",AdvancedOpponentStats!$B:$B,0),COLUMN()-27))</f>
        <v>51.4</v>
      </c>
      <c r="AZ234" s="39">
        <f>IFERROR(INDEX(AdvancedOpponentStats!$A:$AD,MATCH($A234,AdvancedOpponentStats!$B:$B,0),COLUMN()-27),INDEX(AdvancedOpponentStats!$A:$AD,MATCH($A234&amp;" NCAA",AdvancedOpponentStats!$B:$B,0),COLUMN()-27))</f>
        <v>10.6</v>
      </c>
      <c r="BA234" s="39">
        <f>IFERROR(INDEX(AdvancedOpponentStats!$A:$AD,MATCH($A234,AdvancedOpponentStats!$B:$B,0),COLUMN()-27),INDEX(AdvancedOpponentStats!$A:$AD,MATCH($A234&amp;" NCAA",AdvancedOpponentStats!$B:$B,0),COLUMN()-27))</f>
        <v>6.1</v>
      </c>
      <c r="BB234" s="39">
        <f>IFERROR(INDEX(AdvancedOpponentStats!$A:$AD,MATCH($A234,AdvancedOpponentStats!$B:$B,0),COLUMN()-27),INDEX(AdvancedOpponentStats!$A:$AD,MATCH($A234&amp;" NCAA",AdvancedOpponentStats!$B:$B,0),COLUMN()-27))</f>
        <v>0.50600000000000001</v>
      </c>
      <c r="BC234" s="39">
        <f>IFERROR(INDEX(AdvancedOpponentStats!$A:$AD,MATCH($A234,AdvancedOpponentStats!$B:$B,0),COLUMN()-27),INDEX(AdvancedOpponentStats!$A:$AD,MATCH($A234&amp;" NCAA",AdvancedOpponentStats!$B:$B,0),COLUMN()-27))</f>
        <v>16.3</v>
      </c>
      <c r="BD234" s="39">
        <f>IFERROR(INDEX(AdvancedOpponentStats!$A:$AD,MATCH($A234,AdvancedOpponentStats!$B:$B,0),COLUMN()-27),INDEX(AdvancedOpponentStats!$A:$AD,MATCH($A234&amp;" NCAA",AdvancedOpponentStats!$B:$B,0),COLUMN()-27))</f>
        <v>26.8</v>
      </c>
      <c r="BE234" s="39">
        <f>IFERROR(INDEX(AdvancedOpponentStats!$A:$AD,MATCH($A234,AdvancedOpponentStats!$B:$B,0),COLUMN()-27),INDEX(AdvancedOpponentStats!$A:$AD,MATCH($A234&amp;" NCAA",AdvancedOpponentStats!$B:$B,0),COLUMN()-27))</f>
        <v>0.217</v>
      </c>
      <c r="BF234" s="41">
        <f>IFERROR(INDEX(TeamRankings!$A:$R,MATCH($A234,TeamRankings!$B:$B,0),COLUMN()-49),INDEX(TeamRankings!$A:$R,MATCH($A234&amp;" NCAA",TeamRankings!$B:$B,0),COLUMN()-49))</f>
        <v>-3.68</v>
      </c>
      <c r="BG234" s="41">
        <f>IFERROR(INDEX(TeamRankings!$A:$R,MATCH($A234,TeamRankings!$B:$B,0),COLUMN()-48),INDEX(TeamRankings!$A:$R,MATCH($A234&amp;" NCAA",TeamRankings!$B:$B,0),COLUMN()-48))</f>
        <v>3.18</v>
      </c>
      <c r="BH234" s="41">
        <f>IFERROR(INDEX(TeamRankings!$A:$R,MATCH($A234,TeamRankings!$B:$B,0),COLUMN()-47),INDEX(TeamRankings!$A:$R,MATCH($A234&amp;" NCAA",TeamRankings!$B:$B,0),COLUMN()-47))</f>
        <v>-2.0699999999999998</v>
      </c>
      <c r="BI234" s="41">
        <f>IFERROR(INDEX(TeamRankings!$A:$R,MATCH($A234,TeamRankings!$B:$B,0),COLUMN()-47),INDEX(TeamRankings!$A:$R,MATCH($A234&amp;" NCAA",TeamRankings!$B:$B,0),COLUMN()-47))</f>
        <v>0.25</v>
      </c>
      <c r="BJ234" s="41">
        <f>IFERROR(INDEX(TeamRankings!$A:$R,MATCH($A234,TeamRankings!$B:$B,0),COLUMN()-47),INDEX(TeamRankings!$A:$R,MATCH($A234&amp;" NCAA",TeamRankings!$B:$B,0),COLUMN()-47))</f>
        <v>-1.82</v>
      </c>
      <c r="BK234" s="41">
        <f>IFERROR(INDEX(TeamRankings!$A:$R,MATCH($A234,TeamRankings!$B:$B,0),COLUMN()-47),INDEX(TeamRankings!$A:$R,MATCH($A234&amp;" NCAA",TeamRankings!$B:$B,0),COLUMN()-47))</f>
        <v>97.41</v>
      </c>
      <c r="BL234" s="41">
        <f>IFERROR(INDEX(TeamRankings!$A:$R,MATCH($A234,TeamRankings!$B:$B,0),COLUMN()-47),INDEX(TeamRankings!$A:$R,MATCH($A234&amp;" NCAA",TeamRankings!$B:$B,0),COLUMN()-47))</f>
        <v>99.61</v>
      </c>
      <c r="BM234" s="41">
        <f>IFERROR(INDEX(TeamRankings!$A:$R,MATCH($A234,TeamRankings!$B:$B,0),COLUMN()-47),INDEX(TeamRankings!$A:$R,MATCH($A234&amp;" NCAA",TeamRankings!$B:$B,0),COLUMN()-47))</f>
        <v>-2.21</v>
      </c>
      <c r="BN234">
        <f t="shared" si="63"/>
        <v>270</v>
      </c>
      <c r="BO234">
        <f t="shared" si="64"/>
        <v>117</v>
      </c>
      <c r="BP234">
        <f t="shared" si="50"/>
        <v>70.129032258064512</v>
      </c>
      <c r="BQ234" s="41" t="str">
        <f>INDEX(TeamRankings!$A:$R,MATCH($A234,TeamRankings!$B:$B,0),3)</f>
        <v>MAC (East)</v>
      </c>
      <c r="BR234" s="40">
        <f t="shared" si="51"/>
        <v>-5.0999999999999943</v>
      </c>
      <c r="BS234" s="40">
        <f t="shared" si="52"/>
        <v>2.1000000000000019E-2</v>
      </c>
      <c r="BT234" s="40">
        <f t="shared" si="53"/>
        <v>-4.7000000000000042E-2</v>
      </c>
      <c r="BU234" s="40">
        <f t="shared" si="54"/>
        <v>-2.4000000000000021E-2</v>
      </c>
      <c r="BV234" s="40">
        <f t="shared" si="55"/>
        <v>1.7999999999999972</v>
      </c>
      <c r="BW234" s="40">
        <f t="shared" si="56"/>
        <v>4.8000000000000043</v>
      </c>
      <c r="BX234" s="40">
        <f t="shared" si="57"/>
        <v>-1.6999999999999993</v>
      </c>
      <c r="BY234" s="40">
        <f t="shared" si="58"/>
        <v>4</v>
      </c>
      <c r="BZ234" s="40">
        <f t="shared" si="59"/>
        <v>-1.8000000000000016E-2</v>
      </c>
      <c r="CA234" s="40">
        <f t="shared" si="60"/>
        <v>1.0999999999999979</v>
      </c>
      <c r="CB234" s="40">
        <f t="shared" si="61"/>
        <v>2.1999999999999993</v>
      </c>
      <c r="CC234" s="40">
        <f t="shared" si="62"/>
        <v>-1.0000000000000009E-2</v>
      </c>
    </row>
    <row r="235" spans="1:81" x14ac:dyDescent="0.25">
      <c r="A235" t="s">
        <v>357</v>
      </c>
      <c r="B235">
        <f>IFERROR(INDEX(BasicStats!$A:$AH,MATCH($A235,BasicStats!$B:$B,0),COLUMN()+1),INDEX(BasicStats!$A:$AH,MATCH($A235&amp;" NCAA",BasicStats!$B:$B,0),COLUMN()+1))</f>
        <v>32</v>
      </c>
      <c r="C235">
        <f>IFERROR(INDEX(BasicStats!$A:$AH,MATCH($A235,BasicStats!$B:$B,0),COLUMN()+1),INDEX(BasicStats!$A:$AH,MATCH($A235&amp;" NCAA",BasicStats!$B:$B,0),COLUMN()+1))</f>
        <v>12</v>
      </c>
      <c r="D235">
        <f>IFERROR(INDEX(BasicStats!$A:$AH,MATCH($A235,BasicStats!$B:$B,0),COLUMN()+1),INDEX(BasicStats!$A:$AH,MATCH($A235&amp;" NCAA",BasicStats!$B:$B,0),COLUMN()+1))</f>
        <v>20</v>
      </c>
      <c r="E235">
        <f>IFERROR(INDEX(BasicStats!$A:$AH,MATCH($A235,BasicStats!$B:$B,0),COLUMN()+1),INDEX(BasicStats!$A:$AH,MATCH($A235&amp;" NCAA",BasicStats!$B:$B,0),COLUMN()+1))</f>
        <v>0.375</v>
      </c>
      <c r="F235">
        <f>IFERROR(INDEX(BasicStats!$A:$AH,MATCH($A235,BasicStats!$B:$B,0),COLUMN()+1),INDEX(BasicStats!$A:$AH,MATCH($A235&amp;" NCAA",BasicStats!$B:$B,0),COLUMN()+1))</f>
        <v>8.06</v>
      </c>
      <c r="G235">
        <f>IFERROR(INDEX(BasicStats!$A:$AH,MATCH($A235,BasicStats!$B:$B,0),COLUMN()+1),INDEX(BasicStats!$A:$AH,MATCH($A235&amp;" NCAA",BasicStats!$B:$B,0),COLUMN()+1))</f>
        <v>11.5</v>
      </c>
      <c r="H235">
        <f>IFERROR(INDEX(BasicStats!$A:$AH,MATCH($A235,BasicStats!$B:$B,0),COLUMN()+1),INDEX(BasicStats!$A:$AH,MATCH($A235&amp;" NCAA",BasicStats!$B:$B,0),COLUMN()+1))</f>
        <v>5</v>
      </c>
      <c r="I235">
        <f>IFERROR(INDEX(BasicStats!$A:$AH,MATCH($A235,BasicStats!$B:$B,0),COLUMN()+1),INDEX(BasicStats!$A:$AH,MATCH($A235&amp;" NCAA",BasicStats!$B:$B,0),COLUMN()+1))</f>
        <v>13</v>
      </c>
      <c r="J235">
        <f>IFERROR(INDEX(BasicStats!$A:$AH,MATCH($A235,BasicStats!$B:$B,0),COLUMN()+1),INDEX(BasicStats!$A:$AH,MATCH($A235&amp;" NCAA",BasicStats!$B:$B,0),COLUMN()+1))</f>
        <v>8</v>
      </c>
      <c r="K235">
        <f>IFERROR(INDEX(BasicStats!$A:$AH,MATCH($A235,BasicStats!$B:$B,0),COLUMN()+1),INDEX(BasicStats!$A:$AH,MATCH($A235&amp;" NCAA",BasicStats!$B:$B,0),COLUMN()+1))</f>
        <v>7</v>
      </c>
      <c r="L235">
        <f>IFERROR(INDEX(BasicStats!$A:$AH,MATCH($A235,BasicStats!$B:$B,0),COLUMN()+1),INDEX(BasicStats!$A:$AH,MATCH($A235&amp;" NCAA",BasicStats!$B:$B,0),COLUMN()+1))</f>
        <v>2</v>
      </c>
      <c r="M235">
        <f>IFERROR(INDEX(BasicStats!$A:$AH,MATCH($A235,BasicStats!$B:$B,0),COLUMN()+1),INDEX(BasicStats!$A:$AH,MATCH($A235&amp;" NCAA",BasicStats!$B:$B,0),COLUMN()+1))</f>
        <v>10</v>
      </c>
      <c r="N235">
        <f>IFERROR(INDEX(BasicStats!$A:$AH,MATCH($A235,BasicStats!$B:$B,0),COLUMN()+1),INDEX(BasicStats!$A:$AH,MATCH($A235&amp;" NCAA",BasicStats!$B:$B,0),COLUMN()+1))</f>
        <v>2178</v>
      </c>
      <c r="O235">
        <f>IFERROR(INDEX(BasicStats!$A:$AH,MATCH($A235,BasicStats!$B:$B,0),COLUMN()+1),INDEX(BasicStats!$A:$AH,MATCH($A235&amp;" NCAA",BasicStats!$B:$B,0),COLUMN()+1))</f>
        <v>2288</v>
      </c>
      <c r="P235">
        <f>IFERROR(INDEX(BasicStats!$A:$AH,MATCH($A235,BasicStats!$B:$B,0),COLUMN()+1),INDEX(BasicStats!$A:$AH,MATCH($A235&amp;" NCAA",BasicStats!$B:$B,0),COLUMN()+1))</f>
        <v>0</v>
      </c>
      <c r="Q235">
        <f>IFERROR(INDEX(BasicStats!$A:$AH,MATCH($A235,BasicStats!$B:$B,0),COLUMN()+1),INDEX(BasicStats!$A:$AH,MATCH($A235&amp;" NCAA",BasicStats!$B:$B,0),COLUMN()+1))</f>
        <v>1285</v>
      </c>
      <c r="R235">
        <f>IFERROR(INDEX(BasicStats!$A:$AH,MATCH($A235,BasicStats!$B:$B,0),COLUMN()+1),INDEX(BasicStats!$A:$AH,MATCH($A235&amp;" NCAA",BasicStats!$B:$B,0),COLUMN()+1))</f>
        <v>760</v>
      </c>
      <c r="S235">
        <f>IFERROR(INDEX(BasicStats!$A:$AH,MATCH($A235,BasicStats!$B:$B,0),COLUMN()+1),INDEX(BasicStats!$A:$AH,MATCH($A235&amp;" NCAA",BasicStats!$B:$B,0),COLUMN()+1))</f>
        <v>1796</v>
      </c>
      <c r="T235">
        <f>IFERROR(INDEX(BasicStats!$A:$AH,MATCH($A235,BasicStats!$B:$B,0),COLUMN()+1),INDEX(BasicStats!$A:$AH,MATCH($A235&amp;" NCAA",BasicStats!$B:$B,0),COLUMN()+1))</f>
        <v>0.42299999999999999</v>
      </c>
      <c r="U235">
        <f>IFERROR(INDEX(BasicStats!$A:$AH,MATCH($A235,BasicStats!$B:$B,0),COLUMN()+1),INDEX(BasicStats!$A:$AH,MATCH($A235&amp;" NCAA",BasicStats!$B:$B,0),COLUMN()+1))</f>
        <v>280</v>
      </c>
      <c r="V235">
        <f>IFERROR(INDEX(BasicStats!$A:$AH,MATCH($A235,BasicStats!$B:$B,0),COLUMN()+1),INDEX(BasicStats!$A:$AH,MATCH($A235&amp;" NCAA",BasicStats!$B:$B,0),COLUMN()+1))</f>
        <v>753</v>
      </c>
      <c r="W235">
        <f>IFERROR(INDEX(BasicStats!$A:$AH,MATCH($A235,BasicStats!$B:$B,0),COLUMN()+1),INDEX(BasicStats!$A:$AH,MATCH($A235&amp;" NCAA",BasicStats!$B:$B,0),COLUMN()+1))</f>
        <v>0.372</v>
      </c>
      <c r="X235">
        <f>IFERROR(INDEX(BasicStats!$A:$AH,MATCH($A235,BasicStats!$B:$B,0),COLUMN()+1),INDEX(BasicStats!$A:$AH,MATCH($A235&amp;" NCAA",BasicStats!$B:$B,0),COLUMN()+1))</f>
        <v>378</v>
      </c>
      <c r="Y235">
        <f>IFERROR(INDEX(BasicStats!$A:$AH,MATCH($A235,BasicStats!$B:$B,0),COLUMN()+1),INDEX(BasicStats!$A:$AH,MATCH($A235&amp;" NCAA",BasicStats!$B:$B,0),COLUMN()+1))</f>
        <v>549</v>
      </c>
      <c r="Z235">
        <f>IFERROR(INDEX(BasicStats!$A:$AH,MATCH($A235,BasicStats!$B:$B,0),COLUMN()+1),INDEX(BasicStats!$A:$AH,MATCH($A235&amp;" NCAA",BasicStats!$B:$B,0),COLUMN()+1))</f>
        <v>0.68899999999999995</v>
      </c>
      <c r="AA235">
        <f>IFERROR(INDEX(BasicStats!$A:$AH,MATCH($A235,BasicStats!$B:$B,0),COLUMN()+1),INDEX(BasicStats!$A:$AH,MATCH($A235&amp;" NCAA",BasicStats!$B:$B,0),COLUMN()+1))</f>
        <v>295</v>
      </c>
      <c r="AB235">
        <f>IFERROR(INDEX(BasicStats!$A:$AH,MATCH($A235,BasicStats!$B:$B,0),COLUMN()+1),INDEX(BasicStats!$A:$AH,MATCH($A235&amp;" NCAA",BasicStats!$B:$B,0),COLUMN()+1))</f>
        <v>1092</v>
      </c>
      <c r="AC235">
        <f>IFERROR(INDEX(BasicStats!$A:$AH,MATCH($A235,BasicStats!$B:$B,0),COLUMN()+1),INDEX(BasicStats!$A:$AH,MATCH($A235&amp;" NCAA",BasicStats!$B:$B,0),COLUMN()+1))</f>
        <v>422</v>
      </c>
      <c r="AD235">
        <f>IFERROR(INDEX(BasicStats!$A:$AH,MATCH($A235,BasicStats!$B:$B,0),COLUMN()+1),INDEX(BasicStats!$A:$AH,MATCH($A235&amp;" NCAA",BasicStats!$B:$B,0),COLUMN()+1))</f>
        <v>183</v>
      </c>
      <c r="AE235">
        <f>IFERROR(INDEX(BasicStats!$A:$AH,MATCH($A235,BasicStats!$B:$B,0),COLUMN()+1),INDEX(BasicStats!$A:$AH,MATCH($A235&amp;" NCAA",BasicStats!$B:$B,0),COLUMN()+1))</f>
        <v>139</v>
      </c>
      <c r="AF235">
        <f>IFERROR(INDEX(BasicStats!$A:$AH,MATCH($A235,BasicStats!$B:$B,0),COLUMN()+1),INDEX(BasicStats!$A:$AH,MATCH($A235&amp;" NCAA",BasicStats!$B:$B,0),COLUMN()+1))</f>
        <v>386</v>
      </c>
      <c r="AG235" s="38">
        <f>IFERROR(INDEX(AdvancedStats!$A:$AD,MATCH($A235,AdvancedStats!$B:$B,0),COLUMN()-15),INDEX(AdvancedStats!$A:$AD,MATCH($A235&amp;" NCAA",AdvancedStats!$B:$B,0),COLUMN()-15))</f>
        <v>67.099999999999994</v>
      </c>
      <c r="AH235" s="38">
        <f>IFERROR(INDEX(AdvancedStats!$A:$AD,MATCH($A235,AdvancedStats!$B:$B,0),COLUMN()-15),INDEX(AdvancedStats!$A:$AD,MATCH($A235&amp;" NCAA",AdvancedStats!$B:$B,0),COLUMN()-15))</f>
        <v>101</v>
      </c>
      <c r="AI235" s="38">
        <f>IFERROR(INDEX(AdvancedStats!$A:$AD,MATCH($A235,AdvancedStats!$B:$B,0),COLUMN()-15),INDEX(AdvancedStats!$A:$AD,MATCH($A235&amp;" NCAA",AdvancedStats!$B:$B,0),COLUMN()-15))</f>
        <v>0.30599999999999999</v>
      </c>
      <c r="AJ235" s="38">
        <f>IFERROR(INDEX(AdvancedStats!$A:$AD,MATCH($A235,AdvancedStats!$B:$B,0),COLUMN()-15),INDEX(AdvancedStats!$A:$AD,MATCH($A235&amp;" NCAA",AdvancedStats!$B:$B,0),COLUMN()-15))</f>
        <v>0.41899999999999998</v>
      </c>
      <c r="AK235" s="38">
        <f>IFERROR(INDEX(AdvancedStats!$A:$AD,MATCH($A235,AdvancedStats!$B:$B,0),COLUMN()-15),INDEX(AdvancedStats!$A:$AD,MATCH($A235&amp;" NCAA",AdvancedStats!$B:$B,0),COLUMN()-15))</f>
        <v>0.52900000000000003</v>
      </c>
      <c r="AL235" s="38">
        <f>IFERROR(INDEX(AdvancedStats!$A:$AD,MATCH($A235,AdvancedStats!$B:$B,0),COLUMN()-15),INDEX(AdvancedStats!$A:$AD,MATCH($A235&amp;" NCAA",AdvancedStats!$B:$B,0),COLUMN()-15))</f>
        <v>48.6</v>
      </c>
      <c r="AM235" s="38">
        <f>IFERROR(INDEX(AdvancedStats!$A:$AD,MATCH($A235,AdvancedStats!$B:$B,0),COLUMN()-15),INDEX(AdvancedStats!$A:$AD,MATCH($A235&amp;" NCAA",AdvancedStats!$B:$B,0),COLUMN()-15))</f>
        <v>55.5</v>
      </c>
      <c r="AN235" s="38">
        <f>IFERROR(INDEX(AdvancedStats!$A:$AD,MATCH($A235,AdvancedStats!$B:$B,0),COLUMN()-15),INDEX(AdvancedStats!$A:$AD,MATCH($A235&amp;" NCAA",AdvancedStats!$B:$B,0),COLUMN()-15))</f>
        <v>8.5</v>
      </c>
      <c r="AO235" s="38">
        <f>IFERROR(INDEX(AdvancedStats!$A:$AD,MATCH($A235,AdvancedStats!$B:$B,0),COLUMN()-15),INDEX(AdvancedStats!$A:$AD,MATCH($A235&amp;" NCAA",AdvancedStats!$B:$B,0),COLUMN()-15))</f>
        <v>13.1</v>
      </c>
      <c r="AP235" s="38">
        <f>IFERROR(INDEX(AdvancedStats!$A:$AD,MATCH($A235,AdvancedStats!$B:$B,0),COLUMN()-15),INDEX(AdvancedStats!$A:$AD,MATCH($A235&amp;" NCAA",AdvancedStats!$B:$B,0),COLUMN()-15))</f>
        <v>0.501</v>
      </c>
      <c r="AQ235" s="38">
        <f>IFERROR(INDEX(AdvancedStats!$A:$AD,MATCH($A235,AdvancedStats!$B:$B,0),COLUMN()-15),INDEX(AdvancedStats!$A:$AD,MATCH($A235&amp;" NCAA",AdvancedStats!$B:$B,0),COLUMN()-15))</f>
        <v>15.8</v>
      </c>
      <c r="AR235" s="38">
        <f>IFERROR(INDEX(AdvancedStats!$A:$AD,MATCH($A235,AdvancedStats!$B:$B,0),COLUMN()-15),INDEX(AdvancedStats!$A:$AD,MATCH($A235&amp;" NCAA",AdvancedStats!$B:$B,0),COLUMN()-15))</f>
        <v>26.4</v>
      </c>
      <c r="AS235" s="38">
        <f>IFERROR(INDEX(AdvancedStats!$A:$AD,MATCH($A235,AdvancedStats!$B:$B,0),COLUMN()-15),INDEX(AdvancedStats!$A:$AD,MATCH($A235&amp;" NCAA",AdvancedStats!$B:$B,0),COLUMN()-15))</f>
        <v>0.21</v>
      </c>
      <c r="AT235" s="39">
        <f>IFERROR(INDEX(AdvancedOpponentStats!$A:$AD,MATCH($A235,AdvancedOpponentStats!$B:$B,0),COLUMN()-27),INDEX(AdvancedOpponentStats!$A:$AD,MATCH($A235&amp;" NCAA",AdvancedOpponentStats!$B:$B,0),COLUMN()-27))</f>
        <v>106.1</v>
      </c>
      <c r="AU235" s="39">
        <f>IFERROR(INDEX(AdvancedOpponentStats!$A:$AD,MATCH($A235,AdvancedOpponentStats!$B:$B,0),COLUMN()-27),INDEX(AdvancedOpponentStats!$A:$AD,MATCH($A235&amp;" NCAA",AdvancedOpponentStats!$B:$B,0),COLUMN()-27))</f>
        <v>0.315</v>
      </c>
      <c r="AV235" s="39">
        <f>IFERROR(INDEX(AdvancedOpponentStats!$A:$AD,MATCH($A235,AdvancedOpponentStats!$B:$B,0),COLUMN()-27),INDEX(AdvancedOpponentStats!$A:$AD,MATCH($A235&amp;" NCAA",AdvancedOpponentStats!$B:$B,0),COLUMN()-27))</f>
        <v>0.42299999999999999</v>
      </c>
      <c r="AW235" s="39">
        <f>IFERROR(INDEX(AdvancedOpponentStats!$A:$AD,MATCH($A235,AdvancedOpponentStats!$B:$B,0),COLUMN()-27),INDEX(AdvancedOpponentStats!$A:$AD,MATCH($A235&amp;" NCAA",AdvancedOpponentStats!$B:$B,0),COLUMN()-27))</f>
        <v>0.54</v>
      </c>
      <c r="AX235" s="39">
        <f>IFERROR(INDEX(AdvancedOpponentStats!$A:$AD,MATCH($A235,AdvancedOpponentStats!$B:$B,0),COLUMN()-27),INDEX(AdvancedOpponentStats!$A:$AD,MATCH($A235&amp;" NCAA",AdvancedOpponentStats!$B:$B,0),COLUMN()-27))</f>
        <v>51.4</v>
      </c>
      <c r="AY235" s="39">
        <f>IFERROR(INDEX(AdvancedOpponentStats!$A:$AD,MATCH($A235,AdvancedOpponentStats!$B:$B,0),COLUMN()-27),INDEX(AdvancedOpponentStats!$A:$AD,MATCH($A235&amp;" NCAA",AdvancedOpponentStats!$B:$B,0),COLUMN()-27))</f>
        <v>55.1</v>
      </c>
      <c r="AZ235" s="39">
        <f>IFERROR(INDEX(AdvancedOpponentStats!$A:$AD,MATCH($A235,AdvancedOpponentStats!$B:$B,0),COLUMN()-27),INDEX(AdvancedOpponentStats!$A:$AD,MATCH($A235&amp;" NCAA",AdvancedOpponentStats!$B:$B,0),COLUMN()-27))</f>
        <v>8.6999999999999993</v>
      </c>
      <c r="BA235" s="39">
        <f>IFERROR(INDEX(AdvancedOpponentStats!$A:$AD,MATCH($A235,AdvancedOpponentStats!$B:$B,0),COLUMN()-27),INDEX(AdvancedOpponentStats!$A:$AD,MATCH($A235&amp;" NCAA",AdvancedOpponentStats!$B:$B,0),COLUMN()-27))</f>
        <v>10.4</v>
      </c>
      <c r="BB235" s="39">
        <f>IFERROR(INDEX(AdvancedOpponentStats!$A:$AD,MATCH($A235,AdvancedOpponentStats!$B:$B,0),COLUMN()-27),INDEX(AdvancedOpponentStats!$A:$AD,MATCH($A235&amp;" NCAA",AdvancedOpponentStats!$B:$B,0),COLUMN()-27))</f>
        <v>0.503</v>
      </c>
      <c r="BC235" s="39">
        <f>IFERROR(INDEX(AdvancedOpponentStats!$A:$AD,MATCH($A235,AdvancedOpponentStats!$B:$B,0),COLUMN()-27),INDEX(AdvancedOpponentStats!$A:$AD,MATCH($A235&amp;" NCAA",AdvancedOpponentStats!$B:$B,0),COLUMN()-27))</f>
        <v>15.2</v>
      </c>
      <c r="BD235" s="39">
        <f>IFERROR(INDEX(AdvancedOpponentStats!$A:$AD,MATCH($A235,AdvancedOpponentStats!$B:$B,0),COLUMN()-27),INDEX(AdvancedOpponentStats!$A:$AD,MATCH($A235&amp;" NCAA",AdvancedOpponentStats!$B:$B,0),COLUMN()-27))</f>
        <v>29.4</v>
      </c>
      <c r="BE235" s="39">
        <f>IFERROR(INDEX(AdvancedOpponentStats!$A:$AD,MATCH($A235,AdvancedOpponentStats!$B:$B,0),COLUMN()-27),INDEX(AdvancedOpponentStats!$A:$AD,MATCH($A235&amp;" NCAA",AdvancedOpponentStats!$B:$B,0),COLUMN()-27))</f>
        <v>0.23499999999999999</v>
      </c>
      <c r="BF235" s="41">
        <f>IFERROR(INDEX(TeamRankings!$A:$R,MATCH($A235,TeamRankings!$B:$B,0),COLUMN()-49),INDEX(TeamRankings!$A:$R,MATCH($A235&amp;" NCAA",TeamRankings!$B:$B,0),COLUMN()-49))</f>
        <v>-3.44</v>
      </c>
      <c r="BG235" s="41">
        <f>IFERROR(INDEX(TeamRankings!$A:$R,MATCH($A235,TeamRankings!$B:$B,0),COLUMN()-48),INDEX(TeamRankings!$A:$R,MATCH($A235&amp;" NCAA",TeamRankings!$B:$B,0),COLUMN()-48))</f>
        <v>11.5</v>
      </c>
      <c r="BH235" s="41">
        <f>IFERROR(INDEX(TeamRankings!$A:$R,MATCH($A235,TeamRankings!$B:$B,0),COLUMN()-47),INDEX(TeamRankings!$A:$R,MATCH($A235&amp;" NCAA",TeamRankings!$B:$B,0),COLUMN()-47))</f>
        <v>2.57</v>
      </c>
      <c r="BI235" s="41">
        <f>IFERROR(INDEX(TeamRankings!$A:$R,MATCH($A235,TeamRankings!$B:$B,0),COLUMN()-47),INDEX(TeamRankings!$A:$R,MATCH($A235&amp;" NCAA",TeamRankings!$B:$B,0),COLUMN()-47))</f>
        <v>5.49</v>
      </c>
      <c r="BJ235" s="41">
        <f>IFERROR(INDEX(TeamRankings!$A:$R,MATCH($A235,TeamRankings!$B:$B,0),COLUMN()-47),INDEX(TeamRankings!$A:$R,MATCH($A235&amp;" NCAA",TeamRankings!$B:$B,0),COLUMN()-47))</f>
        <v>8.06</v>
      </c>
      <c r="BK235" s="41">
        <f>IFERROR(INDEX(TeamRankings!$A:$R,MATCH($A235,TeamRankings!$B:$B,0),COLUMN()-47),INDEX(TeamRankings!$A:$R,MATCH($A235&amp;" NCAA",TeamRankings!$B:$B,0),COLUMN()-47))</f>
        <v>109.55</v>
      </c>
      <c r="BL235" s="41">
        <f>IFERROR(INDEX(TeamRankings!$A:$R,MATCH($A235,TeamRankings!$B:$B,0),COLUMN()-47),INDEX(TeamRankings!$A:$R,MATCH($A235&amp;" NCAA",TeamRankings!$B:$B,0),COLUMN()-47))</f>
        <v>98.37</v>
      </c>
      <c r="BM235" s="41">
        <f>IFERROR(INDEX(TeamRankings!$A:$R,MATCH($A235,TeamRankings!$B:$B,0),COLUMN()-47),INDEX(TeamRankings!$A:$R,MATCH($A235&amp;" NCAA",TeamRankings!$B:$B,0),COLUMN()-47))</f>
        <v>11.17</v>
      </c>
      <c r="BN235">
        <f t="shared" si="63"/>
        <v>76</v>
      </c>
      <c r="BO235">
        <f t="shared" si="64"/>
        <v>98</v>
      </c>
      <c r="BP235">
        <f t="shared" si="50"/>
        <v>68.0625</v>
      </c>
      <c r="BQ235" s="41" t="str">
        <f>INDEX(TeamRankings!$A:$R,MATCH($A235,TeamRankings!$B:$B,0),3)</f>
        <v>Big 12</v>
      </c>
      <c r="BR235" s="40">
        <f t="shared" si="51"/>
        <v>-5.0999999999999943</v>
      </c>
      <c r="BS235" s="40">
        <f t="shared" si="52"/>
        <v>-9.000000000000008E-3</v>
      </c>
      <c r="BT235" s="40">
        <f t="shared" si="53"/>
        <v>-4.0000000000000036E-3</v>
      </c>
      <c r="BU235" s="40">
        <f t="shared" si="54"/>
        <v>-1.100000000000001E-2</v>
      </c>
      <c r="BV235" s="40">
        <f t="shared" si="55"/>
        <v>-2.7999999999999972</v>
      </c>
      <c r="BW235" s="40">
        <f t="shared" si="56"/>
        <v>0.39999999999999858</v>
      </c>
      <c r="BX235" s="40">
        <f t="shared" si="57"/>
        <v>-0.19999999999999929</v>
      </c>
      <c r="BY235" s="40">
        <f t="shared" si="58"/>
        <v>2.6999999999999993</v>
      </c>
      <c r="BZ235" s="40">
        <f t="shared" si="59"/>
        <v>-2.0000000000000018E-3</v>
      </c>
      <c r="CA235" s="40">
        <f t="shared" si="60"/>
        <v>0.60000000000000142</v>
      </c>
      <c r="CB235" s="40">
        <f t="shared" si="61"/>
        <v>-3</v>
      </c>
      <c r="CC235" s="40">
        <f t="shared" si="62"/>
        <v>-2.4999999999999994E-2</v>
      </c>
    </row>
    <row r="236" spans="1:81" x14ac:dyDescent="0.25">
      <c r="A236" t="s">
        <v>83</v>
      </c>
      <c r="B236">
        <f>IFERROR(INDEX(BasicStats!$A:$AH,MATCH($A236,BasicStats!$B:$B,0),COLUMN()+1),INDEX(BasicStats!$A:$AH,MATCH($A236&amp;" NCAA",BasicStats!$B:$B,0),COLUMN()+1))</f>
        <v>34</v>
      </c>
      <c r="C236">
        <f>IFERROR(INDEX(BasicStats!$A:$AH,MATCH($A236,BasicStats!$B:$B,0),COLUMN()+1),INDEX(BasicStats!$A:$AH,MATCH($A236&amp;" NCAA",BasicStats!$B:$B,0),COLUMN()+1))</f>
        <v>20</v>
      </c>
      <c r="D236">
        <f>IFERROR(INDEX(BasicStats!$A:$AH,MATCH($A236,BasicStats!$B:$B,0),COLUMN()+1),INDEX(BasicStats!$A:$AH,MATCH($A236&amp;" NCAA",BasicStats!$B:$B,0),COLUMN()+1))</f>
        <v>14</v>
      </c>
      <c r="E236">
        <f>IFERROR(INDEX(BasicStats!$A:$AH,MATCH($A236,BasicStats!$B:$B,0),COLUMN()+1),INDEX(BasicStats!$A:$AH,MATCH($A236&amp;" NCAA",BasicStats!$B:$B,0),COLUMN()+1))</f>
        <v>0.58799999999999997</v>
      </c>
      <c r="F236">
        <f>IFERROR(INDEX(BasicStats!$A:$AH,MATCH($A236,BasicStats!$B:$B,0),COLUMN()+1),INDEX(BasicStats!$A:$AH,MATCH($A236&amp;" NCAA",BasicStats!$B:$B,0),COLUMN()+1))</f>
        <v>15.27</v>
      </c>
      <c r="G236">
        <f>IFERROR(INDEX(BasicStats!$A:$AH,MATCH($A236,BasicStats!$B:$B,0),COLUMN()+1),INDEX(BasicStats!$A:$AH,MATCH($A236&amp;" NCAA",BasicStats!$B:$B,0),COLUMN()+1))</f>
        <v>12.18</v>
      </c>
      <c r="H236">
        <f>IFERROR(INDEX(BasicStats!$A:$AH,MATCH($A236,BasicStats!$B:$B,0),COLUMN()+1),INDEX(BasicStats!$A:$AH,MATCH($A236&amp;" NCAA",BasicStats!$B:$B,0),COLUMN()+1))</f>
        <v>7</v>
      </c>
      <c r="I236">
        <f>IFERROR(INDEX(BasicStats!$A:$AH,MATCH($A236,BasicStats!$B:$B,0),COLUMN()+1),INDEX(BasicStats!$A:$AH,MATCH($A236&amp;" NCAA",BasicStats!$B:$B,0),COLUMN()+1))</f>
        <v>11</v>
      </c>
      <c r="J236">
        <f>IFERROR(INDEX(BasicStats!$A:$AH,MATCH($A236,BasicStats!$B:$B,0),COLUMN()+1),INDEX(BasicStats!$A:$AH,MATCH($A236&amp;" NCAA",BasicStats!$B:$B,0),COLUMN()+1))</f>
        <v>11</v>
      </c>
      <c r="K236">
        <f>IFERROR(INDEX(BasicStats!$A:$AH,MATCH($A236,BasicStats!$B:$B,0),COLUMN()+1),INDEX(BasicStats!$A:$AH,MATCH($A236&amp;" NCAA",BasicStats!$B:$B,0),COLUMN()+1))</f>
        <v>4</v>
      </c>
      <c r="L236">
        <f>IFERROR(INDEX(BasicStats!$A:$AH,MATCH($A236,BasicStats!$B:$B,0),COLUMN()+1),INDEX(BasicStats!$A:$AH,MATCH($A236&amp;" NCAA",BasicStats!$B:$B,0),COLUMN()+1))</f>
        <v>5</v>
      </c>
      <c r="M236">
        <f>IFERROR(INDEX(BasicStats!$A:$AH,MATCH($A236,BasicStats!$B:$B,0),COLUMN()+1),INDEX(BasicStats!$A:$AH,MATCH($A236&amp;" NCAA",BasicStats!$B:$B,0),COLUMN()+1))</f>
        <v>7</v>
      </c>
      <c r="N236">
        <f>IFERROR(INDEX(BasicStats!$A:$AH,MATCH($A236,BasicStats!$B:$B,0),COLUMN()+1),INDEX(BasicStats!$A:$AH,MATCH($A236&amp;" NCAA",BasicStats!$B:$B,0),COLUMN()+1))</f>
        <v>2423</v>
      </c>
      <c r="O236">
        <f>IFERROR(INDEX(BasicStats!$A:$AH,MATCH($A236,BasicStats!$B:$B,0),COLUMN()+1),INDEX(BasicStats!$A:$AH,MATCH($A236&amp;" NCAA",BasicStats!$B:$B,0),COLUMN()+1))</f>
        <v>2318</v>
      </c>
      <c r="P236">
        <f>IFERROR(INDEX(BasicStats!$A:$AH,MATCH($A236,BasicStats!$B:$B,0),COLUMN()+1),INDEX(BasicStats!$A:$AH,MATCH($A236&amp;" NCAA",BasicStats!$B:$B,0),COLUMN()+1))</f>
        <v>0</v>
      </c>
      <c r="Q236">
        <f>IFERROR(INDEX(BasicStats!$A:$AH,MATCH($A236,BasicStats!$B:$B,0),COLUMN()+1),INDEX(BasicStats!$A:$AH,MATCH($A236&amp;" NCAA",BasicStats!$B:$B,0),COLUMN()+1))</f>
        <v>1365</v>
      </c>
      <c r="R236">
        <f>IFERROR(INDEX(BasicStats!$A:$AH,MATCH($A236,BasicStats!$B:$B,0),COLUMN()+1),INDEX(BasicStats!$A:$AH,MATCH($A236&amp;" NCAA",BasicStats!$B:$B,0),COLUMN()+1))</f>
        <v>883</v>
      </c>
      <c r="S236">
        <f>IFERROR(INDEX(BasicStats!$A:$AH,MATCH($A236,BasicStats!$B:$B,0),COLUMN()+1),INDEX(BasicStats!$A:$AH,MATCH($A236&amp;" NCAA",BasicStats!$B:$B,0),COLUMN()+1))</f>
        <v>1975</v>
      </c>
      <c r="T236">
        <f>IFERROR(INDEX(BasicStats!$A:$AH,MATCH($A236,BasicStats!$B:$B,0),COLUMN()+1),INDEX(BasicStats!$A:$AH,MATCH($A236&amp;" NCAA",BasicStats!$B:$B,0),COLUMN()+1))</f>
        <v>0.44700000000000001</v>
      </c>
      <c r="U236">
        <f>IFERROR(INDEX(BasicStats!$A:$AH,MATCH($A236,BasicStats!$B:$B,0),COLUMN()+1),INDEX(BasicStats!$A:$AH,MATCH($A236&amp;" NCAA",BasicStats!$B:$B,0),COLUMN()+1))</f>
        <v>226</v>
      </c>
      <c r="V236">
        <f>IFERROR(INDEX(BasicStats!$A:$AH,MATCH($A236,BasicStats!$B:$B,0),COLUMN()+1),INDEX(BasicStats!$A:$AH,MATCH($A236&amp;" NCAA",BasicStats!$B:$B,0),COLUMN()+1))</f>
        <v>655</v>
      </c>
      <c r="W236">
        <f>IFERROR(INDEX(BasicStats!$A:$AH,MATCH($A236,BasicStats!$B:$B,0),COLUMN()+1),INDEX(BasicStats!$A:$AH,MATCH($A236&amp;" NCAA",BasicStats!$B:$B,0),COLUMN()+1))</f>
        <v>0.34499999999999997</v>
      </c>
      <c r="X236">
        <f>IFERROR(INDEX(BasicStats!$A:$AH,MATCH($A236,BasicStats!$B:$B,0),COLUMN()+1),INDEX(BasicStats!$A:$AH,MATCH($A236&amp;" NCAA",BasicStats!$B:$B,0),COLUMN()+1))</f>
        <v>431</v>
      </c>
      <c r="Y236">
        <f>IFERROR(INDEX(BasicStats!$A:$AH,MATCH($A236,BasicStats!$B:$B,0),COLUMN()+1),INDEX(BasicStats!$A:$AH,MATCH($A236&amp;" NCAA",BasicStats!$B:$B,0),COLUMN()+1))</f>
        <v>618</v>
      </c>
      <c r="Z236">
        <f>IFERROR(INDEX(BasicStats!$A:$AH,MATCH($A236,BasicStats!$B:$B,0),COLUMN()+1),INDEX(BasicStats!$A:$AH,MATCH($A236&amp;" NCAA",BasicStats!$B:$B,0),COLUMN()+1))</f>
        <v>0.69699999999999995</v>
      </c>
      <c r="AA236">
        <f>IFERROR(INDEX(BasicStats!$A:$AH,MATCH($A236,BasicStats!$B:$B,0),COLUMN()+1),INDEX(BasicStats!$A:$AH,MATCH($A236&amp;" NCAA",BasicStats!$B:$B,0),COLUMN()+1))</f>
        <v>305</v>
      </c>
      <c r="AB236">
        <f>IFERROR(INDEX(BasicStats!$A:$AH,MATCH($A236,BasicStats!$B:$B,0),COLUMN()+1),INDEX(BasicStats!$A:$AH,MATCH($A236&amp;" NCAA",BasicStats!$B:$B,0),COLUMN()+1))</f>
        <v>1263</v>
      </c>
      <c r="AC236">
        <f>IFERROR(INDEX(BasicStats!$A:$AH,MATCH($A236,BasicStats!$B:$B,0),COLUMN()+1),INDEX(BasicStats!$A:$AH,MATCH($A236&amp;" NCAA",BasicStats!$B:$B,0),COLUMN()+1))</f>
        <v>430</v>
      </c>
      <c r="AD236">
        <f>IFERROR(INDEX(BasicStats!$A:$AH,MATCH($A236,BasicStats!$B:$B,0),COLUMN()+1),INDEX(BasicStats!$A:$AH,MATCH($A236&amp;" NCAA",BasicStats!$B:$B,0),COLUMN()+1))</f>
        <v>203</v>
      </c>
      <c r="AE236">
        <f>IFERROR(INDEX(BasicStats!$A:$AH,MATCH($A236,BasicStats!$B:$B,0),COLUMN()+1),INDEX(BasicStats!$A:$AH,MATCH($A236&amp;" NCAA",BasicStats!$B:$B,0),COLUMN()+1))</f>
        <v>102</v>
      </c>
      <c r="AF236">
        <f>IFERROR(INDEX(BasicStats!$A:$AH,MATCH($A236,BasicStats!$B:$B,0),COLUMN()+1),INDEX(BasicStats!$A:$AH,MATCH($A236&amp;" NCAA",BasicStats!$B:$B,0),COLUMN()+1))</f>
        <v>401</v>
      </c>
      <c r="AG236" s="38">
        <f>IFERROR(INDEX(AdvancedStats!$A:$AD,MATCH($A236,AdvancedStats!$B:$B,0),COLUMN()-15),INDEX(AdvancedStats!$A:$AD,MATCH($A236&amp;" NCAA",AdvancedStats!$B:$B,0),COLUMN()-15))</f>
        <v>69.400000000000006</v>
      </c>
      <c r="AH236" s="38">
        <f>IFERROR(INDEX(AdvancedStats!$A:$AD,MATCH($A236,AdvancedStats!$B:$B,0),COLUMN()-15),INDEX(AdvancedStats!$A:$AD,MATCH($A236&amp;" NCAA",AdvancedStats!$B:$B,0),COLUMN()-15))</f>
        <v>102.3</v>
      </c>
      <c r="AI236" s="38">
        <f>IFERROR(INDEX(AdvancedStats!$A:$AD,MATCH($A236,AdvancedStats!$B:$B,0),COLUMN()-15),INDEX(AdvancedStats!$A:$AD,MATCH($A236&amp;" NCAA",AdvancedStats!$B:$B,0),COLUMN()-15))</f>
        <v>0.313</v>
      </c>
      <c r="AJ236" s="38">
        <f>IFERROR(INDEX(AdvancedStats!$A:$AD,MATCH($A236,AdvancedStats!$B:$B,0),COLUMN()-15),INDEX(AdvancedStats!$A:$AD,MATCH($A236&amp;" NCAA",AdvancedStats!$B:$B,0),COLUMN()-15))</f>
        <v>0.33200000000000002</v>
      </c>
      <c r="AK236" s="38">
        <f>IFERROR(INDEX(AdvancedStats!$A:$AD,MATCH($A236,AdvancedStats!$B:$B,0),COLUMN()-15),INDEX(AdvancedStats!$A:$AD,MATCH($A236&amp;" NCAA",AdvancedStats!$B:$B,0),COLUMN()-15))</f>
        <v>0.53400000000000003</v>
      </c>
      <c r="AL236" s="38">
        <f>IFERROR(INDEX(AdvancedStats!$A:$AD,MATCH($A236,AdvancedStats!$B:$B,0),COLUMN()-15),INDEX(AdvancedStats!$A:$AD,MATCH($A236&amp;" NCAA",AdvancedStats!$B:$B,0),COLUMN()-15))</f>
        <v>50.2</v>
      </c>
      <c r="AM236" s="38">
        <f>IFERROR(INDEX(AdvancedStats!$A:$AD,MATCH($A236,AdvancedStats!$B:$B,0),COLUMN()-15),INDEX(AdvancedStats!$A:$AD,MATCH($A236&amp;" NCAA",AdvancedStats!$B:$B,0),COLUMN()-15))</f>
        <v>48.7</v>
      </c>
      <c r="AN236" s="38">
        <f>IFERROR(INDEX(AdvancedStats!$A:$AD,MATCH($A236,AdvancedStats!$B:$B,0),COLUMN()-15),INDEX(AdvancedStats!$A:$AD,MATCH($A236&amp;" NCAA",AdvancedStats!$B:$B,0),COLUMN()-15))</f>
        <v>8.6</v>
      </c>
      <c r="AO236" s="38">
        <f>IFERROR(INDEX(AdvancedStats!$A:$AD,MATCH($A236,AdvancedStats!$B:$B,0),COLUMN()-15),INDEX(AdvancedStats!$A:$AD,MATCH($A236&amp;" NCAA",AdvancedStats!$B:$B,0),COLUMN()-15))</f>
        <v>8.3000000000000007</v>
      </c>
      <c r="AP236" s="38">
        <f>IFERROR(INDEX(AdvancedStats!$A:$AD,MATCH($A236,AdvancedStats!$B:$B,0),COLUMN()-15),INDEX(AdvancedStats!$A:$AD,MATCH($A236&amp;" NCAA",AdvancedStats!$B:$B,0),COLUMN()-15))</f>
        <v>0.504</v>
      </c>
      <c r="AQ236" s="38">
        <f>IFERROR(INDEX(AdvancedStats!$A:$AD,MATCH($A236,AdvancedStats!$B:$B,0),COLUMN()-15),INDEX(AdvancedStats!$A:$AD,MATCH($A236&amp;" NCAA",AdvancedStats!$B:$B,0),COLUMN()-15))</f>
        <v>15</v>
      </c>
      <c r="AR236" s="38">
        <f>IFERROR(INDEX(AdvancedStats!$A:$AD,MATCH($A236,AdvancedStats!$B:$B,0),COLUMN()-15),INDEX(AdvancedStats!$A:$AD,MATCH($A236&amp;" NCAA",AdvancedStats!$B:$B,0),COLUMN()-15))</f>
        <v>25.5</v>
      </c>
      <c r="AS236" s="38">
        <f>IFERROR(INDEX(AdvancedStats!$A:$AD,MATCH($A236,AdvancedStats!$B:$B,0),COLUMN()-15),INDEX(AdvancedStats!$A:$AD,MATCH($A236&amp;" NCAA",AdvancedStats!$B:$B,0),COLUMN()-15))</f>
        <v>0.218</v>
      </c>
      <c r="AT236" s="39">
        <f>IFERROR(INDEX(AdvancedOpponentStats!$A:$AD,MATCH($A236,AdvancedOpponentStats!$B:$B,0),COLUMN()-27),INDEX(AdvancedOpponentStats!$A:$AD,MATCH($A236&amp;" NCAA",AdvancedOpponentStats!$B:$B,0),COLUMN()-27))</f>
        <v>97.9</v>
      </c>
      <c r="AU236" s="39">
        <f>IFERROR(INDEX(AdvancedOpponentStats!$A:$AD,MATCH($A236,AdvancedOpponentStats!$B:$B,0),COLUMN()-27),INDEX(AdvancedOpponentStats!$A:$AD,MATCH($A236&amp;" NCAA",AdvancedOpponentStats!$B:$B,0),COLUMN()-27))</f>
        <v>0.23100000000000001</v>
      </c>
      <c r="AV236" s="39">
        <f>IFERROR(INDEX(AdvancedOpponentStats!$A:$AD,MATCH($A236,AdvancedOpponentStats!$B:$B,0),COLUMN()-27),INDEX(AdvancedOpponentStats!$A:$AD,MATCH($A236&amp;" NCAA",AdvancedOpponentStats!$B:$B,0),COLUMN()-27))</f>
        <v>0.41299999999999998</v>
      </c>
      <c r="AW236" s="39">
        <f>IFERROR(INDEX(AdvancedOpponentStats!$A:$AD,MATCH($A236,AdvancedOpponentStats!$B:$B,0),COLUMN()-27),INDEX(AdvancedOpponentStats!$A:$AD,MATCH($A236&amp;" NCAA",AdvancedOpponentStats!$B:$B,0),COLUMN()-27))</f>
        <v>0.498</v>
      </c>
      <c r="AX236" s="39">
        <f>IFERROR(INDEX(AdvancedOpponentStats!$A:$AD,MATCH($A236,AdvancedOpponentStats!$B:$B,0),COLUMN()-27),INDEX(AdvancedOpponentStats!$A:$AD,MATCH($A236&amp;" NCAA",AdvancedOpponentStats!$B:$B,0),COLUMN()-27))</f>
        <v>49.8</v>
      </c>
      <c r="AY236" s="39">
        <f>IFERROR(INDEX(AdvancedOpponentStats!$A:$AD,MATCH($A236,AdvancedOpponentStats!$B:$B,0),COLUMN()-27),INDEX(AdvancedOpponentStats!$A:$AD,MATCH($A236&amp;" NCAA",AdvancedOpponentStats!$B:$B,0),COLUMN()-27))</f>
        <v>49.8</v>
      </c>
      <c r="AZ236" s="39">
        <f>IFERROR(INDEX(AdvancedOpponentStats!$A:$AD,MATCH($A236,AdvancedOpponentStats!$B:$B,0),COLUMN()-27),INDEX(AdvancedOpponentStats!$A:$AD,MATCH($A236&amp;" NCAA",AdvancedOpponentStats!$B:$B,0),COLUMN()-27))</f>
        <v>9.5</v>
      </c>
      <c r="BA236" s="39">
        <f>IFERROR(INDEX(AdvancedOpponentStats!$A:$AD,MATCH($A236,AdvancedOpponentStats!$B:$B,0),COLUMN()-27),INDEX(AdvancedOpponentStats!$A:$AD,MATCH($A236&amp;" NCAA",AdvancedOpponentStats!$B:$B,0),COLUMN()-27))</f>
        <v>9.5</v>
      </c>
      <c r="BB236" s="39">
        <f>IFERROR(INDEX(AdvancedOpponentStats!$A:$AD,MATCH($A236,AdvancedOpponentStats!$B:$B,0),COLUMN()-27),INDEX(AdvancedOpponentStats!$A:$AD,MATCH($A236&amp;" NCAA",AdvancedOpponentStats!$B:$B,0),COLUMN()-27))</f>
        <v>0.47499999999999998</v>
      </c>
      <c r="BC236" s="39">
        <f>IFERROR(INDEX(AdvancedOpponentStats!$A:$AD,MATCH($A236,AdvancedOpponentStats!$B:$B,0),COLUMN()-27),INDEX(AdvancedOpponentStats!$A:$AD,MATCH($A236&amp;" NCAA",AdvancedOpponentStats!$B:$B,0),COLUMN()-27))</f>
        <v>14.9</v>
      </c>
      <c r="BD236" s="39">
        <f>IFERROR(INDEX(AdvancedOpponentStats!$A:$AD,MATCH($A236,AdvancedOpponentStats!$B:$B,0),COLUMN()-27),INDEX(AdvancedOpponentStats!$A:$AD,MATCH($A236&amp;" NCAA",AdvancedOpponentStats!$B:$B,0),COLUMN()-27))</f>
        <v>27.4</v>
      </c>
      <c r="BE236" s="39">
        <f>IFERROR(INDEX(AdvancedOpponentStats!$A:$AD,MATCH($A236,AdvancedOpponentStats!$B:$B,0),COLUMN()-27),INDEX(AdvancedOpponentStats!$A:$AD,MATCH($A236&amp;" NCAA",AdvancedOpponentStats!$B:$B,0),COLUMN()-27))</f>
        <v>0.156</v>
      </c>
      <c r="BF236" s="41">
        <f>IFERROR(INDEX(TeamRankings!$A:$R,MATCH($A236,TeamRankings!$B:$B,0),COLUMN()-49),INDEX(TeamRankings!$A:$R,MATCH($A236&amp;" NCAA",TeamRankings!$B:$B,0),COLUMN()-49))</f>
        <v>3.09</v>
      </c>
      <c r="BG236" s="41">
        <f>IFERROR(INDEX(TeamRankings!$A:$R,MATCH($A236,TeamRankings!$B:$B,0),COLUMN()-48),INDEX(TeamRankings!$A:$R,MATCH($A236&amp;" NCAA",TeamRankings!$B:$B,0),COLUMN()-48))</f>
        <v>12.18</v>
      </c>
      <c r="BH236" s="41">
        <f>IFERROR(INDEX(TeamRankings!$A:$R,MATCH($A236,TeamRankings!$B:$B,0),COLUMN()-47),INDEX(TeamRankings!$A:$R,MATCH($A236&amp;" NCAA",TeamRankings!$B:$B,0),COLUMN()-47))</f>
        <v>6.87</v>
      </c>
      <c r="BI236" s="41">
        <f>IFERROR(INDEX(TeamRankings!$A:$R,MATCH($A236,TeamRankings!$B:$B,0),COLUMN()-47),INDEX(TeamRankings!$A:$R,MATCH($A236&amp;" NCAA",TeamRankings!$B:$B,0),COLUMN()-47))</f>
        <v>8.4</v>
      </c>
      <c r="BJ236" s="41">
        <f>IFERROR(INDEX(TeamRankings!$A:$R,MATCH($A236,TeamRankings!$B:$B,0),COLUMN()-47),INDEX(TeamRankings!$A:$R,MATCH($A236&amp;" NCAA",TeamRankings!$B:$B,0),COLUMN()-47))</f>
        <v>15.27</v>
      </c>
      <c r="BK236" s="41">
        <f>IFERROR(INDEX(TeamRankings!$A:$R,MATCH($A236,TeamRankings!$B:$B,0),COLUMN()-47),INDEX(TeamRankings!$A:$R,MATCH($A236&amp;" NCAA",TeamRankings!$B:$B,0),COLUMN()-47))</f>
        <v>111.34</v>
      </c>
      <c r="BL236" s="41">
        <f>IFERROR(INDEX(TeamRankings!$A:$R,MATCH($A236,TeamRankings!$B:$B,0),COLUMN()-47),INDEX(TeamRankings!$A:$R,MATCH($A236&amp;" NCAA",TeamRankings!$B:$B,0),COLUMN()-47))</f>
        <v>89.87</v>
      </c>
      <c r="BM236" s="41">
        <f>IFERROR(INDEX(TeamRankings!$A:$R,MATCH($A236,TeamRankings!$B:$B,0),COLUMN()-47),INDEX(TeamRankings!$A:$R,MATCH($A236&amp;" NCAA",TeamRankings!$B:$B,0),COLUMN()-47))</f>
        <v>21.48</v>
      </c>
      <c r="BN236">
        <f t="shared" si="63"/>
        <v>55</v>
      </c>
      <c r="BO236">
        <f t="shared" si="64"/>
        <v>18</v>
      </c>
      <c r="BP236">
        <f t="shared" si="50"/>
        <v>71.264705882352942</v>
      </c>
      <c r="BQ236" s="41" t="str">
        <f>INDEX(TeamRankings!$A:$R,MATCH($A236,TeamRankings!$B:$B,0),3)</f>
        <v>Big 12</v>
      </c>
      <c r="BR236" s="40">
        <f t="shared" si="51"/>
        <v>4.3999999999999915</v>
      </c>
      <c r="BS236" s="40">
        <f t="shared" si="52"/>
        <v>8.199999999999999E-2</v>
      </c>
      <c r="BT236" s="40">
        <f t="shared" si="53"/>
        <v>-8.0999999999999961E-2</v>
      </c>
      <c r="BU236" s="40">
        <f t="shared" si="54"/>
        <v>3.6000000000000032E-2</v>
      </c>
      <c r="BV236" s="40">
        <f t="shared" si="55"/>
        <v>0.40000000000000568</v>
      </c>
      <c r="BW236" s="40">
        <f t="shared" si="56"/>
        <v>-1.0999999999999943</v>
      </c>
      <c r="BX236" s="40">
        <f t="shared" si="57"/>
        <v>-0.90000000000000036</v>
      </c>
      <c r="BY236" s="40">
        <f t="shared" si="58"/>
        <v>-1.1999999999999993</v>
      </c>
      <c r="BZ236" s="40">
        <f t="shared" si="59"/>
        <v>2.9000000000000026E-2</v>
      </c>
      <c r="CA236" s="40">
        <f t="shared" si="60"/>
        <v>9.9999999999999645E-2</v>
      </c>
      <c r="CB236" s="40">
        <f t="shared" si="61"/>
        <v>-1.8999999999999986</v>
      </c>
      <c r="CC236" s="40">
        <f t="shared" si="62"/>
        <v>6.2E-2</v>
      </c>
    </row>
    <row r="237" spans="1:81" x14ac:dyDescent="0.25">
      <c r="A237" t="s">
        <v>358</v>
      </c>
      <c r="B237">
        <f>IFERROR(INDEX(BasicStats!$A:$AH,MATCH($A237,BasicStats!$B:$B,0),COLUMN()+1),INDEX(BasicStats!$A:$AH,MATCH($A237&amp;" NCAA",BasicStats!$B:$B,0),COLUMN()+1))</f>
        <v>35</v>
      </c>
      <c r="C237">
        <f>IFERROR(INDEX(BasicStats!$A:$AH,MATCH($A237,BasicStats!$B:$B,0),COLUMN()+1),INDEX(BasicStats!$A:$AH,MATCH($A237&amp;" NCAA",BasicStats!$B:$B,0),COLUMN()+1))</f>
        <v>26</v>
      </c>
      <c r="D237">
        <f>IFERROR(INDEX(BasicStats!$A:$AH,MATCH($A237,BasicStats!$B:$B,0),COLUMN()+1),INDEX(BasicStats!$A:$AH,MATCH($A237&amp;" NCAA",BasicStats!$B:$B,0),COLUMN()+1))</f>
        <v>9</v>
      </c>
      <c r="E237">
        <f>IFERROR(INDEX(BasicStats!$A:$AH,MATCH($A237,BasicStats!$B:$B,0),COLUMN()+1),INDEX(BasicStats!$A:$AH,MATCH($A237&amp;" NCAA",BasicStats!$B:$B,0),COLUMN()+1))</f>
        <v>0.74299999999999999</v>
      </c>
      <c r="F237">
        <f>IFERROR(INDEX(BasicStats!$A:$AH,MATCH($A237,BasicStats!$B:$B,0),COLUMN()+1),INDEX(BasicStats!$A:$AH,MATCH($A237&amp;" NCAA",BasicStats!$B:$B,0),COLUMN()+1))</f>
        <v>3.7</v>
      </c>
      <c r="G237">
        <f>IFERROR(INDEX(BasicStats!$A:$AH,MATCH($A237,BasicStats!$B:$B,0),COLUMN()+1),INDEX(BasicStats!$A:$AH,MATCH($A237&amp;" NCAA",BasicStats!$B:$B,0),COLUMN()+1))</f>
        <v>-1.21</v>
      </c>
      <c r="H237">
        <f>IFERROR(INDEX(BasicStats!$A:$AH,MATCH($A237,BasicStats!$B:$B,0),COLUMN()+1),INDEX(BasicStats!$A:$AH,MATCH($A237&amp;" NCAA",BasicStats!$B:$B,0),COLUMN()+1))</f>
        <v>13</v>
      </c>
      <c r="I237">
        <f>IFERROR(INDEX(BasicStats!$A:$AH,MATCH($A237,BasicStats!$B:$B,0),COLUMN()+1),INDEX(BasicStats!$A:$AH,MATCH($A237&amp;" NCAA",BasicStats!$B:$B,0),COLUMN()+1))</f>
        <v>5</v>
      </c>
      <c r="J237">
        <f>IFERROR(INDEX(BasicStats!$A:$AH,MATCH($A237,BasicStats!$B:$B,0),COLUMN()+1),INDEX(BasicStats!$A:$AH,MATCH($A237&amp;" NCAA",BasicStats!$B:$B,0),COLUMN()+1))</f>
        <v>14</v>
      </c>
      <c r="K237">
        <f>IFERROR(INDEX(BasicStats!$A:$AH,MATCH($A237,BasicStats!$B:$B,0),COLUMN()+1),INDEX(BasicStats!$A:$AH,MATCH($A237&amp;" NCAA",BasicStats!$B:$B,0),COLUMN()+1))</f>
        <v>2</v>
      </c>
      <c r="L237">
        <f>IFERROR(INDEX(BasicStats!$A:$AH,MATCH($A237,BasicStats!$B:$B,0),COLUMN()+1),INDEX(BasicStats!$A:$AH,MATCH($A237&amp;" NCAA",BasicStats!$B:$B,0),COLUMN()+1))</f>
        <v>8</v>
      </c>
      <c r="M237">
        <f>IFERROR(INDEX(BasicStats!$A:$AH,MATCH($A237,BasicStats!$B:$B,0),COLUMN()+1),INDEX(BasicStats!$A:$AH,MATCH($A237&amp;" NCAA",BasicStats!$B:$B,0),COLUMN()+1))</f>
        <v>4</v>
      </c>
      <c r="N237">
        <f>IFERROR(INDEX(BasicStats!$A:$AH,MATCH($A237,BasicStats!$B:$B,0),COLUMN()+1),INDEX(BasicStats!$A:$AH,MATCH($A237&amp;" NCAA",BasicStats!$B:$B,0),COLUMN()+1))</f>
        <v>2300</v>
      </c>
      <c r="O237">
        <f>IFERROR(INDEX(BasicStats!$A:$AH,MATCH($A237,BasicStats!$B:$B,0),COLUMN()+1),INDEX(BasicStats!$A:$AH,MATCH($A237&amp;" NCAA",BasicStats!$B:$B,0),COLUMN()+1))</f>
        <v>2128</v>
      </c>
      <c r="P237">
        <f>IFERROR(INDEX(BasicStats!$A:$AH,MATCH($A237,BasicStats!$B:$B,0),COLUMN()+1),INDEX(BasicStats!$A:$AH,MATCH($A237&amp;" NCAA",BasicStats!$B:$B,0),COLUMN()+1))</f>
        <v>0</v>
      </c>
      <c r="Q237">
        <f>IFERROR(INDEX(BasicStats!$A:$AH,MATCH($A237,BasicStats!$B:$B,0),COLUMN()+1),INDEX(BasicStats!$A:$AH,MATCH($A237&amp;" NCAA",BasicStats!$B:$B,0),COLUMN()+1))</f>
        <v>1400</v>
      </c>
      <c r="R237">
        <f>IFERROR(INDEX(BasicStats!$A:$AH,MATCH($A237,BasicStats!$B:$B,0),COLUMN()+1),INDEX(BasicStats!$A:$AH,MATCH($A237&amp;" NCAA",BasicStats!$B:$B,0),COLUMN()+1))</f>
        <v>824</v>
      </c>
      <c r="S237">
        <f>IFERROR(INDEX(BasicStats!$A:$AH,MATCH($A237,BasicStats!$B:$B,0),COLUMN()+1),INDEX(BasicStats!$A:$AH,MATCH($A237&amp;" NCAA",BasicStats!$B:$B,0),COLUMN()+1))</f>
        <v>2027</v>
      </c>
      <c r="T237">
        <f>IFERROR(INDEX(BasicStats!$A:$AH,MATCH($A237,BasicStats!$B:$B,0),COLUMN()+1),INDEX(BasicStats!$A:$AH,MATCH($A237&amp;" NCAA",BasicStats!$B:$B,0),COLUMN()+1))</f>
        <v>0.40699999999999997</v>
      </c>
      <c r="U237">
        <f>IFERROR(INDEX(BasicStats!$A:$AH,MATCH($A237,BasicStats!$B:$B,0),COLUMN()+1),INDEX(BasicStats!$A:$AH,MATCH($A237&amp;" NCAA",BasicStats!$B:$B,0),COLUMN()+1))</f>
        <v>264</v>
      </c>
      <c r="V237">
        <f>IFERROR(INDEX(BasicStats!$A:$AH,MATCH($A237,BasicStats!$B:$B,0),COLUMN()+1),INDEX(BasicStats!$A:$AH,MATCH($A237&amp;" NCAA",BasicStats!$B:$B,0),COLUMN()+1))</f>
        <v>756</v>
      </c>
      <c r="W237">
        <f>IFERROR(INDEX(BasicStats!$A:$AH,MATCH($A237,BasicStats!$B:$B,0),COLUMN()+1),INDEX(BasicStats!$A:$AH,MATCH($A237&amp;" NCAA",BasicStats!$B:$B,0),COLUMN()+1))</f>
        <v>0.34899999999999998</v>
      </c>
      <c r="X237">
        <f>IFERROR(INDEX(BasicStats!$A:$AH,MATCH($A237,BasicStats!$B:$B,0),COLUMN()+1),INDEX(BasicStats!$A:$AH,MATCH($A237&amp;" NCAA",BasicStats!$B:$B,0),COLUMN()+1))</f>
        <v>388</v>
      </c>
      <c r="Y237">
        <f>IFERROR(INDEX(BasicStats!$A:$AH,MATCH($A237,BasicStats!$B:$B,0),COLUMN()+1),INDEX(BasicStats!$A:$AH,MATCH($A237&amp;" NCAA",BasicStats!$B:$B,0),COLUMN()+1))</f>
        <v>585</v>
      </c>
      <c r="Z237">
        <f>IFERROR(INDEX(BasicStats!$A:$AH,MATCH($A237,BasicStats!$B:$B,0),COLUMN()+1),INDEX(BasicStats!$A:$AH,MATCH($A237&amp;" NCAA",BasicStats!$B:$B,0),COLUMN()+1))</f>
        <v>0.66300000000000003</v>
      </c>
      <c r="AA237">
        <f>IFERROR(INDEX(BasicStats!$A:$AH,MATCH($A237,BasicStats!$B:$B,0),COLUMN()+1),INDEX(BasicStats!$A:$AH,MATCH($A237&amp;" NCAA",BasicStats!$B:$B,0),COLUMN()+1))</f>
        <v>418</v>
      </c>
      <c r="AB237">
        <f>IFERROR(INDEX(BasicStats!$A:$AH,MATCH($A237,BasicStats!$B:$B,0),COLUMN()+1),INDEX(BasicStats!$A:$AH,MATCH($A237&amp;" NCAA",BasicStats!$B:$B,0),COLUMN()+1))</f>
        <v>1365</v>
      </c>
      <c r="AC237">
        <f>IFERROR(INDEX(BasicStats!$A:$AH,MATCH($A237,BasicStats!$B:$B,0),COLUMN()+1),INDEX(BasicStats!$A:$AH,MATCH($A237&amp;" NCAA",BasicStats!$B:$B,0),COLUMN()+1))</f>
        <v>439</v>
      </c>
      <c r="AD237">
        <f>IFERROR(INDEX(BasicStats!$A:$AH,MATCH($A237,BasicStats!$B:$B,0),COLUMN()+1),INDEX(BasicStats!$A:$AH,MATCH($A237&amp;" NCAA",BasicStats!$B:$B,0),COLUMN()+1))</f>
        <v>197</v>
      </c>
      <c r="AE237">
        <f>IFERROR(INDEX(BasicStats!$A:$AH,MATCH($A237,BasicStats!$B:$B,0),COLUMN()+1),INDEX(BasicStats!$A:$AH,MATCH($A237&amp;" NCAA",BasicStats!$B:$B,0),COLUMN()+1))</f>
        <v>160</v>
      </c>
      <c r="AF237">
        <f>IFERROR(INDEX(BasicStats!$A:$AH,MATCH($A237,BasicStats!$B:$B,0),COLUMN()+1),INDEX(BasicStats!$A:$AH,MATCH($A237&amp;" NCAA",BasicStats!$B:$B,0),COLUMN()+1))</f>
        <v>408</v>
      </c>
      <c r="AG237" s="38">
        <f>IFERROR(INDEX(AdvancedStats!$A:$AD,MATCH($A237,AdvancedStats!$B:$B,0),COLUMN()-15),INDEX(AdvancedStats!$A:$AD,MATCH($A237&amp;" NCAA",AdvancedStats!$B:$B,0),COLUMN()-15))</f>
        <v>65.599999999999994</v>
      </c>
      <c r="AH237" s="38">
        <f>IFERROR(INDEX(AdvancedStats!$A:$AD,MATCH($A237,AdvancedStats!$B:$B,0),COLUMN()-15),INDEX(AdvancedStats!$A:$AD,MATCH($A237&amp;" NCAA",AdvancedStats!$B:$B,0),COLUMN()-15))</f>
        <v>100.2</v>
      </c>
      <c r="AI237" s="38">
        <f>IFERROR(INDEX(AdvancedStats!$A:$AD,MATCH($A237,AdvancedStats!$B:$B,0),COLUMN()-15),INDEX(AdvancedStats!$A:$AD,MATCH($A237&amp;" NCAA",AdvancedStats!$B:$B,0),COLUMN()-15))</f>
        <v>0.28899999999999998</v>
      </c>
      <c r="AJ237" s="38">
        <f>IFERROR(INDEX(AdvancedStats!$A:$AD,MATCH($A237,AdvancedStats!$B:$B,0),COLUMN()-15),INDEX(AdvancedStats!$A:$AD,MATCH($A237&amp;" NCAA",AdvancedStats!$B:$B,0),COLUMN()-15))</f>
        <v>0.373</v>
      </c>
      <c r="AK237" s="38">
        <f>IFERROR(INDEX(AdvancedStats!$A:$AD,MATCH($A237,AdvancedStats!$B:$B,0),COLUMN()-15),INDEX(AdvancedStats!$A:$AD,MATCH($A237&amp;" NCAA",AdvancedStats!$B:$B,0),COLUMN()-15))</f>
        <v>0.499</v>
      </c>
      <c r="AL237" s="38">
        <f>IFERROR(INDEX(AdvancedStats!$A:$AD,MATCH($A237,AdvancedStats!$B:$B,0),COLUMN()-15),INDEX(AdvancedStats!$A:$AD,MATCH($A237&amp;" NCAA",AdvancedStats!$B:$B,0),COLUMN()-15))</f>
        <v>53.2</v>
      </c>
      <c r="AM237" s="38">
        <f>IFERROR(INDEX(AdvancedStats!$A:$AD,MATCH($A237,AdvancedStats!$B:$B,0),COLUMN()-15),INDEX(AdvancedStats!$A:$AD,MATCH($A237&amp;" NCAA",AdvancedStats!$B:$B,0),COLUMN()-15))</f>
        <v>53.3</v>
      </c>
      <c r="AN237" s="38">
        <f>IFERROR(INDEX(AdvancedStats!$A:$AD,MATCH($A237,AdvancedStats!$B:$B,0),COLUMN()-15),INDEX(AdvancedStats!$A:$AD,MATCH($A237&amp;" NCAA",AdvancedStats!$B:$B,0),COLUMN()-15))</f>
        <v>8.6</v>
      </c>
      <c r="AO237" s="38">
        <f>IFERROR(INDEX(AdvancedStats!$A:$AD,MATCH($A237,AdvancedStats!$B:$B,0),COLUMN()-15),INDEX(AdvancedStats!$A:$AD,MATCH($A237&amp;" NCAA",AdvancedStats!$B:$B,0),COLUMN()-15))</f>
        <v>14.3</v>
      </c>
      <c r="AP237" s="38">
        <f>IFERROR(INDEX(AdvancedStats!$A:$AD,MATCH($A237,AdvancedStats!$B:$B,0),COLUMN()-15),INDEX(AdvancedStats!$A:$AD,MATCH($A237&amp;" NCAA",AdvancedStats!$B:$B,0),COLUMN()-15))</f>
        <v>0.47199999999999998</v>
      </c>
      <c r="AQ237" s="38">
        <f>IFERROR(INDEX(AdvancedStats!$A:$AD,MATCH($A237,AdvancedStats!$B:$B,0),COLUMN()-15),INDEX(AdvancedStats!$A:$AD,MATCH($A237&amp;" NCAA",AdvancedStats!$B:$B,0),COLUMN()-15))</f>
        <v>15</v>
      </c>
      <c r="AR237" s="38">
        <f>IFERROR(INDEX(AdvancedStats!$A:$AD,MATCH($A237,AdvancedStats!$B:$B,0),COLUMN()-15),INDEX(AdvancedStats!$A:$AD,MATCH($A237&amp;" NCAA",AdvancedStats!$B:$B,0),COLUMN()-15))</f>
        <v>31.8</v>
      </c>
      <c r="AS237" s="38">
        <f>IFERROR(INDEX(AdvancedStats!$A:$AD,MATCH($A237,AdvancedStats!$B:$B,0),COLUMN()-15),INDEX(AdvancedStats!$A:$AD,MATCH($A237&amp;" NCAA",AdvancedStats!$B:$B,0),COLUMN()-15))</f>
        <v>0.191</v>
      </c>
      <c r="AT237" s="39">
        <f>IFERROR(INDEX(AdvancedOpponentStats!$A:$AD,MATCH($A237,AdvancedOpponentStats!$B:$B,0),COLUMN()-27),INDEX(AdvancedOpponentStats!$A:$AD,MATCH($A237&amp;" NCAA",AdvancedOpponentStats!$B:$B,0),COLUMN()-27))</f>
        <v>92.7</v>
      </c>
      <c r="AU237" s="39">
        <f>IFERROR(INDEX(AdvancedOpponentStats!$A:$AD,MATCH($A237,AdvancedOpponentStats!$B:$B,0),COLUMN()-27),INDEX(AdvancedOpponentStats!$A:$AD,MATCH($A237&amp;" NCAA",AdvancedOpponentStats!$B:$B,0),COLUMN()-27))</f>
        <v>0.32400000000000001</v>
      </c>
      <c r="AV237" s="39">
        <f>IFERROR(INDEX(AdvancedOpponentStats!$A:$AD,MATCH($A237,AdvancedOpponentStats!$B:$B,0),COLUMN()-27),INDEX(AdvancedOpponentStats!$A:$AD,MATCH($A237&amp;" NCAA",AdvancedOpponentStats!$B:$B,0),COLUMN()-27))</f>
        <v>0.40600000000000003</v>
      </c>
      <c r="AW237" s="39">
        <f>IFERROR(INDEX(AdvancedOpponentStats!$A:$AD,MATCH($A237,AdvancedOpponentStats!$B:$B,0),COLUMN()-27),INDEX(AdvancedOpponentStats!$A:$AD,MATCH($A237&amp;" NCAA",AdvancedOpponentStats!$B:$B,0),COLUMN()-27))</f>
        <v>0.48899999999999999</v>
      </c>
      <c r="AX237" s="39">
        <f>IFERROR(INDEX(AdvancedOpponentStats!$A:$AD,MATCH($A237,AdvancedOpponentStats!$B:$B,0),COLUMN()-27),INDEX(AdvancedOpponentStats!$A:$AD,MATCH($A237&amp;" NCAA",AdvancedOpponentStats!$B:$B,0),COLUMN()-27))</f>
        <v>46.8</v>
      </c>
      <c r="AY237" s="39">
        <f>IFERROR(INDEX(AdvancedOpponentStats!$A:$AD,MATCH($A237,AdvancedOpponentStats!$B:$B,0),COLUMN()-27),INDEX(AdvancedOpponentStats!$A:$AD,MATCH($A237&amp;" NCAA",AdvancedOpponentStats!$B:$B,0),COLUMN()-27))</f>
        <v>53</v>
      </c>
      <c r="AZ237" s="39">
        <f>IFERROR(INDEX(AdvancedOpponentStats!$A:$AD,MATCH($A237,AdvancedOpponentStats!$B:$B,0),COLUMN()-27),INDEX(AdvancedOpponentStats!$A:$AD,MATCH($A237&amp;" NCAA",AdvancedOpponentStats!$B:$B,0),COLUMN()-27))</f>
        <v>7.4</v>
      </c>
      <c r="BA237" s="39">
        <f>IFERROR(INDEX(AdvancedOpponentStats!$A:$AD,MATCH($A237,AdvancedOpponentStats!$B:$B,0),COLUMN()-27),INDEX(AdvancedOpponentStats!$A:$AD,MATCH($A237&amp;" NCAA",AdvancedOpponentStats!$B:$B,0),COLUMN()-27))</f>
        <v>6.8</v>
      </c>
      <c r="BB237" s="39">
        <f>IFERROR(INDEX(AdvancedOpponentStats!$A:$AD,MATCH($A237,AdvancedOpponentStats!$B:$B,0),COLUMN()-27),INDEX(AdvancedOpponentStats!$A:$AD,MATCH($A237&amp;" NCAA",AdvancedOpponentStats!$B:$B,0),COLUMN()-27))</f>
        <v>0.45600000000000002</v>
      </c>
      <c r="BC237" s="39">
        <f>IFERROR(INDEX(AdvancedOpponentStats!$A:$AD,MATCH($A237,AdvancedOpponentStats!$B:$B,0),COLUMN()-27),INDEX(AdvancedOpponentStats!$A:$AD,MATCH($A237&amp;" NCAA",AdvancedOpponentStats!$B:$B,0),COLUMN()-27))</f>
        <v>16.3</v>
      </c>
      <c r="BD237" s="39">
        <f>IFERROR(INDEX(AdvancedOpponentStats!$A:$AD,MATCH($A237,AdvancedOpponentStats!$B:$B,0),COLUMN()-27),INDEX(AdvancedOpponentStats!$A:$AD,MATCH($A237&amp;" NCAA",AdvancedOpponentStats!$B:$B,0),COLUMN()-27))</f>
        <v>24.4</v>
      </c>
      <c r="BE237" s="39">
        <f>IFERROR(INDEX(AdvancedOpponentStats!$A:$AD,MATCH($A237,AdvancedOpponentStats!$B:$B,0),COLUMN()-27),INDEX(AdvancedOpponentStats!$A:$AD,MATCH($A237&amp;" NCAA",AdvancedOpponentStats!$B:$B,0),COLUMN()-27))</f>
        <v>0.216</v>
      </c>
      <c r="BF237" s="41">
        <f>IFERROR(INDEX(TeamRankings!$A:$R,MATCH($A237,TeamRankings!$B:$B,0),COLUMN()-49),INDEX(TeamRankings!$A:$R,MATCH($A237&amp;" NCAA",TeamRankings!$B:$B,0),COLUMN()-49))</f>
        <v>4.91</v>
      </c>
      <c r="BG237" s="41">
        <f>IFERROR(INDEX(TeamRankings!$A:$R,MATCH($A237,TeamRankings!$B:$B,0),COLUMN()-48),INDEX(TeamRankings!$A:$R,MATCH($A237&amp;" NCAA",TeamRankings!$B:$B,0),COLUMN()-48))</f>
        <v>-1.21</v>
      </c>
      <c r="BH237" s="41">
        <f>IFERROR(INDEX(TeamRankings!$A:$R,MATCH($A237,TeamRankings!$B:$B,0),COLUMN()-47),INDEX(TeamRankings!$A:$R,MATCH($A237&amp;" NCAA",TeamRankings!$B:$B,0),COLUMN()-47))</f>
        <v>-5.86</v>
      </c>
      <c r="BI237" s="41">
        <f>IFERROR(INDEX(TeamRankings!$A:$R,MATCH($A237,TeamRankings!$B:$B,0),COLUMN()-47),INDEX(TeamRankings!$A:$R,MATCH($A237&amp;" NCAA",TeamRankings!$B:$B,0),COLUMN()-47))</f>
        <v>9.56</v>
      </c>
      <c r="BJ237" s="41">
        <f>IFERROR(INDEX(TeamRankings!$A:$R,MATCH($A237,TeamRankings!$B:$B,0),COLUMN()-47),INDEX(TeamRankings!$A:$R,MATCH($A237&amp;" NCAA",TeamRankings!$B:$B,0),COLUMN()-47))</f>
        <v>3.7</v>
      </c>
      <c r="BK237" s="41">
        <f>IFERROR(INDEX(TeamRankings!$A:$R,MATCH($A237,TeamRankings!$B:$B,0),COLUMN()-47),INDEX(TeamRankings!$A:$R,MATCH($A237&amp;" NCAA",TeamRankings!$B:$B,0),COLUMN()-47))</f>
        <v>100.37</v>
      </c>
      <c r="BL237" s="41">
        <f>IFERROR(INDEX(TeamRankings!$A:$R,MATCH($A237,TeamRankings!$B:$B,0),COLUMN()-47),INDEX(TeamRankings!$A:$R,MATCH($A237&amp;" NCAA",TeamRankings!$B:$B,0),COLUMN()-47))</f>
        <v>93.85</v>
      </c>
      <c r="BM237" s="41">
        <f>IFERROR(INDEX(TeamRankings!$A:$R,MATCH($A237,TeamRankings!$B:$B,0),COLUMN()-47),INDEX(TeamRankings!$A:$R,MATCH($A237&amp;" NCAA",TeamRankings!$B:$B,0),COLUMN()-47))</f>
        <v>6.52</v>
      </c>
      <c r="BN237">
        <f t="shared" si="63"/>
        <v>220</v>
      </c>
      <c r="BO237">
        <f t="shared" si="64"/>
        <v>49</v>
      </c>
      <c r="BP237">
        <f t="shared" si="50"/>
        <v>65.714285714285708</v>
      </c>
      <c r="BQ237" s="41" t="str">
        <f>INDEX(TeamRankings!$A:$R,MATCH($A237,TeamRankings!$B:$B,0),3)</f>
        <v>CUSA</v>
      </c>
      <c r="BR237" s="40">
        <f t="shared" si="51"/>
        <v>7.5</v>
      </c>
      <c r="BS237" s="40">
        <f t="shared" si="52"/>
        <v>-3.5000000000000031E-2</v>
      </c>
      <c r="BT237" s="40">
        <f t="shared" si="53"/>
        <v>-3.3000000000000029E-2</v>
      </c>
      <c r="BU237" s="40">
        <f t="shared" si="54"/>
        <v>1.0000000000000009E-2</v>
      </c>
      <c r="BV237" s="40">
        <f t="shared" si="55"/>
        <v>6.4000000000000057</v>
      </c>
      <c r="BW237" s="40">
        <f t="shared" si="56"/>
        <v>0.29999999999999716</v>
      </c>
      <c r="BX237" s="40">
        <f t="shared" si="57"/>
        <v>1.1999999999999993</v>
      </c>
      <c r="BY237" s="40">
        <f t="shared" si="58"/>
        <v>7.5000000000000009</v>
      </c>
      <c r="BZ237" s="40">
        <f t="shared" si="59"/>
        <v>1.5999999999999959E-2</v>
      </c>
      <c r="CA237" s="40">
        <f t="shared" si="60"/>
        <v>-1.3000000000000007</v>
      </c>
      <c r="CB237" s="40">
        <f t="shared" si="61"/>
        <v>7.4000000000000021</v>
      </c>
      <c r="CC237" s="40">
        <f t="shared" si="62"/>
        <v>-2.4999999999999994E-2</v>
      </c>
    </row>
    <row r="238" spans="1:81" x14ac:dyDescent="0.25">
      <c r="A238" t="s">
        <v>359</v>
      </c>
      <c r="B238">
        <f>IFERROR(INDEX(BasicStats!$A:$AH,MATCH($A238,BasicStats!$B:$B,0),COLUMN()+1),INDEX(BasicStats!$A:$AH,MATCH($A238&amp;" NCAA",BasicStats!$B:$B,0),COLUMN()+1))</f>
        <v>32</v>
      </c>
      <c r="C238">
        <f>IFERROR(INDEX(BasicStats!$A:$AH,MATCH($A238,BasicStats!$B:$B,0),COLUMN()+1),INDEX(BasicStats!$A:$AH,MATCH($A238&amp;" NCAA",BasicStats!$B:$B,0),COLUMN()+1))</f>
        <v>11</v>
      </c>
      <c r="D238">
        <f>IFERROR(INDEX(BasicStats!$A:$AH,MATCH($A238,BasicStats!$B:$B,0),COLUMN()+1),INDEX(BasicStats!$A:$AH,MATCH($A238&amp;" NCAA",BasicStats!$B:$B,0),COLUMN()+1))</f>
        <v>21</v>
      </c>
      <c r="E238">
        <f>IFERROR(INDEX(BasicStats!$A:$AH,MATCH($A238,BasicStats!$B:$B,0),COLUMN()+1),INDEX(BasicStats!$A:$AH,MATCH($A238&amp;" NCAA",BasicStats!$B:$B,0),COLUMN()+1))</f>
        <v>0.34399999999999997</v>
      </c>
      <c r="F238">
        <f>IFERROR(INDEX(BasicStats!$A:$AH,MATCH($A238,BasicStats!$B:$B,0),COLUMN()+1),INDEX(BasicStats!$A:$AH,MATCH($A238&amp;" NCAA",BasicStats!$B:$B,0),COLUMN()+1))</f>
        <v>-9.3000000000000007</v>
      </c>
      <c r="G238">
        <f>IFERROR(INDEX(BasicStats!$A:$AH,MATCH($A238,BasicStats!$B:$B,0),COLUMN()+1),INDEX(BasicStats!$A:$AH,MATCH($A238&amp;" NCAA",BasicStats!$B:$B,0),COLUMN()+1))</f>
        <v>-1.87</v>
      </c>
      <c r="H238">
        <f>IFERROR(INDEX(BasicStats!$A:$AH,MATCH($A238,BasicStats!$B:$B,0),COLUMN()+1),INDEX(BasicStats!$A:$AH,MATCH($A238&amp;" NCAA",BasicStats!$B:$B,0),COLUMN()+1))</f>
        <v>7</v>
      </c>
      <c r="I238">
        <f>IFERROR(INDEX(BasicStats!$A:$AH,MATCH($A238,BasicStats!$B:$B,0),COLUMN()+1),INDEX(BasicStats!$A:$AH,MATCH($A238&amp;" NCAA",BasicStats!$B:$B,0),COLUMN()+1))</f>
        <v>9</v>
      </c>
      <c r="J238">
        <f>IFERROR(INDEX(BasicStats!$A:$AH,MATCH($A238,BasicStats!$B:$B,0),COLUMN()+1),INDEX(BasicStats!$A:$AH,MATCH($A238&amp;" NCAA",BasicStats!$B:$B,0),COLUMN()+1))</f>
        <v>7</v>
      </c>
      <c r="K238">
        <f>IFERROR(INDEX(BasicStats!$A:$AH,MATCH($A238,BasicStats!$B:$B,0),COLUMN()+1),INDEX(BasicStats!$A:$AH,MATCH($A238&amp;" NCAA",BasicStats!$B:$B,0),COLUMN()+1))</f>
        <v>6</v>
      </c>
      <c r="L238">
        <f>IFERROR(INDEX(BasicStats!$A:$AH,MATCH($A238,BasicStats!$B:$B,0),COLUMN()+1),INDEX(BasicStats!$A:$AH,MATCH($A238&amp;" NCAA",BasicStats!$B:$B,0),COLUMN()+1))</f>
        <v>3</v>
      </c>
      <c r="M238">
        <f>IFERROR(INDEX(BasicStats!$A:$AH,MATCH($A238,BasicStats!$B:$B,0),COLUMN()+1),INDEX(BasicStats!$A:$AH,MATCH($A238&amp;" NCAA",BasicStats!$B:$B,0),COLUMN()+1))</f>
        <v>13</v>
      </c>
      <c r="N238">
        <f>IFERROR(INDEX(BasicStats!$A:$AH,MATCH($A238,BasicStats!$B:$B,0),COLUMN()+1),INDEX(BasicStats!$A:$AH,MATCH($A238&amp;" NCAA",BasicStats!$B:$B,0),COLUMN()+1))</f>
        <v>2314</v>
      </c>
      <c r="O238">
        <f>IFERROR(INDEX(BasicStats!$A:$AH,MATCH($A238,BasicStats!$B:$B,0),COLUMN()+1),INDEX(BasicStats!$A:$AH,MATCH($A238&amp;" NCAA",BasicStats!$B:$B,0),COLUMN()+1))</f>
        <v>2483</v>
      </c>
      <c r="P238">
        <f>IFERROR(INDEX(BasicStats!$A:$AH,MATCH($A238,BasicStats!$B:$B,0),COLUMN()+1),INDEX(BasicStats!$A:$AH,MATCH($A238&amp;" NCAA",BasicStats!$B:$B,0),COLUMN()+1))</f>
        <v>0</v>
      </c>
      <c r="Q238">
        <f>IFERROR(INDEX(BasicStats!$A:$AH,MATCH($A238,BasicStats!$B:$B,0),COLUMN()+1),INDEX(BasicStats!$A:$AH,MATCH($A238&amp;" NCAA",BasicStats!$B:$B,0),COLUMN()+1))</f>
        <v>1285</v>
      </c>
      <c r="R238">
        <f>IFERROR(INDEX(BasicStats!$A:$AH,MATCH($A238,BasicStats!$B:$B,0),COLUMN()+1),INDEX(BasicStats!$A:$AH,MATCH($A238&amp;" NCAA",BasicStats!$B:$B,0),COLUMN()+1))</f>
        <v>854</v>
      </c>
      <c r="S238">
        <f>IFERROR(INDEX(BasicStats!$A:$AH,MATCH($A238,BasicStats!$B:$B,0),COLUMN()+1),INDEX(BasicStats!$A:$AH,MATCH($A238&amp;" NCAA",BasicStats!$B:$B,0),COLUMN()+1))</f>
        <v>1874</v>
      </c>
      <c r="T238">
        <f>IFERROR(INDEX(BasicStats!$A:$AH,MATCH($A238,BasicStats!$B:$B,0),COLUMN()+1),INDEX(BasicStats!$A:$AH,MATCH($A238&amp;" NCAA",BasicStats!$B:$B,0),COLUMN()+1))</f>
        <v>0.45600000000000002</v>
      </c>
      <c r="U238">
        <f>IFERROR(INDEX(BasicStats!$A:$AH,MATCH($A238,BasicStats!$B:$B,0),COLUMN()+1),INDEX(BasicStats!$A:$AH,MATCH($A238&amp;" NCAA",BasicStats!$B:$B,0),COLUMN()+1))</f>
        <v>266</v>
      </c>
      <c r="V238">
        <f>IFERROR(INDEX(BasicStats!$A:$AH,MATCH($A238,BasicStats!$B:$B,0),COLUMN()+1),INDEX(BasicStats!$A:$AH,MATCH($A238&amp;" NCAA",BasicStats!$B:$B,0),COLUMN()+1))</f>
        <v>734</v>
      </c>
      <c r="W238">
        <f>IFERROR(INDEX(BasicStats!$A:$AH,MATCH($A238,BasicStats!$B:$B,0),COLUMN()+1),INDEX(BasicStats!$A:$AH,MATCH($A238&amp;" NCAA",BasicStats!$B:$B,0),COLUMN()+1))</f>
        <v>0.36199999999999999</v>
      </c>
      <c r="X238">
        <f>IFERROR(INDEX(BasicStats!$A:$AH,MATCH($A238,BasicStats!$B:$B,0),COLUMN()+1),INDEX(BasicStats!$A:$AH,MATCH($A238&amp;" NCAA",BasicStats!$B:$B,0),COLUMN()+1))</f>
        <v>340</v>
      </c>
      <c r="Y238">
        <f>IFERROR(INDEX(BasicStats!$A:$AH,MATCH($A238,BasicStats!$B:$B,0),COLUMN()+1),INDEX(BasicStats!$A:$AH,MATCH($A238&amp;" NCAA",BasicStats!$B:$B,0),COLUMN()+1))</f>
        <v>492</v>
      </c>
      <c r="Z238">
        <f>IFERROR(INDEX(BasicStats!$A:$AH,MATCH($A238,BasicStats!$B:$B,0),COLUMN()+1),INDEX(BasicStats!$A:$AH,MATCH($A238&amp;" NCAA",BasicStats!$B:$B,0),COLUMN()+1))</f>
        <v>0.69099999999999995</v>
      </c>
      <c r="AA238">
        <f>IFERROR(INDEX(BasicStats!$A:$AH,MATCH($A238,BasicStats!$B:$B,0),COLUMN()+1),INDEX(BasicStats!$A:$AH,MATCH($A238&amp;" NCAA",BasicStats!$B:$B,0),COLUMN()+1))</f>
        <v>335</v>
      </c>
      <c r="AB238">
        <f>IFERROR(INDEX(BasicStats!$A:$AH,MATCH($A238,BasicStats!$B:$B,0),COLUMN()+1),INDEX(BasicStats!$A:$AH,MATCH($A238&amp;" NCAA",BasicStats!$B:$B,0),COLUMN()+1))</f>
        <v>1147</v>
      </c>
      <c r="AC238">
        <f>IFERROR(INDEX(BasicStats!$A:$AH,MATCH($A238,BasicStats!$B:$B,0),COLUMN()+1),INDEX(BasicStats!$A:$AH,MATCH($A238&amp;" NCAA",BasicStats!$B:$B,0),COLUMN()+1))</f>
        <v>434</v>
      </c>
      <c r="AD238">
        <f>IFERROR(INDEX(BasicStats!$A:$AH,MATCH($A238,BasicStats!$B:$B,0),COLUMN()+1),INDEX(BasicStats!$A:$AH,MATCH($A238&amp;" NCAA",BasicStats!$B:$B,0),COLUMN()+1))</f>
        <v>152</v>
      </c>
      <c r="AE238">
        <f>IFERROR(INDEX(BasicStats!$A:$AH,MATCH($A238,BasicStats!$B:$B,0),COLUMN()+1),INDEX(BasicStats!$A:$AH,MATCH($A238&amp;" NCAA",BasicStats!$B:$B,0),COLUMN()+1))</f>
        <v>106</v>
      </c>
      <c r="AF238">
        <f>IFERROR(INDEX(BasicStats!$A:$AH,MATCH($A238,BasicStats!$B:$B,0),COLUMN()+1),INDEX(BasicStats!$A:$AH,MATCH($A238&amp;" NCAA",BasicStats!$B:$B,0),COLUMN()+1))</f>
        <v>447</v>
      </c>
      <c r="AG238" s="38">
        <f>IFERROR(INDEX(AdvancedStats!$A:$AD,MATCH($A238,AdvancedStats!$B:$B,0),COLUMN()-15),INDEX(AdvancedStats!$A:$AD,MATCH($A238&amp;" NCAA",AdvancedStats!$B:$B,0),COLUMN()-15))</f>
        <v>69.099999999999994</v>
      </c>
      <c r="AH238" s="38">
        <f>IFERROR(INDEX(AdvancedStats!$A:$AD,MATCH($A238,AdvancedStats!$B:$B,0),COLUMN()-15),INDEX(AdvancedStats!$A:$AD,MATCH($A238&amp;" NCAA",AdvancedStats!$B:$B,0),COLUMN()-15))</f>
        <v>104.2</v>
      </c>
      <c r="AI238" s="38">
        <f>IFERROR(INDEX(AdvancedStats!$A:$AD,MATCH($A238,AdvancedStats!$B:$B,0),COLUMN()-15),INDEX(AdvancedStats!$A:$AD,MATCH($A238&amp;" NCAA",AdvancedStats!$B:$B,0),COLUMN()-15))</f>
        <v>0.26300000000000001</v>
      </c>
      <c r="AJ238" s="38">
        <f>IFERROR(INDEX(AdvancedStats!$A:$AD,MATCH($A238,AdvancedStats!$B:$B,0),COLUMN()-15),INDEX(AdvancedStats!$A:$AD,MATCH($A238&amp;" NCAA",AdvancedStats!$B:$B,0),COLUMN()-15))</f>
        <v>0.39200000000000002</v>
      </c>
      <c r="AK238" s="38">
        <f>IFERROR(INDEX(AdvancedStats!$A:$AD,MATCH($A238,AdvancedStats!$B:$B,0),COLUMN()-15),INDEX(AdvancedStats!$A:$AD,MATCH($A238&amp;" NCAA",AdvancedStats!$B:$B,0),COLUMN()-15))</f>
        <v>0.54900000000000004</v>
      </c>
      <c r="AL238" s="38">
        <f>IFERROR(INDEX(AdvancedStats!$A:$AD,MATCH($A238,AdvancedStats!$B:$B,0),COLUMN()-15),INDEX(AdvancedStats!$A:$AD,MATCH($A238&amp;" NCAA",AdvancedStats!$B:$B,0),COLUMN()-15))</f>
        <v>52.1</v>
      </c>
      <c r="AM238" s="38">
        <f>IFERROR(INDEX(AdvancedStats!$A:$AD,MATCH($A238,AdvancedStats!$B:$B,0),COLUMN()-15),INDEX(AdvancedStats!$A:$AD,MATCH($A238&amp;" NCAA",AdvancedStats!$B:$B,0),COLUMN()-15))</f>
        <v>50.8</v>
      </c>
      <c r="AN238" s="38">
        <f>IFERROR(INDEX(AdvancedStats!$A:$AD,MATCH($A238,AdvancedStats!$B:$B,0),COLUMN()-15),INDEX(AdvancedStats!$A:$AD,MATCH($A238&amp;" NCAA",AdvancedStats!$B:$B,0),COLUMN()-15))</f>
        <v>6.8</v>
      </c>
      <c r="AO238" s="38">
        <f>IFERROR(INDEX(AdvancedStats!$A:$AD,MATCH($A238,AdvancedStats!$B:$B,0),COLUMN()-15),INDEX(AdvancedStats!$A:$AD,MATCH($A238&amp;" NCAA",AdvancedStats!$B:$B,0),COLUMN()-15))</f>
        <v>9.3000000000000007</v>
      </c>
      <c r="AP238" s="38">
        <f>IFERROR(INDEX(AdvancedStats!$A:$AD,MATCH($A238,AdvancedStats!$B:$B,0),COLUMN()-15),INDEX(AdvancedStats!$A:$AD,MATCH($A238&amp;" NCAA",AdvancedStats!$B:$B,0),COLUMN()-15))</f>
        <v>0.52700000000000002</v>
      </c>
      <c r="AQ238" s="38">
        <f>IFERROR(INDEX(AdvancedStats!$A:$AD,MATCH($A238,AdvancedStats!$B:$B,0),COLUMN()-15),INDEX(AdvancedStats!$A:$AD,MATCH($A238&amp;" NCAA",AdvancedStats!$B:$B,0),COLUMN()-15))</f>
        <v>17.5</v>
      </c>
      <c r="AR238" s="38">
        <f>IFERROR(INDEX(AdvancedStats!$A:$AD,MATCH($A238,AdvancedStats!$B:$B,0),COLUMN()-15),INDEX(AdvancedStats!$A:$AD,MATCH($A238&amp;" NCAA",AdvancedStats!$B:$B,0),COLUMN()-15))</f>
        <v>30.3</v>
      </c>
      <c r="AS238" s="38">
        <f>IFERROR(INDEX(AdvancedStats!$A:$AD,MATCH($A238,AdvancedStats!$B:$B,0),COLUMN()-15),INDEX(AdvancedStats!$A:$AD,MATCH($A238&amp;" NCAA",AdvancedStats!$B:$B,0),COLUMN()-15))</f>
        <v>0.18099999999999999</v>
      </c>
      <c r="AT238" s="39">
        <f>IFERROR(INDEX(AdvancedOpponentStats!$A:$AD,MATCH($A238,AdvancedOpponentStats!$B:$B,0),COLUMN()-27),INDEX(AdvancedOpponentStats!$A:$AD,MATCH($A238&amp;" NCAA",AdvancedOpponentStats!$B:$B,0),COLUMN()-27))</f>
        <v>111.8</v>
      </c>
      <c r="AU238" s="39">
        <f>IFERROR(INDEX(AdvancedOpponentStats!$A:$AD,MATCH($A238,AdvancedOpponentStats!$B:$B,0),COLUMN()-27),INDEX(AdvancedOpponentStats!$A:$AD,MATCH($A238&amp;" NCAA",AdvancedOpponentStats!$B:$B,0),COLUMN()-27))</f>
        <v>0.32700000000000001</v>
      </c>
      <c r="AV238" s="39">
        <f>IFERROR(INDEX(AdvancedOpponentStats!$A:$AD,MATCH($A238,AdvancedOpponentStats!$B:$B,0),COLUMN()-27),INDEX(AdvancedOpponentStats!$A:$AD,MATCH($A238&amp;" NCAA",AdvancedOpponentStats!$B:$B,0),COLUMN()-27))</f>
        <v>0.39700000000000002</v>
      </c>
      <c r="AW238" s="39">
        <f>IFERROR(INDEX(AdvancedOpponentStats!$A:$AD,MATCH($A238,AdvancedOpponentStats!$B:$B,0),COLUMN()-27),INDEX(AdvancedOpponentStats!$A:$AD,MATCH($A238&amp;" NCAA",AdvancedOpponentStats!$B:$B,0),COLUMN()-27))</f>
        <v>0.56999999999999995</v>
      </c>
      <c r="AX238" s="39">
        <f>IFERROR(INDEX(AdvancedOpponentStats!$A:$AD,MATCH($A238,AdvancedOpponentStats!$B:$B,0),COLUMN()-27),INDEX(AdvancedOpponentStats!$A:$AD,MATCH($A238&amp;" NCAA",AdvancedOpponentStats!$B:$B,0),COLUMN()-27))</f>
        <v>47.9</v>
      </c>
      <c r="AY238" s="39">
        <f>IFERROR(INDEX(AdvancedOpponentStats!$A:$AD,MATCH($A238,AdvancedOpponentStats!$B:$B,0),COLUMN()-27),INDEX(AdvancedOpponentStats!$A:$AD,MATCH($A238&amp;" NCAA",AdvancedOpponentStats!$B:$B,0),COLUMN()-27))</f>
        <v>56.6</v>
      </c>
      <c r="AZ238" s="39">
        <f>IFERROR(INDEX(AdvancedOpponentStats!$A:$AD,MATCH($A238,AdvancedOpponentStats!$B:$B,0),COLUMN()-27),INDEX(AdvancedOpponentStats!$A:$AD,MATCH($A238&amp;" NCAA",AdvancedOpponentStats!$B:$B,0),COLUMN()-27))</f>
        <v>9.8000000000000007</v>
      </c>
      <c r="BA238" s="39">
        <f>IFERROR(INDEX(AdvancedOpponentStats!$A:$AD,MATCH($A238,AdvancedOpponentStats!$B:$B,0),COLUMN()-27),INDEX(AdvancedOpponentStats!$A:$AD,MATCH($A238&amp;" NCAA",AdvancedOpponentStats!$B:$B,0),COLUMN()-27))</f>
        <v>7.9</v>
      </c>
      <c r="BB238" s="39">
        <f>IFERROR(INDEX(AdvancedOpponentStats!$A:$AD,MATCH($A238,AdvancedOpponentStats!$B:$B,0),COLUMN()-27),INDEX(AdvancedOpponentStats!$A:$AD,MATCH($A238&amp;" NCAA",AdvancedOpponentStats!$B:$B,0),COLUMN()-27))</f>
        <v>0.53600000000000003</v>
      </c>
      <c r="BC238" s="39">
        <f>IFERROR(INDEX(AdvancedOpponentStats!$A:$AD,MATCH($A238,AdvancedOpponentStats!$B:$B,0),COLUMN()-27),INDEX(AdvancedOpponentStats!$A:$AD,MATCH($A238&amp;" NCAA",AdvancedOpponentStats!$B:$B,0),COLUMN()-27))</f>
        <v>13</v>
      </c>
      <c r="BD238" s="39">
        <f>IFERROR(INDEX(AdvancedOpponentStats!$A:$AD,MATCH($A238,AdvancedOpponentStats!$B:$B,0),COLUMN()-27),INDEX(AdvancedOpponentStats!$A:$AD,MATCH($A238&amp;" NCAA",AdvancedOpponentStats!$B:$B,0),COLUMN()-27))</f>
        <v>26</v>
      </c>
      <c r="BE238" s="39">
        <f>IFERROR(INDEX(AdvancedOpponentStats!$A:$AD,MATCH($A238,AdvancedOpponentStats!$B:$B,0),COLUMN()-27),INDEX(AdvancedOpponentStats!$A:$AD,MATCH($A238&amp;" NCAA",AdvancedOpponentStats!$B:$B,0),COLUMN()-27))</f>
        <v>0.245</v>
      </c>
      <c r="BF238" s="41">
        <f>IFERROR(INDEX(TeamRankings!$A:$R,MATCH($A238,TeamRankings!$B:$B,0),COLUMN()-49),INDEX(TeamRankings!$A:$R,MATCH($A238&amp;" NCAA",TeamRankings!$B:$B,0),COLUMN()-49))</f>
        <v>-5.28</v>
      </c>
      <c r="BG238" s="41">
        <f>IFERROR(INDEX(TeamRankings!$A:$R,MATCH($A238,TeamRankings!$B:$B,0),COLUMN()-48),INDEX(TeamRankings!$A:$R,MATCH($A238&amp;" NCAA",TeamRankings!$B:$B,0),COLUMN()-48))</f>
        <v>-1.87</v>
      </c>
      <c r="BH238" s="41">
        <f>IFERROR(INDEX(TeamRankings!$A:$R,MATCH($A238,TeamRankings!$B:$B,0),COLUMN()-47),INDEX(TeamRankings!$A:$R,MATCH($A238&amp;" NCAA",TeamRankings!$B:$B,0),COLUMN()-47))</f>
        <v>-3.15</v>
      </c>
      <c r="BI238" s="41">
        <f>IFERROR(INDEX(TeamRankings!$A:$R,MATCH($A238,TeamRankings!$B:$B,0),COLUMN()-47),INDEX(TeamRankings!$A:$R,MATCH($A238&amp;" NCAA",TeamRankings!$B:$B,0),COLUMN()-47))</f>
        <v>-6.15</v>
      </c>
      <c r="BJ238" s="41">
        <f>IFERROR(INDEX(TeamRankings!$A:$R,MATCH($A238,TeamRankings!$B:$B,0),COLUMN()-47),INDEX(TeamRankings!$A:$R,MATCH($A238&amp;" NCAA",TeamRankings!$B:$B,0),COLUMN()-47))</f>
        <v>-9.3000000000000007</v>
      </c>
      <c r="BK238" s="41">
        <f>IFERROR(INDEX(TeamRankings!$A:$R,MATCH($A238,TeamRankings!$B:$B,0),COLUMN()-47),INDEX(TeamRankings!$A:$R,MATCH($A238&amp;" NCAA",TeamRankings!$B:$B,0),COLUMN()-47))</f>
        <v>100.67</v>
      </c>
      <c r="BL238" s="41">
        <f>IFERROR(INDEX(TeamRankings!$A:$R,MATCH($A238,TeamRankings!$B:$B,0),COLUMN()-47),INDEX(TeamRankings!$A:$R,MATCH($A238&amp;" NCAA",TeamRankings!$B:$B,0),COLUMN()-47))</f>
        <v>113.21</v>
      </c>
      <c r="BM238" s="41">
        <f>IFERROR(INDEX(TeamRankings!$A:$R,MATCH($A238,TeamRankings!$B:$B,0),COLUMN()-47),INDEX(TeamRankings!$A:$R,MATCH($A238&amp;" NCAA",TeamRankings!$B:$B,0),COLUMN()-47))</f>
        <v>-12.54</v>
      </c>
      <c r="BN238">
        <f t="shared" si="63"/>
        <v>215</v>
      </c>
      <c r="BO238">
        <f t="shared" si="64"/>
        <v>323</v>
      </c>
      <c r="BP238">
        <f t="shared" si="50"/>
        <v>72.3125</v>
      </c>
      <c r="BQ238" s="41" t="str">
        <f>INDEX(TeamRankings!$A:$R,MATCH($A238,TeamRankings!$B:$B,0),3)</f>
        <v>Summit</v>
      </c>
      <c r="BR238" s="40">
        <f t="shared" si="51"/>
        <v>-7.5999999999999943</v>
      </c>
      <c r="BS238" s="40">
        <f t="shared" si="52"/>
        <v>-6.4000000000000001E-2</v>
      </c>
      <c r="BT238" s="40">
        <f t="shared" si="53"/>
        <v>-5.0000000000000044E-3</v>
      </c>
      <c r="BU238" s="40">
        <f t="shared" si="54"/>
        <v>-2.0999999999999908E-2</v>
      </c>
      <c r="BV238" s="40">
        <f t="shared" si="55"/>
        <v>4.2000000000000028</v>
      </c>
      <c r="BW238" s="40">
        <f t="shared" si="56"/>
        <v>-5.8000000000000043</v>
      </c>
      <c r="BX238" s="40">
        <f t="shared" si="57"/>
        <v>-3.0000000000000009</v>
      </c>
      <c r="BY238" s="40">
        <f t="shared" si="58"/>
        <v>1.4000000000000004</v>
      </c>
      <c r="BZ238" s="40">
        <f t="shared" si="59"/>
        <v>-9.000000000000008E-3</v>
      </c>
      <c r="CA238" s="40">
        <f t="shared" si="60"/>
        <v>4.5</v>
      </c>
      <c r="CB238" s="40">
        <f t="shared" si="61"/>
        <v>4.3000000000000007</v>
      </c>
      <c r="CC238" s="40">
        <f t="shared" si="62"/>
        <v>-6.4000000000000001E-2</v>
      </c>
    </row>
    <row r="239" spans="1:81" x14ac:dyDescent="0.25">
      <c r="A239" t="s">
        <v>360</v>
      </c>
      <c r="B239">
        <f>IFERROR(INDEX(BasicStats!$A:$AH,MATCH($A239,BasicStats!$B:$B,0),COLUMN()+1),INDEX(BasicStats!$A:$AH,MATCH($A239&amp;" NCAA",BasicStats!$B:$B,0),COLUMN()+1))</f>
        <v>31</v>
      </c>
      <c r="C239">
        <f>IFERROR(INDEX(BasicStats!$A:$AH,MATCH($A239,BasicStats!$B:$B,0),COLUMN()+1),INDEX(BasicStats!$A:$AH,MATCH($A239&amp;" NCAA",BasicStats!$B:$B,0),COLUMN()+1))</f>
        <v>18</v>
      </c>
      <c r="D239">
        <f>IFERROR(INDEX(BasicStats!$A:$AH,MATCH($A239,BasicStats!$B:$B,0),COLUMN()+1),INDEX(BasicStats!$A:$AH,MATCH($A239&amp;" NCAA",BasicStats!$B:$B,0),COLUMN()+1))</f>
        <v>13</v>
      </c>
      <c r="E239">
        <f>IFERROR(INDEX(BasicStats!$A:$AH,MATCH($A239,BasicStats!$B:$B,0),COLUMN()+1),INDEX(BasicStats!$A:$AH,MATCH($A239&amp;" NCAA",BasicStats!$B:$B,0),COLUMN()+1))</f>
        <v>0.58099999999999996</v>
      </c>
      <c r="F239">
        <f>IFERROR(INDEX(BasicStats!$A:$AH,MATCH($A239,BasicStats!$B:$B,0),COLUMN()+1),INDEX(BasicStats!$A:$AH,MATCH($A239&amp;" NCAA",BasicStats!$B:$B,0),COLUMN()+1))</f>
        <v>7.86</v>
      </c>
      <c r="G239">
        <f>IFERROR(INDEX(BasicStats!$A:$AH,MATCH($A239,BasicStats!$B:$B,0),COLUMN()+1),INDEX(BasicStats!$A:$AH,MATCH($A239&amp;" NCAA",BasicStats!$B:$B,0),COLUMN()+1))</f>
        <v>4.3099999999999996</v>
      </c>
      <c r="H239">
        <f>IFERROR(INDEX(BasicStats!$A:$AH,MATCH($A239,BasicStats!$B:$B,0),COLUMN()+1),INDEX(BasicStats!$A:$AH,MATCH($A239&amp;" NCAA",BasicStats!$B:$B,0),COLUMN()+1))</f>
        <v>10</v>
      </c>
      <c r="I239">
        <f>IFERROR(INDEX(BasicStats!$A:$AH,MATCH($A239,BasicStats!$B:$B,0),COLUMN()+1),INDEX(BasicStats!$A:$AH,MATCH($A239&amp;" NCAA",BasicStats!$B:$B,0),COLUMN()+1))</f>
        <v>8</v>
      </c>
      <c r="J239">
        <f>IFERROR(INDEX(BasicStats!$A:$AH,MATCH($A239,BasicStats!$B:$B,0),COLUMN()+1),INDEX(BasicStats!$A:$AH,MATCH($A239&amp;" NCAA",BasicStats!$B:$B,0),COLUMN()+1))</f>
        <v>10</v>
      </c>
      <c r="K239">
        <f>IFERROR(INDEX(BasicStats!$A:$AH,MATCH($A239,BasicStats!$B:$B,0),COLUMN()+1),INDEX(BasicStats!$A:$AH,MATCH($A239&amp;" NCAA",BasicStats!$B:$B,0),COLUMN()+1))</f>
        <v>5</v>
      </c>
      <c r="L239">
        <f>IFERROR(INDEX(BasicStats!$A:$AH,MATCH($A239,BasicStats!$B:$B,0),COLUMN()+1),INDEX(BasicStats!$A:$AH,MATCH($A239&amp;" NCAA",BasicStats!$B:$B,0),COLUMN()+1))</f>
        <v>6</v>
      </c>
      <c r="M239">
        <f>IFERROR(INDEX(BasicStats!$A:$AH,MATCH($A239,BasicStats!$B:$B,0),COLUMN()+1),INDEX(BasicStats!$A:$AH,MATCH($A239&amp;" NCAA",BasicStats!$B:$B,0),COLUMN()+1))</f>
        <v>5</v>
      </c>
      <c r="N239">
        <f>IFERROR(INDEX(BasicStats!$A:$AH,MATCH($A239,BasicStats!$B:$B,0),COLUMN()+1),INDEX(BasicStats!$A:$AH,MATCH($A239&amp;" NCAA",BasicStats!$B:$B,0),COLUMN()+1))</f>
        <v>2275</v>
      </c>
      <c r="O239">
        <f>IFERROR(INDEX(BasicStats!$A:$AH,MATCH($A239,BasicStats!$B:$B,0),COLUMN()+1),INDEX(BasicStats!$A:$AH,MATCH($A239&amp;" NCAA",BasicStats!$B:$B,0),COLUMN()+1))</f>
        <v>2165</v>
      </c>
      <c r="P239">
        <f>IFERROR(INDEX(BasicStats!$A:$AH,MATCH($A239,BasicStats!$B:$B,0),COLUMN()+1),INDEX(BasicStats!$A:$AH,MATCH($A239&amp;" NCAA",BasicStats!$B:$B,0),COLUMN()+1))</f>
        <v>0</v>
      </c>
      <c r="Q239">
        <f>IFERROR(INDEX(BasicStats!$A:$AH,MATCH($A239,BasicStats!$B:$B,0),COLUMN()+1),INDEX(BasicStats!$A:$AH,MATCH($A239&amp;" NCAA",BasicStats!$B:$B,0),COLUMN()+1))</f>
        <v>1250</v>
      </c>
      <c r="R239">
        <f>IFERROR(INDEX(BasicStats!$A:$AH,MATCH($A239,BasicStats!$B:$B,0),COLUMN()+1),INDEX(BasicStats!$A:$AH,MATCH($A239&amp;" NCAA",BasicStats!$B:$B,0),COLUMN()+1))</f>
        <v>800</v>
      </c>
      <c r="S239">
        <f>IFERROR(INDEX(BasicStats!$A:$AH,MATCH($A239,BasicStats!$B:$B,0),COLUMN()+1),INDEX(BasicStats!$A:$AH,MATCH($A239&amp;" NCAA",BasicStats!$B:$B,0),COLUMN()+1))</f>
        <v>1728</v>
      </c>
      <c r="T239">
        <f>IFERROR(INDEX(BasicStats!$A:$AH,MATCH($A239,BasicStats!$B:$B,0),COLUMN()+1),INDEX(BasicStats!$A:$AH,MATCH($A239&amp;" NCAA",BasicStats!$B:$B,0),COLUMN()+1))</f>
        <v>0.46300000000000002</v>
      </c>
      <c r="U239">
        <f>IFERROR(INDEX(BasicStats!$A:$AH,MATCH($A239,BasicStats!$B:$B,0),COLUMN()+1),INDEX(BasicStats!$A:$AH,MATCH($A239&amp;" NCAA",BasicStats!$B:$B,0),COLUMN()+1))</f>
        <v>203</v>
      </c>
      <c r="V239">
        <f>IFERROR(INDEX(BasicStats!$A:$AH,MATCH($A239,BasicStats!$B:$B,0),COLUMN()+1),INDEX(BasicStats!$A:$AH,MATCH($A239&amp;" NCAA",BasicStats!$B:$B,0),COLUMN()+1))</f>
        <v>633</v>
      </c>
      <c r="W239">
        <f>IFERROR(INDEX(BasicStats!$A:$AH,MATCH($A239,BasicStats!$B:$B,0),COLUMN()+1),INDEX(BasicStats!$A:$AH,MATCH($A239&amp;" NCAA",BasicStats!$B:$B,0),COLUMN()+1))</f>
        <v>0.32100000000000001</v>
      </c>
      <c r="X239">
        <f>IFERROR(INDEX(BasicStats!$A:$AH,MATCH($A239,BasicStats!$B:$B,0),COLUMN()+1),INDEX(BasicStats!$A:$AH,MATCH($A239&amp;" NCAA",BasicStats!$B:$B,0),COLUMN()+1))</f>
        <v>472</v>
      </c>
      <c r="Y239">
        <f>IFERROR(INDEX(BasicStats!$A:$AH,MATCH($A239,BasicStats!$B:$B,0),COLUMN()+1),INDEX(BasicStats!$A:$AH,MATCH($A239&amp;" NCAA",BasicStats!$B:$B,0),COLUMN()+1))</f>
        <v>636</v>
      </c>
      <c r="Z239">
        <f>IFERROR(INDEX(BasicStats!$A:$AH,MATCH($A239,BasicStats!$B:$B,0),COLUMN()+1),INDEX(BasicStats!$A:$AH,MATCH($A239&amp;" NCAA",BasicStats!$B:$B,0),COLUMN()+1))</f>
        <v>0.74199999999999999</v>
      </c>
      <c r="AA239">
        <f>IFERROR(INDEX(BasicStats!$A:$AH,MATCH($A239,BasicStats!$B:$B,0),COLUMN()+1),INDEX(BasicStats!$A:$AH,MATCH($A239&amp;" NCAA",BasicStats!$B:$B,0),COLUMN()+1))</f>
        <v>310</v>
      </c>
      <c r="AB239">
        <f>IFERROR(INDEX(BasicStats!$A:$AH,MATCH($A239,BasicStats!$B:$B,0),COLUMN()+1),INDEX(BasicStats!$A:$AH,MATCH($A239&amp;" NCAA",BasicStats!$B:$B,0),COLUMN()+1))</f>
        <v>1091</v>
      </c>
      <c r="AC239">
        <f>IFERROR(INDEX(BasicStats!$A:$AH,MATCH($A239,BasicStats!$B:$B,0),COLUMN()+1),INDEX(BasicStats!$A:$AH,MATCH($A239&amp;" NCAA",BasicStats!$B:$B,0),COLUMN()+1))</f>
        <v>465</v>
      </c>
      <c r="AD239">
        <f>IFERROR(INDEX(BasicStats!$A:$AH,MATCH($A239,BasicStats!$B:$B,0),COLUMN()+1),INDEX(BasicStats!$A:$AH,MATCH($A239&amp;" NCAA",BasicStats!$B:$B,0),COLUMN()+1))</f>
        <v>185</v>
      </c>
      <c r="AE239">
        <f>IFERROR(INDEX(BasicStats!$A:$AH,MATCH($A239,BasicStats!$B:$B,0),COLUMN()+1),INDEX(BasicStats!$A:$AH,MATCH($A239&amp;" NCAA",BasicStats!$B:$B,0),COLUMN()+1))</f>
        <v>164</v>
      </c>
      <c r="AF239">
        <f>IFERROR(INDEX(BasicStats!$A:$AH,MATCH($A239,BasicStats!$B:$B,0),COLUMN()+1),INDEX(BasicStats!$A:$AH,MATCH($A239&amp;" NCAA",BasicStats!$B:$B,0),COLUMN()+1))</f>
        <v>384</v>
      </c>
      <c r="AG239" s="38">
        <f>IFERROR(INDEX(AdvancedStats!$A:$AD,MATCH($A239,AdvancedStats!$B:$B,0),COLUMN()-15),INDEX(AdvancedStats!$A:$AD,MATCH($A239&amp;" NCAA",AdvancedStats!$B:$B,0),COLUMN()-15))</f>
        <v>67.2</v>
      </c>
      <c r="AH239" s="38">
        <f>IFERROR(INDEX(AdvancedStats!$A:$AD,MATCH($A239,AdvancedStats!$B:$B,0),COLUMN()-15),INDEX(AdvancedStats!$A:$AD,MATCH($A239&amp;" NCAA",AdvancedStats!$B:$B,0),COLUMN()-15))</f>
        <v>108.3</v>
      </c>
      <c r="AI239" s="38">
        <f>IFERROR(INDEX(AdvancedStats!$A:$AD,MATCH($A239,AdvancedStats!$B:$B,0),COLUMN()-15),INDEX(AdvancedStats!$A:$AD,MATCH($A239&amp;" NCAA",AdvancedStats!$B:$B,0),COLUMN()-15))</f>
        <v>0.36799999999999999</v>
      </c>
      <c r="AJ239" s="38">
        <f>IFERROR(INDEX(AdvancedStats!$A:$AD,MATCH($A239,AdvancedStats!$B:$B,0),COLUMN()-15),INDEX(AdvancedStats!$A:$AD,MATCH($A239&amp;" NCAA",AdvancedStats!$B:$B,0),COLUMN()-15))</f>
        <v>0.36599999999999999</v>
      </c>
      <c r="AK239" s="38">
        <f>IFERROR(INDEX(AdvancedStats!$A:$AD,MATCH($A239,AdvancedStats!$B:$B,0),COLUMN()-15),INDEX(AdvancedStats!$A:$AD,MATCH($A239&amp;" NCAA",AdvancedStats!$B:$B,0),COLUMN()-15))</f>
        <v>0.56000000000000005</v>
      </c>
      <c r="AL239" s="38">
        <f>IFERROR(INDEX(AdvancedStats!$A:$AD,MATCH($A239,AdvancedStats!$B:$B,0),COLUMN()-15),INDEX(AdvancedStats!$A:$AD,MATCH($A239&amp;" NCAA",AdvancedStats!$B:$B,0),COLUMN()-15))</f>
        <v>51.7</v>
      </c>
      <c r="AM239" s="38">
        <f>IFERROR(INDEX(AdvancedStats!$A:$AD,MATCH($A239,AdvancedStats!$B:$B,0),COLUMN()-15),INDEX(AdvancedStats!$A:$AD,MATCH($A239&amp;" NCAA",AdvancedStats!$B:$B,0),COLUMN()-15))</f>
        <v>58.1</v>
      </c>
      <c r="AN239" s="38">
        <f>IFERROR(INDEX(AdvancedStats!$A:$AD,MATCH($A239,AdvancedStats!$B:$B,0),COLUMN()-15),INDEX(AdvancedStats!$A:$AD,MATCH($A239&amp;" NCAA",AdvancedStats!$B:$B,0),COLUMN()-15))</f>
        <v>8.8000000000000007</v>
      </c>
      <c r="AO239" s="38">
        <f>IFERROR(INDEX(AdvancedStats!$A:$AD,MATCH($A239,AdvancedStats!$B:$B,0),COLUMN()-15),INDEX(AdvancedStats!$A:$AD,MATCH($A239&amp;" NCAA",AdvancedStats!$B:$B,0),COLUMN()-15))</f>
        <v>14.9</v>
      </c>
      <c r="AP239" s="38">
        <f>IFERROR(INDEX(AdvancedStats!$A:$AD,MATCH($A239,AdvancedStats!$B:$B,0),COLUMN()-15),INDEX(AdvancedStats!$A:$AD,MATCH($A239&amp;" NCAA",AdvancedStats!$B:$B,0),COLUMN()-15))</f>
        <v>0.52200000000000002</v>
      </c>
      <c r="AQ239" s="38">
        <f>IFERROR(INDEX(AdvancedStats!$A:$AD,MATCH($A239,AdvancedStats!$B:$B,0),COLUMN()-15),INDEX(AdvancedStats!$A:$AD,MATCH($A239&amp;" NCAA",AdvancedStats!$B:$B,0),COLUMN()-15))</f>
        <v>15.9</v>
      </c>
      <c r="AR239" s="38">
        <f>IFERROR(INDEX(AdvancedStats!$A:$AD,MATCH($A239,AdvancedStats!$B:$B,0),COLUMN()-15),INDEX(AdvancedStats!$A:$AD,MATCH($A239&amp;" NCAA",AdvancedStats!$B:$B,0),COLUMN()-15))</f>
        <v>30.6</v>
      </c>
      <c r="AS239" s="38">
        <f>IFERROR(INDEX(AdvancedStats!$A:$AD,MATCH($A239,AdvancedStats!$B:$B,0),COLUMN()-15),INDEX(AdvancedStats!$A:$AD,MATCH($A239&amp;" NCAA",AdvancedStats!$B:$B,0),COLUMN()-15))</f>
        <v>0.27300000000000002</v>
      </c>
      <c r="AT239" s="39">
        <f>IFERROR(INDEX(AdvancedOpponentStats!$A:$AD,MATCH($A239,AdvancedOpponentStats!$B:$B,0),COLUMN()-27),INDEX(AdvancedOpponentStats!$A:$AD,MATCH($A239&amp;" NCAA",AdvancedOpponentStats!$B:$B,0),COLUMN()-27))</f>
        <v>103</v>
      </c>
      <c r="AU239" s="39">
        <f>IFERROR(INDEX(AdvancedOpponentStats!$A:$AD,MATCH($A239,AdvancedOpponentStats!$B:$B,0),COLUMN()-27),INDEX(AdvancedOpponentStats!$A:$AD,MATCH($A239&amp;" NCAA",AdvancedOpponentStats!$B:$B,0),COLUMN()-27))</f>
        <v>0.33500000000000002</v>
      </c>
      <c r="AV239" s="39">
        <f>IFERROR(INDEX(AdvancedOpponentStats!$A:$AD,MATCH($A239,AdvancedOpponentStats!$B:$B,0),COLUMN()-27),INDEX(AdvancedOpponentStats!$A:$AD,MATCH($A239&amp;" NCAA",AdvancedOpponentStats!$B:$B,0),COLUMN()-27))</f>
        <v>0.374</v>
      </c>
      <c r="AW239" s="39">
        <f>IFERROR(INDEX(AdvancedOpponentStats!$A:$AD,MATCH($A239,AdvancedOpponentStats!$B:$B,0),COLUMN()-27),INDEX(AdvancedOpponentStats!$A:$AD,MATCH($A239&amp;" NCAA",AdvancedOpponentStats!$B:$B,0),COLUMN()-27))</f>
        <v>0.52900000000000003</v>
      </c>
      <c r="AX239" s="39">
        <f>IFERROR(INDEX(AdvancedOpponentStats!$A:$AD,MATCH($A239,AdvancedOpponentStats!$B:$B,0),COLUMN()-27),INDEX(AdvancedOpponentStats!$A:$AD,MATCH($A239&amp;" NCAA",AdvancedOpponentStats!$B:$B,0),COLUMN()-27))</f>
        <v>48.3</v>
      </c>
      <c r="AY239" s="39">
        <f>IFERROR(INDEX(AdvancedOpponentStats!$A:$AD,MATCH($A239,AdvancedOpponentStats!$B:$B,0),COLUMN()-27),INDEX(AdvancedOpponentStats!$A:$AD,MATCH($A239&amp;" NCAA",AdvancedOpponentStats!$B:$B,0),COLUMN()-27))</f>
        <v>52.2</v>
      </c>
      <c r="AZ239" s="39">
        <f>IFERROR(INDEX(AdvancedOpponentStats!$A:$AD,MATCH($A239,AdvancedOpponentStats!$B:$B,0),COLUMN()-27),INDEX(AdvancedOpponentStats!$A:$AD,MATCH($A239&amp;" NCAA",AdvancedOpponentStats!$B:$B,0),COLUMN()-27))</f>
        <v>8.9</v>
      </c>
      <c r="BA239" s="39">
        <f>IFERROR(INDEX(AdvancedOpponentStats!$A:$AD,MATCH($A239,AdvancedOpponentStats!$B:$B,0),COLUMN()-27),INDEX(AdvancedOpponentStats!$A:$AD,MATCH($A239&amp;" NCAA",AdvancedOpponentStats!$B:$B,0),COLUMN()-27))</f>
        <v>7.7</v>
      </c>
      <c r="BB239" s="39">
        <f>IFERROR(INDEX(AdvancedOpponentStats!$A:$AD,MATCH($A239,AdvancedOpponentStats!$B:$B,0),COLUMN()-27),INDEX(AdvancedOpponentStats!$A:$AD,MATCH($A239&amp;" NCAA",AdvancedOpponentStats!$B:$B,0),COLUMN()-27))</f>
        <v>0.502</v>
      </c>
      <c r="BC239" s="39">
        <f>IFERROR(INDEX(AdvancedOpponentStats!$A:$AD,MATCH($A239,AdvancedOpponentStats!$B:$B,0),COLUMN()-27),INDEX(AdvancedOpponentStats!$A:$AD,MATCH($A239&amp;" NCAA",AdvancedOpponentStats!$B:$B,0),COLUMN()-27))</f>
        <v>15.3</v>
      </c>
      <c r="BD239" s="39">
        <f>IFERROR(INDEX(AdvancedOpponentStats!$A:$AD,MATCH($A239,AdvancedOpponentStats!$B:$B,0),COLUMN()-27),INDEX(AdvancedOpponentStats!$A:$AD,MATCH($A239&amp;" NCAA",AdvancedOpponentStats!$B:$B,0),COLUMN()-27))</f>
        <v>28.9</v>
      </c>
      <c r="BE239" s="39">
        <f>IFERROR(INDEX(AdvancedOpponentStats!$A:$AD,MATCH($A239,AdvancedOpponentStats!$B:$B,0),COLUMN()-27),INDEX(AdvancedOpponentStats!$A:$AD,MATCH($A239&amp;" NCAA",AdvancedOpponentStats!$B:$B,0),COLUMN()-27))</f>
        <v>0.224</v>
      </c>
      <c r="BF239" s="41">
        <f>IFERROR(INDEX(TeamRankings!$A:$R,MATCH($A239,TeamRankings!$B:$B,0),COLUMN()-49),INDEX(TeamRankings!$A:$R,MATCH($A239&amp;" NCAA",TeamRankings!$B:$B,0),COLUMN()-49))</f>
        <v>3.55</v>
      </c>
      <c r="BG239" s="41">
        <f>IFERROR(INDEX(TeamRankings!$A:$R,MATCH($A239,TeamRankings!$B:$B,0),COLUMN()-48),INDEX(TeamRankings!$A:$R,MATCH($A239&amp;" NCAA",TeamRankings!$B:$B,0),COLUMN()-48))</f>
        <v>4.3099999999999996</v>
      </c>
      <c r="BH239" s="41">
        <f>IFERROR(INDEX(TeamRankings!$A:$R,MATCH($A239,TeamRankings!$B:$B,0),COLUMN()-47),INDEX(TeamRankings!$A:$R,MATCH($A239&amp;" NCAA",TeamRankings!$B:$B,0),COLUMN()-47))</f>
        <v>4.0199999999999996</v>
      </c>
      <c r="BI239" s="41">
        <f>IFERROR(INDEX(TeamRankings!$A:$R,MATCH($A239,TeamRankings!$B:$B,0),COLUMN()-47),INDEX(TeamRankings!$A:$R,MATCH($A239&amp;" NCAA",TeamRankings!$B:$B,0),COLUMN()-47))</f>
        <v>3.84</v>
      </c>
      <c r="BJ239" s="41">
        <f>IFERROR(INDEX(TeamRankings!$A:$R,MATCH($A239,TeamRankings!$B:$B,0),COLUMN()-47),INDEX(TeamRankings!$A:$R,MATCH($A239&amp;" NCAA",TeamRankings!$B:$B,0),COLUMN()-47))</f>
        <v>7.86</v>
      </c>
      <c r="BK239" s="41">
        <f>IFERROR(INDEX(TeamRankings!$A:$R,MATCH($A239,TeamRankings!$B:$B,0),COLUMN()-47),INDEX(TeamRankings!$A:$R,MATCH($A239&amp;" NCAA",TeamRankings!$B:$B,0),COLUMN()-47))</f>
        <v>112</v>
      </c>
      <c r="BL239" s="41">
        <f>IFERROR(INDEX(TeamRankings!$A:$R,MATCH($A239,TeamRankings!$B:$B,0),COLUMN()-47),INDEX(TeamRankings!$A:$R,MATCH($A239&amp;" NCAA",TeamRankings!$B:$B,0),COLUMN()-47))</f>
        <v>100.4</v>
      </c>
      <c r="BM239" s="41">
        <f>IFERROR(INDEX(TeamRankings!$A:$R,MATCH($A239,TeamRankings!$B:$B,0),COLUMN()-47),INDEX(TeamRankings!$A:$R,MATCH($A239&amp;" NCAA",TeamRankings!$B:$B,0),COLUMN()-47))</f>
        <v>11.6</v>
      </c>
      <c r="BN239">
        <f t="shared" si="63"/>
        <v>46.5</v>
      </c>
      <c r="BO239">
        <f t="shared" si="64"/>
        <v>124</v>
      </c>
      <c r="BP239">
        <f t="shared" si="50"/>
        <v>73.387096774193552</v>
      </c>
      <c r="BQ239" s="41" t="str">
        <f>INDEX(TeamRankings!$A:$R,MATCH($A239,TeamRankings!$B:$B,0),3)</f>
        <v>Pac-12</v>
      </c>
      <c r="BR239" s="40">
        <f t="shared" si="51"/>
        <v>5.2999999999999972</v>
      </c>
      <c r="BS239" s="40">
        <f t="shared" si="52"/>
        <v>3.2999999999999974E-2</v>
      </c>
      <c r="BT239" s="40">
        <f t="shared" si="53"/>
        <v>-8.0000000000000071E-3</v>
      </c>
      <c r="BU239" s="40">
        <f t="shared" si="54"/>
        <v>3.1000000000000028E-2</v>
      </c>
      <c r="BV239" s="40">
        <f t="shared" si="55"/>
        <v>3.4000000000000057</v>
      </c>
      <c r="BW239" s="40">
        <f t="shared" si="56"/>
        <v>5.8999999999999986</v>
      </c>
      <c r="BX239" s="40">
        <f t="shared" si="57"/>
        <v>-9.9999999999999645E-2</v>
      </c>
      <c r="BY239" s="40">
        <f t="shared" si="58"/>
        <v>7.2</v>
      </c>
      <c r="BZ239" s="40">
        <f t="shared" si="59"/>
        <v>2.0000000000000018E-2</v>
      </c>
      <c r="CA239" s="40">
        <f t="shared" si="60"/>
        <v>0.59999999999999964</v>
      </c>
      <c r="CB239" s="40">
        <f t="shared" si="61"/>
        <v>1.7000000000000028</v>
      </c>
      <c r="CC239" s="40">
        <f t="shared" si="62"/>
        <v>4.9000000000000016E-2</v>
      </c>
    </row>
    <row r="240" spans="1:81" x14ac:dyDescent="0.25">
      <c r="A240" t="s">
        <v>361</v>
      </c>
      <c r="B240">
        <f>IFERROR(INDEX(BasicStats!$A:$AH,MATCH($A240,BasicStats!$B:$B,0),COLUMN()+1),INDEX(BasicStats!$A:$AH,MATCH($A240&amp;" NCAA",BasicStats!$B:$B,0),COLUMN()+1))</f>
        <v>38</v>
      </c>
      <c r="C240">
        <f>IFERROR(INDEX(BasicStats!$A:$AH,MATCH($A240,BasicStats!$B:$B,0),COLUMN()+1),INDEX(BasicStats!$A:$AH,MATCH($A240&amp;" NCAA",BasicStats!$B:$B,0),COLUMN()+1))</f>
        <v>25</v>
      </c>
      <c r="D240">
        <f>IFERROR(INDEX(BasicStats!$A:$AH,MATCH($A240,BasicStats!$B:$B,0),COLUMN()+1),INDEX(BasicStats!$A:$AH,MATCH($A240&amp;" NCAA",BasicStats!$B:$B,0),COLUMN()+1))</f>
        <v>13</v>
      </c>
      <c r="E240">
        <f>IFERROR(INDEX(BasicStats!$A:$AH,MATCH($A240,BasicStats!$B:$B,0),COLUMN()+1),INDEX(BasicStats!$A:$AH,MATCH($A240&amp;" NCAA",BasicStats!$B:$B,0),COLUMN()+1))</f>
        <v>0.65800000000000003</v>
      </c>
      <c r="F240">
        <f>IFERROR(INDEX(BasicStats!$A:$AH,MATCH($A240,BasicStats!$B:$B,0),COLUMN()+1),INDEX(BasicStats!$A:$AH,MATCH($A240&amp;" NCAA",BasicStats!$B:$B,0),COLUMN()+1))</f>
        <v>13.98</v>
      </c>
      <c r="G240">
        <f>IFERROR(INDEX(BasicStats!$A:$AH,MATCH($A240,BasicStats!$B:$B,0),COLUMN()+1),INDEX(BasicStats!$A:$AH,MATCH($A240&amp;" NCAA",BasicStats!$B:$B,0),COLUMN()+1))</f>
        <v>6.17</v>
      </c>
      <c r="H240">
        <f>IFERROR(INDEX(BasicStats!$A:$AH,MATCH($A240,BasicStats!$B:$B,0),COLUMN()+1),INDEX(BasicStats!$A:$AH,MATCH($A240&amp;" NCAA",BasicStats!$B:$B,0),COLUMN()+1))</f>
        <v>10</v>
      </c>
      <c r="I240">
        <f>IFERROR(INDEX(BasicStats!$A:$AH,MATCH($A240,BasicStats!$B:$B,0),COLUMN()+1),INDEX(BasicStats!$A:$AH,MATCH($A240&amp;" NCAA",BasicStats!$B:$B,0),COLUMN()+1))</f>
        <v>8</v>
      </c>
      <c r="J240">
        <f>IFERROR(INDEX(BasicStats!$A:$AH,MATCH($A240,BasicStats!$B:$B,0),COLUMN()+1),INDEX(BasicStats!$A:$AH,MATCH($A240&amp;" NCAA",BasicStats!$B:$B,0),COLUMN()+1))</f>
        <v>13</v>
      </c>
      <c r="K240">
        <f>IFERROR(INDEX(BasicStats!$A:$AH,MATCH($A240,BasicStats!$B:$B,0),COLUMN()+1),INDEX(BasicStats!$A:$AH,MATCH($A240&amp;" NCAA",BasicStats!$B:$B,0),COLUMN()+1))</f>
        <v>4</v>
      </c>
      <c r="L240">
        <f>IFERROR(INDEX(BasicStats!$A:$AH,MATCH($A240,BasicStats!$B:$B,0),COLUMN()+1),INDEX(BasicStats!$A:$AH,MATCH($A240&amp;" NCAA",BasicStats!$B:$B,0),COLUMN()+1))</f>
        <v>5</v>
      </c>
      <c r="M240">
        <f>IFERROR(INDEX(BasicStats!$A:$AH,MATCH($A240,BasicStats!$B:$B,0),COLUMN()+1),INDEX(BasicStats!$A:$AH,MATCH($A240&amp;" NCAA",BasicStats!$B:$B,0),COLUMN()+1))</f>
        <v>7</v>
      </c>
      <c r="N240">
        <f>IFERROR(INDEX(BasicStats!$A:$AH,MATCH($A240,BasicStats!$B:$B,0),COLUMN()+1),INDEX(BasicStats!$A:$AH,MATCH($A240&amp;" NCAA",BasicStats!$B:$B,0),COLUMN()+1))</f>
        <v>2661</v>
      </c>
      <c r="O240">
        <f>IFERROR(INDEX(BasicStats!$A:$AH,MATCH($A240,BasicStats!$B:$B,0),COLUMN()+1),INDEX(BasicStats!$A:$AH,MATCH($A240&amp;" NCAA",BasicStats!$B:$B,0),COLUMN()+1))</f>
        <v>2364</v>
      </c>
      <c r="P240">
        <f>IFERROR(INDEX(BasicStats!$A:$AH,MATCH($A240,BasicStats!$B:$B,0),COLUMN()+1),INDEX(BasicStats!$A:$AH,MATCH($A240&amp;" NCAA",BasicStats!$B:$B,0),COLUMN()+1))</f>
        <v>0</v>
      </c>
      <c r="Q240">
        <f>IFERROR(INDEX(BasicStats!$A:$AH,MATCH($A240,BasicStats!$B:$B,0),COLUMN()+1),INDEX(BasicStats!$A:$AH,MATCH($A240&amp;" NCAA",BasicStats!$B:$B,0),COLUMN()+1))</f>
        <v>1530</v>
      </c>
      <c r="R240">
        <f>IFERROR(INDEX(BasicStats!$A:$AH,MATCH($A240,BasicStats!$B:$B,0),COLUMN()+1),INDEX(BasicStats!$A:$AH,MATCH($A240&amp;" NCAA",BasicStats!$B:$B,0),COLUMN()+1))</f>
        <v>958</v>
      </c>
      <c r="S240">
        <f>IFERROR(INDEX(BasicStats!$A:$AH,MATCH($A240,BasicStats!$B:$B,0),COLUMN()+1),INDEX(BasicStats!$A:$AH,MATCH($A240&amp;" NCAA",BasicStats!$B:$B,0),COLUMN()+1))</f>
        <v>2125</v>
      </c>
      <c r="T240">
        <f>IFERROR(INDEX(BasicStats!$A:$AH,MATCH($A240,BasicStats!$B:$B,0),COLUMN()+1),INDEX(BasicStats!$A:$AH,MATCH($A240&amp;" NCAA",BasicStats!$B:$B,0),COLUMN()+1))</f>
        <v>0.45100000000000001</v>
      </c>
      <c r="U240">
        <f>IFERROR(INDEX(BasicStats!$A:$AH,MATCH($A240,BasicStats!$B:$B,0),COLUMN()+1),INDEX(BasicStats!$A:$AH,MATCH($A240&amp;" NCAA",BasicStats!$B:$B,0),COLUMN()+1))</f>
        <v>295</v>
      </c>
      <c r="V240">
        <f>IFERROR(INDEX(BasicStats!$A:$AH,MATCH($A240,BasicStats!$B:$B,0),COLUMN()+1),INDEX(BasicStats!$A:$AH,MATCH($A240&amp;" NCAA",BasicStats!$B:$B,0),COLUMN()+1))</f>
        <v>840</v>
      </c>
      <c r="W240">
        <f>IFERROR(INDEX(BasicStats!$A:$AH,MATCH($A240,BasicStats!$B:$B,0),COLUMN()+1),INDEX(BasicStats!$A:$AH,MATCH($A240&amp;" NCAA",BasicStats!$B:$B,0),COLUMN()+1))</f>
        <v>0.35099999999999998</v>
      </c>
      <c r="X240">
        <f>IFERROR(INDEX(BasicStats!$A:$AH,MATCH($A240,BasicStats!$B:$B,0),COLUMN()+1),INDEX(BasicStats!$A:$AH,MATCH($A240&amp;" NCAA",BasicStats!$B:$B,0),COLUMN()+1))</f>
        <v>450</v>
      </c>
      <c r="Y240">
        <f>IFERROR(INDEX(BasicStats!$A:$AH,MATCH($A240,BasicStats!$B:$B,0),COLUMN()+1),INDEX(BasicStats!$A:$AH,MATCH($A240&amp;" NCAA",BasicStats!$B:$B,0),COLUMN()+1))</f>
        <v>624</v>
      </c>
      <c r="Z240">
        <f>IFERROR(INDEX(BasicStats!$A:$AH,MATCH($A240,BasicStats!$B:$B,0),COLUMN()+1),INDEX(BasicStats!$A:$AH,MATCH($A240&amp;" NCAA",BasicStats!$B:$B,0),COLUMN()+1))</f>
        <v>0.72099999999999997</v>
      </c>
      <c r="AA240">
        <f>IFERROR(INDEX(BasicStats!$A:$AH,MATCH($A240,BasicStats!$B:$B,0),COLUMN()+1),INDEX(BasicStats!$A:$AH,MATCH($A240&amp;" NCAA",BasicStats!$B:$B,0),COLUMN()+1))</f>
        <v>361</v>
      </c>
      <c r="AB240">
        <f>IFERROR(INDEX(BasicStats!$A:$AH,MATCH($A240,BasicStats!$B:$B,0),COLUMN()+1),INDEX(BasicStats!$A:$AH,MATCH($A240&amp;" NCAA",BasicStats!$B:$B,0),COLUMN()+1))</f>
        <v>1307</v>
      </c>
      <c r="AC240">
        <f>IFERROR(INDEX(BasicStats!$A:$AH,MATCH($A240,BasicStats!$B:$B,0),COLUMN()+1),INDEX(BasicStats!$A:$AH,MATCH($A240&amp;" NCAA",BasicStats!$B:$B,0),COLUMN()+1))</f>
        <v>501</v>
      </c>
      <c r="AD240">
        <f>IFERROR(INDEX(BasicStats!$A:$AH,MATCH($A240,BasicStats!$B:$B,0),COLUMN()+1),INDEX(BasicStats!$A:$AH,MATCH($A240&amp;" NCAA",BasicStats!$B:$B,0),COLUMN()+1))</f>
        <v>290</v>
      </c>
      <c r="AE240">
        <f>IFERROR(INDEX(BasicStats!$A:$AH,MATCH($A240,BasicStats!$B:$B,0),COLUMN()+1),INDEX(BasicStats!$A:$AH,MATCH($A240&amp;" NCAA",BasicStats!$B:$B,0),COLUMN()+1))</f>
        <v>163</v>
      </c>
      <c r="AF240">
        <f>IFERROR(INDEX(BasicStats!$A:$AH,MATCH($A240,BasicStats!$B:$B,0),COLUMN()+1),INDEX(BasicStats!$A:$AH,MATCH($A240&amp;" NCAA",BasicStats!$B:$B,0),COLUMN()+1))</f>
        <v>442</v>
      </c>
      <c r="AG240" s="38">
        <f>IFERROR(INDEX(AdvancedStats!$A:$AD,MATCH($A240,AdvancedStats!$B:$B,0),COLUMN()-15),INDEX(AdvancedStats!$A:$AD,MATCH($A240&amp;" NCAA",AdvancedStats!$B:$B,0),COLUMN()-15))</f>
        <v>65.5</v>
      </c>
      <c r="AH240" s="38">
        <f>IFERROR(INDEX(AdvancedStats!$A:$AD,MATCH($A240,AdvancedStats!$B:$B,0),COLUMN()-15),INDEX(AdvancedStats!$A:$AD,MATCH($A240&amp;" NCAA",AdvancedStats!$B:$B,0),COLUMN()-15))</f>
        <v>106.3</v>
      </c>
      <c r="AI240" s="38">
        <f>IFERROR(INDEX(AdvancedStats!$A:$AD,MATCH($A240,AdvancedStats!$B:$B,0),COLUMN()-15),INDEX(AdvancedStats!$A:$AD,MATCH($A240&amp;" NCAA",AdvancedStats!$B:$B,0),COLUMN()-15))</f>
        <v>0.29399999999999998</v>
      </c>
      <c r="AJ240" s="38">
        <f>IFERROR(INDEX(AdvancedStats!$A:$AD,MATCH($A240,AdvancedStats!$B:$B,0),COLUMN()-15),INDEX(AdvancedStats!$A:$AD,MATCH($A240&amp;" NCAA",AdvancedStats!$B:$B,0),COLUMN()-15))</f>
        <v>0.39500000000000002</v>
      </c>
      <c r="AK240" s="38">
        <f>IFERROR(INDEX(AdvancedStats!$A:$AD,MATCH($A240,AdvancedStats!$B:$B,0),COLUMN()-15),INDEX(AdvancedStats!$A:$AD,MATCH($A240&amp;" NCAA",AdvancedStats!$B:$B,0),COLUMN()-15))</f>
        <v>0.54900000000000004</v>
      </c>
      <c r="AL240" s="38">
        <f>IFERROR(INDEX(AdvancedStats!$A:$AD,MATCH($A240,AdvancedStats!$B:$B,0),COLUMN()-15),INDEX(AdvancedStats!$A:$AD,MATCH($A240&amp;" NCAA",AdvancedStats!$B:$B,0),COLUMN()-15))</f>
        <v>51.1</v>
      </c>
      <c r="AM240" s="38">
        <f>IFERROR(INDEX(AdvancedStats!$A:$AD,MATCH($A240,AdvancedStats!$B:$B,0),COLUMN()-15),INDEX(AdvancedStats!$A:$AD,MATCH($A240&amp;" NCAA",AdvancedStats!$B:$B,0),COLUMN()-15))</f>
        <v>52.3</v>
      </c>
      <c r="AN240" s="38">
        <f>IFERROR(INDEX(AdvancedStats!$A:$AD,MATCH($A240,AdvancedStats!$B:$B,0),COLUMN()-15),INDEX(AdvancedStats!$A:$AD,MATCH($A240&amp;" NCAA",AdvancedStats!$B:$B,0),COLUMN()-15))</f>
        <v>11.6</v>
      </c>
      <c r="AO240" s="38">
        <f>IFERROR(INDEX(AdvancedStats!$A:$AD,MATCH($A240,AdvancedStats!$B:$B,0),COLUMN()-15),INDEX(AdvancedStats!$A:$AD,MATCH($A240&amp;" NCAA",AdvancedStats!$B:$B,0),COLUMN()-15))</f>
        <v>14.7</v>
      </c>
      <c r="AP240" s="38">
        <f>IFERROR(INDEX(AdvancedStats!$A:$AD,MATCH($A240,AdvancedStats!$B:$B,0),COLUMN()-15),INDEX(AdvancedStats!$A:$AD,MATCH($A240&amp;" NCAA",AdvancedStats!$B:$B,0),COLUMN()-15))</f>
        <v>0.52</v>
      </c>
      <c r="AQ240" s="38">
        <f>IFERROR(INDEX(AdvancedStats!$A:$AD,MATCH($A240,AdvancedStats!$B:$B,0),COLUMN()-15),INDEX(AdvancedStats!$A:$AD,MATCH($A240&amp;" NCAA",AdvancedStats!$B:$B,0),COLUMN()-15))</f>
        <v>15.4</v>
      </c>
      <c r="AR240" s="38">
        <f>IFERROR(INDEX(AdvancedStats!$A:$AD,MATCH($A240,AdvancedStats!$B:$B,0),COLUMN()-15),INDEX(AdvancedStats!$A:$AD,MATCH($A240&amp;" NCAA",AdvancedStats!$B:$B,0),COLUMN()-15))</f>
        <v>29.1</v>
      </c>
      <c r="AS240" s="38">
        <f>IFERROR(INDEX(AdvancedStats!$A:$AD,MATCH($A240,AdvancedStats!$B:$B,0),COLUMN()-15),INDEX(AdvancedStats!$A:$AD,MATCH($A240&amp;" NCAA",AdvancedStats!$B:$B,0),COLUMN()-15))</f>
        <v>0.21199999999999999</v>
      </c>
      <c r="AT240" s="39">
        <f>IFERROR(INDEX(AdvancedOpponentStats!$A:$AD,MATCH($A240,AdvancedOpponentStats!$B:$B,0),COLUMN()-27),INDEX(AdvancedOpponentStats!$A:$AD,MATCH($A240&amp;" NCAA",AdvancedOpponentStats!$B:$B,0),COLUMN()-27))</f>
        <v>94.4</v>
      </c>
      <c r="AU240" s="39">
        <f>IFERROR(INDEX(AdvancedOpponentStats!$A:$AD,MATCH($A240,AdvancedOpponentStats!$B:$B,0),COLUMN()-27),INDEX(AdvancedOpponentStats!$A:$AD,MATCH($A240&amp;" NCAA",AdvancedOpponentStats!$B:$B,0),COLUMN()-27))</f>
        <v>0.33900000000000002</v>
      </c>
      <c r="AV240" s="39">
        <f>IFERROR(INDEX(AdvancedOpponentStats!$A:$AD,MATCH($A240,AdvancedOpponentStats!$B:$B,0),COLUMN()-27),INDEX(AdvancedOpponentStats!$A:$AD,MATCH($A240&amp;" NCAA",AdvancedOpponentStats!$B:$B,0),COLUMN()-27))</f>
        <v>0.45400000000000001</v>
      </c>
      <c r="AW240" s="39">
        <f>IFERROR(INDEX(AdvancedOpponentStats!$A:$AD,MATCH($A240,AdvancedOpponentStats!$B:$B,0),COLUMN()-27),INDEX(AdvancedOpponentStats!$A:$AD,MATCH($A240&amp;" NCAA",AdvancedOpponentStats!$B:$B,0),COLUMN()-27))</f>
        <v>0.502</v>
      </c>
      <c r="AX240" s="39">
        <f>IFERROR(INDEX(AdvancedOpponentStats!$A:$AD,MATCH($A240,AdvancedOpponentStats!$B:$B,0),COLUMN()-27),INDEX(AdvancedOpponentStats!$A:$AD,MATCH($A240&amp;" NCAA",AdvancedOpponentStats!$B:$B,0),COLUMN()-27))</f>
        <v>48.9</v>
      </c>
      <c r="AY240" s="39">
        <f>IFERROR(INDEX(AdvancedOpponentStats!$A:$AD,MATCH($A240,AdvancedOpponentStats!$B:$B,0),COLUMN()-27),INDEX(AdvancedOpponentStats!$A:$AD,MATCH($A240&amp;" NCAA",AdvancedOpponentStats!$B:$B,0),COLUMN()-27))</f>
        <v>55.1</v>
      </c>
      <c r="AZ240" s="39">
        <f>IFERROR(INDEX(AdvancedOpponentStats!$A:$AD,MATCH($A240,AdvancedOpponentStats!$B:$B,0),COLUMN()-27),INDEX(AdvancedOpponentStats!$A:$AD,MATCH($A240&amp;" NCAA",AdvancedOpponentStats!$B:$B,0),COLUMN()-27))</f>
        <v>7.9</v>
      </c>
      <c r="BA240" s="39">
        <f>IFERROR(INDEX(AdvancedOpponentStats!$A:$AD,MATCH($A240,AdvancedOpponentStats!$B:$B,0),COLUMN()-27),INDEX(AdvancedOpponentStats!$A:$AD,MATCH($A240&amp;" NCAA",AdvancedOpponentStats!$B:$B,0),COLUMN()-27))</f>
        <v>7.9</v>
      </c>
      <c r="BB240" s="39">
        <f>IFERROR(INDEX(AdvancedOpponentStats!$A:$AD,MATCH($A240,AdvancedOpponentStats!$B:$B,0),COLUMN()-27),INDEX(AdvancedOpponentStats!$A:$AD,MATCH($A240&amp;" NCAA",AdvancedOpponentStats!$B:$B,0),COLUMN()-27))</f>
        <v>0.46400000000000002</v>
      </c>
      <c r="BC240" s="39">
        <f>IFERROR(INDEX(AdvancedOpponentStats!$A:$AD,MATCH($A240,AdvancedOpponentStats!$B:$B,0),COLUMN()-27),INDEX(AdvancedOpponentStats!$A:$AD,MATCH($A240&amp;" NCAA",AdvancedOpponentStats!$B:$B,0),COLUMN()-27))</f>
        <v>18.2</v>
      </c>
      <c r="BD240" s="39">
        <f>IFERROR(INDEX(AdvancedOpponentStats!$A:$AD,MATCH($A240,AdvancedOpponentStats!$B:$B,0),COLUMN()-27),INDEX(AdvancedOpponentStats!$A:$AD,MATCH($A240&amp;" NCAA",AdvancedOpponentStats!$B:$B,0),COLUMN()-27))</f>
        <v>28.2</v>
      </c>
      <c r="BE240" s="39">
        <f>IFERROR(INDEX(AdvancedOpponentStats!$A:$AD,MATCH($A240,AdvancedOpponentStats!$B:$B,0),COLUMN()-27),INDEX(AdvancedOpponentStats!$A:$AD,MATCH($A240&amp;" NCAA",AdvancedOpponentStats!$B:$B,0),COLUMN()-27))</f>
        <v>0.23799999999999999</v>
      </c>
      <c r="BF240" s="41">
        <f>IFERROR(INDEX(TeamRankings!$A:$R,MATCH($A240,TeamRankings!$B:$B,0),COLUMN()-49),INDEX(TeamRankings!$A:$R,MATCH($A240&amp;" NCAA",TeamRankings!$B:$B,0),COLUMN()-49))</f>
        <v>7.82</v>
      </c>
      <c r="BG240" s="41">
        <f>IFERROR(INDEX(TeamRankings!$A:$R,MATCH($A240,TeamRankings!$B:$B,0),COLUMN()-48),INDEX(TeamRankings!$A:$R,MATCH($A240&amp;" NCAA",TeamRankings!$B:$B,0),COLUMN()-48))</f>
        <v>6.17</v>
      </c>
      <c r="BH240" s="41">
        <f>IFERROR(INDEX(TeamRankings!$A:$R,MATCH($A240,TeamRankings!$B:$B,0),COLUMN()-47),INDEX(TeamRankings!$A:$R,MATCH($A240&amp;" NCAA",TeamRankings!$B:$B,0),COLUMN()-47))</f>
        <v>0.71</v>
      </c>
      <c r="BI240" s="41">
        <f>IFERROR(INDEX(TeamRankings!$A:$R,MATCH($A240,TeamRankings!$B:$B,0),COLUMN()-47),INDEX(TeamRankings!$A:$R,MATCH($A240&amp;" NCAA",TeamRankings!$B:$B,0),COLUMN()-47))</f>
        <v>13.28</v>
      </c>
      <c r="BJ240" s="41">
        <f>IFERROR(INDEX(TeamRankings!$A:$R,MATCH($A240,TeamRankings!$B:$B,0),COLUMN()-47),INDEX(TeamRankings!$A:$R,MATCH($A240&amp;" NCAA",TeamRankings!$B:$B,0),COLUMN()-47))</f>
        <v>13.98</v>
      </c>
      <c r="BK240" s="41">
        <f>IFERROR(INDEX(TeamRankings!$A:$R,MATCH($A240,TeamRankings!$B:$B,0),COLUMN()-47),INDEX(TeamRankings!$A:$R,MATCH($A240&amp;" NCAA",TeamRankings!$B:$B,0),COLUMN()-47))</f>
        <v>110.22</v>
      </c>
      <c r="BL240" s="41">
        <f>IFERROR(INDEX(TeamRankings!$A:$R,MATCH($A240,TeamRankings!$B:$B,0),COLUMN()-47),INDEX(TeamRankings!$A:$R,MATCH($A240&amp;" NCAA",TeamRankings!$B:$B,0),COLUMN()-47))</f>
        <v>88.88</v>
      </c>
      <c r="BM240" s="41">
        <f>IFERROR(INDEX(TeamRankings!$A:$R,MATCH($A240,TeamRankings!$B:$B,0),COLUMN()-47),INDEX(TeamRankings!$A:$R,MATCH($A240&amp;" NCAA",TeamRankings!$B:$B,0),COLUMN()-47))</f>
        <v>21.34</v>
      </c>
      <c r="BN240">
        <f t="shared" si="63"/>
        <v>65</v>
      </c>
      <c r="BO240">
        <f t="shared" si="64"/>
        <v>15</v>
      </c>
      <c r="BP240">
        <f t="shared" si="50"/>
        <v>70.026315789473685</v>
      </c>
      <c r="BQ240" s="41" t="str">
        <f>INDEX(TeamRankings!$A:$R,MATCH($A240,TeamRankings!$B:$B,0),3)</f>
        <v>Pac-12</v>
      </c>
      <c r="BR240" s="40">
        <f t="shared" si="51"/>
        <v>11.899999999999991</v>
      </c>
      <c r="BS240" s="40">
        <f t="shared" si="52"/>
        <v>-4.500000000000004E-2</v>
      </c>
      <c r="BT240" s="40">
        <f t="shared" si="53"/>
        <v>-5.8999999999999997E-2</v>
      </c>
      <c r="BU240" s="40">
        <f t="shared" si="54"/>
        <v>4.7000000000000042E-2</v>
      </c>
      <c r="BV240" s="40">
        <f t="shared" si="55"/>
        <v>2.2000000000000028</v>
      </c>
      <c r="BW240" s="40">
        <f t="shared" si="56"/>
        <v>-2.8000000000000043</v>
      </c>
      <c r="BX240" s="40">
        <f t="shared" si="57"/>
        <v>3.6999999999999993</v>
      </c>
      <c r="BY240" s="40">
        <f t="shared" si="58"/>
        <v>6.7999999999999989</v>
      </c>
      <c r="BZ240" s="40">
        <f t="shared" si="59"/>
        <v>5.5999999999999994E-2</v>
      </c>
      <c r="CA240" s="40">
        <f t="shared" si="60"/>
        <v>-2.7999999999999989</v>
      </c>
      <c r="CB240" s="40">
        <f t="shared" si="61"/>
        <v>0.90000000000000213</v>
      </c>
      <c r="CC240" s="40">
        <f t="shared" si="62"/>
        <v>-2.5999999999999995E-2</v>
      </c>
    </row>
    <row r="241" spans="1:81" x14ac:dyDescent="0.25">
      <c r="A241" t="s">
        <v>362</v>
      </c>
      <c r="B241">
        <f>IFERROR(INDEX(BasicStats!$A:$AH,MATCH($A241,BasicStats!$B:$B,0),COLUMN()+1),INDEX(BasicStats!$A:$AH,MATCH($A241&amp;" NCAA",BasicStats!$B:$B,0),COLUMN()+1))</f>
        <v>32</v>
      </c>
      <c r="C241">
        <f>IFERROR(INDEX(BasicStats!$A:$AH,MATCH($A241,BasicStats!$B:$B,0),COLUMN()+1),INDEX(BasicStats!$A:$AH,MATCH($A241&amp;" NCAA",BasicStats!$B:$B,0),COLUMN()+1))</f>
        <v>14</v>
      </c>
      <c r="D241">
        <f>IFERROR(INDEX(BasicStats!$A:$AH,MATCH($A241,BasicStats!$B:$B,0),COLUMN()+1),INDEX(BasicStats!$A:$AH,MATCH($A241&amp;" NCAA",BasicStats!$B:$B,0),COLUMN()+1))</f>
        <v>18</v>
      </c>
      <c r="E241">
        <f>IFERROR(INDEX(BasicStats!$A:$AH,MATCH($A241,BasicStats!$B:$B,0),COLUMN()+1),INDEX(BasicStats!$A:$AH,MATCH($A241&amp;" NCAA",BasicStats!$B:$B,0),COLUMN()+1))</f>
        <v>0.438</v>
      </c>
      <c r="F241">
        <f>IFERROR(INDEX(BasicStats!$A:$AH,MATCH($A241,BasicStats!$B:$B,0),COLUMN()+1),INDEX(BasicStats!$A:$AH,MATCH($A241&amp;" NCAA",BasicStats!$B:$B,0),COLUMN()+1))</f>
        <v>-2.4500000000000002</v>
      </c>
      <c r="G241">
        <f>IFERROR(INDEX(BasicStats!$A:$AH,MATCH($A241,BasicStats!$B:$B,0),COLUMN()+1),INDEX(BasicStats!$A:$AH,MATCH($A241&amp;" NCAA",BasicStats!$B:$B,0),COLUMN()+1))</f>
        <v>1.99</v>
      </c>
      <c r="H241">
        <f>IFERROR(INDEX(BasicStats!$A:$AH,MATCH($A241,BasicStats!$B:$B,0),COLUMN()+1),INDEX(BasicStats!$A:$AH,MATCH($A241&amp;" NCAA",BasicStats!$B:$B,0),COLUMN()+1))</f>
        <v>4</v>
      </c>
      <c r="I241">
        <f>IFERROR(INDEX(BasicStats!$A:$AH,MATCH($A241,BasicStats!$B:$B,0),COLUMN()+1),INDEX(BasicStats!$A:$AH,MATCH($A241&amp;" NCAA",BasicStats!$B:$B,0),COLUMN()+1))</f>
        <v>12</v>
      </c>
      <c r="J241">
        <f>IFERROR(INDEX(BasicStats!$A:$AH,MATCH($A241,BasicStats!$B:$B,0),COLUMN()+1),INDEX(BasicStats!$A:$AH,MATCH($A241&amp;" NCAA",BasicStats!$B:$B,0),COLUMN()+1))</f>
        <v>9</v>
      </c>
      <c r="K241">
        <f>IFERROR(INDEX(BasicStats!$A:$AH,MATCH($A241,BasicStats!$B:$B,0),COLUMN()+1),INDEX(BasicStats!$A:$AH,MATCH($A241&amp;" NCAA",BasicStats!$B:$B,0),COLUMN()+1))</f>
        <v>7</v>
      </c>
      <c r="L241">
        <f>IFERROR(INDEX(BasicStats!$A:$AH,MATCH($A241,BasicStats!$B:$B,0),COLUMN()+1),INDEX(BasicStats!$A:$AH,MATCH($A241&amp;" NCAA",BasicStats!$B:$B,0),COLUMN()+1))</f>
        <v>5</v>
      </c>
      <c r="M241">
        <f>IFERROR(INDEX(BasicStats!$A:$AH,MATCH($A241,BasicStats!$B:$B,0),COLUMN()+1),INDEX(BasicStats!$A:$AH,MATCH($A241&amp;" NCAA",BasicStats!$B:$B,0),COLUMN()+1))</f>
        <v>10</v>
      </c>
      <c r="N241">
        <f>IFERROR(INDEX(BasicStats!$A:$AH,MATCH($A241,BasicStats!$B:$B,0),COLUMN()+1),INDEX(BasicStats!$A:$AH,MATCH($A241&amp;" NCAA",BasicStats!$B:$B,0),COLUMN()+1))</f>
        <v>2138</v>
      </c>
      <c r="O241">
        <f>IFERROR(INDEX(BasicStats!$A:$AH,MATCH($A241,BasicStats!$B:$B,0),COLUMN()+1),INDEX(BasicStats!$A:$AH,MATCH($A241&amp;" NCAA",BasicStats!$B:$B,0),COLUMN()+1))</f>
        <v>2241</v>
      </c>
      <c r="P241">
        <f>IFERROR(INDEX(BasicStats!$A:$AH,MATCH($A241,BasicStats!$B:$B,0),COLUMN()+1),INDEX(BasicStats!$A:$AH,MATCH($A241&amp;" NCAA",BasicStats!$B:$B,0),COLUMN()+1))</f>
        <v>0</v>
      </c>
      <c r="Q241">
        <f>IFERROR(INDEX(BasicStats!$A:$AH,MATCH($A241,BasicStats!$B:$B,0),COLUMN()+1),INDEX(BasicStats!$A:$AH,MATCH($A241&amp;" NCAA",BasicStats!$B:$B,0),COLUMN()+1))</f>
        <v>1290</v>
      </c>
      <c r="R241">
        <f>IFERROR(INDEX(BasicStats!$A:$AH,MATCH($A241,BasicStats!$B:$B,0),COLUMN()+1),INDEX(BasicStats!$A:$AH,MATCH($A241&amp;" NCAA",BasicStats!$B:$B,0),COLUMN()+1))</f>
        <v>710</v>
      </c>
      <c r="S241">
        <f>IFERROR(INDEX(BasicStats!$A:$AH,MATCH($A241,BasicStats!$B:$B,0),COLUMN()+1),INDEX(BasicStats!$A:$AH,MATCH($A241&amp;" NCAA",BasicStats!$B:$B,0),COLUMN()+1))</f>
        <v>1680</v>
      </c>
      <c r="T241">
        <f>IFERROR(INDEX(BasicStats!$A:$AH,MATCH($A241,BasicStats!$B:$B,0),COLUMN()+1),INDEX(BasicStats!$A:$AH,MATCH($A241&amp;" NCAA",BasicStats!$B:$B,0),COLUMN()+1))</f>
        <v>0.42299999999999999</v>
      </c>
      <c r="U241">
        <f>IFERROR(INDEX(BasicStats!$A:$AH,MATCH($A241,BasicStats!$B:$B,0),COLUMN()+1),INDEX(BasicStats!$A:$AH,MATCH($A241&amp;" NCAA",BasicStats!$B:$B,0),COLUMN()+1))</f>
        <v>198</v>
      </c>
      <c r="V241">
        <f>IFERROR(INDEX(BasicStats!$A:$AH,MATCH($A241,BasicStats!$B:$B,0),COLUMN()+1),INDEX(BasicStats!$A:$AH,MATCH($A241&amp;" NCAA",BasicStats!$B:$B,0),COLUMN()+1))</f>
        <v>564</v>
      </c>
      <c r="W241">
        <f>IFERROR(INDEX(BasicStats!$A:$AH,MATCH($A241,BasicStats!$B:$B,0),COLUMN()+1),INDEX(BasicStats!$A:$AH,MATCH($A241&amp;" NCAA",BasicStats!$B:$B,0),COLUMN()+1))</f>
        <v>0.35099999999999998</v>
      </c>
      <c r="X241">
        <f>IFERROR(INDEX(BasicStats!$A:$AH,MATCH($A241,BasicStats!$B:$B,0),COLUMN()+1),INDEX(BasicStats!$A:$AH,MATCH($A241&amp;" NCAA",BasicStats!$B:$B,0),COLUMN()+1))</f>
        <v>520</v>
      </c>
      <c r="Y241">
        <f>IFERROR(INDEX(BasicStats!$A:$AH,MATCH($A241,BasicStats!$B:$B,0),COLUMN()+1),INDEX(BasicStats!$A:$AH,MATCH($A241&amp;" NCAA",BasicStats!$B:$B,0),COLUMN()+1))</f>
        <v>696</v>
      </c>
      <c r="Z241">
        <f>IFERROR(INDEX(BasicStats!$A:$AH,MATCH($A241,BasicStats!$B:$B,0),COLUMN()+1),INDEX(BasicStats!$A:$AH,MATCH($A241&amp;" NCAA",BasicStats!$B:$B,0),COLUMN()+1))</f>
        <v>0.747</v>
      </c>
      <c r="AA241">
        <f>IFERROR(INDEX(BasicStats!$A:$AH,MATCH($A241,BasicStats!$B:$B,0),COLUMN()+1),INDEX(BasicStats!$A:$AH,MATCH($A241&amp;" NCAA",BasicStats!$B:$B,0),COLUMN()+1))</f>
        <v>285</v>
      </c>
      <c r="AB241">
        <f>IFERROR(INDEX(BasicStats!$A:$AH,MATCH($A241,BasicStats!$B:$B,0),COLUMN()+1),INDEX(BasicStats!$A:$AH,MATCH($A241&amp;" NCAA",BasicStats!$B:$B,0),COLUMN()+1))</f>
        <v>1041</v>
      </c>
      <c r="AC241">
        <f>IFERROR(INDEX(BasicStats!$A:$AH,MATCH($A241,BasicStats!$B:$B,0),COLUMN()+1),INDEX(BasicStats!$A:$AH,MATCH($A241&amp;" NCAA",BasicStats!$B:$B,0),COLUMN()+1))</f>
        <v>322</v>
      </c>
      <c r="AD241">
        <f>IFERROR(INDEX(BasicStats!$A:$AH,MATCH($A241,BasicStats!$B:$B,0),COLUMN()+1),INDEX(BasicStats!$A:$AH,MATCH($A241&amp;" NCAA",BasicStats!$B:$B,0),COLUMN()+1))</f>
        <v>196</v>
      </c>
      <c r="AE241">
        <f>IFERROR(INDEX(BasicStats!$A:$AH,MATCH($A241,BasicStats!$B:$B,0),COLUMN()+1),INDEX(BasicStats!$A:$AH,MATCH($A241&amp;" NCAA",BasicStats!$B:$B,0),COLUMN()+1))</f>
        <v>46</v>
      </c>
      <c r="AF241">
        <f>IFERROR(INDEX(BasicStats!$A:$AH,MATCH($A241,BasicStats!$B:$B,0),COLUMN()+1),INDEX(BasicStats!$A:$AH,MATCH($A241&amp;" NCAA",BasicStats!$B:$B,0),COLUMN()+1))</f>
        <v>423</v>
      </c>
      <c r="AG241" s="38">
        <f>IFERROR(INDEX(AdvancedStats!$A:$AD,MATCH($A241,AdvancedStats!$B:$B,0),COLUMN()-15),INDEX(AdvancedStats!$A:$AD,MATCH($A241&amp;" NCAA",AdvancedStats!$B:$B,0),COLUMN()-15))</f>
        <v>66.7</v>
      </c>
      <c r="AH241" s="38">
        <f>IFERROR(INDEX(AdvancedStats!$A:$AD,MATCH($A241,AdvancedStats!$B:$B,0),COLUMN()-15),INDEX(AdvancedStats!$A:$AD,MATCH($A241&amp;" NCAA",AdvancedStats!$B:$B,0),COLUMN()-15))</f>
        <v>99.4</v>
      </c>
      <c r="AI241" s="38">
        <f>IFERROR(INDEX(AdvancedStats!$A:$AD,MATCH($A241,AdvancedStats!$B:$B,0),COLUMN()-15),INDEX(AdvancedStats!$A:$AD,MATCH($A241&amp;" NCAA",AdvancedStats!$B:$B,0),COLUMN()-15))</f>
        <v>0.41399999999999998</v>
      </c>
      <c r="AJ241" s="38">
        <f>IFERROR(INDEX(AdvancedStats!$A:$AD,MATCH($A241,AdvancedStats!$B:$B,0),COLUMN()-15),INDEX(AdvancedStats!$A:$AD,MATCH($A241&amp;" NCAA",AdvancedStats!$B:$B,0),COLUMN()-15))</f>
        <v>0.33600000000000002</v>
      </c>
      <c r="AK241" s="38">
        <f>IFERROR(INDEX(AdvancedStats!$A:$AD,MATCH($A241,AdvancedStats!$B:$B,0),COLUMN()-15),INDEX(AdvancedStats!$A:$AD,MATCH($A241&amp;" NCAA",AdvancedStats!$B:$B,0),COLUMN()-15))</f>
        <v>0.53200000000000003</v>
      </c>
      <c r="AL241" s="38">
        <f>IFERROR(INDEX(AdvancedStats!$A:$AD,MATCH($A241,AdvancedStats!$B:$B,0),COLUMN()-15),INDEX(AdvancedStats!$A:$AD,MATCH($A241&amp;" NCAA",AdvancedStats!$B:$B,0),COLUMN()-15))</f>
        <v>51.2</v>
      </c>
      <c r="AM241" s="38">
        <f>IFERROR(INDEX(AdvancedStats!$A:$AD,MATCH($A241,AdvancedStats!$B:$B,0),COLUMN()-15),INDEX(AdvancedStats!$A:$AD,MATCH($A241&amp;" NCAA",AdvancedStats!$B:$B,0),COLUMN()-15))</f>
        <v>45.4</v>
      </c>
      <c r="AN241" s="38">
        <f>IFERROR(INDEX(AdvancedStats!$A:$AD,MATCH($A241,AdvancedStats!$B:$B,0),COLUMN()-15),INDEX(AdvancedStats!$A:$AD,MATCH($A241&amp;" NCAA",AdvancedStats!$B:$B,0),COLUMN()-15))</f>
        <v>9.1</v>
      </c>
      <c r="AO241" s="38">
        <f>IFERROR(INDEX(AdvancedStats!$A:$AD,MATCH($A241,AdvancedStats!$B:$B,0),COLUMN()-15),INDEX(AdvancedStats!$A:$AD,MATCH($A241&amp;" NCAA",AdvancedStats!$B:$B,0),COLUMN()-15))</f>
        <v>5</v>
      </c>
      <c r="AP241" s="38">
        <f>IFERROR(INDEX(AdvancedStats!$A:$AD,MATCH($A241,AdvancedStats!$B:$B,0),COLUMN()-15),INDEX(AdvancedStats!$A:$AD,MATCH($A241&amp;" NCAA",AdvancedStats!$B:$B,0),COLUMN()-15))</f>
        <v>0.48199999999999998</v>
      </c>
      <c r="AQ241" s="38">
        <f>IFERROR(INDEX(AdvancedStats!$A:$AD,MATCH($A241,AdvancedStats!$B:$B,0),COLUMN()-15),INDEX(AdvancedStats!$A:$AD,MATCH($A241&amp;" NCAA",AdvancedStats!$B:$B,0),COLUMN()-15))</f>
        <v>17.399999999999999</v>
      </c>
      <c r="AR241" s="38">
        <f>IFERROR(INDEX(AdvancedStats!$A:$AD,MATCH($A241,AdvancedStats!$B:$B,0),COLUMN()-15),INDEX(AdvancedStats!$A:$AD,MATCH($A241&amp;" NCAA",AdvancedStats!$B:$B,0),COLUMN()-15))</f>
        <v>27</v>
      </c>
      <c r="AS241" s="38">
        <f>IFERROR(INDEX(AdvancedStats!$A:$AD,MATCH($A241,AdvancedStats!$B:$B,0),COLUMN()-15),INDEX(AdvancedStats!$A:$AD,MATCH($A241&amp;" NCAA",AdvancedStats!$B:$B,0),COLUMN()-15))</f>
        <v>0.31</v>
      </c>
      <c r="AT241" s="39">
        <f>IFERROR(INDEX(AdvancedOpponentStats!$A:$AD,MATCH($A241,AdvancedOpponentStats!$B:$B,0),COLUMN()-27),INDEX(AdvancedOpponentStats!$A:$AD,MATCH($A241&amp;" NCAA",AdvancedOpponentStats!$B:$B,0),COLUMN()-27))</f>
        <v>104.2</v>
      </c>
      <c r="AU241" s="39">
        <f>IFERROR(INDEX(AdvancedOpponentStats!$A:$AD,MATCH($A241,AdvancedOpponentStats!$B:$B,0),COLUMN()-27),INDEX(AdvancedOpponentStats!$A:$AD,MATCH($A241&amp;" NCAA",AdvancedOpponentStats!$B:$B,0),COLUMN()-27))</f>
        <v>0.41299999999999998</v>
      </c>
      <c r="AV241" s="39">
        <f>IFERROR(INDEX(AdvancedOpponentStats!$A:$AD,MATCH($A241,AdvancedOpponentStats!$B:$B,0),COLUMN()-27),INDEX(AdvancedOpponentStats!$A:$AD,MATCH($A241&amp;" NCAA",AdvancedOpponentStats!$B:$B,0),COLUMN()-27))</f>
        <v>0.434</v>
      </c>
      <c r="AW241" s="39">
        <f>IFERROR(INDEX(AdvancedOpponentStats!$A:$AD,MATCH($A241,AdvancedOpponentStats!$B:$B,0),COLUMN()-27),INDEX(AdvancedOpponentStats!$A:$AD,MATCH($A241&amp;" NCAA",AdvancedOpponentStats!$B:$B,0),COLUMN()-27))</f>
        <v>0.57399999999999995</v>
      </c>
      <c r="AX241" s="39">
        <f>IFERROR(INDEX(AdvancedOpponentStats!$A:$AD,MATCH($A241,AdvancedOpponentStats!$B:$B,0),COLUMN()-27),INDEX(AdvancedOpponentStats!$A:$AD,MATCH($A241&amp;" NCAA",AdvancedOpponentStats!$B:$B,0),COLUMN()-27))</f>
        <v>48.8</v>
      </c>
      <c r="AY241" s="39">
        <f>IFERROR(INDEX(AdvancedOpponentStats!$A:$AD,MATCH($A241,AdvancedOpponentStats!$B:$B,0),COLUMN()-27),INDEX(AdvancedOpponentStats!$A:$AD,MATCH($A241&amp;" NCAA",AdvancedOpponentStats!$B:$B,0),COLUMN()-27))</f>
        <v>48</v>
      </c>
      <c r="AZ241" s="39">
        <f>IFERROR(INDEX(AdvancedOpponentStats!$A:$AD,MATCH($A241,AdvancedOpponentStats!$B:$B,0),COLUMN()-27),INDEX(AdvancedOpponentStats!$A:$AD,MATCH($A241&amp;" NCAA",AdvancedOpponentStats!$B:$B,0),COLUMN()-27))</f>
        <v>8.8000000000000007</v>
      </c>
      <c r="BA241" s="39">
        <f>IFERROR(INDEX(AdvancedOpponentStats!$A:$AD,MATCH($A241,AdvancedOpponentStats!$B:$B,0),COLUMN()-27),INDEX(AdvancedOpponentStats!$A:$AD,MATCH($A241&amp;" NCAA",AdvancedOpponentStats!$B:$B,0),COLUMN()-27))</f>
        <v>10.9</v>
      </c>
      <c r="BB241" s="39">
        <f>IFERROR(INDEX(AdvancedOpponentStats!$A:$AD,MATCH($A241,AdvancedOpponentStats!$B:$B,0),COLUMN()-27),INDEX(AdvancedOpponentStats!$A:$AD,MATCH($A241&amp;" NCAA",AdvancedOpponentStats!$B:$B,0),COLUMN()-27))</f>
        <v>0.54200000000000004</v>
      </c>
      <c r="BC241" s="39">
        <f>IFERROR(INDEX(AdvancedOpponentStats!$A:$AD,MATCH($A241,AdvancedOpponentStats!$B:$B,0),COLUMN()-27),INDEX(AdvancedOpponentStats!$A:$AD,MATCH($A241&amp;" NCAA",AdvancedOpponentStats!$B:$B,0),COLUMN()-27))</f>
        <v>17.8</v>
      </c>
      <c r="BD241" s="39">
        <f>IFERROR(INDEX(AdvancedOpponentStats!$A:$AD,MATCH($A241,AdvancedOpponentStats!$B:$B,0),COLUMN()-27),INDEX(AdvancedOpponentStats!$A:$AD,MATCH($A241&amp;" NCAA",AdvancedOpponentStats!$B:$B,0),COLUMN()-27))</f>
        <v>22.8</v>
      </c>
      <c r="BE241" s="39">
        <f>IFERROR(INDEX(AdvancedOpponentStats!$A:$AD,MATCH($A241,AdvancedOpponentStats!$B:$B,0),COLUMN()-27),INDEX(AdvancedOpponentStats!$A:$AD,MATCH($A241&amp;" NCAA",AdvancedOpponentStats!$B:$B,0),COLUMN()-27))</f>
        <v>0.28999999999999998</v>
      </c>
      <c r="BF241" s="41">
        <f>IFERROR(INDEX(TeamRankings!$A:$R,MATCH($A241,TeamRankings!$B:$B,0),COLUMN()-49),INDEX(TeamRankings!$A:$R,MATCH($A241&amp;" NCAA",TeamRankings!$B:$B,0),COLUMN()-49))</f>
        <v>-3.22</v>
      </c>
      <c r="BG241" s="41">
        <f>IFERROR(INDEX(TeamRankings!$A:$R,MATCH($A241,TeamRankings!$B:$B,0),COLUMN()-48),INDEX(TeamRankings!$A:$R,MATCH($A241&amp;" NCAA",TeamRankings!$B:$B,0),COLUMN()-48))</f>
        <v>1.99</v>
      </c>
      <c r="BH241" s="41">
        <f>IFERROR(INDEX(TeamRankings!$A:$R,MATCH($A241,TeamRankings!$B:$B,0),COLUMN()-47),INDEX(TeamRankings!$A:$R,MATCH($A241&amp;" NCAA",TeamRankings!$B:$B,0),COLUMN()-47))</f>
        <v>-5.37</v>
      </c>
      <c r="BI241" s="41">
        <f>IFERROR(INDEX(TeamRankings!$A:$R,MATCH($A241,TeamRankings!$B:$B,0),COLUMN()-47),INDEX(TeamRankings!$A:$R,MATCH($A241&amp;" NCAA",TeamRankings!$B:$B,0),COLUMN()-47))</f>
        <v>2.93</v>
      </c>
      <c r="BJ241" s="41">
        <f>IFERROR(INDEX(TeamRankings!$A:$R,MATCH($A241,TeamRankings!$B:$B,0),COLUMN()-47),INDEX(TeamRankings!$A:$R,MATCH($A241&amp;" NCAA",TeamRankings!$B:$B,0),COLUMN()-47))</f>
        <v>-2.4500000000000002</v>
      </c>
      <c r="BK241" s="41">
        <f>IFERROR(INDEX(TeamRankings!$A:$R,MATCH($A241,TeamRankings!$B:$B,0),COLUMN()-47),INDEX(TeamRankings!$A:$R,MATCH($A241&amp;" NCAA",TeamRankings!$B:$B,0),COLUMN()-47))</f>
        <v>99.76</v>
      </c>
      <c r="BL241" s="41">
        <f>IFERROR(INDEX(TeamRankings!$A:$R,MATCH($A241,TeamRankings!$B:$B,0),COLUMN()-47),INDEX(TeamRankings!$A:$R,MATCH($A241&amp;" NCAA",TeamRankings!$B:$B,0),COLUMN()-47))</f>
        <v>103.61</v>
      </c>
      <c r="BM241" s="41">
        <f>IFERROR(INDEX(TeamRankings!$A:$R,MATCH($A241,TeamRankings!$B:$B,0),COLUMN()-47),INDEX(TeamRankings!$A:$R,MATCH($A241&amp;" NCAA",TeamRankings!$B:$B,0),COLUMN()-47))</f>
        <v>-3.85</v>
      </c>
      <c r="BN241">
        <f t="shared" si="63"/>
        <v>229</v>
      </c>
      <c r="BO241">
        <f t="shared" si="64"/>
        <v>172</v>
      </c>
      <c r="BP241">
        <f t="shared" si="50"/>
        <v>66.8125</v>
      </c>
      <c r="BQ241" s="41" t="str">
        <f>INDEX(TeamRankings!$A:$R,MATCH($A241,TeamRankings!$B:$B,0),3)</f>
        <v>WCC</v>
      </c>
      <c r="BR241" s="40">
        <f t="shared" si="51"/>
        <v>-4.7999999999999972</v>
      </c>
      <c r="BS241" s="40">
        <f t="shared" si="52"/>
        <v>1.0000000000000009E-3</v>
      </c>
      <c r="BT241" s="40">
        <f t="shared" si="53"/>
        <v>-9.7999999999999976E-2</v>
      </c>
      <c r="BU241" s="40">
        <f t="shared" si="54"/>
        <v>-4.1999999999999926E-2</v>
      </c>
      <c r="BV241" s="40">
        <f t="shared" si="55"/>
        <v>2.4000000000000057</v>
      </c>
      <c r="BW241" s="40">
        <f t="shared" si="56"/>
        <v>-2.6000000000000014</v>
      </c>
      <c r="BX241" s="40">
        <f t="shared" si="57"/>
        <v>0.29999999999999893</v>
      </c>
      <c r="BY241" s="40">
        <f t="shared" si="58"/>
        <v>-5.9</v>
      </c>
      <c r="BZ241" s="40">
        <f t="shared" si="59"/>
        <v>-6.0000000000000053E-2</v>
      </c>
      <c r="CA241" s="40">
        <f t="shared" si="60"/>
        <v>-0.40000000000000213</v>
      </c>
      <c r="CB241" s="40">
        <f t="shared" si="61"/>
        <v>4.1999999999999993</v>
      </c>
      <c r="CC241" s="40">
        <f t="shared" si="62"/>
        <v>2.0000000000000018E-2</v>
      </c>
    </row>
    <row r="242" spans="1:81" x14ac:dyDescent="0.25">
      <c r="A242" t="s">
        <v>363</v>
      </c>
      <c r="B242">
        <f>IFERROR(INDEX(BasicStats!$A:$AH,MATCH($A242,BasicStats!$B:$B,0),COLUMN()+1),INDEX(BasicStats!$A:$AH,MATCH($A242&amp;" NCAA",BasicStats!$B:$B,0),COLUMN()+1))</f>
        <v>32</v>
      </c>
      <c r="C242">
        <f>IFERROR(INDEX(BasicStats!$A:$AH,MATCH($A242,BasicStats!$B:$B,0),COLUMN()+1),INDEX(BasicStats!$A:$AH,MATCH($A242&amp;" NCAA",BasicStats!$B:$B,0),COLUMN()+1))</f>
        <v>14</v>
      </c>
      <c r="D242">
        <f>IFERROR(INDEX(BasicStats!$A:$AH,MATCH($A242,BasicStats!$B:$B,0),COLUMN()+1),INDEX(BasicStats!$A:$AH,MATCH($A242&amp;" NCAA",BasicStats!$B:$B,0),COLUMN()+1))</f>
        <v>18</v>
      </c>
      <c r="E242">
        <f>IFERROR(INDEX(BasicStats!$A:$AH,MATCH($A242,BasicStats!$B:$B,0),COLUMN()+1),INDEX(BasicStats!$A:$AH,MATCH($A242&amp;" NCAA",BasicStats!$B:$B,0),COLUMN()+1))</f>
        <v>0.438</v>
      </c>
      <c r="F242">
        <f>IFERROR(INDEX(BasicStats!$A:$AH,MATCH($A242,BasicStats!$B:$B,0),COLUMN()+1),INDEX(BasicStats!$A:$AH,MATCH($A242&amp;" NCAA",BasicStats!$B:$B,0),COLUMN()+1))</f>
        <v>12.62</v>
      </c>
      <c r="G242">
        <f>IFERROR(INDEX(BasicStats!$A:$AH,MATCH($A242,BasicStats!$B:$B,0),COLUMN()+1),INDEX(BasicStats!$A:$AH,MATCH($A242&amp;" NCAA",BasicStats!$B:$B,0),COLUMN()+1))</f>
        <v>11.59</v>
      </c>
      <c r="H242">
        <f>IFERROR(INDEX(BasicStats!$A:$AH,MATCH($A242,BasicStats!$B:$B,0),COLUMN()+1),INDEX(BasicStats!$A:$AH,MATCH($A242&amp;" NCAA",BasicStats!$B:$B,0),COLUMN()+1))</f>
        <v>7</v>
      </c>
      <c r="I242">
        <f>IFERROR(INDEX(BasicStats!$A:$AH,MATCH($A242,BasicStats!$B:$B,0),COLUMN()+1),INDEX(BasicStats!$A:$AH,MATCH($A242&amp;" NCAA",BasicStats!$B:$B,0),COLUMN()+1))</f>
        <v>13</v>
      </c>
      <c r="J242">
        <f>IFERROR(INDEX(BasicStats!$A:$AH,MATCH($A242,BasicStats!$B:$B,0),COLUMN()+1),INDEX(BasicStats!$A:$AH,MATCH($A242&amp;" NCAA",BasicStats!$B:$B,0),COLUMN()+1))</f>
        <v>9</v>
      </c>
      <c r="K242">
        <f>IFERROR(INDEX(BasicStats!$A:$AH,MATCH($A242,BasicStats!$B:$B,0),COLUMN()+1),INDEX(BasicStats!$A:$AH,MATCH($A242&amp;" NCAA",BasicStats!$B:$B,0),COLUMN()+1))</f>
        <v>6</v>
      </c>
      <c r="L242">
        <f>IFERROR(INDEX(BasicStats!$A:$AH,MATCH($A242,BasicStats!$B:$B,0),COLUMN()+1),INDEX(BasicStats!$A:$AH,MATCH($A242&amp;" NCAA",BasicStats!$B:$B,0),COLUMN()+1))</f>
        <v>3</v>
      </c>
      <c r="M242">
        <f>IFERROR(INDEX(BasicStats!$A:$AH,MATCH($A242,BasicStats!$B:$B,0),COLUMN()+1),INDEX(BasicStats!$A:$AH,MATCH($A242&amp;" NCAA",BasicStats!$B:$B,0),COLUMN()+1))</f>
        <v>9</v>
      </c>
      <c r="N242">
        <f>IFERROR(INDEX(BasicStats!$A:$AH,MATCH($A242,BasicStats!$B:$B,0),COLUMN()+1),INDEX(BasicStats!$A:$AH,MATCH($A242&amp;" NCAA",BasicStats!$B:$B,0),COLUMN()+1))</f>
        <v>2229</v>
      </c>
      <c r="O242">
        <f>IFERROR(INDEX(BasicStats!$A:$AH,MATCH($A242,BasicStats!$B:$B,0),COLUMN()+1),INDEX(BasicStats!$A:$AH,MATCH($A242&amp;" NCAA",BasicStats!$B:$B,0),COLUMN()+1))</f>
        <v>2196</v>
      </c>
      <c r="P242">
        <f>IFERROR(INDEX(BasicStats!$A:$AH,MATCH($A242,BasicStats!$B:$B,0),COLUMN()+1),INDEX(BasicStats!$A:$AH,MATCH($A242&amp;" NCAA",BasicStats!$B:$B,0),COLUMN()+1))</f>
        <v>0</v>
      </c>
      <c r="Q242">
        <f>IFERROR(INDEX(BasicStats!$A:$AH,MATCH($A242,BasicStats!$B:$B,0),COLUMN()+1),INDEX(BasicStats!$A:$AH,MATCH($A242&amp;" NCAA",BasicStats!$B:$B,0),COLUMN()+1))</f>
        <v>1295</v>
      </c>
      <c r="R242">
        <f>IFERROR(INDEX(BasicStats!$A:$AH,MATCH($A242,BasicStats!$B:$B,0),COLUMN()+1),INDEX(BasicStats!$A:$AH,MATCH($A242&amp;" NCAA",BasicStats!$B:$B,0),COLUMN()+1))</f>
        <v>791</v>
      </c>
      <c r="S242">
        <f>IFERROR(INDEX(BasicStats!$A:$AH,MATCH($A242,BasicStats!$B:$B,0),COLUMN()+1),INDEX(BasicStats!$A:$AH,MATCH($A242&amp;" NCAA",BasicStats!$B:$B,0),COLUMN()+1))</f>
        <v>1898</v>
      </c>
      <c r="T242">
        <f>IFERROR(INDEX(BasicStats!$A:$AH,MATCH($A242,BasicStats!$B:$B,0),COLUMN()+1),INDEX(BasicStats!$A:$AH,MATCH($A242&amp;" NCAA",BasicStats!$B:$B,0),COLUMN()+1))</f>
        <v>0.41699999999999998</v>
      </c>
      <c r="U242">
        <f>IFERROR(INDEX(BasicStats!$A:$AH,MATCH($A242,BasicStats!$B:$B,0),COLUMN()+1),INDEX(BasicStats!$A:$AH,MATCH($A242&amp;" NCAA",BasicStats!$B:$B,0),COLUMN()+1))</f>
        <v>222</v>
      </c>
      <c r="V242">
        <f>IFERROR(INDEX(BasicStats!$A:$AH,MATCH($A242,BasicStats!$B:$B,0),COLUMN()+1),INDEX(BasicStats!$A:$AH,MATCH($A242&amp;" NCAA",BasicStats!$B:$B,0),COLUMN()+1))</f>
        <v>693</v>
      </c>
      <c r="W242">
        <f>IFERROR(INDEX(BasicStats!$A:$AH,MATCH($A242,BasicStats!$B:$B,0),COLUMN()+1),INDEX(BasicStats!$A:$AH,MATCH($A242&amp;" NCAA",BasicStats!$B:$B,0),COLUMN()+1))</f>
        <v>0.32</v>
      </c>
      <c r="X242">
        <f>IFERROR(INDEX(BasicStats!$A:$AH,MATCH($A242,BasicStats!$B:$B,0),COLUMN()+1),INDEX(BasicStats!$A:$AH,MATCH($A242&amp;" NCAA",BasicStats!$B:$B,0),COLUMN()+1))</f>
        <v>425</v>
      </c>
      <c r="Y242">
        <f>IFERROR(INDEX(BasicStats!$A:$AH,MATCH($A242,BasicStats!$B:$B,0),COLUMN()+1),INDEX(BasicStats!$A:$AH,MATCH($A242&amp;" NCAA",BasicStats!$B:$B,0),COLUMN()+1))</f>
        <v>613</v>
      </c>
      <c r="Z242">
        <f>IFERROR(INDEX(BasicStats!$A:$AH,MATCH($A242,BasicStats!$B:$B,0),COLUMN()+1),INDEX(BasicStats!$A:$AH,MATCH($A242&amp;" NCAA",BasicStats!$B:$B,0),COLUMN()+1))</f>
        <v>0.69299999999999995</v>
      </c>
      <c r="AA242">
        <f>IFERROR(INDEX(BasicStats!$A:$AH,MATCH($A242,BasicStats!$B:$B,0),COLUMN()+1),INDEX(BasicStats!$A:$AH,MATCH($A242&amp;" NCAA",BasicStats!$B:$B,0),COLUMN()+1))</f>
        <v>382</v>
      </c>
      <c r="AB242">
        <f>IFERROR(INDEX(BasicStats!$A:$AH,MATCH($A242,BasicStats!$B:$B,0),COLUMN()+1),INDEX(BasicStats!$A:$AH,MATCH($A242&amp;" NCAA",BasicStats!$B:$B,0),COLUMN()+1))</f>
        <v>1174</v>
      </c>
      <c r="AC242">
        <f>IFERROR(INDEX(BasicStats!$A:$AH,MATCH($A242,BasicStats!$B:$B,0),COLUMN()+1),INDEX(BasicStats!$A:$AH,MATCH($A242&amp;" NCAA",BasicStats!$B:$B,0),COLUMN()+1))</f>
        <v>389</v>
      </c>
      <c r="AD242">
        <f>IFERROR(INDEX(BasicStats!$A:$AH,MATCH($A242,BasicStats!$B:$B,0),COLUMN()+1),INDEX(BasicStats!$A:$AH,MATCH($A242&amp;" NCAA",BasicStats!$B:$B,0),COLUMN()+1))</f>
        <v>245</v>
      </c>
      <c r="AE242">
        <f>IFERROR(INDEX(BasicStats!$A:$AH,MATCH($A242,BasicStats!$B:$B,0),COLUMN()+1),INDEX(BasicStats!$A:$AH,MATCH($A242&amp;" NCAA",BasicStats!$B:$B,0),COLUMN()+1))</f>
        <v>122</v>
      </c>
      <c r="AF242">
        <f>IFERROR(INDEX(BasicStats!$A:$AH,MATCH($A242,BasicStats!$B:$B,0),COLUMN()+1),INDEX(BasicStats!$A:$AH,MATCH($A242&amp;" NCAA",BasicStats!$B:$B,0),COLUMN()+1))</f>
        <v>399</v>
      </c>
      <c r="AG242" s="38">
        <f>IFERROR(INDEX(AdvancedStats!$A:$AD,MATCH($A242,AdvancedStats!$B:$B,0),COLUMN()-15),INDEX(AdvancedStats!$A:$AD,MATCH($A242&amp;" NCAA",AdvancedStats!$B:$B,0),COLUMN()-15))</f>
        <v>68.2</v>
      </c>
      <c r="AH242" s="38">
        <f>IFERROR(INDEX(AdvancedStats!$A:$AD,MATCH($A242,AdvancedStats!$B:$B,0),COLUMN()-15),INDEX(AdvancedStats!$A:$AD,MATCH($A242&amp;" NCAA",AdvancedStats!$B:$B,0),COLUMN()-15))</f>
        <v>101</v>
      </c>
      <c r="AI242" s="38">
        <f>IFERROR(INDEX(AdvancedStats!$A:$AD,MATCH($A242,AdvancedStats!$B:$B,0),COLUMN()-15),INDEX(AdvancedStats!$A:$AD,MATCH($A242&amp;" NCAA",AdvancedStats!$B:$B,0),COLUMN()-15))</f>
        <v>0.32300000000000001</v>
      </c>
      <c r="AJ242" s="38">
        <f>IFERROR(INDEX(AdvancedStats!$A:$AD,MATCH($A242,AdvancedStats!$B:$B,0),COLUMN()-15),INDEX(AdvancedStats!$A:$AD,MATCH($A242&amp;" NCAA",AdvancedStats!$B:$B,0),COLUMN()-15))</f>
        <v>0.36499999999999999</v>
      </c>
      <c r="AK242" s="38">
        <f>IFERROR(INDEX(AdvancedStats!$A:$AD,MATCH($A242,AdvancedStats!$B:$B,0),COLUMN()-15),INDEX(AdvancedStats!$A:$AD,MATCH($A242&amp;" NCAA",AdvancedStats!$B:$B,0),COLUMN()-15))</f>
        <v>0.50900000000000001</v>
      </c>
      <c r="AL242" s="38">
        <f>IFERROR(INDEX(AdvancedStats!$A:$AD,MATCH($A242,AdvancedStats!$B:$B,0),COLUMN()-15),INDEX(AdvancedStats!$A:$AD,MATCH($A242&amp;" NCAA",AdvancedStats!$B:$B,0),COLUMN()-15))</f>
        <v>51.6</v>
      </c>
      <c r="AM242" s="38">
        <f>IFERROR(INDEX(AdvancedStats!$A:$AD,MATCH($A242,AdvancedStats!$B:$B,0),COLUMN()-15),INDEX(AdvancedStats!$A:$AD,MATCH($A242&amp;" NCAA",AdvancedStats!$B:$B,0),COLUMN()-15))</f>
        <v>49.2</v>
      </c>
      <c r="AN242" s="38">
        <f>IFERROR(INDEX(AdvancedStats!$A:$AD,MATCH($A242,AdvancedStats!$B:$B,0),COLUMN()-15),INDEX(AdvancedStats!$A:$AD,MATCH($A242&amp;" NCAA",AdvancedStats!$B:$B,0),COLUMN()-15))</f>
        <v>11.1</v>
      </c>
      <c r="AO242" s="38">
        <f>IFERROR(INDEX(AdvancedStats!$A:$AD,MATCH($A242,AdvancedStats!$B:$B,0),COLUMN()-15),INDEX(AdvancedStats!$A:$AD,MATCH($A242&amp;" NCAA",AdvancedStats!$B:$B,0),COLUMN()-15))</f>
        <v>10.4</v>
      </c>
      <c r="AP242" s="38">
        <f>IFERROR(INDEX(AdvancedStats!$A:$AD,MATCH($A242,AdvancedStats!$B:$B,0),COLUMN()-15),INDEX(AdvancedStats!$A:$AD,MATCH($A242&amp;" NCAA",AdvancedStats!$B:$B,0),COLUMN()-15))</f>
        <v>0.47499999999999998</v>
      </c>
      <c r="AQ242" s="38">
        <f>IFERROR(INDEX(AdvancedStats!$A:$AD,MATCH($A242,AdvancedStats!$B:$B,0),COLUMN()-15),INDEX(AdvancedStats!$A:$AD,MATCH($A242&amp;" NCAA",AdvancedStats!$B:$B,0),COLUMN()-15))</f>
        <v>15.4</v>
      </c>
      <c r="AR242" s="38">
        <f>IFERROR(INDEX(AdvancedStats!$A:$AD,MATCH($A242,AdvancedStats!$B:$B,0),COLUMN()-15),INDEX(AdvancedStats!$A:$AD,MATCH($A242&amp;" NCAA",AdvancedStats!$B:$B,0),COLUMN()-15))</f>
        <v>31.6</v>
      </c>
      <c r="AS242" s="38">
        <f>IFERROR(INDEX(AdvancedStats!$A:$AD,MATCH($A242,AdvancedStats!$B:$B,0),COLUMN()-15),INDEX(AdvancedStats!$A:$AD,MATCH($A242&amp;" NCAA",AdvancedStats!$B:$B,0),COLUMN()-15))</f>
        <v>0.224</v>
      </c>
      <c r="AT242" s="39">
        <f>IFERROR(INDEX(AdvancedOpponentStats!$A:$AD,MATCH($A242,AdvancedOpponentStats!$B:$B,0),COLUMN()-27),INDEX(AdvancedOpponentStats!$A:$AD,MATCH($A242&amp;" NCAA",AdvancedOpponentStats!$B:$B,0),COLUMN()-27))</f>
        <v>99.5</v>
      </c>
      <c r="AU242" s="39">
        <f>IFERROR(INDEX(AdvancedOpponentStats!$A:$AD,MATCH($A242,AdvancedOpponentStats!$B:$B,0),COLUMN()-27),INDEX(AdvancedOpponentStats!$A:$AD,MATCH($A242&amp;" NCAA",AdvancedOpponentStats!$B:$B,0),COLUMN()-27))</f>
        <v>0.34100000000000003</v>
      </c>
      <c r="AV242" s="39">
        <f>IFERROR(INDEX(AdvancedOpponentStats!$A:$AD,MATCH($A242,AdvancedOpponentStats!$B:$B,0),COLUMN()-27),INDEX(AdvancedOpponentStats!$A:$AD,MATCH($A242&amp;" NCAA",AdvancedOpponentStats!$B:$B,0),COLUMN()-27))</f>
        <v>0.33300000000000002</v>
      </c>
      <c r="AW242" s="39">
        <f>IFERROR(INDEX(AdvancedOpponentStats!$A:$AD,MATCH($A242,AdvancedOpponentStats!$B:$B,0),COLUMN()-27),INDEX(AdvancedOpponentStats!$A:$AD,MATCH($A242&amp;" NCAA",AdvancedOpponentStats!$B:$B,0),COLUMN()-27))</f>
        <v>0.53500000000000003</v>
      </c>
      <c r="AX242" s="39">
        <f>IFERROR(INDEX(AdvancedOpponentStats!$A:$AD,MATCH($A242,AdvancedOpponentStats!$B:$B,0),COLUMN()-27),INDEX(AdvancedOpponentStats!$A:$AD,MATCH($A242&amp;" NCAA",AdvancedOpponentStats!$B:$B,0),COLUMN()-27))</f>
        <v>48.4</v>
      </c>
      <c r="AY242" s="39">
        <f>IFERROR(INDEX(AdvancedOpponentStats!$A:$AD,MATCH($A242,AdvancedOpponentStats!$B:$B,0),COLUMN()-27),INDEX(AdvancedOpponentStats!$A:$AD,MATCH($A242&amp;" NCAA",AdvancedOpponentStats!$B:$B,0),COLUMN()-27))</f>
        <v>49.9</v>
      </c>
      <c r="AZ242" s="39">
        <f>IFERROR(INDEX(AdvancedOpponentStats!$A:$AD,MATCH($A242,AdvancedOpponentStats!$B:$B,0),COLUMN()-27),INDEX(AdvancedOpponentStats!$A:$AD,MATCH($A242&amp;" NCAA",AdvancedOpponentStats!$B:$B,0),COLUMN()-27))</f>
        <v>9.8000000000000007</v>
      </c>
      <c r="BA242" s="39">
        <f>IFERROR(INDEX(AdvancedOpponentStats!$A:$AD,MATCH($A242,AdvancedOpponentStats!$B:$B,0),COLUMN()-27),INDEX(AdvancedOpponentStats!$A:$AD,MATCH($A242&amp;" NCAA",AdvancedOpponentStats!$B:$B,0),COLUMN()-27))</f>
        <v>9.1999999999999993</v>
      </c>
      <c r="BB242" s="39">
        <f>IFERROR(INDEX(AdvancedOpponentStats!$A:$AD,MATCH($A242,AdvancedOpponentStats!$B:$B,0),COLUMN()-27),INDEX(AdvancedOpponentStats!$A:$AD,MATCH($A242&amp;" NCAA",AdvancedOpponentStats!$B:$B,0),COLUMN()-27))</f>
        <v>0.499</v>
      </c>
      <c r="BC242" s="39">
        <f>IFERROR(INDEX(AdvancedOpponentStats!$A:$AD,MATCH($A242,AdvancedOpponentStats!$B:$B,0),COLUMN()-27),INDEX(AdvancedOpponentStats!$A:$AD,MATCH($A242&amp;" NCAA",AdvancedOpponentStats!$B:$B,0),COLUMN()-27))</f>
        <v>17.399999999999999</v>
      </c>
      <c r="BD242" s="39">
        <f>IFERROR(INDEX(AdvancedOpponentStats!$A:$AD,MATCH($A242,AdvancedOpponentStats!$B:$B,0),COLUMN()-27),INDEX(AdvancedOpponentStats!$A:$AD,MATCH($A242&amp;" NCAA",AdvancedOpponentStats!$B:$B,0),COLUMN()-27))</f>
        <v>25.9</v>
      </c>
      <c r="BE242" s="39">
        <f>IFERROR(INDEX(AdvancedOpponentStats!$A:$AD,MATCH($A242,AdvancedOpponentStats!$B:$B,0),COLUMN()-27),INDEX(AdvancedOpponentStats!$A:$AD,MATCH($A242&amp;" NCAA",AdvancedOpponentStats!$B:$B,0),COLUMN()-27))</f>
        <v>0.245</v>
      </c>
      <c r="BF242" s="41">
        <f>IFERROR(INDEX(TeamRankings!$A:$R,MATCH($A242,TeamRankings!$B:$B,0),COLUMN()-49),INDEX(TeamRankings!$A:$R,MATCH($A242&amp;" NCAA",TeamRankings!$B:$B,0),COLUMN()-49))</f>
        <v>1.03</v>
      </c>
      <c r="BG242" s="41">
        <f>IFERROR(INDEX(TeamRankings!$A:$R,MATCH($A242,TeamRankings!$B:$B,0),COLUMN()-48),INDEX(TeamRankings!$A:$R,MATCH($A242&amp;" NCAA",TeamRankings!$B:$B,0),COLUMN()-48))</f>
        <v>11.59</v>
      </c>
      <c r="BH242" s="41">
        <f>IFERROR(INDEX(TeamRankings!$A:$R,MATCH($A242,TeamRankings!$B:$B,0),COLUMN()-47),INDEX(TeamRankings!$A:$R,MATCH($A242&amp;" NCAA",TeamRankings!$B:$B,0),COLUMN()-47))</f>
        <v>4.6100000000000003</v>
      </c>
      <c r="BI242" s="41">
        <f>IFERROR(INDEX(TeamRankings!$A:$R,MATCH($A242,TeamRankings!$B:$B,0),COLUMN()-47),INDEX(TeamRankings!$A:$R,MATCH($A242&amp;" NCAA",TeamRankings!$B:$B,0),COLUMN()-47))</f>
        <v>8.01</v>
      </c>
      <c r="BJ242" s="41">
        <f>IFERROR(INDEX(TeamRankings!$A:$R,MATCH($A242,TeamRankings!$B:$B,0),COLUMN()-47),INDEX(TeamRankings!$A:$R,MATCH($A242&amp;" NCAA",TeamRankings!$B:$B,0),COLUMN()-47))</f>
        <v>12.62</v>
      </c>
      <c r="BK242" s="41">
        <f>IFERROR(INDEX(TeamRankings!$A:$R,MATCH($A242,TeamRankings!$B:$B,0),COLUMN()-47),INDEX(TeamRankings!$A:$R,MATCH($A242&amp;" NCAA",TeamRankings!$B:$B,0),COLUMN()-47))</f>
        <v>109.77</v>
      </c>
      <c r="BL242" s="41">
        <f>IFERROR(INDEX(TeamRankings!$A:$R,MATCH($A242,TeamRankings!$B:$B,0),COLUMN()-47),INDEX(TeamRankings!$A:$R,MATCH($A242&amp;" NCAA",TeamRankings!$B:$B,0),COLUMN()-47))</f>
        <v>90.79</v>
      </c>
      <c r="BM242" s="41">
        <f>IFERROR(INDEX(TeamRankings!$A:$R,MATCH($A242,TeamRankings!$B:$B,0),COLUMN()-47),INDEX(TeamRankings!$A:$R,MATCH($A242&amp;" NCAA",TeamRankings!$B:$B,0),COLUMN()-47))</f>
        <v>18.989999999999998</v>
      </c>
      <c r="BN242">
        <f t="shared" si="63"/>
        <v>72</v>
      </c>
      <c r="BO242">
        <f t="shared" si="64"/>
        <v>25</v>
      </c>
      <c r="BP242">
        <f t="shared" si="50"/>
        <v>69.65625</v>
      </c>
      <c r="BQ242" s="41" t="str">
        <f>INDEX(TeamRankings!$A:$R,MATCH($A242,TeamRankings!$B:$B,0),3)</f>
        <v>Big Ten</v>
      </c>
      <c r="BR242" s="40">
        <f t="shared" si="51"/>
        <v>1.5</v>
      </c>
      <c r="BS242" s="40">
        <f t="shared" si="52"/>
        <v>-1.8000000000000016E-2</v>
      </c>
      <c r="BT242" s="40">
        <f t="shared" si="53"/>
        <v>3.1999999999999973E-2</v>
      </c>
      <c r="BU242" s="40">
        <f t="shared" si="54"/>
        <v>-2.6000000000000023E-2</v>
      </c>
      <c r="BV242" s="40">
        <f t="shared" si="55"/>
        <v>3.2000000000000028</v>
      </c>
      <c r="BW242" s="40">
        <f t="shared" si="56"/>
        <v>-0.69999999999999574</v>
      </c>
      <c r="BX242" s="40">
        <f t="shared" si="57"/>
        <v>1.2999999999999989</v>
      </c>
      <c r="BY242" s="40">
        <f t="shared" si="58"/>
        <v>1.2000000000000011</v>
      </c>
      <c r="BZ242" s="40">
        <f t="shared" si="59"/>
        <v>-2.4000000000000021E-2</v>
      </c>
      <c r="CA242" s="40">
        <f t="shared" si="60"/>
        <v>-1.9999999999999982</v>
      </c>
      <c r="CB242" s="40">
        <f t="shared" si="61"/>
        <v>5.7000000000000028</v>
      </c>
      <c r="CC242" s="40">
        <f t="shared" si="62"/>
        <v>-2.0999999999999991E-2</v>
      </c>
    </row>
    <row r="243" spans="1:81" x14ac:dyDescent="0.25">
      <c r="A243" t="s">
        <v>364</v>
      </c>
      <c r="B243">
        <f>IFERROR(INDEX(BasicStats!$A:$AH,MATCH($A243,BasicStats!$B:$B,0),COLUMN()+1),INDEX(BasicStats!$A:$AH,MATCH($A243&amp;" NCAA",BasicStats!$B:$B,0),COLUMN()+1))</f>
        <v>31</v>
      </c>
      <c r="C243">
        <f>IFERROR(INDEX(BasicStats!$A:$AH,MATCH($A243,BasicStats!$B:$B,0),COLUMN()+1),INDEX(BasicStats!$A:$AH,MATCH($A243&amp;" NCAA",BasicStats!$B:$B,0),COLUMN()+1))</f>
        <v>19</v>
      </c>
      <c r="D243">
        <f>IFERROR(INDEX(BasicStats!$A:$AH,MATCH($A243,BasicStats!$B:$B,0),COLUMN()+1),INDEX(BasicStats!$A:$AH,MATCH($A243&amp;" NCAA",BasicStats!$B:$B,0),COLUMN()+1))</f>
        <v>12</v>
      </c>
      <c r="E243">
        <f>IFERROR(INDEX(BasicStats!$A:$AH,MATCH($A243,BasicStats!$B:$B,0),COLUMN()+1),INDEX(BasicStats!$A:$AH,MATCH($A243&amp;" NCAA",BasicStats!$B:$B,0),COLUMN()+1))</f>
        <v>0.61299999999999999</v>
      </c>
      <c r="F243">
        <f>IFERROR(INDEX(BasicStats!$A:$AH,MATCH($A243,BasicStats!$B:$B,0),COLUMN()+1),INDEX(BasicStats!$A:$AH,MATCH($A243&amp;" NCAA",BasicStats!$B:$B,0),COLUMN()+1))</f>
        <v>2.06</v>
      </c>
      <c r="G243">
        <f>IFERROR(INDEX(BasicStats!$A:$AH,MATCH($A243,BasicStats!$B:$B,0),COLUMN()+1),INDEX(BasicStats!$A:$AH,MATCH($A243&amp;" NCAA",BasicStats!$B:$B,0),COLUMN()+1))</f>
        <v>-0.74</v>
      </c>
      <c r="H243">
        <f>IFERROR(INDEX(BasicStats!$A:$AH,MATCH($A243,BasicStats!$B:$B,0),COLUMN()+1),INDEX(BasicStats!$A:$AH,MATCH($A243&amp;" NCAA",BasicStats!$B:$B,0),COLUMN()+1))</f>
        <v>7</v>
      </c>
      <c r="I243">
        <f>IFERROR(INDEX(BasicStats!$A:$AH,MATCH($A243,BasicStats!$B:$B,0),COLUMN()+1),INDEX(BasicStats!$A:$AH,MATCH($A243&amp;" NCAA",BasicStats!$B:$B,0),COLUMN()+1))</f>
        <v>7</v>
      </c>
      <c r="J243">
        <f>IFERROR(INDEX(BasicStats!$A:$AH,MATCH($A243,BasicStats!$B:$B,0),COLUMN()+1),INDEX(BasicStats!$A:$AH,MATCH($A243&amp;" NCAA",BasicStats!$B:$B,0),COLUMN()+1))</f>
        <v>10</v>
      </c>
      <c r="K243">
        <f>IFERROR(INDEX(BasicStats!$A:$AH,MATCH($A243,BasicStats!$B:$B,0),COLUMN()+1),INDEX(BasicStats!$A:$AH,MATCH($A243&amp;" NCAA",BasicStats!$B:$B,0),COLUMN()+1))</f>
        <v>4</v>
      </c>
      <c r="L243">
        <f>IFERROR(INDEX(BasicStats!$A:$AH,MATCH($A243,BasicStats!$B:$B,0),COLUMN()+1),INDEX(BasicStats!$A:$AH,MATCH($A243&amp;" NCAA",BasicStats!$B:$B,0),COLUMN()+1))</f>
        <v>8</v>
      </c>
      <c r="M243">
        <f>IFERROR(INDEX(BasicStats!$A:$AH,MATCH($A243,BasicStats!$B:$B,0),COLUMN()+1),INDEX(BasicStats!$A:$AH,MATCH($A243&amp;" NCAA",BasicStats!$B:$B,0),COLUMN()+1))</f>
        <v>5</v>
      </c>
      <c r="N243">
        <f>IFERROR(INDEX(BasicStats!$A:$AH,MATCH($A243,BasicStats!$B:$B,0),COLUMN()+1),INDEX(BasicStats!$A:$AH,MATCH($A243&amp;" NCAA",BasicStats!$B:$B,0),COLUMN()+1))</f>
        <v>2250</v>
      </c>
      <c r="O243">
        <f>IFERROR(INDEX(BasicStats!$A:$AH,MATCH($A243,BasicStats!$B:$B,0),COLUMN()+1),INDEX(BasicStats!$A:$AH,MATCH($A243&amp;" NCAA",BasicStats!$B:$B,0),COLUMN()+1))</f>
        <v>2117</v>
      </c>
      <c r="P243">
        <f>IFERROR(INDEX(BasicStats!$A:$AH,MATCH($A243,BasicStats!$B:$B,0),COLUMN()+1),INDEX(BasicStats!$A:$AH,MATCH($A243&amp;" NCAA",BasicStats!$B:$B,0),COLUMN()+1))</f>
        <v>0</v>
      </c>
      <c r="Q243">
        <f>IFERROR(INDEX(BasicStats!$A:$AH,MATCH($A243,BasicStats!$B:$B,0),COLUMN()+1),INDEX(BasicStats!$A:$AH,MATCH($A243&amp;" NCAA",BasicStats!$B:$B,0),COLUMN()+1))</f>
        <v>1265</v>
      </c>
      <c r="R243">
        <f>IFERROR(INDEX(BasicStats!$A:$AH,MATCH($A243,BasicStats!$B:$B,0),COLUMN()+1),INDEX(BasicStats!$A:$AH,MATCH($A243&amp;" NCAA",BasicStats!$B:$B,0),COLUMN()+1))</f>
        <v>821</v>
      </c>
      <c r="S243">
        <f>IFERROR(INDEX(BasicStats!$A:$AH,MATCH($A243,BasicStats!$B:$B,0),COLUMN()+1),INDEX(BasicStats!$A:$AH,MATCH($A243&amp;" NCAA",BasicStats!$B:$B,0),COLUMN()+1))</f>
        <v>1810</v>
      </c>
      <c r="T243">
        <f>IFERROR(INDEX(BasicStats!$A:$AH,MATCH($A243,BasicStats!$B:$B,0),COLUMN()+1),INDEX(BasicStats!$A:$AH,MATCH($A243&amp;" NCAA",BasicStats!$B:$B,0),COLUMN()+1))</f>
        <v>0.45400000000000001</v>
      </c>
      <c r="U243">
        <f>IFERROR(INDEX(BasicStats!$A:$AH,MATCH($A243,BasicStats!$B:$B,0),COLUMN()+1),INDEX(BasicStats!$A:$AH,MATCH($A243&amp;" NCAA",BasicStats!$B:$B,0),COLUMN()+1))</f>
        <v>282</v>
      </c>
      <c r="V243">
        <f>IFERROR(INDEX(BasicStats!$A:$AH,MATCH($A243,BasicStats!$B:$B,0),COLUMN()+1),INDEX(BasicStats!$A:$AH,MATCH($A243&amp;" NCAA",BasicStats!$B:$B,0),COLUMN()+1))</f>
        <v>803</v>
      </c>
      <c r="W243">
        <f>IFERROR(INDEX(BasicStats!$A:$AH,MATCH($A243,BasicStats!$B:$B,0),COLUMN()+1),INDEX(BasicStats!$A:$AH,MATCH($A243&amp;" NCAA",BasicStats!$B:$B,0),COLUMN()+1))</f>
        <v>0.35099999999999998</v>
      </c>
      <c r="X243">
        <f>IFERROR(INDEX(BasicStats!$A:$AH,MATCH($A243,BasicStats!$B:$B,0),COLUMN()+1),INDEX(BasicStats!$A:$AH,MATCH($A243&amp;" NCAA",BasicStats!$B:$B,0),COLUMN()+1))</f>
        <v>326</v>
      </c>
      <c r="Y243">
        <f>IFERROR(INDEX(BasicStats!$A:$AH,MATCH($A243,BasicStats!$B:$B,0),COLUMN()+1),INDEX(BasicStats!$A:$AH,MATCH($A243&amp;" NCAA",BasicStats!$B:$B,0),COLUMN()+1))</f>
        <v>510</v>
      </c>
      <c r="Z243">
        <f>IFERROR(INDEX(BasicStats!$A:$AH,MATCH($A243,BasicStats!$B:$B,0),COLUMN()+1),INDEX(BasicStats!$A:$AH,MATCH($A243&amp;" NCAA",BasicStats!$B:$B,0),COLUMN()+1))</f>
        <v>0.63900000000000001</v>
      </c>
      <c r="AA243">
        <f>IFERROR(INDEX(BasicStats!$A:$AH,MATCH($A243,BasicStats!$B:$B,0),COLUMN()+1),INDEX(BasicStats!$A:$AH,MATCH($A243&amp;" NCAA",BasicStats!$B:$B,0),COLUMN()+1))</f>
        <v>270</v>
      </c>
      <c r="AB243">
        <f>IFERROR(INDEX(BasicStats!$A:$AH,MATCH($A243,BasicStats!$B:$B,0),COLUMN()+1),INDEX(BasicStats!$A:$AH,MATCH($A243&amp;" NCAA",BasicStats!$B:$B,0),COLUMN()+1))</f>
        <v>1102</v>
      </c>
      <c r="AC243">
        <f>IFERROR(INDEX(BasicStats!$A:$AH,MATCH($A243,BasicStats!$B:$B,0),COLUMN()+1),INDEX(BasicStats!$A:$AH,MATCH($A243&amp;" NCAA",BasicStats!$B:$B,0),COLUMN()+1))</f>
        <v>463</v>
      </c>
      <c r="AD243">
        <f>IFERROR(INDEX(BasicStats!$A:$AH,MATCH($A243,BasicStats!$B:$B,0),COLUMN()+1),INDEX(BasicStats!$A:$AH,MATCH($A243&amp;" NCAA",BasicStats!$B:$B,0),COLUMN()+1))</f>
        <v>210</v>
      </c>
      <c r="AE243">
        <f>IFERROR(INDEX(BasicStats!$A:$AH,MATCH($A243,BasicStats!$B:$B,0),COLUMN()+1),INDEX(BasicStats!$A:$AH,MATCH($A243&amp;" NCAA",BasicStats!$B:$B,0),COLUMN()+1))</f>
        <v>77</v>
      </c>
      <c r="AF243">
        <f>IFERROR(INDEX(BasicStats!$A:$AH,MATCH($A243,BasicStats!$B:$B,0),COLUMN()+1),INDEX(BasicStats!$A:$AH,MATCH($A243&amp;" NCAA",BasicStats!$B:$B,0),COLUMN()+1))</f>
        <v>395</v>
      </c>
      <c r="AG243" s="38">
        <f>IFERROR(INDEX(AdvancedStats!$A:$AD,MATCH($A243,AdvancedStats!$B:$B,0),COLUMN()-15),INDEX(AdvancedStats!$A:$AD,MATCH($A243&amp;" NCAA",AdvancedStats!$B:$B,0),COLUMN()-15))</f>
        <v>69.099999999999994</v>
      </c>
      <c r="AH243" s="38">
        <f>IFERROR(INDEX(AdvancedStats!$A:$AD,MATCH($A243,AdvancedStats!$B:$B,0),COLUMN()-15),INDEX(AdvancedStats!$A:$AD,MATCH($A243&amp;" NCAA",AdvancedStats!$B:$B,0),COLUMN()-15))</f>
        <v>102.9</v>
      </c>
      <c r="AI243" s="38">
        <f>IFERROR(INDEX(AdvancedStats!$A:$AD,MATCH($A243,AdvancedStats!$B:$B,0),COLUMN()-15),INDEX(AdvancedStats!$A:$AD,MATCH($A243&amp;" NCAA",AdvancedStats!$B:$B,0),COLUMN()-15))</f>
        <v>0.28199999999999997</v>
      </c>
      <c r="AJ243" s="38">
        <f>IFERROR(INDEX(AdvancedStats!$A:$AD,MATCH($A243,AdvancedStats!$B:$B,0),COLUMN()-15),INDEX(AdvancedStats!$A:$AD,MATCH($A243&amp;" NCAA",AdvancedStats!$B:$B,0),COLUMN()-15))</f>
        <v>0.44400000000000001</v>
      </c>
      <c r="AK243" s="38">
        <f>IFERROR(INDEX(AdvancedStats!$A:$AD,MATCH($A243,AdvancedStats!$B:$B,0),COLUMN()-15),INDEX(AdvancedStats!$A:$AD,MATCH($A243&amp;" NCAA",AdvancedStats!$B:$B,0),COLUMN()-15))</f>
        <v>0.54800000000000004</v>
      </c>
      <c r="AL243" s="38">
        <f>IFERROR(INDEX(AdvancedStats!$A:$AD,MATCH($A243,AdvancedStats!$B:$B,0),COLUMN()-15),INDEX(AdvancedStats!$A:$AD,MATCH($A243&amp;" NCAA",AdvancedStats!$B:$B,0),COLUMN()-15))</f>
        <v>49.8</v>
      </c>
      <c r="AM243" s="38">
        <f>IFERROR(INDEX(AdvancedStats!$A:$AD,MATCH($A243,AdvancedStats!$B:$B,0),COLUMN()-15),INDEX(AdvancedStats!$A:$AD,MATCH($A243&amp;" NCAA",AdvancedStats!$B:$B,0),COLUMN()-15))</f>
        <v>56.4</v>
      </c>
      <c r="AN243" s="38">
        <f>IFERROR(INDEX(AdvancedStats!$A:$AD,MATCH($A243,AdvancedStats!$B:$B,0),COLUMN()-15),INDEX(AdvancedStats!$A:$AD,MATCH($A243&amp;" NCAA",AdvancedStats!$B:$B,0),COLUMN()-15))</f>
        <v>9.6</v>
      </c>
      <c r="AO243" s="38">
        <f>IFERROR(INDEX(AdvancedStats!$A:$AD,MATCH($A243,AdvancedStats!$B:$B,0),COLUMN()-15),INDEX(AdvancedStats!$A:$AD,MATCH($A243&amp;" NCAA",AdvancedStats!$B:$B,0),COLUMN()-15))</f>
        <v>6.2</v>
      </c>
      <c r="AP243" s="38">
        <f>IFERROR(INDEX(AdvancedStats!$A:$AD,MATCH($A243,AdvancedStats!$B:$B,0),COLUMN()-15),INDEX(AdvancedStats!$A:$AD,MATCH($A243&amp;" NCAA",AdvancedStats!$B:$B,0),COLUMN()-15))</f>
        <v>0.53100000000000003</v>
      </c>
      <c r="AQ243" s="38">
        <f>IFERROR(INDEX(AdvancedStats!$A:$AD,MATCH($A243,AdvancedStats!$B:$B,0),COLUMN()-15),INDEX(AdvancedStats!$A:$AD,MATCH($A243&amp;" NCAA",AdvancedStats!$B:$B,0),COLUMN()-15))</f>
        <v>16.100000000000001</v>
      </c>
      <c r="AR243" s="38">
        <f>IFERROR(INDEX(AdvancedStats!$A:$AD,MATCH($A243,AdvancedStats!$B:$B,0),COLUMN()-15),INDEX(AdvancedStats!$A:$AD,MATCH($A243&amp;" NCAA",AdvancedStats!$B:$B,0),COLUMN()-15))</f>
        <v>24.7</v>
      </c>
      <c r="AS243" s="38">
        <f>IFERROR(INDEX(AdvancedStats!$A:$AD,MATCH($A243,AdvancedStats!$B:$B,0),COLUMN()-15),INDEX(AdvancedStats!$A:$AD,MATCH($A243&amp;" NCAA",AdvancedStats!$B:$B,0),COLUMN()-15))</f>
        <v>0.18</v>
      </c>
      <c r="AT243" s="39">
        <f>IFERROR(INDEX(AdvancedOpponentStats!$A:$AD,MATCH($A243,AdvancedOpponentStats!$B:$B,0),COLUMN()-27),INDEX(AdvancedOpponentStats!$A:$AD,MATCH($A243&amp;" NCAA",AdvancedOpponentStats!$B:$B,0),COLUMN()-27))</f>
        <v>96.8</v>
      </c>
      <c r="AU243" s="39">
        <f>IFERROR(INDEX(AdvancedOpponentStats!$A:$AD,MATCH($A243,AdvancedOpponentStats!$B:$B,0),COLUMN()-27),INDEX(AdvancedOpponentStats!$A:$AD,MATCH($A243&amp;" NCAA",AdvancedOpponentStats!$B:$B,0),COLUMN()-27))</f>
        <v>0.25700000000000001</v>
      </c>
      <c r="AV243" s="39">
        <f>IFERROR(INDEX(AdvancedOpponentStats!$A:$AD,MATCH($A243,AdvancedOpponentStats!$B:$B,0),COLUMN()-27),INDEX(AdvancedOpponentStats!$A:$AD,MATCH($A243&amp;" NCAA",AdvancedOpponentStats!$B:$B,0),COLUMN()-27))</f>
        <v>0.32800000000000001</v>
      </c>
      <c r="AW243" s="39">
        <f>IFERROR(INDEX(AdvancedOpponentStats!$A:$AD,MATCH($A243,AdvancedOpponentStats!$B:$B,0),COLUMN()-27),INDEX(AdvancedOpponentStats!$A:$AD,MATCH($A243&amp;" NCAA",AdvancedOpponentStats!$B:$B,0),COLUMN()-27))</f>
        <v>0.51300000000000001</v>
      </c>
      <c r="AX243" s="39">
        <f>IFERROR(INDEX(AdvancedOpponentStats!$A:$AD,MATCH($A243,AdvancedOpponentStats!$B:$B,0),COLUMN()-27),INDEX(AdvancedOpponentStats!$A:$AD,MATCH($A243&amp;" NCAA",AdvancedOpponentStats!$B:$B,0),COLUMN()-27))</f>
        <v>50.2</v>
      </c>
      <c r="AY243" s="39">
        <f>IFERROR(INDEX(AdvancedOpponentStats!$A:$AD,MATCH($A243,AdvancedOpponentStats!$B:$B,0),COLUMN()-27),INDEX(AdvancedOpponentStats!$A:$AD,MATCH($A243&amp;" NCAA",AdvancedOpponentStats!$B:$B,0),COLUMN()-27))</f>
        <v>40.5</v>
      </c>
      <c r="AZ243" s="39">
        <f>IFERROR(INDEX(AdvancedOpponentStats!$A:$AD,MATCH($A243,AdvancedOpponentStats!$B:$B,0),COLUMN()-27),INDEX(AdvancedOpponentStats!$A:$AD,MATCH($A243&amp;" NCAA",AdvancedOpponentStats!$B:$B,0),COLUMN()-27))</f>
        <v>9.1</v>
      </c>
      <c r="BA243" s="39">
        <f>IFERROR(INDEX(AdvancedOpponentStats!$A:$AD,MATCH($A243,AdvancedOpponentStats!$B:$B,0),COLUMN()-27),INDEX(AdvancedOpponentStats!$A:$AD,MATCH($A243&amp;" NCAA",AdvancedOpponentStats!$B:$B,0),COLUMN()-27))</f>
        <v>8.4</v>
      </c>
      <c r="BB243" s="39">
        <f>IFERROR(INDEX(AdvancedOpponentStats!$A:$AD,MATCH($A243,AdvancedOpponentStats!$B:$B,0),COLUMN()-27),INDEX(AdvancedOpponentStats!$A:$AD,MATCH($A243&amp;" NCAA",AdvancedOpponentStats!$B:$B,0),COLUMN()-27))</f>
        <v>0.48799999999999999</v>
      </c>
      <c r="BC243" s="39">
        <f>IFERROR(INDEX(AdvancedOpponentStats!$A:$AD,MATCH($A243,AdvancedOpponentStats!$B:$B,0),COLUMN()-27),INDEX(AdvancedOpponentStats!$A:$AD,MATCH($A243&amp;" NCAA",AdvancedOpponentStats!$B:$B,0),COLUMN()-27))</f>
        <v>16.8</v>
      </c>
      <c r="BD243" s="39">
        <f>IFERROR(INDEX(AdvancedOpponentStats!$A:$AD,MATCH($A243,AdvancedOpponentStats!$B:$B,0),COLUMN()-27),INDEX(AdvancedOpponentStats!$A:$AD,MATCH($A243&amp;" NCAA",AdvancedOpponentStats!$B:$B,0),COLUMN()-27))</f>
        <v>25.6</v>
      </c>
      <c r="BE243" s="39">
        <f>IFERROR(INDEX(AdvancedOpponentStats!$A:$AD,MATCH($A243,AdvancedOpponentStats!$B:$B,0),COLUMN()-27),INDEX(AdvancedOpponentStats!$A:$AD,MATCH($A243&amp;" NCAA",AdvancedOpponentStats!$B:$B,0),COLUMN()-27))</f>
        <v>0.17599999999999999</v>
      </c>
      <c r="BF243" s="41">
        <f>IFERROR(INDEX(TeamRankings!$A:$R,MATCH($A243,TeamRankings!$B:$B,0),COLUMN()-49),INDEX(TeamRankings!$A:$R,MATCH($A243&amp;" NCAA",TeamRankings!$B:$B,0),COLUMN()-49))</f>
        <v>4.29</v>
      </c>
      <c r="BG243" s="41">
        <f>IFERROR(INDEX(TeamRankings!$A:$R,MATCH($A243,TeamRankings!$B:$B,0),COLUMN()-48),INDEX(TeamRankings!$A:$R,MATCH($A243&amp;" NCAA",TeamRankings!$B:$B,0),COLUMN()-48))</f>
        <v>-0.74</v>
      </c>
      <c r="BH243" s="41">
        <f>IFERROR(INDEX(TeamRankings!$A:$R,MATCH($A243,TeamRankings!$B:$B,0),COLUMN()-47),INDEX(TeamRankings!$A:$R,MATCH($A243&amp;" NCAA",TeamRankings!$B:$B,0),COLUMN()-47))</f>
        <v>-0.72</v>
      </c>
      <c r="BI243" s="41">
        <f>IFERROR(INDEX(TeamRankings!$A:$R,MATCH($A243,TeamRankings!$B:$B,0),COLUMN()-47),INDEX(TeamRankings!$A:$R,MATCH($A243&amp;" NCAA",TeamRankings!$B:$B,0),COLUMN()-47))</f>
        <v>2.78</v>
      </c>
      <c r="BJ243" s="41">
        <f>IFERROR(INDEX(TeamRankings!$A:$R,MATCH($A243,TeamRankings!$B:$B,0),COLUMN()-47),INDEX(TeamRankings!$A:$R,MATCH($A243&amp;" NCAA",TeamRankings!$B:$B,0),COLUMN()-47))</f>
        <v>2.06</v>
      </c>
      <c r="BK243" s="41">
        <f>IFERROR(INDEX(TeamRankings!$A:$R,MATCH($A243,TeamRankings!$B:$B,0),COLUMN()-47),INDEX(TeamRankings!$A:$R,MATCH($A243&amp;" NCAA",TeamRankings!$B:$B,0),COLUMN()-47))</f>
        <v>102.13</v>
      </c>
      <c r="BL243" s="41">
        <f>IFERROR(INDEX(TeamRankings!$A:$R,MATCH($A243,TeamRankings!$B:$B,0),COLUMN()-47),INDEX(TeamRankings!$A:$R,MATCH($A243&amp;" NCAA",TeamRankings!$B:$B,0),COLUMN()-47))</f>
        <v>98.68</v>
      </c>
      <c r="BM243" s="41">
        <f>IFERROR(INDEX(TeamRankings!$A:$R,MATCH($A243,TeamRankings!$B:$B,0),COLUMN()-47),INDEX(TeamRankings!$A:$R,MATCH($A243&amp;" NCAA",TeamRankings!$B:$B,0),COLUMN()-47))</f>
        <v>3.45</v>
      </c>
      <c r="BN243">
        <f t="shared" si="63"/>
        <v>190</v>
      </c>
      <c r="BO243">
        <f t="shared" si="64"/>
        <v>104</v>
      </c>
      <c r="BP243">
        <f t="shared" si="50"/>
        <v>72.58064516129032</v>
      </c>
      <c r="BQ243" s="41" t="str">
        <f>INDEX(TeamRankings!$A:$R,MATCH($A243,TeamRankings!$B:$B,0),3)</f>
        <v>Ivy</v>
      </c>
      <c r="BR243" s="40">
        <f t="shared" si="51"/>
        <v>6.1000000000000085</v>
      </c>
      <c r="BS243" s="40">
        <f t="shared" si="52"/>
        <v>2.4999999999999967E-2</v>
      </c>
      <c r="BT243" s="40">
        <f t="shared" si="53"/>
        <v>0.11599999999999999</v>
      </c>
      <c r="BU243" s="40">
        <f t="shared" si="54"/>
        <v>3.5000000000000031E-2</v>
      </c>
      <c r="BV243" s="40">
        <f t="shared" si="55"/>
        <v>-0.40000000000000568</v>
      </c>
      <c r="BW243" s="40">
        <f t="shared" si="56"/>
        <v>15.899999999999999</v>
      </c>
      <c r="BX243" s="40">
        <f t="shared" si="57"/>
        <v>0.5</v>
      </c>
      <c r="BY243" s="40">
        <f t="shared" si="58"/>
        <v>-2.2000000000000002</v>
      </c>
      <c r="BZ243" s="40">
        <f t="shared" si="59"/>
        <v>4.3000000000000038E-2</v>
      </c>
      <c r="CA243" s="40">
        <f t="shared" si="60"/>
        <v>-0.69999999999999929</v>
      </c>
      <c r="CB243" s="40">
        <f t="shared" si="61"/>
        <v>-0.90000000000000213</v>
      </c>
      <c r="CC243" s="40">
        <f t="shared" si="62"/>
        <v>4.0000000000000036E-3</v>
      </c>
    </row>
    <row r="244" spans="1:81" x14ac:dyDescent="0.25">
      <c r="A244" t="s">
        <v>365</v>
      </c>
      <c r="B244">
        <f>IFERROR(INDEX(BasicStats!$A:$AH,MATCH($A244,BasicStats!$B:$B,0),COLUMN()+1),INDEX(BasicStats!$A:$AH,MATCH($A244&amp;" NCAA",BasicStats!$B:$B,0),COLUMN()+1))</f>
        <v>34</v>
      </c>
      <c r="C244">
        <f>IFERROR(INDEX(BasicStats!$A:$AH,MATCH($A244,BasicStats!$B:$B,0),COLUMN()+1),INDEX(BasicStats!$A:$AH,MATCH($A244&amp;" NCAA",BasicStats!$B:$B,0),COLUMN()+1))</f>
        <v>16</v>
      </c>
      <c r="D244">
        <f>IFERROR(INDEX(BasicStats!$A:$AH,MATCH($A244,BasicStats!$B:$B,0),COLUMN()+1),INDEX(BasicStats!$A:$AH,MATCH($A244&amp;" NCAA",BasicStats!$B:$B,0),COLUMN()+1))</f>
        <v>18</v>
      </c>
      <c r="E244">
        <f>IFERROR(INDEX(BasicStats!$A:$AH,MATCH($A244,BasicStats!$B:$B,0),COLUMN()+1),INDEX(BasicStats!$A:$AH,MATCH($A244&amp;" NCAA",BasicStats!$B:$B,0),COLUMN()+1))</f>
        <v>0.47099999999999997</v>
      </c>
      <c r="F244">
        <f>IFERROR(INDEX(BasicStats!$A:$AH,MATCH($A244,BasicStats!$B:$B,0),COLUMN()+1),INDEX(BasicStats!$A:$AH,MATCH($A244&amp;" NCAA",BasicStats!$B:$B,0),COLUMN()+1))</f>
        <v>0.91</v>
      </c>
      <c r="G244">
        <f>IFERROR(INDEX(BasicStats!$A:$AH,MATCH($A244,BasicStats!$B:$B,0),COLUMN()+1),INDEX(BasicStats!$A:$AH,MATCH($A244&amp;" NCAA",BasicStats!$B:$B,0),COLUMN()+1))</f>
        <v>0.64</v>
      </c>
      <c r="H244">
        <f>IFERROR(INDEX(BasicStats!$A:$AH,MATCH($A244,BasicStats!$B:$B,0),COLUMN()+1),INDEX(BasicStats!$A:$AH,MATCH($A244&amp;" NCAA",BasicStats!$B:$B,0),COLUMN()+1))</f>
        <v>6</v>
      </c>
      <c r="I244">
        <f>IFERROR(INDEX(BasicStats!$A:$AH,MATCH($A244,BasicStats!$B:$B,0),COLUMN()+1),INDEX(BasicStats!$A:$AH,MATCH($A244&amp;" NCAA",BasicStats!$B:$B,0),COLUMN()+1))</f>
        <v>10</v>
      </c>
      <c r="J244">
        <f>IFERROR(INDEX(BasicStats!$A:$AH,MATCH($A244,BasicStats!$B:$B,0),COLUMN()+1),INDEX(BasicStats!$A:$AH,MATCH($A244&amp;" NCAA",BasicStats!$B:$B,0),COLUMN()+1))</f>
        <v>9</v>
      </c>
      <c r="K244">
        <f>IFERROR(INDEX(BasicStats!$A:$AH,MATCH($A244,BasicStats!$B:$B,0),COLUMN()+1),INDEX(BasicStats!$A:$AH,MATCH($A244&amp;" NCAA",BasicStats!$B:$B,0),COLUMN()+1))</f>
        <v>5</v>
      </c>
      <c r="L244">
        <f>IFERROR(INDEX(BasicStats!$A:$AH,MATCH($A244,BasicStats!$B:$B,0),COLUMN()+1),INDEX(BasicStats!$A:$AH,MATCH($A244&amp;" NCAA",BasicStats!$B:$B,0),COLUMN()+1))</f>
        <v>2</v>
      </c>
      <c r="M244">
        <f>IFERROR(INDEX(BasicStats!$A:$AH,MATCH($A244,BasicStats!$B:$B,0),COLUMN()+1),INDEX(BasicStats!$A:$AH,MATCH($A244&amp;" NCAA",BasicStats!$B:$B,0),COLUMN()+1))</f>
        <v>11</v>
      </c>
      <c r="N244">
        <f>IFERROR(INDEX(BasicStats!$A:$AH,MATCH($A244,BasicStats!$B:$B,0),COLUMN()+1),INDEX(BasicStats!$A:$AH,MATCH($A244&amp;" NCAA",BasicStats!$B:$B,0),COLUMN()+1))</f>
        <v>2572</v>
      </c>
      <c r="O244">
        <f>IFERROR(INDEX(BasicStats!$A:$AH,MATCH($A244,BasicStats!$B:$B,0),COLUMN()+1),INDEX(BasicStats!$A:$AH,MATCH($A244&amp;" NCAA",BasicStats!$B:$B,0),COLUMN()+1))</f>
        <v>2529</v>
      </c>
      <c r="P244">
        <f>IFERROR(INDEX(BasicStats!$A:$AH,MATCH($A244,BasicStats!$B:$B,0),COLUMN()+1),INDEX(BasicStats!$A:$AH,MATCH($A244&amp;" NCAA",BasicStats!$B:$B,0),COLUMN()+1))</f>
        <v>0</v>
      </c>
      <c r="Q244">
        <f>IFERROR(INDEX(BasicStats!$A:$AH,MATCH($A244,BasicStats!$B:$B,0),COLUMN()+1),INDEX(BasicStats!$A:$AH,MATCH($A244&amp;" NCAA",BasicStats!$B:$B,0),COLUMN()+1))</f>
        <v>1370</v>
      </c>
      <c r="R244">
        <f>IFERROR(INDEX(BasicStats!$A:$AH,MATCH($A244,BasicStats!$B:$B,0),COLUMN()+1),INDEX(BasicStats!$A:$AH,MATCH($A244&amp;" NCAA",BasicStats!$B:$B,0),COLUMN()+1))</f>
        <v>865</v>
      </c>
      <c r="S244">
        <f>IFERROR(INDEX(BasicStats!$A:$AH,MATCH($A244,BasicStats!$B:$B,0),COLUMN()+1),INDEX(BasicStats!$A:$AH,MATCH($A244&amp;" NCAA",BasicStats!$B:$B,0),COLUMN()+1))</f>
        <v>1949</v>
      </c>
      <c r="T244">
        <f>IFERROR(INDEX(BasicStats!$A:$AH,MATCH($A244,BasicStats!$B:$B,0),COLUMN()+1),INDEX(BasicStats!$A:$AH,MATCH($A244&amp;" NCAA",BasicStats!$B:$B,0),COLUMN()+1))</f>
        <v>0.44400000000000001</v>
      </c>
      <c r="U244">
        <f>IFERROR(INDEX(BasicStats!$A:$AH,MATCH($A244,BasicStats!$B:$B,0),COLUMN()+1),INDEX(BasicStats!$A:$AH,MATCH($A244&amp;" NCAA",BasicStats!$B:$B,0),COLUMN()+1))</f>
        <v>313</v>
      </c>
      <c r="V244">
        <f>IFERROR(INDEX(BasicStats!$A:$AH,MATCH($A244,BasicStats!$B:$B,0),COLUMN()+1),INDEX(BasicStats!$A:$AH,MATCH($A244&amp;" NCAA",BasicStats!$B:$B,0),COLUMN()+1))</f>
        <v>819</v>
      </c>
      <c r="W244">
        <f>IFERROR(INDEX(BasicStats!$A:$AH,MATCH($A244,BasicStats!$B:$B,0),COLUMN()+1),INDEX(BasicStats!$A:$AH,MATCH($A244&amp;" NCAA",BasicStats!$B:$B,0),COLUMN()+1))</f>
        <v>0.38200000000000001</v>
      </c>
      <c r="X244">
        <f>IFERROR(INDEX(BasicStats!$A:$AH,MATCH($A244,BasicStats!$B:$B,0),COLUMN()+1),INDEX(BasicStats!$A:$AH,MATCH($A244&amp;" NCAA",BasicStats!$B:$B,0),COLUMN()+1))</f>
        <v>529</v>
      </c>
      <c r="Y244">
        <f>IFERROR(INDEX(BasicStats!$A:$AH,MATCH($A244,BasicStats!$B:$B,0),COLUMN()+1),INDEX(BasicStats!$A:$AH,MATCH($A244&amp;" NCAA",BasicStats!$B:$B,0),COLUMN()+1))</f>
        <v>696</v>
      </c>
      <c r="Z244">
        <f>IFERROR(INDEX(BasicStats!$A:$AH,MATCH($A244,BasicStats!$B:$B,0),COLUMN()+1),INDEX(BasicStats!$A:$AH,MATCH($A244&amp;" NCAA",BasicStats!$B:$B,0),COLUMN()+1))</f>
        <v>0.76</v>
      </c>
      <c r="AA244">
        <f>IFERROR(INDEX(BasicStats!$A:$AH,MATCH($A244,BasicStats!$B:$B,0),COLUMN()+1),INDEX(BasicStats!$A:$AH,MATCH($A244&amp;" NCAA",BasicStats!$B:$B,0),COLUMN()+1))</f>
        <v>290</v>
      </c>
      <c r="AB244">
        <f>IFERROR(INDEX(BasicStats!$A:$AH,MATCH($A244,BasicStats!$B:$B,0),COLUMN()+1),INDEX(BasicStats!$A:$AH,MATCH($A244&amp;" NCAA",BasicStats!$B:$B,0),COLUMN()+1))</f>
        <v>1085</v>
      </c>
      <c r="AC244">
        <f>IFERROR(INDEX(BasicStats!$A:$AH,MATCH($A244,BasicStats!$B:$B,0),COLUMN()+1),INDEX(BasicStats!$A:$AH,MATCH($A244&amp;" NCAA",BasicStats!$B:$B,0),COLUMN()+1))</f>
        <v>479</v>
      </c>
      <c r="AD244">
        <f>IFERROR(INDEX(BasicStats!$A:$AH,MATCH($A244,BasicStats!$B:$B,0),COLUMN()+1),INDEX(BasicStats!$A:$AH,MATCH($A244&amp;" NCAA",BasicStats!$B:$B,0),COLUMN()+1))</f>
        <v>229</v>
      </c>
      <c r="AE244">
        <f>IFERROR(INDEX(BasicStats!$A:$AH,MATCH($A244,BasicStats!$B:$B,0),COLUMN()+1),INDEX(BasicStats!$A:$AH,MATCH($A244&amp;" NCAA",BasicStats!$B:$B,0),COLUMN()+1))</f>
        <v>95</v>
      </c>
      <c r="AF244">
        <f>IFERROR(INDEX(BasicStats!$A:$AH,MATCH($A244,BasicStats!$B:$B,0),COLUMN()+1),INDEX(BasicStats!$A:$AH,MATCH($A244&amp;" NCAA",BasicStats!$B:$B,0),COLUMN()+1))</f>
        <v>432</v>
      </c>
      <c r="AG244" s="38">
        <f>IFERROR(INDEX(AdvancedStats!$A:$AD,MATCH($A244,AdvancedStats!$B:$B,0),COLUMN()-15),INDEX(AdvancedStats!$A:$AD,MATCH($A244&amp;" NCAA",AdvancedStats!$B:$B,0),COLUMN()-15))</f>
        <v>70.7</v>
      </c>
      <c r="AH244" s="38">
        <f>IFERROR(INDEX(AdvancedStats!$A:$AD,MATCH($A244,AdvancedStats!$B:$B,0),COLUMN()-15),INDEX(AdvancedStats!$A:$AD,MATCH($A244&amp;" NCAA",AdvancedStats!$B:$B,0),COLUMN()-15))</f>
        <v>106.3</v>
      </c>
      <c r="AI244" s="38">
        <f>IFERROR(INDEX(AdvancedStats!$A:$AD,MATCH($A244,AdvancedStats!$B:$B,0),COLUMN()-15),INDEX(AdvancedStats!$A:$AD,MATCH($A244&amp;" NCAA",AdvancedStats!$B:$B,0),COLUMN()-15))</f>
        <v>0.35699999999999998</v>
      </c>
      <c r="AJ244" s="38">
        <f>IFERROR(INDEX(AdvancedStats!$A:$AD,MATCH($A244,AdvancedStats!$B:$B,0),COLUMN()-15),INDEX(AdvancedStats!$A:$AD,MATCH($A244&amp;" NCAA",AdvancedStats!$B:$B,0),COLUMN()-15))</f>
        <v>0.42</v>
      </c>
      <c r="AK244" s="38">
        <f>IFERROR(INDEX(AdvancedStats!$A:$AD,MATCH($A244,AdvancedStats!$B:$B,0),COLUMN()-15),INDEX(AdvancedStats!$A:$AD,MATCH($A244&amp;" NCAA",AdvancedStats!$B:$B,0),COLUMN()-15))</f>
        <v>0.56399999999999995</v>
      </c>
      <c r="AL244" s="38">
        <f>IFERROR(INDEX(AdvancedStats!$A:$AD,MATCH($A244,AdvancedStats!$B:$B,0),COLUMN()-15),INDEX(AdvancedStats!$A:$AD,MATCH($A244&amp;" NCAA",AdvancedStats!$B:$B,0),COLUMN()-15))</f>
        <v>47.4</v>
      </c>
      <c r="AM244" s="38">
        <f>IFERROR(INDEX(AdvancedStats!$A:$AD,MATCH($A244,AdvancedStats!$B:$B,0),COLUMN()-15),INDEX(AdvancedStats!$A:$AD,MATCH($A244&amp;" NCAA",AdvancedStats!$B:$B,0),COLUMN()-15))</f>
        <v>55.4</v>
      </c>
      <c r="AN244" s="38">
        <f>IFERROR(INDEX(AdvancedStats!$A:$AD,MATCH($A244,AdvancedStats!$B:$B,0),COLUMN()-15),INDEX(AdvancedStats!$A:$AD,MATCH($A244&amp;" NCAA",AdvancedStats!$B:$B,0),COLUMN()-15))</f>
        <v>9.5</v>
      </c>
      <c r="AO244" s="38">
        <f>IFERROR(INDEX(AdvancedStats!$A:$AD,MATCH($A244,AdvancedStats!$B:$B,0),COLUMN()-15),INDEX(AdvancedStats!$A:$AD,MATCH($A244&amp;" NCAA",AdvancedStats!$B:$B,0),COLUMN()-15))</f>
        <v>8.1999999999999993</v>
      </c>
      <c r="AP244" s="38">
        <f>IFERROR(INDEX(AdvancedStats!$A:$AD,MATCH($A244,AdvancedStats!$B:$B,0),COLUMN()-15),INDEX(AdvancedStats!$A:$AD,MATCH($A244&amp;" NCAA",AdvancedStats!$B:$B,0),COLUMN()-15))</f>
        <v>0.52400000000000002</v>
      </c>
      <c r="AQ244" s="38">
        <f>IFERROR(INDEX(AdvancedStats!$A:$AD,MATCH($A244,AdvancedStats!$B:$B,0),COLUMN()-15),INDEX(AdvancedStats!$A:$AD,MATCH($A244&amp;" NCAA",AdvancedStats!$B:$B,0),COLUMN()-15))</f>
        <v>15.9</v>
      </c>
      <c r="AR244" s="38">
        <f>IFERROR(INDEX(AdvancedStats!$A:$AD,MATCH($A244,AdvancedStats!$B:$B,0),COLUMN()-15),INDEX(AdvancedStats!$A:$AD,MATCH($A244&amp;" NCAA",AdvancedStats!$B:$B,0),COLUMN()-15))</f>
        <v>24.9</v>
      </c>
      <c r="AS244" s="38">
        <f>IFERROR(INDEX(AdvancedStats!$A:$AD,MATCH($A244,AdvancedStats!$B:$B,0),COLUMN()-15),INDEX(AdvancedStats!$A:$AD,MATCH($A244&amp;" NCAA",AdvancedStats!$B:$B,0),COLUMN()-15))</f>
        <v>0.27100000000000002</v>
      </c>
      <c r="AT244" s="39">
        <f>IFERROR(INDEX(AdvancedOpponentStats!$A:$AD,MATCH($A244,AdvancedOpponentStats!$B:$B,0),COLUMN()-27),INDEX(AdvancedOpponentStats!$A:$AD,MATCH($A244&amp;" NCAA",AdvancedOpponentStats!$B:$B,0),COLUMN()-27))</f>
        <v>104.5</v>
      </c>
      <c r="AU244" s="39">
        <f>IFERROR(INDEX(AdvancedOpponentStats!$A:$AD,MATCH($A244,AdvancedOpponentStats!$B:$B,0),COLUMN()-27),INDEX(AdvancedOpponentStats!$A:$AD,MATCH($A244&amp;" NCAA",AdvancedOpponentStats!$B:$B,0),COLUMN()-27))</f>
        <v>0.35699999999999998</v>
      </c>
      <c r="AV244" s="39">
        <f>IFERROR(INDEX(AdvancedOpponentStats!$A:$AD,MATCH($A244,AdvancedOpponentStats!$B:$B,0),COLUMN()-27),INDEX(AdvancedOpponentStats!$A:$AD,MATCH($A244&amp;" NCAA",AdvancedOpponentStats!$B:$B,0),COLUMN()-27))</f>
        <v>0.39700000000000002</v>
      </c>
      <c r="AW244" s="39">
        <f>IFERROR(INDEX(AdvancedOpponentStats!$A:$AD,MATCH($A244,AdvancedOpponentStats!$B:$B,0),COLUMN()-27),INDEX(AdvancedOpponentStats!$A:$AD,MATCH($A244&amp;" NCAA",AdvancedOpponentStats!$B:$B,0),COLUMN()-27))</f>
        <v>0.56299999999999994</v>
      </c>
      <c r="AX244" s="39">
        <f>IFERROR(INDEX(AdvancedOpponentStats!$A:$AD,MATCH($A244,AdvancedOpponentStats!$B:$B,0),COLUMN()-27),INDEX(AdvancedOpponentStats!$A:$AD,MATCH($A244&amp;" NCAA",AdvancedOpponentStats!$B:$B,0),COLUMN()-27))</f>
        <v>52.6</v>
      </c>
      <c r="AY244" s="39">
        <f>IFERROR(INDEX(AdvancedOpponentStats!$A:$AD,MATCH($A244,AdvancedOpponentStats!$B:$B,0),COLUMN()-27),INDEX(AdvancedOpponentStats!$A:$AD,MATCH($A244&amp;" NCAA",AdvancedOpponentStats!$B:$B,0),COLUMN()-27))</f>
        <v>55.4</v>
      </c>
      <c r="AZ244" s="39">
        <f>IFERROR(INDEX(AdvancedOpponentStats!$A:$AD,MATCH($A244,AdvancedOpponentStats!$B:$B,0),COLUMN()-27),INDEX(AdvancedOpponentStats!$A:$AD,MATCH($A244&amp;" NCAA",AdvancedOpponentStats!$B:$B,0),COLUMN()-27))</f>
        <v>8.6999999999999993</v>
      </c>
      <c r="BA244" s="39">
        <f>IFERROR(INDEX(AdvancedOpponentStats!$A:$AD,MATCH($A244,AdvancedOpponentStats!$B:$B,0),COLUMN()-27),INDEX(AdvancedOpponentStats!$A:$AD,MATCH($A244&amp;" NCAA",AdvancedOpponentStats!$B:$B,0),COLUMN()-27))</f>
        <v>9.6</v>
      </c>
      <c r="BB244" s="39">
        <f>IFERROR(INDEX(AdvancedOpponentStats!$A:$AD,MATCH($A244,AdvancedOpponentStats!$B:$B,0),COLUMN()-27),INDEX(AdvancedOpponentStats!$A:$AD,MATCH($A244&amp;" NCAA",AdvancedOpponentStats!$B:$B,0),COLUMN()-27))</f>
        <v>0.53400000000000003</v>
      </c>
      <c r="BC244" s="39">
        <f>IFERROR(INDEX(AdvancedOpponentStats!$A:$AD,MATCH($A244,AdvancedOpponentStats!$B:$B,0),COLUMN()-27),INDEX(AdvancedOpponentStats!$A:$AD,MATCH($A244&amp;" NCAA",AdvancedOpponentStats!$B:$B,0),COLUMN()-27))</f>
        <v>18.399999999999999</v>
      </c>
      <c r="BD244" s="39">
        <f>IFERROR(INDEX(AdvancedOpponentStats!$A:$AD,MATCH($A244,AdvancedOpponentStats!$B:$B,0),COLUMN()-27),INDEX(AdvancedOpponentStats!$A:$AD,MATCH($A244&amp;" NCAA",AdvancedOpponentStats!$B:$B,0),COLUMN()-27))</f>
        <v>29.3</v>
      </c>
      <c r="BE244" s="39">
        <f>IFERROR(INDEX(AdvancedOpponentStats!$A:$AD,MATCH($A244,AdvancedOpponentStats!$B:$B,0),COLUMN()-27),INDEX(AdvancedOpponentStats!$A:$AD,MATCH($A244&amp;" NCAA",AdvancedOpponentStats!$B:$B,0),COLUMN()-27))</f>
        <v>0.251</v>
      </c>
      <c r="BF244" s="41">
        <f>IFERROR(INDEX(TeamRankings!$A:$R,MATCH($A244,TeamRankings!$B:$B,0),COLUMN()-49),INDEX(TeamRankings!$A:$R,MATCH($A244&amp;" NCAA",TeamRankings!$B:$B,0),COLUMN()-49))</f>
        <v>1.26</v>
      </c>
      <c r="BG244" s="41">
        <f>IFERROR(INDEX(TeamRankings!$A:$R,MATCH($A244,TeamRankings!$B:$B,0),COLUMN()-48),INDEX(TeamRankings!$A:$R,MATCH($A244&amp;" NCAA",TeamRankings!$B:$B,0),COLUMN()-48))</f>
        <v>0.64</v>
      </c>
      <c r="BH244" s="41">
        <f>IFERROR(INDEX(TeamRankings!$A:$R,MATCH($A244,TeamRankings!$B:$B,0),COLUMN()-47),INDEX(TeamRankings!$A:$R,MATCH($A244&amp;" NCAA",TeamRankings!$B:$B,0),COLUMN()-47))</f>
        <v>4.76</v>
      </c>
      <c r="BI244" s="41">
        <f>IFERROR(INDEX(TeamRankings!$A:$R,MATCH($A244,TeamRankings!$B:$B,0),COLUMN()-47),INDEX(TeamRankings!$A:$R,MATCH($A244&amp;" NCAA",TeamRankings!$B:$B,0),COLUMN()-47))</f>
        <v>-3.84</v>
      </c>
      <c r="BJ244" s="41">
        <f>IFERROR(INDEX(TeamRankings!$A:$R,MATCH($A244,TeamRankings!$B:$B,0),COLUMN()-47),INDEX(TeamRankings!$A:$R,MATCH($A244&amp;" NCAA",TeamRankings!$B:$B,0),COLUMN()-47))</f>
        <v>0.91</v>
      </c>
      <c r="BK244" s="41">
        <f>IFERROR(INDEX(TeamRankings!$A:$R,MATCH($A244,TeamRankings!$B:$B,0),COLUMN()-47),INDEX(TeamRankings!$A:$R,MATCH($A244&amp;" NCAA",TeamRankings!$B:$B,0),COLUMN()-47))</f>
        <v>106.17</v>
      </c>
      <c r="BL244" s="41">
        <f>IFERROR(INDEX(TeamRankings!$A:$R,MATCH($A244,TeamRankings!$B:$B,0),COLUMN()-47),INDEX(TeamRankings!$A:$R,MATCH($A244&amp;" NCAA",TeamRankings!$B:$B,0),COLUMN()-47))</f>
        <v>104.17</v>
      </c>
      <c r="BM244" s="41">
        <f>IFERROR(INDEX(TeamRankings!$A:$R,MATCH($A244,TeamRankings!$B:$B,0),COLUMN()-47),INDEX(TeamRankings!$A:$R,MATCH($A244&amp;" NCAA",TeamRankings!$B:$B,0),COLUMN()-47))</f>
        <v>2</v>
      </c>
      <c r="BN244">
        <f t="shared" si="63"/>
        <v>119</v>
      </c>
      <c r="BO244">
        <f t="shared" si="64"/>
        <v>178.5</v>
      </c>
      <c r="BP244">
        <f t="shared" si="50"/>
        <v>75.647058823529406</v>
      </c>
      <c r="BQ244" s="41" t="str">
        <f>INDEX(TeamRankings!$A:$R,MATCH($A244,TeamRankings!$B:$B,0),3)</f>
        <v>WCC</v>
      </c>
      <c r="BR244" s="40">
        <f t="shared" si="51"/>
        <v>1.7999999999999972</v>
      </c>
      <c r="BS244" s="40">
        <f t="shared" si="52"/>
        <v>0</v>
      </c>
      <c r="BT244" s="40">
        <f t="shared" si="53"/>
        <v>2.2999999999999965E-2</v>
      </c>
      <c r="BU244" s="40">
        <f t="shared" si="54"/>
        <v>1.0000000000000009E-3</v>
      </c>
      <c r="BV244" s="40">
        <f t="shared" si="55"/>
        <v>-5.2000000000000028</v>
      </c>
      <c r="BW244" s="40">
        <f t="shared" si="56"/>
        <v>0</v>
      </c>
      <c r="BX244" s="40">
        <f t="shared" si="57"/>
        <v>0.80000000000000071</v>
      </c>
      <c r="BY244" s="40">
        <f t="shared" si="58"/>
        <v>-1.4000000000000004</v>
      </c>
      <c r="BZ244" s="40">
        <f t="shared" si="59"/>
        <v>-1.0000000000000009E-2</v>
      </c>
      <c r="CA244" s="40">
        <f t="shared" si="60"/>
        <v>-2.4999999999999982</v>
      </c>
      <c r="CB244" s="40">
        <f t="shared" si="61"/>
        <v>-4.4000000000000021</v>
      </c>
      <c r="CC244" s="40">
        <f t="shared" si="62"/>
        <v>2.0000000000000018E-2</v>
      </c>
    </row>
    <row r="245" spans="1:81" x14ac:dyDescent="0.25">
      <c r="A245" t="s">
        <v>366</v>
      </c>
      <c r="B245">
        <f>IFERROR(INDEX(BasicStats!$A:$AH,MATCH($A245,BasicStats!$B:$B,0),COLUMN()+1),INDEX(BasicStats!$A:$AH,MATCH($A245&amp;" NCAA",BasicStats!$B:$B,0),COLUMN()+1))</f>
        <v>33</v>
      </c>
      <c r="C245">
        <f>IFERROR(INDEX(BasicStats!$A:$AH,MATCH($A245,BasicStats!$B:$B,0),COLUMN()+1),INDEX(BasicStats!$A:$AH,MATCH($A245&amp;" NCAA",BasicStats!$B:$B,0),COLUMN()+1))</f>
        <v>14</v>
      </c>
      <c r="D245">
        <f>IFERROR(INDEX(BasicStats!$A:$AH,MATCH($A245,BasicStats!$B:$B,0),COLUMN()+1),INDEX(BasicStats!$A:$AH,MATCH($A245&amp;" NCAA",BasicStats!$B:$B,0),COLUMN()+1))</f>
        <v>19</v>
      </c>
      <c r="E245">
        <f>IFERROR(INDEX(BasicStats!$A:$AH,MATCH($A245,BasicStats!$B:$B,0),COLUMN()+1),INDEX(BasicStats!$A:$AH,MATCH($A245&amp;" NCAA",BasicStats!$B:$B,0),COLUMN()+1))</f>
        <v>0.42399999999999999</v>
      </c>
      <c r="F245">
        <f>IFERROR(INDEX(BasicStats!$A:$AH,MATCH($A245,BasicStats!$B:$B,0),COLUMN()+1),INDEX(BasicStats!$A:$AH,MATCH($A245&amp;" NCAA",BasicStats!$B:$B,0),COLUMN()+1))</f>
        <v>7.9</v>
      </c>
      <c r="G245">
        <f>IFERROR(INDEX(BasicStats!$A:$AH,MATCH($A245,BasicStats!$B:$B,0),COLUMN()+1),INDEX(BasicStats!$A:$AH,MATCH($A245&amp;" NCAA",BasicStats!$B:$B,0),COLUMN()+1))</f>
        <v>6.72</v>
      </c>
      <c r="H245">
        <f>IFERROR(INDEX(BasicStats!$A:$AH,MATCH($A245,BasicStats!$B:$B,0),COLUMN()+1),INDEX(BasicStats!$A:$AH,MATCH($A245&amp;" NCAA",BasicStats!$B:$B,0),COLUMN()+1))</f>
        <v>3</v>
      </c>
      <c r="I245">
        <f>IFERROR(INDEX(BasicStats!$A:$AH,MATCH($A245,BasicStats!$B:$B,0),COLUMN()+1),INDEX(BasicStats!$A:$AH,MATCH($A245&amp;" NCAA",BasicStats!$B:$B,0),COLUMN()+1))</f>
        <v>15</v>
      </c>
      <c r="J245">
        <f>IFERROR(INDEX(BasicStats!$A:$AH,MATCH($A245,BasicStats!$B:$B,0),COLUMN()+1),INDEX(BasicStats!$A:$AH,MATCH($A245&amp;" NCAA",BasicStats!$B:$B,0),COLUMN()+1))</f>
        <v>11</v>
      </c>
      <c r="K245">
        <f>IFERROR(INDEX(BasicStats!$A:$AH,MATCH($A245,BasicStats!$B:$B,0),COLUMN()+1),INDEX(BasicStats!$A:$AH,MATCH($A245&amp;" NCAA",BasicStats!$B:$B,0),COLUMN()+1))</f>
        <v>7</v>
      </c>
      <c r="L245">
        <f>IFERROR(INDEX(BasicStats!$A:$AH,MATCH($A245,BasicStats!$B:$B,0),COLUMN()+1),INDEX(BasicStats!$A:$AH,MATCH($A245&amp;" NCAA",BasicStats!$B:$B,0),COLUMN()+1))</f>
        <v>0</v>
      </c>
      <c r="M245">
        <f>IFERROR(INDEX(BasicStats!$A:$AH,MATCH($A245,BasicStats!$B:$B,0),COLUMN()+1),INDEX(BasicStats!$A:$AH,MATCH($A245&amp;" NCAA",BasicStats!$B:$B,0),COLUMN()+1))</f>
        <v>11</v>
      </c>
      <c r="N245">
        <f>IFERROR(INDEX(BasicStats!$A:$AH,MATCH($A245,BasicStats!$B:$B,0),COLUMN()+1),INDEX(BasicStats!$A:$AH,MATCH($A245&amp;" NCAA",BasicStats!$B:$B,0),COLUMN()+1))</f>
        <v>2306</v>
      </c>
      <c r="O245">
        <f>IFERROR(INDEX(BasicStats!$A:$AH,MATCH($A245,BasicStats!$B:$B,0),COLUMN()+1),INDEX(BasicStats!$A:$AH,MATCH($A245&amp;" NCAA",BasicStats!$B:$B,0),COLUMN()+1))</f>
        <v>2267</v>
      </c>
      <c r="P245">
        <f>IFERROR(INDEX(BasicStats!$A:$AH,MATCH($A245,BasicStats!$B:$B,0),COLUMN()+1),INDEX(BasicStats!$A:$AH,MATCH($A245&amp;" NCAA",BasicStats!$B:$B,0),COLUMN()+1))</f>
        <v>0</v>
      </c>
      <c r="Q245">
        <f>IFERROR(INDEX(BasicStats!$A:$AH,MATCH($A245,BasicStats!$B:$B,0),COLUMN()+1),INDEX(BasicStats!$A:$AH,MATCH($A245&amp;" NCAA",BasicStats!$B:$B,0),COLUMN()+1))</f>
        <v>1330</v>
      </c>
      <c r="R245">
        <f>IFERROR(INDEX(BasicStats!$A:$AH,MATCH($A245,BasicStats!$B:$B,0),COLUMN()+1),INDEX(BasicStats!$A:$AH,MATCH($A245&amp;" NCAA",BasicStats!$B:$B,0),COLUMN()+1))</f>
        <v>769</v>
      </c>
      <c r="S245">
        <f>IFERROR(INDEX(BasicStats!$A:$AH,MATCH($A245,BasicStats!$B:$B,0),COLUMN()+1),INDEX(BasicStats!$A:$AH,MATCH($A245&amp;" NCAA",BasicStats!$B:$B,0),COLUMN()+1))</f>
        <v>1841</v>
      </c>
      <c r="T245">
        <f>IFERROR(INDEX(BasicStats!$A:$AH,MATCH($A245,BasicStats!$B:$B,0),COLUMN()+1),INDEX(BasicStats!$A:$AH,MATCH($A245&amp;" NCAA",BasicStats!$B:$B,0),COLUMN()+1))</f>
        <v>0.41799999999999998</v>
      </c>
      <c r="U245">
        <f>IFERROR(INDEX(BasicStats!$A:$AH,MATCH($A245,BasicStats!$B:$B,0),COLUMN()+1),INDEX(BasicStats!$A:$AH,MATCH($A245&amp;" NCAA",BasicStats!$B:$B,0),COLUMN()+1))</f>
        <v>225</v>
      </c>
      <c r="V245">
        <f>IFERROR(INDEX(BasicStats!$A:$AH,MATCH($A245,BasicStats!$B:$B,0),COLUMN()+1),INDEX(BasicStats!$A:$AH,MATCH($A245&amp;" NCAA",BasicStats!$B:$B,0),COLUMN()+1))</f>
        <v>680</v>
      </c>
      <c r="W245">
        <f>IFERROR(INDEX(BasicStats!$A:$AH,MATCH($A245,BasicStats!$B:$B,0),COLUMN()+1),INDEX(BasicStats!$A:$AH,MATCH($A245&amp;" NCAA",BasicStats!$B:$B,0),COLUMN()+1))</f>
        <v>0.33100000000000002</v>
      </c>
      <c r="X245">
        <f>IFERROR(INDEX(BasicStats!$A:$AH,MATCH($A245,BasicStats!$B:$B,0),COLUMN()+1),INDEX(BasicStats!$A:$AH,MATCH($A245&amp;" NCAA",BasicStats!$B:$B,0),COLUMN()+1))</f>
        <v>543</v>
      </c>
      <c r="Y245">
        <f>IFERROR(INDEX(BasicStats!$A:$AH,MATCH($A245,BasicStats!$B:$B,0),COLUMN()+1),INDEX(BasicStats!$A:$AH,MATCH($A245&amp;" NCAA",BasicStats!$B:$B,0),COLUMN()+1))</f>
        <v>779</v>
      </c>
      <c r="Z245">
        <f>IFERROR(INDEX(BasicStats!$A:$AH,MATCH($A245,BasicStats!$B:$B,0),COLUMN()+1),INDEX(BasicStats!$A:$AH,MATCH($A245&amp;" NCAA",BasicStats!$B:$B,0),COLUMN()+1))</f>
        <v>0.69699999999999995</v>
      </c>
      <c r="AA245">
        <f>IFERROR(INDEX(BasicStats!$A:$AH,MATCH($A245,BasicStats!$B:$B,0),COLUMN()+1),INDEX(BasicStats!$A:$AH,MATCH($A245&amp;" NCAA",BasicStats!$B:$B,0),COLUMN()+1))</f>
        <v>383</v>
      </c>
      <c r="AB245">
        <f>IFERROR(INDEX(BasicStats!$A:$AH,MATCH($A245,BasicStats!$B:$B,0),COLUMN()+1),INDEX(BasicStats!$A:$AH,MATCH($A245&amp;" NCAA",BasicStats!$B:$B,0),COLUMN()+1))</f>
        <v>1209</v>
      </c>
      <c r="AC245">
        <f>IFERROR(INDEX(BasicStats!$A:$AH,MATCH($A245,BasicStats!$B:$B,0),COLUMN()+1),INDEX(BasicStats!$A:$AH,MATCH($A245&amp;" NCAA",BasicStats!$B:$B,0),COLUMN()+1))</f>
        <v>387</v>
      </c>
      <c r="AD245">
        <f>IFERROR(INDEX(BasicStats!$A:$AH,MATCH($A245,BasicStats!$B:$B,0),COLUMN()+1),INDEX(BasicStats!$A:$AH,MATCH($A245&amp;" NCAA",BasicStats!$B:$B,0),COLUMN()+1))</f>
        <v>227</v>
      </c>
      <c r="AE245">
        <f>IFERROR(INDEX(BasicStats!$A:$AH,MATCH($A245,BasicStats!$B:$B,0),COLUMN()+1),INDEX(BasicStats!$A:$AH,MATCH($A245&amp;" NCAA",BasicStats!$B:$B,0),COLUMN()+1))</f>
        <v>126</v>
      </c>
      <c r="AF245">
        <f>IFERROR(INDEX(BasicStats!$A:$AH,MATCH($A245,BasicStats!$B:$B,0),COLUMN()+1),INDEX(BasicStats!$A:$AH,MATCH($A245&amp;" NCAA",BasicStats!$B:$B,0),COLUMN()+1))</f>
        <v>448</v>
      </c>
      <c r="AG245" s="38">
        <f>IFERROR(INDEX(AdvancedStats!$A:$AD,MATCH($A245,AdvancedStats!$B:$B,0),COLUMN()-15),INDEX(AdvancedStats!$A:$AD,MATCH($A245&amp;" NCAA",AdvancedStats!$B:$B,0),COLUMN()-15))</f>
        <v>68.599999999999994</v>
      </c>
      <c r="AH245" s="38">
        <f>IFERROR(INDEX(AdvancedStats!$A:$AD,MATCH($A245,AdvancedStats!$B:$B,0),COLUMN()-15),INDEX(AdvancedStats!$A:$AD,MATCH($A245&amp;" NCAA",AdvancedStats!$B:$B,0),COLUMN()-15))</f>
        <v>101.1</v>
      </c>
      <c r="AI245" s="38">
        <f>IFERROR(INDEX(AdvancedStats!$A:$AD,MATCH($A245,AdvancedStats!$B:$B,0),COLUMN()-15),INDEX(AdvancedStats!$A:$AD,MATCH($A245&amp;" NCAA",AdvancedStats!$B:$B,0),COLUMN()-15))</f>
        <v>0.42299999999999999</v>
      </c>
      <c r="AJ245" s="38">
        <f>IFERROR(INDEX(AdvancedStats!$A:$AD,MATCH($A245,AdvancedStats!$B:$B,0),COLUMN()-15),INDEX(AdvancedStats!$A:$AD,MATCH($A245&amp;" NCAA",AdvancedStats!$B:$B,0),COLUMN()-15))</f>
        <v>0.36899999999999999</v>
      </c>
      <c r="AK245" s="38">
        <f>IFERROR(INDEX(AdvancedStats!$A:$AD,MATCH($A245,AdvancedStats!$B:$B,0),COLUMN()-15),INDEX(AdvancedStats!$A:$AD,MATCH($A245&amp;" NCAA",AdvancedStats!$B:$B,0),COLUMN()-15))</f>
        <v>0.52100000000000002</v>
      </c>
      <c r="AL245" s="38">
        <f>IFERROR(INDEX(AdvancedStats!$A:$AD,MATCH($A245,AdvancedStats!$B:$B,0),COLUMN()-15),INDEX(AdvancedStats!$A:$AD,MATCH($A245&amp;" NCAA",AdvancedStats!$B:$B,0),COLUMN()-15))</f>
        <v>49.9</v>
      </c>
      <c r="AM245" s="38">
        <f>IFERROR(INDEX(AdvancedStats!$A:$AD,MATCH($A245,AdvancedStats!$B:$B,0),COLUMN()-15),INDEX(AdvancedStats!$A:$AD,MATCH($A245&amp;" NCAA",AdvancedStats!$B:$B,0),COLUMN()-15))</f>
        <v>50.3</v>
      </c>
      <c r="AN245" s="38">
        <f>IFERROR(INDEX(AdvancedStats!$A:$AD,MATCH($A245,AdvancedStats!$B:$B,0),COLUMN()-15),INDEX(AdvancedStats!$A:$AD,MATCH($A245&amp;" NCAA",AdvancedStats!$B:$B,0),COLUMN()-15))</f>
        <v>10</v>
      </c>
      <c r="AO245" s="38">
        <f>IFERROR(INDEX(AdvancedStats!$A:$AD,MATCH($A245,AdvancedStats!$B:$B,0),COLUMN()-15),INDEX(AdvancedStats!$A:$AD,MATCH($A245&amp;" NCAA",AdvancedStats!$B:$B,0),COLUMN()-15))</f>
        <v>11.1</v>
      </c>
      <c r="AP245" s="38">
        <f>IFERROR(INDEX(AdvancedStats!$A:$AD,MATCH($A245,AdvancedStats!$B:$B,0),COLUMN()-15),INDEX(AdvancedStats!$A:$AD,MATCH($A245&amp;" NCAA",AdvancedStats!$B:$B,0),COLUMN()-15))</f>
        <v>0.47899999999999998</v>
      </c>
      <c r="AQ245" s="38">
        <f>IFERROR(INDEX(AdvancedStats!$A:$AD,MATCH($A245,AdvancedStats!$B:$B,0),COLUMN()-15),INDEX(AdvancedStats!$A:$AD,MATCH($A245&amp;" NCAA",AdvancedStats!$B:$B,0),COLUMN()-15))</f>
        <v>16.8</v>
      </c>
      <c r="AR245" s="38">
        <f>IFERROR(INDEX(AdvancedStats!$A:$AD,MATCH($A245,AdvancedStats!$B:$B,0),COLUMN()-15),INDEX(AdvancedStats!$A:$AD,MATCH($A245&amp;" NCAA",AdvancedStats!$B:$B,0),COLUMN()-15))</f>
        <v>32.1</v>
      </c>
      <c r="AS245" s="38">
        <f>IFERROR(INDEX(AdvancedStats!$A:$AD,MATCH($A245,AdvancedStats!$B:$B,0),COLUMN()-15),INDEX(AdvancedStats!$A:$AD,MATCH($A245&amp;" NCAA",AdvancedStats!$B:$B,0),COLUMN()-15))</f>
        <v>0.29499999999999998</v>
      </c>
      <c r="AT245" s="39">
        <f>IFERROR(INDEX(AdvancedOpponentStats!$A:$AD,MATCH($A245,AdvancedOpponentStats!$B:$B,0),COLUMN()-27),INDEX(AdvancedOpponentStats!$A:$AD,MATCH($A245&amp;" NCAA",AdvancedOpponentStats!$B:$B,0),COLUMN()-27))</f>
        <v>99.4</v>
      </c>
      <c r="AU245" s="39">
        <f>IFERROR(INDEX(AdvancedOpponentStats!$A:$AD,MATCH($A245,AdvancedOpponentStats!$B:$B,0),COLUMN()-27),INDEX(AdvancedOpponentStats!$A:$AD,MATCH($A245&amp;" NCAA",AdvancedOpponentStats!$B:$B,0),COLUMN()-27))</f>
        <v>0.32900000000000001</v>
      </c>
      <c r="AV245" s="39">
        <f>IFERROR(INDEX(AdvancedOpponentStats!$A:$AD,MATCH($A245,AdvancedOpponentStats!$B:$B,0),COLUMN()-27),INDEX(AdvancedOpponentStats!$A:$AD,MATCH($A245&amp;" NCAA",AdvancedOpponentStats!$B:$B,0),COLUMN()-27))</f>
        <v>0.40500000000000003</v>
      </c>
      <c r="AW245" s="39">
        <f>IFERROR(INDEX(AdvancedOpponentStats!$A:$AD,MATCH($A245,AdvancedOpponentStats!$B:$B,0),COLUMN()-27),INDEX(AdvancedOpponentStats!$A:$AD,MATCH($A245&amp;" NCAA",AdvancedOpponentStats!$B:$B,0),COLUMN()-27))</f>
        <v>0.51500000000000001</v>
      </c>
      <c r="AX245" s="39">
        <f>IFERROR(INDEX(AdvancedOpponentStats!$A:$AD,MATCH($A245,AdvancedOpponentStats!$B:$B,0),COLUMN()-27),INDEX(AdvancedOpponentStats!$A:$AD,MATCH($A245&amp;" NCAA",AdvancedOpponentStats!$B:$B,0),COLUMN()-27))</f>
        <v>50.1</v>
      </c>
      <c r="AY245" s="39">
        <f>IFERROR(INDEX(AdvancedOpponentStats!$A:$AD,MATCH($A245,AdvancedOpponentStats!$B:$B,0),COLUMN()-27),INDEX(AdvancedOpponentStats!$A:$AD,MATCH($A245&amp;" NCAA",AdvancedOpponentStats!$B:$B,0),COLUMN()-27))</f>
        <v>58.8</v>
      </c>
      <c r="AZ245" s="39">
        <f>IFERROR(INDEX(AdvancedOpponentStats!$A:$AD,MATCH($A245,AdvancedOpponentStats!$B:$B,0),COLUMN()-27),INDEX(AdvancedOpponentStats!$A:$AD,MATCH($A245&amp;" NCAA",AdvancedOpponentStats!$B:$B,0),COLUMN()-27))</f>
        <v>9.5</v>
      </c>
      <c r="BA245" s="39">
        <f>IFERROR(INDEX(AdvancedOpponentStats!$A:$AD,MATCH($A245,AdvancedOpponentStats!$B:$B,0),COLUMN()-27),INDEX(AdvancedOpponentStats!$A:$AD,MATCH($A245&amp;" NCAA",AdvancedOpponentStats!$B:$B,0),COLUMN()-27))</f>
        <v>15.1</v>
      </c>
      <c r="BB245" s="39">
        <f>IFERROR(INDEX(AdvancedOpponentStats!$A:$AD,MATCH($A245,AdvancedOpponentStats!$B:$B,0),COLUMN()-27),INDEX(AdvancedOpponentStats!$A:$AD,MATCH($A245&amp;" NCAA",AdvancedOpponentStats!$B:$B,0),COLUMN()-27))</f>
        <v>0.47699999999999998</v>
      </c>
      <c r="BC245" s="39">
        <f>IFERROR(INDEX(AdvancedOpponentStats!$A:$AD,MATCH($A245,AdvancedOpponentStats!$B:$B,0),COLUMN()-27),INDEX(AdvancedOpponentStats!$A:$AD,MATCH($A245&amp;" NCAA",AdvancedOpponentStats!$B:$B,0),COLUMN()-27))</f>
        <v>18</v>
      </c>
      <c r="BD245" s="39">
        <f>IFERROR(INDEX(AdvancedOpponentStats!$A:$AD,MATCH($A245,AdvancedOpponentStats!$B:$B,0),COLUMN()-27),INDEX(AdvancedOpponentStats!$A:$AD,MATCH($A245&amp;" NCAA",AdvancedOpponentStats!$B:$B,0),COLUMN()-27))</f>
        <v>32.700000000000003</v>
      </c>
      <c r="BE245" s="39">
        <f>IFERROR(INDEX(AdvancedOpponentStats!$A:$AD,MATCH($A245,AdvancedOpponentStats!$B:$B,0),COLUMN()-27),INDEX(AdvancedOpponentStats!$A:$AD,MATCH($A245&amp;" NCAA",AdvancedOpponentStats!$B:$B,0),COLUMN()-27))</f>
        <v>0.23599999999999999</v>
      </c>
      <c r="BF245" s="41">
        <f>IFERROR(INDEX(TeamRankings!$A:$R,MATCH($A245,TeamRankings!$B:$B,0),COLUMN()-49),INDEX(TeamRankings!$A:$R,MATCH($A245&amp;" NCAA",TeamRankings!$B:$B,0),COLUMN()-49))</f>
        <v>1.18</v>
      </c>
      <c r="BG245" s="41">
        <f>IFERROR(INDEX(TeamRankings!$A:$R,MATCH($A245,TeamRankings!$B:$B,0),COLUMN()-48),INDEX(TeamRankings!$A:$R,MATCH($A245&amp;" NCAA",TeamRankings!$B:$B,0),COLUMN()-48))</f>
        <v>6.72</v>
      </c>
      <c r="BH245" s="41">
        <f>IFERROR(INDEX(TeamRankings!$A:$R,MATCH($A245,TeamRankings!$B:$B,0),COLUMN()-47),INDEX(TeamRankings!$A:$R,MATCH($A245&amp;" NCAA",TeamRankings!$B:$B,0),COLUMN()-47))</f>
        <v>1.44</v>
      </c>
      <c r="BI245" s="41">
        <f>IFERROR(INDEX(TeamRankings!$A:$R,MATCH($A245,TeamRankings!$B:$B,0),COLUMN()-47),INDEX(TeamRankings!$A:$R,MATCH($A245&amp;" NCAA",TeamRankings!$B:$B,0),COLUMN()-47))</f>
        <v>6.46</v>
      </c>
      <c r="BJ245" s="41">
        <f>IFERROR(INDEX(TeamRankings!$A:$R,MATCH($A245,TeamRankings!$B:$B,0),COLUMN()-47),INDEX(TeamRankings!$A:$R,MATCH($A245&amp;" NCAA",TeamRankings!$B:$B,0),COLUMN()-47))</f>
        <v>7.9</v>
      </c>
      <c r="BK245" s="41">
        <f>IFERROR(INDEX(TeamRankings!$A:$R,MATCH($A245,TeamRankings!$B:$B,0),COLUMN()-47),INDEX(TeamRankings!$A:$R,MATCH($A245&amp;" NCAA",TeamRankings!$B:$B,0),COLUMN()-47))</f>
        <v>105.52</v>
      </c>
      <c r="BL245" s="41">
        <f>IFERROR(INDEX(TeamRankings!$A:$R,MATCH($A245,TeamRankings!$B:$B,0),COLUMN()-47),INDEX(TeamRankings!$A:$R,MATCH($A245&amp;" NCAA",TeamRankings!$B:$B,0),COLUMN()-47))</f>
        <v>94.16</v>
      </c>
      <c r="BM245" s="41">
        <f>IFERROR(INDEX(TeamRankings!$A:$R,MATCH($A245,TeamRankings!$B:$B,0),COLUMN()-47),INDEX(TeamRankings!$A:$R,MATCH($A245&amp;" NCAA",TeamRankings!$B:$B,0),COLUMN()-47))</f>
        <v>11.37</v>
      </c>
      <c r="BN245">
        <f t="shared" si="63"/>
        <v>130</v>
      </c>
      <c r="BO245">
        <f t="shared" si="64"/>
        <v>52</v>
      </c>
      <c r="BP245">
        <f t="shared" si="50"/>
        <v>69.878787878787875</v>
      </c>
      <c r="BQ245" s="41" t="str">
        <f>INDEX(TeamRankings!$A:$R,MATCH($A245,TeamRankings!$B:$B,0),3)</f>
        <v>ACC</v>
      </c>
      <c r="BR245" s="40">
        <f t="shared" si="51"/>
        <v>1.6999999999999886</v>
      </c>
      <c r="BS245" s="40">
        <f t="shared" si="52"/>
        <v>9.3999999999999972E-2</v>
      </c>
      <c r="BT245" s="40">
        <f t="shared" si="53"/>
        <v>-3.6000000000000032E-2</v>
      </c>
      <c r="BU245" s="40">
        <f t="shared" si="54"/>
        <v>6.0000000000000053E-3</v>
      </c>
      <c r="BV245" s="40">
        <f t="shared" si="55"/>
        <v>-0.20000000000000284</v>
      </c>
      <c r="BW245" s="40">
        <f t="shared" si="56"/>
        <v>-8.5</v>
      </c>
      <c r="BX245" s="40">
        <f t="shared" si="57"/>
        <v>0.5</v>
      </c>
      <c r="BY245" s="40">
        <f t="shared" si="58"/>
        <v>-4</v>
      </c>
      <c r="BZ245" s="40">
        <f t="shared" si="59"/>
        <v>2.0000000000000018E-3</v>
      </c>
      <c r="CA245" s="40">
        <f t="shared" si="60"/>
        <v>-1.1999999999999993</v>
      </c>
      <c r="CB245" s="40">
        <f t="shared" si="61"/>
        <v>-0.60000000000000142</v>
      </c>
      <c r="CC245" s="40">
        <f t="shared" si="62"/>
        <v>5.8999999999999997E-2</v>
      </c>
    </row>
    <row r="246" spans="1:81" x14ac:dyDescent="0.25">
      <c r="A246" t="s">
        <v>367</v>
      </c>
      <c r="B246">
        <f>IFERROR(INDEX(BasicStats!$A:$AH,MATCH($A246,BasicStats!$B:$B,0),COLUMN()+1),INDEX(BasicStats!$A:$AH,MATCH($A246&amp;" NCAA",BasicStats!$B:$B,0),COLUMN()+1))</f>
        <v>32</v>
      </c>
      <c r="C246">
        <f>IFERROR(INDEX(BasicStats!$A:$AH,MATCH($A246,BasicStats!$B:$B,0),COLUMN()+1),INDEX(BasicStats!$A:$AH,MATCH($A246&amp;" NCAA",BasicStats!$B:$B,0),COLUMN()+1))</f>
        <v>16</v>
      </c>
      <c r="D246">
        <f>IFERROR(INDEX(BasicStats!$A:$AH,MATCH($A246,BasicStats!$B:$B,0),COLUMN()+1),INDEX(BasicStats!$A:$AH,MATCH($A246&amp;" NCAA",BasicStats!$B:$B,0),COLUMN()+1))</f>
        <v>16</v>
      </c>
      <c r="E246">
        <f>IFERROR(INDEX(BasicStats!$A:$AH,MATCH($A246,BasicStats!$B:$B,0),COLUMN()+1),INDEX(BasicStats!$A:$AH,MATCH($A246&amp;" NCAA",BasicStats!$B:$B,0),COLUMN()+1))</f>
        <v>0.5</v>
      </c>
      <c r="F246">
        <f>IFERROR(INDEX(BasicStats!$A:$AH,MATCH($A246,BasicStats!$B:$B,0),COLUMN()+1),INDEX(BasicStats!$A:$AH,MATCH($A246&amp;" NCAA",BasicStats!$B:$B,0),COLUMN()+1))</f>
        <v>-8.93</v>
      </c>
      <c r="G246">
        <f>IFERROR(INDEX(BasicStats!$A:$AH,MATCH($A246,BasicStats!$B:$B,0),COLUMN()+1),INDEX(BasicStats!$A:$AH,MATCH($A246&amp;" NCAA",BasicStats!$B:$B,0),COLUMN()+1))</f>
        <v>-5.76</v>
      </c>
      <c r="H246">
        <f>IFERROR(INDEX(BasicStats!$A:$AH,MATCH($A246,BasicStats!$B:$B,0),COLUMN()+1),INDEX(BasicStats!$A:$AH,MATCH($A246&amp;" NCAA",BasicStats!$B:$B,0),COLUMN()+1))</f>
        <v>11</v>
      </c>
      <c r="I246">
        <f>IFERROR(INDEX(BasicStats!$A:$AH,MATCH($A246,BasicStats!$B:$B,0),COLUMN()+1),INDEX(BasicStats!$A:$AH,MATCH($A246&amp;" NCAA",BasicStats!$B:$B,0),COLUMN()+1))</f>
        <v>9</v>
      </c>
      <c r="J246">
        <f>IFERROR(INDEX(BasicStats!$A:$AH,MATCH($A246,BasicStats!$B:$B,0),COLUMN()+1),INDEX(BasicStats!$A:$AH,MATCH($A246&amp;" NCAA",BasicStats!$B:$B,0),COLUMN()+1))</f>
        <v>12</v>
      </c>
      <c r="K246">
        <f>IFERROR(INDEX(BasicStats!$A:$AH,MATCH($A246,BasicStats!$B:$B,0),COLUMN()+1),INDEX(BasicStats!$A:$AH,MATCH($A246&amp;" NCAA",BasicStats!$B:$B,0),COLUMN()+1))</f>
        <v>4</v>
      </c>
      <c r="L246">
        <f>IFERROR(INDEX(BasicStats!$A:$AH,MATCH($A246,BasicStats!$B:$B,0),COLUMN()+1),INDEX(BasicStats!$A:$AH,MATCH($A246&amp;" NCAA",BasicStats!$B:$B,0),COLUMN()+1))</f>
        <v>3</v>
      </c>
      <c r="M246">
        <f>IFERROR(INDEX(BasicStats!$A:$AH,MATCH($A246,BasicStats!$B:$B,0),COLUMN()+1),INDEX(BasicStats!$A:$AH,MATCH($A246&amp;" NCAA",BasicStats!$B:$B,0),COLUMN()+1))</f>
        <v>10</v>
      </c>
      <c r="N246">
        <f>IFERROR(INDEX(BasicStats!$A:$AH,MATCH($A246,BasicStats!$B:$B,0),COLUMN()+1),INDEX(BasicStats!$A:$AH,MATCH($A246&amp;" NCAA",BasicStats!$B:$B,0),COLUMN()+1))</f>
        <v>2475</v>
      </c>
      <c r="O246">
        <f>IFERROR(INDEX(BasicStats!$A:$AH,MATCH($A246,BasicStats!$B:$B,0),COLUMN()+1),INDEX(BasicStats!$A:$AH,MATCH($A246&amp;" NCAA",BasicStats!$B:$B,0),COLUMN()+1))</f>
        <v>2404</v>
      </c>
      <c r="P246">
        <f>IFERROR(INDEX(BasicStats!$A:$AH,MATCH($A246,BasicStats!$B:$B,0),COLUMN()+1),INDEX(BasicStats!$A:$AH,MATCH($A246&amp;" NCAA",BasicStats!$B:$B,0),COLUMN()+1))</f>
        <v>0</v>
      </c>
      <c r="Q246">
        <f>IFERROR(INDEX(BasicStats!$A:$AH,MATCH($A246,BasicStats!$B:$B,0),COLUMN()+1),INDEX(BasicStats!$A:$AH,MATCH($A246&amp;" NCAA",BasicStats!$B:$B,0),COLUMN()+1))</f>
        <v>1290</v>
      </c>
      <c r="R246">
        <f>IFERROR(INDEX(BasicStats!$A:$AH,MATCH($A246,BasicStats!$B:$B,0),COLUMN()+1),INDEX(BasicStats!$A:$AH,MATCH($A246&amp;" NCAA",BasicStats!$B:$B,0),COLUMN()+1))</f>
        <v>856</v>
      </c>
      <c r="S246">
        <f>IFERROR(INDEX(BasicStats!$A:$AH,MATCH($A246,BasicStats!$B:$B,0),COLUMN()+1),INDEX(BasicStats!$A:$AH,MATCH($A246&amp;" NCAA",BasicStats!$B:$B,0),COLUMN()+1))</f>
        <v>2017</v>
      </c>
      <c r="T246">
        <f>IFERROR(INDEX(BasicStats!$A:$AH,MATCH($A246,BasicStats!$B:$B,0),COLUMN()+1),INDEX(BasicStats!$A:$AH,MATCH($A246&amp;" NCAA",BasicStats!$B:$B,0),COLUMN()+1))</f>
        <v>0.42399999999999999</v>
      </c>
      <c r="U246">
        <f>IFERROR(INDEX(BasicStats!$A:$AH,MATCH($A246,BasicStats!$B:$B,0),COLUMN()+1),INDEX(BasicStats!$A:$AH,MATCH($A246&amp;" NCAA",BasicStats!$B:$B,0),COLUMN()+1))</f>
        <v>238</v>
      </c>
      <c r="V246">
        <f>IFERROR(INDEX(BasicStats!$A:$AH,MATCH($A246,BasicStats!$B:$B,0),COLUMN()+1),INDEX(BasicStats!$A:$AH,MATCH($A246&amp;" NCAA",BasicStats!$B:$B,0),COLUMN()+1))</f>
        <v>769</v>
      </c>
      <c r="W246">
        <f>IFERROR(INDEX(BasicStats!$A:$AH,MATCH($A246,BasicStats!$B:$B,0),COLUMN()+1),INDEX(BasicStats!$A:$AH,MATCH($A246&amp;" NCAA",BasicStats!$B:$B,0),COLUMN()+1))</f>
        <v>0.309</v>
      </c>
      <c r="X246">
        <f>IFERROR(INDEX(BasicStats!$A:$AH,MATCH($A246,BasicStats!$B:$B,0),COLUMN()+1),INDEX(BasicStats!$A:$AH,MATCH($A246&amp;" NCAA",BasicStats!$B:$B,0),COLUMN()+1))</f>
        <v>525</v>
      </c>
      <c r="Y246">
        <f>IFERROR(INDEX(BasicStats!$A:$AH,MATCH($A246,BasicStats!$B:$B,0),COLUMN()+1),INDEX(BasicStats!$A:$AH,MATCH($A246&amp;" NCAA",BasicStats!$B:$B,0),COLUMN()+1))</f>
        <v>748</v>
      </c>
      <c r="Z246">
        <f>IFERROR(INDEX(BasicStats!$A:$AH,MATCH($A246,BasicStats!$B:$B,0),COLUMN()+1),INDEX(BasicStats!$A:$AH,MATCH($A246&amp;" NCAA",BasicStats!$B:$B,0),COLUMN()+1))</f>
        <v>0.70199999999999996</v>
      </c>
      <c r="AA246">
        <f>IFERROR(INDEX(BasicStats!$A:$AH,MATCH($A246,BasicStats!$B:$B,0),COLUMN()+1),INDEX(BasicStats!$A:$AH,MATCH($A246&amp;" NCAA",BasicStats!$B:$B,0),COLUMN()+1))</f>
        <v>491</v>
      </c>
      <c r="AB246">
        <f>IFERROR(INDEX(BasicStats!$A:$AH,MATCH($A246,BasicStats!$B:$B,0),COLUMN()+1),INDEX(BasicStats!$A:$AH,MATCH($A246&amp;" NCAA",BasicStats!$B:$B,0),COLUMN()+1))</f>
        <v>1282</v>
      </c>
      <c r="AC246">
        <f>IFERROR(INDEX(BasicStats!$A:$AH,MATCH($A246,BasicStats!$B:$B,0),COLUMN()+1),INDEX(BasicStats!$A:$AH,MATCH($A246&amp;" NCAA",BasicStats!$B:$B,0),COLUMN()+1))</f>
        <v>434</v>
      </c>
      <c r="AD246">
        <f>IFERROR(INDEX(BasicStats!$A:$AH,MATCH($A246,BasicStats!$B:$B,0),COLUMN()+1),INDEX(BasicStats!$A:$AH,MATCH($A246&amp;" NCAA",BasicStats!$B:$B,0),COLUMN()+1))</f>
        <v>264</v>
      </c>
      <c r="AE246">
        <f>IFERROR(INDEX(BasicStats!$A:$AH,MATCH($A246,BasicStats!$B:$B,0),COLUMN()+1),INDEX(BasicStats!$A:$AH,MATCH($A246&amp;" NCAA",BasicStats!$B:$B,0),COLUMN()+1))</f>
        <v>129</v>
      </c>
      <c r="AF246">
        <f>IFERROR(INDEX(BasicStats!$A:$AH,MATCH($A246,BasicStats!$B:$B,0),COLUMN()+1),INDEX(BasicStats!$A:$AH,MATCH($A246&amp;" NCAA",BasicStats!$B:$B,0),COLUMN()+1))</f>
        <v>449</v>
      </c>
      <c r="AG246" s="38">
        <f>IFERROR(INDEX(AdvancedStats!$A:$AD,MATCH($A246,AdvancedStats!$B:$B,0),COLUMN()-15),INDEX(AdvancedStats!$A:$AD,MATCH($A246&amp;" NCAA",AdvancedStats!$B:$B,0),COLUMN()-15))</f>
        <v>72.2</v>
      </c>
      <c r="AH246" s="38">
        <f>IFERROR(INDEX(AdvancedStats!$A:$AD,MATCH($A246,AdvancedStats!$B:$B,0),COLUMN()-15),INDEX(AdvancedStats!$A:$AD,MATCH($A246&amp;" NCAA",AdvancedStats!$B:$B,0),COLUMN()-15))</f>
        <v>106.3</v>
      </c>
      <c r="AI246" s="38">
        <f>IFERROR(INDEX(AdvancedStats!$A:$AD,MATCH($A246,AdvancedStats!$B:$B,0),COLUMN()-15),INDEX(AdvancedStats!$A:$AD,MATCH($A246&amp;" NCAA",AdvancedStats!$B:$B,0),COLUMN()-15))</f>
        <v>0.371</v>
      </c>
      <c r="AJ246" s="38">
        <f>IFERROR(INDEX(AdvancedStats!$A:$AD,MATCH($A246,AdvancedStats!$B:$B,0),COLUMN()-15),INDEX(AdvancedStats!$A:$AD,MATCH($A246&amp;" NCAA",AdvancedStats!$B:$B,0),COLUMN()-15))</f>
        <v>0.38100000000000001</v>
      </c>
      <c r="AK246" s="38">
        <f>IFERROR(INDEX(AdvancedStats!$A:$AD,MATCH($A246,AdvancedStats!$B:$B,0),COLUMN()-15),INDEX(AdvancedStats!$A:$AD,MATCH($A246&amp;" NCAA",AdvancedStats!$B:$B,0),COLUMN()-15))</f>
        <v>0.52200000000000002</v>
      </c>
      <c r="AL246" s="38">
        <f>IFERROR(INDEX(AdvancedStats!$A:$AD,MATCH($A246,AdvancedStats!$B:$B,0),COLUMN()-15),INDEX(AdvancedStats!$A:$AD,MATCH($A246&amp;" NCAA",AdvancedStats!$B:$B,0),COLUMN()-15))</f>
        <v>54.7</v>
      </c>
      <c r="AM246" s="38">
        <f>IFERROR(INDEX(AdvancedStats!$A:$AD,MATCH($A246,AdvancedStats!$B:$B,0),COLUMN()-15),INDEX(AdvancedStats!$A:$AD,MATCH($A246&amp;" NCAA",AdvancedStats!$B:$B,0),COLUMN()-15))</f>
        <v>50.7</v>
      </c>
      <c r="AN246" s="38">
        <f>IFERROR(INDEX(AdvancedStats!$A:$AD,MATCH($A246,AdvancedStats!$B:$B,0),COLUMN()-15),INDEX(AdvancedStats!$A:$AD,MATCH($A246&amp;" NCAA",AdvancedStats!$B:$B,0),COLUMN()-15))</f>
        <v>11.3</v>
      </c>
      <c r="AO246" s="38">
        <f>IFERROR(INDEX(AdvancedStats!$A:$AD,MATCH($A246,AdvancedStats!$B:$B,0),COLUMN()-15),INDEX(AdvancedStats!$A:$AD,MATCH($A246&amp;" NCAA",AdvancedStats!$B:$B,0),COLUMN()-15))</f>
        <v>11.4</v>
      </c>
      <c r="AP246" s="38">
        <f>IFERROR(INDEX(AdvancedStats!$A:$AD,MATCH($A246,AdvancedStats!$B:$B,0),COLUMN()-15),INDEX(AdvancedStats!$A:$AD,MATCH($A246&amp;" NCAA",AdvancedStats!$B:$B,0),COLUMN()-15))</f>
        <v>0.48299999999999998</v>
      </c>
      <c r="AQ246" s="38">
        <f>IFERROR(INDEX(AdvancedStats!$A:$AD,MATCH($A246,AdvancedStats!$B:$B,0),COLUMN()-15),INDEX(AdvancedStats!$A:$AD,MATCH($A246&amp;" NCAA",AdvancedStats!$B:$B,0),COLUMN()-15))</f>
        <v>15.9</v>
      </c>
      <c r="AR246" s="38">
        <f>IFERROR(INDEX(AdvancedStats!$A:$AD,MATCH($A246,AdvancedStats!$B:$B,0),COLUMN()-15),INDEX(AdvancedStats!$A:$AD,MATCH($A246&amp;" NCAA",AdvancedStats!$B:$B,0),COLUMN()-15))</f>
        <v>38.799999999999997</v>
      </c>
      <c r="AS246" s="38">
        <f>IFERROR(INDEX(AdvancedStats!$A:$AD,MATCH($A246,AdvancedStats!$B:$B,0),COLUMN()-15),INDEX(AdvancedStats!$A:$AD,MATCH($A246&amp;" NCAA",AdvancedStats!$B:$B,0),COLUMN()-15))</f>
        <v>0.26</v>
      </c>
      <c r="AT246" s="39">
        <f>IFERROR(INDEX(AdvancedOpponentStats!$A:$AD,MATCH($A246,AdvancedOpponentStats!$B:$B,0),COLUMN()-27),INDEX(AdvancedOpponentStats!$A:$AD,MATCH($A246&amp;" NCAA",AdvancedOpponentStats!$B:$B,0),COLUMN()-27))</f>
        <v>103.3</v>
      </c>
      <c r="AU246" s="39">
        <f>IFERROR(INDEX(AdvancedOpponentStats!$A:$AD,MATCH($A246,AdvancedOpponentStats!$B:$B,0),COLUMN()-27),INDEX(AdvancedOpponentStats!$A:$AD,MATCH($A246&amp;" NCAA",AdvancedOpponentStats!$B:$B,0),COLUMN()-27))</f>
        <v>0.435</v>
      </c>
      <c r="AV246" s="39">
        <f>IFERROR(INDEX(AdvancedOpponentStats!$A:$AD,MATCH($A246,AdvancedOpponentStats!$B:$B,0),COLUMN()-27),INDEX(AdvancedOpponentStats!$A:$AD,MATCH($A246&amp;" NCAA",AdvancedOpponentStats!$B:$B,0),COLUMN()-27))</f>
        <v>0.36</v>
      </c>
      <c r="AW246" s="39">
        <f>IFERROR(INDEX(AdvancedOpponentStats!$A:$AD,MATCH($A246,AdvancedOpponentStats!$B:$B,0),COLUMN()-27),INDEX(AdvancedOpponentStats!$A:$AD,MATCH($A246&amp;" NCAA",AdvancedOpponentStats!$B:$B,0),COLUMN()-27))</f>
        <v>0.56299999999999994</v>
      </c>
      <c r="AX246" s="39">
        <f>IFERROR(INDEX(AdvancedOpponentStats!$A:$AD,MATCH($A246,AdvancedOpponentStats!$B:$B,0),COLUMN()-27),INDEX(AdvancedOpponentStats!$A:$AD,MATCH($A246&amp;" NCAA",AdvancedOpponentStats!$B:$B,0),COLUMN()-27))</f>
        <v>45.3</v>
      </c>
      <c r="AY246" s="39">
        <f>IFERROR(INDEX(AdvancedOpponentStats!$A:$AD,MATCH($A246,AdvancedOpponentStats!$B:$B,0),COLUMN()-27),INDEX(AdvancedOpponentStats!$A:$AD,MATCH($A246&amp;" NCAA",AdvancedOpponentStats!$B:$B,0),COLUMN()-27))</f>
        <v>54.5</v>
      </c>
      <c r="AZ246" s="39">
        <f>IFERROR(INDEX(AdvancedOpponentStats!$A:$AD,MATCH($A246,AdvancedOpponentStats!$B:$B,0),COLUMN()-27),INDEX(AdvancedOpponentStats!$A:$AD,MATCH($A246&amp;" NCAA",AdvancedOpponentStats!$B:$B,0),COLUMN()-27))</f>
        <v>8.1999999999999993</v>
      </c>
      <c r="BA246" s="39">
        <f>IFERROR(INDEX(AdvancedOpponentStats!$A:$AD,MATCH($A246,AdvancedOpponentStats!$B:$B,0),COLUMN()-27),INDEX(AdvancedOpponentStats!$A:$AD,MATCH($A246&amp;" NCAA",AdvancedOpponentStats!$B:$B,0),COLUMN()-27))</f>
        <v>8.6999999999999993</v>
      </c>
      <c r="BB246" s="39">
        <f>IFERROR(INDEX(AdvancedOpponentStats!$A:$AD,MATCH($A246,AdvancedOpponentStats!$B:$B,0),COLUMN()-27),INDEX(AdvancedOpponentStats!$A:$AD,MATCH($A246&amp;" NCAA",AdvancedOpponentStats!$B:$B,0),COLUMN()-27))</f>
        <v>0.52500000000000002</v>
      </c>
      <c r="BC246" s="39">
        <f>IFERROR(INDEX(AdvancedOpponentStats!$A:$AD,MATCH($A246,AdvancedOpponentStats!$B:$B,0),COLUMN()-27),INDEX(AdvancedOpponentStats!$A:$AD,MATCH($A246&amp;" NCAA",AdvancedOpponentStats!$B:$B,0),COLUMN()-27))</f>
        <v>18.3</v>
      </c>
      <c r="BD246" s="39">
        <f>IFERROR(INDEX(AdvancedOpponentStats!$A:$AD,MATCH($A246,AdvancedOpponentStats!$B:$B,0),COLUMN()-27),INDEX(AdvancedOpponentStats!$A:$AD,MATCH($A246&amp;" NCAA",AdvancedOpponentStats!$B:$B,0),COLUMN()-27))</f>
        <v>26.6</v>
      </c>
      <c r="BE246" s="39">
        <f>IFERROR(INDEX(AdvancedOpponentStats!$A:$AD,MATCH($A246,AdvancedOpponentStats!$B:$B,0),COLUMN()-27),INDEX(AdvancedOpponentStats!$A:$AD,MATCH($A246&amp;" NCAA",AdvancedOpponentStats!$B:$B,0),COLUMN()-27))</f>
        <v>0.308</v>
      </c>
      <c r="BF246" s="41">
        <f>IFERROR(INDEX(TeamRankings!$A:$R,MATCH($A246,TeamRankings!$B:$B,0),COLUMN()-49),INDEX(TeamRankings!$A:$R,MATCH($A246&amp;" NCAA",TeamRankings!$B:$B,0),COLUMN()-49))</f>
        <v>2.2200000000000002</v>
      </c>
      <c r="BG246" s="41">
        <f>IFERROR(INDEX(TeamRankings!$A:$R,MATCH($A246,TeamRankings!$B:$B,0),COLUMN()-48),INDEX(TeamRankings!$A:$R,MATCH($A246&amp;" NCAA",TeamRankings!$B:$B,0),COLUMN()-48))</f>
        <v>-5.76</v>
      </c>
      <c r="BH246" s="41">
        <f>IFERROR(INDEX(TeamRankings!$A:$R,MATCH($A246,TeamRankings!$B:$B,0),COLUMN()-47),INDEX(TeamRankings!$A:$R,MATCH($A246&amp;" NCAA",TeamRankings!$B:$B,0),COLUMN()-47))</f>
        <v>-1.38</v>
      </c>
      <c r="BI246" s="41">
        <f>IFERROR(INDEX(TeamRankings!$A:$R,MATCH($A246,TeamRankings!$B:$B,0),COLUMN()-47),INDEX(TeamRankings!$A:$R,MATCH($A246&amp;" NCAA",TeamRankings!$B:$B,0),COLUMN()-47))</f>
        <v>-7.54</v>
      </c>
      <c r="BJ246" s="41">
        <f>IFERROR(INDEX(TeamRankings!$A:$R,MATCH($A246,TeamRankings!$B:$B,0),COLUMN()-47),INDEX(TeamRankings!$A:$R,MATCH($A246&amp;" NCAA",TeamRankings!$B:$B,0),COLUMN()-47))</f>
        <v>-8.93</v>
      </c>
      <c r="BK246" s="41">
        <f>IFERROR(INDEX(TeamRankings!$A:$R,MATCH($A246,TeamRankings!$B:$B,0),COLUMN()-47),INDEX(TeamRankings!$A:$R,MATCH($A246&amp;" NCAA",TeamRankings!$B:$B,0),COLUMN()-47))</f>
        <v>98.14</v>
      </c>
      <c r="BL246" s="41">
        <f>IFERROR(INDEX(TeamRankings!$A:$R,MATCH($A246,TeamRankings!$B:$B,0),COLUMN()-47),INDEX(TeamRankings!$A:$R,MATCH($A246&amp;" NCAA",TeamRankings!$B:$B,0),COLUMN()-47))</f>
        <v>109.84</v>
      </c>
      <c r="BM246" s="41">
        <f>IFERROR(INDEX(TeamRankings!$A:$R,MATCH($A246,TeamRankings!$B:$B,0),COLUMN()-47),INDEX(TeamRankings!$A:$R,MATCH($A246&amp;" NCAA",TeamRankings!$B:$B,0),COLUMN()-47))</f>
        <v>-11.69</v>
      </c>
      <c r="BN246">
        <f t="shared" si="63"/>
        <v>259</v>
      </c>
      <c r="BO246">
        <f t="shared" si="64"/>
        <v>281</v>
      </c>
      <c r="BP246">
        <f t="shared" si="50"/>
        <v>77.34375</v>
      </c>
      <c r="BQ246" s="41" t="str">
        <f>INDEX(TeamRankings!$A:$R,MATCH($A246,TeamRankings!$B:$B,0),3)</f>
        <v>Big Sky</v>
      </c>
      <c r="BR246" s="40">
        <f t="shared" si="51"/>
        <v>3</v>
      </c>
      <c r="BS246" s="40">
        <f t="shared" si="52"/>
        <v>-6.4000000000000001E-2</v>
      </c>
      <c r="BT246" s="40">
        <f t="shared" si="53"/>
        <v>2.1000000000000019E-2</v>
      </c>
      <c r="BU246" s="40">
        <f t="shared" si="54"/>
        <v>-4.0999999999999925E-2</v>
      </c>
      <c r="BV246" s="40">
        <f t="shared" si="55"/>
        <v>9.4000000000000057</v>
      </c>
      <c r="BW246" s="40">
        <f t="shared" si="56"/>
        <v>-3.7999999999999972</v>
      </c>
      <c r="BX246" s="40">
        <f t="shared" si="57"/>
        <v>3.1000000000000014</v>
      </c>
      <c r="BY246" s="40">
        <f t="shared" si="58"/>
        <v>2.7000000000000011</v>
      </c>
      <c r="BZ246" s="40">
        <f t="shared" si="59"/>
        <v>-4.2000000000000037E-2</v>
      </c>
      <c r="CA246" s="40">
        <f t="shared" si="60"/>
        <v>-2.4000000000000004</v>
      </c>
      <c r="CB246" s="40">
        <f t="shared" si="61"/>
        <v>12.199999999999996</v>
      </c>
      <c r="CC246" s="40">
        <f t="shared" si="62"/>
        <v>-4.7999999999999987E-2</v>
      </c>
    </row>
    <row r="247" spans="1:81" x14ac:dyDescent="0.25">
      <c r="A247" t="s">
        <v>77</v>
      </c>
      <c r="B247">
        <f>IFERROR(INDEX(BasicStats!$A:$AH,MATCH($A247,BasicStats!$B:$B,0),COLUMN()+1),INDEX(BasicStats!$A:$AH,MATCH($A247&amp;" NCAA",BasicStats!$B:$B,0),COLUMN()+1))</f>
        <v>32</v>
      </c>
      <c r="C247">
        <f>IFERROR(INDEX(BasicStats!$A:$AH,MATCH($A247,BasicStats!$B:$B,0),COLUMN()+1),INDEX(BasicStats!$A:$AH,MATCH($A247&amp;" NCAA",BasicStats!$B:$B,0),COLUMN()+1))</f>
        <v>7</v>
      </c>
      <c r="D247">
        <f>IFERROR(INDEX(BasicStats!$A:$AH,MATCH($A247,BasicStats!$B:$B,0),COLUMN()+1),INDEX(BasicStats!$A:$AH,MATCH($A247&amp;" NCAA",BasicStats!$B:$B,0),COLUMN()+1))</f>
        <v>25</v>
      </c>
      <c r="E247">
        <f>IFERROR(INDEX(BasicStats!$A:$AH,MATCH($A247,BasicStats!$B:$B,0),COLUMN()+1),INDEX(BasicStats!$A:$AH,MATCH($A247&amp;" NCAA",BasicStats!$B:$B,0),COLUMN()+1))</f>
        <v>0.219</v>
      </c>
      <c r="F247">
        <f>IFERROR(INDEX(BasicStats!$A:$AH,MATCH($A247,BasicStats!$B:$B,0),COLUMN()+1),INDEX(BasicStats!$A:$AH,MATCH($A247&amp;" NCAA",BasicStats!$B:$B,0),COLUMN()+1))</f>
        <v>-10.78</v>
      </c>
      <c r="G247">
        <f>IFERROR(INDEX(BasicStats!$A:$AH,MATCH($A247,BasicStats!$B:$B,0),COLUMN()+1),INDEX(BasicStats!$A:$AH,MATCH($A247&amp;" NCAA",BasicStats!$B:$B,0),COLUMN()+1))</f>
        <v>0.52</v>
      </c>
      <c r="H247">
        <f>IFERROR(INDEX(BasicStats!$A:$AH,MATCH($A247,BasicStats!$B:$B,0),COLUMN()+1),INDEX(BasicStats!$A:$AH,MATCH($A247&amp;" NCAA",BasicStats!$B:$B,0),COLUMN()+1))</f>
        <v>0</v>
      </c>
      <c r="I247">
        <f>IFERROR(INDEX(BasicStats!$A:$AH,MATCH($A247,BasicStats!$B:$B,0),COLUMN()+1),INDEX(BasicStats!$A:$AH,MATCH($A247&amp;" NCAA",BasicStats!$B:$B,0),COLUMN()+1))</f>
        <v>16</v>
      </c>
      <c r="J247">
        <f>IFERROR(INDEX(BasicStats!$A:$AH,MATCH($A247,BasicStats!$B:$B,0),COLUMN()+1),INDEX(BasicStats!$A:$AH,MATCH($A247&amp;" NCAA",BasicStats!$B:$B,0),COLUMN()+1))</f>
        <v>6</v>
      </c>
      <c r="K247">
        <f>IFERROR(INDEX(BasicStats!$A:$AH,MATCH($A247,BasicStats!$B:$B,0),COLUMN()+1),INDEX(BasicStats!$A:$AH,MATCH($A247&amp;" NCAA",BasicStats!$B:$B,0),COLUMN()+1))</f>
        <v>11</v>
      </c>
      <c r="L247">
        <f>IFERROR(INDEX(BasicStats!$A:$AH,MATCH($A247,BasicStats!$B:$B,0),COLUMN()+1),INDEX(BasicStats!$A:$AH,MATCH($A247&amp;" NCAA",BasicStats!$B:$B,0),COLUMN()+1))</f>
        <v>1</v>
      </c>
      <c r="M247">
        <f>IFERROR(INDEX(BasicStats!$A:$AH,MATCH($A247,BasicStats!$B:$B,0),COLUMN()+1),INDEX(BasicStats!$A:$AH,MATCH($A247&amp;" NCAA",BasicStats!$B:$B,0),COLUMN()+1))</f>
        <v>12</v>
      </c>
      <c r="N247">
        <f>IFERROR(INDEX(BasicStats!$A:$AH,MATCH($A247,BasicStats!$B:$B,0),COLUMN()+1),INDEX(BasicStats!$A:$AH,MATCH($A247&amp;" NCAA",BasicStats!$B:$B,0),COLUMN()+1))</f>
        <v>2078</v>
      </c>
      <c r="O247">
        <f>IFERROR(INDEX(BasicStats!$A:$AH,MATCH($A247,BasicStats!$B:$B,0),COLUMN()+1),INDEX(BasicStats!$A:$AH,MATCH($A247&amp;" NCAA",BasicStats!$B:$B,0),COLUMN()+1))</f>
        <v>2389</v>
      </c>
      <c r="P247">
        <f>IFERROR(INDEX(BasicStats!$A:$AH,MATCH($A247,BasicStats!$B:$B,0),COLUMN()+1),INDEX(BasicStats!$A:$AH,MATCH($A247&amp;" NCAA",BasicStats!$B:$B,0),COLUMN()+1))</f>
        <v>0</v>
      </c>
      <c r="Q247">
        <f>IFERROR(INDEX(BasicStats!$A:$AH,MATCH($A247,BasicStats!$B:$B,0),COLUMN()+1),INDEX(BasicStats!$A:$AH,MATCH($A247&amp;" NCAA",BasicStats!$B:$B,0),COLUMN()+1))</f>
        <v>1290</v>
      </c>
      <c r="R247">
        <f>IFERROR(INDEX(BasicStats!$A:$AH,MATCH($A247,BasicStats!$B:$B,0),COLUMN()+1),INDEX(BasicStats!$A:$AH,MATCH($A247&amp;" NCAA",BasicStats!$B:$B,0),COLUMN()+1))</f>
        <v>707</v>
      </c>
      <c r="S247">
        <f>IFERROR(INDEX(BasicStats!$A:$AH,MATCH($A247,BasicStats!$B:$B,0),COLUMN()+1),INDEX(BasicStats!$A:$AH,MATCH($A247&amp;" NCAA",BasicStats!$B:$B,0),COLUMN()+1))</f>
        <v>1708</v>
      </c>
      <c r="T247">
        <f>IFERROR(INDEX(BasicStats!$A:$AH,MATCH($A247,BasicStats!$B:$B,0),COLUMN()+1),INDEX(BasicStats!$A:$AH,MATCH($A247&amp;" NCAA",BasicStats!$B:$B,0),COLUMN()+1))</f>
        <v>0.41399999999999998</v>
      </c>
      <c r="U247">
        <f>IFERROR(INDEX(BasicStats!$A:$AH,MATCH($A247,BasicStats!$B:$B,0),COLUMN()+1),INDEX(BasicStats!$A:$AH,MATCH($A247&amp;" NCAA",BasicStats!$B:$B,0),COLUMN()+1))</f>
        <v>216</v>
      </c>
      <c r="V247">
        <f>IFERROR(INDEX(BasicStats!$A:$AH,MATCH($A247,BasicStats!$B:$B,0),COLUMN()+1),INDEX(BasicStats!$A:$AH,MATCH($A247&amp;" NCAA",BasicStats!$B:$B,0),COLUMN()+1))</f>
        <v>664</v>
      </c>
      <c r="W247">
        <f>IFERROR(INDEX(BasicStats!$A:$AH,MATCH($A247,BasicStats!$B:$B,0),COLUMN()+1),INDEX(BasicStats!$A:$AH,MATCH($A247&amp;" NCAA",BasicStats!$B:$B,0),COLUMN()+1))</f>
        <v>0.32500000000000001</v>
      </c>
      <c r="X247">
        <f>IFERROR(INDEX(BasicStats!$A:$AH,MATCH($A247,BasicStats!$B:$B,0),COLUMN()+1),INDEX(BasicStats!$A:$AH,MATCH($A247&amp;" NCAA",BasicStats!$B:$B,0),COLUMN()+1))</f>
        <v>448</v>
      </c>
      <c r="Y247">
        <f>IFERROR(INDEX(BasicStats!$A:$AH,MATCH($A247,BasicStats!$B:$B,0),COLUMN()+1),INDEX(BasicStats!$A:$AH,MATCH($A247&amp;" NCAA",BasicStats!$B:$B,0),COLUMN()+1))</f>
        <v>668</v>
      </c>
      <c r="Z247">
        <f>IFERROR(INDEX(BasicStats!$A:$AH,MATCH($A247,BasicStats!$B:$B,0),COLUMN()+1),INDEX(BasicStats!$A:$AH,MATCH($A247&amp;" NCAA",BasicStats!$B:$B,0),COLUMN()+1))</f>
        <v>0.67100000000000004</v>
      </c>
      <c r="AA247">
        <f>IFERROR(INDEX(BasicStats!$A:$AH,MATCH($A247,BasicStats!$B:$B,0),COLUMN()+1),INDEX(BasicStats!$A:$AH,MATCH($A247&amp;" NCAA",BasicStats!$B:$B,0),COLUMN()+1))</f>
        <v>233</v>
      </c>
      <c r="AB247">
        <f>IFERROR(INDEX(BasicStats!$A:$AH,MATCH($A247,BasicStats!$B:$B,0),COLUMN()+1),INDEX(BasicStats!$A:$AH,MATCH($A247&amp;" NCAA",BasicStats!$B:$B,0),COLUMN()+1))</f>
        <v>1032</v>
      </c>
      <c r="AC247">
        <f>IFERROR(INDEX(BasicStats!$A:$AH,MATCH($A247,BasicStats!$B:$B,0),COLUMN()+1),INDEX(BasicStats!$A:$AH,MATCH($A247&amp;" NCAA",BasicStats!$B:$B,0),COLUMN()+1))</f>
        <v>369</v>
      </c>
      <c r="AD247">
        <f>IFERROR(INDEX(BasicStats!$A:$AH,MATCH($A247,BasicStats!$B:$B,0),COLUMN()+1),INDEX(BasicStats!$A:$AH,MATCH($A247&amp;" NCAA",BasicStats!$B:$B,0),COLUMN()+1))</f>
        <v>175</v>
      </c>
      <c r="AE247">
        <f>IFERROR(INDEX(BasicStats!$A:$AH,MATCH($A247,BasicStats!$B:$B,0),COLUMN()+1),INDEX(BasicStats!$A:$AH,MATCH($A247&amp;" NCAA",BasicStats!$B:$B,0),COLUMN()+1))</f>
        <v>123</v>
      </c>
      <c r="AF247">
        <f>IFERROR(INDEX(BasicStats!$A:$AH,MATCH($A247,BasicStats!$B:$B,0),COLUMN()+1),INDEX(BasicStats!$A:$AH,MATCH($A247&amp;" NCAA",BasicStats!$B:$B,0),COLUMN()+1))</f>
        <v>425</v>
      </c>
      <c r="AG247" s="38">
        <f>IFERROR(INDEX(AdvancedStats!$A:$AD,MATCH($A247,AdvancedStats!$B:$B,0),COLUMN()-15),INDEX(AdvancedStats!$A:$AD,MATCH($A247&amp;" NCAA",AdvancedStats!$B:$B,0),COLUMN()-15))</f>
        <v>68.400000000000006</v>
      </c>
      <c r="AH247" s="38">
        <f>IFERROR(INDEX(AdvancedStats!$A:$AD,MATCH($A247,AdvancedStats!$B:$B,0),COLUMN()-15),INDEX(AdvancedStats!$A:$AD,MATCH($A247&amp;" NCAA",AdvancedStats!$B:$B,0),COLUMN()-15))</f>
        <v>94.2</v>
      </c>
      <c r="AI247" s="38">
        <f>IFERROR(INDEX(AdvancedStats!$A:$AD,MATCH($A247,AdvancedStats!$B:$B,0),COLUMN()-15),INDEX(AdvancedStats!$A:$AD,MATCH($A247&amp;" NCAA",AdvancedStats!$B:$B,0),COLUMN()-15))</f>
        <v>0.39100000000000001</v>
      </c>
      <c r="AJ247" s="38">
        <f>IFERROR(INDEX(AdvancedStats!$A:$AD,MATCH($A247,AdvancedStats!$B:$B,0),COLUMN()-15),INDEX(AdvancedStats!$A:$AD,MATCH($A247&amp;" NCAA",AdvancedStats!$B:$B,0),COLUMN()-15))</f>
        <v>0.38900000000000001</v>
      </c>
      <c r="AK247" s="38">
        <f>IFERROR(INDEX(AdvancedStats!$A:$AD,MATCH($A247,AdvancedStats!$B:$B,0),COLUMN()-15),INDEX(AdvancedStats!$A:$AD,MATCH($A247&amp;" NCAA",AdvancedStats!$B:$B,0),COLUMN()-15))</f>
        <v>0.51300000000000001</v>
      </c>
      <c r="AL247" s="38">
        <f>IFERROR(INDEX(AdvancedStats!$A:$AD,MATCH($A247,AdvancedStats!$B:$B,0),COLUMN()-15),INDEX(AdvancedStats!$A:$AD,MATCH($A247&amp;" NCAA",AdvancedStats!$B:$B,0),COLUMN()-15))</f>
        <v>46.3</v>
      </c>
      <c r="AM247" s="38">
        <f>IFERROR(INDEX(AdvancedStats!$A:$AD,MATCH($A247,AdvancedStats!$B:$B,0),COLUMN()-15),INDEX(AdvancedStats!$A:$AD,MATCH($A247&amp;" NCAA",AdvancedStats!$B:$B,0),COLUMN()-15))</f>
        <v>52.2</v>
      </c>
      <c r="AN247" s="38">
        <f>IFERROR(INDEX(AdvancedStats!$A:$AD,MATCH($A247,AdvancedStats!$B:$B,0),COLUMN()-15),INDEX(AdvancedStats!$A:$AD,MATCH($A247&amp;" NCAA",AdvancedStats!$B:$B,0),COLUMN()-15))</f>
        <v>7.9</v>
      </c>
      <c r="AO247" s="38">
        <f>IFERROR(INDEX(AdvancedStats!$A:$AD,MATCH($A247,AdvancedStats!$B:$B,0),COLUMN()-15),INDEX(AdvancedStats!$A:$AD,MATCH($A247&amp;" NCAA",AdvancedStats!$B:$B,0),COLUMN()-15))</f>
        <v>11.1</v>
      </c>
      <c r="AP247" s="38">
        <f>IFERROR(INDEX(AdvancedStats!$A:$AD,MATCH($A247,AdvancedStats!$B:$B,0),COLUMN()-15),INDEX(AdvancedStats!$A:$AD,MATCH($A247&amp;" NCAA",AdvancedStats!$B:$B,0),COLUMN()-15))</f>
        <v>0.47699999999999998</v>
      </c>
      <c r="AQ247" s="38">
        <f>IFERROR(INDEX(AdvancedStats!$A:$AD,MATCH($A247,AdvancedStats!$B:$B,0),COLUMN()-15),INDEX(AdvancedStats!$A:$AD,MATCH($A247&amp;" NCAA",AdvancedStats!$B:$B,0),COLUMN()-15))</f>
        <v>17.3</v>
      </c>
      <c r="AR247" s="38">
        <f>IFERROR(INDEX(AdvancedStats!$A:$AD,MATCH($A247,AdvancedStats!$B:$B,0),COLUMN()-15),INDEX(AdvancedStats!$A:$AD,MATCH($A247&amp;" NCAA",AdvancedStats!$B:$B,0),COLUMN()-15))</f>
        <v>21.1</v>
      </c>
      <c r="AS247" s="38">
        <f>IFERROR(INDEX(AdvancedStats!$A:$AD,MATCH($A247,AdvancedStats!$B:$B,0),COLUMN()-15),INDEX(AdvancedStats!$A:$AD,MATCH($A247&amp;" NCAA",AdvancedStats!$B:$B,0),COLUMN()-15))</f>
        <v>0.26200000000000001</v>
      </c>
      <c r="AT247" s="39">
        <f>IFERROR(INDEX(AdvancedOpponentStats!$A:$AD,MATCH($A247,AdvancedOpponentStats!$B:$B,0),COLUMN()-27),INDEX(AdvancedOpponentStats!$A:$AD,MATCH($A247&amp;" NCAA",AdvancedOpponentStats!$B:$B,0),COLUMN()-27))</f>
        <v>108.2</v>
      </c>
      <c r="AU247" s="39">
        <f>IFERROR(INDEX(AdvancedOpponentStats!$A:$AD,MATCH($A247,AdvancedOpponentStats!$B:$B,0),COLUMN()-27),INDEX(AdvancedOpponentStats!$A:$AD,MATCH($A247&amp;" NCAA",AdvancedOpponentStats!$B:$B,0),COLUMN()-27))</f>
        <v>0.33700000000000002</v>
      </c>
      <c r="AV247" s="39">
        <f>IFERROR(INDEX(AdvancedOpponentStats!$A:$AD,MATCH($A247,AdvancedOpponentStats!$B:$B,0),COLUMN()-27),INDEX(AdvancedOpponentStats!$A:$AD,MATCH($A247&amp;" NCAA",AdvancedOpponentStats!$B:$B,0),COLUMN()-27))</f>
        <v>0.40699999999999997</v>
      </c>
      <c r="AW247" s="39">
        <f>IFERROR(INDEX(AdvancedOpponentStats!$A:$AD,MATCH($A247,AdvancedOpponentStats!$B:$B,0),COLUMN()-27),INDEX(AdvancedOpponentStats!$A:$AD,MATCH($A247&amp;" NCAA",AdvancedOpponentStats!$B:$B,0),COLUMN()-27))</f>
        <v>0.55200000000000005</v>
      </c>
      <c r="AX247" s="39">
        <f>IFERROR(INDEX(AdvancedOpponentStats!$A:$AD,MATCH($A247,AdvancedOpponentStats!$B:$B,0),COLUMN()-27),INDEX(AdvancedOpponentStats!$A:$AD,MATCH($A247&amp;" NCAA",AdvancedOpponentStats!$B:$B,0),COLUMN()-27))</f>
        <v>53.7</v>
      </c>
      <c r="AY247" s="39">
        <f>IFERROR(INDEX(AdvancedOpponentStats!$A:$AD,MATCH($A247,AdvancedOpponentStats!$B:$B,0),COLUMN()-27),INDEX(AdvancedOpponentStats!$A:$AD,MATCH($A247&amp;" NCAA",AdvancedOpponentStats!$B:$B,0),COLUMN()-27))</f>
        <v>61</v>
      </c>
      <c r="AZ247" s="39">
        <f>IFERROR(INDEX(AdvancedOpponentStats!$A:$AD,MATCH($A247,AdvancedOpponentStats!$B:$B,0),COLUMN()-27),INDEX(AdvancedOpponentStats!$A:$AD,MATCH($A247&amp;" NCAA",AdvancedOpponentStats!$B:$B,0),COLUMN()-27))</f>
        <v>9.3000000000000007</v>
      </c>
      <c r="BA247" s="39">
        <f>IFERROR(INDEX(AdvancedOpponentStats!$A:$AD,MATCH($A247,AdvancedOpponentStats!$B:$B,0),COLUMN()-27),INDEX(AdvancedOpponentStats!$A:$AD,MATCH($A247&amp;" NCAA",AdvancedOpponentStats!$B:$B,0),COLUMN()-27))</f>
        <v>10.4</v>
      </c>
      <c r="BB247" s="39">
        <f>IFERROR(INDEX(AdvancedOpponentStats!$A:$AD,MATCH($A247,AdvancedOpponentStats!$B:$B,0),COLUMN()-27),INDEX(AdvancedOpponentStats!$A:$AD,MATCH($A247&amp;" NCAA",AdvancedOpponentStats!$B:$B,0),COLUMN()-27))</f>
        <v>0.52</v>
      </c>
      <c r="BC247" s="39">
        <f>IFERROR(INDEX(AdvancedOpponentStats!$A:$AD,MATCH($A247,AdvancedOpponentStats!$B:$B,0),COLUMN()-27),INDEX(AdvancedOpponentStats!$A:$AD,MATCH($A247&amp;" NCAA",AdvancedOpponentStats!$B:$B,0),COLUMN()-27))</f>
        <v>14.2</v>
      </c>
      <c r="BD247" s="39">
        <f>IFERROR(INDEX(AdvancedOpponentStats!$A:$AD,MATCH($A247,AdvancedOpponentStats!$B:$B,0),COLUMN()-27),INDEX(AdvancedOpponentStats!$A:$AD,MATCH($A247&amp;" NCAA",AdvancedOpponentStats!$B:$B,0),COLUMN()-27))</f>
        <v>28.9</v>
      </c>
      <c r="BE247" s="39">
        <f>IFERROR(INDEX(AdvancedOpponentStats!$A:$AD,MATCH($A247,AdvancedOpponentStats!$B:$B,0),COLUMN()-27),INDEX(AdvancedOpponentStats!$A:$AD,MATCH($A247&amp;" NCAA",AdvancedOpponentStats!$B:$B,0),COLUMN()-27))</f>
        <v>0.24099999999999999</v>
      </c>
      <c r="BF247" s="41">
        <f>IFERROR(INDEX(TeamRankings!$A:$R,MATCH($A247,TeamRankings!$B:$B,0),COLUMN()-49),INDEX(TeamRankings!$A:$R,MATCH($A247&amp;" NCAA",TeamRankings!$B:$B,0),COLUMN()-49))</f>
        <v>-9.7200000000000006</v>
      </c>
      <c r="BG247" s="41">
        <f>IFERROR(INDEX(TeamRankings!$A:$R,MATCH($A247,TeamRankings!$B:$B,0),COLUMN()-48),INDEX(TeamRankings!$A:$R,MATCH($A247&amp;" NCAA",TeamRankings!$B:$B,0),COLUMN()-48))</f>
        <v>0.52</v>
      </c>
      <c r="BH247" s="41">
        <f>IFERROR(INDEX(TeamRankings!$A:$R,MATCH($A247,TeamRankings!$B:$B,0),COLUMN()-47),INDEX(TeamRankings!$A:$R,MATCH($A247&amp;" NCAA",TeamRankings!$B:$B,0),COLUMN()-47))</f>
        <v>-7.59</v>
      </c>
      <c r="BI247" s="41">
        <f>IFERROR(INDEX(TeamRankings!$A:$R,MATCH($A247,TeamRankings!$B:$B,0),COLUMN()-47),INDEX(TeamRankings!$A:$R,MATCH($A247&amp;" NCAA",TeamRankings!$B:$B,0),COLUMN()-47))</f>
        <v>-3.2</v>
      </c>
      <c r="BJ247" s="41">
        <f>IFERROR(INDEX(TeamRankings!$A:$R,MATCH($A247,TeamRankings!$B:$B,0),COLUMN()-47),INDEX(TeamRankings!$A:$R,MATCH($A247&amp;" NCAA",TeamRankings!$B:$B,0),COLUMN()-47))</f>
        <v>-10.78</v>
      </c>
      <c r="BK247" s="41">
        <f>IFERROR(INDEX(TeamRankings!$A:$R,MATCH($A247,TeamRankings!$B:$B,0),COLUMN()-47),INDEX(TeamRankings!$A:$R,MATCH($A247&amp;" NCAA",TeamRankings!$B:$B,0),COLUMN()-47))</f>
        <v>93.74</v>
      </c>
      <c r="BL247" s="41">
        <f>IFERROR(INDEX(TeamRankings!$A:$R,MATCH($A247,TeamRankings!$B:$B,0),COLUMN()-47),INDEX(TeamRankings!$A:$R,MATCH($A247&amp;" NCAA",TeamRankings!$B:$B,0),COLUMN()-47))</f>
        <v>108.66</v>
      </c>
      <c r="BM247" s="41">
        <f>IFERROR(INDEX(TeamRankings!$A:$R,MATCH($A247,TeamRankings!$B:$B,0),COLUMN()-47),INDEX(TeamRankings!$A:$R,MATCH($A247&amp;" NCAA",TeamRankings!$B:$B,0),COLUMN()-47))</f>
        <v>-14.92</v>
      </c>
      <c r="BN247">
        <f t="shared" si="63"/>
        <v>315</v>
      </c>
      <c r="BO247">
        <f t="shared" si="64"/>
        <v>264</v>
      </c>
      <c r="BP247">
        <f t="shared" si="50"/>
        <v>64.9375</v>
      </c>
      <c r="BQ247" s="41" t="str">
        <f>INDEX(TeamRankings!$A:$R,MATCH($A247,TeamRankings!$B:$B,0),3)</f>
        <v>WCC</v>
      </c>
      <c r="BR247" s="40">
        <f t="shared" si="51"/>
        <v>-14</v>
      </c>
      <c r="BS247" s="40">
        <f t="shared" si="52"/>
        <v>5.3999999999999992E-2</v>
      </c>
      <c r="BT247" s="40">
        <f t="shared" si="53"/>
        <v>-1.799999999999996E-2</v>
      </c>
      <c r="BU247" s="40">
        <f t="shared" si="54"/>
        <v>-3.9000000000000035E-2</v>
      </c>
      <c r="BV247" s="40">
        <f t="shared" si="55"/>
        <v>-7.4000000000000057</v>
      </c>
      <c r="BW247" s="40">
        <f t="shared" si="56"/>
        <v>-8.7999999999999972</v>
      </c>
      <c r="BX247" s="40">
        <f t="shared" si="57"/>
        <v>-1.4000000000000004</v>
      </c>
      <c r="BY247" s="40">
        <f t="shared" si="58"/>
        <v>0.69999999999999929</v>
      </c>
      <c r="BZ247" s="40">
        <f t="shared" si="59"/>
        <v>-4.3000000000000038E-2</v>
      </c>
      <c r="CA247" s="40">
        <f t="shared" si="60"/>
        <v>3.1000000000000014</v>
      </c>
      <c r="CB247" s="40">
        <f t="shared" si="61"/>
        <v>-7.7999999999999972</v>
      </c>
      <c r="CC247" s="40">
        <f t="shared" si="62"/>
        <v>2.1000000000000019E-2</v>
      </c>
    </row>
    <row r="248" spans="1:81" x14ac:dyDescent="0.25">
      <c r="A248" t="s">
        <v>368</v>
      </c>
      <c r="B248">
        <f>IFERROR(INDEX(BasicStats!$A:$AH,MATCH($A248,BasicStats!$B:$B,0),COLUMN()+1),INDEX(BasicStats!$A:$AH,MATCH($A248&amp;" NCAA",BasicStats!$B:$B,0),COLUMN()+1))</f>
        <v>35</v>
      </c>
      <c r="C248">
        <f>IFERROR(INDEX(BasicStats!$A:$AH,MATCH($A248,BasicStats!$B:$B,0),COLUMN()+1),INDEX(BasicStats!$A:$AH,MATCH($A248&amp;" NCAA",BasicStats!$B:$B,0),COLUMN()+1))</f>
        <v>22</v>
      </c>
      <c r="D248">
        <f>IFERROR(INDEX(BasicStats!$A:$AH,MATCH($A248,BasicStats!$B:$B,0),COLUMN()+1),INDEX(BasicStats!$A:$AH,MATCH($A248&amp;" NCAA",BasicStats!$B:$B,0),COLUMN()+1))</f>
        <v>13</v>
      </c>
      <c r="E248">
        <f>IFERROR(INDEX(BasicStats!$A:$AH,MATCH($A248,BasicStats!$B:$B,0),COLUMN()+1),INDEX(BasicStats!$A:$AH,MATCH($A248&amp;" NCAA",BasicStats!$B:$B,0),COLUMN()+1))</f>
        <v>0.629</v>
      </c>
      <c r="F248">
        <f>IFERROR(INDEX(BasicStats!$A:$AH,MATCH($A248,BasicStats!$B:$B,0),COLUMN()+1),INDEX(BasicStats!$A:$AH,MATCH($A248&amp;" NCAA",BasicStats!$B:$B,0),COLUMN()+1))</f>
        <v>-7.3</v>
      </c>
      <c r="G248">
        <f>IFERROR(INDEX(BasicStats!$A:$AH,MATCH($A248,BasicStats!$B:$B,0),COLUMN()+1),INDEX(BasicStats!$A:$AH,MATCH($A248&amp;" NCAA",BasicStats!$B:$B,0),COLUMN()+1))</f>
        <v>-9.19</v>
      </c>
      <c r="H248">
        <f>IFERROR(INDEX(BasicStats!$A:$AH,MATCH($A248,BasicStats!$B:$B,0),COLUMN()+1),INDEX(BasicStats!$A:$AH,MATCH($A248&amp;" NCAA",BasicStats!$B:$B,0),COLUMN()+1))</f>
        <v>17</v>
      </c>
      <c r="I248">
        <f>IFERROR(INDEX(BasicStats!$A:$AH,MATCH($A248,BasicStats!$B:$B,0),COLUMN()+1),INDEX(BasicStats!$A:$AH,MATCH($A248&amp;" NCAA",BasicStats!$B:$B,0),COLUMN()+1))</f>
        <v>1</v>
      </c>
      <c r="J248">
        <f>IFERROR(INDEX(BasicStats!$A:$AH,MATCH($A248,BasicStats!$B:$B,0),COLUMN()+1),INDEX(BasicStats!$A:$AH,MATCH($A248&amp;" NCAA",BasicStats!$B:$B,0),COLUMN()+1))</f>
        <v>11</v>
      </c>
      <c r="K248">
        <f>IFERROR(INDEX(BasicStats!$A:$AH,MATCH($A248,BasicStats!$B:$B,0),COLUMN()+1),INDEX(BasicStats!$A:$AH,MATCH($A248&amp;" NCAA",BasicStats!$B:$B,0),COLUMN()+1))</f>
        <v>0</v>
      </c>
      <c r="L248">
        <f>IFERROR(INDEX(BasicStats!$A:$AH,MATCH($A248,BasicStats!$B:$B,0),COLUMN()+1),INDEX(BasicStats!$A:$AH,MATCH($A248&amp;" NCAA",BasicStats!$B:$B,0),COLUMN()+1))</f>
        <v>9</v>
      </c>
      <c r="M248">
        <f>IFERROR(INDEX(BasicStats!$A:$AH,MATCH($A248,BasicStats!$B:$B,0),COLUMN()+1),INDEX(BasicStats!$A:$AH,MATCH($A248&amp;" NCAA",BasicStats!$B:$B,0),COLUMN()+1))</f>
        <v>12</v>
      </c>
      <c r="N248">
        <f>IFERROR(INDEX(BasicStats!$A:$AH,MATCH($A248,BasicStats!$B:$B,0),COLUMN()+1),INDEX(BasicStats!$A:$AH,MATCH($A248&amp;" NCAA",BasicStats!$B:$B,0),COLUMN()+1))</f>
        <v>2627</v>
      </c>
      <c r="O248">
        <f>IFERROR(INDEX(BasicStats!$A:$AH,MATCH($A248,BasicStats!$B:$B,0),COLUMN()+1),INDEX(BasicStats!$A:$AH,MATCH($A248&amp;" NCAA",BasicStats!$B:$B,0),COLUMN()+1))</f>
        <v>2547</v>
      </c>
      <c r="P248">
        <f>IFERROR(INDEX(BasicStats!$A:$AH,MATCH($A248,BasicStats!$B:$B,0),COLUMN()+1),INDEX(BasicStats!$A:$AH,MATCH($A248&amp;" NCAA",BasicStats!$B:$B,0),COLUMN()+1))</f>
        <v>0</v>
      </c>
      <c r="Q248">
        <f>IFERROR(INDEX(BasicStats!$A:$AH,MATCH($A248,BasicStats!$B:$B,0),COLUMN()+1),INDEX(BasicStats!$A:$AH,MATCH($A248&amp;" NCAA",BasicStats!$B:$B,0),COLUMN()+1))</f>
        <v>1400</v>
      </c>
      <c r="R248">
        <f>IFERROR(INDEX(BasicStats!$A:$AH,MATCH($A248,BasicStats!$B:$B,0),COLUMN()+1),INDEX(BasicStats!$A:$AH,MATCH($A248&amp;" NCAA",BasicStats!$B:$B,0),COLUMN()+1))</f>
        <v>903</v>
      </c>
      <c r="S248">
        <f>IFERROR(INDEX(BasicStats!$A:$AH,MATCH($A248,BasicStats!$B:$B,0),COLUMN()+1),INDEX(BasicStats!$A:$AH,MATCH($A248&amp;" NCAA",BasicStats!$B:$B,0),COLUMN()+1))</f>
        <v>2062</v>
      </c>
      <c r="T248">
        <f>IFERROR(INDEX(BasicStats!$A:$AH,MATCH($A248,BasicStats!$B:$B,0),COLUMN()+1),INDEX(BasicStats!$A:$AH,MATCH($A248&amp;" NCAA",BasicStats!$B:$B,0),COLUMN()+1))</f>
        <v>0.438</v>
      </c>
      <c r="U248">
        <f>IFERROR(INDEX(BasicStats!$A:$AH,MATCH($A248,BasicStats!$B:$B,0),COLUMN()+1),INDEX(BasicStats!$A:$AH,MATCH($A248&amp;" NCAA",BasicStats!$B:$B,0),COLUMN()+1))</f>
        <v>225</v>
      </c>
      <c r="V248">
        <f>IFERROR(INDEX(BasicStats!$A:$AH,MATCH($A248,BasicStats!$B:$B,0),COLUMN()+1),INDEX(BasicStats!$A:$AH,MATCH($A248&amp;" NCAA",BasicStats!$B:$B,0),COLUMN()+1))</f>
        <v>703</v>
      </c>
      <c r="W248">
        <f>IFERROR(INDEX(BasicStats!$A:$AH,MATCH($A248,BasicStats!$B:$B,0),COLUMN()+1),INDEX(BasicStats!$A:$AH,MATCH($A248&amp;" NCAA",BasicStats!$B:$B,0),COLUMN()+1))</f>
        <v>0.32</v>
      </c>
      <c r="X248">
        <f>IFERROR(INDEX(BasicStats!$A:$AH,MATCH($A248,BasicStats!$B:$B,0),COLUMN()+1),INDEX(BasicStats!$A:$AH,MATCH($A248&amp;" NCAA",BasicStats!$B:$B,0),COLUMN()+1))</f>
        <v>596</v>
      </c>
      <c r="Y248">
        <f>IFERROR(INDEX(BasicStats!$A:$AH,MATCH($A248,BasicStats!$B:$B,0),COLUMN()+1),INDEX(BasicStats!$A:$AH,MATCH($A248&amp;" NCAA",BasicStats!$B:$B,0),COLUMN()+1))</f>
        <v>875</v>
      </c>
      <c r="Z248">
        <f>IFERROR(INDEX(BasicStats!$A:$AH,MATCH($A248,BasicStats!$B:$B,0),COLUMN()+1),INDEX(BasicStats!$A:$AH,MATCH($A248&amp;" NCAA",BasicStats!$B:$B,0),COLUMN()+1))</f>
        <v>0.68100000000000005</v>
      </c>
      <c r="AA248">
        <f>IFERROR(INDEX(BasicStats!$A:$AH,MATCH($A248,BasicStats!$B:$B,0),COLUMN()+1),INDEX(BasicStats!$A:$AH,MATCH($A248&amp;" NCAA",BasicStats!$B:$B,0),COLUMN()+1))</f>
        <v>393</v>
      </c>
      <c r="AB248">
        <f>IFERROR(INDEX(BasicStats!$A:$AH,MATCH($A248,BasicStats!$B:$B,0),COLUMN()+1),INDEX(BasicStats!$A:$AH,MATCH($A248&amp;" NCAA",BasicStats!$B:$B,0),COLUMN()+1))</f>
        <v>1154</v>
      </c>
      <c r="AC248">
        <f>IFERROR(INDEX(BasicStats!$A:$AH,MATCH($A248,BasicStats!$B:$B,0),COLUMN()+1),INDEX(BasicStats!$A:$AH,MATCH($A248&amp;" NCAA",BasicStats!$B:$B,0),COLUMN()+1))</f>
        <v>444</v>
      </c>
      <c r="AD248">
        <f>IFERROR(INDEX(BasicStats!$A:$AH,MATCH($A248,BasicStats!$B:$B,0),COLUMN()+1),INDEX(BasicStats!$A:$AH,MATCH($A248&amp;" NCAA",BasicStats!$B:$B,0),COLUMN()+1))</f>
        <v>309</v>
      </c>
      <c r="AE248">
        <f>IFERROR(INDEX(BasicStats!$A:$AH,MATCH($A248,BasicStats!$B:$B,0),COLUMN()+1),INDEX(BasicStats!$A:$AH,MATCH($A248&amp;" NCAA",BasicStats!$B:$B,0),COLUMN()+1))</f>
        <v>55</v>
      </c>
      <c r="AF248">
        <f>IFERROR(INDEX(BasicStats!$A:$AH,MATCH($A248,BasicStats!$B:$B,0),COLUMN()+1),INDEX(BasicStats!$A:$AH,MATCH($A248&amp;" NCAA",BasicStats!$B:$B,0),COLUMN()+1))</f>
        <v>445</v>
      </c>
      <c r="AG248" s="38">
        <f>IFERROR(INDEX(AdvancedStats!$A:$AD,MATCH($A248,AdvancedStats!$B:$B,0),COLUMN()-15),INDEX(AdvancedStats!$A:$AD,MATCH($A248&amp;" NCAA",AdvancedStats!$B:$B,0),COLUMN()-15))</f>
        <v>72.5</v>
      </c>
      <c r="AH248" s="38">
        <f>IFERROR(INDEX(AdvancedStats!$A:$AD,MATCH($A248,AdvancedStats!$B:$B,0),COLUMN()-15),INDEX(AdvancedStats!$A:$AD,MATCH($A248&amp;" NCAA",AdvancedStats!$B:$B,0),COLUMN()-15))</f>
        <v>103.5</v>
      </c>
      <c r="AI248" s="38">
        <f>IFERROR(INDEX(AdvancedStats!$A:$AD,MATCH($A248,AdvancedStats!$B:$B,0),COLUMN()-15),INDEX(AdvancedStats!$A:$AD,MATCH($A248&amp;" NCAA",AdvancedStats!$B:$B,0),COLUMN()-15))</f>
        <v>0.42399999999999999</v>
      </c>
      <c r="AJ248" s="38">
        <f>IFERROR(INDEX(AdvancedStats!$A:$AD,MATCH($A248,AdvancedStats!$B:$B,0),COLUMN()-15),INDEX(AdvancedStats!$A:$AD,MATCH($A248&amp;" NCAA",AdvancedStats!$B:$B,0),COLUMN()-15))</f>
        <v>0.34100000000000003</v>
      </c>
      <c r="AK248" s="38">
        <f>IFERROR(INDEX(AdvancedStats!$A:$AD,MATCH($A248,AdvancedStats!$B:$B,0),COLUMN()-15),INDEX(AdvancedStats!$A:$AD,MATCH($A248&amp;" NCAA",AdvancedStats!$B:$B,0),COLUMN()-15))</f>
        <v>0.53</v>
      </c>
      <c r="AL248" s="38">
        <f>IFERROR(INDEX(AdvancedStats!$A:$AD,MATCH($A248,AdvancedStats!$B:$B,0),COLUMN()-15),INDEX(AdvancedStats!$A:$AD,MATCH($A248&amp;" NCAA",AdvancedStats!$B:$B,0),COLUMN()-15))</f>
        <v>46.7</v>
      </c>
      <c r="AM248" s="38">
        <f>IFERROR(INDEX(AdvancedStats!$A:$AD,MATCH($A248,AdvancedStats!$B:$B,0),COLUMN()-15),INDEX(AdvancedStats!$A:$AD,MATCH($A248&amp;" NCAA",AdvancedStats!$B:$B,0),COLUMN()-15))</f>
        <v>49.2</v>
      </c>
      <c r="AN248" s="38">
        <f>IFERROR(INDEX(AdvancedStats!$A:$AD,MATCH($A248,AdvancedStats!$B:$B,0),COLUMN()-15),INDEX(AdvancedStats!$A:$AD,MATCH($A248&amp;" NCAA",AdvancedStats!$B:$B,0),COLUMN()-15))</f>
        <v>12.2</v>
      </c>
      <c r="AO248" s="38">
        <f>IFERROR(INDEX(AdvancedStats!$A:$AD,MATCH($A248,AdvancedStats!$B:$B,0),COLUMN()-15),INDEX(AdvancedStats!$A:$AD,MATCH($A248&amp;" NCAA",AdvancedStats!$B:$B,0),COLUMN()-15))</f>
        <v>4.5999999999999996</v>
      </c>
      <c r="AP248" s="38">
        <f>IFERROR(INDEX(AdvancedStats!$A:$AD,MATCH($A248,AdvancedStats!$B:$B,0),COLUMN()-15),INDEX(AdvancedStats!$A:$AD,MATCH($A248&amp;" NCAA",AdvancedStats!$B:$B,0),COLUMN()-15))</f>
        <v>0.49199999999999999</v>
      </c>
      <c r="AQ248" s="38">
        <f>IFERROR(INDEX(AdvancedStats!$A:$AD,MATCH($A248,AdvancedStats!$B:$B,0),COLUMN()-15),INDEX(AdvancedStats!$A:$AD,MATCH($A248&amp;" NCAA",AdvancedStats!$B:$B,0),COLUMN()-15))</f>
        <v>15.2</v>
      </c>
      <c r="AR248" s="38">
        <f>IFERROR(INDEX(AdvancedStats!$A:$AD,MATCH($A248,AdvancedStats!$B:$B,0),COLUMN()-15),INDEX(AdvancedStats!$A:$AD,MATCH($A248&amp;" NCAA",AdvancedStats!$B:$B,0),COLUMN()-15))</f>
        <v>29.9</v>
      </c>
      <c r="AS248" s="38">
        <f>IFERROR(INDEX(AdvancedStats!$A:$AD,MATCH($A248,AdvancedStats!$B:$B,0),COLUMN()-15),INDEX(AdvancedStats!$A:$AD,MATCH($A248&amp;" NCAA",AdvancedStats!$B:$B,0),COLUMN()-15))</f>
        <v>0.28899999999999998</v>
      </c>
      <c r="AT248" s="39">
        <f>IFERROR(INDEX(AdvancedOpponentStats!$A:$AD,MATCH($A248,AdvancedOpponentStats!$B:$B,0),COLUMN()-27),INDEX(AdvancedOpponentStats!$A:$AD,MATCH($A248&amp;" NCAA",AdvancedOpponentStats!$B:$B,0),COLUMN()-27))</f>
        <v>100.4</v>
      </c>
      <c r="AU248" s="39">
        <f>IFERROR(INDEX(AdvancedOpponentStats!$A:$AD,MATCH($A248,AdvancedOpponentStats!$B:$B,0),COLUMN()-27),INDEX(AdvancedOpponentStats!$A:$AD,MATCH($A248&amp;" NCAA",AdvancedOpponentStats!$B:$B,0),COLUMN()-27))</f>
        <v>0.46400000000000002</v>
      </c>
      <c r="AV248" s="39">
        <f>IFERROR(INDEX(AdvancedOpponentStats!$A:$AD,MATCH($A248,AdvancedOpponentStats!$B:$B,0),COLUMN()-27),INDEX(AdvancedOpponentStats!$A:$AD,MATCH($A248&amp;" NCAA",AdvancedOpponentStats!$B:$B,0),COLUMN()-27))</f>
        <v>0.36</v>
      </c>
      <c r="AW248" s="39">
        <f>IFERROR(INDEX(AdvancedOpponentStats!$A:$AD,MATCH($A248,AdvancedOpponentStats!$B:$B,0),COLUMN()-27),INDEX(AdvancedOpponentStats!$A:$AD,MATCH($A248&amp;" NCAA",AdvancedOpponentStats!$B:$B,0),COLUMN()-27))</f>
        <v>0.55300000000000005</v>
      </c>
      <c r="AX248" s="39">
        <f>IFERROR(INDEX(AdvancedOpponentStats!$A:$AD,MATCH($A248,AdvancedOpponentStats!$B:$B,0),COLUMN()-27),INDEX(AdvancedOpponentStats!$A:$AD,MATCH($A248&amp;" NCAA",AdvancedOpponentStats!$B:$B,0),COLUMN()-27))</f>
        <v>53.3</v>
      </c>
      <c r="AY248" s="39">
        <f>IFERROR(INDEX(AdvancedOpponentStats!$A:$AD,MATCH($A248,AdvancedOpponentStats!$B:$B,0),COLUMN()-27),INDEX(AdvancedOpponentStats!$A:$AD,MATCH($A248&amp;" NCAA",AdvancedOpponentStats!$B:$B,0),COLUMN()-27))</f>
        <v>51.6</v>
      </c>
      <c r="AZ248" s="39">
        <f>IFERROR(INDEX(AdvancedOpponentStats!$A:$AD,MATCH($A248,AdvancedOpponentStats!$B:$B,0),COLUMN()-27),INDEX(AdvancedOpponentStats!$A:$AD,MATCH($A248&amp;" NCAA",AdvancedOpponentStats!$B:$B,0),COLUMN()-27))</f>
        <v>6.9</v>
      </c>
      <c r="BA248" s="39">
        <f>IFERROR(INDEX(AdvancedOpponentStats!$A:$AD,MATCH($A248,AdvancedOpponentStats!$B:$B,0),COLUMN()-27),INDEX(AdvancedOpponentStats!$A:$AD,MATCH($A248&amp;" NCAA",AdvancedOpponentStats!$B:$B,0),COLUMN()-27))</f>
        <v>11.2</v>
      </c>
      <c r="BB248" s="39">
        <f>IFERROR(INDEX(AdvancedOpponentStats!$A:$AD,MATCH($A248,AdvancedOpponentStats!$B:$B,0),COLUMN()-27),INDEX(AdvancedOpponentStats!$A:$AD,MATCH($A248&amp;" NCAA",AdvancedOpponentStats!$B:$B,0),COLUMN()-27))</f>
        <v>0.51400000000000001</v>
      </c>
      <c r="BC248" s="39">
        <f>IFERROR(INDEX(AdvancedOpponentStats!$A:$AD,MATCH($A248,AdvancedOpponentStats!$B:$B,0),COLUMN()-27),INDEX(AdvancedOpponentStats!$A:$AD,MATCH($A248&amp;" NCAA",AdvancedOpponentStats!$B:$B,0),COLUMN()-27))</f>
        <v>21.7</v>
      </c>
      <c r="BD248" s="39">
        <f>IFERROR(INDEX(AdvancedOpponentStats!$A:$AD,MATCH($A248,AdvancedOpponentStats!$B:$B,0),COLUMN()-27),INDEX(AdvancedOpponentStats!$A:$AD,MATCH($A248&amp;" NCAA",AdvancedOpponentStats!$B:$B,0),COLUMN()-27))</f>
        <v>34.1</v>
      </c>
      <c r="BE248" s="39">
        <f>IFERROR(INDEX(AdvancedOpponentStats!$A:$AD,MATCH($A248,AdvancedOpponentStats!$B:$B,0),COLUMN()-27),INDEX(AdvancedOpponentStats!$A:$AD,MATCH($A248&amp;" NCAA",AdvancedOpponentStats!$B:$B,0),COLUMN()-27))</f>
        <v>0.32100000000000001</v>
      </c>
      <c r="BF248" s="41">
        <f>IFERROR(INDEX(TeamRankings!$A:$R,MATCH($A248,TeamRankings!$B:$B,0),COLUMN()-49),INDEX(TeamRankings!$A:$R,MATCH($A248&amp;" NCAA",TeamRankings!$B:$B,0),COLUMN()-49))</f>
        <v>2.29</v>
      </c>
      <c r="BG248" s="41">
        <f>IFERROR(INDEX(TeamRankings!$A:$R,MATCH($A248,TeamRankings!$B:$B,0),COLUMN()-48),INDEX(TeamRankings!$A:$R,MATCH($A248&amp;" NCAA",TeamRankings!$B:$B,0),COLUMN()-48))</f>
        <v>-9.19</v>
      </c>
      <c r="BH248" s="41">
        <f>IFERROR(INDEX(TeamRankings!$A:$R,MATCH($A248,TeamRankings!$B:$B,0),COLUMN()-47),INDEX(TeamRankings!$A:$R,MATCH($A248&amp;" NCAA",TeamRankings!$B:$B,0),COLUMN()-47))</f>
        <v>-0.87</v>
      </c>
      <c r="BI248" s="41">
        <f>IFERROR(INDEX(TeamRankings!$A:$R,MATCH($A248,TeamRankings!$B:$B,0),COLUMN()-47),INDEX(TeamRankings!$A:$R,MATCH($A248&amp;" NCAA",TeamRankings!$B:$B,0),COLUMN()-47))</f>
        <v>-6.43</v>
      </c>
      <c r="BJ248" s="41">
        <f>IFERROR(INDEX(TeamRankings!$A:$R,MATCH($A248,TeamRankings!$B:$B,0),COLUMN()-47),INDEX(TeamRankings!$A:$R,MATCH($A248&amp;" NCAA",TeamRankings!$B:$B,0),COLUMN()-47))</f>
        <v>-7.3</v>
      </c>
      <c r="BK248" s="41">
        <f>IFERROR(INDEX(TeamRankings!$A:$R,MATCH($A248,TeamRankings!$B:$B,0),COLUMN()-47),INDEX(TeamRankings!$A:$R,MATCH($A248&amp;" NCAA",TeamRankings!$B:$B,0),COLUMN()-47))</f>
        <v>98.57</v>
      </c>
      <c r="BL248" s="41">
        <f>IFERROR(INDEX(TeamRankings!$A:$R,MATCH($A248,TeamRankings!$B:$B,0),COLUMN()-47),INDEX(TeamRankings!$A:$R,MATCH($A248&amp;" NCAA",TeamRankings!$B:$B,0),COLUMN()-47))</f>
        <v>107.76</v>
      </c>
      <c r="BM248" s="41">
        <f>IFERROR(INDEX(TeamRankings!$A:$R,MATCH($A248,TeamRankings!$B:$B,0),COLUMN()-47),INDEX(TeamRankings!$A:$R,MATCH($A248&amp;" NCAA",TeamRankings!$B:$B,0),COLUMN()-47))</f>
        <v>-9.1999999999999993</v>
      </c>
      <c r="BN248">
        <f t="shared" si="63"/>
        <v>253</v>
      </c>
      <c r="BO248">
        <f t="shared" si="64"/>
        <v>248</v>
      </c>
      <c r="BP248">
        <f t="shared" si="50"/>
        <v>75.057142857142864</v>
      </c>
      <c r="BQ248" s="41" t="str">
        <f>INDEX(TeamRankings!$A:$R,MATCH($A248,TeamRankings!$B:$B,0),3)</f>
        <v>SWAC</v>
      </c>
      <c r="BR248" s="40">
        <f t="shared" si="51"/>
        <v>3.0999999999999943</v>
      </c>
      <c r="BS248" s="40">
        <f t="shared" si="52"/>
        <v>-4.0000000000000036E-2</v>
      </c>
      <c r="BT248" s="40">
        <f t="shared" si="53"/>
        <v>-1.8999999999999961E-2</v>
      </c>
      <c r="BU248" s="40">
        <f t="shared" si="54"/>
        <v>-2.300000000000002E-2</v>
      </c>
      <c r="BV248" s="40">
        <f t="shared" si="55"/>
        <v>-6.5999999999999943</v>
      </c>
      <c r="BW248" s="40">
        <f t="shared" si="56"/>
        <v>-2.3999999999999986</v>
      </c>
      <c r="BX248" s="40">
        <f t="shared" si="57"/>
        <v>5.2999999999999989</v>
      </c>
      <c r="BY248" s="40">
        <f t="shared" si="58"/>
        <v>-6.6</v>
      </c>
      <c r="BZ248" s="40">
        <f t="shared" si="59"/>
        <v>-2.200000000000002E-2</v>
      </c>
      <c r="CA248" s="40">
        <f t="shared" si="60"/>
        <v>-6.5</v>
      </c>
      <c r="CB248" s="40">
        <f t="shared" si="61"/>
        <v>-4.2000000000000028</v>
      </c>
      <c r="CC248" s="40">
        <f t="shared" si="62"/>
        <v>-3.2000000000000028E-2</v>
      </c>
    </row>
    <row r="249" spans="1:81" x14ac:dyDescent="0.25">
      <c r="A249" t="s">
        <v>369</v>
      </c>
      <c r="B249">
        <f>IFERROR(INDEX(BasicStats!$A:$AH,MATCH($A249,BasicStats!$B:$B,0),COLUMN()+1),INDEX(BasicStats!$A:$AH,MATCH($A249&amp;" NCAA",BasicStats!$B:$B,0),COLUMN()+1))</f>
        <v>36</v>
      </c>
      <c r="C249">
        <f>IFERROR(INDEX(BasicStats!$A:$AH,MATCH($A249,BasicStats!$B:$B,0),COLUMN()+1),INDEX(BasicStats!$A:$AH,MATCH($A249&amp;" NCAA",BasicStats!$B:$B,0),COLUMN()+1))</f>
        <v>20</v>
      </c>
      <c r="D249">
        <f>IFERROR(INDEX(BasicStats!$A:$AH,MATCH($A249,BasicStats!$B:$B,0),COLUMN()+1),INDEX(BasicStats!$A:$AH,MATCH($A249&amp;" NCAA",BasicStats!$B:$B,0),COLUMN()+1))</f>
        <v>16</v>
      </c>
      <c r="E249">
        <f>IFERROR(INDEX(BasicStats!$A:$AH,MATCH($A249,BasicStats!$B:$B,0),COLUMN()+1),INDEX(BasicStats!$A:$AH,MATCH($A249&amp;" NCAA",BasicStats!$B:$B,0),COLUMN()+1))</f>
        <v>0.55600000000000005</v>
      </c>
      <c r="F249">
        <f>IFERROR(INDEX(BasicStats!$A:$AH,MATCH($A249,BasicStats!$B:$B,0),COLUMN()+1),INDEX(BasicStats!$A:$AH,MATCH($A249&amp;" NCAA",BasicStats!$B:$B,0),COLUMN()+1))</f>
        <v>-3.56</v>
      </c>
      <c r="G249">
        <f>IFERROR(INDEX(BasicStats!$A:$AH,MATCH($A249,BasicStats!$B:$B,0),COLUMN()+1),INDEX(BasicStats!$A:$AH,MATCH($A249&amp;" NCAA",BasicStats!$B:$B,0),COLUMN()+1))</f>
        <v>-5.35</v>
      </c>
      <c r="H249">
        <f>IFERROR(INDEX(BasicStats!$A:$AH,MATCH($A249,BasicStats!$B:$B,0),COLUMN()+1),INDEX(BasicStats!$A:$AH,MATCH($A249&amp;" NCAA",BasicStats!$B:$B,0),COLUMN()+1))</f>
        <v>9</v>
      </c>
      <c r="I249">
        <f>IFERROR(INDEX(BasicStats!$A:$AH,MATCH($A249,BasicStats!$B:$B,0),COLUMN()+1),INDEX(BasicStats!$A:$AH,MATCH($A249&amp;" NCAA",BasicStats!$B:$B,0),COLUMN()+1))</f>
        <v>7</v>
      </c>
      <c r="J249">
        <f>IFERROR(INDEX(BasicStats!$A:$AH,MATCH($A249,BasicStats!$B:$B,0),COLUMN()+1),INDEX(BasicStats!$A:$AH,MATCH($A249&amp;" NCAA",BasicStats!$B:$B,0),COLUMN()+1))</f>
        <v>12</v>
      </c>
      <c r="K249">
        <f>IFERROR(INDEX(BasicStats!$A:$AH,MATCH($A249,BasicStats!$B:$B,0),COLUMN()+1),INDEX(BasicStats!$A:$AH,MATCH($A249&amp;" NCAA",BasicStats!$B:$B,0),COLUMN()+1))</f>
        <v>3</v>
      </c>
      <c r="L249">
        <f>IFERROR(INDEX(BasicStats!$A:$AH,MATCH($A249,BasicStats!$B:$B,0),COLUMN()+1),INDEX(BasicStats!$A:$AH,MATCH($A249&amp;" NCAA",BasicStats!$B:$B,0),COLUMN()+1))</f>
        <v>8</v>
      </c>
      <c r="M249">
        <f>IFERROR(INDEX(BasicStats!$A:$AH,MATCH($A249,BasicStats!$B:$B,0),COLUMN()+1),INDEX(BasicStats!$A:$AH,MATCH($A249&amp;" NCAA",BasicStats!$B:$B,0),COLUMN()+1))</f>
        <v>12</v>
      </c>
      <c r="N249">
        <f>IFERROR(INDEX(BasicStats!$A:$AH,MATCH($A249,BasicStats!$B:$B,0),COLUMN()+1),INDEX(BasicStats!$A:$AH,MATCH($A249&amp;" NCAA",BasicStats!$B:$B,0),COLUMN()+1))</f>
        <v>2817</v>
      </c>
      <c r="O249">
        <f>IFERROR(INDEX(BasicStats!$A:$AH,MATCH($A249,BasicStats!$B:$B,0),COLUMN()+1),INDEX(BasicStats!$A:$AH,MATCH($A249&amp;" NCAA",BasicStats!$B:$B,0),COLUMN()+1))</f>
        <v>2610</v>
      </c>
      <c r="P249">
        <f>IFERROR(INDEX(BasicStats!$A:$AH,MATCH($A249,BasicStats!$B:$B,0),COLUMN()+1),INDEX(BasicStats!$A:$AH,MATCH($A249&amp;" NCAA",BasicStats!$B:$B,0),COLUMN()+1))</f>
        <v>0</v>
      </c>
      <c r="Q249">
        <f>IFERROR(INDEX(BasicStats!$A:$AH,MATCH($A249,BasicStats!$B:$B,0),COLUMN()+1),INDEX(BasicStats!$A:$AH,MATCH($A249&amp;" NCAA",BasicStats!$B:$B,0),COLUMN()+1))</f>
        <v>1445</v>
      </c>
      <c r="R249">
        <f>IFERROR(INDEX(BasicStats!$A:$AH,MATCH($A249,BasicStats!$B:$B,0),COLUMN()+1),INDEX(BasicStats!$A:$AH,MATCH($A249&amp;" NCAA",BasicStats!$B:$B,0),COLUMN()+1))</f>
        <v>966</v>
      </c>
      <c r="S249">
        <f>IFERROR(INDEX(BasicStats!$A:$AH,MATCH($A249,BasicStats!$B:$B,0),COLUMN()+1),INDEX(BasicStats!$A:$AH,MATCH($A249&amp;" NCAA",BasicStats!$B:$B,0),COLUMN()+1))</f>
        <v>2150</v>
      </c>
      <c r="T249">
        <f>IFERROR(INDEX(BasicStats!$A:$AH,MATCH($A249,BasicStats!$B:$B,0),COLUMN()+1),INDEX(BasicStats!$A:$AH,MATCH($A249&amp;" NCAA",BasicStats!$B:$B,0),COLUMN()+1))</f>
        <v>0.44900000000000001</v>
      </c>
      <c r="U249">
        <f>IFERROR(INDEX(BasicStats!$A:$AH,MATCH($A249,BasicStats!$B:$B,0),COLUMN()+1),INDEX(BasicStats!$A:$AH,MATCH($A249&amp;" NCAA",BasicStats!$B:$B,0),COLUMN()+1))</f>
        <v>394</v>
      </c>
      <c r="V249">
        <f>IFERROR(INDEX(BasicStats!$A:$AH,MATCH($A249,BasicStats!$B:$B,0),COLUMN()+1),INDEX(BasicStats!$A:$AH,MATCH($A249&amp;" NCAA",BasicStats!$B:$B,0),COLUMN()+1))</f>
        <v>1034</v>
      </c>
      <c r="W249">
        <f>IFERROR(INDEX(BasicStats!$A:$AH,MATCH($A249,BasicStats!$B:$B,0),COLUMN()+1),INDEX(BasicStats!$A:$AH,MATCH($A249&amp;" NCAA",BasicStats!$B:$B,0),COLUMN()+1))</f>
        <v>0.38100000000000001</v>
      </c>
      <c r="X249">
        <f>IFERROR(INDEX(BasicStats!$A:$AH,MATCH($A249,BasicStats!$B:$B,0),COLUMN()+1),INDEX(BasicStats!$A:$AH,MATCH($A249&amp;" NCAA",BasicStats!$B:$B,0),COLUMN()+1))</f>
        <v>491</v>
      </c>
      <c r="Y249">
        <f>IFERROR(INDEX(BasicStats!$A:$AH,MATCH($A249,BasicStats!$B:$B,0),COLUMN()+1),INDEX(BasicStats!$A:$AH,MATCH($A249&amp;" NCAA",BasicStats!$B:$B,0),COLUMN()+1))</f>
        <v>674</v>
      </c>
      <c r="Z249">
        <f>IFERROR(INDEX(BasicStats!$A:$AH,MATCH($A249,BasicStats!$B:$B,0),COLUMN()+1),INDEX(BasicStats!$A:$AH,MATCH($A249&amp;" NCAA",BasicStats!$B:$B,0),COLUMN()+1))</f>
        <v>0.72799999999999998</v>
      </c>
      <c r="AA249">
        <f>IFERROR(INDEX(BasicStats!$A:$AH,MATCH($A249,BasicStats!$B:$B,0),COLUMN()+1),INDEX(BasicStats!$A:$AH,MATCH($A249&amp;" NCAA",BasicStats!$B:$B,0),COLUMN()+1))</f>
        <v>324</v>
      </c>
      <c r="AB249">
        <f>IFERROR(INDEX(BasicStats!$A:$AH,MATCH($A249,BasicStats!$B:$B,0),COLUMN()+1),INDEX(BasicStats!$A:$AH,MATCH($A249&amp;" NCAA",BasicStats!$B:$B,0),COLUMN()+1))</f>
        <v>1248</v>
      </c>
      <c r="AC249">
        <f>IFERROR(INDEX(BasicStats!$A:$AH,MATCH($A249,BasicStats!$B:$B,0),COLUMN()+1),INDEX(BasicStats!$A:$AH,MATCH($A249&amp;" NCAA",BasicStats!$B:$B,0),COLUMN()+1))</f>
        <v>565</v>
      </c>
      <c r="AD249">
        <f>IFERROR(INDEX(BasicStats!$A:$AH,MATCH($A249,BasicStats!$B:$B,0),COLUMN()+1),INDEX(BasicStats!$A:$AH,MATCH($A249&amp;" NCAA",BasicStats!$B:$B,0),COLUMN()+1))</f>
        <v>214</v>
      </c>
      <c r="AE249">
        <f>IFERROR(INDEX(BasicStats!$A:$AH,MATCH($A249,BasicStats!$B:$B,0),COLUMN()+1),INDEX(BasicStats!$A:$AH,MATCH($A249&amp;" NCAA",BasicStats!$B:$B,0),COLUMN()+1))</f>
        <v>69</v>
      </c>
      <c r="AF249">
        <f>IFERROR(INDEX(BasicStats!$A:$AH,MATCH($A249,BasicStats!$B:$B,0),COLUMN()+1),INDEX(BasicStats!$A:$AH,MATCH($A249&amp;" NCAA",BasicStats!$B:$B,0),COLUMN()+1))</f>
        <v>358</v>
      </c>
      <c r="AG249" s="38">
        <f>IFERROR(INDEX(AdvancedStats!$A:$AD,MATCH($A249,AdvancedStats!$B:$B,0),COLUMN()-15),INDEX(AdvancedStats!$A:$AD,MATCH($A249&amp;" NCAA",AdvancedStats!$B:$B,0),COLUMN()-15))</f>
        <v>69.599999999999994</v>
      </c>
      <c r="AH249" s="38">
        <f>IFERROR(INDEX(AdvancedStats!$A:$AD,MATCH($A249,AdvancedStats!$B:$B,0),COLUMN()-15),INDEX(AdvancedStats!$A:$AD,MATCH($A249&amp;" NCAA",AdvancedStats!$B:$B,0),COLUMN()-15))</f>
        <v>112</v>
      </c>
      <c r="AI249" s="38">
        <f>IFERROR(INDEX(AdvancedStats!$A:$AD,MATCH($A249,AdvancedStats!$B:$B,0),COLUMN()-15),INDEX(AdvancedStats!$A:$AD,MATCH($A249&amp;" NCAA",AdvancedStats!$B:$B,0),COLUMN()-15))</f>
        <v>0.313</v>
      </c>
      <c r="AJ249" s="38">
        <f>IFERROR(INDEX(AdvancedStats!$A:$AD,MATCH($A249,AdvancedStats!$B:$B,0),COLUMN()-15),INDEX(AdvancedStats!$A:$AD,MATCH($A249&amp;" NCAA",AdvancedStats!$B:$B,0),COLUMN()-15))</f>
        <v>0.48099999999999998</v>
      </c>
      <c r="AK249" s="38">
        <f>IFERROR(INDEX(AdvancedStats!$A:$AD,MATCH($A249,AdvancedStats!$B:$B,0),COLUMN()-15),INDEX(AdvancedStats!$A:$AD,MATCH($A249&amp;" NCAA",AdvancedStats!$B:$B,0),COLUMN()-15))</f>
        <v>0.56999999999999995</v>
      </c>
      <c r="AL249" s="38">
        <f>IFERROR(INDEX(AdvancedStats!$A:$AD,MATCH($A249,AdvancedStats!$B:$B,0),COLUMN()-15),INDEX(AdvancedStats!$A:$AD,MATCH($A249&amp;" NCAA",AdvancedStats!$B:$B,0),COLUMN()-15))</f>
        <v>49.4</v>
      </c>
      <c r="AM249" s="38">
        <f>IFERROR(INDEX(AdvancedStats!$A:$AD,MATCH($A249,AdvancedStats!$B:$B,0),COLUMN()-15),INDEX(AdvancedStats!$A:$AD,MATCH($A249&amp;" NCAA",AdvancedStats!$B:$B,0),COLUMN()-15))</f>
        <v>58.5</v>
      </c>
      <c r="AN249" s="38">
        <f>IFERROR(INDEX(AdvancedStats!$A:$AD,MATCH($A249,AdvancedStats!$B:$B,0),COLUMN()-15),INDEX(AdvancedStats!$A:$AD,MATCH($A249&amp;" NCAA",AdvancedStats!$B:$B,0),COLUMN()-15))</f>
        <v>8.5</v>
      </c>
      <c r="AO249" s="38">
        <f>IFERROR(INDEX(AdvancedStats!$A:$AD,MATCH($A249,AdvancedStats!$B:$B,0),COLUMN()-15),INDEX(AdvancedStats!$A:$AD,MATCH($A249&amp;" NCAA",AdvancedStats!$B:$B,0),COLUMN()-15))</f>
        <v>5.8</v>
      </c>
      <c r="AP249" s="38">
        <f>IFERROR(INDEX(AdvancedStats!$A:$AD,MATCH($A249,AdvancedStats!$B:$B,0),COLUMN()-15),INDEX(AdvancedStats!$A:$AD,MATCH($A249&amp;" NCAA",AdvancedStats!$B:$B,0),COLUMN()-15))</f>
        <v>0.54100000000000004</v>
      </c>
      <c r="AQ249" s="38">
        <f>IFERROR(INDEX(AdvancedStats!$A:$AD,MATCH($A249,AdvancedStats!$B:$B,0),COLUMN()-15),INDEX(AdvancedStats!$A:$AD,MATCH($A249&amp;" NCAA",AdvancedStats!$B:$B,0),COLUMN()-15))</f>
        <v>12.7</v>
      </c>
      <c r="AR249" s="38">
        <f>IFERROR(INDEX(AdvancedStats!$A:$AD,MATCH($A249,AdvancedStats!$B:$B,0),COLUMN()-15),INDEX(AdvancedStats!$A:$AD,MATCH($A249&amp;" NCAA",AdvancedStats!$B:$B,0),COLUMN()-15))</f>
        <v>25.3</v>
      </c>
      <c r="AS249" s="38">
        <f>IFERROR(INDEX(AdvancedStats!$A:$AD,MATCH($A249,AdvancedStats!$B:$B,0),COLUMN()-15),INDEX(AdvancedStats!$A:$AD,MATCH($A249&amp;" NCAA",AdvancedStats!$B:$B,0),COLUMN()-15))</f>
        <v>0.22800000000000001</v>
      </c>
      <c r="AT249" s="39">
        <f>IFERROR(INDEX(AdvancedOpponentStats!$A:$AD,MATCH($A249,AdvancedOpponentStats!$B:$B,0),COLUMN()-27),INDEX(AdvancedOpponentStats!$A:$AD,MATCH($A249&amp;" NCAA",AdvancedOpponentStats!$B:$B,0),COLUMN()-27))</f>
        <v>103.7</v>
      </c>
      <c r="AU249" s="39">
        <f>IFERROR(INDEX(AdvancedOpponentStats!$A:$AD,MATCH($A249,AdvancedOpponentStats!$B:$B,0),COLUMN()-27),INDEX(AdvancedOpponentStats!$A:$AD,MATCH($A249&amp;" NCAA",AdvancedOpponentStats!$B:$B,0),COLUMN()-27))</f>
        <v>0.32700000000000001</v>
      </c>
      <c r="AV249" s="39">
        <f>IFERROR(INDEX(AdvancedOpponentStats!$A:$AD,MATCH($A249,AdvancedOpponentStats!$B:$B,0),COLUMN()-27),INDEX(AdvancedOpponentStats!$A:$AD,MATCH($A249&amp;" NCAA",AdvancedOpponentStats!$B:$B,0),COLUMN()-27))</f>
        <v>0.41799999999999998</v>
      </c>
      <c r="AW249" s="39">
        <f>IFERROR(INDEX(AdvancedOpponentStats!$A:$AD,MATCH($A249,AdvancedOpponentStats!$B:$B,0),COLUMN()-27),INDEX(AdvancedOpponentStats!$A:$AD,MATCH($A249&amp;" NCAA",AdvancedOpponentStats!$B:$B,0),COLUMN()-27))</f>
        <v>0.54900000000000004</v>
      </c>
      <c r="AX249" s="39">
        <f>IFERROR(INDEX(AdvancedOpponentStats!$A:$AD,MATCH($A249,AdvancedOpponentStats!$B:$B,0),COLUMN()-27),INDEX(AdvancedOpponentStats!$A:$AD,MATCH($A249&amp;" NCAA",AdvancedOpponentStats!$B:$B,0),COLUMN()-27))</f>
        <v>50.6</v>
      </c>
      <c r="AY249" s="39">
        <f>IFERROR(INDEX(AdvancedOpponentStats!$A:$AD,MATCH($A249,AdvancedOpponentStats!$B:$B,0),COLUMN()-27),INDEX(AdvancedOpponentStats!$A:$AD,MATCH($A249&amp;" NCAA",AdvancedOpponentStats!$B:$B,0),COLUMN()-27))</f>
        <v>50.2</v>
      </c>
      <c r="AZ249" s="39">
        <f>IFERROR(INDEX(AdvancedOpponentStats!$A:$AD,MATCH($A249,AdvancedOpponentStats!$B:$B,0),COLUMN()-27),INDEX(AdvancedOpponentStats!$A:$AD,MATCH($A249&amp;" NCAA",AdvancedOpponentStats!$B:$B,0),COLUMN()-27))</f>
        <v>6.8</v>
      </c>
      <c r="BA249" s="39">
        <f>IFERROR(INDEX(AdvancedOpponentStats!$A:$AD,MATCH($A249,AdvancedOpponentStats!$B:$B,0),COLUMN()-27),INDEX(AdvancedOpponentStats!$A:$AD,MATCH($A249&amp;" NCAA",AdvancedOpponentStats!$B:$B,0),COLUMN()-27))</f>
        <v>8.6</v>
      </c>
      <c r="BB249" s="39">
        <f>IFERROR(INDEX(AdvancedOpponentStats!$A:$AD,MATCH($A249,AdvancedOpponentStats!$B:$B,0),COLUMN()-27),INDEX(AdvancedOpponentStats!$A:$AD,MATCH($A249&amp;" NCAA",AdvancedOpponentStats!$B:$B,0),COLUMN()-27))</f>
        <v>0.52</v>
      </c>
      <c r="BC249" s="39">
        <f>IFERROR(INDEX(AdvancedOpponentStats!$A:$AD,MATCH($A249,AdvancedOpponentStats!$B:$B,0),COLUMN()-27),INDEX(AdvancedOpponentStats!$A:$AD,MATCH($A249&amp;" NCAA",AdvancedOpponentStats!$B:$B,0),COLUMN()-27))</f>
        <v>16.600000000000001</v>
      </c>
      <c r="BD249" s="39">
        <f>IFERROR(INDEX(AdvancedOpponentStats!$A:$AD,MATCH($A249,AdvancedOpponentStats!$B:$B,0),COLUMN()-27),INDEX(AdvancedOpponentStats!$A:$AD,MATCH($A249&amp;" NCAA",AdvancedOpponentStats!$B:$B,0),COLUMN()-27))</f>
        <v>25.7</v>
      </c>
      <c r="BE249" s="39">
        <f>IFERROR(INDEX(AdvancedOpponentStats!$A:$AD,MATCH($A249,AdvancedOpponentStats!$B:$B,0),COLUMN()-27),INDEX(AdvancedOpponentStats!$A:$AD,MATCH($A249&amp;" NCAA",AdvancedOpponentStats!$B:$B,0),COLUMN()-27))</f>
        <v>0.23</v>
      </c>
      <c r="BF249" s="41">
        <f>IFERROR(INDEX(TeamRankings!$A:$R,MATCH($A249,TeamRankings!$B:$B,0),COLUMN()-49),INDEX(TeamRankings!$A:$R,MATCH($A249&amp;" NCAA",TeamRankings!$B:$B,0),COLUMN()-49))</f>
        <v>5.75</v>
      </c>
      <c r="BG249" s="41">
        <f>IFERROR(INDEX(TeamRankings!$A:$R,MATCH($A249,TeamRankings!$B:$B,0),COLUMN()-48),INDEX(TeamRankings!$A:$R,MATCH($A249&amp;" NCAA",TeamRankings!$B:$B,0),COLUMN()-48))</f>
        <v>-5.35</v>
      </c>
      <c r="BH249" s="41">
        <f>IFERROR(INDEX(TeamRankings!$A:$R,MATCH($A249,TeamRankings!$B:$B,0),COLUMN()-47),INDEX(TeamRankings!$A:$R,MATCH($A249&amp;" NCAA",TeamRankings!$B:$B,0),COLUMN()-47))</f>
        <v>1.64</v>
      </c>
      <c r="BI249" s="41">
        <f>IFERROR(INDEX(TeamRankings!$A:$R,MATCH($A249,TeamRankings!$B:$B,0),COLUMN()-47),INDEX(TeamRankings!$A:$R,MATCH($A249&amp;" NCAA",TeamRankings!$B:$B,0),COLUMN()-47))</f>
        <v>-5.2</v>
      </c>
      <c r="BJ249" s="41">
        <f>IFERROR(INDEX(TeamRankings!$A:$R,MATCH($A249,TeamRankings!$B:$B,0),COLUMN()-47),INDEX(TeamRankings!$A:$R,MATCH($A249&amp;" NCAA",TeamRankings!$B:$B,0),COLUMN()-47))</f>
        <v>-3.56</v>
      </c>
      <c r="BK249" s="41">
        <f>IFERROR(INDEX(TeamRankings!$A:$R,MATCH($A249,TeamRankings!$B:$B,0),COLUMN()-47),INDEX(TeamRankings!$A:$R,MATCH($A249&amp;" NCAA",TeamRankings!$B:$B,0),COLUMN()-47))</f>
        <v>106.47</v>
      </c>
      <c r="BL249" s="41">
        <f>IFERROR(INDEX(TeamRankings!$A:$R,MATCH($A249,TeamRankings!$B:$B,0),COLUMN()-47),INDEX(TeamRankings!$A:$R,MATCH($A249&amp;" NCAA",TeamRankings!$B:$B,0),COLUMN()-47))</f>
        <v>110.3</v>
      </c>
      <c r="BM249" s="41">
        <f>IFERROR(INDEX(TeamRankings!$A:$R,MATCH($A249,TeamRankings!$B:$B,0),COLUMN()-47),INDEX(TeamRankings!$A:$R,MATCH($A249&amp;" NCAA",TeamRankings!$B:$B,0),COLUMN()-47))</f>
        <v>-3.83</v>
      </c>
      <c r="BN249">
        <f t="shared" si="63"/>
        <v>115</v>
      </c>
      <c r="BO249">
        <f t="shared" si="64"/>
        <v>289</v>
      </c>
      <c r="BP249">
        <f t="shared" si="50"/>
        <v>78.25</v>
      </c>
      <c r="BQ249" s="41" t="str">
        <f>INDEX(TeamRankings!$A:$R,MATCH($A249,TeamRankings!$B:$B,0),3)</f>
        <v>Big South</v>
      </c>
      <c r="BR249" s="40">
        <f t="shared" si="51"/>
        <v>8.2999999999999972</v>
      </c>
      <c r="BS249" s="40">
        <f t="shared" si="52"/>
        <v>-1.4000000000000012E-2</v>
      </c>
      <c r="BT249" s="40">
        <f t="shared" si="53"/>
        <v>6.3E-2</v>
      </c>
      <c r="BU249" s="40">
        <f t="shared" si="54"/>
        <v>2.0999999999999908E-2</v>
      </c>
      <c r="BV249" s="40">
        <f t="shared" si="55"/>
        <v>-1.2000000000000028</v>
      </c>
      <c r="BW249" s="40">
        <f t="shared" si="56"/>
        <v>8.2999999999999972</v>
      </c>
      <c r="BX249" s="40">
        <f t="shared" si="57"/>
        <v>1.7000000000000002</v>
      </c>
      <c r="BY249" s="40">
        <f t="shared" si="58"/>
        <v>-2.8</v>
      </c>
      <c r="BZ249" s="40">
        <f t="shared" si="59"/>
        <v>2.1000000000000019E-2</v>
      </c>
      <c r="CA249" s="40">
        <f t="shared" si="60"/>
        <v>-3.9000000000000021</v>
      </c>
      <c r="CB249" s="40">
        <f t="shared" si="61"/>
        <v>-0.39999999999999858</v>
      </c>
      <c r="CC249" s="40">
        <f t="shared" si="62"/>
        <v>-2.0000000000000018E-3</v>
      </c>
    </row>
    <row r="250" spans="1:81" x14ac:dyDescent="0.25">
      <c r="A250" t="s">
        <v>370</v>
      </c>
      <c r="B250">
        <f>IFERROR(INDEX(BasicStats!$A:$AH,MATCH($A250,BasicStats!$B:$B,0),COLUMN()+1),INDEX(BasicStats!$A:$AH,MATCH($A250&amp;" NCAA",BasicStats!$B:$B,0),COLUMN()+1))</f>
        <v>28</v>
      </c>
      <c r="C250">
        <f>IFERROR(INDEX(BasicStats!$A:$AH,MATCH($A250,BasicStats!$B:$B,0),COLUMN()+1),INDEX(BasicStats!$A:$AH,MATCH($A250&amp;" NCAA",BasicStats!$B:$B,0),COLUMN()+1))</f>
        <v>16</v>
      </c>
      <c r="D250">
        <f>IFERROR(INDEX(BasicStats!$A:$AH,MATCH($A250,BasicStats!$B:$B,0),COLUMN()+1),INDEX(BasicStats!$A:$AH,MATCH($A250&amp;" NCAA",BasicStats!$B:$B,0),COLUMN()+1))</f>
        <v>12</v>
      </c>
      <c r="E250">
        <f>IFERROR(INDEX(BasicStats!$A:$AH,MATCH($A250,BasicStats!$B:$B,0),COLUMN()+1),INDEX(BasicStats!$A:$AH,MATCH($A250&amp;" NCAA",BasicStats!$B:$B,0),COLUMN()+1))</f>
        <v>0.57099999999999995</v>
      </c>
      <c r="F250">
        <f>IFERROR(INDEX(BasicStats!$A:$AH,MATCH($A250,BasicStats!$B:$B,0),COLUMN()+1),INDEX(BasicStats!$A:$AH,MATCH($A250&amp;" NCAA",BasicStats!$B:$B,0),COLUMN()+1))</f>
        <v>-3.4</v>
      </c>
      <c r="G250">
        <f>IFERROR(INDEX(BasicStats!$A:$AH,MATCH($A250,BasicStats!$B:$B,0),COLUMN()+1),INDEX(BasicStats!$A:$AH,MATCH($A250&amp;" NCAA",BasicStats!$B:$B,0),COLUMN()+1))</f>
        <v>-0.87</v>
      </c>
      <c r="H250">
        <f>IFERROR(INDEX(BasicStats!$A:$AH,MATCH($A250,BasicStats!$B:$B,0),COLUMN()+1),INDEX(BasicStats!$A:$AH,MATCH($A250&amp;" NCAA",BasicStats!$B:$B,0),COLUMN()+1))</f>
        <v>8</v>
      </c>
      <c r="I250">
        <f>IFERROR(INDEX(BasicStats!$A:$AH,MATCH($A250,BasicStats!$B:$B,0),COLUMN()+1),INDEX(BasicStats!$A:$AH,MATCH($A250&amp;" NCAA",BasicStats!$B:$B,0),COLUMN()+1))</f>
        <v>6</v>
      </c>
      <c r="J250">
        <f>IFERROR(INDEX(BasicStats!$A:$AH,MATCH($A250,BasicStats!$B:$B,0),COLUMN()+1),INDEX(BasicStats!$A:$AH,MATCH($A250&amp;" NCAA",BasicStats!$B:$B,0),COLUMN()+1))</f>
        <v>7</v>
      </c>
      <c r="K250">
        <f>IFERROR(INDEX(BasicStats!$A:$AH,MATCH($A250,BasicStats!$B:$B,0),COLUMN()+1),INDEX(BasicStats!$A:$AH,MATCH($A250&amp;" NCAA",BasicStats!$B:$B,0),COLUMN()+1))</f>
        <v>5</v>
      </c>
      <c r="L250">
        <f>IFERROR(INDEX(BasicStats!$A:$AH,MATCH($A250,BasicStats!$B:$B,0),COLUMN()+1),INDEX(BasicStats!$A:$AH,MATCH($A250&amp;" NCAA",BasicStats!$B:$B,0),COLUMN()+1))</f>
        <v>8</v>
      </c>
      <c r="M250">
        <f>IFERROR(INDEX(BasicStats!$A:$AH,MATCH($A250,BasicStats!$B:$B,0),COLUMN()+1),INDEX(BasicStats!$A:$AH,MATCH($A250&amp;" NCAA",BasicStats!$B:$B,0),COLUMN()+1))</f>
        <v>6</v>
      </c>
      <c r="N250">
        <f>IFERROR(INDEX(BasicStats!$A:$AH,MATCH($A250,BasicStats!$B:$B,0),COLUMN()+1),INDEX(BasicStats!$A:$AH,MATCH($A250&amp;" NCAA",BasicStats!$B:$B,0),COLUMN()+1))</f>
        <v>1948</v>
      </c>
      <c r="O250">
        <f>IFERROR(INDEX(BasicStats!$A:$AH,MATCH($A250,BasicStats!$B:$B,0),COLUMN()+1),INDEX(BasicStats!$A:$AH,MATCH($A250&amp;" NCAA",BasicStats!$B:$B,0),COLUMN()+1))</f>
        <v>1951</v>
      </c>
      <c r="P250">
        <f>IFERROR(INDEX(BasicStats!$A:$AH,MATCH($A250,BasicStats!$B:$B,0),COLUMN()+1),INDEX(BasicStats!$A:$AH,MATCH($A250&amp;" NCAA",BasicStats!$B:$B,0),COLUMN()+1))</f>
        <v>0</v>
      </c>
      <c r="Q250">
        <f>IFERROR(INDEX(BasicStats!$A:$AH,MATCH($A250,BasicStats!$B:$B,0),COLUMN()+1),INDEX(BasicStats!$A:$AH,MATCH($A250&amp;" NCAA",BasicStats!$B:$B,0),COLUMN()+1))</f>
        <v>1135</v>
      </c>
      <c r="R250">
        <f>IFERROR(INDEX(BasicStats!$A:$AH,MATCH($A250,BasicStats!$B:$B,0),COLUMN()+1),INDEX(BasicStats!$A:$AH,MATCH($A250&amp;" NCAA",BasicStats!$B:$B,0),COLUMN()+1))</f>
        <v>685</v>
      </c>
      <c r="S250">
        <f>IFERROR(INDEX(BasicStats!$A:$AH,MATCH($A250,BasicStats!$B:$B,0),COLUMN()+1),INDEX(BasicStats!$A:$AH,MATCH($A250&amp;" NCAA",BasicStats!$B:$B,0),COLUMN()+1))</f>
        <v>1666</v>
      </c>
      <c r="T250">
        <f>IFERROR(INDEX(BasicStats!$A:$AH,MATCH($A250,BasicStats!$B:$B,0),COLUMN()+1),INDEX(BasicStats!$A:$AH,MATCH($A250&amp;" NCAA",BasicStats!$B:$B,0),COLUMN()+1))</f>
        <v>0.41099999999999998</v>
      </c>
      <c r="U250">
        <f>IFERROR(INDEX(BasicStats!$A:$AH,MATCH($A250,BasicStats!$B:$B,0),COLUMN()+1),INDEX(BasicStats!$A:$AH,MATCH($A250&amp;" NCAA",BasicStats!$B:$B,0),COLUMN()+1))</f>
        <v>207</v>
      </c>
      <c r="V250">
        <f>IFERROR(INDEX(BasicStats!$A:$AH,MATCH($A250,BasicStats!$B:$B,0),COLUMN()+1),INDEX(BasicStats!$A:$AH,MATCH($A250&amp;" NCAA",BasicStats!$B:$B,0),COLUMN()+1))</f>
        <v>679</v>
      </c>
      <c r="W250">
        <f>IFERROR(INDEX(BasicStats!$A:$AH,MATCH($A250,BasicStats!$B:$B,0),COLUMN()+1),INDEX(BasicStats!$A:$AH,MATCH($A250&amp;" NCAA",BasicStats!$B:$B,0),COLUMN()+1))</f>
        <v>0.30499999999999999</v>
      </c>
      <c r="X250">
        <f>IFERROR(INDEX(BasicStats!$A:$AH,MATCH($A250,BasicStats!$B:$B,0),COLUMN()+1),INDEX(BasicStats!$A:$AH,MATCH($A250&amp;" NCAA",BasicStats!$B:$B,0),COLUMN()+1))</f>
        <v>371</v>
      </c>
      <c r="Y250">
        <f>IFERROR(INDEX(BasicStats!$A:$AH,MATCH($A250,BasicStats!$B:$B,0),COLUMN()+1),INDEX(BasicStats!$A:$AH,MATCH($A250&amp;" NCAA",BasicStats!$B:$B,0),COLUMN()+1))</f>
        <v>502</v>
      </c>
      <c r="Z250">
        <f>IFERROR(INDEX(BasicStats!$A:$AH,MATCH($A250,BasicStats!$B:$B,0),COLUMN()+1),INDEX(BasicStats!$A:$AH,MATCH($A250&amp;" NCAA",BasicStats!$B:$B,0),COLUMN()+1))</f>
        <v>0.73899999999999999</v>
      </c>
      <c r="AA250">
        <f>IFERROR(INDEX(BasicStats!$A:$AH,MATCH($A250,BasicStats!$B:$B,0),COLUMN()+1),INDEX(BasicStats!$A:$AH,MATCH($A250&amp;" NCAA",BasicStats!$B:$B,0),COLUMN()+1))</f>
        <v>272</v>
      </c>
      <c r="AB250">
        <f>IFERROR(INDEX(BasicStats!$A:$AH,MATCH($A250,BasicStats!$B:$B,0),COLUMN()+1),INDEX(BasicStats!$A:$AH,MATCH($A250&amp;" NCAA",BasicStats!$B:$B,0),COLUMN()+1))</f>
        <v>1016</v>
      </c>
      <c r="AC250">
        <f>IFERROR(INDEX(BasicStats!$A:$AH,MATCH($A250,BasicStats!$B:$B,0),COLUMN()+1),INDEX(BasicStats!$A:$AH,MATCH($A250&amp;" NCAA",BasicStats!$B:$B,0),COLUMN()+1))</f>
        <v>295</v>
      </c>
      <c r="AD250">
        <f>IFERROR(INDEX(BasicStats!$A:$AH,MATCH($A250,BasicStats!$B:$B,0),COLUMN()+1),INDEX(BasicStats!$A:$AH,MATCH($A250&amp;" NCAA",BasicStats!$B:$B,0),COLUMN()+1))</f>
        <v>168</v>
      </c>
      <c r="AE250">
        <f>IFERROR(INDEX(BasicStats!$A:$AH,MATCH($A250,BasicStats!$B:$B,0),COLUMN()+1),INDEX(BasicStats!$A:$AH,MATCH($A250&amp;" NCAA",BasicStats!$B:$B,0),COLUMN()+1))</f>
        <v>70</v>
      </c>
      <c r="AF250">
        <f>IFERROR(INDEX(BasicStats!$A:$AH,MATCH($A250,BasicStats!$B:$B,0),COLUMN()+1),INDEX(BasicStats!$A:$AH,MATCH($A250&amp;" NCAA",BasicStats!$B:$B,0),COLUMN()+1))</f>
        <v>354</v>
      </c>
      <c r="AG250" s="38">
        <f>IFERROR(INDEX(AdvancedStats!$A:$AD,MATCH($A250,AdvancedStats!$B:$B,0),COLUMN()-15),INDEX(AdvancedStats!$A:$AD,MATCH($A250&amp;" NCAA",AdvancedStats!$B:$B,0),COLUMN()-15))</f>
        <v>69.8</v>
      </c>
      <c r="AH250" s="38">
        <f>IFERROR(INDEX(AdvancedStats!$A:$AD,MATCH($A250,AdvancedStats!$B:$B,0),COLUMN()-15),INDEX(AdvancedStats!$A:$AD,MATCH($A250&amp;" NCAA",AdvancedStats!$B:$B,0),COLUMN()-15))</f>
        <v>98.4</v>
      </c>
      <c r="AI250" s="38">
        <f>IFERROR(INDEX(AdvancedStats!$A:$AD,MATCH($A250,AdvancedStats!$B:$B,0),COLUMN()-15),INDEX(AdvancedStats!$A:$AD,MATCH($A250&amp;" NCAA",AdvancedStats!$B:$B,0),COLUMN()-15))</f>
        <v>0.30099999999999999</v>
      </c>
      <c r="AJ250" s="38">
        <f>IFERROR(INDEX(AdvancedStats!$A:$AD,MATCH($A250,AdvancedStats!$B:$B,0),COLUMN()-15),INDEX(AdvancedStats!$A:$AD,MATCH($A250&amp;" NCAA",AdvancedStats!$B:$B,0),COLUMN()-15))</f>
        <v>0.40799999999999997</v>
      </c>
      <c r="AK250" s="38">
        <f>IFERROR(INDEX(AdvancedStats!$A:$AD,MATCH($A250,AdvancedStats!$B:$B,0),COLUMN()-15),INDEX(AdvancedStats!$A:$AD,MATCH($A250&amp;" NCAA",AdvancedStats!$B:$B,0),COLUMN()-15))</f>
        <v>0.51100000000000001</v>
      </c>
      <c r="AL250" s="38">
        <f>IFERROR(INDEX(AdvancedStats!$A:$AD,MATCH($A250,AdvancedStats!$B:$B,0),COLUMN()-15),INDEX(AdvancedStats!$A:$AD,MATCH($A250&amp;" NCAA",AdvancedStats!$B:$B,0),COLUMN()-15))</f>
        <v>50.3</v>
      </c>
      <c r="AM250" s="38">
        <f>IFERROR(INDEX(AdvancedStats!$A:$AD,MATCH($A250,AdvancedStats!$B:$B,0),COLUMN()-15),INDEX(AdvancedStats!$A:$AD,MATCH($A250&amp;" NCAA",AdvancedStats!$B:$B,0),COLUMN()-15))</f>
        <v>43.1</v>
      </c>
      <c r="AN250" s="38">
        <f>IFERROR(INDEX(AdvancedStats!$A:$AD,MATCH($A250,AdvancedStats!$B:$B,0),COLUMN()-15),INDEX(AdvancedStats!$A:$AD,MATCH($A250&amp;" NCAA",AdvancedStats!$B:$B,0),COLUMN()-15))</f>
        <v>8.5</v>
      </c>
      <c r="AO250" s="38">
        <f>IFERROR(INDEX(AdvancedStats!$A:$AD,MATCH($A250,AdvancedStats!$B:$B,0),COLUMN()-15),INDEX(AdvancedStats!$A:$AD,MATCH($A250&amp;" NCAA",AdvancedStats!$B:$B,0),COLUMN()-15))</f>
        <v>6.7</v>
      </c>
      <c r="AP250" s="38">
        <f>IFERROR(INDEX(AdvancedStats!$A:$AD,MATCH($A250,AdvancedStats!$B:$B,0),COLUMN()-15),INDEX(AdvancedStats!$A:$AD,MATCH($A250&amp;" NCAA",AdvancedStats!$B:$B,0),COLUMN()-15))</f>
        <v>0.47299999999999998</v>
      </c>
      <c r="AQ250" s="38">
        <f>IFERROR(INDEX(AdvancedStats!$A:$AD,MATCH($A250,AdvancedStats!$B:$B,0),COLUMN()-15),INDEX(AdvancedStats!$A:$AD,MATCH($A250&amp;" NCAA",AdvancedStats!$B:$B,0),COLUMN()-15))</f>
        <v>15.7</v>
      </c>
      <c r="AR250" s="38">
        <f>IFERROR(INDEX(AdvancedStats!$A:$AD,MATCH($A250,AdvancedStats!$B:$B,0),COLUMN()-15),INDEX(AdvancedStats!$A:$AD,MATCH($A250&amp;" NCAA",AdvancedStats!$B:$B,0),COLUMN()-15))</f>
        <v>26.3</v>
      </c>
      <c r="AS250" s="38">
        <f>IFERROR(INDEX(AdvancedStats!$A:$AD,MATCH($A250,AdvancedStats!$B:$B,0),COLUMN()-15),INDEX(AdvancedStats!$A:$AD,MATCH($A250&amp;" NCAA",AdvancedStats!$B:$B,0),COLUMN()-15))</f>
        <v>0.223</v>
      </c>
      <c r="AT250" s="39">
        <f>IFERROR(INDEX(AdvancedOpponentStats!$A:$AD,MATCH($A250,AdvancedOpponentStats!$B:$B,0),COLUMN()-27),INDEX(AdvancedOpponentStats!$A:$AD,MATCH($A250&amp;" NCAA",AdvancedOpponentStats!$B:$B,0),COLUMN()-27))</f>
        <v>98.5</v>
      </c>
      <c r="AU250" s="39">
        <f>IFERROR(INDEX(AdvancedOpponentStats!$A:$AD,MATCH($A250,AdvancedOpponentStats!$B:$B,0),COLUMN()-27),INDEX(AdvancedOpponentStats!$A:$AD,MATCH($A250&amp;" NCAA",AdvancedOpponentStats!$B:$B,0),COLUMN()-27))</f>
        <v>0.28799999999999998</v>
      </c>
      <c r="AV250" s="39">
        <f>IFERROR(INDEX(AdvancedOpponentStats!$A:$AD,MATCH($A250,AdvancedOpponentStats!$B:$B,0),COLUMN()-27),INDEX(AdvancedOpponentStats!$A:$AD,MATCH($A250&amp;" NCAA",AdvancedOpponentStats!$B:$B,0),COLUMN()-27))</f>
        <v>0.36199999999999999</v>
      </c>
      <c r="AW250" s="39">
        <f>IFERROR(INDEX(AdvancedOpponentStats!$A:$AD,MATCH($A250,AdvancedOpponentStats!$B:$B,0),COLUMN()-27),INDEX(AdvancedOpponentStats!$A:$AD,MATCH($A250&amp;" NCAA",AdvancedOpponentStats!$B:$B,0),COLUMN()-27))</f>
        <v>0.52300000000000002</v>
      </c>
      <c r="AX250" s="39">
        <f>IFERROR(INDEX(AdvancedOpponentStats!$A:$AD,MATCH($A250,AdvancedOpponentStats!$B:$B,0),COLUMN()-27),INDEX(AdvancedOpponentStats!$A:$AD,MATCH($A250&amp;" NCAA",AdvancedOpponentStats!$B:$B,0),COLUMN()-27))</f>
        <v>49.7</v>
      </c>
      <c r="AY250" s="39">
        <f>IFERROR(INDEX(AdvancedOpponentStats!$A:$AD,MATCH($A250,AdvancedOpponentStats!$B:$B,0),COLUMN()-27),INDEX(AdvancedOpponentStats!$A:$AD,MATCH($A250&amp;" NCAA",AdvancedOpponentStats!$B:$B,0),COLUMN()-27))</f>
        <v>43.4</v>
      </c>
      <c r="AZ250" s="39">
        <f>IFERROR(INDEX(AdvancedOpponentStats!$A:$AD,MATCH($A250,AdvancedOpponentStats!$B:$B,0),COLUMN()-27),INDEX(AdvancedOpponentStats!$A:$AD,MATCH($A250&amp;" NCAA",AdvancedOpponentStats!$B:$B,0),COLUMN()-27))</f>
        <v>9.3000000000000007</v>
      </c>
      <c r="BA250" s="39">
        <f>IFERROR(INDEX(AdvancedOpponentStats!$A:$AD,MATCH($A250,AdvancedOpponentStats!$B:$B,0),COLUMN()-27),INDEX(AdvancedOpponentStats!$A:$AD,MATCH($A250&amp;" NCAA",AdvancedOpponentStats!$B:$B,0),COLUMN()-27))</f>
        <v>11.4</v>
      </c>
      <c r="BB250" s="39">
        <f>IFERROR(INDEX(AdvancedOpponentStats!$A:$AD,MATCH($A250,AdvancedOpponentStats!$B:$B,0),COLUMN()-27),INDEX(AdvancedOpponentStats!$A:$AD,MATCH($A250&amp;" NCAA",AdvancedOpponentStats!$B:$B,0),COLUMN()-27))</f>
        <v>0.49</v>
      </c>
      <c r="BC250" s="39">
        <f>IFERROR(INDEX(AdvancedOpponentStats!$A:$AD,MATCH($A250,AdvancedOpponentStats!$B:$B,0),COLUMN()-27),INDEX(AdvancedOpponentStats!$A:$AD,MATCH($A250&amp;" NCAA",AdvancedOpponentStats!$B:$B,0),COLUMN()-27))</f>
        <v>15.7</v>
      </c>
      <c r="BD250" s="39">
        <f>IFERROR(INDEX(AdvancedOpponentStats!$A:$AD,MATCH($A250,AdvancedOpponentStats!$B:$B,0),COLUMN()-27),INDEX(AdvancedOpponentStats!$A:$AD,MATCH($A250&amp;" NCAA",AdvancedOpponentStats!$B:$B,0),COLUMN()-27))</f>
        <v>24.3</v>
      </c>
      <c r="BE250" s="39">
        <f>IFERROR(INDEX(AdvancedOpponentStats!$A:$AD,MATCH($A250,AdvancedOpponentStats!$B:$B,0),COLUMN()-27),INDEX(AdvancedOpponentStats!$A:$AD,MATCH($A250&amp;" NCAA",AdvancedOpponentStats!$B:$B,0),COLUMN()-27))</f>
        <v>0.20899999999999999</v>
      </c>
      <c r="BF250" s="41">
        <f>IFERROR(INDEX(TeamRankings!$A:$R,MATCH($A250,TeamRankings!$B:$B,0),COLUMN()-49),INDEX(TeamRankings!$A:$R,MATCH($A250&amp;" NCAA",TeamRankings!$B:$B,0),COLUMN()-49))</f>
        <v>-0.11</v>
      </c>
      <c r="BG250" s="41">
        <f>IFERROR(INDEX(TeamRankings!$A:$R,MATCH($A250,TeamRankings!$B:$B,0),COLUMN()-48),INDEX(TeamRankings!$A:$R,MATCH($A250&amp;" NCAA",TeamRankings!$B:$B,0),COLUMN()-48))</f>
        <v>-0.87</v>
      </c>
      <c r="BH250" s="41">
        <f>IFERROR(INDEX(TeamRankings!$A:$R,MATCH($A250,TeamRankings!$B:$B,0),COLUMN()-47),INDEX(TeamRankings!$A:$R,MATCH($A250&amp;" NCAA",TeamRankings!$B:$B,0),COLUMN()-47))</f>
        <v>-5.31</v>
      </c>
      <c r="BI250" s="41">
        <f>IFERROR(INDEX(TeamRankings!$A:$R,MATCH($A250,TeamRankings!$B:$B,0),COLUMN()-47),INDEX(TeamRankings!$A:$R,MATCH($A250&amp;" NCAA",TeamRankings!$B:$B,0),COLUMN()-47))</f>
        <v>1.91</v>
      </c>
      <c r="BJ250" s="41">
        <f>IFERROR(INDEX(TeamRankings!$A:$R,MATCH($A250,TeamRankings!$B:$B,0),COLUMN()-47),INDEX(TeamRankings!$A:$R,MATCH($A250&amp;" NCAA",TeamRankings!$B:$B,0),COLUMN()-47))</f>
        <v>-3.4</v>
      </c>
      <c r="BK250" s="41">
        <f>IFERROR(INDEX(TeamRankings!$A:$R,MATCH($A250,TeamRankings!$B:$B,0),COLUMN()-47),INDEX(TeamRankings!$A:$R,MATCH($A250&amp;" NCAA",TeamRankings!$B:$B,0),COLUMN()-47))</f>
        <v>96.64</v>
      </c>
      <c r="BL250" s="41">
        <f>IFERROR(INDEX(TeamRankings!$A:$R,MATCH($A250,TeamRankings!$B:$B,0),COLUMN()-47),INDEX(TeamRankings!$A:$R,MATCH($A250&amp;" NCAA",TeamRankings!$B:$B,0),COLUMN()-47))</f>
        <v>100.58</v>
      </c>
      <c r="BM250" s="41">
        <f>IFERROR(INDEX(TeamRankings!$A:$R,MATCH($A250,TeamRankings!$B:$B,0),COLUMN()-47),INDEX(TeamRankings!$A:$R,MATCH($A250&amp;" NCAA",TeamRankings!$B:$B,0),COLUMN()-47))</f>
        <v>-3.94</v>
      </c>
      <c r="BN250">
        <f t="shared" si="63"/>
        <v>278</v>
      </c>
      <c r="BO250">
        <f t="shared" si="64"/>
        <v>127</v>
      </c>
      <c r="BP250">
        <f t="shared" si="50"/>
        <v>69.571428571428569</v>
      </c>
      <c r="BQ250" s="41" t="str">
        <f>INDEX(TeamRankings!$A:$R,MATCH($A250,TeamRankings!$B:$B,0),3)</f>
        <v>Ivy</v>
      </c>
      <c r="BR250" s="40">
        <f t="shared" si="51"/>
        <v>-9.9999999999994316E-2</v>
      </c>
      <c r="BS250" s="40">
        <f t="shared" si="52"/>
        <v>1.3000000000000012E-2</v>
      </c>
      <c r="BT250" s="40">
        <f t="shared" si="53"/>
        <v>4.5999999999999985E-2</v>
      </c>
      <c r="BU250" s="40">
        <f t="shared" si="54"/>
        <v>-1.2000000000000011E-2</v>
      </c>
      <c r="BV250" s="40">
        <f t="shared" si="55"/>
        <v>0.59999999999999432</v>
      </c>
      <c r="BW250" s="40">
        <f t="shared" si="56"/>
        <v>-0.29999999999999716</v>
      </c>
      <c r="BX250" s="40">
        <f t="shared" si="57"/>
        <v>-0.80000000000000071</v>
      </c>
      <c r="BY250" s="40">
        <f t="shared" si="58"/>
        <v>-4.7</v>
      </c>
      <c r="BZ250" s="40">
        <f t="shared" si="59"/>
        <v>-1.7000000000000015E-2</v>
      </c>
      <c r="CA250" s="40">
        <f t="shared" si="60"/>
        <v>0</v>
      </c>
      <c r="CB250" s="40">
        <f t="shared" si="61"/>
        <v>2</v>
      </c>
      <c r="CC250" s="40">
        <f t="shared" si="62"/>
        <v>1.4000000000000012E-2</v>
      </c>
    </row>
    <row r="251" spans="1:81" x14ac:dyDescent="0.25">
      <c r="A251" t="s">
        <v>371</v>
      </c>
      <c r="B251">
        <f>IFERROR(INDEX(BasicStats!$A:$AH,MATCH($A251,BasicStats!$B:$B,0),COLUMN()+1),INDEX(BasicStats!$A:$AH,MATCH($A251&amp;" NCAA",BasicStats!$B:$B,0),COLUMN()+1))</f>
        <v>34</v>
      </c>
      <c r="C251">
        <f>IFERROR(INDEX(BasicStats!$A:$AH,MATCH($A251,BasicStats!$B:$B,0),COLUMN()+1),INDEX(BasicStats!$A:$AH,MATCH($A251&amp;" NCAA",BasicStats!$B:$B,0),COLUMN()+1))</f>
        <v>18</v>
      </c>
      <c r="D251">
        <f>IFERROR(INDEX(BasicStats!$A:$AH,MATCH($A251,BasicStats!$B:$B,0),COLUMN()+1),INDEX(BasicStats!$A:$AH,MATCH($A251&amp;" NCAA",BasicStats!$B:$B,0),COLUMN()+1))</f>
        <v>16</v>
      </c>
      <c r="E251">
        <f>IFERROR(INDEX(BasicStats!$A:$AH,MATCH($A251,BasicStats!$B:$B,0),COLUMN()+1),INDEX(BasicStats!$A:$AH,MATCH($A251&amp;" NCAA",BasicStats!$B:$B,0),COLUMN()+1))</f>
        <v>0.52900000000000003</v>
      </c>
      <c r="F251">
        <f>IFERROR(INDEX(BasicStats!$A:$AH,MATCH($A251,BasicStats!$B:$B,0),COLUMN()+1),INDEX(BasicStats!$A:$AH,MATCH($A251&amp;" NCAA",BasicStats!$B:$B,0),COLUMN()+1))</f>
        <v>8.35</v>
      </c>
      <c r="G251">
        <f>IFERROR(INDEX(BasicStats!$A:$AH,MATCH($A251,BasicStats!$B:$B,0),COLUMN()+1),INDEX(BasicStats!$A:$AH,MATCH($A251&amp;" NCAA",BasicStats!$B:$B,0),COLUMN()+1))</f>
        <v>6.76</v>
      </c>
      <c r="H251">
        <f>IFERROR(INDEX(BasicStats!$A:$AH,MATCH($A251,BasicStats!$B:$B,0),COLUMN()+1),INDEX(BasicStats!$A:$AH,MATCH($A251&amp;" NCAA",BasicStats!$B:$B,0),COLUMN()+1))</f>
        <v>7</v>
      </c>
      <c r="I251">
        <f>IFERROR(INDEX(BasicStats!$A:$AH,MATCH($A251,BasicStats!$B:$B,0),COLUMN()+1),INDEX(BasicStats!$A:$AH,MATCH($A251&amp;" NCAA",BasicStats!$B:$B,0),COLUMN()+1))</f>
        <v>11</v>
      </c>
      <c r="J251">
        <f>IFERROR(INDEX(BasicStats!$A:$AH,MATCH($A251,BasicStats!$B:$B,0),COLUMN()+1),INDEX(BasicStats!$A:$AH,MATCH($A251&amp;" NCAA",BasicStats!$B:$B,0),COLUMN()+1))</f>
        <v>11</v>
      </c>
      <c r="K251">
        <f>IFERROR(INDEX(BasicStats!$A:$AH,MATCH($A251,BasicStats!$B:$B,0),COLUMN()+1),INDEX(BasicStats!$A:$AH,MATCH($A251&amp;" NCAA",BasicStats!$B:$B,0),COLUMN()+1))</f>
        <v>7</v>
      </c>
      <c r="L251">
        <f>IFERROR(INDEX(BasicStats!$A:$AH,MATCH($A251,BasicStats!$B:$B,0),COLUMN()+1),INDEX(BasicStats!$A:$AH,MATCH($A251&amp;" NCAA",BasicStats!$B:$B,0),COLUMN()+1))</f>
        <v>5</v>
      </c>
      <c r="M251">
        <f>IFERROR(INDEX(BasicStats!$A:$AH,MATCH($A251,BasicStats!$B:$B,0),COLUMN()+1),INDEX(BasicStats!$A:$AH,MATCH($A251&amp;" NCAA",BasicStats!$B:$B,0),COLUMN()+1))</f>
        <v>6</v>
      </c>
      <c r="N251">
        <f>IFERROR(INDEX(BasicStats!$A:$AH,MATCH($A251,BasicStats!$B:$B,0),COLUMN()+1),INDEX(BasicStats!$A:$AH,MATCH($A251&amp;" NCAA",BasicStats!$B:$B,0),COLUMN()+1))</f>
        <v>2428</v>
      </c>
      <c r="O251">
        <f>IFERROR(INDEX(BasicStats!$A:$AH,MATCH($A251,BasicStats!$B:$B,0),COLUMN()+1),INDEX(BasicStats!$A:$AH,MATCH($A251&amp;" NCAA",BasicStats!$B:$B,0),COLUMN()+1))</f>
        <v>2374</v>
      </c>
      <c r="P251">
        <f>IFERROR(INDEX(BasicStats!$A:$AH,MATCH($A251,BasicStats!$B:$B,0),COLUMN()+1),INDEX(BasicStats!$A:$AH,MATCH($A251&amp;" NCAA",BasicStats!$B:$B,0),COLUMN()+1))</f>
        <v>0</v>
      </c>
      <c r="Q251">
        <f>IFERROR(INDEX(BasicStats!$A:$AH,MATCH($A251,BasicStats!$B:$B,0),COLUMN()+1),INDEX(BasicStats!$A:$AH,MATCH($A251&amp;" NCAA",BasicStats!$B:$B,0),COLUMN()+1))</f>
        <v>1385</v>
      </c>
      <c r="R251">
        <f>IFERROR(INDEX(BasicStats!$A:$AH,MATCH($A251,BasicStats!$B:$B,0),COLUMN()+1),INDEX(BasicStats!$A:$AH,MATCH($A251&amp;" NCAA",BasicStats!$B:$B,0),COLUMN()+1))</f>
        <v>835</v>
      </c>
      <c r="S251">
        <f>IFERROR(INDEX(BasicStats!$A:$AH,MATCH($A251,BasicStats!$B:$B,0),COLUMN()+1),INDEX(BasicStats!$A:$AH,MATCH($A251&amp;" NCAA",BasicStats!$B:$B,0),COLUMN()+1))</f>
        <v>1973</v>
      </c>
      <c r="T251">
        <f>IFERROR(INDEX(BasicStats!$A:$AH,MATCH($A251,BasicStats!$B:$B,0),COLUMN()+1),INDEX(BasicStats!$A:$AH,MATCH($A251&amp;" NCAA",BasicStats!$B:$B,0),COLUMN()+1))</f>
        <v>0.42299999999999999</v>
      </c>
      <c r="U251">
        <f>IFERROR(INDEX(BasicStats!$A:$AH,MATCH($A251,BasicStats!$B:$B,0),COLUMN()+1),INDEX(BasicStats!$A:$AH,MATCH($A251&amp;" NCAA",BasicStats!$B:$B,0),COLUMN()+1))</f>
        <v>225</v>
      </c>
      <c r="V251">
        <f>IFERROR(INDEX(BasicStats!$A:$AH,MATCH($A251,BasicStats!$B:$B,0),COLUMN()+1),INDEX(BasicStats!$A:$AH,MATCH($A251&amp;" NCAA",BasicStats!$B:$B,0),COLUMN()+1))</f>
        <v>690</v>
      </c>
      <c r="W251">
        <f>IFERROR(INDEX(BasicStats!$A:$AH,MATCH($A251,BasicStats!$B:$B,0),COLUMN()+1),INDEX(BasicStats!$A:$AH,MATCH($A251&amp;" NCAA",BasicStats!$B:$B,0),COLUMN()+1))</f>
        <v>0.32600000000000001</v>
      </c>
      <c r="X251">
        <f>IFERROR(INDEX(BasicStats!$A:$AH,MATCH($A251,BasicStats!$B:$B,0),COLUMN()+1),INDEX(BasicStats!$A:$AH,MATCH($A251&amp;" NCAA",BasicStats!$B:$B,0),COLUMN()+1))</f>
        <v>533</v>
      </c>
      <c r="Y251">
        <f>IFERROR(INDEX(BasicStats!$A:$AH,MATCH($A251,BasicStats!$B:$B,0),COLUMN()+1),INDEX(BasicStats!$A:$AH,MATCH($A251&amp;" NCAA",BasicStats!$B:$B,0),COLUMN()+1))</f>
        <v>771</v>
      </c>
      <c r="Z251">
        <f>IFERROR(INDEX(BasicStats!$A:$AH,MATCH($A251,BasicStats!$B:$B,0),COLUMN()+1),INDEX(BasicStats!$A:$AH,MATCH($A251&amp;" NCAA",BasicStats!$B:$B,0),COLUMN()+1))</f>
        <v>0.69099999999999995</v>
      </c>
      <c r="AA251">
        <f>IFERROR(INDEX(BasicStats!$A:$AH,MATCH($A251,BasicStats!$B:$B,0),COLUMN()+1),INDEX(BasicStats!$A:$AH,MATCH($A251&amp;" NCAA",BasicStats!$B:$B,0),COLUMN()+1))</f>
        <v>399</v>
      </c>
      <c r="AB251">
        <f>IFERROR(INDEX(BasicStats!$A:$AH,MATCH($A251,BasicStats!$B:$B,0),COLUMN()+1),INDEX(BasicStats!$A:$AH,MATCH($A251&amp;" NCAA",BasicStats!$B:$B,0),COLUMN()+1))</f>
        <v>1241</v>
      </c>
      <c r="AC251">
        <f>IFERROR(INDEX(BasicStats!$A:$AH,MATCH($A251,BasicStats!$B:$B,0),COLUMN()+1),INDEX(BasicStats!$A:$AH,MATCH($A251&amp;" NCAA",BasicStats!$B:$B,0),COLUMN()+1))</f>
        <v>491</v>
      </c>
      <c r="AD251">
        <f>IFERROR(INDEX(BasicStats!$A:$AH,MATCH($A251,BasicStats!$B:$B,0),COLUMN()+1),INDEX(BasicStats!$A:$AH,MATCH($A251&amp;" NCAA",BasicStats!$B:$B,0),COLUMN()+1))</f>
        <v>253</v>
      </c>
      <c r="AE251">
        <f>IFERROR(INDEX(BasicStats!$A:$AH,MATCH($A251,BasicStats!$B:$B,0),COLUMN()+1),INDEX(BasicStats!$A:$AH,MATCH($A251&amp;" NCAA",BasicStats!$B:$B,0),COLUMN()+1))</f>
        <v>136</v>
      </c>
      <c r="AF251">
        <f>IFERROR(INDEX(BasicStats!$A:$AH,MATCH($A251,BasicStats!$B:$B,0),COLUMN()+1),INDEX(BasicStats!$A:$AH,MATCH($A251&amp;" NCAA",BasicStats!$B:$B,0),COLUMN()+1))</f>
        <v>445</v>
      </c>
      <c r="AG251" s="38">
        <f>IFERROR(INDEX(AdvancedStats!$A:$AD,MATCH($A251,AdvancedStats!$B:$B,0),COLUMN()-15),INDEX(AdvancedStats!$A:$AD,MATCH($A251&amp;" NCAA",AdvancedStats!$B:$B,0),COLUMN()-15))</f>
        <v>68.8</v>
      </c>
      <c r="AH251" s="38">
        <f>IFERROR(INDEX(AdvancedStats!$A:$AD,MATCH($A251,AdvancedStats!$B:$B,0),COLUMN()-15),INDEX(AdvancedStats!$A:$AD,MATCH($A251&amp;" NCAA",AdvancedStats!$B:$B,0),COLUMN()-15))</f>
        <v>101.9</v>
      </c>
      <c r="AI251" s="38">
        <f>IFERROR(INDEX(AdvancedStats!$A:$AD,MATCH($A251,AdvancedStats!$B:$B,0),COLUMN()-15),INDEX(AdvancedStats!$A:$AD,MATCH($A251&amp;" NCAA",AdvancedStats!$B:$B,0),COLUMN()-15))</f>
        <v>0.39100000000000001</v>
      </c>
      <c r="AJ251" s="38">
        <f>IFERROR(INDEX(AdvancedStats!$A:$AD,MATCH($A251,AdvancedStats!$B:$B,0),COLUMN()-15),INDEX(AdvancedStats!$A:$AD,MATCH($A251&amp;" NCAA",AdvancedStats!$B:$B,0),COLUMN()-15))</f>
        <v>0.35</v>
      </c>
      <c r="AK251" s="38">
        <f>IFERROR(INDEX(AdvancedStats!$A:$AD,MATCH($A251,AdvancedStats!$B:$B,0),COLUMN()-15),INDEX(AdvancedStats!$A:$AD,MATCH($A251&amp;" NCAA",AdvancedStats!$B:$B,0),COLUMN()-15))</f>
        <v>0.51900000000000002</v>
      </c>
      <c r="AL251" s="38">
        <f>IFERROR(INDEX(AdvancedStats!$A:$AD,MATCH($A251,AdvancedStats!$B:$B,0),COLUMN()-15),INDEX(AdvancedStats!$A:$AD,MATCH($A251&amp;" NCAA",AdvancedStats!$B:$B,0),COLUMN()-15))</f>
        <v>51.1</v>
      </c>
      <c r="AM251" s="38">
        <f>IFERROR(INDEX(AdvancedStats!$A:$AD,MATCH($A251,AdvancedStats!$B:$B,0),COLUMN()-15),INDEX(AdvancedStats!$A:$AD,MATCH($A251&amp;" NCAA",AdvancedStats!$B:$B,0),COLUMN()-15))</f>
        <v>58.8</v>
      </c>
      <c r="AN251" s="38">
        <f>IFERROR(INDEX(AdvancedStats!$A:$AD,MATCH($A251,AdvancedStats!$B:$B,0),COLUMN()-15),INDEX(AdvancedStats!$A:$AD,MATCH($A251&amp;" NCAA",AdvancedStats!$B:$B,0),COLUMN()-15))</f>
        <v>10.6</v>
      </c>
      <c r="AO251" s="38">
        <f>IFERROR(INDEX(AdvancedStats!$A:$AD,MATCH($A251,AdvancedStats!$B:$B,0),COLUMN()-15),INDEX(AdvancedStats!$A:$AD,MATCH($A251&amp;" NCAA",AdvancedStats!$B:$B,0),COLUMN()-15))</f>
        <v>11.3</v>
      </c>
      <c r="AP251" s="38">
        <f>IFERROR(INDEX(AdvancedStats!$A:$AD,MATCH($A251,AdvancedStats!$B:$B,0),COLUMN()-15),INDEX(AdvancedStats!$A:$AD,MATCH($A251&amp;" NCAA",AdvancedStats!$B:$B,0),COLUMN()-15))</f>
        <v>0.48</v>
      </c>
      <c r="AQ251" s="38">
        <f>IFERROR(INDEX(AdvancedStats!$A:$AD,MATCH($A251,AdvancedStats!$B:$B,0),COLUMN()-15),INDEX(AdvancedStats!$A:$AD,MATCH($A251&amp;" NCAA",AdvancedStats!$B:$B,0),COLUMN()-15))</f>
        <v>16</v>
      </c>
      <c r="AR251" s="38">
        <f>IFERROR(INDEX(AdvancedStats!$A:$AD,MATCH($A251,AdvancedStats!$B:$B,0),COLUMN()-15),INDEX(AdvancedStats!$A:$AD,MATCH($A251&amp;" NCAA",AdvancedStats!$B:$B,0),COLUMN()-15))</f>
        <v>31.7</v>
      </c>
      <c r="AS251" s="38">
        <f>IFERROR(INDEX(AdvancedStats!$A:$AD,MATCH($A251,AdvancedStats!$B:$B,0),COLUMN()-15),INDEX(AdvancedStats!$A:$AD,MATCH($A251&amp;" NCAA",AdvancedStats!$B:$B,0),COLUMN()-15))</f>
        <v>0.27</v>
      </c>
      <c r="AT251" s="39">
        <f>IFERROR(INDEX(AdvancedOpponentStats!$A:$AD,MATCH($A251,AdvancedOpponentStats!$B:$B,0),COLUMN()-27),INDEX(AdvancedOpponentStats!$A:$AD,MATCH($A251&amp;" NCAA",AdvancedOpponentStats!$B:$B,0),COLUMN()-27))</f>
        <v>99.6</v>
      </c>
      <c r="AU251" s="39">
        <f>IFERROR(INDEX(AdvancedOpponentStats!$A:$AD,MATCH($A251,AdvancedOpponentStats!$B:$B,0),COLUMN()-27),INDEX(AdvancedOpponentStats!$A:$AD,MATCH($A251&amp;" NCAA",AdvancedOpponentStats!$B:$B,0),COLUMN()-27))</f>
        <v>0.32800000000000001</v>
      </c>
      <c r="AV251" s="39">
        <f>IFERROR(INDEX(AdvancedOpponentStats!$A:$AD,MATCH($A251,AdvancedOpponentStats!$B:$B,0),COLUMN()-27),INDEX(AdvancedOpponentStats!$A:$AD,MATCH($A251&amp;" NCAA",AdvancedOpponentStats!$B:$B,0),COLUMN()-27))</f>
        <v>0.374</v>
      </c>
      <c r="AW251" s="39">
        <f>IFERROR(INDEX(AdvancedOpponentStats!$A:$AD,MATCH($A251,AdvancedOpponentStats!$B:$B,0),COLUMN()-27),INDEX(AdvancedOpponentStats!$A:$AD,MATCH($A251&amp;" NCAA",AdvancedOpponentStats!$B:$B,0),COLUMN()-27))</f>
        <v>0.53300000000000003</v>
      </c>
      <c r="AX251" s="39">
        <f>IFERROR(INDEX(AdvancedOpponentStats!$A:$AD,MATCH($A251,AdvancedOpponentStats!$B:$B,0),COLUMN()-27),INDEX(AdvancedOpponentStats!$A:$AD,MATCH($A251&amp;" NCAA",AdvancedOpponentStats!$B:$B,0),COLUMN()-27))</f>
        <v>48.9</v>
      </c>
      <c r="AY251" s="39">
        <f>IFERROR(INDEX(AdvancedOpponentStats!$A:$AD,MATCH($A251,AdvancedOpponentStats!$B:$B,0),COLUMN()-27),INDEX(AdvancedOpponentStats!$A:$AD,MATCH($A251&amp;" NCAA",AdvancedOpponentStats!$B:$B,0),COLUMN()-27))</f>
        <v>50.8</v>
      </c>
      <c r="AZ251" s="39">
        <f>IFERROR(INDEX(AdvancedOpponentStats!$A:$AD,MATCH($A251,AdvancedOpponentStats!$B:$B,0),COLUMN()-27),INDEX(AdvancedOpponentStats!$A:$AD,MATCH($A251&amp;" NCAA",AdvancedOpponentStats!$B:$B,0),COLUMN()-27))</f>
        <v>9.8000000000000007</v>
      </c>
      <c r="BA251" s="39">
        <f>IFERROR(INDEX(AdvancedOpponentStats!$A:$AD,MATCH($A251,AdvancedOpponentStats!$B:$B,0),COLUMN()-27),INDEX(AdvancedOpponentStats!$A:$AD,MATCH($A251&amp;" NCAA",AdvancedOpponentStats!$B:$B,0),COLUMN()-27))</f>
        <v>8.4</v>
      </c>
      <c r="BB251" s="39">
        <f>IFERROR(INDEX(AdvancedOpponentStats!$A:$AD,MATCH($A251,AdvancedOpponentStats!$B:$B,0),COLUMN()-27),INDEX(AdvancedOpponentStats!$A:$AD,MATCH($A251&amp;" NCAA",AdvancedOpponentStats!$B:$B,0),COLUMN()-27))</f>
        <v>0.497</v>
      </c>
      <c r="BC251" s="39">
        <f>IFERROR(INDEX(AdvancedOpponentStats!$A:$AD,MATCH($A251,AdvancedOpponentStats!$B:$B,0),COLUMN()-27),INDEX(AdvancedOpponentStats!$A:$AD,MATCH($A251&amp;" NCAA",AdvancedOpponentStats!$B:$B,0),COLUMN()-27))</f>
        <v>17.7</v>
      </c>
      <c r="BD251" s="39">
        <f>IFERROR(INDEX(AdvancedOpponentStats!$A:$AD,MATCH($A251,AdvancedOpponentStats!$B:$B,0),COLUMN()-27),INDEX(AdvancedOpponentStats!$A:$AD,MATCH($A251&amp;" NCAA",AdvancedOpponentStats!$B:$B,0),COLUMN()-27))</f>
        <v>27.9</v>
      </c>
      <c r="BE251" s="39">
        <f>IFERROR(INDEX(AdvancedOpponentStats!$A:$AD,MATCH($A251,AdvancedOpponentStats!$B:$B,0),COLUMN()-27),INDEX(AdvancedOpponentStats!$A:$AD,MATCH($A251&amp;" NCAA",AdvancedOpponentStats!$B:$B,0),COLUMN()-27))</f>
        <v>0.23899999999999999</v>
      </c>
      <c r="BF251" s="41">
        <f>IFERROR(INDEX(TeamRankings!$A:$R,MATCH($A251,TeamRankings!$B:$B,0),COLUMN()-49),INDEX(TeamRankings!$A:$R,MATCH($A251&amp;" NCAA",TeamRankings!$B:$B,0),COLUMN()-49))</f>
        <v>1.59</v>
      </c>
      <c r="BG251" s="41">
        <f>IFERROR(INDEX(TeamRankings!$A:$R,MATCH($A251,TeamRankings!$B:$B,0),COLUMN()-48),INDEX(TeamRankings!$A:$R,MATCH($A251&amp;" NCAA",TeamRankings!$B:$B,0),COLUMN()-48))</f>
        <v>6.76</v>
      </c>
      <c r="BH251" s="41">
        <f>IFERROR(INDEX(TeamRankings!$A:$R,MATCH($A251,TeamRankings!$B:$B,0),COLUMN()-47),INDEX(TeamRankings!$A:$R,MATCH($A251&amp;" NCAA",TeamRankings!$B:$B,0),COLUMN()-47))</f>
        <v>2.34</v>
      </c>
      <c r="BI251" s="41">
        <f>IFERROR(INDEX(TeamRankings!$A:$R,MATCH($A251,TeamRankings!$B:$B,0),COLUMN()-47),INDEX(TeamRankings!$A:$R,MATCH($A251&amp;" NCAA",TeamRankings!$B:$B,0),COLUMN()-47))</f>
        <v>6.01</v>
      </c>
      <c r="BJ251" s="41">
        <f>IFERROR(INDEX(TeamRankings!$A:$R,MATCH($A251,TeamRankings!$B:$B,0),COLUMN()-47),INDEX(TeamRankings!$A:$R,MATCH($A251&amp;" NCAA",TeamRankings!$B:$B,0),COLUMN()-47))</f>
        <v>8.35</v>
      </c>
      <c r="BK251" s="41">
        <f>IFERROR(INDEX(TeamRankings!$A:$R,MATCH($A251,TeamRankings!$B:$B,0),COLUMN()-47),INDEX(TeamRankings!$A:$R,MATCH($A251&amp;" NCAA",TeamRankings!$B:$B,0),COLUMN()-47))</f>
        <v>105.99</v>
      </c>
      <c r="BL251" s="41">
        <f>IFERROR(INDEX(TeamRankings!$A:$R,MATCH($A251,TeamRankings!$B:$B,0),COLUMN()-47),INDEX(TeamRankings!$A:$R,MATCH($A251&amp;" NCAA",TeamRankings!$B:$B,0),COLUMN()-47))</f>
        <v>93.63</v>
      </c>
      <c r="BM251" s="41">
        <f>IFERROR(INDEX(TeamRankings!$A:$R,MATCH($A251,TeamRankings!$B:$B,0),COLUMN()-47),INDEX(TeamRankings!$A:$R,MATCH($A251&amp;" NCAA",TeamRankings!$B:$B,0),COLUMN()-47))</f>
        <v>12.36</v>
      </c>
      <c r="BN251">
        <f t="shared" si="63"/>
        <v>123</v>
      </c>
      <c r="BO251">
        <f t="shared" si="64"/>
        <v>45</v>
      </c>
      <c r="BP251">
        <f t="shared" si="50"/>
        <v>71.411764705882348</v>
      </c>
      <c r="BQ251" s="41" t="str">
        <f>INDEX(TeamRankings!$A:$R,MATCH($A251,TeamRankings!$B:$B,0),3)</f>
        <v>Big East</v>
      </c>
      <c r="BR251" s="40">
        <f t="shared" si="51"/>
        <v>2.3000000000000114</v>
      </c>
      <c r="BS251" s="40">
        <f t="shared" si="52"/>
        <v>6.3E-2</v>
      </c>
      <c r="BT251" s="40">
        <f t="shared" si="53"/>
        <v>-2.4000000000000021E-2</v>
      </c>
      <c r="BU251" s="40">
        <f t="shared" si="54"/>
        <v>-1.4000000000000012E-2</v>
      </c>
      <c r="BV251" s="40">
        <f t="shared" si="55"/>
        <v>2.2000000000000028</v>
      </c>
      <c r="BW251" s="40">
        <f t="shared" si="56"/>
        <v>8</v>
      </c>
      <c r="BX251" s="40">
        <f t="shared" si="57"/>
        <v>0.79999999999999893</v>
      </c>
      <c r="BY251" s="40">
        <f t="shared" si="58"/>
        <v>2.9000000000000004</v>
      </c>
      <c r="BZ251" s="40">
        <f t="shared" si="59"/>
        <v>-1.7000000000000015E-2</v>
      </c>
      <c r="CA251" s="40">
        <f t="shared" si="60"/>
        <v>-1.6999999999999993</v>
      </c>
      <c r="CB251" s="40">
        <f t="shared" si="61"/>
        <v>3.8000000000000007</v>
      </c>
      <c r="CC251" s="40">
        <f t="shared" si="62"/>
        <v>3.1000000000000028E-2</v>
      </c>
    </row>
    <row r="252" spans="1:81" x14ac:dyDescent="0.25">
      <c r="A252" t="s">
        <v>372</v>
      </c>
      <c r="B252">
        <f>IFERROR(INDEX(BasicStats!$A:$AH,MATCH($A252,BasicStats!$B:$B,0),COLUMN()+1),INDEX(BasicStats!$A:$AH,MATCH($A252&amp;" NCAA",BasicStats!$B:$B,0),COLUMN()+1))</f>
        <v>36</v>
      </c>
      <c r="C252">
        <f>IFERROR(INDEX(BasicStats!$A:$AH,MATCH($A252,BasicStats!$B:$B,0),COLUMN()+1),INDEX(BasicStats!$A:$AH,MATCH($A252&amp;" NCAA",BasicStats!$B:$B,0),COLUMN()+1))</f>
        <v>26</v>
      </c>
      <c r="D252">
        <f>IFERROR(INDEX(BasicStats!$A:$AH,MATCH($A252,BasicStats!$B:$B,0),COLUMN()+1),INDEX(BasicStats!$A:$AH,MATCH($A252&amp;" NCAA",BasicStats!$B:$B,0),COLUMN()+1))</f>
        <v>10</v>
      </c>
      <c r="E252">
        <f>IFERROR(INDEX(BasicStats!$A:$AH,MATCH($A252,BasicStats!$B:$B,0),COLUMN()+1),INDEX(BasicStats!$A:$AH,MATCH($A252&amp;" NCAA",BasicStats!$B:$B,0),COLUMN()+1))</f>
        <v>0.72199999999999998</v>
      </c>
      <c r="F252">
        <f>IFERROR(INDEX(BasicStats!$A:$AH,MATCH($A252,BasicStats!$B:$B,0),COLUMN()+1),INDEX(BasicStats!$A:$AH,MATCH($A252&amp;" NCAA",BasicStats!$B:$B,0),COLUMN()+1))</f>
        <v>21.45</v>
      </c>
      <c r="G252">
        <f>IFERROR(INDEX(BasicStats!$A:$AH,MATCH($A252,BasicStats!$B:$B,0),COLUMN()+1),INDEX(BasicStats!$A:$AH,MATCH($A252&amp;" NCAA",BasicStats!$B:$B,0),COLUMN()+1))</f>
        <v>12.04</v>
      </c>
      <c r="H252">
        <f>IFERROR(INDEX(BasicStats!$A:$AH,MATCH($A252,BasicStats!$B:$B,0),COLUMN()+1),INDEX(BasicStats!$A:$AH,MATCH($A252&amp;" NCAA",BasicStats!$B:$B,0),COLUMN()+1))</f>
        <v>16</v>
      </c>
      <c r="I252">
        <f>IFERROR(INDEX(BasicStats!$A:$AH,MATCH($A252,BasicStats!$B:$B,0),COLUMN()+1),INDEX(BasicStats!$A:$AH,MATCH($A252&amp;" NCAA",BasicStats!$B:$B,0),COLUMN()+1))</f>
        <v>4</v>
      </c>
      <c r="J252">
        <f>IFERROR(INDEX(BasicStats!$A:$AH,MATCH($A252,BasicStats!$B:$B,0),COLUMN()+1),INDEX(BasicStats!$A:$AH,MATCH($A252&amp;" NCAA",BasicStats!$B:$B,0),COLUMN()+1))</f>
        <v>15</v>
      </c>
      <c r="K252">
        <f>IFERROR(INDEX(BasicStats!$A:$AH,MATCH($A252,BasicStats!$B:$B,0),COLUMN()+1),INDEX(BasicStats!$A:$AH,MATCH($A252&amp;" NCAA",BasicStats!$B:$B,0),COLUMN()+1))</f>
        <v>0</v>
      </c>
      <c r="L252">
        <f>IFERROR(INDEX(BasicStats!$A:$AH,MATCH($A252,BasicStats!$B:$B,0),COLUMN()+1),INDEX(BasicStats!$A:$AH,MATCH($A252&amp;" NCAA",BasicStats!$B:$B,0),COLUMN()+1))</f>
        <v>6</v>
      </c>
      <c r="M252">
        <f>IFERROR(INDEX(BasicStats!$A:$AH,MATCH($A252,BasicStats!$B:$B,0),COLUMN()+1),INDEX(BasicStats!$A:$AH,MATCH($A252&amp;" NCAA",BasicStats!$B:$B,0),COLUMN()+1))</f>
        <v>6</v>
      </c>
      <c r="N252">
        <f>IFERROR(INDEX(BasicStats!$A:$AH,MATCH($A252,BasicStats!$B:$B,0),COLUMN()+1),INDEX(BasicStats!$A:$AH,MATCH($A252&amp;" NCAA",BasicStats!$B:$B,0),COLUMN()+1))</f>
        <v>2760</v>
      </c>
      <c r="O252">
        <f>IFERROR(INDEX(BasicStats!$A:$AH,MATCH($A252,BasicStats!$B:$B,0),COLUMN()+1),INDEX(BasicStats!$A:$AH,MATCH($A252&amp;" NCAA",BasicStats!$B:$B,0),COLUMN()+1))</f>
        <v>2421</v>
      </c>
      <c r="P252">
        <f>IFERROR(INDEX(BasicStats!$A:$AH,MATCH($A252,BasicStats!$B:$B,0),COLUMN()+1),INDEX(BasicStats!$A:$AH,MATCH($A252&amp;" NCAA",BasicStats!$B:$B,0),COLUMN()+1))</f>
        <v>0</v>
      </c>
      <c r="Q252">
        <f>IFERROR(INDEX(BasicStats!$A:$AH,MATCH($A252,BasicStats!$B:$B,0),COLUMN()+1),INDEX(BasicStats!$A:$AH,MATCH($A252&amp;" NCAA",BasicStats!$B:$B,0),COLUMN()+1))</f>
        <v>1460</v>
      </c>
      <c r="R252">
        <f>IFERROR(INDEX(BasicStats!$A:$AH,MATCH($A252,BasicStats!$B:$B,0),COLUMN()+1),INDEX(BasicStats!$A:$AH,MATCH($A252&amp;" NCAA",BasicStats!$B:$B,0),COLUMN()+1))</f>
        <v>967</v>
      </c>
      <c r="S252">
        <f>IFERROR(INDEX(BasicStats!$A:$AH,MATCH($A252,BasicStats!$B:$B,0),COLUMN()+1),INDEX(BasicStats!$A:$AH,MATCH($A252&amp;" NCAA",BasicStats!$B:$B,0),COLUMN()+1))</f>
        <v>2145</v>
      </c>
      <c r="T252">
        <f>IFERROR(INDEX(BasicStats!$A:$AH,MATCH($A252,BasicStats!$B:$B,0),COLUMN()+1),INDEX(BasicStats!$A:$AH,MATCH($A252&amp;" NCAA",BasicStats!$B:$B,0),COLUMN()+1))</f>
        <v>0.45100000000000001</v>
      </c>
      <c r="U252">
        <f>IFERROR(INDEX(BasicStats!$A:$AH,MATCH($A252,BasicStats!$B:$B,0),COLUMN()+1),INDEX(BasicStats!$A:$AH,MATCH($A252&amp;" NCAA",BasicStats!$B:$B,0),COLUMN()+1))</f>
        <v>365</v>
      </c>
      <c r="V252">
        <f>IFERROR(INDEX(BasicStats!$A:$AH,MATCH($A252,BasicStats!$B:$B,0),COLUMN()+1),INDEX(BasicStats!$A:$AH,MATCH($A252&amp;" NCAA",BasicStats!$B:$B,0),COLUMN()+1))</f>
        <v>977</v>
      </c>
      <c r="W252">
        <f>IFERROR(INDEX(BasicStats!$A:$AH,MATCH($A252,BasicStats!$B:$B,0),COLUMN()+1),INDEX(BasicStats!$A:$AH,MATCH($A252&amp;" NCAA",BasicStats!$B:$B,0),COLUMN()+1))</f>
        <v>0.374</v>
      </c>
      <c r="X252">
        <f>IFERROR(INDEX(BasicStats!$A:$AH,MATCH($A252,BasicStats!$B:$B,0),COLUMN()+1),INDEX(BasicStats!$A:$AH,MATCH($A252&amp;" NCAA",BasicStats!$B:$B,0),COLUMN()+1))</f>
        <v>461</v>
      </c>
      <c r="Y252">
        <f>IFERROR(INDEX(BasicStats!$A:$AH,MATCH($A252,BasicStats!$B:$B,0),COLUMN()+1),INDEX(BasicStats!$A:$AH,MATCH($A252&amp;" NCAA",BasicStats!$B:$B,0),COLUMN()+1))</f>
        <v>641</v>
      </c>
      <c r="Z252">
        <f>IFERROR(INDEX(BasicStats!$A:$AH,MATCH($A252,BasicStats!$B:$B,0),COLUMN()+1),INDEX(BasicStats!$A:$AH,MATCH($A252&amp;" NCAA",BasicStats!$B:$B,0),COLUMN()+1))</f>
        <v>0.71899999999999997</v>
      </c>
      <c r="AA252">
        <f>IFERROR(INDEX(BasicStats!$A:$AH,MATCH($A252,BasicStats!$B:$B,0),COLUMN()+1),INDEX(BasicStats!$A:$AH,MATCH($A252&amp;" NCAA",BasicStats!$B:$B,0),COLUMN()+1))</f>
        <v>421</v>
      </c>
      <c r="AB252">
        <f>IFERROR(INDEX(BasicStats!$A:$AH,MATCH($A252,BasicStats!$B:$B,0),COLUMN()+1),INDEX(BasicStats!$A:$AH,MATCH($A252&amp;" NCAA",BasicStats!$B:$B,0),COLUMN()+1))</f>
        <v>1341</v>
      </c>
      <c r="AC252">
        <f>IFERROR(INDEX(BasicStats!$A:$AH,MATCH($A252,BasicStats!$B:$B,0),COLUMN()+1),INDEX(BasicStats!$A:$AH,MATCH($A252&amp;" NCAA",BasicStats!$B:$B,0),COLUMN()+1))</f>
        <v>518</v>
      </c>
      <c r="AD252">
        <f>IFERROR(INDEX(BasicStats!$A:$AH,MATCH($A252,BasicStats!$B:$B,0),COLUMN()+1),INDEX(BasicStats!$A:$AH,MATCH($A252&amp;" NCAA",BasicStats!$B:$B,0),COLUMN()+1))</f>
        <v>220</v>
      </c>
      <c r="AE252">
        <f>IFERROR(INDEX(BasicStats!$A:$AH,MATCH($A252,BasicStats!$B:$B,0),COLUMN()+1),INDEX(BasicStats!$A:$AH,MATCH($A252&amp;" NCAA",BasicStats!$B:$B,0),COLUMN()+1))</f>
        <v>143</v>
      </c>
      <c r="AF252">
        <f>IFERROR(INDEX(BasicStats!$A:$AH,MATCH($A252,BasicStats!$B:$B,0),COLUMN()+1),INDEX(BasicStats!$A:$AH,MATCH($A252&amp;" NCAA",BasicStats!$B:$B,0),COLUMN()+1))</f>
        <v>381</v>
      </c>
      <c r="AG252" s="38">
        <f>IFERROR(INDEX(AdvancedStats!$A:$AD,MATCH($A252,AdvancedStats!$B:$B,0),COLUMN()-15),INDEX(AdvancedStats!$A:$AD,MATCH($A252&amp;" NCAA",AdvancedStats!$B:$B,0),COLUMN()-15))</f>
        <v>66.099999999999994</v>
      </c>
      <c r="AH252" s="38">
        <f>IFERROR(INDEX(AdvancedStats!$A:$AD,MATCH($A252,AdvancedStats!$B:$B,0),COLUMN()-15),INDEX(AdvancedStats!$A:$AD,MATCH($A252&amp;" NCAA",AdvancedStats!$B:$B,0),COLUMN()-15))</f>
        <v>114.4</v>
      </c>
      <c r="AI252" s="38">
        <f>IFERROR(INDEX(AdvancedStats!$A:$AD,MATCH($A252,AdvancedStats!$B:$B,0),COLUMN()-15),INDEX(AdvancedStats!$A:$AD,MATCH($A252&amp;" NCAA",AdvancedStats!$B:$B,0),COLUMN()-15))</f>
        <v>0.29899999999999999</v>
      </c>
      <c r="AJ252" s="38">
        <f>IFERROR(INDEX(AdvancedStats!$A:$AD,MATCH($A252,AdvancedStats!$B:$B,0),COLUMN()-15),INDEX(AdvancedStats!$A:$AD,MATCH($A252&amp;" NCAA",AdvancedStats!$B:$B,0),COLUMN()-15))</f>
        <v>0.45500000000000002</v>
      </c>
      <c r="AK252" s="38">
        <f>IFERROR(INDEX(AdvancedStats!$A:$AD,MATCH($A252,AdvancedStats!$B:$B,0),COLUMN()-15),INDEX(AdvancedStats!$A:$AD,MATCH($A252&amp;" NCAA",AdvancedStats!$B:$B,0),COLUMN()-15))</f>
        <v>0.56299999999999994</v>
      </c>
      <c r="AL252" s="38">
        <f>IFERROR(INDEX(AdvancedStats!$A:$AD,MATCH($A252,AdvancedStats!$B:$B,0),COLUMN()-15),INDEX(AdvancedStats!$A:$AD,MATCH($A252&amp;" NCAA",AdvancedStats!$B:$B,0),COLUMN()-15))</f>
        <v>53.7</v>
      </c>
      <c r="AM252" s="38">
        <f>IFERROR(INDEX(AdvancedStats!$A:$AD,MATCH($A252,AdvancedStats!$B:$B,0),COLUMN()-15),INDEX(AdvancedStats!$A:$AD,MATCH($A252&amp;" NCAA",AdvancedStats!$B:$B,0),COLUMN()-15))</f>
        <v>53.6</v>
      </c>
      <c r="AN252" s="38">
        <f>IFERROR(INDEX(AdvancedStats!$A:$AD,MATCH($A252,AdvancedStats!$B:$B,0),COLUMN()-15),INDEX(AdvancedStats!$A:$AD,MATCH($A252&amp;" NCAA",AdvancedStats!$B:$B,0),COLUMN()-15))</f>
        <v>9.1</v>
      </c>
      <c r="AO252" s="38">
        <f>IFERROR(INDEX(AdvancedStats!$A:$AD,MATCH($A252,AdvancedStats!$B:$B,0),COLUMN()-15),INDEX(AdvancedStats!$A:$AD,MATCH($A252&amp;" NCAA",AdvancedStats!$B:$B,0),COLUMN()-15))</f>
        <v>12.6</v>
      </c>
      <c r="AP252" s="38">
        <f>IFERROR(INDEX(AdvancedStats!$A:$AD,MATCH($A252,AdvancedStats!$B:$B,0),COLUMN()-15),INDEX(AdvancedStats!$A:$AD,MATCH($A252&amp;" NCAA",AdvancedStats!$B:$B,0),COLUMN()-15))</f>
        <v>0.53600000000000003</v>
      </c>
      <c r="AQ252" s="38">
        <f>IFERROR(INDEX(AdvancedStats!$A:$AD,MATCH($A252,AdvancedStats!$B:$B,0),COLUMN()-15),INDEX(AdvancedStats!$A:$AD,MATCH($A252&amp;" NCAA",AdvancedStats!$B:$B,0),COLUMN()-15))</f>
        <v>13.5</v>
      </c>
      <c r="AR252" s="38">
        <f>IFERROR(INDEX(AdvancedStats!$A:$AD,MATCH($A252,AdvancedStats!$B:$B,0),COLUMN()-15),INDEX(AdvancedStats!$A:$AD,MATCH($A252&amp;" NCAA",AdvancedStats!$B:$B,0),COLUMN()-15))</f>
        <v>33.799999999999997</v>
      </c>
      <c r="AS252" s="38">
        <f>IFERROR(INDEX(AdvancedStats!$A:$AD,MATCH($A252,AdvancedStats!$B:$B,0),COLUMN()-15),INDEX(AdvancedStats!$A:$AD,MATCH($A252&amp;" NCAA",AdvancedStats!$B:$B,0),COLUMN()-15))</f>
        <v>0.215</v>
      </c>
      <c r="AT252" s="39">
        <f>IFERROR(INDEX(AdvancedOpponentStats!$A:$AD,MATCH($A252,AdvancedOpponentStats!$B:$B,0),COLUMN()-27),INDEX(AdvancedOpponentStats!$A:$AD,MATCH($A252&amp;" NCAA",AdvancedOpponentStats!$B:$B,0),COLUMN()-27))</f>
        <v>100.4</v>
      </c>
      <c r="AU252" s="39">
        <f>IFERROR(INDEX(AdvancedOpponentStats!$A:$AD,MATCH($A252,AdvancedOpponentStats!$B:$B,0),COLUMN()-27),INDEX(AdvancedOpponentStats!$A:$AD,MATCH($A252&amp;" NCAA",AdvancedOpponentStats!$B:$B,0),COLUMN()-27))</f>
        <v>0.317</v>
      </c>
      <c r="AV252" s="39">
        <f>IFERROR(INDEX(AdvancedOpponentStats!$A:$AD,MATCH($A252,AdvancedOpponentStats!$B:$B,0),COLUMN()-27),INDEX(AdvancedOpponentStats!$A:$AD,MATCH($A252&amp;" NCAA",AdvancedOpponentStats!$B:$B,0),COLUMN()-27))</f>
        <v>0.432</v>
      </c>
      <c r="AW252" s="39">
        <f>IFERROR(INDEX(AdvancedOpponentStats!$A:$AD,MATCH($A252,AdvancedOpponentStats!$B:$B,0),COLUMN()-27),INDEX(AdvancedOpponentStats!$A:$AD,MATCH($A252&amp;" NCAA",AdvancedOpponentStats!$B:$B,0),COLUMN()-27))</f>
        <v>0.52700000000000002</v>
      </c>
      <c r="AX252" s="39">
        <f>IFERROR(INDEX(AdvancedOpponentStats!$A:$AD,MATCH($A252,AdvancedOpponentStats!$B:$B,0),COLUMN()-27),INDEX(AdvancedOpponentStats!$A:$AD,MATCH($A252&amp;" NCAA",AdvancedOpponentStats!$B:$B,0),COLUMN()-27))</f>
        <v>46.3</v>
      </c>
      <c r="AY252" s="39">
        <f>IFERROR(INDEX(AdvancedOpponentStats!$A:$AD,MATCH($A252,AdvancedOpponentStats!$B:$B,0),COLUMN()-27),INDEX(AdvancedOpponentStats!$A:$AD,MATCH($A252&amp;" NCAA",AdvancedOpponentStats!$B:$B,0),COLUMN()-27))</f>
        <v>53.5</v>
      </c>
      <c r="AZ252" s="39">
        <f>IFERROR(INDEX(AdvancedOpponentStats!$A:$AD,MATCH($A252,AdvancedOpponentStats!$B:$B,0),COLUMN()-27),INDEX(AdvancedOpponentStats!$A:$AD,MATCH($A252&amp;" NCAA",AdvancedOpponentStats!$B:$B,0),COLUMN()-27))</f>
        <v>7.4</v>
      </c>
      <c r="BA252" s="39">
        <f>IFERROR(INDEX(AdvancedOpponentStats!$A:$AD,MATCH($A252,AdvancedOpponentStats!$B:$B,0),COLUMN()-27),INDEX(AdvancedOpponentStats!$A:$AD,MATCH($A252&amp;" NCAA",AdvancedOpponentStats!$B:$B,0),COLUMN()-27))</f>
        <v>11.6</v>
      </c>
      <c r="BB252" s="39">
        <f>IFERROR(INDEX(AdvancedOpponentStats!$A:$AD,MATCH($A252,AdvancedOpponentStats!$B:$B,0),COLUMN()-27),INDEX(AdvancedOpponentStats!$A:$AD,MATCH($A252&amp;" NCAA",AdvancedOpponentStats!$B:$B,0),COLUMN()-27))</f>
        <v>0.49</v>
      </c>
      <c r="BC252" s="39">
        <f>IFERROR(INDEX(AdvancedOpponentStats!$A:$AD,MATCH($A252,AdvancedOpponentStats!$B:$B,0),COLUMN()-27),INDEX(AdvancedOpponentStats!$A:$AD,MATCH($A252&amp;" NCAA",AdvancedOpponentStats!$B:$B,0),COLUMN()-27))</f>
        <v>16.3</v>
      </c>
      <c r="BD252" s="39">
        <f>IFERROR(INDEX(AdvancedOpponentStats!$A:$AD,MATCH($A252,AdvancedOpponentStats!$B:$B,0),COLUMN()-27),INDEX(AdvancedOpponentStats!$A:$AD,MATCH($A252&amp;" NCAA",AdvancedOpponentStats!$B:$B,0),COLUMN()-27))</f>
        <v>26.5</v>
      </c>
      <c r="BE252" s="39">
        <f>IFERROR(INDEX(AdvancedOpponentStats!$A:$AD,MATCH($A252,AdvancedOpponentStats!$B:$B,0),COLUMN()-27),INDEX(AdvancedOpponentStats!$A:$AD,MATCH($A252&amp;" NCAA",AdvancedOpponentStats!$B:$B,0),COLUMN()-27))</f>
        <v>0.23200000000000001</v>
      </c>
      <c r="BF252" s="41">
        <f>IFERROR(INDEX(TeamRankings!$A:$R,MATCH($A252,TeamRankings!$B:$B,0),COLUMN()-49),INDEX(TeamRankings!$A:$R,MATCH($A252&amp;" NCAA",TeamRankings!$B:$B,0),COLUMN()-49))</f>
        <v>9.42</v>
      </c>
      <c r="BG252" s="41">
        <f>IFERROR(INDEX(TeamRankings!$A:$R,MATCH($A252,TeamRankings!$B:$B,0),COLUMN()-48),INDEX(TeamRankings!$A:$R,MATCH($A252&amp;" NCAA",TeamRankings!$B:$B,0),COLUMN()-48))</f>
        <v>12.04</v>
      </c>
      <c r="BH252" s="41">
        <f>IFERROR(INDEX(TeamRankings!$A:$R,MATCH($A252,TeamRankings!$B:$B,0),COLUMN()-47),INDEX(TeamRankings!$A:$R,MATCH($A252&amp;" NCAA",TeamRankings!$B:$B,0),COLUMN()-47))</f>
        <v>12.3</v>
      </c>
      <c r="BI252" s="41">
        <f>IFERROR(INDEX(TeamRankings!$A:$R,MATCH($A252,TeamRankings!$B:$B,0),COLUMN()-47),INDEX(TeamRankings!$A:$R,MATCH($A252&amp;" NCAA",TeamRankings!$B:$B,0),COLUMN()-47))</f>
        <v>9.15</v>
      </c>
      <c r="BJ252" s="41">
        <f>IFERROR(INDEX(TeamRankings!$A:$R,MATCH($A252,TeamRankings!$B:$B,0),COLUMN()-47),INDEX(TeamRankings!$A:$R,MATCH($A252&amp;" NCAA",TeamRankings!$B:$B,0),COLUMN()-47))</f>
        <v>21.45</v>
      </c>
      <c r="BK252" s="41">
        <f>IFERROR(INDEX(TeamRankings!$A:$R,MATCH($A252,TeamRankings!$B:$B,0),COLUMN()-47),INDEX(TeamRankings!$A:$R,MATCH($A252&amp;" NCAA",TeamRankings!$B:$B,0),COLUMN()-47))</f>
        <v>123.65</v>
      </c>
      <c r="BL252" s="41">
        <f>IFERROR(INDEX(TeamRankings!$A:$R,MATCH($A252,TeamRankings!$B:$B,0),COLUMN()-47),INDEX(TeamRankings!$A:$R,MATCH($A252&amp;" NCAA",TeamRankings!$B:$B,0),COLUMN()-47))</f>
        <v>91.7</v>
      </c>
      <c r="BM252" s="41">
        <f>IFERROR(INDEX(TeamRankings!$A:$R,MATCH($A252,TeamRankings!$B:$B,0),COLUMN()-47),INDEX(TeamRankings!$A:$R,MATCH($A252&amp;" NCAA",TeamRankings!$B:$B,0),COLUMN()-47))</f>
        <v>31.95</v>
      </c>
      <c r="BN252">
        <f t="shared" si="63"/>
        <v>3</v>
      </c>
      <c r="BO252">
        <f t="shared" si="64"/>
        <v>29</v>
      </c>
      <c r="BP252">
        <f t="shared" si="50"/>
        <v>76.666666666666671</v>
      </c>
      <c r="BQ252" s="41" t="str">
        <f>INDEX(TeamRankings!$A:$R,MATCH($A252,TeamRankings!$B:$B,0),3)</f>
        <v>Big Ten</v>
      </c>
      <c r="BR252" s="40">
        <f t="shared" si="51"/>
        <v>14</v>
      </c>
      <c r="BS252" s="40">
        <f t="shared" si="52"/>
        <v>-1.8000000000000016E-2</v>
      </c>
      <c r="BT252" s="40">
        <f t="shared" si="53"/>
        <v>2.300000000000002E-2</v>
      </c>
      <c r="BU252" s="40">
        <f t="shared" si="54"/>
        <v>3.5999999999999921E-2</v>
      </c>
      <c r="BV252" s="40">
        <f t="shared" si="55"/>
        <v>7.4000000000000057</v>
      </c>
      <c r="BW252" s="40">
        <f t="shared" si="56"/>
        <v>0.10000000000000142</v>
      </c>
      <c r="BX252" s="40">
        <f t="shared" si="57"/>
        <v>1.6999999999999993</v>
      </c>
      <c r="BY252" s="40">
        <f t="shared" si="58"/>
        <v>1</v>
      </c>
      <c r="BZ252" s="40">
        <f t="shared" si="59"/>
        <v>4.6000000000000041E-2</v>
      </c>
      <c r="CA252" s="40">
        <f t="shared" si="60"/>
        <v>-2.8000000000000007</v>
      </c>
      <c r="CB252" s="40">
        <f t="shared" si="61"/>
        <v>7.2999999999999972</v>
      </c>
      <c r="CC252" s="40">
        <f t="shared" si="62"/>
        <v>-1.7000000000000015E-2</v>
      </c>
    </row>
    <row r="253" spans="1:81" x14ac:dyDescent="0.25">
      <c r="A253" t="s">
        <v>373</v>
      </c>
      <c r="B253">
        <f>IFERROR(INDEX(BasicStats!$A:$AH,MATCH($A253,BasicStats!$B:$B,0),COLUMN()+1),INDEX(BasicStats!$A:$AH,MATCH($A253&amp;" NCAA",BasicStats!$B:$B,0),COLUMN()+1))</f>
        <v>31</v>
      </c>
      <c r="C253">
        <f>IFERROR(INDEX(BasicStats!$A:$AH,MATCH($A253,BasicStats!$B:$B,0),COLUMN()+1),INDEX(BasicStats!$A:$AH,MATCH($A253&amp;" NCAA",BasicStats!$B:$B,0),COLUMN()+1))</f>
        <v>16</v>
      </c>
      <c r="D253">
        <f>IFERROR(INDEX(BasicStats!$A:$AH,MATCH($A253,BasicStats!$B:$B,0),COLUMN()+1),INDEX(BasicStats!$A:$AH,MATCH($A253&amp;" NCAA",BasicStats!$B:$B,0),COLUMN()+1))</f>
        <v>15</v>
      </c>
      <c r="E253">
        <f>IFERROR(INDEX(BasicStats!$A:$AH,MATCH($A253,BasicStats!$B:$B,0),COLUMN()+1),INDEX(BasicStats!$A:$AH,MATCH($A253&amp;" NCAA",BasicStats!$B:$B,0),COLUMN()+1))</f>
        <v>0.51600000000000001</v>
      </c>
      <c r="F253">
        <f>IFERROR(INDEX(BasicStats!$A:$AH,MATCH($A253,BasicStats!$B:$B,0),COLUMN()+1),INDEX(BasicStats!$A:$AH,MATCH($A253&amp;" NCAA",BasicStats!$B:$B,0),COLUMN()+1))</f>
        <v>-6.75</v>
      </c>
      <c r="G253">
        <f>IFERROR(INDEX(BasicStats!$A:$AH,MATCH($A253,BasicStats!$B:$B,0),COLUMN()+1),INDEX(BasicStats!$A:$AH,MATCH($A253&amp;" NCAA",BasicStats!$B:$B,0),COLUMN()+1))</f>
        <v>-8.01</v>
      </c>
      <c r="H253">
        <f>IFERROR(INDEX(BasicStats!$A:$AH,MATCH($A253,BasicStats!$B:$B,0),COLUMN()+1),INDEX(BasicStats!$A:$AH,MATCH($A253&amp;" NCAA",BasicStats!$B:$B,0),COLUMN()+1))</f>
        <v>11</v>
      </c>
      <c r="I253">
        <f>IFERROR(INDEX(BasicStats!$A:$AH,MATCH($A253,BasicStats!$B:$B,0),COLUMN()+1),INDEX(BasicStats!$A:$AH,MATCH($A253&amp;" NCAA",BasicStats!$B:$B,0),COLUMN()+1))</f>
        <v>7</v>
      </c>
      <c r="J253">
        <f>IFERROR(INDEX(BasicStats!$A:$AH,MATCH($A253,BasicStats!$B:$B,0),COLUMN()+1),INDEX(BasicStats!$A:$AH,MATCH($A253&amp;" NCAA",BasicStats!$B:$B,0),COLUMN()+1))</f>
        <v>7</v>
      </c>
      <c r="K253">
        <f>IFERROR(INDEX(BasicStats!$A:$AH,MATCH($A253,BasicStats!$B:$B,0),COLUMN()+1),INDEX(BasicStats!$A:$AH,MATCH($A253&amp;" NCAA",BasicStats!$B:$B,0),COLUMN()+1))</f>
        <v>7</v>
      </c>
      <c r="L253">
        <f>IFERROR(INDEX(BasicStats!$A:$AH,MATCH($A253,BasicStats!$B:$B,0),COLUMN()+1),INDEX(BasicStats!$A:$AH,MATCH($A253&amp;" NCAA",BasicStats!$B:$B,0),COLUMN()+1))</f>
        <v>9</v>
      </c>
      <c r="M253">
        <f>IFERROR(INDEX(BasicStats!$A:$AH,MATCH($A253,BasicStats!$B:$B,0),COLUMN()+1),INDEX(BasicStats!$A:$AH,MATCH($A253&amp;" NCAA",BasicStats!$B:$B,0),COLUMN()+1))</f>
        <v>6</v>
      </c>
      <c r="N253">
        <f>IFERROR(INDEX(BasicStats!$A:$AH,MATCH($A253,BasicStats!$B:$B,0),COLUMN()+1),INDEX(BasicStats!$A:$AH,MATCH($A253&amp;" NCAA",BasicStats!$B:$B,0),COLUMN()+1))</f>
        <v>2294</v>
      </c>
      <c r="O253">
        <f>IFERROR(INDEX(BasicStats!$A:$AH,MATCH($A253,BasicStats!$B:$B,0),COLUMN()+1),INDEX(BasicStats!$A:$AH,MATCH($A253&amp;" NCAA",BasicStats!$B:$B,0),COLUMN()+1))</f>
        <v>2255</v>
      </c>
      <c r="P253">
        <f>IFERROR(INDEX(BasicStats!$A:$AH,MATCH($A253,BasicStats!$B:$B,0),COLUMN()+1),INDEX(BasicStats!$A:$AH,MATCH($A253&amp;" NCAA",BasicStats!$B:$B,0),COLUMN()+1))</f>
        <v>0</v>
      </c>
      <c r="Q253">
        <f>IFERROR(INDEX(BasicStats!$A:$AH,MATCH($A253,BasicStats!$B:$B,0),COLUMN()+1),INDEX(BasicStats!$A:$AH,MATCH($A253&amp;" NCAA",BasicStats!$B:$B,0),COLUMN()+1))</f>
        <v>1270</v>
      </c>
      <c r="R253">
        <f>IFERROR(INDEX(BasicStats!$A:$AH,MATCH($A253,BasicStats!$B:$B,0),COLUMN()+1),INDEX(BasicStats!$A:$AH,MATCH($A253&amp;" NCAA",BasicStats!$B:$B,0),COLUMN()+1))</f>
        <v>739</v>
      </c>
      <c r="S253">
        <f>IFERROR(INDEX(BasicStats!$A:$AH,MATCH($A253,BasicStats!$B:$B,0),COLUMN()+1),INDEX(BasicStats!$A:$AH,MATCH($A253&amp;" NCAA",BasicStats!$B:$B,0),COLUMN()+1))</f>
        <v>1730</v>
      </c>
      <c r="T253">
        <f>IFERROR(INDEX(BasicStats!$A:$AH,MATCH($A253,BasicStats!$B:$B,0),COLUMN()+1),INDEX(BasicStats!$A:$AH,MATCH($A253&amp;" NCAA",BasicStats!$B:$B,0),COLUMN()+1))</f>
        <v>0.42699999999999999</v>
      </c>
      <c r="U253">
        <f>IFERROR(INDEX(BasicStats!$A:$AH,MATCH($A253,BasicStats!$B:$B,0),COLUMN()+1),INDEX(BasicStats!$A:$AH,MATCH($A253&amp;" NCAA",BasicStats!$B:$B,0),COLUMN()+1))</f>
        <v>348</v>
      </c>
      <c r="V253">
        <f>IFERROR(INDEX(BasicStats!$A:$AH,MATCH($A253,BasicStats!$B:$B,0),COLUMN()+1),INDEX(BasicStats!$A:$AH,MATCH($A253&amp;" NCAA",BasicStats!$B:$B,0),COLUMN()+1))</f>
        <v>923</v>
      </c>
      <c r="W253">
        <f>IFERROR(INDEX(BasicStats!$A:$AH,MATCH($A253,BasicStats!$B:$B,0),COLUMN()+1),INDEX(BasicStats!$A:$AH,MATCH($A253&amp;" NCAA",BasicStats!$B:$B,0),COLUMN()+1))</f>
        <v>0.377</v>
      </c>
      <c r="X253">
        <f>IFERROR(INDEX(BasicStats!$A:$AH,MATCH($A253,BasicStats!$B:$B,0),COLUMN()+1),INDEX(BasicStats!$A:$AH,MATCH($A253&amp;" NCAA",BasicStats!$B:$B,0),COLUMN()+1))</f>
        <v>468</v>
      </c>
      <c r="Y253">
        <f>IFERROR(INDEX(BasicStats!$A:$AH,MATCH($A253,BasicStats!$B:$B,0),COLUMN()+1),INDEX(BasicStats!$A:$AH,MATCH($A253&amp;" NCAA",BasicStats!$B:$B,0),COLUMN()+1))</f>
        <v>646</v>
      </c>
      <c r="Z253">
        <f>IFERROR(INDEX(BasicStats!$A:$AH,MATCH($A253,BasicStats!$B:$B,0),COLUMN()+1),INDEX(BasicStats!$A:$AH,MATCH($A253&amp;" NCAA",BasicStats!$B:$B,0),COLUMN()+1))</f>
        <v>0.72399999999999998</v>
      </c>
      <c r="AA253">
        <f>IFERROR(INDEX(BasicStats!$A:$AH,MATCH($A253,BasicStats!$B:$B,0),COLUMN()+1),INDEX(BasicStats!$A:$AH,MATCH($A253&amp;" NCAA",BasicStats!$B:$B,0),COLUMN()+1))</f>
        <v>311</v>
      </c>
      <c r="AB253">
        <f>IFERROR(INDEX(BasicStats!$A:$AH,MATCH($A253,BasicStats!$B:$B,0),COLUMN()+1),INDEX(BasicStats!$A:$AH,MATCH($A253&amp;" NCAA",BasicStats!$B:$B,0),COLUMN()+1))</f>
        <v>1111</v>
      </c>
      <c r="AC253">
        <f>IFERROR(INDEX(BasicStats!$A:$AH,MATCH($A253,BasicStats!$B:$B,0),COLUMN()+1),INDEX(BasicStats!$A:$AH,MATCH($A253&amp;" NCAA",BasicStats!$B:$B,0),COLUMN()+1))</f>
        <v>393</v>
      </c>
      <c r="AD253">
        <f>IFERROR(INDEX(BasicStats!$A:$AH,MATCH($A253,BasicStats!$B:$B,0),COLUMN()+1),INDEX(BasicStats!$A:$AH,MATCH($A253&amp;" NCAA",BasicStats!$B:$B,0),COLUMN()+1))</f>
        <v>159</v>
      </c>
      <c r="AE253">
        <f>IFERROR(INDEX(BasicStats!$A:$AH,MATCH($A253,BasicStats!$B:$B,0),COLUMN()+1),INDEX(BasicStats!$A:$AH,MATCH($A253&amp;" NCAA",BasicStats!$B:$B,0),COLUMN()+1))</f>
        <v>62</v>
      </c>
      <c r="AF253">
        <f>IFERROR(INDEX(BasicStats!$A:$AH,MATCH($A253,BasicStats!$B:$B,0),COLUMN()+1),INDEX(BasicStats!$A:$AH,MATCH($A253&amp;" NCAA",BasicStats!$B:$B,0),COLUMN()+1))</f>
        <v>415</v>
      </c>
      <c r="AG253" s="38">
        <f>IFERROR(INDEX(AdvancedStats!$A:$AD,MATCH($A253,AdvancedStats!$B:$B,0),COLUMN()-15),INDEX(AdvancedStats!$A:$AD,MATCH($A253&amp;" NCAA",AdvancedStats!$B:$B,0),COLUMN()-15))</f>
        <v>67.599999999999994</v>
      </c>
      <c r="AH253" s="38">
        <f>IFERROR(INDEX(AdvancedStats!$A:$AD,MATCH($A253,AdvancedStats!$B:$B,0),COLUMN()-15),INDEX(AdvancedStats!$A:$AD,MATCH($A253&amp;" NCAA",AdvancedStats!$B:$B,0),COLUMN()-15))</f>
        <v>106.9</v>
      </c>
      <c r="AI253" s="38">
        <f>IFERROR(INDEX(AdvancedStats!$A:$AD,MATCH($A253,AdvancedStats!$B:$B,0),COLUMN()-15),INDEX(AdvancedStats!$A:$AD,MATCH($A253&amp;" NCAA",AdvancedStats!$B:$B,0),COLUMN()-15))</f>
        <v>0.373</v>
      </c>
      <c r="AJ253" s="38">
        <f>IFERROR(INDEX(AdvancedStats!$A:$AD,MATCH($A253,AdvancedStats!$B:$B,0),COLUMN()-15),INDEX(AdvancedStats!$A:$AD,MATCH($A253&amp;" NCAA",AdvancedStats!$B:$B,0),COLUMN()-15))</f>
        <v>0.53400000000000003</v>
      </c>
      <c r="AK253" s="38">
        <f>IFERROR(INDEX(AdvancedStats!$A:$AD,MATCH($A253,AdvancedStats!$B:$B,0),COLUMN()-15),INDEX(AdvancedStats!$A:$AD,MATCH($A253&amp;" NCAA",AdvancedStats!$B:$B,0),COLUMN()-15))</f>
        <v>0.56299999999999994</v>
      </c>
      <c r="AL253" s="38">
        <f>IFERROR(INDEX(AdvancedStats!$A:$AD,MATCH($A253,AdvancedStats!$B:$B,0),COLUMN()-15),INDEX(AdvancedStats!$A:$AD,MATCH($A253&amp;" NCAA",AdvancedStats!$B:$B,0),COLUMN()-15))</f>
        <v>50.8</v>
      </c>
      <c r="AM253" s="38">
        <f>IFERROR(INDEX(AdvancedStats!$A:$AD,MATCH($A253,AdvancedStats!$B:$B,0),COLUMN()-15),INDEX(AdvancedStats!$A:$AD,MATCH($A253&amp;" NCAA",AdvancedStats!$B:$B,0),COLUMN()-15))</f>
        <v>53.2</v>
      </c>
      <c r="AN253" s="38">
        <f>IFERROR(INDEX(AdvancedStats!$A:$AD,MATCH($A253,AdvancedStats!$B:$B,0),COLUMN()-15),INDEX(AdvancedStats!$A:$AD,MATCH($A253&amp;" NCAA",AdvancedStats!$B:$B,0),COLUMN()-15))</f>
        <v>7.4</v>
      </c>
      <c r="AO253" s="38">
        <f>IFERROR(INDEX(AdvancedStats!$A:$AD,MATCH($A253,AdvancedStats!$B:$B,0),COLUMN()-15),INDEX(AdvancedStats!$A:$AD,MATCH($A253&amp;" NCAA",AdvancedStats!$B:$B,0),COLUMN()-15))</f>
        <v>5.2</v>
      </c>
      <c r="AP253" s="38">
        <f>IFERROR(INDEX(AdvancedStats!$A:$AD,MATCH($A253,AdvancedStats!$B:$B,0),COLUMN()-15),INDEX(AdvancedStats!$A:$AD,MATCH($A253&amp;" NCAA",AdvancedStats!$B:$B,0),COLUMN()-15))</f>
        <v>0.52800000000000002</v>
      </c>
      <c r="AQ253" s="38">
        <f>IFERROR(INDEX(AdvancedStats!$A:$AD,MATCH($A253,AdvancedStats!$B:$B,0),COLUMN()-15),INDEX(AdvancedStats!$A:$AD,MATCH($A253&amp;" NCAA",AdvancedStats!$B:$B,0),COLUMN()-15))</f>
        <v>16.899999999999999</v>
      </c>
      <c r="AR253" s="38">
        <f>IFERROR(INDEX(AdvancedStats!$A:$AD,MATCH($A253,AdvancedStats!$B:$B,0),COLUMN()-15),INDEX(AdvancedStats!$A:$AD,MATCH($A253&amp;" NCAA",AdvancedStats!$B:$B,0),COLUMN()-15))</f>
        <v>29.2</v>
      </c>
      <c r="AS253" s="38">
        <f>IFERROR(INDEX(AdvancedStats!$A:$AD,MATCH($A253,AdvancedStats!$B:$B,0),COLUMN()-15),INDEX(AdvancedStats!$A:$AD,MATCH($A253&amp;" NCAA",AdvancedStats!$B:$B,0),COLUMN()-15))</f>
        <v>0.27100000000000002</v>
      </c>
      <c r="AT253" s="39">
        <f>IFERROR(INDEX(AdvancedOpponentStats!$A:$AD,MATCH($A253,AdvancedOpponentStats!$B:$B,0),COLUMN()-27),INDEX(AdvancedOpponentStats!$A:$AD,MATCH($A253&amp;" NCAA",AdvancedOpponentStats!$B:$B,0),COLUMN()-27))</f>
        <v>105.1</v>
      </c>
      <c r="AU253" s="39">
        <f>IFERROR(INDEX(AdvancedOpponentStats!$A:$AD,MATCH($A253,AdvancedOpponentStats!$B:$B,0),COLUMN()-27),INDEX(AdvancedOpponentStats!$A:$AD,MATCH($A253&amp;" NCAA",AdvancedOpponentStats!$B:$B,0),COLUMN()-27))</f>
        <v>0.27</v>
      </c>
      <c r="AV253" s="39">
        <f>IFERROR(INDEX(AdvancedOpponentStats!$A:$AD,MATCH($A253,AdvancedOpponentStats!$B:$B,0),COLUMN()-27),INDEX(AdvancedOpponentStats!$A:$AD,MATCH($A253&amp;" NCAA",AdvancedOpponentStats!$B:$B,0),COLUMN()-27))</f>
        <v>0.36899999999999999</v>
      </c>
      <c r="AW253" s="39">
        <f>IFERROR(INDEX(AdvancedOpponentStats!$A:$AD,MATCH($A253,AdvancedOpponentStats!$B:$B,0),COLUMN()-27),INDEX(AdvancedOpponentStats!$A:$AD,MATCH($A253&amp;" NCAA",AdvancedOpponentStats!$B:$B,0),COLUMN()-27))</f>
        <v>0.52800000000000002</v>
      </c>
      <c r="AX253" s="39">
        <f>IFERROR(INDEX(AdvancedOpponentStats!$A:$AD,MATCH($A253,AdvancedOpponentStats!$B:$B,0),COLUMN()-27),INDEX(AdvancedOpponentStats!$A:$AD,MATCH($A253&amp;" NCAA",AdvancedOpponentStats!$B:$B,0),COLUMN()-27))</f>
        <v>49.2</v>
      </c>
      <c r="AY253" s="39">
        <f>IFERROR(INDEX(AdvancedOpponentStats!$A:$AD,MATCH($A253,AdvancedOpponentStats!$B:$B,0),COLUMN()-27),INDEX(AdvancedOpponentStats!$A:$AD,MATCH($A253&amp;" NCAA",AdvancedOpponentStats!$B:$B,0),COLUMN()-27))</f>
        <v>45.4</v>
      </c>
      <c r="AZ253" s="39">
        <f>IFERROR(INDEX(AdvancedOpponentStats!$A:$AD,MATCH($A253,AdvancedOpponentStats!$B:$B,0),COLUMN()-27),INDEX(AdvancedOpponentStats!$A:$AD,MATCH($A253&amp;" NCAA",AdvancedOpponentStats!$B:$B,0),COLUMN()-27))</f>
        <v>8.6</v>
      </c>
      <c r="BA253" s="39">
        <f>IFERROR(INDEX(AdvancedOpponentStats!$A:$AD,MATCH($A253,AdvancedOpponentStats!$B:$B,0),COLUMN()-27),INDEX(AdvancedOpponentStats!$A:$AD,MATCH($A253&amp;" NCAA",AdvancedOpponentStats!$B:$B,0),COLUMN()-27))</f>
        <v>11.5</v>
      </c>
      <c r="BB253" s="39">
        <f>IFERROR(INDEX(AdvancedOpponentStats!$A:$AD,MATCH($A253,AdvancedOpponentStats!$B:$B,0),COLUMN()-27),INDEX(AdvancedOpponentStats!$A:$AD,MATCH($A253&amp;" NCAA",AdvancedOpponentStats!$B:$B,0),COLUMN()-27))</f>
        <v>0.50700000000000001</v>
      </c>
      <c r="BC253" s="39">
        <f>IFERROR(INDEX(AdvancedOpponentStats!$A:$AD,MATCH($A253,AdvancedOpponentStats!$B:$B,0),COLUMN()-27),INDEX(AdvancedOpponentStats!$A:$AD,MATCH($A253&amp;" NCAA",AdvancedOpponentStats!$B:$B,0),COLUMN()-27))</f>
        <v>13.6</v>
      </c>
      <c r="BD253" s="39">
        <f>IFERROR(INDEX(AdvancedOpponentStats!$A:$AD,MATCH($A253,AdvancedOpponentStats!$B:$B,0),COLUMN()-27),INDEX(AdvancedOpponentStats!$A:$AD,MATCH($A253&amp;" NCAA",AdvancedOpponentStats!$B:$B,0),COLUMN()-27))</f>
        <v>28.7</v>
      </c>
      <c r="BE253" s="39">
        <f>IFERROR(INDEX(AdvancedOpponentStats!$A:$AD,MATCH($A253,AdvancedOpponentStats!$B:$B,0),COLUMN()-27),INDEX(AdvancedOpponentStats!$A:$AD,MATCH($A253&amp;" NCAA",AdvancedOpponentStats!$B:$B,0),COLUMN()-27))</f>
        <v>0.17599999999999999</v>
      </c>
      <c r="BF253" s="41">
        <f>IFERROR(INDEX(TeamRankings!$A:$R,MATCH($A253,TeamRankings!$B:$B,0),COLUMN()-49),INDEX(TeamRankings!$A:$R,MATCH($A253&amp;" NCAA",TeamRankings!$B:$B,0),COLUMN()-49))</f>
        <v>1.26</v>
      </c>
      <c r="BG253" s="41">
        <f>IFERROR(INDEX(TeamRankings!$A:$R,MATCH($A253,TeamRankings!$B:$B,0),COLUMN()-48),INDEX(TeamRankings!$A:$R,MATCH($A253&amp;" NCAA",TeamRankings!$B:$B,0),COLUMN()-48))</f>
        <v>-8.01</v>
      </c>
      <c r="BH253" s="41">
        <f>IFERROR(INDEX(TeamRankings!$A:$R,MATCH($A253,TeamRankings!$B:$B,0),COLUMN()-47),INDEX(TeamRankings!$A:$R,MATCH($A253&amp;" NCAA",TeamRankings!$B:$B,0),COLUMN()-47))</f>
        <v>-0.77</v>
      </c>
      <c r="BI253" s="41">
        <f>IFERROR(INDEX(TeamRankings!$A:$R,MATCH($A253,TeamRankings!$B:$B,0),COLUMN()-47),INDEX(TeamRankings!$A:$R,MATCH($A253&amp;" NCAA",TeamRankings!$B:$B,0),COLUMN()-47))</f>
        <v>-5.99</v>
      </c>
      <c r="BJ253" s="41">
        <f>IFERROR(INDEX(TeamRankings!$A:$R,MATCH($A253,TeamRankings!$B:$B,0),COLUMN()-47),INDEX(TeamRankings!$A:$R,MATCH($A253&amp;" NCAA",TeamRankings!$B:$B,0),COLUMN()-47))</f>
        <v>-6.75</v>
      </c>
      <c r="BK253" s="41">
        <f>IFERROR(INDEX(TeamRankings!$A:$R,MATCH($A253,TeamRankings!$B:$B,0),COLUMN()-47),INDEX(TeamRankings!$A:$R,MATCH($A253&amp;" NCAA",TeamRankings!$B:$B,0),COLUMN()-47))</f>
        <v>102.32</v>
      </c>
      <c r="BL253" s="41">
        <f>IFERROR(INDEX(TeamRankings!$A:$R,MATCH($A253,TeamRankings!$B:$B,0),COLUMN()-47),INDEX(TeamRankings!$A:$R,MATCH($A253&amp;" NCAA",TeamRankings!$B:$B,0),COLUMN()-47))</f>
        <v>111.59</v>
      </c>
      <c r="BM253" s="41">
        <f>IFERROR(INDEX(TeamRankings!$A:$R,MATCH($A253,TeamRankings!$B:$B,0),COLUMN()-47),INDEX(TeamRankings!$A:$R,MATCH($A253&amp;" NCAA",TeamRankings!$B:$B,0),COLUMN()-47))</f>
        <v>-9.26</v>
      </c>
      <c r="BN253">
        <f t="shared" si="63"/>
        <v>186</v>
      </c>
      <c r="BO253">
        <f t="shared" si="64"/>
        <v>310</v>
      </c>
      <c r="BP253">
        <f t="shared" si="50"/>
        <v>74</v>
      </c>
      <c r="BQ253" s="41" t="str">
        <f>INDEX(TeamRankings!$A:$R,MATCH($A253,TeamRankings!$B:$B,0),3)</f>
        <v>MAAC</v>
      </c>
      <c r="BR253" s="40">
        <f t="shared" si="51"/>
        <v>1.8000000000000114</v>
      </c>
      <c r="BS253" s="40">
        <f t="shared" si="52"/>
        <v>0.10299999999999998</v>
      </c>
      <c r="BT253" s="40">
        <f t="shared" si="53"/>
        <v>0.16500000000000004</v>
      </c>
      <c r="BU253" s="40">
        <f t="shared" si="54"/>
        <v>3.499999999999992E-2</v>
      </c>
      <c r="BV253" s="40">
        <f t="shared" si="55"/>
        <v>1.5999999999999943</v>
      </c>
      <c r="BW253" s="40">
        <f t="shared" si="56"/>
        <v>7.8000000000000043</v>
      </c>
      <c r="BX253" s="40">
        <f t="shared" si="57"/>
        <v>-1.1999999999999993</v>
      </c>
      <c r="BY253" s="40">
        <f t="shared" si="58"/>
        <v>-6.3</v>
      </c>
      <c r="BZ253" s="40">
        <f t="shared" si="59"/>
        <v>2.1000000000000019E-2</v>
      </c>
      <c r="CA253" s="40">
        <f t="shared" si="60"/>
        <v>3.2999999999999989</v>
      </c>
      <c r="CB253" s="40">
        <f t="shared" si="61"/>
        <v>0.5</v>
      </c>
      <c r="CC253" s="40">
        <f t="shared" si="62"/>
        <v>9.5000000000000029E-2</v>
      </c>
    </row>
    <row r="254" spans="1:81" x14ac:dyDescent="0.25">
      <c r="A254" t="s">
        <v>374</v>
      </c>
      <c r="B254">
        <f>IFERROR(INDEX(BasicStats!$A:$AH,MATCH($A254,BasicStats!$B:$B,0),COLUMN()+1),INDEX(BasicStats!$A:$AH,MATCH($A254&amp;" NCAA",BasicStats!$B:$B,0),COLUMN()+1))</f>
        <v>33</v>
      </c>
      <c r="C254">
        <f>IFERROR(INDEX(BasicStats!$A:$AH,MATCH($A254,BasicStats!$B:$B,0),COLUMN()+1),INDEX(BasicStats!$A:$AH,MATCH($A254&amp;" NCAA",BasicStats!$B:$B,0),COLUMN()+1))</f>
        <v>22</v>
      </c>
      <c r="D254">
        <f>IFERROR(INDEX(BasicStats!$A:$AH,MATCH($A254,BasicStats!$B:$B,0),COLUMN()+1),INDEX(BasicStats!$A:$AH,MATCH($A254&amp;" NCAA",BasicStats!$B:$B,0),COLUMN()+1))</f>
        <v>11</v>
      </c>
      <c r="E254">
        <f>IFERROR(INDEX(BasicStats!$A:$AH,MATCH($A254,BasicStats!$B:$B,0),COLUMN()+1),INDEX(BasicStats!$A:$AH,MATCH($A254&amp;" NCAA",BasicStats!$B:$B,0),COLUMN()+1))</f>
        <v>0.66700000000000004</v>
      </c>
      <c r="F254">
        <f>IFERROR(INDEX(BasicStats!$A:$AH,MATCH($A254,BasicStats!$B:$B,0),COLUMN()+1),INDEX(BasicStats!$A:$AH,MATCH($A254&amp;" NCAA",BasicStats!$B:$B,0),COLUMN()+1))</f>
        <v>1.28</v>
      </c>
      <c r="G254">
        <f>IFERROR(INDEX(BasicStats!$A:$AH,MATCH($A254,BasicStats!$B:$B,0),COLUMN()+1),INDEX(BasicStats!$A:$AH,MATCH($A254&amp;" NCAA",BasicStats!$B:$B,0),COLUMN()+1))</f>
        <v>-1.96</v>
      </c>
      <c r="H254">
        <f>IFERROR(INDEX(BasicStats!$A:$AH,MATCH($A254,BasicStats!$B:$B,0),COLUMN()+1),INDEX(BasicStats!$A:$AH,MATCH($A254&amp;" NCAA",BasicStats!$B:$B,0),COLUMN()+1))</f>
        <v>12</v>
      </c>
      <c r="I254">
        <f>IFERROR(INDEX(BasicStats!$A:$AH,MATCH($A254,BasicStats!$B:$B,0),COLUMN()+1),INDEX(BasicStats!$A:$AH,MATCH($A254&amp;" NCAA",BasicStats!$B:$B,0),COLUMN()+1))</f>
        <v>4</v>
      </c>
      <c r="J254">
        <f>IFERROR(INDEX(BasicStats!$A:$AH,MATCH($A254,BasicStats!$B:$B,0),COLUMN()+1),INDEX(BasicStats!$A:$AH,MATCH($A254&amp;" NCAA",BasicStats!$B:$B,0),COLUMN()+1))</f>
        <v>11</v>
      </c>
      <c r="K254">
        <f>IFERROR(INDEX(BasicStats!$A:$AH,MATCH($A254,BasicStats!$B:$B,0),COLUMN()+1),INDEX(BasicStats!$A:$AH,MATCH($A254&amp;" NCAA",BasicStats!$B:$B,0),COLUMN()+1))</f>
        <v>3</v>
      </c>
      <c r="L254">
        <f>IFERROR(INDEX(BasicStats!$A:$AH,MATCH($A254,BasicStats!$B:$B,0),COLUMN()+1),INDEX(BasicStats!$A:$AH,MATCH($A254&amp;" NCAA",BasicStats!$B:$B,0),COLUMN()+1))</f>
        <v>9</v>
      </c>
      <c r="M254">
        <f>IFERROR(INDEX(BasicStats!$A:$AH,MATCH($A254,BasicStats!$B:$B,0),COLUMN()+1),INDEX(BasicStats!$A:$AH,MATCH($A254&amp;" NCAA",BasicStats!$B:$B,0),COLUMN()+1))</f>
        <v>7</v>
      </c>
      <c r="N254">
        <f>IFERROR(INDEX(BasicStats!$A:$AH,MATCH($A254,BasicStats!$B:$B,0),COLUMN()+1),INDEX(BasicStats!$A:$AH,MATCH($A254&amp;" NCAA",BasicStats!$B:$B,0),COLUMN()+1))</f>
        <v>2440</v>
      </c>
      <c r="O254">
        <f>IFERROR(INDEX(BasicStats!$A:$AH,MATCH($A254,BasicStats!$B:$B,0),COLUMN()+1),INDEX(BasicStats!$A:$AH,MATCH($A254&amp;" NCAA",BasicStats!$B:$B,0),COLUMN()+1))</f>
        <v>2247</v>
      </c>
      <c r="P254">
        <f>IFERROR(INDEX(BasicStats!$A:$AH,MATCH($A254,BasicStats!$B:$B,0),COLUMN()+1),INDEX(BasicStats!$A:$AH,MATCH($A254&amp;" NCAA",BasicStats!$B:$B,0),COLUMN()+1))</f>
        <v>0</v>
      </c>
      <c r="Q254">
        <f>IFERROR(INDEX(BasicStats!$A:$AH,MATCH($A254,BasicStats!$B:$B,0),COLUMN()+1),INDEX(BasicStats!$A:$AH,MATCH($A254&amp;" NCAA",BasicStats!$B:$B,0),COLUMN()+1))</f>
        <v>1330</v>
      </c>
      <c r="R254">
        <f>IFERROR(INDEX(BasicStats!$A:$AH,MATCH($A254,BasicStats!$B:$B,0),COLUMN()+1),INDEX(BasicStats!$A:$AH,MATCH($A254&amp;" NCAA",BasicStats!$B:$B,0),COLUMN()+1))</f>
        <v>893</v>
      </c>
      <c r="S254">
        <f>IFERROR(INDEX(BasicStats!$A:$AH,MATCH($A254,BasicStats!$B:$B,0),COLUMN()+1),INDEX(BasicStats!$A:$AH,MATCH($A254&amp;" NCAA",BasicStats!$B:$B,0),COLUMN()+1))</f>
        <v>1937</v>
      </c>
      <c r="T254">
        <f>IFERROR(INDEX(BasicStats!$A:$AH,MATCH($A254,BasicStats!$B:$B,0),COLUMN()+1),INDEX(BasicStats!$A:$AH,MATCH($A254&amp;" NCAA",BasicStats!$B:$B,0),COLUMN()+1))</f>
        <v>0.46100000000000002</v>
      </c>
      <c r="U254">
        <f>IFERROR(INDEX(BasicStats!$A:$AH,MATCH($A254,BasicStats!$B:$B,0),COLUMN()+1),INDEX(BasicStats!$A:$AH,MATCH($A254&amp;" NCAA",BasicStats!$B:$B,0),COLUMN()+1))</f>
        <v>285</v>
      </c>
      <c r="V254">
        <f>IFERROR(INDEX(BasicStats!$A:$AH,MATCH($A254,BasicStats!$B:$B,0),COLUMN()+1),INDEX(BasicStats!$A:$AH,MATCH($A254&amp;" NCAA",BasicStats!$B:$B,0),COLUMN()+1))</f>
        <v>750</v>
      </c>
      <c r="W254">
        <f>IFERROR(INDEX(BasicStats!$A:$AH,MATCH($A254,BasicStats!$B:$B,0),COLUMN()+1),INDEX(BasicStats!$A:$AH,MATCH($A254&amp;" NCAA",BasicStats!$B:$B,0),COLUMN()+1))</f>
        <v>0.38</v>
      </c>
      <c r="X254">
        <f>IFERROR(INDEX(BasicStats!$A:$AH,MATCH($A254,BasicStats!$B:$B,0),COLUMN()+1),INDEX(BasicStats!$A:$AH,MATCH($A254&amp;" NCAA",BasicStats!$B:$B,0),COLUMN()+1))</f>
        <v>369</v>
      </c>
      <c r="Y254">
        <f>IFERROR(INDEX(BasicStats!$A:$AH,MATCH($A254,BasicStats!$B:$B,0),COLUMN()+1),INDEX(BasicStats!$A:$AH,MATCH($A254&amp;" NCAA",BasicStats!$B:$B,0),COLUMN()+1))</f>
        <v>515</v>
      </c>
      <c r="Z254">
        <f>IFERROR(INDEX(BasicStats!$A:$AH,MATCH($A254,BasicStats!$B:$B,0),COLUMN()+1),INDEX(BasicStats!$A:$AH,MATCH($A254&amp;" NCAA",BasicStats!$B:$B,0),COLUMN()+1))</f>
        <v>0.71699999999999997</v>
      </c>
      <c r="AA254">
        <f>IFERROR(INDEX(BasicStats!$A:$AH,MATCH($A254,BasicStats!$B:$B,0),COLUMN()+1),INDEX(BasicStats!$A:$AH,MATCH($A254&amp;" NCAA",BasicStats!$B:$B,0),COLUMN()+1))</f>
        <v>335</v>
      </c>
      <c r="AB254">
        <f>IFERROR(INDEX(BasicStats!$A:$AH,MATCH($A254,BasicStats!$B:$B,0),COLUMN()+1),INDEX(BasicStats!$A:$AH,MATCH($A254&amp;" NCAA",BasicStats!$B:$B,0),COLUMN()+1))</f>
        <v>1169</v>
      </c>
      <c r="AC254">
        <f>IFERROR(INDEX(BasicStats!$A:$AH,MATCH($A254,BasicStats!$B:$B,0),COLUMN()+1),INDEX(BasicStats!$A:$AH,MATCH($A254&amp;" NCAA",BasicStats!$B:$B,0),COLUMN()+1))</f>
        <v>467</v>
      </c>
      <c r="AD254">
        <f>IFERROR(INDEX(BasicStats!$A:$AH,MATCH($A254,BasicStats!$B:$B,0),COLUMN()+1),INDEX(BasicStats!$A:$AH,MATCH($A254&amp;" NCAA",BasicStats!$B:$B,0),COLUMN()+1))</f>
        <v>196</v>
      </c>
      <c r="AE254">
        <f>IFERROR(INDEX(BasicStats!$A:$AH,MATCH($A254,BasicStats!$B:$B,0),COLUMN()+1),INDEX(BasicStats!$A:$AH,MATCH($A254&amp;" NCAA",BasicStats!$B:$B,0),COLUMN()+1))</f>
        <v>101</v>
      </c>
      <c r="AF254">
        <f>IFERROR(INDEX(BasicStats!$A:$AH,MATCH($A254,BasicStats!$B:$B,0),COLUMN()+1),INDEX(BasicStats!$A:$AH,MATCH($A254&amp;" NCAA",BasicStats!$B:$B,0),COLUMN()+1))</f>
        <v>358</v>
      </c>
      <c r="AG254" s="38">
        <f>IFERROR(INDEX(AdvancedStats!$A:$AD,MATCH($A254,AdvancedStats!$B:$B,0),COLUMN()-15),INDEX(AdvancedStats!$A:$AD,MATCH($A254&amp;" NCAA",AdvancedStats!$B:$B,0),COLUMN()-15))</f>
        <v>66.400000000000006</v>
      </c>
      <c r="AH254" s="38">
        <f>IFERROR(INDEX(AdvancedStats!$A:$AD,MATCH($A254,AdvancedStats!$B:$B,0),COLUMN()-15),INDEX(AdvancedStats!$A:$AD,MATCH($A254&amp;" NCAA",AdvancedStats!$B:$B,0),COLUMN()-15))</f>
        <v>110.5</v>
      </c>
      <c r="AI254" s="38">
        <f>IFERROR(INDEX(AdvancedStats!$A:$AD,MATCH($A254,AdvancedStats!$B:$B,0),COLUMN()-15),INDEX(AdvancedStats!$A:$AD,MATCH($A254&amp;" NCAA",AdvancedStats!$B:$B,0),COLUMN()-15))</f>
        <v>0.26600000000000001</v>
      </c>
      <c r="AJ254" s="38">
        <f>IFERROR(INDEX(AdvancedStats!$A:$AD,MATCH($A254,AdvancedStats!$B:$B,0),COLUMN()-15),INDEX(AdvancedStats!$A:$AD,MATCH($A254&amp;" NCAA",AdvancedStats!$B:$B,0),COLUMN()-15))</f>
        <v>0.38700000000000001</v>
      </c>
      <c r="AK254" s="38">
        <f>IFERROR(INDEX(AdvancedStats!$A:$AD,MATCH($A254,AdvancedStats!$B:$B,0),COLUMN()-15),INDEX(AdvancedStats!$A:$AD,MATCH($A254&amp;" NCAA",AdvancedStats!$B:$B,0),COLUMN()-15))</f>
        <v>0.55900000000000005</v>
      </c>
      <c r="AL254" s="38">
        <f>IFERROR(INDEX(AdvancedStats!$A:$AD,MATCH($A254,AdvancedStats!$B:$B,0),COLUMN()-15),INDEX(AdvancedStats!$A:$AD,MATCH($A254&amp;" NCAA",AdvancedStats!$B:$B,0),COLUMN()-15))</f>
        <v>52.7</v>
      </c>
      <c r="AM254" s="38">
        <f>IFERROR(INDEX(AdvancedStats!$A:$AD,MATCH($A254,AdvancedStats!$B:$B,0),COLUMN()-15),INDEX(AdvancedStats!$A:$AD,MATCH($A254&amp;" NCAA",AdvancedStats!$B:$B,0),COLUMN()-15))</f>
        <v>52.3</v>
      </c>
      <c r="AN254" s="38">
        <f>IFERROR(INDEX(AdvancedStats!$A:$AD,MATCH($A254,AdvancedStats!$B:$B,0),COLUMN()-15),INDEX(AdvancedStats!$A:$AD,MATCH($A254&amp;" NCAA",AdvancedStats!$B:$B,0),COLUMN()-15))</f>
        <v>8.9</v>
      </c>
      <c r="AO254" s="38">
        <f>IFERROR(INDEX(AdvancedStats!$A:$AD,MATCH($A254,AdvancedStats!$B:$B,0),COLUMN()-15),INDEX(AdvancedStats!$A:$AD,MATCH($A254&amp;" NCAA",AdvancedStats!$B:$B,0),COLUMN()-15))</f>
        <v>10.1</v>
      </c>
      <c r="AP254" s="38">
        <f>IFERROR(INDEX(AdvancedStats!$A:$AD,MATCH($A254,AdvancedStats!$B:$B,0),COLUMN()-15),INDEX(AdvancedStats!$A:$AD,MATCH($A254&amp;" NCAA",AdvancedStats!$B:$B,0),COLUMN()-15))</f>
        <v>0.53500000000000003</v>
      </c>
      <c r="AQ254" s="38">
        <f>IFERROR(INDEX(AdvancedStats!$A:$AD,MATCH($A254,AdvancedStats!$B:$B,0),COLUMN()-15),INDEX(AdvancedStats!$A:$AD,MATCH($A254&amp;" NCAA",AdvancedStats!$B:$B,0),COLUMN()-15))</f>
        <v>14.1</v>
      </c>
      <c r="AR254" s="38">
        <f>IFERROR(INDEX(AdvancedStats!$A:$AD,MATCH($A254,AdvancedStats!$B:$B,0),COLUMN()-15),INDEX(AdvancedStats!$A:$AD,MATCH($A254&amp;" NCAA",AdvancedStats!$B:$B,0),COLUMN()-15))</f>
        <v>29.9</v>
      </c>
      <c r="AS254" s="38">
        <f>IFERROR(INDEX(AdvancedStats!$A:$AD,MATCH($A254,AdvancedStats!$B:$B,0),COLUMN()-15),INDEX(AdvancedStats!$A:$AD,MATCH($A254&amp;" NCAA",AdvancedStats!$B:$B,0),COLUMN()-15))</f>
        <v>0.191</v>
      </c>
      <c r="AT254" s="39">
        <f>IFERROR(INDEX(AdvancedOpponentStats!$A:$AD,MATCH($A254,AdvancedOpponentStats!$B:$B,0),COLUMN()-27),INDEX(AdvancedOpponentStats!$A:$AD,MATCH($A254&amp;" NCAA",AdvancedOpponentStats!$B:$B,0),COLUMN()-27))</f>
        <v>101.7</v>
      </c>
      <c r="AU254" s="39">
        <f>IFERROR(INDEX(AdvancedOpponentStats!$A:$AD,MATCH($A254,AdvancedOpponentStats!$B:$B,0),COLUMN()-27),INDEX(AdvancedOpponentStats!$A:$AD,MATCH($A254&amp;" NCAA",AdvancedOpponentStats!$B:$B,0),COLUMN()-27))</f>
        <v>0.3</v>
      </c>
      <c r="AV254" s="39">
        <f>IFERROR(INDEX(AdvancedOpponentStats!$A:$AD,MATCH($A254,AdvancedOpponentStats!$B:$B,0),COLUMN()-27),INDEX(AdvancedOpponentStats!$A:$AD,MATCH($A254&amp;" NCAA",AdvancedOpponentStats!$B:$B,0),COLUMN()-27))</f>
        <v>0.44800000000000001</v>
      </c>
      <c r="AW254" s="39">
        <f>IFERROR(INDEX(AdvancedOpponentStats!$A:$AD,MATCH($A254,AdvancedOpponentStats!$B:$B,0),COLUMN()-27),INDEX(AdvancedOpponentStats!$A:$AD,MATCH($A254&amp;" NCAA",AdvancedOpponentStats!$B:$B,0),COLUMN()-27))</f>
        <v>0.54200000000000004</v>
      </c>
      <c r="AX254" s="39">
        <f>IFERROR(INDEX(AdvancedOpponentStats!$A:$AD,MATCH($A254,AdvancedOpponentStats!$B:$B,0),COLUMN()-27),INDEX(AdvancedOpponentStats!$A:$AD,MATCH($A254&amp;" NCAA",AdvancedOpponentStats!$B:$B,0),COLUMN()-27))</f>
        <v>47.3</v>
      </c>
      <c r="AY254" s="39">
        <f>IFERROR(INDEX(AdvancedOpponentStats!$A:$AD,MATCH($A254,AdvancedOpponentStats!$B:$B,0),COLUMN()-27),INDEX(AdvancedOpponentStats!$A:$AD,MATCH($A254&amp;" NCAA",AdvancedOpponentStats!$B:$B,0),COLUMN()-27))</f>
        <v>50.1</v>
      </c>
      <c r="AZ254" s="39">
        <f>IFERROR(INDEX(AdvancedOpponentStats!$A:$AD,MATCH($A254,AdvancedOpponentStats!$B:$B,0),COLUMN()-27),INDEX(AdvancedOpponentStats!$A:$AD,MATCH($A254&amp;" NCAA",AdvancedOpponentStats!$B:$B,0),COLUMN()-27))</f>
        <v>6.7</v>
      </c>
      <c r="BA254" s="39">
        <f>IFERROR(INDEX(AdvancedOpponentStats!$A:$AD,MATCH($A254,AdvancedOpponentStats!$B:$B,0),COLUMN()-27),INDEX(AdvancedOpponentStats!$A:$AD,MATCH($A254&amp;" NCAA",AdvancedOpponentStats!$B:$B,0),COLUMN()-27))</f>
        <v>8.8000000000000007</v>
      </c>
      <c r="BB254" s="39">
        <f>IFERROR(INDEX(AdvancedOpponentStats!$A:$AD,MATCH($A254,AdvancedOpponentStats!$B:$B,0),COLUMN()-27),INDEX(AdvancedOpponentStats!$A:$AD,MATCH($A254&amp;" NCAA",AdvancedOpponentStats!$B:$B,0),COLUMN()-27))</f>
        <v>0.51</v>
      </c>
      <c r="BC254" s="39">
        <f>IFERROR(INDEX(AdvancedOpponentStats!$A:$AD,MATCH($A254,AdvancedOpponentStats!$B:$B,0),COLUMN()-27),INDEX(AdvancedOpponentStats!$A:$AD,MATCH($A254&amp;" NCAA",AdvancedOpponentStats!$B:$B,0),COLUMN()-27))</f>
        <v>16.3</v>
      </c>
      <c r="BD254" s="39">
        <f>IFERROR(INDEX(AdvancedOpponentStats!$A:$AD,MATCH($A254,AdvancedOpponentStats!$B:$B,0),COLUMN()-27),INDEX(AdvancedOpponentStats!$A:$AD,MATCH($A254&amp;" NCAA",AdvancedOpponentStats!$B:$B,0),COLUMN()-27))</f>
        <v>24</v>
      </c>
      <c r="BE254" s="39">
        <f>IFERROR(INDEX(AdvancedOpponentStats!$A:$AD,MATCH($A254,AdvancedOpponentStats!$B:$B,0),COLUMN()-27),INDEX(AdvancedOpponentStats!$A:$AD,MATCH($A254&amp;" NCAA",AdvancedOpponentStats!$B:$B,0),COLUMN()-27))</f>
        <v>0.218</v>
      </c>
      <c r="BF254" s="41">
        <f>IFERROR(INDEX(TeamRankings!$A:$R,MATCH($A254,TeamRankings!$B:$B,0),COLUMN()-49),INDEX(TeamRankings!$A:$R,MATCH($A254&amp;" NCAA",TeamRankings!$B:$B,0),COLUMN()-49))</f>
        <v>5.85</v>
      </c>
      <c r="BG254" s="41">
        <f>IFERROR(INDEX(TeamRankings!$A:$R,MATCH($A254,TeamRankings!$B:$B,0),COLUMN()-48),INDEX(TeamRankings!$A:$R,MATCH($A254&amp;" NCAA",TeamRankings!$B:$B,0),COLUMN()-48))</f>
        <v>-1.96</v>
      </c>
      <c r="BH254" s="41">
        <f>IFERROR(INDEX(TeamRankings!$A:$R,MATCH($A254,TeamRankings!$B:$B,0),COLUMN()-47),INDEX(TeamRankings!$A:$R,MATCH($A254&amp;" NCAA",TeamRankings!$B:$B,0),COLUMN()-47))</f>
        <v>-1.1299999999999999</v>
      </c>
      <c r="BI254" s="41">
        <f>IFERROR(INDEX(TeamRankings!$A:$R,MATCH($A254,TeamRankings!$B:$B,0),COLUMN()-47),INDEX(TeamRankings!$A:$R,MATCH($A254&amp;" NCAA",TeamRankings!$B:$B,0),COLUMN()-47))</f>
        <v>2.4</v>
      </c>
      <c r="BJ254" s="41">
        <f>IFERROR(INDEX(TeamRankings!$A:$R,MATCH($A254,TeamRankings!$B:$B,0),COLUMN()-47),INDEX(TeamRankings!$A:$R,MATCH($A254&amp;" NCAA",TeamRankings!$B:$B,0),COLUMN()-47))</f>
        <v>1.28</v>
      </c>
      <c r="BK254" s="41">
        <f>IFERROR(INDEX(TeamRankings!$A:$R,MATCH($A254,TeamRankings!$B:$B,0),COLUMN()-47),INDEX(TeamRankings!$A:$R,MATCH($A254&amp;" NCAA",TeamRankings!$B:$B,0),COLUMN()-47))</f>
        <v>107.35</v>
      </c>
      <c r="BL254" s="41">
        <f>IFERROR(INDEX(TeamRankings!$A:$R,MATCH($A254,TeamRankings!$B:$B,0),COLUMN()-47),INDEX(TeamRankings!$A:$R,MATCH($A254&amp;" NCAA",TeamRankings!$B:$B,0),COLUMN()-47))</f>
        <v>104.63</v>
      </c>
      <c r="BM254" s="41">
        <f>IFERROR(INDEX(TeamRankings!$A:$R,MATCH($A254,TeamRankings!$B:$B,0),COLUMN()-47),INDEX(TeamRankings!$A:$R,MATCH($A254&amp;" NCAA",TeamRankings!$B:$B,0),COLUMN()-47))</f>
        <v>2.72</v>
      </c>
      <c r="BN254">
        <f t="shared" si="63"/>
        <v>106</v>
      </c>
      <c r="BO254">
        <f t="shared" si="64"/>
        <v>188</v>
      </c>
      <c r="BP254">
        <f t="shared" si="50"/>
        <v>73.939393939393938</v>
      </c>
      <c r="BQ254" s="41" t="str">
        <f>INDEX(TeamRankings!$A:$R,MATCH($A254,TeamRankings!$B:$B,0),3)</f>
        <v>Big South</v>
      </c>
      <c r="BR254" s="40">
        <f t="shared" si="51"/>
        <v>8.7999999999999972</v>
      </c>
      <c r="BS254" s="40">
        <f t="shared" si="52"/>
        <v>-3.3999999999999975E-2</v>
      </c>
      <c r="BT254" s="40">
        <f t="shared" si="53"/>
        <v>-6.0999999999999999E-2</v>
      </c>
      <c r="BU254" s="40">
        <f t="shared" si="54"/>
        <v>1.7000000000000015E-2</v>
      </c>
      <c r="BV254" s="40">
        <f t="shared" si="55"/>
        <v>5.4000000000000057</v>
      </c>
      <c r="BW254" s="40">
        <f t="shared" si="56"/>
        <v>2.1999999999999957</v>
      </c>
      <c r="BX254" s="40">
        <f t="shared" si="57"/>
        <v>2.2000000000000002</v>
      </c>
      <c r="BY254" s="40">
        <f t="shared" si="58"/>
        <v>1.2999999999999989</v>
      </c>
      <c r="BZ254" s="40">
        <f t="shared" si="59"/>
        <v>2.5000000000000022E-2</v>
      </c>
      <c r="CA254" s="40">
        <f t="shared" si="60"/>
        <v>-2.2000000000000011</v>
      </c>
      <c r="CB254" s="40">
        <f t="shared" si="61"/>
        <v>5.8999999999999986</v>
      </c>
      <c r="CC254" s="40">
        <f t="shared" si="62"/>
        <v>-2.6999999999999996E-2</v>
      </c>
    </row>
    <row r="255" spans="1:81" x14ac:dyDescent="0.25">
      <c r="A255" t="s">
        <v>375</v>
      </c>
      <c r="B255">
        <f>IFERROR(INDEX(BasicStats!$A:$AH,MATCH($A255,BasicStats!$B:$B,0),COLUMN()+1),INDEX(BasicStats!$A:$AH,MATCH($A255&amp;" NCAA",BasicStats!$B:$B,0),COLUMN()+1))</f>
        <v>33</v>
      </c>
      <c r="C255">
        <f>IFERROR(INDEX(BasicStats!$A:$AH,MATCH($A255,BasicStats!$B:$B,0),COLUMN()+1),INDEX(BasicStats!$A:$AH,MATCH($A255&amp;" NCAA",BasicStats!$B:$B,0),COLUMN()+1))</f>
        <v>18</v>
      </c>
      <c r="D255">
        <f>IFERROR(INDEX(BasicStats!$A:$AH,MATCH($A255,BasicStats!$B:$B,0),COLUMN()+1),INDEX(BasicStats!$A:$AH,MATCH($A255&amp;" NCAA",BasicStats!$B:$B,0),COLUMN()+1))</f>
        <v>15</v>
      </c>
      <c r="E255">
        <f>IFERROR(INDEX(BasicStats!$A:$AH,MATCH($A255,BasicStats!$B:$B,0),COLUMN()+1),INDEX(BasicStats!$A:$AH,MATCH($A255&amp;" NCAA",BasicStats!$B:$B,0),COLUMN()+1))</f>
        <v>0.54500000000000004</v>
      </c>
      <c r="F255">
        <f>IFERROR(INDEX(BasicStats!$A:$AH,MATCH($A255,BasicStats!$B:$B,0),COLUMN()+1),INDEX(BasicStats!$A:$AH,MATCH($A255&amp;" NCAA",BasicStats!$B:$B,0),COLUMN()+1))</f>
        <v>2.84</v>
      </c>
      <c r="G255">
        <f>IFERROR(INDEX(BasicStats!$A:$AH,MATCH($A255,BasicStats!$B:$B,0),COLUMN()+1),INDEX(BasicStats!$A:$AH,MATCH($A255&amp;" NCAA",BasicStats!$B:$B,0),COLUMN()+1))</f>
        <v>1.21</v>
      </c>
      <c r="H255">
        <f>IFERROR(INDEX(BasicStats!$A:$AH,MATCH($A255,BasicStats!$B:$B,0),COLUMN()+1),INDEX(BasicStats!$A:$AH,MATCH($A255&amp;" NCAA",BasicStats!$B:$B,0),COLUMN()+1))</f>
        <v>9</v>
      </c>
      <c r="I255">
        <f>IFERROR(INDEX(BasicStats!$A:$AH,MATCH($A255,BasicStats!$B:$B,0),COLUMN()+1),INDEX(BasicStats!$A:$AH,MATCH($A255&amp;" NCAA",BasicStats!$B:$B,0),COLUMN()+1))</f>
        <v>9</v>
      </c>
      <c r="J255">
        <f>IFERROR(INDEX(BasicStats!$A:$AH,MATCH($A255,BasicStats!$B:$B,0),COLUMN()+1),INDEX(BasicStats!$A:$AH,MATCH($A255&amp;" NCAA",BasicStats!$B:$B,0),COLUMN()+1))</f>
        <v>9</v>
      </c>
      <c r="K255">
        <f>IFERROR(INDEX(BasicStats!$A:$AH,MATCH($A255,BasicStats!$B:$B,0),COLUMN()+1),INDEX(BasicStats!$A:$AH,MATCH($A255&amp;" NCAA",BasicStats!$B:$B,0),COLUMN()+1))</f>
        <v>5</v>
      </c>
      <c r="L255">
        <f>IFERROR(INDEX(BasicStats!$A:$AH,MATCH($A255,BasicStats!$B:$B,0),COLUMN()+1),INDEX(BasicStats!$A:$AH,MATCH($A255&amp;" NCAA",BasicStats!$B:$B,0),COLUMN()+1))</f>
        <v>5</v>
      </c>
      <c r="M255">
        <f>IFERROR(INDEX(BasicStats!$A:$AH,MATCH($A255,BasicStats!$B:$B,0),COLUMN()+1),INDEX(BasicStats!$A:$AH,MATCH($A255&amp;" NCAA",BasicStats!$B:$B,0),COLUMN()+1))</f>
        <v>7</v>
      </c>
      <c r="N255">
        <f>IFERROR(INDEX(BasicStats!$A:$AH,MATCH($A255,BasicStats!$B:$B,0),COLUMN()+1),INDEX(BasicStats!$A:$AH,MATCH($A255&amp;" NCAA",BasicStats!$B:$B,0),COLUMN()+1))</f>
        <v>2293</v>
      </c>
      <c r="O255">
        <f>IFERROR(INDEX(BasicStats!$A:$AH,MATCH($A255,BasicStats!$B:$B,0),COLUMN()+1),INDEX(BasicStats!$A:$AH,MATCH($A255&amp;" NCAA",BasicStats!$B:$B,0),COLUMN()+1))</f>
        <v>2239</v>
      </c>
      <c r="P255">
        <f>IFERROR(INDEX(BasicStats!$A:$AH,MATCH($A255,BasicStats!$B:$B,0),COLUMN()+1),INDEX(BasicStats!$A:$AH,MATCH($A255&amp;" NCAA",BasicStats!$B:$B,0),COLUMN()+1))</f>
        <v>0</v>
      </c>
      <c r="Q255">
        <f>IFERROR(INDEX(BasicStats!$A:$AH,MATCH($A255,BasicStats!$B:$B,0),COLUMN()+1),INDEX(BasicStats!$A:$AH,MATCH($A255&amp;" NCAA",BasicStats!$B:$B,0),COLUMN()+1))</f>
        <v>1335</v>
      </c>
      <c r="R255">
        <f>IFERROR(INDEX(BasicStats!$A:$AH,MATCH($A255,BasicStats!$B:$B,0),COLUMN()+1),INDEX(BasicStats!$A:$AH,MATCH($A255&amp;" NCAA",BasicStats!$B:$B,0),COLUMN()+1))</f>
        <v>821</v>
      </c>
      <c r="S255">
        <f>IFERROR(INDEX(BasicStats!$A:$AH,MATCH($A255,BasicStats!$B:$B,0),COLUMN()+1),INDEX(BasicStats!$A:$AH,MATCH($A255&amp;" NCAA",BasicStats!$B:$B,0),COLUMN()+1))</f>
        <v>1914</v>
      </c>
      <c r="T255">
        <f>IFERROR(INDEX(BasicStats!$A:$AH,MATCH($A255,BasicStats!$B:$B,0),COLUMN()+1),INDEX(BasicStats!$A:$AH,MATCH($A255&amp;" NCAA",BasicStats!$B:$B,0),COLUMN()+1))</f>
        <v>0.42899999999999999</v>
      </c>
      <c r="U255">
        <f>IFERROR(INDEX(BasicStats!$A:$AH,MATCH($A255,BasicStats!$B:$B,0),COLUMN()+1),INDEX(BasicStats!$A:$AH,MATCH($A255&amp;" NCAA",BasicStats!$B:$B,0),COLUMN()+1))</f>
        <v>172</v>
      </c>
      <c r="V255">
        <f>IFERROR(INDEX(BasicStats!$A:$AH,MATCH($A255,BasicStats!$B:$B,0),COLUMN()+1),INDEX(BasicStats!$A:$AH,MATCH($A255&amp;" NCAA",BasicStats!$B:$B,0),COLUMN()+1))</f>
        <v>615</v>
      </c>
      <c r="W255">
        <f>IFERROR(INDEX(BasicStats!$A:$AH,MATCH($A255,BasicStats!$B:$B,0),COLUMN()+1),INDEX(BasicStats!$A:$AH,MATCH($A255&amp;" NCAA",BasicStats!$B:$B,0),COLUMN()+1))</f>
        <v>0.28000000000000003</v>
      </c>
      <c r="X255">
        <f>IFERROR(INDEX(BasicStats!$A:$AH,MATCH($A255,BasicStats!$B:$B,0),COLUMN()+1),INDEX(BasicStats!$A:$AH,MATCH($A255&amp;" NCAA",BasicStats!$B:$B,0),COLUMN()+1))</f>
        <v>479</v>
      </c>
      <c r="Y255">
        <f>IFERROR(INDEX(BasicStats!$A:$AH,MATCH($A255,BasicStats!$B:$B,0),COLUMN()+1),INDEX(BasicStats!$A:$AH,MATCH($A255&amp;" NCAA",BasicStats!$B:$B,0),COLUMN()+1))</f>
        <v>704</v>
      </c>
      <c r="Z255">
        <f>IFERROR(INDEX(BasicStats!$A:$AH,MATCH($A255,BasicStats!$B:$B,0),COLUMN()+1),INDEX(BasicStats!$A:$AH,MATCH($A255&amp;" NCAA",BasicStats!$B:$B,0),COLUMN()+1))</f>
        <v>0.68</v>
      </c>
      <c r="AA255">
        <f>IFERROR(INDEX(BasicStats!$A:$AH,MATCH($A255,BasicStats!$B:$B,0),COLUMN()+1),INDEX(BasicStats!$A:$AH,MATCH($A255&amp;" NCAA",BasicStats!$B:$B,0),COLUMN()+1))</f>
        <v>375</v>
      </c>
      <c r="AB255">
        <f>IFERROR(INDEX(BasicStats!$A:$AH,MATCH($A255,BasicStats!$B:$B,0),COLUMN()+1),INDEX(BasicStats!$A:$AH,MATCH($A255&amp;" NCAA",BasicStats!$B:$B,0),COLUMN()+1))</f>
        <v>1194</v>
      </c>
      <c r="AC255">
        <f>IFERROR(INDEX(BasicStats!$A:$AH,MATCH($A255,BasicStats!$B:$B,0),COLUMN()+1),INDEX(BasicStats!$A:$AH,MATCH($A255&amp;" NCAA",BasicStats!$B:$B,0),COLUMN()+1))</f>
        <v>401</v>
      </c>
      <c r="AD255">
        <f>IFERROR(INDEX(BasicStats!$A:$AH,MATCH($A255,BasicStats!$B:$B,0),COLUMN()+1),INDEX(BasicStats!$A:$AH,MATCH($A255&amp;" NCAA",BasicStats!$B:$B,0),COLUMN()+1))</f>
        <v>235</v>
      </c>
      <c r="AE255">
        <f>IFERROR(INDEX(BasicStats!$A:$AH,MATCH($A255,BasicStats!$B:$B,0),COLUMN()+1),INDEX(BasicStats!$A:$AH,MATCH($A255&amp;" NCAA",BasicStats!$B:$B,0),COLUMN()+1))</f>
        <v>129</v>
      </c>
      <c r="AF255">
        <f>IFERROR(INDEX(BasicStats!$A:$AH,MATCH($A255,BasicStats!$B:$B,0),COLUMN()+1),INDEX(BasicStats!$A:$AH,MATCH($A255&amp;" NCAA",BasicStats!$B:$B,0),COLUMN()+1))</f>
        <v>405</v>
      </c>
      <c r="AG255" s="38">
        <f>IFERROR(INDEX(AdvancedStats!$A:$AD,MATCH($A255,AdvancedStats!$B:$B,0),COLUMN()-15),INDEX(AdvancedStats!$A:$AD,MATCH($A255&amp;" NCAA",AdvancedStats!$B:$B,0),COLUMN()-15))</f>
        <v>68.2</v>
      </c>
      <c r="AH255" s="38">
        <f>IFERROR(INDEX(AdvancedStats!$A:$AD,MATCH($A255,AdvancedStats!$B:$B,0),COLUMN()-15),INDEX(AdvancedStats!$A:$AD,MATCH($A255&amp;" NCAA",AdvancedStats!$B:$B,0),COLUMN()-15))</f>
        <v>100.8</v>
      </c>
      <c r="AI255" s="38">
        <f>IFERROR(INDEX(AdvancedStats!$A:$AD,MATCH($A255,AdvancedStats!$B:$B,0),COLUMN()-15),INDEX(AdvancedStats!$A:$AD,MATCH($A255&amp;" NCAA",AdvancedStats!$B:$B,0),COLUMN()-15))</f>
        <v>0.36799999999999999</v>
      </c>
      <c r="AJ255" s="38">
        <f>IFERROR(INDEX(AdvancedStats!$A:$AD,MATCH($A255,AdvancedStats!$B:$B,0),COLUMN()-15),INDEX(AdvancedStats!$A:$AD,MATCH($A255&amp;" NCAA",AdvancedStats!$B:$B,0),COLUMN()-15))</f>
        <v>0.32100000000000001</v>
      </c>
      <c r="AK255" s="38">
        <f>IFERROR(INDEX(AdvancedStats!$A:$AD,MATCH($A255,AdvancedStats!$B:$B,0),COLUMN()-15),INDEX(AdvancedStats!$A:$AD,MATCH($A255&amp;" NCAA",AdvancedStats!$B:$B,0),COLUMN()-15))</f>
        <v>0.51</v>
      </c>
      <c r="AL255" s="38">
        <f>IFERROR(INDEX(AdvancedStats!$A:$AD,MATCH($A255,AdvancedStats!$B:$B,0),COLUMN()-15),INDEX(AdvancedStats!$A:$AD,MATCH($A255&amp;" NCAA",AdvancedStats!$B:$B,0),COLUMN()-15))</f>
        <v>51.2</v>
      </c>
      <c r="AM255" s="38">
        <f>IFERROR(INDEX(AdvancedStats!$A:$AD,MATCH($A255,AdvancedStats!$B:$B,0),COLUMN()-15),INDEX(AdvancedStats!$A:$AD,MATCH($A255&amp;" NCAA",AdvancedStats!$B:$B,0),COLUMN()-15))</f>
        <v>48.8</v>
      </c>
      <c r="AN255" s="38">
        <f>IFERROR(INDEX(AdvancedStats!$A:$AD,MATCH($A255,AdvancedStats!$B:$B,0),COLUMN()-15),INDEX(AdvancedStats!$A:$AD,MATCH($A255&amp;" NCAA",AdvancedStats!$B:$B,0),COLUMN()-15))</f>
        <v>10.3</v>
      </c>
      <c r="AO255" s="38">
        <f>IFERROR(INDEX(AdvancedStats!$A:$AD,MATCH($A255,AdvancedStats!$B:$B,0),COLUMN()-15),INDEX(AdvancedStats!$A:$AD,MATCH($A255&amp;" NCAA",AdvancedStats!$B:$B,0),COLUMN()-15))</f>
        <v>11.4</v>
      </c>
      <c r="AP255" s="38">
        <f>IFERROR(INDEX(AdvancedStats!$A:$AD,MATCH($A255,AdvancedStats!$B:$B,0),COLUMN()-15),INDEX(AdvancedStats!$A:$AD,MATCH($A255&amp;" NCAA",AdvancedStats!$B:$B,0),COLUMN()-15))</f>
        <v>0.47399999999999998</v>
      </c>
      <c r="AQ255" s="38">
        <f>IFERROR(INDEX(AdvancedStats!$A:$AD,MATCH($A255,AdvancedStats!$B:$B,0),COLUMN()-15),INDEX(AdvancedStats!$A:$AD,MATCH($A255&amp;" NCAA",AdvancedStats!$B:$B,0),COLUMN()-15))</f>
        <v>15.3</v>
      </c>
      <c r="AR255" s="38">
        <f>IFERROR(INDEX(AdvancedStats!$A:$AD,MATCH($A255,AdvancedStats!$B:$B,0),COLUMN()-15),INDEX(AdvancedStats!$A:$AD,MATCH($A255&amp;" NCAA",AdvancedStats!$B:$B,0),COLUMN()-15))</f>
        <v>31.2</v>
      </c>
      <c r="AS255" s="38">
        <f>IFERROR(INDEX(AdvancedStats!$A:$AD,MATCH($A255,AdvancedStats!$B:$B,0),COLUMN()-15),INDEX(AdvancedStats!$A:$AD,MATCH($A255&amp;" NCAA",AdvancedStats!$B:$B,0),COLUMN()-15))</f>
        <v>0.25</v>
      </c>
      <c r="AT255" s="39">
        <f>IFERROR(INDEX(AdvancedOpponentStats!$A:$AD,MATCH($A255,AdvancedOpponentStats!$B:$B,0),COLUMN()-27),INDEX(AdvancedOpponentStats!$A:$AD,MATCH($A255&amp;" NCAA",AdvancedOpponentStats!$B:$B,0),COLUMN()-27))</f>
        <v>98.4</v>
      </c>
      <c r="AU255" s="39">
        <f>IFERROR(INDEX(AdvancedOpponentStats!$A:$AD,MATCH($A255,AdvancedOpponentStats!$B:$B,0),COLUMN()-27),INDEX(AdvancedOpponentStats!$A:$AD,MATCH($A255&amp;" NCAA",AdvancedOpponentStats!$B:$B,0),COLUMN()-27))</f>
        <v>0.35699999999999998</v>
      </c>
      <c r="AV255" s="39">
        <f>IFERROR(INDEX(AdvancedOpponentStats!$A:$AD,MATCH($A255,AdvancedOpponentStats!$B:$B,0),COLUMN()-27),INDEX(AdvancedOpponentStats!$A:$AD,MATCH($A255&amp;" NCAA",AdvancedOpponentStats!$B:$B,0),COLUMN()-27))</f>
        <v>0.377</v>
      </c>
      <c r="AW255" s="39">
        <f>IFERROR(INDEX(AdvancedOpponentStats!$A:$AD,MATCH($A255,AdvancedOpponentStats!$B:$B,0),COLUMN()-27),INDEX(AdvancedOpponentStats!$A:$AD,MATCH($A255&amp;" NCAA",AdvancedOpponentStats!$B:$B,0),COLUMN()-27))</f>
        <v>0.52700000000000002</v>
      </c>
      <c r="AX255" s="39">
        <f>IFERROR(INDEX(AdvancedOpponentStats!$A:$AD,MATCH($A255,AdvancedOpponentStats!$B:$B,0),COLUMN()-27),INDEX(AdvancedOpponentStats!$A:$AD,MATCH($A255&amp;" NCAA",AdvancedOpponentStats!$B:$B,0),COLUMN()-27))</f>
        <v>48.8</v>
      </c>
      <c r="AY255" s="39">
        <f>IFERROR(INDEX(AdvancedOpponentStats!$A:$AD,MATCH($A255,AdvancedOpponentStats!$B:$B,0),COLUMN()-27),INDEX(AdvancedOpponentStats!$A:$AD,MATCH($A255&amp;" NCAA",AdvancedOpponentStats!$B:$B,0),COLUMN()-27))</f>
        <v>52.6</v>
      </c>
      <c r="AZ255" s="39">
        <f>IFERROR(INDEX(AdvancedOpponentStats!$A:$AD,MATCH($A255,AdvancedOpponentStats!$B:$B,0),COLUMN()-27),INDEX(AdvancedOpponentStats!$A:$AD,MATCH($A255&amp;" NCAA",AdvancedOpponentStats!$B:$B,0),COLUMN()-27))</f>
        <v>8.4</v>
      </c>
      <c r="BA255" s="39">
        <f>IFERROR(INDEX(AdvancedOpponentStats!$A:$AD,MATCH($A255,AdvancedOpponentStats!$B:$B,0),COLUMN()-27),INDEX(AdvancedOpponentStats!$A:$AD,MATCH($A255&amp;" NCAA",AdvancedOpponentStats!$B:$B,0),COLUMN()-27))</f>
        <v>8.9</v>
      </c>
      <c r="BB255" s="39">
        <f>IFERROR(INDEX(AdvancedOpponentStats!$A:$AD,MATCH($A255,AdvancedOpponentStats!$B:$B,0),COLUMN()-27),INDEX(AdvancedOpponentStats!$A:$AD,MATCH($A255&amp;" NCAA",AdvancedOpponentStats!$B:$B,0),COLUMN()-27))</f>
        <v>0.48699999999999999</v>
      </c>
      <c r="BC255" s="39">
        <f>IFERROR(INDEX(AdvancedOpponentStats!$A:$AD,MATCH($A255,AdvancedOpponentStats!$B:$B,0),COLUMN()-27),INDEX(AdvancedOpponentStats!$A:$AD,MATCH($A255&amp;" NCAA",AdvancedOpponentStats!$B:$B,0),COLUMN()-27))</f>
        <v>17.7</v>
      </c>
      <c r="BD255" s="39">
        <f>IFERROR(INDEX(AdvancedOpponentStats!$A:$AD,MATCH($A255,AdvancedOpponentStats!$B:$B,0),COLUMN()-27),INDEX(AdvancedOpponentStats!$A:$AD,MATCH($A255&amp;" NCAA",AdvancedOpponentStats!$B:$B,0),COLUMN()-27))</f>
        <v>27.6</v>
      </c>
      <c r="BE255" s="39">
        <f>IFERROR(INDEX(AdvancedOpponentStats!$A:$AD,MATCH($A255,AdvancedOpponentStats!$B:$B,0),COLUMN()-27),INDEX(AdvancedOpponentStats!$A:$AD,MATCH($A255&amp;" NCAA",AdvancedOpponentStats!$B:$B,0),COLUMN()-27))</f>
        <v>0.25900000000000001</v>
      </c>
      <c r="BF255" s="41">
        <f>IFERROR(INDEX(TeamRankings!$A:$R,MATCH($A255,TeamRankings!$B:$B,0),COLUMN()-49),INDEX(TeamRankings!$A:$R,MATCH($A255&amp;" NCAA",TeamRankings!$B:$B,0),COLUMN()-49))</f>
        <v>1.64</v>
      </c>
      <c r="BG255" s="41">
        <f>IFERROR(INDEX(TeamRankings!$A:$R,MATCH($A255,TeamRankings!$B:$B,0),COLUMN()-48),INDEX(TeamRankings!$A:$R,MATCH($A255&amp;" NCAA",TeamRankings!$B:$B,0),COLUMN()-48))</f>
        <v>1.21</v>
      </c>
      <c r="BH255" s="41">
        <f>IFERROR(INDEX(TeamRankings!$A:$R,MATCH($A255,TeamRankings!$B:$B,0),COLUMN()-47),INDEX(TeamRankings!$A:$R,MATCH($A255&amp;" NCAA",TeamRankings!$B:$B,0),COLUMN()-47))</f>
        <v>0.09</v>
      </c>
      <c r="BI255" s="41">
        <f>IFERROR(INDEX(TeamRankings!$A:$R,MATCH($A255,TeamRankings!$B:$B,0),COLUMN()-47),INDEX(TeamRankings!$A:$R,MATCH($A255&amp;" NCAA",TeamRankings!$B:$B,0),COLUMN()-47))</f>
        <v>2.76</v>
      </c>
      <c r="BJ255" s="41">
        <f>IFERROR(INDEX(TeamRankings!$A:$R,MATCH($A255,TeamRankings!$B:$B,0),COLUMN()-47),INDEX(TeamRankings!$A:$R,MATCH($A255&amp;" NCAA",TeamRankings!$B:$B,0),COLUMN()-47))</f>
        <v>2.84</v>
      </c>
      <c r="BK255" s="41">
        <f>IFERROR(INDEX(TeamRankings!$A:$R,MATCH($A255,TeamRankings!$B:$B,0),COLUMN()-47),INDEX(TeamRankings!$A:$R,MATCH($A255&amp;" NCAA",TeamRankings!$B:$B,0),COLUMN()-47))</f>
        <v>103.08</v>
      </c>
      <c r="BL255" s="41">
        <f>IFERROR(INDEX(TeamRankings!$A:$R,MATCH($A255,TeamRankings!$B:$B,0),COLUMN()-47),INDEX(TeamRankings!$A:$R,MATCH($A255&amp;" NCAA",TeamRankings!$B:$B,0),COLUMN()-47))</f>
        <v>99.14</v>
      </c>
      <c r="BM255" s="41">
        <f>IFERROR(INDEX(TeamRankings!$A:$R,MATCH($A255,TeamRankings!$B:$B,0),COLUMN()-47),INDEX(TeamRankings!$A:$R,MATCH($A255&amp;" NCAA",TeamRankings!$B:$B,0),COLUMN()-47))</f>
        <v>3.94</v>
      </c>
      <c r="BN255">
        <f t="shared" si="63"/>
        <v>177</v>
      </c>
      <c r="BO255">
        <f t="shared" si="64"/>
        <v>109</v>
      </c>
      <c r="BP255">
        <f t="shared" si="50"/>
        <v>69.484848484848484</v>
      </c>
      <c r="BQ255" s="41" t="str">
        <f>INDEX(TeamRankings!$A:$R,MATCH($A255,TeamRankings!$B:$B,0),3)</f>
        <v>A-10</v>
      </c>
      <c r="BR255" s="40">
        <f t="shared" si="51"/>
        <v>2.3999999999999915</v>
      </c>
      <c r="BS255" s="40">
        <f t="shared" si="52"/>
        <v>1.100000000000001E-2</v>
      </c>
      <c r="BT255" s="40">
        <f t="shared" si="53"/>
        <v>-5.5999999999999994E-2</v>
      </c>
      <c r="BU255" s="40">
        <f t="shared" si="54"/>
        <v>-1.7000000000000015E-2</v>
      </c>
      <c r="BV255" s="40">
        <f t="shared" si="55"/>
        <v>2.4000000000000057</v>
      </c>
      <c r="BW255" s="40">
        <f t="shared" si="56"/>
        <v>-3.8000000000000043</v>
      </c>
      <c r="BX255" s="40">
        <f t="shared" si="57"/>
        <v>1.9000000000000004</v>
      </c>
      <c r="BY255" s="40">
        <f t="shared" si="58"/>
        <v>2.5</v>
      </c>
      <c r="BZ255" s="40">
        <f t="shared" si="59"/>
        <v>-1.3000000000000012E-2</v>
      </c>
      <c r="CA255" s="40">
        <f t="shared" si="60"/>
        <v>-2.3999999999999986</v>
      </c>
      <c r="CB255" s="40">
        <f t="shared" si="61"/>
        <v>3.5999999999999979</v>
      </c>
      <c r="CC255" s="40">
        <f t="shared" si="62"/>
        <v>-9.000000000000008E-3</v>
      </c>
    </row>
    <row r="256" spans="1:81" x14ac:dyDescent="0.25">
      <c r="A256" t="s">
        <v>376</v>
      </c>
      <c r="B256">
        <f>IFERROR(INDEX(BasicStats!$A:$AH,MATCH($A256,BasicStats!$B:$B,0),COLUMN()+1),INDEX(BasicStats!$A:$AH,MATCH($A256&amp;" NCAA",BasicStats!$B:$B,0),COLUMN()+1))</f>
        <v>32</v>
      </c>
      <c r="C256">
        <f>IFERROR(INDEX(BasicStats!$A:$AH,MATCH($A256,BasicStats!$B:$B,0),COLUMN()+1),INDEX(BasicStats!$A:$AH,MATCH($A256&amp;" NCAA",BasicStats!$B:$B,0),COLUMN()+1))</f>
        <v>13</v>
      </c>
      <c r="D256">
        <f>IFERROR(INDEX(BasicStats!$A:$AH,MATCH($A256,BasicStats!$B:$B,0),COLUMN()+1),INDEX(BasicStats!$A:$AH,MATCH($A256&amp;" NCAA",BasicStats!$B:$B,0),COLUMN()+1))</f>
        <v>19</v>
      </c>
      <c r="E256">
        <f>IFERROR(INDEX(BasicStats!$A:$AH,MATCH($A256,BasicStats!$B:$B,0),COLUMN()+1),INDEX(BasicStats!$A:$AH,MATCH($A256&amp;" NCAA",BasicStats!$B:$B,0),COLUMN()+1))</f>
        <v>0.40600000000000003</v>
      </c>
      <c r="F256">
        <f>IFERROR(INDEX(BasicStats!$A:$AH,MATCH($A256,BasicStats!$B:$B,0),COLUMN()+1),INDEX(BasicStats!$A:$AH,MATCH($A256&amp;" NCAA",BasicStats!$B:$B,0),COLUMN()+1))</f>
        <v>-6.61</v>
      </c>
      <c r="G256">
        <f>IFERROR(INDEX(BasicStats!$A:$AH,MATCH($A256,BasicStats!$B:$B,0),COLUMN()+1),INDEX(BasicStats!$A:$AH,MATCH($A256&amp;" NCAA",BasicStats!$B:$B,0),COLUMN()+1))</f>
        <v>-2.11</v>
      </c>
      <c r="H256">
        <f>IFERROR(INDEX(BasicStats!$A:$AH,MATCH($A256,BasicStats!$B:$B,0),COLUMN()+1),INDEX(BasicStats!$A:$AH,MATCH($A256&amp;" NCAA",BasicStats!$B:$B,0),COLUMN()+1))</f>
        <v>8</v>
      </c>
      <c r="I256">
        <f>IFERROR(INDEX(BasicStats!$A:$AH,MATCH($A256,BasicStats!$B:$B,0),COLUMN()+1),INDEX(BasicStats!$A:$AH,MATCH($A256&amp;" NCAA",BasicStats!$B:$B,0),COLUMN()+1))</f>
        <v>10</v>
      </c>
      <c r="J256">
        <f>IFERROR(INDEX(BasicStats!$A:$AH,MATCH($A256,BasicStats!$B:$B,0),COLUMN()+1),INDEX(BasicStats!$A:$AH,MATCH($A256&amp;" NCAA",BasicStats!$B:$B,0),COLUMN()+1))</f>
        <v>9</v>
      </c>
      <c r="K256">
        <f>IFERROR(INDEX(BasicStats!$A:$AH,MATCH($A256,BasicStats!$B:$B,0),COLUMN()+1),INDEX(BasicStats!$A:$AH,MATCH($A256&amp;" NCAA",BasicStats!$B:$B,0),COLUMN()+1))</f>
        <v>7</v>
      </c>
      <c r="L256">
        <f>IFERROR(INDEX(BasicStats!$A:$AH,MATCH($A256,BasicStats!$B:$B,0),COLUMN()+1),INDEX(BasicStats!$A:$AH,MATCH($A256&amp;" NCAA",BasicStats!$B:$B,0),COLUMN()+1))</f>
        <v>4</v>
      </c>
      <c r="M256">
        <f>IFERROR(INDEX(BasicStats!$A:$AH,MATCH($A256,BasicStats!$B:$B,0),COLUMN()+1),INDEX(BasicStats!$A:$AH,MATCH($A256&amp;" NCAA",BasicStats!$B:$B,0),COLUMN()+1))</f>
        <v>11</v>
      </c>
      <c r="N256">
        <f>IFERROR(INDEX(BasicStats!$A:$AH,MATCH($A256,BasicStats!$B:$B,0),COLUMN()+1),INDEX(BasicStats!$A:$AH,MATCH($A256&amp;" NCAA",BasicStats!$B:$B,0),COLUMN()+1))</f>
        <v>2367</v>
      </c>
      <c r="O256">
        <f>IFERROR(INDEX(BasicStats!$A:$AH,MATCH($A256,BasicStats!$B:$B,0),COLUMN()+1),INDEX(BasicStats!$A:$AH,MATCH($A256&amp;" NCAA",BasicStats!$B:$B,0),COLUMN()+1))</f>
        <v>2481</v>
      </c>
      <c r="P256">
        <f>IFERROR(INDEX(BasicStats!$A:$AH,MATCH($A256,BasicStats!$B:$B,0),COLUMN()+1),INDEX(BasicStats!$A:$AH,MATCH($A256&amp;" NCAA",BasicStats!$B:$B,0),COLUMN()+1))</f>
        <v>0</v>
      </c>
      <c r="Q256">
        <f>IFERROR(INDEX(BasicStats!$A:$AH,MATCH($A256,BasicStats!$B:$B,0),COLUMN()+1),INDEX(BasicStats!$A:$AH,MATCH($A256&amp;" NCAA",BasicStats!$B:$B,0),COLUMN()+1))</f>
        <v>1305</v>
      </c>
      <c r="R256">
        <f>IFERROR(INDEX(BasicStats!$A:$AH,MATCH($A256,BasicStats!$B:$B,0),COLUMN()+1),INDEX(BasicStats!$A:$AH,MATCH($A256&amp;" NCAA",BasicStats!$B:$B,0),COLUMN()+1))</f>
        <v>795</v>
      </c>
      <c r="S256">
        <f>IFERROR(INDEX(BasicStats!$A:$AH,MATCH($A256,BasicStats!$B:$B,0),COLUMN()+1),INDEX(BasicStats!$A:$AH,MATCH($A256&amp;" NCAA",BasicStats!$B:$B,0),COLUMN()+1))</f>
        <v>1861</v>
      </c>
      <c r="T256">
        <f>IFERROR(INDEX(BasicStats!$A:$AH,MATCH($A256,BasicStats!$B:$B,0),COLUMN()+1),INDEX(BasicStats!$A:$AH,MATCH($A256&amp;" NCAA",BasicStats!$B:$B,0),COLUMN()+1))</f>
        <v>0.42699999999999999</v>
      </c>
      <c r="U256">
        <f>IFERROR(INDEX(BasicStats!$A:$AH,MATCH($A256,BasicStats!$B:$B,0),COLUMN()+1),INDEX(BasicStats!$A:$AH,MATCH($A256&amp;" NCAA",BasicStats!$B:$B,0),COLUMN()+1))</f>
        <v>277</v>
      </c>
      <c r="V256">
        <f>IFERROR(INDEX(BasicStats!$A:$AH,MATCH($A256,BasicStats!$B:$B,0),COLUMN()+1),INDEX(BasicStats!$A:$AH,MATCH($A256&amp;" NCAA",BasicStats!$B:$B,0),COLUMN()+1))</f>
        <v>793</v>
      </c>
      <c r="W256">
        <f>IFERROR(INDEX(BasicStats!$A:$AH,MATCH($A256,BasicStats!$B:$B,0),COLUMN()+1),INDEX(BasicStats!$A:$AH,MATCH($A256&amp;" NCAA",BasicStats!$B:$B,0),COLUMN()+1))</f>
        <v>0.34899999999999998</v>
      </c>
      <c r="X256">
        <f>IFERROR(INDEX(BasicStats!$A:$AH,MATCH($A256,BasicStats!$B:$B,0),COLUMN()+1),INDEX(BasicStats!$A:$AH,MATCH($A256&amp;" NCAA",BasicStats!$B:$B,0),COLUMN()+1))</f>
        <v>500</v>
      </c>
      <c r="Y256">
        <f>IFERROR(INDEX(BasicStats!$A:$AH,MATCH($A256,BasicStats!$B:$B,0),COLUMN()+1),INDEX(BasicStats!$A:$AH,MATCH($A256&amp;" NCAA",BasicStats!$B:$B,0),COLUMN()+1))</f>
        <v>729</v>
      </c>
      <c r="Z256">
        <f>IFERROR(INDEX(BasicStats!$A:$AH,MATCH($A256,BasicStats!$B:$B,0),COLUMN()+1),INDEX(BasicStats!$A:$AH,MATCH($A256&amp;" NCAA",BasicStats!$B:$B,0),COLUMN()+1))</f>
        <v>0.68600000000000005</v>
      </c>
      <c r="AA256">
        <f>IFERROR(INDEX(BasicStats!$A:$AH,MATCH($A256,BasicStats!$B:$B,0),COLUMN()+1),INDEX(BasicStats!$A:$AH,MATCH($A256&amp;" NCAA",BasicStats!$B:$B,0),COLUMN()+1))</f>
        <v>316</v>
      </c>
      <c r="AB256">
        <f>IFERROR(INDEX(BasicStats!$A:$AH,MATCH($A256,BasicStats!$B:$B,0),COLUMN()+1),INDEX(BasicStats!$A:$AH,MATCH($A256&amp;" NCAA",BasicStats!$B:$B,0),COLUMN()+1))</f>
        <v>1221</v>
      </c>
      <c r="AC256">
        <f>IFERROR(INDEX(BasicStats!$A:$AH,MATCH($A256,BasicStats!$B:$B,0),COLUMN()+1),INDEX(BasicStats!$A:$AH,MATCH($A256&amp;" NCAA",BasicStats!$B:$B,0),COLUMN()+1))</f>
        <v>424</v>
      </c>
      <c r="AD256">
        <f>IFERROR(INDEX(BasicStats!$A:$AH,MATCH($A256,BasicStats!$B:$B,0),COLUMN()+1),INDEX(BasicStats!$A:$AH,MATCH($A256&amp;" NCAA",BasicStats!$B:$B,0),COLUMN()+1))</f>
        <v>171</v>
      </c>
      <c r="AE256">
        <f>IFERROR(INDEX(BasicStats!$A:$AH,MATCH($A256,BasicStats!$B:$B,0),COLUMN()+1),INDEX(BasicStats!$A:$AH,MATCH($A256&amp;" NCAA",BasicStats!$B:$B,0),COLUMN()+1))</f>
        <v>103</v>
      </c>
      <c r="AF256">
        <f>IFERROR(INDEX(BasicStats!$A:$AH,MATCH($A256,BasicStats!$B:$B,0),COLUMN()+1),INDEX(BasicStats!$A:$AH,MATCH($A256&amp;" NCAA",BasicStats!$B:$B,0),COLUMN()+1))</f>
        <v>438</v>
      </c>
      <c r="AG256" s="38">
        <f>IFERROR(INDEX(AdvancedStats!$A:$AD,MATCH($A256,AdvancedStats!$B:$B,0),COLUMN()-15),INDEX(AdvancedStats!$A:$AD,MATCH($A256&amp;" NCAA",AdvancedStats!$B:$B,0),COLUMN()-15))</f>
        <v>71.7</v>
      </c>
      <c r="AH256" s="38">
        <f>IFERROR(INDEX(AdvancedStats!$A:$AD,MATCH($A256,AdvancedStats!$B:$B,0),COLUMN()-15),INDEX(AdvancedStats!$A:$AD,MATCH($A256&amp;" NCAA",AdvancedStats!$B:$B,0),COLUMN()-15))</f>
        <v>101.2</v>
      </c>
      <c r="AI256" s="38">
        <f>IFERROR(INDEX(AdvancedStats!$A:$AD,MATCH($A256,AdvancedStats!$B:$B,0),COLUMN()-15),INDEX(AdvancedStats!$A:$AD,MATCH($A256&amp;" NCAA",AdvancedStats!$B:$B,0),COLUMN()-15))</f>
        <v>0.39200000000000002</v>
      </c>
      <c r="AJ256" s="38">
        <f>IFERROR(INDEX(AdvancedStats!$A:$AD,MATCH($A256,AdvancedStats!$B:$B,0),COLUMN()-15),INDEX(AdvancedStats!$A:$AD,MATCH($A256&amp;" NCAA",AdvancedStats!$B:$B,0),COLUMN()-15))</f>
        <v>0.42599999999999999</v>
      </c>
      <c r="AK256" s="38">
        <f>IFERROR(INDEX(AdvancedStats!$A:$AD,MATCH($A256,AdvancedStats!$B:$B,0),COLUMN()-15),INDEX(AdvancedStats!$A:$AD,MATCH($A256&amp;" NCAA",AdvancedStats!$B:$B,0),COLUMN()-15))</f>
        <v>0.53600000000000003</v>
      </c>
      <c r="AL256" s="38">
        <f>IFERROR(INDEX(AdvancedStats!$A:$AD,MATCH($A256,AdvancedStats!$B:$B,0),COLUMN()-15),INDEX(AdvancedStats!$A:$AD,MATCH($A256&amp;" NCAA",AdvancedStats!$B:$B,0),COLUMN()-15))</f>
        <v>51.3</v>
      </c>
      <c r="AM256" s="38">
        <f>IFERROR(INDEX(AdvancedStats!$A:$AD,MATCH($A256,AdvancedStats!$B:$B,0),COLUMN()-15),INDEX(AdvancedStats!$A:$AD,MATCH($A256&amp;" NCAA",AdvancedStats!$B:$B,0),COLUMN()-15))</f>
        <v>53.3</v>
      </c>
      <c r="AN256" s="38">
        <f>IFERROR(INDEX(AdvancedStats!$A:$AD,MATCH($A256,AdvancedStats!$B:$B,0),COLUMN()-15),INDEX(AdvancedStats!$A:$AD,MATCH($A256&amp;" NCAA",AdvancedStats!$B:$B,0),COLUMN()-15))</f>
        <v>7.3</v>
      </c>
      <c r="AO256" s="38">
        <f>IFERROR(INDEX(AdvancedStats!$A:$AD,MATCH($A256,AdvancedStats!$B:$B,0),COLUMN()-15),INDEX(AdvancedStats!$A:$AD,MATCH($A256&amp;" NCAA",AdvancedStats!$B:$B,0),COLUMN()-15))</f>
        <v>8.5</v>
      </c>
      <c r="AP256" s="38">
        <f>IFERROR(INDEX(AdvancedStats!$A:$AD,MATCH($A256,AdvancedStats!$B:$B,0),COLUMN()-15),INDEX(AdvancedStats!$A:$AD,MATCH($A256&amp;" NCAA",AdvancedStats!$B:$B,0),COLUMN()-15))</f>
        <v>0.502</v>
      </c>
      <c r="AQ256" s="38">
        <f>IFERROR(INDEX(AdvancedStats!$A:$AD,MATCH($A256,AdvancedStats!$B:$B,0),COLUMN()-15),INDEX(AdvancedStats!$A:$AD,MATCH($A256&amp;" NCAA",AdvancedStats!$B:$B,0),COLUMN()-15))</f>
        <v>16.600000000000001</v>
      </c>
      <c r="AR256" s="38">
        <f>IFERROR(INDEX(AdvancedStats!$A:$AD,MATCH($A256,AdvancedStats!$B:$B,0),COLUMN()-15),INDEX(AdvancedStats!$A:$AD,MATCH($A256&amp;" NCAA",AdvancedStats!$B:$B,0),COLUMN()-15))</f>
        <v>26.5</v>
      </c>
      <c r="AS256" s="38">
        <f>IFERROR(INDEX(AdvancedStats!$A:$AD,MATCH($A256,AdvancedStats!$B:$B,0),COLUMN()-15),INDEX(AdvancedStats!$A:$AD,MATCH($A256&amp;" NCAA",AdvancedStats!$B:$B,0),COLUMN()-15))</f>
        <v>0.26900000000000002</v>
      </c>
      <c r="AT256" s="39">
        <f>IFERROR(INDEX(AdvancedOpponentStats!$A:$AD,MATCH($A256,AdvancedOpponentStats!$B:$B,0),COLUMN()-27),INDEX(AdvancedOpponentStats!$A:$AD,MATCH($A256&amp;" NCAA",AdvancedOpponentStats!$B:$B,0),COLUMN()-27))</f>
        <v>106</v>
      </c>
      <c r="AU256" s="39">
        <f>IFERROR(INDEX(AdvancedOpponentStats!$A:$AD,MATCH($A256,AdvancedOpponentStats!$B:$B,0),COLUMN()-27),INDEX(AdvancedOpponentStats!$A:$AD,MATCH($A256&amp;" NCAA",AdvancedOpponentStats!$B:$B,0),COLUMN()-27))</f>
        <v>0.3</v>
      </c>
      <c r="AV256" s="39">
        <f>IFERROR(INDEX(AdvancedOpponentStats!$A:$AD,MATCH($A256,AdvancedOpponentStats!$B:$B,0),COLUMN()-27),INDEX(AdvancedOpponentStats!$A:$AD,MATCH($A256&amp;" NCAA",AdvancedOpponentStats!$B:$B,0),COLUMN()-27))</f>
        <v>0.39400000000000002</v>
      </c>
      <c r="AW256" s="39">
        <f>IFERROR(INDEX(AdvancedOpponentStats!$A:$AD,MATCH($A256,AdvancedOpponentStats!$B:$B,0),COLUMN()-27),INDEX(AdvancedOpponentStats!$A:$AD,MATCH($A256&amp;" NCAA",AdvancedOpponentStats!$B:$B,0),COLUMN()-27))</f>
        <v>0.54600000000000004</v>
      </c>
      <c r="AX256" s="39">
        <f>IFERROR(INDEX(AdvancedOpponentStats!$A:$AD,MATCH($A256,AdvancedOpponentStats!$B:$B,0),COLUMN()-27),INDEX(AdvancedOpponentStats!$A:$AD,MATCH($A256&amp;" NCAA",AdvancedOpponentStats!$B:$B,0),COLUMN()-27))</f>
        <v>48.7</v>
      </c>
      <c r="AY256" s="39">
        <f>IFERROR(INDEX(AdvancedOpponentStats!$A:$AD,MATCH($A256,AdvancedOpponentStats!$B:$B,0),COLUMN()-27),INDEX(AdvancedOpponentStats!$A:$AD,MATCH($A256&amp;" NCAA",AdvancedOpponentStats!$B:$B,0),COLUMN()-27))</f>
        <v>51.7</v>
      </c>
      <c r="AZ256" s="39">
        <f>IFERROR(INDEX(AdvancedOpponentStats!$A:$AD,MATCH($A256,AdvancedOpponentStats!$B:$B,0),COLUMN()-27),INDEX(AdvancedOpponentStats!$A:$AD,MATCH($A256&amp;" NCAA",AdvancedOpponentStats!$B:$B,0),COLUMN()-27))</f>
        <v>8.5</v>
      </c>
      <c r="BA256" s="39">
        <f>IFERROR(INDEX(AdvancedOpponentStats!$A:$AD,MATCH($A256,AdvancedOpponentStats!$B:$B,0),COLUMN()-27),INDEX(AdvancedOpponentStats!$A:$AD,MATCH($A256&amp;" NCAA",AdvancedOpponentStats!$B:$B,0),COLUMN()-27))</f>
        <v>10.1</v>
      </c>
      <c r="BB256" s="39">
        <f>IFERROR(INDEX(AdvancedOpponentStats!$A:$AD,MATCH($A256,AdvancedOpponentStats!$B:$B,0),COLUMN()-27),INDEX(AdvancedOpponentStats!$A:$AD,MATCH($A256&amp;" NCAA",AdvancedOpponentStats!$B:$B,0),COLUMN()-27))</f>
        <v>0.51600000000000001</v>
      </c>
      <c r="BC256" s="39">
        <f>IFERROR(INDEX(AdvancedOpponentStats!$A:$AD,MATCH($A256,AdvancedOpponentStats!$B:$B,0),COLUMN()-27),INDEX(AdvancedOpponentStats!$A:$AD,MATCH($A256&amp;" NCAA",AdvancedOpponentStats!$B:$B,0),COLUMN()-27))</f>
        <v>13.8</v>
      </c>
      <c r="BD256" s="39">
        <f>IFERROR(INDEX(AdvancedOpponentStats!$A:$AD,MATCH($A256,AdvancedOpponentStats!$B:$B,0),COLUMN()-27),INDEX(AdvancedOpponentStats!$A:$AD,MATCH($A256&amp;" NCAA",AdvancedOpponentStats!$B:$B,0),COLUMN()-27))</f>
        <v>23.9</v>
      </c>
      <c r="BE256" s="39">
        <f>IFERROR(INDEX(AdvancedOpponentStats!$A:$AD,MATCH($A256,AdvancedOpponentStats!$B:$B,0),COLUMN()-27),INDEX(AdvancedOpponentStats!$A:$AD,MATCH($A256&amp;" NCAA",AdvancedOpponentStats!$B:$B,0),COLUMN()-27))</f>
        <v>0.216</v>
      </c>
      <c r="BF256" s="41">
        <f>IFERROR(INDEX(TeamRankings!$A:$R,MATCH($A256,TeamRankings!$B:$B,0),COLUMN()-49),INDEX(TeamRankings!$A:$R,MATCH($A256&amp;" NCAA",TeamRankings!$B:$B,0),COLUMN()-49))</f>
        <v>-3.56</v>
      </c>
      <c r="BG256" s="41">
        <f>IFERROR(INDEX(TeamRankings!$A:$R,MATCH($A256,TeamRankings!$B:$B,0),COLUMN()-48),INDEX(TeamRankings!$A:$R,MATCH($A256&amp;" NCAA",TeamRankings!$B:$B,0),COLUMN()-48))</f>
        <v>-2.11</v>
      </c>
      <c r="BH256" s="41">
        <f>IFERROR(INDEX(TeamRankings!$A:$R,MATCH($A256,TeamRankings!$B:$B,0),COLUMN()-47),INDEX(TeamRankings!$A:$R,MATCH($A256&amp;" NCAA",TeamRankings!$B:$B,0),COLUMN()-47))</f>
        <v>2.13</v>
      </c>
      <c r="BI256" s="41">
        <f>IFERROR(INDEX(TeamRankings!$A:$R,MATCH($A256,TeamRankings!$B:$B,0),COLUMN()-47),INDEX(TeamRankings!$A:$R,MATCH($A256&amp;" NCAA",TeamRankings!$B:$B,0),COLUMN()-47))</f>
        <v>-8.75</v>
      </c>
      <c r="BJ256" s="41">
        <f>IFERROR(INDEX(TeamRankings!$A:$R,MATCH($A256,TeamRankings!$B:$B,0),COLUMN()-47),INDEX(TeamRankings!$A:$R,MATCH($A256&amp;" NCAA",TeamRankings!$B:$B,0),COLUMN()-47))</f>
        <v>-6.61</v>
      </c>
      <c r="BK256" s="41">
        <f>IFERROR(INDEX(TeamRankings!$A:$R,MATCH($A256,TeamRankings!$B:$B,0),COLUMN()-47),INDEX(TeamRankings!$A:$R,MATCH($A256&amp;" NCAA",TeamRankings!$B:$B,0),COLUMN()-47))</f>
        <v>102.24</v>
      </c>
      <c r="BL256" s="41">
        <f>IFERROR(INDEX(TeamRankings!$A:$R,MATCH($A256,TeamRankings!$B:$B,0),COLUMN()-47),INDEX(TeamRankings!$A:$R,MATCH($A256&amp;" NCAA",TeamRankings!$B:$B,0),COLUMN()-47))</f>
        <v>110.51</v>
      </c>
      <c r="BM256" s="41">
        <f>IFERROR(INDEX(TeamRankings!$A:$R,MATCH($A256,TeamRankings!$B:$B,0),COLUMN()-47),INDEX(TeamRankings!$A:$R,MATCH($A256&amp;" NCAA",TeamRankings!$B:$B,0),COLUMN()-47))</f>
        <v>-8.2799999999999994</v>
      </c>
      <c r="BN256">
        <f t="shared" si="63"/>
        <v>188</v>
      </c>
      <c r="BO256">
        <f t="shared" si="64"/>
        <v>292.5</v>
      </c>
      <c r="BP256">
        <f t="shared" si="50"/>
        <v>73.96875</v>
      </c>
      <c r="BQ256" s="41" t="str">
        <f>INDEX(TeamRankings!$A:$R,MATCH($A256,TeamRankings!$B:$B,0),3)</f>
        <v>CUSA</v>
      </c>
      <c r="BR256" s="40">
        <f t="shared" si="51"/>
        <v>-4.7999999999999972</v>
      </c>
      <c r="BS256" s="40">
        <f t="shared" si="52"/>
        <v>9.2000000000000026E-2</v>
      </c>
      <c r="BT256" s="40">
        <f t="shared" si="53"/>
        <v>3.1999999999999973E-2</v>
      </c>
      <c r="BU256" s="40">
        <f t="shared" si="54"/>
        <v>-1.0000000000000009E-2</v>
      </c>
      <c r="BV256" s="40">
        <f t="shared" si="55"/>
        <v>2.5999999999999943</v>
      </c>
      <c r="BW256" s="40">
        <f t="shared" si="56"/>
        <v>1.5999999999999943</v>
      </c>
      <c r="BX256" s="40">
        <f t="shared" si="57"/>
        <v>-1.2000000000000002</v>
      </c>
      <c r="BY256" s="40">
        <f t="shared" si="58"/>
        <v>-1.5999999999999996</v>
      </c>
      <c r="BZ256" s="40">
        <f t="shared" si="59"/>
        <v>-1.4000000000000012E-2</v>
      </c>
      <c r="CA256" s="40">
        <f t="shared" si="60"/>
        <v>2.8000000000000007</v>
      </c>
      <c r="CB256" s="40">
        <f t="shared" si="61"/>
        <v>2.6000000000000014</v>
      </c>
      <c r="CC256" s="40">
        <f t="shared" si="62"/>
        <v>5.3000000000000019E-2</v>
      </c>
    </row>
    <row r="257" spans="1:81" x14ac:dyDescent="0.25">
      <c r="A257" t="s">
        <v>377</v>
      </c>
      <c r="B257">
        <f>IFERROR(INDEX(BasicStats!$A:$AH,MATCH($A257,BasicStats!$B:$B,0),COLUMN()+1),INDEX(BasicStats!$A:$AH,MATCH($A257&amp;" NCAA",BasicStats!$B:$B,0),COLUMN()+1))</f>
        <v>33</v>
      </c>
      <c r="C257">
        <f>IFERROR(INDEX(BasicStats!$A:$AH,MATCH($A257,BasicStats!$B:$B,0),COLUMN()+1),INDEX(BasicStats!$A:$AH,MATCH($A257&amp;" NCAA",BasicStats!$B:$B,0),COLUMN()+1))</f>
        <v>13</v>
      </c>
      <c r="D257">
        <f>IFERROR(INDEX(BasicStats!$A:$AH,MATCH($A257,BasicStats!$B:$B,0),COLUMN()+1),INDEX(BasicStats!$A:$AH,MATCH($A257&amp;" NCAA",BasicStats!$B:$B,0),COLUMN()+1))</f>
        <v>20</v>
      </c>
      <c r="E257">
        <f>IFERROR(INDEX(BasicStats!$A:$AH,MATCH($A257,BasicStats!$B:$B,0),COLUMN()+1),INDEX(BasicStats!$A:$AH,MATCH($A257&amp;" NCAA",BasicStats!$B:$B,0),COLUMN()+1))</f>
        <v>0.39400000000000002</v>
      </c>
      <c r="F257">
        <f>IFERROR(INDEX(BasicStats!$A:$AH,MATCH($A257,BasicStats!$B:$B,0),COLUMN()+1),INDEX(BasicStats!$A:$AH,MATCH($A257&amp;" NCAA",BasicStats!$B:$B,0),COLUMN()+1))</f>
        <v>-1.35</v>
      </c>
      <c r="G257">
        <f>IFERROR(INDEX(BasicStats!$A:$AH,MATCH($A257,BasicStats!$B:$B,0),COLUMN()+1),INDEX(BasicStats!$A:$AH,MATCH($A257&amp;" NCAA",BasicStats!$B:$B,0),COLUMN()+1))</f>
        <v>-0.77</v>
      </c>
      <c r="H257">
        <f>IFERROR(INDEX(BasicStats!$A:$AH,MATCH($A257,BasicStats!$B:$B,0),COLUMN()+1),INDEX(BasicStats!$A:$AH,MATCH($A257&amp;" NCAA",BasicStats!$B:$B,0),COLUMN()+1))</f>
        <v>6</v>
      </c>
      <c r="I257">
        <f>IFERROR(INDEX(BasicStats!$A:$AH,MATCH($A257,BasicStats!$B:$B,0),COLUMN()+1),INDEX(BasicStats!$A:$AH,MATCH($A257&amp;" NCAA",BasicStats!$B:$B,0),COLUMN()+1))</f>
        <v>12</v>
      </c>
      <c r="J257">
        <f>IFERROR(INDEX(BasicStats!$A:$AH,MATCH($A257,BasicStats!$B:$B,0),COLUMN()+1),INDEX(BasicStats!$A:$AH,MATCH($A257&amp;" NCAA",BasicStats!$B:$B,0),COLUMN()+1))</f>
        <v>7</v>
      </c>
      <c r="K257">
        <f>IFERROR(INDEX(BasicStats!$A:$AH,MATCH($A257,BasicStats!$B:$B,0),COLUMN()+1),INDEX(BasicStats!$A:$AH,MATCH($A257&amp;" NCAA",BasicStats!$B:$B,0),COLUMN()+1))</f>
        <v>10</v>
      </c>
      <c r="L257">
        <f>IFERROR(INDEX(BasicStats!$A:$AH,MATCH($A257,BasicStats!$B:$B,0),COLUMN()+1),INDEX(BasicStats!$A:$AH,MATCH($A257&amp;" NCAA",BasicStats!$B:$B,0),COLUMN()+1))</f>
        <v>4</v>
      </c>
      <c r="M257">
        <f>IFERROR(INDEX(BasicStats!$A:$AH,MATCH($A257,BasicStats!$B:$B,0),COLUMN()+1),INDEX(BasicStats!$A:$AH,MATCH($A257&amp;" NCAA",BasicStats!$B:$B,0),COLUMN()+1))</f>
        <v>7</v>
      </c>
      <c r="N257">
        <f>IFERROR(INDEX(BasicStats!$A:$AH,MATCH($A257,BasicStats!$B:$B,0),COLUMN()+1),INDEX(BasicStats!$A:$AH,MATCH($A257&amp;" NCAA",BasicStats!$B:$B,0),COLUMN()+1))</f>
        <v>2314</v>
      </c>
      <c r="O257">
        <f>IFERROR(INDEX(BasicStats!$A:$AH,MATCH($A257,BasicStats!$B:$B,0),COLUMN()+1),INDEX(BasicStats!$A:$AH,MATCH($A257&amp;" NCAA",BasicStats!$B:$B,0),COLUMN()+1))</f>
        <v>2333</v>
      </c>
      <c r="P257">
        <f>IFERROR(INDEX(BasicStats!$A:$AH,MATCH($A257,BasicStats!$B:$B,0),COLUMN()+1),INDEX(BasicStats!$A:$AH,MATCH($A257&amp;" NCAA",BasicStats!$B:$B,0),COLUMN()+1))</f>
        <v>0</v>
      </c>
      <c r="Q257">
        <f>IFERROR(INDEX(BasicStats!$A:$AH,MATCH($A257,BasicStats!$B:$B,0),COLUMN()+1),INDEX(BasicStats!$A:$AH,MATCH($A257&amp;" NCAA",BasicStats!$B:$B,0),COLUMN()+1))</f>
        <v>1320</v>
      </c>
      <c r="R257">
        <f>IFERROR(INDEX(BasicStats!$A:$AH,MATCH($A257,BasicStats!$B:$B,0),COLUMN()+1),INDEX(BasicStats!$A:$AH,MATCH($A257&amp;" NCAA",BasicStats!$B:$B,0),COLUMN()+1))</f>
        <v>849</v>
      </c>
      <c r="S257">
        <f>IFERROR(INDEX(BasicStats!$A:$AH,MATCH($A257,BasicStats!$B:$B,0),COLUMN()+1),INDEX(BasicStats!$A:$AH,MATCH($A257&amp;" NCAA",BasicStats!$B:$B,0),COLUMN()+1))</f>
        <v>1800</v>
      </c>
      <c r="T257">
        <f>IFERROR(INDEX(BasicStats!$A:$AH,MATCH($A257,BasicStats!$B:$B,0),COLUMN()+1),INDEX(BasicStats!$A:$AH,MATCH($A257&amp;" NCAA",BasicStats!$B:$B,0),COLUMN()+1))</f>
        <v>0.47199999999999998</v>
      </c>
      <c r="U257">
        <f>IFERROR(INDEX(BasicStats!$A:$AH,MATCH($A257,BasicStats!$B:$B,0),COLUMN()+1),INDEX(BasicStats!$A:$AH,MATCH($A257&amp;" NCAA",BasicStats!$B:$B,0),COLUMN()+1))</f>
        <v>251</v>
      </c>
      <c r="V257">
        <f>IFERROR(INDEX(BasicStats!$A:$AH,MATCH($A257,BasicStats!$B:$B,0),COLUMN()+1),INDEX(BasicStats!$A:$AH,MATCH($A257&amp;" NCAA",BasicStats!$B:$B,0),COLUMN()+1))</f>
        <v>723</v>
      </c>
      <c r="W257">
        <f>IFERROR(INDEX(BasicStats!$A:$AH,MATCH($A257,BasicStats!$B:$B,0),COLUMN()+1),INDEX(BasicStats!$A:$AH,MATCH($A257&amp;" NCAA",BasicStats!$B:$B,0),COLUMN()+1))</f>
        <v>0.34699999999999998</v>
      </c>
      <c r="X257">
        <f>IFERROR(INDEX(BasicStats!$A:$AH,MATCH($A257,BasicStats!$B:$B,0),COLUMN()+1),INDEX(BasicStats!$A:$AH,MATCH($A257&amp;" NCAA",BasicStats!$B:$B,0),COLUMN()+1))</f>
        <v>365</v>
      </c>
      <c r="Y257">
        <f>IFERROR(INDEX(BasicStats!$A:$AH,MATCH($A257,BasicStats!$B:$B,0),COLUMN()+1),INDEX(BasicStats!$A:$AH,MATCH($A257&amp;" NCAA",BasicStats!$B:$B,0),COLUMN()+1))</f>
        <v>552</v>
      </c>
      <c r="Z257">
        <f>IFERROR(INDEX(BasicStats!$A:$AH,MATCH($A257,BasicStats!$B:$B,0),COLUMN()+1),INDEX(BasicStats!$A:$AH,MATCH($A257&amp;" NCAA",BasicStats!$B:$B,0),COLUMN()+1))</f>
        <v>0.66100000000000003</v>
      </c>
      <c r="AA257">
        <f>IFERROR(INDEX(BasicStats!$A:$AH,MATCH($A257,BasicStats!$B:$B,0),COLUMN()+1),INDEX(BasicStats!$A:$AH,MATCH($A257&amp;" NCAA",BasicStats!$B:$B,0),COLUMN()+1))</f>
        <v>196</v>
      </c>
      <c r="AB257">
        <f>IFERROR(INDEX(BasicStats!$A:$AH,MATCH($A257,BasicStats!$B:$B,0),COLUMN()+1),INDEX(BasicStats!$A:$AH,MATCH($A257&amp;" NCAA",BasicStats!$B:$B,0),COLUMN()+1))</f>
        <v>957</v>
      </c>
      <c r="AC257">
        <f>IFERROR(INDEX(BasicStats!$A:$AH,MATCH($A257,BasicStats!$B:$B,0),COLUMN()+1),INDEX(BasicStats!$A:$AH,MATCH($A257&amp;" NCAA",BasicStats!$B:$B,0),COLUMN()+1))</f>
        <v>519</v>
      </c>
      <c r="AD257">
        <f>IFERROR(INDEX(BasicStats!$A:$AH,MATCH($A257,BasicStats!$B:$B,0),COLUMN()+1),INDEX(BasicStats!$A:$AH,MATCH($A257&amp;" NCAA",BasicStats!$B:$B,0),COLUMN()+1))</f>
        <v>249</v>
      </c>
      <c r="AE257">
        <f>IFERROR(INDEX(BasicStats!$A:$AH,MATCH($A257,BasicStats!$B:$B,0),COLUMN()+1),INDEX(BasicStats!$A:$AH,MATCH($A257&amp;" NCAA",BasicStats!$B:$B,0),COLUMN()+1))</f>
        <v>101</v>
      </c>
      <c r="AF257">
        <f>IFERROR(INDEX(BasicStats!$A:$AH,MATCH($A257,BasicStats!$B:$B,0),COLUMN()+1),INDEX(BasicStats!$A:$AH,MATCH($A257&amp;" NCAA",BasicStats!$B:$B,0),COLUMN()+1))</f>
        <v>336</v>
      </c>
      <c r="AG257" s="38">
        <f>IFERROR(INDEX(AdvancedStats!$A:$AD,MATCH($A257,AdvancedStats!$B:$B,0),COLUMN()-15),INDEX(AdvancedStats!$A:$AD,MATCH($A257&amp;" NCAA",AdvancedStats!$B:$B,0),COLUMN()-15))</f>
        <v>66.599999999999994</v>
      </c>
      <c r="AH257" s="38">
        <f>IFERROR(INDEX(AdvancedStats!$A:$AD,MATCH($A257,AdvancedStats!$B:$B,0),COLUMN()-15),INDEX(AdvancedStats!$A:$AD,MATCH($A257&amp;" NCAA",AdvancedStats!$B:$B,0),COLUMN()-15))</f>
        <v>105.3</v>
      </c>
      <c r="AI257" s="38">
        <f>IFERROR(INDEX(AdvancedStats!$A:$AD,MATCH($A257,AdvancedStats!$B:$B,0),COLUMN()-15),INDEX(AdvancedStats!$A:$AD,MATCH($A257&amp;" NCAA",AdvancedStats!$B:$B,0),COLUMN()-15))</f>
        <v>0.307</v>
      </c>
      <c r="AJ257" s="38">
        <f>IFERROR(INDEX(AdvancedStats!$A:$AD,MATCH($A257,AdvancedStats!$B:$B,0),COLUMN()-15),INDEX(AdvancedStats!$A:$AD,MATCH($A257&amp;" NCAA",AdvancedStats!$B:$B,0),COLUMN()-15))</f>
        <v>0.40200000000000002</v>
      </c>
      <c r="AK257" s="38">
        <f>IFERROR(INDEX(AdvancedStats!$A:$AD,MATCH($A257,AdvancedStats!$B:$B,0),COLUMN()-15),INDEX(AdvancedStats!$A:$AD,MATCH($A257&amp;" NCAA",AdvancedStats!$B:$B,0),COLUMN()-15))</f>
        <v>0.56100000000000005</v>
      </c>
      <c r="AL257" s="38">
        <f>IFERROR(INDEX(AdvancedStats!$A:$AD,MATCH($A257,AdvancedStats!$B:$B,0),COLUMN()-15),INDEX(AdvancedStats!$A:$AD,MATCH($A257&amp;" NCAA",AdvancedStats!$B:$B,0),COLUMN()-15))</f>
        <v>44.9</v>
      </c>
      <c r="AM257" s="38">
        <f>IFERROR(INDEX(AdvancedStats!$A:$AD,MATCH($A257,AdvancedStats!$B:$B,0),COLUMN()-15),INDEX(AdvancedStats!$A:$AD,MATCH($A257&amp;" NCAA",AdvancedStats!$B:$B,0),COLUMN()-15))</f>
        <v>61.1</v>
      </c>
      <c r="AN257" s="38">
        <f>IFERROR(INDEX(AdvancedStats!$A:$AD,MATCH($A257,AdvancedStats!$B:$B,0),COLUMN()-15),INDEX(AdvancedStats!$A:$AD,MATCH($A257&amp;" NCAA",AdvancedStats!$B:$B,0),COLUMN()-15))</f>
        <v>11.3</v>
      </c>
      <c r="AO257" s="38">
        <f>IFERROR(INDEX(AdvancedStats!$A:$AD,MATCH($A257,AdvancedStats!$B:$B,0),COLUMN()-15),INDEX(AdvancedStats!$A:$AD,MATCH($A257&amp;" NCAA",AdvancedStats!$B:$B,0),COLUMN()-15))</f>
        <v>8.8000000000000007</v>
      </c>
      <c r="AP257" s="38">
        <f>IFERROR(INDEX(AdvancedStats!$A:$AD,MATCH($A257,AdvancedStats!$B:$B,0),COLUMN()-15),INDEX(AdvancedStats!$A:$AD,MATCH($A257&amp;" NCAA",AdvancedStats!$B:$B,0),COLUMN()-15))</f>
        <v>0.54100000000000004</v>
      </c>
      <c r="AQ257" s="38">
        <f>IFERROR(INDEX(AdvancedStats!$A:$AD,MATCH($A257,AdvancedStats!$B:$B,0),COLUMN()-15),INDEX(AdvancedStats!$A:$AD,MATCH($A257&amp;" NCAA",AdvancedStats!$B:$B,0),COLUMN()-15))</f>
        <v>14</v>
      </c>
      <c r="AR257" s="38">
        <f>IFERROR(INDEX(AdvancedStats!$A:$AD,MATCH($A257,AdvancedStats!$B:$B,0),COLUMN()-15),INDEX(AdvancedStats!$A:$AD,MATCH($A257&amp;" NCAA",AdvancedStats!$B:$B,0),COLUMN()-15))</f>
        <v>18.7</v>
      </c>
      <c r="AS257" s="38">
        <f>IFERROR(INDEX(AdvancedStats!$A:$AD,MATCH($A257,AdvancedStats!$B:$B,0),COLUMN()-15),INDEX(AdvancedStats!$A:$AD,MATCH($A257&amp;" NCAA",AdvancedStats!$B:$B,0),COLUMN()-15))</f>
        <v>0.20300000000000001</v>
      </c>
      <c r="AT257" s="39">
        <f>IFERROR(INDEX(AdvancedOpponentStats!$A:$AD,MATCH($A257,AdvancedOpponentStats!$B:$B,0),COLUMN()-27),INDEX(AdvancedOpponentStats!$A:$AD,MATCH($A257&amp;" NCAA",AdvancedOpponentStats!$B:$B,0),COLUMN()-27))</f>
        <v>106.1</v>
      </c>
      <c r="AU257" s="39">
        <f>IFERROR(INDEX(AdvancedOpponentStats!$A:$AD,MATCH($A257,AdvancedOpponentStats!$B:$B,0),COLUMN()-27),INDEX(AdvancedOpponentStats!$A:$AD,MATCH($A257&amp;" NCAA",AdvancedOpponentStats!$B:$B,0),COLUMN()-27))</f>
        <v>0.28699999999999998</v>
      </c>
      <c r="AV257" s="39">
        <f>IFERROR(INDEX(AdvancedOpponentStats!$A:$AD,MATCH($A257,AdvancedOpponentStats!$B:$B,0),COLUMN()-27),INDEX(AdvancedOpponentStats!$A:$AD,MATCH($A257&amp;" NCAA",AdvancedOpponentStats!$B:$B,0),COLUMN()-27))</f>
        <v>0.38100000000000001</v>
      </c>
      <c r="AW257" s="39">
        <f>IFERROR(INDEX(AdvancedOpponentStats!$A:$AD,MATCH($A257,AdvancedOpponentStats!$B:$B,0),COLUMN()-27),INDEX(AdvancedOpponentStats!$A:$AD,MATCH($A257&amp;" NCAA",AdvancedOpponentStats!$B:$B,0),COLUMN()-27))</f>
        <v>0.55400000000000005</v>
      </c>
      <c r="AX257" s="39">
        <f>IFERROR(INDEX(AdvancedOpponentStats!$A:$AD,MATCH($A257,AdvancedOpponentStats!$B:$B,0),COLUMN()-27),INDEX(AdvancedOpponentStats!$A:$AD,MATCH($A257&amp;" NCAA",AdvancedOpponentStats!$B:$B,0),COLUMN()-27))</f>
        <v>55.1</v>
      </c>
      <c r="AY257" s="39">
        <f>IFERROR(INDEX(AdvancedOpponentStats!$A:$AD,MATCH($A257,AdvancedOpponentStats!$B:$B,0),COLUMN()-27),INDEX(AdvancedOpponentStats!$A:$AD,MATCH($A257&amp;" NCAA",AdvancedOpponentStats!$B:$B,0),COLUMN()-27))</f>
        <v>48.1</v>
      </c>
      <c r="AZ257" s="39">
        <f>IFERROR(INDEX(AdvancedOpponentStats!$A:$AD,MATCH($A257,AdvancedOpponentStats!$B:$B,0),COLUMN()-27),INDEX(AdvancedOpponentStats!$A:$AD,MATCH($A257&amp;" NCAA",AdvancedOpponentStats!$B:$B,0),COLUMN()-27))</f>
        <v>8.4</v>
      </c>
      <c r="BA257" s="39">
        <f>IFERROR(INDEX(AdvancedOpponentStats!$A:$AD,MATCH($A257,AdvancedOpponentStats!$B:$B,0),COLUMN()-27),INDEX(AdvancedOpponentStats!$A:$AD,MATCH($A257&amp;" NCAA",AdvancedOpponentStats!$B:$B,0),COLUMN()-27))</f>
        <v>9.6</v>
      </c>
      <c r="BB257" s="39">
        <f>IFERROR(INDEX(AdvancedOpponentStats!$A:$AD,MATCH($A257,AdvancedOpponentStats!$B:$B,0),COLUMN()-27),INDEX(AdvancedOpponentStats!$A:$AD,MATCH($A257&amp;" NCAA",AdvancedOpponentStats!$B:$B,0),COLUMN()-27))</f>
        <v>0.53100000000000003</v>
      </c>
      <c r="BC257" s="39">
        <f>IFERROR(INDEX(AdvancedOpponentStats!$A:$AD,MATCH($A257,AdvancedOpponentStats!$B:$B,0),COLUMN()-27),INDEX(AdvancedOpponentStats!$A:$AD,MATCH($A257&amp;" NCAA",AdvancedOpponentStats!$B:$B,0),COLUMN()-27))</f>
        <v>16.3</v>
      </c>
      <c r="BD257" s="39">
        <f>IFERROR(INDEX(AdvancedOpponentStats!$A:$AD,MATCH($A257,AdvancedOpponentStats!$B:$B,0),COLUMN()-27),INDEX(AdvancedOpponentStats!$A:$AD,MATCH($A257&amp;" NCAA",AdvancedOpponentStats!$B:$B,0),COLUMN()-27))</f>
        <v>29.7</v>
      </c>
      <c r="BE257" s="39">
        <f>IFERROR(INDEX(AdvancedOpponentStats!$A:$AD,MATCH($A257,AdvancedOpponentStats!$B:$B,0),COLUMN()-27),INDEX(AdvancedOpponentStats!$A:$AD,MATCH($A257&amp;" NCAA",AdvancedOpponentStats!$B:$B,0),COLUMN()-27))</f>
        <v>0.19600000000000001</v>
      </c>
      <c r="BF257" s="41">
        <f>IFERROR(INDEX(TeamRankings!$A:$R,MATCH($A257,TeamRankings!$B:$B,0),COLUMN()-49),INDEX(TeamRankings!$A:$R,MATCH($A257&amp;" NCAA",TeamRankings!$B:$B,0),COLUMN()-49))</f>
        <v>-0.57999999999999996</v>
      </c>
      <c r="BG257" s="41">
        <f>IFERROR(INDEX(TeamRankings!$A:$R,MATCH($A257,TeamRankings!$B:$B,0),COLUMN()-48),INDEX(TeamRankings!$A:$R,MATCH($A257&amp;" NCAA",TeamRankings!$B:$B,0),COLUMN()-48))</f>
        <v>-0.77</v>
      </c>
      <c r="BH257" s="41">
        <f>IFERROR(INDEX(TeamRankings!$A:$R,MATCH($A257,TeamRankings!$B:$B,0),COLUMN()-47),INDEX(TeamRankings!$A:$R,MATCH($A257&amp;" NCAA",TeamRankings!$B:$B,0),COLUMN()-47))</f>
        <v>-0.33</v>
      </c>
      <c r="BI257" s="41">
        <f>IFERROR(INDEX(TeamRankings!$A:$R,MATCH($A257,TeamRankings!$B:$B,0),COLUMN()-47),INDEX(TeamRankings!$A:$R,MATCH($A257&amp;" NCAA",TeamRankings!$B:$B,0),COLUMN()-47))</f>
        <v>-1.02</v>
      </c>
      <c r="BJ257" s="41">
        <f>IFERROR(INDEX(TeamRankings!$A:$R,MATCH($A257,TeamRankings!$B:$B,0),COLUMN()-47),INDEX(TeamRankings!$A:$R,MATCH($A257&amp;" NCAA",TeamRankings!$B:$B,0),COLUMN()-47))</f>
        <v>-1.35</v>
      </c>
      <c r="BK257" s="41">
        <f>IFERROR(INDEX(TeamRankings!$A:$R,MATCH($A257,TeamRankings!$B:$B,0),COLUMN()-47),INDEX(TeamRankings!$A:$R,MATCH($A257&amp;" NCAA",TeamRankings!$B:$B,0),COLUMN()-47))</f>
        <v>107.88</v>
      </c>
      <c r="BL257" s="41">
        <f>IFERROR(INDEX(TeamRankings!$A:$R,MATCH($A257,TeamRankings!$B:$B,0),COLUMN()-47),INDEX(TeamRankings!$A:$R,MATCH($A257&amp;" NCAA",TeamRankings!$B:$B,0),COLUMN()-47))</f>
        <v>109.06</v>
      </c>
      <c r="BM257" s="41">
        <f>IFERROR(INDEX(TeamRankings!$A:$R,MATCH($A257,TeamRankings!$B:$B,0),COLUMN()-47),INDEX(TeamRankings!$A:$R,MATCH($A257&amp;" NCAA",TeamRankings!$B:$B,0),COLUMN()-47))</f>
        <v>-1.18</v>
      </c>
      <c r="BN257">
        <f t="shared" si="63"/>
        <v>97</v>
      </c>
      <c r="BO257">
        <f t="shared" si="64"/>
        <v>269.5</v>
      </c>
      <c r="BP257">
        <f t="shared" si="50"/>
        <v>70.121212121212125</v>
      </c>
      <c r="BQ257" s="41" t="str">
        <f>INDEX(TeamRankings!$A:$R,MATCH($A257,TeamRankings!$B:$B,0),3)</f>
        <v>A-10</v>
      </c>
      <c r="BR257" s="40">
        <f t="shared" si="51"/>
        <v>-0.79999999999999716</v>
      </c>
      <c r="BS257" s="40">
        <f t="shared" si="52"/>
        <v>2.0000000000000018E-2</v>
      </c>
      <c r="BT257" s="40">
        <f t="shared" si="53"/>
        <v>2.1000000000000019E-2</v>
      </c>
      <c r="BU257" s="40">
        <f t="shared" si="54"/>
        <v>7.0000000000000062E-3</v>
      </c>
      <c r="BV257" s="40">
        <f t="shared" si="55"/>
        <v>-10.200000000000003</v>
      </c>
      <c r="BW257" s="40">
        <f t="shared" si="56"/>
        <v>13</v>
      </c>
      <c r="BX257" s="40">
        <f t="shared" si="57"/>
        <v>2.9000000000000004</v>
      </c>
      <c r="BY257" s="40">
        <f t="shared" si="58"/>
        <v>-0.79999999999999893</v>
      </c>
      <c r="BZ257" s="40">
        <f t="shared" si="59"/>
        <v>1.0000000000000009E-2</v>
      </c>
      <c r="CA257" s="40">
        <f t="shared" si="60"/>
        <v>-2.3000000000000007</v>
      </c>
      <c r="CB257" s="40">
        <f t="shared" si="61"/>
        <v>-11</v>
      </c>
      <c r="CC257" s="40">
        <f t="shared" si="62"/>
        <v>7.0000000000000062E-3</v>
      </c>
    </row>
    <row r="258" spans="1:81" x14ac:dyDescent="0.25">
      <c r="A258" t="s">
        <v>378</v>
      </c>
      <c r="B258">
        <f>IFERROR(INDEX(BasicStats!$A:$AH,MATCH($A258,BasicStats!$B:$B,0),COLUMN()+1),INDEX(BasicStats!$A:$AH,MATCH($A258&amp;" NCAA",BasicStats!$B:$B,0),COLUMN()+1))</f>
        <v>31</v>
      </c>
      <c r="C258">
        <f>IFERROR(INDEX(BasicStats!$A:$AH,MATCH($A258,BasicStats!$B:$B,0),COLUMN()+1),INDEX(BasicStats!$A:$AH,MATCH($A258&amp;" NCAA",BasicStats!$B:$B,0),COLUMN()+1))</f>
        <v>16</v>
      </c>
      <c r="D258">
        <f>IFERROR(INDEX(BasicStats!$A:$AH,MATCH($A258,BasicStats!$B:$B,0),COLUMN()+1),INDEX(BasicStats!$A:$AH,MATCH($A258&amp;" NCAA",BasicStats!$B:$B,0),COLUMN()+1))</f>
        <v>15</v>
      </c>
      <c r="E258">
        <f>IFERROR(INDEX(BasicStats!$A:$AH,MATCH($A258,BasicStats!$B:$B,0),COLUMN()+1),INDEX(BasicStats!$A:$AH,MATCH($A258&amp;" NCAA",BasicStats!$B:$B,0),COLUMN()+1))</f>
        <v>0.51600000000000001</v>
      </c>
      <c r="F258">
        <f>IFERROR(INDEX(BasicStats!$A:$AH,MATCH($A258,BasicStats!$B:$B,0),COLUMN()+1),INDEX(BasicStats!$A:$AH,MATCH($A258&amp;" NCAA",BasicStats!$B:$B,0),COLUMN()+1))</f>
        <v>-4.9400000000000004</v>
      </c>
      <c r="G258">
        <f>IFERROR(INDEX(BasicStats!$A:$AH,MATCH($A258,BasicStats!$B:$B,0),COLUMN()+1),INDEX(BasicStats!$A:$AH,MATCH($A258&amp;" NCAA",BasicStats!$B:$B,0),COLUMN()+1))</f>
        <v>-6.49</v>
      </c>
      <c r="H258">
        <f>IFERROR(INDEX(BasicStats!$A:$AH,MATCH($A258,BasicStats!$B:$B,0),COLUMN()+1),INDEX(BasicStats!$A:$AH,MATCH($A258&amp;" NCAA",BasicStats!$B:$B,0),COLUMN()+1))</f>
        <v>11</v>
      </c>
      <c r="I258">
        <f>IFERROR(INDEX(BasicStats!$A:$AH,MATCH($A258,BasicStats!$B:$B,0),COLUMN()+1),INDEX(BasicStats!$A:$AH,MATCH($A258&amp;" NCAA",BasicStats!$B:$B,0),COLUMN()+1))</f>
        <v>7</v>
      </c>
      <c r="J258">
        <f>IFERROR(INDEX(BasicStats!$A:$AH,MATCH($A258,BasicStats!$B:$B,0),COLUMN()+1),INDEX(BasicStats!$A:$AH,MATCH($A258&amp;" NCAA",BasicStats!$B:$B,0),COLUMN()+1))</f>
        <v>9</v>
      </c>
      <c r="K258">
        <f>IFERROR(INDEX(BasicStats!$A:$AH,MATCH($A258,BasicStats!$B:$B,0),COLUMN()+1),INDEX(BasicStats!$A:$AH,MATCH($A258&amp;" NCAA",BasicStats!$B:$B,0),COLUMN()+1))</f>
        <v>3</v>
      </c>
      <c r="L258">
        <f>IFERROR(INDEX(BasicStats!$A:$AH,MATCH($A258,BasicStats!$B:$B,0),COLUMN()+1),INDEX(BasicStats!$A:$AH,MATCH($A258&amp;" NCAA",BasicStats!$B:$B,0),COLUMN()+1))</f>
        <v>6</v>
      </c>
      <c r="M258">
        <f>IFERROR(INDEX(BasicStats!$A:$AH,MATCH($A258,BasicStats!$B:$B,0),COLUMN()+1),INDEX(BasicStats!$A:$AH,MATCH($A258&amp;" NCAA",BasicStats!$B:$B,0),COLUMN()+1))</f>
        <v>10</v>
      </c>
      <c r="N258">
        <f>IFERROR(INDEX(BasicStats!$A:$AH,MATCH($A258,BasicStats!$B:$B,0),COLUMN()+1),INDEX(BasicStats!$A:$AH,MATCH($A258&amp;" NCAA",BasicStats!$B:$B,0),COLUMN()+1))</f>
        <v>2381</v>
      </c>
      <c r="O258">
        <f>IFERROR(INDEX(BasicStats!$A:$AH,MATCH($A258,BasicStats!$B:$B,0),COLUMN()+1),INDEX(BasicStats!$A:$AH,MATCH($A258&amp;" NCAA",BasicStats!$B:$B,0),COLUMN()+1))</f>
        <v>2333</v>
      </c>
      <c r="P258">
        <f>IFERROR(INDEX(BasicStats!$A:$AH,MATCH($A258,BasicStats!$B:$B,0),COLUMN()+1),INDEX(BasicStats!$A:$AH,MATCH($A258&amp;" NCAA",BasicStats!$B:$B,0),COLUMN()+1))</f>
        <v>0</v>
      </c>
      <c r="Q258">
        <f>IFERROR(INDEX(BasicStats!$A:$AH,MATCH($A258,BasicStats!$B:$B,0),COLUMN()+1),INDEX(BasicStats!$A:$AH,MATCH($A258&amp;" NCAA",BasicStats!$B:$B,0),COLUMN()+1))</f>
        <v>1245</v>
      </c>
      <c r="R258">
        <f>IFERROR(INDEX(BasicStats!$A:$AH,MATCH($A258,BasicStats!$B:$B,0),COLUMN()+1),INDEX(BasicStats!$A:$AH,MATCH($A258&amp;" NCAA",BasicStats!$B:$B,0),COLUMN()+1))</f>
        <v>847</v>
      </c>
      <c r="S258">
        <f>IFERROR(INDEX(BasicStats!$A:$AH,MATCH($A258,BasicStats!$B:$B,0),COLUMN()+1),INDEX(BasicStats!$A:$AH,MATCH($A258&amp;" NCAA",BasicStats!$B:$B,0),COLUMN()+1))</f>
        <v>1892</v>
      </c>
      <c r="T258">
        <f>IFERROR(INDEX(BasicStats!$A:$AH,MATCH($A258,BasicStats!$B:$B,0),COLUMN()+1),INDEX(BasicStats!$A:$AH,MATCH($A258&amp;" NCAA",BasicStats!$B:$B,0),COLUMN()+1))</f>
        <v>0.44800000000000001</v>
      </c>
      <c r="U258">
        <f>IFERROR(INDEX(BasicStats!$A:$AH,MATCH($A258,BasicStats!$B:$B,0),COLUMN()+1),INDEX(BasicStats!$A:$AH,MATCH($A258&amp;" NCAA",BasicStats!$B:$B,0),COLUMN()+1))</f>
        <v>222</v>
      </c>
      <c r="V258">
        <f>IFERROR(INDEX(BasicStats!$A:$AH,MATCH($A258,BasicStats!$B:$B,0),COLUMN()+1),INDEX(BasicStats!$A:$AH,MATCH($A258&amp;" NCAA",BasicStats!$B:$B,0),COLUMN()+1))</f>
        <v>651</v>
      </c>
      <c r="W258">
        <f>IFERROR(INDEX(BasicStats!$A:$AH,MATCH($A258,BasicStats!$B:$B,0),COLUMN()+1),INDEX(BasicStats!$A:$AH,MATCH($A258&amp;" NCAA",BasicStats!$B:$B,0),COLUMN()+1))</f>
        <v>0.34100000000000003</v>
      </c>
      <c r="X258">
        <f>IFERROR(INDEX(BasicStats!$A:$AH,MATCH($A258,BasicStats!$B:$B,0),COLUMN()+1),INDEX(BasicStats!$A:$AH,MATCH($A258&amp;" NCAA",BasicStats!$B:$B,0),COLUMN()+1))</f>
        <v>465</v>
      </c>
      <c r="Y258">
        <f>IFERROR(INDEX(BasicStats!$A:$AH,MATCH($A258,BasicStats!$B:$B,0),COLUMN()+1),INDEX(BasicStats!$A:$AH,MATCH($A258&amp;" NCAA",BasicStats!$B:$B,0),COLUMN()+1))</f>
        <v>755</v>
      </c>
      <c r="Z258">
        <f>IFERROR(INDEX(BasicStats!$A:$AH,MATCH($A258,BasicStats!$B:$B,0),COLUMN()+1),INDEX(BasicStats!$A:$AH,MATCH($A258&amp;" NCAA",BasicStats!$B:$B,0),COLUMN()+1))</f>
        <v>0.61599999999999999</v>
      </c>
      <c r="AA258">
        <f>IFERROR(INDEX(BasicStats!$A:$AH,MATCH($A258,BasicStats!$B:$B,0),COLUMN()+1),INDEX(BasicStats!$A:$AH,MATCH($A258&amp;" NCAA",BasicStats!$B:$B,0),COLUMN()+1))</f>
        <v>363</v>
      </c>
      <c r="AB258">
        <f>IFERROR(INDEX(BasicStats!$A:$AH,MATCH($A258,BasicStats!$B:$B,0),COLUMN()+1),INDEX(BasicStats!$A:$AH,MATCH($A258&amp;" NCAA",BasicStats!$B:$B,0),COLUMN()+1))</f>
        <v>1144</v>
      </c>
      <c r="AC258">
        <f>IFERROR(INDEX(BasicStats!$A:$AH,MATCH($A258,BasicStats!$B:$B,0),COLUMN()+1),INDEX(BasicStats!$A:$AH,MATCH($A258&amp;" NCAA",BasicStats!$B:$B,0),COLUMN()+1))</f>
        <v>450</v>
      </c>
      <c r="AD258">
        <f>IFERROR(INDEX(BasicStats!$A:$AH,MATCH($A258,BasicStats!$B:$B,0),COLUMN()+1),INDEX(BasicStats!$A:$AH,MATCH($A258&amp;" NCAA",BasicStats!$B:$B,0),COLUMN()+1))</f>
        <v>282</v>
      </c>
      <c r="AE258">
        <f>IFERROR(INDEX(BasicStats!$A:$AH,MATCH($A258,BasicStats!$B:$B,0),COLUMN()+1),INDEX(BasicStats!$A:$AH,MATCH($A258&amp;" NCAA",BasicStats!$B:$B,0),COLUMN()+1))</f>
        <v>101</v>
      </c>
      <c r="AF258">
        <f>IFERROR(INDEX(BasicStats!$A:$AH,MATCH($A258,BasicStats!$B:$B,0),COLUMN()+1),INDEX(BasicStats!$A:$AH,MATCH($A258&amp;" NCAA",BasicStats!$B:$B,0),COLUMN()+1))</f>
        <v>415</v>
      </c>
      <c r="AG258" s="38">
        <f>IFERROR(INDEX(AdvancedStats!$A:$AD,MATCH($A258,AdvancedStats!$B:$B,0),COLUMN()-15),INDEX(AdvancedStats!$A:$AD,MATCH($A258&amp;" NCAA",AdvancedStats!$B:$B,0),COLUMN()-15))</f>
        <v>74.099999999999994</v>
      </c>
      <c r="AH258" s="38">
        <f>IFERROR(INDEX(AdvancedStats!$A:$AD,MATCH($A258,AdvancedStats!$B:$B,0),COLUMN()-15),INDEX(AdvancedStats!$A:$AD,MATCH($A258&amp;" NCAA",AdvancedStats!$B:$B,0),COLUMN()-15))</f>
        <v>103.2</v>
      </c>
      <c r="AI258" s="38">
        <f>IFERROR(INDEX(AdvancedStats!$A:$AD,MATCH($A258,AdvancedStats!$B:$B,0),COLUMN()-15),INDEX(AdvancedStats!$A:$AD,MATCH($A258&amp;" NCAA",AdvancedStats!$B:$B,0),COLUMN()-15))</f>
        <v>0.39900000000000002</v>
      </c>
      <c r="AJ258" s="38">
        <f>IFERROR(INDEX(AdvancedStats!$A:$AD,MATCH($A258,AdvancedStats!$B:$B,0),COLUMN()-15),INDEX(AdvancedStats!$A:$AD,MATCH($A258&amp;" NCAA",AdvancedStats!$B:$B,0),COLUMN()-15))</f>
        <v>0.34399999999999997</v>
      </c>
      <c r="AK258" s="38">
        <f>IFERROR(INDEX(AdvancedStats!$A:$AD,MATCH($A258,AdvancedStats!$B:$B,0),COLUMN()-15),INDEX(AdvancedStats!$A:$AD,MATCH($A258&amp;" NCAA",AdvancedStats!$B:$B,0),COLUMN()-15))</f>
        <v>0.52900000000000003</v>
      </c>
      <c r="AL258" s="38">
        <f>IFERROR(INDEX(AdvancedStats!$A:$AD,MATCH($A258,AdvancedStats!$B:$B,0),COLUMN()-15),INDEX(AdvancedStats!$A:$AD,MATCH($A258&amp;" NCAA",AdvancedStats!$B:$B,0),COLUMN()-15))</f>
        <v>50.4</v>
      </c>
      <c r="AM258" s="38">
        <f>IFERROR(INDEX(AdvancedStats!$A:$AD,MATCH($A258,AdvancedStats!$B:$B,0),COLUMN()-15),INDEX(AdvancedStats!$A:$AD,MATCH($A258&amp;" NCAA",AdvancedStats!$B:$B,0),COLUMN()-15))</f>
        <v>53.1</v>
      </c>
      <c r="AN258" s="38">
        <f>IFERROR(INDEX(AdvancedStats!$A:$AD,MATCH($A258,AdvancedStats!$B:$B,0),COLUMN()-15),INDEX(AdvancedStats!$A:$AD,MATCH($A258&amp;" NCAA",AdvancedStats!$B:$B,0),COLUMN()-15))</f>
        <v>12.2</v>
      </c>
      <c r="AO258" s="38">
        <f>IFERROR(INDEX(AdvancedStats!$A:$AD,MATCH($A258,AdvancedStats!$B:$B,0),COLUMN()-15),INDEX(AdvancedStats!$A:$AD,MATCH($A258&amp;" NCAA",AdvancedStats!$B:$B,0),COLUMN()-15))</f>
        <v>10.1</v>
      </c>
      <c r="AP258" s="38">
        <f>IFERROR(INDEX(AdvancedStats!$A:$AD,MATCH($A258,AdvancedStats!$B:$B,0),COLUMN()-15),INDEX(AdvancedStats!$A:$AD,MATCH($A258&amp;" NCAA",AdvancedStats!$B:$B,0),COLUMN()-15))</f>
        <v>0.50600000000000001</v>
      </c>
      <c r="AQ258" s="38">
        <f>IFERROR(INDEX(AdvancedStats!$A:$AD,MATCH($A258,AdvancedStats!$B:$B,0),COLUMN()-15),INDEX(AdvancedStats!$A:$AD,MATCH($A258&amp;" NCAA",AdvancedStats!$B:$B,0),COLUMN()-15))</f>
        <v>15.6</v>
      </c>
      <c r="AR258" s="38">
        <f>IFERROR(INDEX(AdvancedStats!$A:$AD,MATCH($A258,AdvancedStats!$B:$B,0),COLUMN()-15),INDEX(AdvancedStats!$A:$AD,MATCH($A258&amp;" NCAA",AdvancedStats!$B:$B,0),COLUMN()-15))</f>
        <v>30.3</v>
      </c>
      <c r="AS258" s="38">
        <f>IFERROR(INDEX(AdvancedStats!$A:$AD,MATCH($A258,AdvancedStats!$B:$B,0),COLUMN()-15),INDEX(AdvancedStats!$A:$AD,MATCH($A258&amp;" NCAA",AdvancedStats!$B:$B,0),COLUMN()-15))</f>
        <v>0.246</v>
      </c>
      <c r="AT258" s="39">
        <f>IFERROR(INDEX(AdvancedOpponentStats!$A:$AD,MATCH($A258,AdvancedOpponentStats!$B:$B,0),COLUMN()-27),INDEX(AdvancedOpponentStats!$A:$AD,MATCH($A258&amp;" NCAA",AdvancedOpponentStats!$B:$B,0),COLUMN()-27))</f>
        <v>101.1</v>
      </c>
      <c r="AU258" s="39">
        <f>IFERROR(INDEX(AdvancedOpponentStats!$A:$AD,MATCH($A258,AdvancedOpponentStats!$B:$B,0),COLUMN()-27),INDEX(AdvancedOpponentStats!$A:$AD,MATCH($A258&amp;" NCAA",AdvancedOpponentStats!$B:$B,0),COLUMN()-27))</f>
        <v>0.36</v>
      </c>
      <c r="AV258" s="39">
        <f>IFERROR(INDEX(AdvancedOpponentStats!$A:$AD,MATCH($A258,AdvancedOpponentStats!$B:$B,0),COLUMN()-27),INDEX(AdvancedOpponentStats!$A:$AD,MATCH($A258&amp;" NCAA",AdvancedOpponentStats!$B:$B,0),COLUMN()-27))</f>
        <v>0.434</v>
      </c>
      <c r="AW258" s="39">
        <f>IFERROR(INDEX(AdvancedOpponentStats!$A:$AD,MATCH($A258,AdvancedOpponentStats!$B:$B,0),COLUMN()-27),INDEX(AdvancedOpponentStats!$A:$AD,MATCH($A258&amp;" NCAA",AdvancedOpponentStats!$B:$B,0),COLUMN()-27))</f>
        <v>0.56200000000000006</v>
      </c>
      <c r="AX258" s="39">
        <f>IFERROR(INDEX(AdvancedOpponentStats!$A:$AD,MATCH($A258,AdvancedOpponentStats!$B:$B,0),COLUMN()-27),INDEX(AdvancedOpponentStats!$A:$AD,MATCH($A258&amp;" NCAA",AdvancedOpponentStats!$B:$B,0),COLUMN()-27))</f>
        <v>49.6</v>
      </c>
      <c r="AY258" s="39">
        <f>IFERROR(INDEX(AdvancedOpponentStats!$A:$AD,MATCH($A258,AdvancedOpponentStats!$B:$B,0),COLUMN()-27),INDEX(AdvancedOpponentStats!$A:$AD,MATCH($A258&amp;" NCAA",AdvancedOpponentStats!$B:$B,0),COLUMN()-27))</f>
        <v>57.7</v>
      </c>
      <c r="AZ258" s="39">
        <f>IFERROR(INDEX(AdvancedOpponentStats!$A:$AD,MATCH($A258,AdvancedOpponentStats!$B:$B,0),COLUMN()-27),INDEX(AdvancedOpponentStats!$A:$AD,MATCH($A258&amp;" NCAA",AdvancedOpponentStats!$B:$B,0),COLUMN()-27))</f>
        <v>8.1</v>
      </c>
      <c r="BA258" s="39">
        <f>IFERROR(INDEX(AdvancedOpponentStats!$A:$AD,MATCH($A258,AdvancedOpponentStats!$B:$B,0),COLUMN()-27),INDEX(AdvancedOpponentStats!$A:$AD,MATCH($A258&amp;" NCAA",AdvancedOpponentStats!$B:$B,0),COLUMN()-27))</f>
        <v>9</v>
      </c>
      <c r="BB258" s="39">
        <f>IFERROR(INDEX(AdvancedOpponentStats!$A:$AD,MATCH($A258,AdvancedOpponentStats!$B:$B,0),COLUMN()-27),INDEX(AdvancedOpponentStats!$A:$AD,MATCH($A258&amp;" NCAA",AdvancedOpponentStats!$B:$B,0),COLUMN()-27))</f>
        <v>0.53700000000000003</v>
      </c>
      <c r="BC258" s="39">
        <f>IFERROR(INDEX(AdvancedOpponentStats!$A:$AD,MATCH($A258,AdvancedOpponentStats!$B:$B,0),COLUMN()-27),INDEX(AdvancedOpponentStats!$A:$AD,MATCH($A258&amp;" NCAA",AdvancedOpponentStats!$B:$B,0),COLUMN()-27))</f>
        <v>20.2</v>
      </c>
      <c r="BD258" s="39">
        <f>IFERROR(INDEX(AdvancedOpponentStats!$A:$AD,MATCH($A258,AdvancedOpponentStats!$B:$B,0),COLUMN()-27),INDEX(AdvancedOpponentStats!$A:$AD,MATCH($A258&amp;" NCAA",AdvancedOpponentStats!$B:$B,0),COLUMN()-27))</f>
        <v>27.1</v>
      </c>
      <c r="BE258" s="39">
        <f>IFERROR(INDEX(AdvancedOpponentStats!$A:$AD,MATCH($A258,AdvancedOpponentStats!$B:$B,0),COLUMN()-27),INDEX(AdvancedOpponentStats!$A:$AD,MATCH($A258&amp;" NCAA",AdvancedOpponentStats!$B:$B,0),COLUMN()-27))</f>
        <v>0.24199999999999999</v>
      </c>
      <c r="BF258" s="41">
        <f>IFERROR(INDEX(TeamRankings!$A:$R,MATCH($A258,TeamRankings!$B:$B,0),COLUMN()-49),INDEX(TeamRankings!$A:$R,MATCH($A258&amp;" NCAA",TeamRankings!$B:$B,0),COLUMN()-49))</f>
        <v>1.55</v>
      </c>
      <c r="BG258" s="41">
        <f>IFERROR(INDEX(TeamRankings!$A:$R,MATCH($A258,TeamRankings!$B:$B,0),COLUMN()-48),INDEX(TeamRankings!$A:$R,MATCH($A258&amp;" NCAA",TeamRankings!$B:$B,0),COLUMN()-48))</f>
        <v>-6.49</v>
      </c>
      <c r="BH258" s="41">
        <f>IFERROR(INDEX(TeamRankings!$A:$R,MATCH($A258,TeamRankings!$B:$B,0),COLUMN()-47),INDEX(TeamRankings!$A:$R,MATCH($A258&amp;" NCAA",TeamRankings!$B:$B,0),COLUMN()-47))</f>
        <v>2.7</v>
      </c>
      <c r="BI258" s="41">
        <f>IFERROR(INDEX(TeamRankings!$A:$R,MATCH($A258,TeamRankings!$B:$B,0),COLUMN()-47),INDEX(TeamRankings!$A:$R,MATCH($A258&amp;" NCAA",TeamRankings!$B:$B,0),COLUMN()-47))</f>
        <v>-7.64</v>
      </c>
      <c r="BJ258" s="41">
        <f>IFERROR(INDEX(TeamRankings!$A:$R,MATCH($A258,TeamRankings!$B:$B,0),COLUMN()-47),INDEX(TeamRankings!$A:$R,MATCH($A258&amp;" NCAA",TeamRankings!$B:$B,0),COLUMN()-47))</f>
        <v>-4.9400000000000004</v>
      </c>
      <c r="BK258" s="41">
        <f>IFERROR(INDEX(TeamRankings!$A:$R,MATCH($A258,TeamRankings!$B:$B,0),COLUMN()-47),INDEX(TeamRankings!$A:$R,MATCH($A258&amp;" NCAA",TeamRankings!$B:$B,0),COLUMN()-47))</f>
        <v>98.99</v>
      </c>
      <c r="BL258" s="41">
        <f>IFERROR(INDEX(TeamRankings!$A:$R,MATCH($A258,TeamRankings!$B:$B,0),COLUMN()-47),INDEX(TeamRankings!$A:$R,MATCH($A258&amp;" NCAA",TeamRankings!$B:$B,0),COLUMN()-47))</f>
        <v>105.85</v>
      </c>
      <c r="BM258" s="41">
        <f>IFERROR(INDEX(TeamRankings!$A:$R,MATCH($A258,TeamRankings!$B:$B,0),COLUMN()-47),INDEX(TeamRankings!$A:$R,MATCH($A258&amp;" NCAA",TeamRankings!$B:$B,0),COLUMN()-47))</f>
        <v>-6.86</v>
      </c>
      <c r="BN258">
        <f t="shared" si="63"/>
        <v>243</v>
      </c>
      <c r="BO258">
        <f t="shared" si="64"/>
        <v>212.5</v>
      </c>
      <c r="BP258">
        <f t="shared" si="50"/>
        <v>76.806451612903231</v>
      </c>
      <c r="BQ258" s="41" t="str">
        <f>INDEX(TeamRankings!$A:$R,MATCH($A258,TeamRankings!$B:$B,0),3)</f>
        <v>MAAC</v>
      </c>
      <c r="BR258" s="40">
        <f t="shared" si="51"/>
        <v>2.1000000000000085</v>
      </c>
      <c r="BS258" s="40">
        <f t="shared" si="52"/>
        <v>3.9000000000000035E-2</v>
      </c>
      <c r="BT258" s="40">
        <f t="shared" si="53"/>
        <v>-9.0000000000000024E-2</v>
      </c>
      <c r="BU258" s="40">
        <f t="shared" si="54"/>
        <v>-3.3000000000000029E-2</v>
      </c>
      <c r="BV258" s="40">
        <f t="shared" si="55"/>
        <v>0.79999999999999716</v>
      </c>
      <c r="BW258" s="40">
        <f t="shared" si="56"/>
        <v>-4.6000000000000014</v>
      </c>
      <c r="BX258" s="40">
        <f t="shared" si="57"/>
        <v>4.0999999999999996</v>
      </c>
      <c r="BY258" s="40">
        <f t="shared" si="58"/>
        <v>1.0999999999999996</v>
      </c>
      <c r="BZ258" s="40">
        <f t="shared" si="59"/>
        <v>-3.1000000000000028E-2</v>
      </c>
      <c r="CA258" s="40">
        <f t="shared" si="60"/>
        <v>-4.5999999999999996</v>
      </c>
      <c r="CB258" s="40">
        <f t="shared" si="61"/>
        <v>3.1999999999999993</v>
      </c>
      <c r="CC258" s="40">
        <f t="shared" si="62"/>
        <v>4.0000000000000036E-3</v>
      </c>
    </row>
    <row r="259" spans="1:81" x14ac:dyDescent="0.25">
      <c r="A259" t="s">
        <v>379</v>
      </c>
      <c r="B259">
        <f>IFERROR(INDEX(BasicStats!$A:$AH,MATCH($A259,BasicStats!$B:$B,0),COLUMN()+1),INDEX(BasicStats!$A:$AH,MATCH($A259&amp;" NCAA",BasicStats!$B:$B,0),COLUMN()+1))</f>
        <v>35</v>
      </c>
      <c r="C259">
        <f>IFERROR(INDEX(BasicStats!$A:$AH,MATCH($A259,BasicStats!$B:$B,0),COLUMN()+1),INDEX(BasicStats!$A:$AH,MATCH($A259&amp;" NCAA",BasicStats!$B:$B,0),COLUMN()+1))</f>
        <v>18</v>
      </c>
      <c r="D259">
        <f>IFERROR(INDEX(BasicStats!$A:$AH,MATCH($A259,BasicStats!$B:$B,0),COLUMN()+1),INDEX(BasicStats!$A:$AH,MATCH($A259&amp;" NCAA",BasicStats!$B:$B,0),COLUMN()+1))</f>
        <v>17</v>
      </c>
      <c r="E259">
        <f>IFERROR(INDEX(BasicStats!$A:$AH,MATCH($A259,BasicStats!$B:$B,0),COLUMN()+1),INDEX(BasicStats!$A:$AH,MATCH($A259&amp;" NCAA",BasicStats!$B:$B,0),COLUMN()+1))</f>
        <v>0.51400000000000001</v>
      </c>
      <c r="F259">
        <f>IFERROR(INDEX(BasicStats!$A:$AH,MATCH($A259,BasicStats!$B:$B,0),COLUMN()+1),INDEX(BasicStats!$A:$AH,MATCH($A259&amp;" NCAA",BasicStats!$B:$B,0),COLUMN()+1))</f>
        <v>-9.3699999999999992</v>
      </c>
      <c r="G259">
        <f>IFERROR(INDEX(BasicStats!$A:$AH,MATCH($A259,BasicStats!$B:$B,0),COLUMN()+1),INDEX(BasicStats!$A:$AH,MATCH($A259&amp;" NCAA",BasicStats!$B:$B,0),COLUMN()+1))</f>
        <v>-7.58</v>
      </c>
      <c r="H259">
        <f>IFERROR(INDEX(BasicStats!$A:$AH,MATCH($A259,BasicStats!$B:$B,0),COLUMN()+1),INDEX(BasicStats!$A:$AH,MATCH($A259&amp;" NCAA",BasicStats!$B:$B,0),COLUMN()+1))</f>
        <v>11</v>
      </c>
      <c r="I259">
        <f>IFERROR(INDEX(BasicStats!$A:$AH,MATCH($A259,BasicStats!$B:$B,0),COLUMN()+1),INDEX(BasicStats!$A:$AH,MATCH($A259&amp;" NCAA",BasicStats!$B:$B,0),COLUMN()+1))</f>
        <v>7</v>
      </c>
      <c r="J259">
        <f>IFERROR(INDEX(BasicStats!$A:$AH,MATCH($A259,BasicStats!$B:$B,0),COLUMN()+1),INDEX(BasicStats!$A:$AH,MATCH($A259&amp;" NCAA",BasicStats!$B:$B,0),COLUMN()+1))</f>
        <v>13</v>
      </c>
      <c r="K259">
        <f>IFERROR(INDEX(BasicStats!$A:$AH,MATCH($A259,BasicStats!$B:$B,0),COLUMN()+1),INDEX(BasicStats!$A:$AH,MATCH($A259&amp;" NCAA",BasicStats!$B:$B,0),COLUMN()+1))</f>
        <v>4</v>
      </c>
      <c r="L259">
        <f>IFERROR(INDEX(BasicStats!$A:$AH,MATCH($A259,BasicStats!$B:$B,0),COLUMN()+1),INDEX(BasicStats!$A:$AH,MATCH($A259&amp;" NCAA",BasicStats!$B:$B,0),COLUMN()+1))</f>
        <v>5</v>
      </c>
      <c r="M259">
        <f>IFERROR(INDEX(BasicStats!$A:$AH,MATCH($A259,BasicStats!$B:$B,0),COLUMN()+1),INDEX(BasicStats!$A:$AH,MATCH($A259&amp;" NCAA",BasicStats!$B:$B,0),COLUMN()+1))</f>
        <v>13</v>
      </c>
      <c r="N259">
        <f>IFERROR(INDEX(BasicStats!$A:$AH,MATCH($A259,BasicStats!$B:$B,0),COLUMN()+1),INDEX(BasicStats!$A:$AH,MATCH($A259&amp;" NCAA",BasicStats!$B:$B,0),COLUMN()+1))</f>
        <v>2448</v>
      </c>
      <c r="O259">
        <f>IFERROR(INDEX(BasicStats!$A:$AH,MATCH($A259,BasicStats!$B:$B,0),COLUMN()+1),INDEX(BasicStats!$A:$AH,MATCH($A259&amp;" NCAA",BasicStats!$B:$B,0),COLUMN()+1))</f>
        <v>2403</v>
      </c>
      <c r="P259">
        <f>IFERROR(INDEX(BasicStats!$A:$AH,MATCH($A259,BasicStats!$B:$B,0),COLUMN()+1),INDEX(BasicStats!$A:$AH,MATCH($A259&amp;" NCAA",BasicStats!$B:$B,0),COLUMN()+1))</f>
        <v>0</v>
      </c>
      <c r="Q259">
        <f>IFERROR(INDEX(BasicStats!$A:$AH,MATCH($A259,BasicStats!$B:$B,0),COLUMN()+1),INDEX(BasicStats!$A:$AH,MATCH($A259&amp;" NCAA",BasicStats!$B:$B,0),COLUMN()+1))</f>
        <v>1420</v>
      </c>
      <c r="R259">
        <f>IFERROR(INDEX(BasicStats!$A:$AH,MATCH($A259,BasicStats!$B:$B,0),COLUMN()+1),INDEX(BasicStats!$A:$AH,MATCH($A259&amp;" NCAA",BasicStats!$B:$B,0),COLUMN()+1))</f>
        <v>861</v>
      </c>
      <c r="S259">
        <f>IFERROR(INDEX(BasicStats!$A:$AH,MATCH($A259,BasicStats!$B:$B,0),COLUMN()+1),INDEX(BasicStats!$A:$AH,MATCH($A259&amp;" NCAA",BasicStats!$B:$B,0),COLUMN()+1))</f>
        <v>1991</v>
      </c>
      <c r="T259">
        <f>IFERROR(INDEX(BasicStats!$A:$AH,MATCH($A259,BasicStats!$B:$B,0),COLUMN()+1),INDEX(BasicStats!$A:$AH,MATCH($A259&amp;" NCAA",BasicStats!$B:$B,0),COLUMN()+1))</f>
        <v>0.432</v>
      </c>
      <c r="U259">
        <f>IFERROR(INDEX(BasicStats!$A:$AH,MATCH($A259,BasicStats!$B:$B,0),COLUMN()+1),INDEX(BasicStats!$A:$AH,MATCH($A259&amp;" NCAA",BasicStats!$B:$B,0),COLUMN()+1))</f>
        <v>280</v>
      </c>
      <c r="V259">
        <f>IFERROR(INDEX(BasicStats!$A:$AH,MATCH($A259,BasicStats!$B:$B,0),COLUMN()+1),INDEX(BasicStats!$A:$AH,MATCH($A259&amp;" NCAA",BasicStats!$B:$B,0),COLUMN()+1))</f>
        <v>789</v>
      </c>
      <c r="W259">
        <f>IFERROR(INDEX(BasicStats!$A:$AH,MATCH($A259,BasicStats!$B:$B,0),COLUMN()+1),INDEX(BasicStats!$A:$AH,MATCH($A259&amp;" NCAA",BasicStats!$B:$B,0),COLUMN()+1))</f>
        <v>0.35499999999999998</v>
      </c>
      <c r="X259">
        <f>IFERROR(INDEX(BasicStats!$A:$AH,MATCH($A259,BasicStats!$B:$B,0),COLUMN()+1),INDEX(BasicStats!$A:$AH,MATCH($A259&amp;" NCAA",BasicStats!$B:$B,0),COLUMN()+1))</f>
        <v>446</v>
      </c>
      <c r="Y259">
        <f>IFERROR(INDEX(BasicStats!$A:$AH,MATCH($A259,BasicStats!$B:$B,0),COLUMN()+1),INDEX(BasicStats!$A:$AH,MATCH($A259&amp;" NCAA",BasicStats!$B:$B,0),COLUMN()+1))</f>
        <v>638</v>
      </c>
      <c r="Z259">
        <f>IFERROR(INDEX(BasicStats!$A:$AH,MATCH($A259,BasicStats!$B:$B,0),COLUMN()+1),INDEX(BasicStats!$A:$AH,MATCH($A259&amp;" NCAA",BasicStats!$B:$B,0),COLUMN()+1))</f>
        <v>0.69899999999999995</v>
      </c>
      <c r="AA259">
        <f>IFERROR(INDEX(BasicStats!$A:$AH,MATCH($A259,BasicStats!$B:$B,0),COLUMN()+1),INDEX(BasicStats!$A:$AH,MATCH($A259&amp;" NCAA",BasicStats!$B:$B,0),COLUMN()+1))</f>
        <v>373</v>
      </c>
      <c r="AB259">
        <f>IFERROR(INDEX(BasicStats!$A:$AH,MATCH($A259,BasicStats!$B:$B,0),COLUMN()+1),INDEX(BasicStats!$A:$AH,MATCH($A259&amp;" NCAA",BasicStats!$B:$B,0),COLUMN()+1))</f>
        <v>1178</v>
      </c>
      <c r="AC259">
        <f>IFERROR(INDEX(BasicStats!$A:$AH,MATCH($A259,BasicStats!$B:$B,0),COLUMN()+1),INDEX(BasicStats!$A:$AH,MATCH($A259&amp;" NCAA",BasicStats!$B:$B,0),COLUMN()+1))</f>
        <v>487</v>
      </c>
      <c r="AD259">
        <f>IFERROR(INDEX(BasicStats!$A:$AH,MATCH($A259,BasicStats!$B:$B,0),COLUMN()+1),INDEX(BasicStats!$A:$AH,MATCH($A259&amp;" NCAA",BasicStats!$B:$B,0),COLUMN()+1))</f>
        <v>257</v>
      </c>
      <c r="AE259">
        <f>IFERROR(INDEX(BasicStats!$A:$AH,MATCH($A259,BasicStats!$B:$B,0),COLUMN()+1),INDEX(BasicStats!$A:$AH,MATCH($A259&amp;" NCAA",BasicStats!$B:$B,0),COLUMN()+1))</f>
        <v>92</v>
      </c>
      <c r="AF259">
        <f>IFERROR(INDEX(BasicStats!$A:$AH,MATCH($A259,BasicStats!$B:$B,0),COLUMN()+1),INDEX(BasicStats!$A:$AH,MATCH($A259&amp;" NCAA",BasicStats!$B:$B,0),COLUMN()+1))</f>
        <v>507</v>
      </c>
      <c r="AG259" s="38">
        <f>IFERROR(INDEX(AdvancedStats!$A:$AD,MATCH($A259,AdvancedStats!$B:$B,0),COLUMN()-15),INDEX(AdvancedStats!$A:$AD,MATCH($A259&amp;" NCAA",AdvancedStats!$B:$B,0),COLUMN()-15))</f>
        <v>68.2</v>
      </c>
      <c r="AH259" s="38">
        <f>IFERROR(INDEX(AdvancedStats!$A:$AD,MATCH($A259,AdvancedStats!$B:$B,0),COLUMN()-15),INDEX(AdvancedStats!$A:$AD,MATCH($A259&amp;" NCAA",AdvancedStats!$B:$B,0),COLUMN()-15))</f>
        <v>101.1</v>
      </c>
      <c r="AI259" s="38">
        <f>IFERROR(INDEX(AdvancedStats!$A:$AD,MATCH($A259,AdvancedStats!$B:$B,0),COLUMN()-15),INDEX(AdvancedStats!$A:$AD,MATCH($A259&amp;" NCAA",AdvancedStats!$B:$B,0),COLUMN()-15))</f>
        <v>0.32</v>
      </c>
      <c r="AJ259" s="38">
        <f>IFERROR(INDEX(AdvancedStats!$A:$AD,MATCH($A259,AdvancedStats!$B:$B,0),COLUMN()-15),INDEX(AdvancedStats!$A:$AD,MATCH($A259&amp;" NCAA",AdvancedStats!$B:$B,0),COLUMN()-15))</f>
        <v>0.39600000000000002</v>
      </c>
      <c r="AK259" s="38">
        <f>IFERROR(INDEX(AdvancedStats!$A:$AD,MATCH($A259,AdvancedStats!$B:$B,0),COLUMN()-15),INDEX(AdvancedStats!$A:$AD,MATCH($A259&amp;" NCAA",AdvancedStats!$B:$B,0),COLUMN()-15))</f>
        <v>0.53400000000000003</v>
      </c>
      <c r="AL259" s="38">
        <f>IFERROR(INDEX(AdvancedStats!$A:$AD,MATCH($A259,AdvancedStats!$B:$B,0),COLUMN()-15),INDEX(AdvancedStats!$A:$AD,MATCH($A259&amp;" NCAA",AdvancedStats!$B:$B,0),COLUMN()-15))</f>
        <v>50.5</v>
      </c>
      <c r="AM259" s="38">
        <f>IFERROR(INDEX(AdvancedStats!$A:$AD,MATCH($A259,AdvancedStats!$B:$B,0),COLUMN()-15),INDEX(AdvancedStats!$A:$AD,MATCH($A259&amp;" NCAA",AdvancedStats!$B:$B,0),COLUMN()-15))</f>
        <v>56.6</v>
      </c>
      <c r="AN259" s="38">
        <f>IFERROR(INDEX(AdvancedStats!$A:$AD,MATCH($A259,AdvancedStats!$B:$B,0),COLUMN()-15),INDEX(AdvancedStats!$A:$AD,MATCH($A259&amp;" NCAA",AdvancedStats!$B:$B,0),COLUMN()-15))</f>
        <v>10.6</v>
      </c>
      <c r="AO259" s="38">
        <f>IFERROR(INDEX(AdvancedStats!$A:$AD,MATCH($A259,AdvancedStats!$B:$B,0),COLUMN()-15),INDEX(AdvancedStats!$A:$AD,MATCH($A259&amp;" NCAA",AdvancedStats!$B:$B,0),COLUMN()-15))</f>
        <v>8.1</v>
      </c>
      <c r="AP259" s="38">
        <f>IFERROR(INDEX(AdvancedStats!$A:$AD,MATCH($A259,AdvancedStats!$B:$B,0),COLUMN()-15),INDEX(AdvancedStats!$A:$AD,MATCH($A259&amp;" NCAA",AdvancedStats!$B:$B,0),COLUMN()-15))</f>
        <v>0.503</v>
      </c>
      <c r="AQ259" s="38">
        <f>IFERROR(INDEX(AdvancedStats!$A:$AD,MATCH($A259,AdvancedStats!$B:$B,0),COLUMN()-15),INDEX(AdvancedStats!$A:$AD,MATCH($A259&amp;" NCAA",AdvancedStats!$B:$B,0),COLUMN()-15))</f>
        <v>18.100000000000001</v>
      </c>
      <c r="AR259" s="38">
        <f>IFERROR(INDEX(AdvancedStats!$A:$AD,MATCH($A259,AdvancedStats!$B:$B,0),COLUMN()-15),INDEX(AdvancedStats!$A:$AD,MATCH($A259&amp;" NCAA",AdvancedStats!$B:$B,0),COLUMN()-15))</f>
        <v>30.4</v>
      </c>
      <c r="AS259" s="38">
        <f>IFERROR(INDEX(AdvancedStats!$A:$AD,MATCH($A259,AdvancedStats!$B:$B,0),COLUMN()-15),INDEX(AdvancedStats!$A:$AD,MATCH($A259&amp;" NCAA",AdvancedStats!$B:$B,0),COLUMN()-15))</f>
        <v>0.224</v>
      </c>
      <c r="AT259" s="39">
        <f>IFERROR(INDEX(AdvancedOpponentStats!$A:$AD,MATCH($A259,AdvancedOpponentStats!$B:$B,0),COLUMN()-27),INDEX(AdvancedOpponentStats!$A:$AD,MATCH($A259&amp;" NCAA",AdvancedOpponentStats!$B:$B,0),COLUMN()-27))</f>
        <v>99.3</v>
      </c>
      <c r="AU259" s="39">
        <f>IFERROR(INDEX(AdvancedOpponentStats!$A:$AD,MATCH($A259,AdvancedOpponentStats!$B:$B,0),COLUMN()-27),INDEX(AdvancedOpponentStats!$A:$AD,MATCH($A259&amp;" NCAA",AdvancedOpponentStats!$B:$B,0),COLUMN()-27))</f>
        <v>0.38800000000000001</v>
      </c>
      <c r="AV259" s="39">
        <f>IFERROR(INDEX(AdvancedOpponentStats!$A:$AD,MATCH($A259,AdvancedOpponentStats!$B:$B,0),COLUMN()-27),INDEX(AdvancedOpponentStats!$A:$AD,MATCH($A259&amp;" NCAA",AdvancedOpponentStats!$B:$B,0),COLUMN()-27))</f>
        <v>0.38</v>
      </c>
      <c r="AW259" s="39">
        <f>IFERROR(INDEX(AdvancedOpponentStats!$A:$AD,MATCH($A259,AdvancedOpponentStats!$B:$B,0),COLUMN()-27),INDEX(AdvancedOpponentStats!$A:$AD,MATCH($A259&amp;" NCAA",AdvancedOpponentStats!$B:$B,0),COLUMN()-27))</f>
        <v>0.55400000000000005</v>
      </c>
      <c r="AX259" s="39">
        <f>IFERROR(INDEX(AdvancedOpponentStats!$A:$AD,MATCH($A259,AdvancedOpponentStats!$B:$B,0),COLUMN()-27),INDEX(AdvancedOpponentStats!$A:$AD,MATCH($A259&amp;" NCAA",AdvancedOpponentStats!$B:$B,0),COLUMN()-27))</f>
        <v>49.5</v>
      </c>
      <c r="AY259" s="39">
        <f>IFERROR(INDEX(AdvancedOpponentStats!$A:$AD,MATCH($A259,AdvancedOpponentStats!$B:$B,0),COLUMN()-27),INDEX(AdvancedOpponentStats!$A:$AD,MATCH($A259&amp;" NCAA",AdvancedOpponentStats!$B:$B,0),COLUMN()-27))</f>
        <v>49.5</v>
      </c>
      <c r="AZ259" s="39">
        <f>IFERROR(INDEX(AdvancedOpponentStats!$A:$AD,MATCH($A259,AdvancedOpponentStats!$B:$B,0),COLUMN()-27),INDEX(AdvancedOpponentStats!$A:$AD,MATCH($A259&amp;" NCAA",AdvancedOpponentStats!$B:$B,0),COLUMN()-27))</f>
        <v>9.3000000000000007</v>
      </c>
      <c r="BA259" s="39">
        <f>IFERROR(INDEX(AdvancedOpponentStats!$A:$AD,MATCH($A259,AdvancedOpponentStats!$B:$B,0),COLUMN()-27),INDEX(AdvancedOpponentStats!$A:$AD,MATCH($A259&amp;" NCAA",AdvancedOpponentStats!$B:$B,0),COLUMN()-27))</f>
        <v>8.5</v>
      </c>
      <c r="BB259" s="39">
        <f>IFERROR(INDEX(AdvancedOpponentStats!$A:$AD,MATCH($A259,AdvancedOpponentStats!$B:$B,0),COLUMN()-27),INDEX(AdvancedOpponentStats!$A:$AD,MATCH($A259&amp;" NCAA",AdvancedOpponentStats!$B:$B,0),COLUMN()-27))</f>
        <v>0.51200000000000001</v>
      </c>
      <c r="BC259" s="39">
        <f>IFERROR(INDEX(AdvancedOpponentStats!$A:$AD,MATCH($A259,AdvancedOpponentStats!$B:$B,0),COLUMN()-27),INDEX(AdvancedOpponentStats!$A:$AD,MATCH($A259&amp;" NCAA",AdvancedOpponentStats!$B:$B,0),COLUMN()-27))</f>
        <v>20</v>
      </c>
      <c r="BD259" s="39">
        <f>IFERROR(INDEX(AdvancedOpponentStats!$A:$AD,MATCH($A259,AdvancedOpponentStats!$B:$B,0),COLUMN()-27),INDEX(AdvancedOpponentStats!$A:$AD,MATCH($A259&amp;" NCAA",AdvancedOpponentStats!$B:$B,0),COLUMN()-27))</f>
        <v>27.1</v>
      </c>
      <c r="BE259" s="39">
        <f>IFERROR(INDEX(AdvancedOpponentStats!$A:$AD,MATCH($A259,AdvancedOpponentStats!$B:$B,0),COLUMN()-27),INDEX(AdvancedOpponentStats!$A:$AD,MATCH($A259&amp;" NCAA",AdvancedOpponentStats!$B:$B,0),COLUMN()-27))</f>
        <v>0.28699999999999998</v>
      </c>
      <c r="BF259" s="41">
        <f>IFERROR(INDEX(TeamRankings!$A:$R,MATCH($A259,TeamRankings!$B:$B,0),COLUMN()-49),INDEX(TeamRankings!$A:$R,MATCH($A259&amp;" NCAA",TeamRankings!$B:$B,0),COLUMN()-49))</f>
        <v>1.29</v>
      </c>
      <c r="BG259" s="41">
        <f>IFERROR(INDEX(TeamRankings!$A:$R,MATCH($A259,TeamRankings!$B:$B,0),COLUMN()-48),INDEX(TeamRankings!$A:$R,MATCH($A259&amp;" NCAA",TeamRankings!$B:$B,0),COLUMN()-48))</f>
        <v>-7.58</v>
      </c>
      <c r="BH259" s="41">
        <f>IFERROR(INDEX(TeamRankings!$A:$R,MATCH($A259,TeamRankings!$B:$B,0),COLUMN()-47),INDEX(TeamRankings!$A:$R,MATCH($A259&amp;" NCAA",TeamRankings!$B:$B,0),COLUMN()-47))</f>
        <v>-8.75</v>
      </c>
      <c r="BI259" s="41">
        <f>IFERROR(INDEX(TeamRankings!$A:$R,MATCH($A259,TeamRankings!$B:$B,0),COLUMN()-47),INDEX(TeamRankings!$A:$R,MATCH($A259&amp;" NCAA",TeamRankings!$B:$B,0),COLUMN()-47))</f>
        <v>-0.62</v>
      </c>
      <c r="BJ259" s="41">
        <f>IFERROR(INDEX(TeamRankings!$A:$R,MATCH($A259,TeamRankings!$B:$B,0),COLUMN()-47),INDEX(TeamRankings!$A:$R,MATCH($A259&amp;" NCAA",TeamRankings!$B:$B,0),COLUMN()-47))</f>
        <v>-9.3699999999999992</v>
      </c>
      <c r="BK259" s="41">
        <f>IFERROR(INDEX(TeamRankings!$A:$R,MATCH($A259,TeamRankings!$B:$B,0),COLUMN()-47),INDEX(TeamRankings!$A:$R,MATCH($A259&amp;" NCAA",TeamRankings!$B:$B,0),COLUMN()-47))</f>
        <v>92.72</v>
      </c>
      <c r="BL259" s="41">
        <f>IFERROR(INDEX(TeamRankings!$A:$R,MATCH($A259,TeamRankings!$B:$B,0),COLUMN()-47),INDEX(TeamRankings!$A:$R,MATCH($A259&amp;" NCAA",TeamRankings!$B:$B,0),COLUMN()-47))</f>
        <v>105.13</v>
      </c>
      <c r="BM259" s="41">
        <f>IFERROR(INDEX(TeamRankings!$A:$R,MATCH($A259,TeamRankings!$B:$B,0),COLUMN()-47),INDEX(TeamRankings!$A:$R,MATCH($A259&amp;" NCAA",TeamRankings!$B:$B,0),COLUMN()-47))</f>
        <v>-12.41</v>
      </c>
      <c r="BN259">
        <f t="shared" si="63"/>
        <v>319</v>
      </c>
      <c r="BO259">
        <f t="shared" si="64"/>
        <v>199</v>
      </c>
      <c r="BP259">
        <f t="shared" ref="BP259:BP322" si="65">N259/B259</f>
        <v>69.942857142857136</v>
      </c>
      <c r="BQ259" s="41" t="str">
        <f>INDEX(TeamRankings!$A:$R,MATCH($A259,TeamRankings!$B:$B,0),3)</f>
        <v>NEC</v>
      </c>
      <c r="BR259" s="40">
        <f t="shared" si="51"/>
        <v>1.7999999999999972</v>
      </c>
      <c r="BS259" s="40">
        <f t="shared" si="52"/>
        <v>-6.8000000000000005E-2</v>
      </c>
      <c r="BT259" s="40">
        <f t="shared" si="53"/>
        <v>1.6000000000000014E-2</v>
      </c>
      <c r="BU259" s="40">
        <f t="shared" si="54"/>
        <v>-2.0000000000000018E-2</v>
      </c>
      <c r="BV259" s="40">
        <f t="shared" si="55"/>
        <v>1</v>
      </c>
      <c r="BW259" s="40">
        <f t="shared" si="56"/>
        <v>7.1000000000000014</v>
      </c>
      <c r="BX259" s="40">
        <f t="shared" si="57"/>
        <v>1.2999999999999989</v>
      </c>
      <c r="BY259" s="40">
        <f t="shared" si="58"/>
        <v>-0.40000000000000036</v>
      </c>
      <c r="BZ259" s="40">
        <f t="shared" si="59"/>
        <v>-9.000000000000008E-3</v>
      </c>
      <c r="CA259" s="40">
        <f t="shared" si="60"/>
        <v>-1.8999999999999986</v>
      </c>
      <c r="CB259" s="40">
        <f t="shared" si="61"/>
        <v>3.2999999999999972</v>
      </c>
      <c r="CC259" s="40">
        <f t="shared" si="62"/>
        <v>-6.2999999999999973E-2</v>
      </c>
    </row>
    <row r="260" spans="1:81" x14ac:dyDescent="0.25">
      <c r="A260" t="s">
        <v>380</v>
      </c>
      <c r="B260">
        <f>IFERROR(INDEX(BasicStats!$A:$AH,MATCH($A260,BasicStats!$B:$B,0),COLUMN()+1),INDEX(BasicStats!$A:$AH,MATCH($A260&amp;" NCAA",BasicStats!$B:$B,0),COLUMN()+1))</f>
        <v>31</v>
      </c>
      <c r="C260">
        <f>IFERROR(INDEX(BasicStats!$A:$AH,MATCH($A260,BasicStats!$B:$B,0),COLUMN()+1),INDEX(BasicStats!$A:$AH,MATCH($A260&amp;" NCAA",BasicStats!$B:$B,0),COLUMN()+1))</f>
        <v>14</v>
      </c>
      <c r="D260">
        <f>IFERROR(INDEX(BasicStats!$A:$AH,MATCH($A260,BasicStats!$B:$B,0),COLUMN()+1),INDEX(BasicStats!$A:$AH,MATCH($A260&amp;" NCAA",BasicStats!$B:$B,0),COLUMN()+1))</f>
        <v>17</v>
      </c>
      <c r="E260">
        <f>IFERROR(INDEX(BasicStats!$A:$AH,MATCH($A260,BasicStats!$B:$B,0),COLUMN()+1),INDEX(BasicStats!$A:$AH,MATCH($A260&amp;" NCAA",BasicStats!$B:$B,0),COLUMN()+1))</f>
        <v>0.45200000000000001</v>
      </c>
      <c r="F260">
        <f>IFERROR(INDEX(BasicStats!$A:$AH,MATCH($A260,BasicStats!$B:$B,0),COLUMN()+1),INDEX(BasicStats!$A:$AH,MATCH($A260&amp;" NCAA",BasicStats!$B:$B,0),COLUMN()+1))</f>
        <v>8.9700000000000006</v>
      </c>
      <c r="G260">
        <f>IFERROR(INDEX(BasicStats!$A:$AH,MATCH($A260,BasicStats!$B:$B,0),COLUMN()+1),INDEX(BasicStats!$A:$AH,MATCH($A260&amp;" NCAA",BasicStats!$B:$B,0),COLUMN()+1))</f>
        <v>9.84</v>
      </c>
      <c r="H260">
        <f>IFERROR(INDEX(BasicStats!$A:$AH,MATCH($A260,BasicStats!$B:$B,0),COLUMN()+1),INDEX(BasicStats!$A:$AH,MATCH($A260&amp;" NCAA",BasicStats!$B:$B,0),COLUMN()+1))</f>
        <v>7</v>
      </c>
      <c r="I260">
        <f>IFERROR(INDEX(BasicStats!$A:$AH,MATCH($A260,BasicStats!$B:$B,0),COLUMN()+1),INDEX(BasicStats!$A:$AH,MATCH($A260&amp;" NCAA",BasicStats!$B:$B,0),COLUMN()+1))</f>
        <v>13</v>
      </c>
      <c r="J260">
        <f>IFERROR(INDEX(BasicStats!$A:$AH,MATCH($A260,BasicStats!$B:$B,0),COLUMN()+1),INDEX(BasicStats!$A:$AH,MATCH($A260&amp;" NCAA",BasicStats!$B:$B,0),COLUMN()+1))</f>
        <v>10</v>
      </c>
      <c r="K260">
        <f>IFERROR(INDEX(BasicStats!$A:$AH,MATCH($A260,BasicStats!$B:$B,0),COLUMN()+1),INDEX(BasicStats!$A:$AH,MATCH($A260&amp;" NCAA",BasicStats!$B:$B,0),COLUMN()+1))</f>
        <v>7</v>
      </c>
      <c r="L260">
        <f>IFERROR(INDEX(BasicStats!$A:$AH,MATCH($A260,BasicStats!$B:$B,0),COLUMN()+1),INDEX(BasicStats!$A:$AH,MATCH($A260&amp;" NCAA",BasicStats!$B:$B,0),COLUMN()+1))</f>
        <v>4</v>
      </c>
      <c r="M260">
        <f>IFERROR(INDEX(BasicStats!$A:$AH,MATCH($A260,BasicStats!$B:$B,0),COLUMN()+1),INDEX(BasicStats!$A:$AH,MATCH($A260&amp;" NCAA",BasicStats!$B:$B,0),COLUMN()+1))</f>
        <v>9</v>
      </c>
      <c r="N260">
        <f>IFERROR(INDEX(BasicStats!$A:$AH,MATCH($A260,BasicStats!$B:$B,0),COLUMN()+1),INDEX(BasicStats!$A:$AH,MATCH($A260&amp;" NCAA",BasicStats!$B:$B,0),COLUMN()+1))</f>
        <v>2105</v>
      </c>
      <c r="O260">
        <f>IFERROR(INDEX(BasicStats!$A:$AH,MATCH($A260,BasicStats!$B:$B,0),COLUMN()+1),INDEX(BasicStats!$A:$AH,MATCH($A260&amp;" NCAA",BasicStats!$B:$B,0),COLUMN()+1))</f>
        <v>2132</v>
      </c>
      <c r="P260">
        <f>IFERROR(INDEX(BasicStats!$A:$AH,MATCH($A260,BasicStats!$B:$B,0),COLUMN()+1),INDEX(BasicStats!$A:$AH,MATCH($A260&amp;" NCAA",BasicStats!$B:$B,0),COLUMN()+1))</f>
        <v>0</v>
      </c>
      <c r="Q260">
        <f>IFERROR(INDEX(BasicStats!$A:$AH,MATCH($A260,BasicStats!$B:$B,0),COLUMN()+1),INDEX(BasicStats!$A:$AH,MATCH($A260&amp;" NCAA",BasicStats!$B:$B,0),COLUMN()+1))</f>
        <v>1250</v>
      </c>
      <c r="R260">
        <f>IFERROR(INDEX(BasicStats!$A:$AH,MATCH($A260,BasicStats!$B:$B,0),COLUMN()+1),INDEX(BasicStats!$A:$AH,MATCH($A260&amp;" NCAA",BasicStats!$B:$B,0),COLUMN()+1))</f>
        <v>771</v>
      </c>
      <c r="S260">
        <f>IFERROR(INDEX(BasicStats!$A:$AH,MATCH($A260,BasicStats!$B:$B,0),COLUMN()+1),INDEX(BasicStats!$A:$AH,MATCH($A260&amp;" NCAA",BasicStats!$B:$B,0),COLUMN()+1))</f>
        <v>1842</v>
      </c>
      <c r="T260">
        <f>IFERROR(INDEX(BasicStats!$A:$AH,MATCH($A260,BasicStats!$B:$B,0),COLUMN()+1),INDEX(BasicStats!$A:$AH,MATCH($A260&amp;" NCAA",BasicStats!$B:$B,0),COLUMN()+1))</f>
        <v>0.41899999999999998</v>
      </c>
      <c r="U260">
        <f>IFERROR(INDEX(BasicStats!$A:$AH,MATCH($A260,BasicStats!$B:$B,0),COLUMN()+1),INDEX(BasicStats!$A:$AH,MATCH($A260&amp;" NCAA",BasicStats!$B:$B,0),COLUMN()+1))</f>
        <v>191</v>
      </c>
      <c r="V260">
        <f>IFERROR(INDEX(BasicStats!$A:$AH,MATCH($A260,BasicStats!$B:$B,0),COLUMN()+1),INDEX(BasicStats!$A:$AH,MATCH($A260&amp;" NCAA",BasicStats!$B:$B,0),COLUMN()+1))</f>
        <v>612</v>
      </c>
      <c r="W260">
        <f>IFERROR(INDEX(BasicStats!$A:$AH,MATCH($A260,BasicStats!$B:$B,0),COLUMN()+1),INDEX(BasicStats!$A:$AH,MATCH($A260&amp;" NCAA",BasicStats!$B:$B,0),COLUMN()+1))</f>
        <v>0.312</v>
      </c>
      <c r="X260">
        <f>IFERROR(INDEX(BasicStats!$A:$AH,MATCH($A260,BasicStats!$B:$B,0),COLUMN()+1),INDEX(BasicStats!$A:$AH,MATCH($A260&amp;" NCAA",BasicStats!$B:$B,0),COLUMN()+1))</f>
        <v>372</v>
      </c>
      <c r="Y260">
        <f>IFERROR(INDEX(BasicStats!$A:$AH,MATCH($A260,BasicStats!$B:$B,0),COLUMN()+1),INDEX(BasicStats!$A:$AH,MATCH($A260&amp;" NCAA",BasicStats!$B:$B,0),COLUMN()+1))</f>
        <v>584</v>
      </c>
      <c r="Z260">
        <f>IFERROR(INDEX(BasicStats!$A:$AH,MATCH($A260,BasicStats!$B:$B,0),COLUMN()+1),INDEX(BasicStats!$A:$AH,MATCH($A260&amp;" NCAA",BasicStats!$B:$B,0),COLUMN()+1))</f>
        <v>0.63700000000000001</v>
      </c>
      <c r="AA260">
        <f>IFERROR(INDEX(BasicStats!$A:$AH,MATCH($A260,BasicStats!$B:$B,0),COLUMN()+1),INDEX(BasicStats!$A:$AH,MATCH($A260&amp;" NCAA",BasicStats!$B:$B,0),COLUMN()+1))</f>
        <v>391</v>
      </c>
      <c r="AB260">
        <f>IFERROR(INDEX(BasicStats!$A:$AH,MATCH($A260,BasicStats!$B:$B,0),COLUMN()+1),INDEX(BasicStats!$A:$AH,MATCH($A260&amp;" NCAA",BasicStats!$B:$B,0),COLUMN()+1))</f>
        <v>1210</v>
      </c>
      <c r="AC260">
        <f>IFERROR(INDEX(BasicStats!$A:$AH,MATCH($A260,BasicStats!$B:$B,0),COLUMN()+1),INDEX(BasicStats!$A:$AH,MATCH($A260&amp;" NCAA",BasicStats!$B:$B,0),COLUMN()+1))</f>
        <v>390</v>
      </c>
      <c r="AD260">
        <f>IFERROR(INDEX(BasicStats!$A:$AH,MATCH($A260,BasicStats!$B:$B,0),COLUMN()+1),INDEX(BasicStats!$A:$AH,MATCH($A260&amp;" NCAA",BasicStats!$B:$B,0),COLUMN()+1))</f>
        <v>201</v>
      </c>
      <c r="AE260">
        <f>IFERROR(INDEX(BasicStats!$A:$AH,MATCH($A260,BasicStats!$B:$B,0),COLUMN()+1),INDEX(BasicStats!$A:$AH,MATCH($A260&amp;" NCAA",BasicStats!$B:$B,0),COLUMN()+1))</f>
        <v>124</v>
      </c>
      <c r="AF260">
        <f>IFERROR(INDEX(BasicStats!$A:$AH,MATCH($A260,BasicStats!$B:$B,0),COLUMN()+1),INDEX(BasicStats!$A:$AH,MATCH($A260&amp;" NCAA",BasicStats!$B:$B,0),COLUMN()+1))</f>
        <v>408</v>
      </c>
      <c r="AG260" s="38">
        <f>IFERROR(INDEX(AdvancedStats!$A:$AD,MATCH($A260,AdvancedStats!$B:$B,0),COLUMN()-15),INDEX(AdvancedStats!$A:$AD,MATCH($A260&amp;" NCAA",AdvancedStats!$B:$B,0),COLUMN()-15))</f>
        <v>68.099999999999994</v>
      </c>
      <c r="AH260" s="38">
        <f>IFERROR(INDEX(AdvancedStats!$A:$AD,MATCH($A260,AdvancedStats!$B:$B,0),COLUMN()-15),INDEX(AdvancedStats!$A:$AD,MATCH($A260&amp;" NCAA",AdvancedStats!$B:$B,0),COLUMN()-15))</f>
        <v>99</v>
      </c>
      <c r="AI260" s="38">
        <f>IFERROR(INDEX(AdvancedStats!$A:$AD,MATCH($A260,AdvancedStats!$B:$B,0),COLUMN()-15),INDEX(AdvancedStats!$A:$AD,MATCH($A260&amp;" NCAA",AdvancedStats!$B:$B,0),COLUMN()-15))</f>
        <v>0.317</v>
      </c>
      <c r="AJ260" s="38">
        <f>IFERROR(INDEX(AdvancedStats!$A:$AD,MATCH($A260,AdvancedStats!$B:$B,0),COLUMN()-15),INDEX(AdvancedStats!$A:$AD,MATCH($A260&amp;" NCAA",AdvancedStats!$B:$B,0),COLUMN()-15))</f>
        <v>0.33200000000000002</v>
      </c>
      <c r="AK260" s="38">
        <f>IFERROR(INDEX(AdvancedStats!$A:$AD,MATCH($A260,AdvancedStats!$B:$B,0),COLUMN()-15),INDEX(AdvancedStats!$A:$AD,MATCH($A260&amp;" NCAA",AdvancedStats!$B:$B,0),COLUMN()-15))</f>
        <v>0.497</v>
      </c>
      <c r="AL260" s="38">
        <f>IFERROR(INDEX(AdvancedStats!$A:$AD,MATCH($A260,AdvancedStats!$B:$B,0),COLUMN()-15),INDEX(AdvancedStats!$A:$AD,MATCH($A260&amp;" NCAA",AdvancedStats!$B:$B,0),COLUMN()-15))</f>
        <v>52.8</v>
      </c>
      <c r="AM260" s="38">
        <f>IFERROR(INDEX(AdvancedStats!$A:$AD,MATCH($A260,AdvancedStats!$B:$B,0),COLUMN()-15),INDEX(AdvancedStats!$A:$AD,MATCH($A260&amp;" NCAA",AdvancedStats!$B:$B,0),COLUMN()-15))</f>
        <v>50.6</v>
      </c>
      <c r="AN260" s="38">
        <f>IFERROR(INDEX(AdvancedStats!$A:$AD,MATCH($A260,AdvancedStats!$B:$B,0),COLUMN()-15),INDEX(AdvancedStats!$A:$AD,MATCH($A260&amp;" NCAA",AdvancedStats!$B:$B,0),COLUMN()-15))</f>
        <v>9.4</v>
      </c>
      <c r="AO260" s="38">
        <f>IFERROR(INDEX(AdvancedStats!$A:$AD,MATCH($A260,AdvancedStats!$B:$B,0),COLUMN()-15),INDEX(AdvancedStats!$A:$AD,MATCH($A260&amp;" NCAA",AdvancedStats!$B:$B,0),COLUMN()-15))</f>
        <v>11.3</v>
      </c>
      <c r="AP260" s="38">
        <f>IFERROR(INDEX(AdvancedStats!$A:$AD,MATCH($A260,AdvancedStats!$B:$B,0),COLUMN()-15),INDEX(AdvancedStats!$A:$AD,MATCH($A260&amp;" NCAA",AdvancedStats!$B:$B,0),COLUMN()-15))</f>
        <v>0.47</v>
      </c>
      <c r="AQ260" s="38">
        <f>IFERROR(INDEX(AdvancedStats!$A:$AD,MATCH($A260,AdvancedStats!$B:$B,0),COLUMN()-15),INDEX(AdvancedStats!$A:$AD,MATCH($A260&amp;" NCAA",AdvancedStats!$B:$B,0),COLUMN()-15))</f>
        <v>16.100000000000001</v>
      </c>
      <c r="AR260" s="38">
        <f>IFERROR(INDEX(AdvancedStats!$A:$AD,MATCH($A260,AdvancedStats!$B:$B,0),COLUMN()-15),INDEX(AdvancedStats!$A:$AD,MATCH($A260&amp;" NCAA",AdvancedStats!$B:$B,0),COLUMN()-15))</f>
        <v>33.4</v>
      </c>
      <c r="AS260" s="38">
        <f>IFERROR(INDEX(AdvancedStats!$A:$AD,MATCH($A260,AdvancedStats!$B:$B,0),COLUMN()-15),INDEX(AdvancedStats!$A:$AD,MATCH($A260&amp;" NCAA",AdvancedStats!$B:$B,0),COLUMN()-15))</f>
        <v>0.20200000000000001</v>
      </c>
      <c r="AT260" s="39">
        <f>IFERROR(INDEX(AdvancedOpponentStats!$A:$AD,MATCH($A260,AdvancedOpponentStats!$B:$B,0),COLUMN()-27),INDEX(AdvancedOpponentStats!$A:$AD,MATCH($A260&amp;" NCAA",AdvancedOpponentStats!$B:$B,0),COLUMN()-27))</f>
        <v>100.2</v>
      </c>
      <c r="AU260" s="39">
        <f>IFERROR(INDEX(AdvancedOpponentStats!$A:$AD,MATCH($A260,AdvancedOpponentStats!$B:$B,0),COLUMN()-27),INDEX(AdvancedOpponentStats!$A:$AD,MATCH($A260&amp;" NCAA",AdvancedOpponentStats!$B:$B,0),COLUMN()-27))</f>
        <v>0.32400000000000001</v>
      </c>
      <c r="AV260" s="39">
        <f>IFERROR(INDEX(AdvancedOpponentStats!$A:$AD,MATCH($A260,AdvancedOpponentStats!$B:$B,0),COLUMN()-27),INDEX(AdvancedOpponentStats!$A:$AD,MATCH($A260&amp;" NCAA",AdvancedOpponentStats!$B:$B,0),COLUMN()-27))</f>
        <v>0.38100000000000001</v>
      </c>
      <c r="AW260" s="39">
        <f>IFERROR(INDEX(AdvancedOpponentStats!$A:$AD,MATCH($A260,AdvancedOpponentStats!$B:$B,0),COLUMN()-27),INDEX(AdvancedOpponentStats!$A:$AD,MATCH($A260&amp;" NCAA",AdvancedOpponentStats!$B:$B,0),COLUMN()-27))</f>
        <v>0.52</v>
      </c>
      <c r="AX260" s="39">
        <f>IFERROR(INDEX(AdvancedOpponentStats!$A:$AD,MATCH($A260,AdvancedOpponentStats!$B:$B,0),COLUMN()-27),INDEX(AdvancedOpponentStats!$A:$AD,MATCH($A260&amp;" NCAA",AdvancedOpponentStats!$B:$B,0),COLUMN()-27))</f>
        <v>47.2</v>
      </c>
      <c r="AY260" s="39">
        <f>IFERROR(INDEX(AdvancedOpponentStats!$A:$AD,MATCH($A260,AdvancedOpponentStats!$B:$B,0),COLUMN()-27),INDEX(AdvancedOpponentStats!$A:$AD,MATCH($A260&amp;" NCAA",AdvancedOpponentStats!$B:$B,0),COLUMN()-27))</f>
        <v>51.1</v>
      </c>
      <c r="AZ260" s="39">
        <f>IFERROR(INDEX(AdvancedOpponentStats!$A:$AD,MATCH($A260,AdvancedOpponentStats!$B:$B,0),COLUMN()-27),INDEX(AdvancedOpponentStats!$A:$AD,MATCH($A260&amp;" NCAA",AdvancedOpponentStats!$B:$B,0),COLUMN()-27))</f>
        <v>9.5</v>
      </c>
      <c r="BA260" s="39">
        <f>IFERROR(INDEX(AdvancedOpponentStats!$A:$AD,MATCH($A260,AdvancedOpponentStats!$B:$B,0),COLUMN()-27),INDEX(AdvancedOpponentStats!$A:$AD,MATCH($A260&amp;" NCAA",AdvancedOpponentStats!$B:$B,0),COLUMN()-27))</f>
        <v>8.9</v>
      </c>
      <c r="BB260" s="39">
        <f>IFERROR(INDEX(AdvancedOpponentStats!$A:$AD,MATCH($A260,AdvancedOpponentStats!$B:$B,0),COLUMN()-27),INDEX(AdvancedOpponentStats!$A:$AD,MATCH($A260&amp;" NCAA",AdvancedOpponentStats!$B:$B,0),COLUMN()-27))</f>
        <v>0.49199999999999999</v>
      </c>
      <c r="BC260" s="39">
        <f>IFERROR(INDEX(AdvancedOpponentStats!$A:$AD,MATCH($A260,AdvancedOpponentStats!$B:$B,0),COLUMN()-27),INDEX(AdvancedOpponentStats!$A:$AD,MATCH($A260&amp;" NCAA",AdvancedOpponentStats!$B:$B,0),COLUMN()-27))</f>
        <v>15.3</v>
      </c>
      <c r="BD260" s="39">
        <f>IFERROR(INDEX(AdvancedOpponentStats!$A:$AD,MATCH($A260,AdvancedOpponentStats!$B:$B,0),COLUMN()-27),INDEX(AdvancedOpponentStats!$A:$AD,MATCH($A260&amp;" NCAA",AdvancedOpponentStats!$B:$B,0),COLUMN()-27))</f>
        <v>27</v>
      </c>
      <c r="BE260" s="39">
        <f>IFERROR(INDEX(AdvancedOpponentStats!$A:$AD,MATCH($A260,AdvancedOpponentStats!$B:$B,0),COLUMN()-27),INDEX(AdvancedOpponentStats!$A:$AD,MATCH($A260&amp;" NCAA",AdvancedOpponentStats!$B:$B,0),COLUMN()-27))</f>
        <v>0.216</v>
      </c>
      <c r="BF260" s="41">
        <f>IFERROR(INDEX(TeamRankings!$A:$R,MATCH($A260,TeamRankings!$B:$B,0),COLUMN()-49),INDEX(TeamRankings!$A:$R,MATCH($A260&amp;" NCAA",TeamRankings!$B:$B,0),COLUMN()-49))</f>
        <v>-0.87</v>
      </c>
      <c r="BG260" s="41">
        <f>IFERROR(INDEX(TeamRankings!$A:$R,MATCH($A260,TeamRankings!$B:$B,0),COLUMN()-48),INDEX(TeamRankings!$A:$R,MATCH($A260&amp;" NCAA",TeamRankings!$B:$B,0),COLUMN()-48))</f>
        <v>9.84</v>
      </c>
      <c r="BH260" s="41">
        <f>IFERROR(INDEX(TeamRankings!$A:$R,MATCH($A260,TeamRankings!$B:$B,0),COLUMN()-47),INDEX(TeamRankings!$A:$R,MATCH($A260&amp;" NCAA",TeamRankings!$B:$B,0),COLUMN()-47))</f>
        <v>1.93</v>
      </c>
      <c r="BI260" s="41">
        <f>IFERROR(INDEX(TeamRankings!$A:$R,MATCH($A260,TeamRankings!$B:$B,0),COLUMN()-47),INDEX(TeamRankings!$A:$R,MATCH($A260&amp;" NCAA",TeamRankings!$B:$B,0),COLUMN()-47))</f>
        <v>7.04</v>
      </c>
      <c r="BJ260" s="41">
        <f>IFERROR(INDEX(TeamRankings!$A:$R,MATCH($A260,TeamRankings!$B:$B,0),COLUMN()-47),INDEX(TeamRankings!$A:$R,MATCH($A260&amp;" NCAA",TeamRankings!$B:$B,0),COLUMN()-47))</f>
        <v>8.9700000000000006</v>
      </c>
      <c r="BK260" s="41">
        <f>IFERROR(INDEX(TeamRankings!$A:$R,MATCH($A260,TeamRankings!$B:$B,0),COLUMN()-47),INDEX(TeamRankings!$A:$R,MATCH($A260&amp;" NCAA",TeamRankings!$B:$B,0),COLUMN()-47))</f>
        <v>106.2</v>
      </c>
      <c r="BL260" s="41">
        <f>IFERROR(INDEX(TeamRankings!$A:$R,MATCH($A260,TeamRankings!$B:$B,0),COLUMN()-47),INDEX(TeamRankings!$A:$R,MATCH($A260&amp;" NCAA",TeamRankings!$B:$B,0),COLUMN()-47))</f>
        <v>93.03</v>
      </c>
      <c r="BM260" s="41">
        <f>IFERROR(INDEX(TeamRankings!$A:$R,MATCH($A260,TeamRankings!$B:$B,0),COLUMN()-47),INDEX(TeamRankings!$A:$R,MATCH($A260&amp;" NCAA",TeamRankings!$B:$B,0),COLUMN()-47))</f>
        <v>13.17</v>
      </c>
      <c r="BN260">
        <f t="shared" si="63"/>
        <v>118</v>
      </c>
      <c r="BO260">
        <f t="shared" si="64"/>
        <v>38</v>
      </c>
      <c r="BP260">
        <f t="shared" si="65"/>
        <v>67.903225806451616</v>
      </c>
      <c r="BQ260" s="41" t="str">
        <f>INDEX(TeamRankings!$A:$R,MATCH($A260,TeamRankings!$B:$B,0),3)</f>
        <v>Big Ten</v>
      </c>
      <c r="BR260" s="40">
        <f t="shared" ref="BR260:BR323" si="66">AH260-AT260</f>
        <v>-1.2000000000000028</v>
      </c>
      <c r="BS260" s="40">
        <f t="shared" ref="BS260:BS323" si="67">AI260-AU260</f>
        <v>-7.0000000000000062E-3</v>
      </c>
      <c r="BT260" s="40">
        <f t="shared" ref="BT260:BT323" si="68">AJ260-AV260</f>
        <v>-4.8999999999999988E-2</v>
      </c>
      <c r="BU260" s="40">
        <f t="shared" ref="BU260:BU323" si="69">AK260-AW260</f>
        <v>-2.300000000000002E-2</v>
      </c>
      <c r="BV260" s="40">
        <f t="shared" ref="BV260:BV323" si="70">AL260-AX260</f>
        <v>5.5999999999999943</v>
      </c>
      <c r="BW260" s="40">
        <f t="shared" ref="BW260:BW323" si="71">AM260-AY260</f>
        <v>-0.5</v>
      </c>
      <c r="BX260" s="40">
        <f t="shared" ref="BX260:BX323" si="72">AN260-AZ260</f>
        <v>-9.9999999999999645E-2</v>
      </c>
      <c r="BY260" s="40">
        <f t="shared" ref="BY260:BY323" si="73">AO260-BA260</f>
        <v>2.4000000000000004</v>
      </c>
      <c r="BZ260" s="40">
        <f t="shared" ref="BZ260:BZ323" si="74">AP260-BB260</f>
        <v>-2.200000000000002E-2</v>
      </c>
      <c r="CA260" s="40">
        <f t="shared" ref="CA260:CA323" si="75">AQ260-BC260</f>
        <v>0.80000000000000071</v>
      </c>
      <c r="CB260" s="40">
        <f t="shared" ref="CB260:CB323" si="76">AR260-BD260</f>
        <v>6.3999999999999986</v>
      </c>
      <c r="CC260" s="40">
        <f t="shared" ref="CC260:CC323" si="77">AS260-BE260</f>
        <v>-1.3999999999999985E-2</v>
      </c>
    </row>
    <row r="261" spans="1:81" x14ac:dyDescent="0.25">
      <c r="A261" t="s">
        <v>381</v>
      </c>
      <c r="B261">
        <f>IFERROR(INDEX(BasicStats!$A:$AH,MATCH($A261,BasicStats!$B:$B,0),COLUMN()+1),INDEX(BasicStats!$A:$AH,MATCH($A261&amp;" NCAA",BasicStats!$B:$B,0),COLUMN()+1))</f>
        <v>31</v>
      </c>
      <c r="C261">
        <f>IFERROR(INDEX(BasicStats!$A:$AH,MATCH($A261,BasicStats!$B:$B,0),COLUMN()+1),INDEX(BasicStats!$A:$AH,MATCH($A261&amp;" NCAA",BasicStats!$B:$B,0),COLUMN()+1))</f>
        <v>15</v>
      </c>
      <c r="D261">
        <f>IFERROR(INDEX(BasicStats!$A:$AH,MATCH($A261,BasicStats!$B:$B,0),COLUMN()+1),INDEX(BasicStats!$A:$AH,MATCH($A261&amp;" NCAA",BasicStats!$B:$B,0),COLUMN()+1))</f>
        <v>16</v>
      </c>
      <c r="E261">
        <f>IFERROR(INDEX(BasicStats!$A:$AH,MATCH($A261,BasicStats!$B:$B,0),COLUMN()+1),INDEX(BasicStats!$A:$AH,MATCH($A261&amp;" NCAA",BasicStats!$B:$B,0),COLUMN()+1))</f>
        <v>0.48399999999999999</v>
      </c>
      <c r="F261">
        <f>IFERROR(INDEX(BasicStats!$A:$AH,MATCH($A261,BasicStats!$B:$B,0),COLUMN()+1),INDEX(BasicStats!$A:$AH,MATCH($A261&amp;" NCAA",BasicStats!$B:$B,0),COLUMN()+1))</f>
        <v>-8.75</v>
      </c>
      <c r="G261">
        <f>IFERROR(INDEX(BasicStats!$A:$AH,MATCH($A261,BasicStats!$B:$B,0),COLUMN()+1),INDEX(BasicStats!$A:$AH,MATCH($A261&amp;" NCAA",BasicStats!$B:$B,0),COLUMN()+1))</f>
        <v>-6.75</v>
      </c>
      <c r="H261">
        <f>IFERROR(INDEX(BasicStats!$A:$AH,MATCH($A261,BasicStats!$B:$B,0),COLUMN()+1),INDEX(BasicStats!$A:$AH,MATCH($A261&amp;" NCAA",BasicStats!$B:$B,0),COLUMN()+1))</f>
        <v>8</v>
      </c>
      <c r="I261">
        <f>IFERROR(INDEX(BasicStats!$A:$AH,MATCH($A261,BasicStats!$B:$B,0),COLUMN()+1),INDEX(BasicStats!$A:$AH,MATCH($A261&amp;" NCAA",BasicStats!$B:$B,0),COLUMN()+1))</f>
        <v>12</v>
      </c>
      <c r="J261">
        <f>IFERROR(INDEX(BasicStats!$A:$AH,MATCH($A261,BasicStats!$B:$B,0),COLUMN()+1),INDEX(BasicStats!$A:$AH,MATCH($A261&amp;" NCAA",BasicStats!$B:$B,0),COLUMN()+1))</f>
        <v>9</v>
      </c>
      <c r="K261">
        <f>IFERROR(INDEX(BasicStats!$A:$AH,MATCH($A261,BasicStats!$B:$B,0),COLUMN()+1),INDEX(BasicStats!$A:$AH,MATCH($A261&amp;" NCAA",BasicStats!$B:$B,0),COLUMN()+1))</f>
        <v>5</v>
      </c>
      <c r="L261">
        <f>IFERROR(INDEX(BasicStats!$A:$AH,MATCH($A261,BasicStats!$B:$B,0),COLUMN()+1),INDEX(BasicStats!$A:$AH,MATCH($A261&amp;" NCAA",BasicStats!$B:$B,0),COLUMN()+1))</f>
        <v>4</v>
      </c>
      <c r="M261">
        <f>IFERROR(INDEX(BasicStats!$A:$AH,MATCH($A261,BasicStats!$B:$B,0),COLUMN()+1),INDEX(BasicStats!$A:$AH,MATCH($A261&amp;" NCAA",BasicStats!$B:$B,0),COLUMN()+1))</f>
        <v>10</v>
      </c>
      <c r="N261">
        <f>IFERROR(INDEX(BasicStats!$A:$AH,MATCH($A261,BasicStats!$B:$B,0),COLUMN()+1),INDEX(BasicStats!$A:$AH,MATCH($A261&amp;" NCAA",BasicStats!$B:$B,0),COLUMN()+1))</f>
        <v>2197</v>
      </c>
      <c r="O261">
        <f>IFERROR(INDEX(BasicStats!$A:$AH,MATCH($A261,BasicStats!$B:$B,0),COLUMN()+1),INDEX(BasicStats!$A:$AH,MATCH($A261&amp;" NCAA",BasicStats!$B:$B,0),COLUMN()+1))</f>
        <v>2155</v>
      </c>
      <c r="P261">
        <f>IFERROR(INDEX(BasicStats!$A:$AH,MATCH($A261,BasicStats!$B:$B,0),COLUMN()+1),INDEX(BasicStats!$A:$AH,MATCH($A261&amp;" NCAA",BasicStats!$B:$B,0),COLUMN()+1))</f>
        <v>0</v>
      </c>
      <c r="Q261">
        <f>IFERROR(INDEX(BasicStats!$A:$AH,MATCH($A261,BasicStats!$B:$B,0),COLUMN()+1),INDEX(BasicStats!$A:$AH,MATCH($A261&amp;" NCAA",BasicStats!$B:$B,0),COLUMN()+1))</f>
        <v>1250</v>
      </c>
      <c r="R261">
        <f>IFERROR(INDEX(BasicStats!$A:$AH,MATCH($A261,BasicStats!$B:$B,0),COLUMN()+1),INDEX(BasicStats!$A:$AH,MATCH($A261&amp;" NCAA",BasicStats!$B:$B,0),COLUMN()+1))</f>
        <v>806</v>
      </c>
      <c r="S261">
        <f>IFERROR(INDEX(BasicStats!$A:$AH,MATCH($A261,BasicStats!$B:$B,0),COLUMN()+1),INDEX(BasicStats!$A:$AH,MATCH($A261&amp;" NCAA",BasicStats!$B:$B,0),COLUMN()+1))</f>
        <v>1800</v>
      </c>
      <c r="T261">
        <f>IFERROR(INDEX(BasicStats!$A:$AH,MATCH($A261,BasicStats!$B:$B,0),COLUMN()+1),INDEX(BasicStats!$A:$AH,MATCH($A261&amp;" NCAA",BasicStats!$B:$B,0),COLUMN()+1))</f>
        <v>0.44800000000000001</v>
      </c>
      <c r="U261">
        <f>IFERROR(INDEX(BasicStats!$A:$AH,MATCH($A261,BasicStats!$B:$B,0),COLUMN()+1),INDEX(BasicStats!$A:$AH,MATCH($A261&amp;" NCAA",BasicStats!$B:$B,0),COLUMN()+1))</f>
        <v>175</v>
      </c>
      <c r="V261">
        <f>IFERROR(INDEX(BasicStats!$A:$AH,MATCH($A261,BasicStats!$B:$B,0),COLUMN()+1),INDEX(BasicStats!$A:$AH,MATCH($A261&amp;" NCAA",BasicStats!$B:$B,0),COLUMN()+1))</f>
        <v>527</v>
      </c>
      <c r="W261">
        <f>IFERROR(INDEX(BasicStats!$A:$AH,MATCH($A261,BasicStats!$B:$B,0),COLUMN()+1),INDEX(BasicStats!$A:$AH,MATCH($A261&amp;" NCAA",BasicStats!$B:$B,0),COLUMN()+1))</f>
        <v>0.33200000000000002</v>
      </c>
      <c r="X261">
        <f>IFERROR(INDEX(BasicStats!$A:$AH,MATCH($A261,BasicStats!$B:$B,0),COLUMN()+1),INDEX(BasicStats!$A:$AH,MATCH($A261&amp;" NCAA",BasicStats!$B:$B,0),COLUMN()+1))</f>
        <v>410</v>
      </c>
      <c r="Y261">
        <f>IFERROR(INDEX(BasicStats!$A:$AH,MATCH($A261,BasicStats!$B:$B,0),COLUMN()+1),INDEX(BasicStats!$A:$AH,MATCH($A261&amp;" NCAA",BasicStats!$B:$B,0),COLUMN()+1))</f>
        <v>592</v>
      </c>
      <c r="Z261">
        <f>IFERROR(INDEX(BasicStats!$A:$AH,MATCH($A261,BasicStats!$B:$B,0),COLUMN()+1),INDEX(BasicStats!$A:$AH,MATCH($A261&amp;" NCAA",BasicStats!$B:$B,0),COLUMN()+1))</f>
        <v>0.69299999999999995</v>
      </c>
      <c r="AA261">
        <f>IFERROR(INDEX(BasicStats!$A:$AH,MATCH($A261,BasicStats!$B:$B,0),COLUMN()+1),INDEX(BasicStats!$A:$AH,MATCH($A261&amp;" NCAA",BasicStats!$B:$B,0),COLUMN()+1))</f>
        <v>308</v>
      </c>
      <c r="AB261">
        <f>IFERROR(INDEX(BasicStats!$A:$AH,MATCH($A261,BasicStats!$B:$B,0),COLUMN()+1),INDEX(BasicStats!$A:$AH,MATCH($A261&amp;" NCAA",BasicStats!$B:$B,0),COLUMN()+1))</f>
        <v>1051</v>
      </c>
      <c r="AC261">
        <f>IFERROR(INDEX(BasicStats!$A:$AH,MATCH($A261,BasicStats!$B:$B,0),COLUMN()+1),INDEX(BasicStats!$A:$AH,MATCH($A261&amp;" NCAA",BasicStats!$B:$B,0),COLUMN()+1))</f>
        <v>431</v>
      </c>
      <c r="AD261">
        <f>IFERROR(INDEX(BasicStats!$A:$AH,MATCH($A261,BasicStats!$B:$B,0),COLUMN()+1),INDEX(BasicStats!$A:$AH,MATCH($A261&amp;" NCAA",BasicStats!$B:$B,0),COLUMN()+1))</f>
        <v>239</v>
      </c>
      <c r="AE261">
        <f>IFERROR(INDEX(BasicStats!$A:$AH,MATCH($A261,BasicStats!$B:$B,0),COLUMN()+1),INDEX(BasicStats!$A:$AH,MATCH($A261&amp;" NCAA",BasicStats!$B:$B,0),COLUMN()+1))</f>
        <v>104</v>
      </c>
      <c r="AF261">
        <f>IFERROR(INDEX(BasicStats!$A:$AH,MATCH($A261,BasicStats!$B:$B,0),COLUMN()+1),INDEX(BasicStats!$A:$AH,MATCH($A261&amp;" NCAA",BasicStats!$B:$B,0),COLUMN()+1))</f>
        <v>404</v>
      </c>
      <c r="AG261" s="38">
        <f>IFERROR(INDEX(AdvancedStats!$A:$AD,MATCH($A261,AdvancedStats!$B:$B,0),COLUMN()-15),INDEX(AdvancedStats!$A:$AD,MATCH($A261&amp;" NCAA",AdvancedStats!$B:$B,0),COLUMN()-15))</f>
        <v>69.400000000000006</v>
      </c>
      <c r="AH261" s="38">
        <f>IFERROR(INDEX(AdvancedStats!$A:$AD,MATCH($A261,AdvancedStats!$B:$B,0),COLUMN()-15),INDEX(AdvancedStats!$A:$AD,MATCH($A261&amp;" NCAA",AdvancedStats!$B:$B,0),COLUMN()-15))</f>
        <v>101.2</v>
      </c>
      <c r="AI261" s="38">
        <f>IFERROR(INDEX(AdvancedStats!$A:$AD,MATCH($A261,AdvancedStats!$B:$B,0),COLUMN()-15),INDEX(AdvancedStats!$A:$AD,MATCH($A261&amp;" NCAA",AdvancedStats!$B:$B,0),COLUMN()-15))</f>
        <v>0.32900000000000001</v>
      </c>
      <c r="AJ261" s="38">
        <f>IFERROR(INDEX(AdvancedStats!$A:$AD,MATCH($A261,AdvancedStats!$B:$B,0),COLUMN()-15),INDEX(AdvancedStats!$A:$AD,MATCH($A261&amp;" NCAA",AdvancedStats!$B:$B,0),COLUMN()-15))</f>
        <v>0.29299999999999998</v>
      </c>
      <c r="AK261" s="38">
        <f>IFERROR(INDEX(AdvancedStats!$A:$AD,MATCH($A261,AdvancedStats!$B:$B,0),COLUMN()-15),INDEX(AdvancedStats!$A:$AD,MATCH($A261&amp;" NCAA",AdvancedStats!$B:$B,0),COLUMN()-15))</f>
        <v>0.52800000000000002</v>
      </c>
      <c r="AL261" s="38">
        <f>IFERROR(INDEX(AdvancedStats!$A:$AD,MATCH($A261,AdvancedStats!$B:$B,0),COLUMN()-15),INDEX(AdvancedStats!$A:$AD,MATCH($A261&amp;" NCAA",AdvancedStats!$B:$B,0),COLUMN()-15))</f>
        <v>50</v>
      </c>
      <c r="AM261" s="38">
        <f>IFERROR(INDEX(AdvancedStats!$A:$AD,MATCH($A261,AdvancedStats!$B:$B,0),COLUMN()-15),INDEX(AdvancedStats!$A:$AD,MATCH($A261&amp;" NCAA",AdvancedStats!$B:$B,0),COLUMN()-15))</f>
        <v>53.5</v>
      </c>
      <c r="AN261" s="38">
        <f>IFERROR(INDEX(AdvancedStats!$A:$AD,MATCH($A261,AdvancedStats!$B:$B,0),COLUMN()-15),INDEX(AdvancedStats!$A:$AD,MATCH($A261&amp;" NCAA",AdvancedStats!$B:$B,0),COLUMN()-15))</f>
        <v>11</v>
      </c>
      <c r="AO261" s="38">
        <f>IFERROR(INDEX(AdvancedStats!$A:$AD,MATCH($A261,AdvancedStats!$B:$B,0),COLUMN()-15),INDEX(AdvancedStats!$A:$AD,MATCH($A261&amp;" NCAA",AdvancedStats!$B:$B,0),COLUMN()-15))</f>
        <v>10</v>
      </c>
      <c r="AP261" s="38">
        <f>IFERROR(INDEX(AdvancedStats!$A:$AD,MATCH($A261,AdvancedStats!$B:$B,0),COLUMN()-15),INDEX(AdvancedStats!$A:$AD,MATCH($A261&amp;" NCAA",AdvancedStats!$B:$B,0),COLUMN()-15))</f>
        <v>0.496</v>
      </c>
      <c r="AQ261" s="38">
        <f>IFERROR(INDEX(AdvancedStats!$A:$AD,MATCH($A261,AdvancedStats!$B:$B,0),COLUMN()-15),INDEX(AdvancedStats!$A:$AD,MATCH($A261&amp;" NCAA",AdvancedStats!$B:$B,0),COLUMN()-15))</f>
        <v>16.3</v>
      </c>
      <c r="AR261" s="38">
        <f>IFERROR(INDEX(AdvancedStats!$A:$AD,MATCH($A261,AdvancedStats!$B:$B,0),COLUMN()-15),INDEX(AdvancedStats!$A:$AD,MATCH($A261&amp;" NCAA",AdvancedStats!$B:$B,0),COLUMN()-15))</f>
        <v>28.2</v>
      </c>
      <c r="AS261" s="38">
        <f>IFERROR(INDEX(AdvancedStats!$A:$AD,MATCH($A261,AdvancedStats!$B:$B,0),COLUMN()-15),INDEX(AdvancedStats!$A:$AD,MATCH($A261&amp;" NCAA",AdvancedStats!$B:$B,0),COLUMN()-15))</f>
        <v>0.22800000000000001</v>
      </c>
      <c r="AT261" s="39">
        <f>IFERROR(INDEX(AdvancedOpponentStats!$A:$AD,MATCH($A261,AdvancedOpponentStats!$B:$B,0),COLUMN()-27),INDEX(AdvancedOpponentStats!$A:$AD,MATCH($A261&amp;" NCAA",AdvancedOpponentStats!$B:$B,0),COLUMN()-27))</f>
        <v>99.3</v>
      </c>
      <c r="AU261" s="39">
        <f>IFERROR(INDEX(AdvancedOpponentStats!$A:$AD,MATCH($A261,AdvancedOpponentStats!$B:$B,0),COLUMN()-27),INDEX(AdvancedOpponentStats!$A:$AD,MATCH($A261&amp;" NCAA",AdvancedOpponentStats!$B:$B,0),COLUMN()-27))</f>
        <v>0.35499999999999998</v>
      </c>
      <c r="AV261" s="39">
        <f>IFERROR(INDEX(AdvancedOpponentStats!$A:$AD,MATCH($A261,AdvancedOpponentStats!$B:$B,0),COLUMN()-27),INDEX(AdvancedOpponentStats!$A:$AD,MATCH($A261&amp;" NCAA",AdvancedOpponentStats!$B:$B,0),COLUMN()-27))</f>
        <v>0.379</v>
      </c>
      <c r="AW261" s="39">
        <f>IFERROR(INDEX(AdvancedOpponentStats!$A:$AD,MATCH($A261,AdvancedOpponentStats!$B:$B,0),COLUMN()-27),INDEX(AdvancedOpponentStats!$A:$AD,MATCH($A261&amp;" NCAA",AdvancedOpponentStats!$B:$B,0),COLUMN()-27))</f>
        <v>0.55000000000000004</v>
      </c>
      <c r="AX261" s="39">
        <f>IFERROR(INDEX(AdvancedOpponentStats!$A:$AD,MATCH($A261,AdvancedOpponentStats!$B:$B,0),COLUMN()-27),INDEX(AdvancedOpponentStats!$A:$AD,MATCH($A261&amp;" NCAA",AdvancedOpponentStats!$B:$B,0),COLUMN()-27))</f>
        <v>50</v>
      </c>
      <c r="AY261" s="39">
        <f>IFERROR(INDEX(AdvancedOpponentStats!$A:$AD,MATCH($A261,AdvancedOpponentStats!$B:$B,0),COLUMN()-27),INDEX(AdvancedOpponentStats!$A:$AD,MATCH($A261&amp;" NCAA",AdvancedOpponentStats!$B:$B,0),COLUMN()-27))</f>
        <v>55</v>
      </c>
      <c r="AZ261" s="39">
        <f>IFERROR(INDEX(AdvancedOpponentStats!$A:$AD,MATCH($A261,AdvancedOpponentStats!$B:$B,0),COLUMN()-27),INDEX(AdvancedOpponentStats!$A:$AD,MATCH($A261&amp;" NCAA",AdvancedOpponentStats!$B:$B,0),COLUMN()-27))</f>
        <v>9.4</v>
      </c>
      <c r="BA261" s="39">
        <f>IFERROR(INDEX(AdvancedOpponentStats!$A:$AD,MATCH($A261,AdvancedOpponentStats!$B:$B,0),COLUMN()-27),INDEX(AdvancedOpponentStats!$A:$AD,MATCH($A261&amp;" NCAA",AdvancedOpponentStats!$B:$B,0),COLUMN()-27))</f>
        <v>9</v>
      </c>
      <c r="BB261" s="39">
        <f>IFERROR(INDEX(AdvancedOpponentStats!$A:$AD,MATCH($A261,AdvancedOpponentStats!$B:$B,0),COLUMN()-27),INDEX(AdvancedOpponentStats!$A:$AD,MATCH($A261&amp;" NCAA",AdvancedOpponentStats!$B:$B,0),COLUMN()-27))</f>
        <v>0.51100000000000001</v>
      </c>
      <c r="BC261" s="39">
        <f>IFERROR(INDEX(AdvancedOpponentStats!$A:$AD,MATCH($A261,AdvancedOpponentStats!$B:$B,0),COLUMN()-27),INDEX(AdvancedOpponentStats!$A:$AD,MATCH($A261&amp;" NCAA",AdvancedOpponentStats!$B:$B,0),COLUMN()-27))</f>
        <v>19.5</v>
      </c>
      <c r="BD261" s="39">
        <f>IFERROR(INDEX(AdvancedOpponentStats!$A:$AD,MATCH($A261,AdvancedOpponentStats!$B:$B,0),COLUMN()-27),INDEX(AdvancedOpponentStats!$A:$AD,MATCH($A261&amp;" NCAA",AdvancedOpponentStats!$B:$B,0),COLUMN()-27))</f>
        <v>26.7</v>
      </c>
      <c r="BE261" s="39">
        <f>IFERROR(INDEX(AdvancedOpponentStats!$A:$AD,MATCH($A261,AdvancedOpponentStats!$B:$B,0),COLUMN()-27),INDEX(AdvancedOpponentStats!$A:$AD,MATCH($A261&amp;" NCAA",AdvancedOpponentStats!$B:$B,0),COLUMN()-27))</f>
        <v>0.26400000000000001</v>
      </c>
      <c r="BF261" s="41">
        <f>IFERROR(INDEX(TeamRankings!$A:$R,MATCH($A261,TeamRankings!$B:$B,0),COLUMN()-49),INDEX(TeamRankings!$A:$R,MATCH($A261&amp;" NCAA",TeamRankings!$B:$B,0),COLUMN()-49))</f>
        <v>1.35</v>
      </c>
      <c r="BG261" s="41">
        <f>IFERROR(INDEX(TeamRankings!$A:$R,MATCH($A261,TeamRankings!$B:$B,0),COLUMN()-48),INDEX(TeamRankings!$A:$R,MATCH($A261&amp;" NCAA",TeamRankings!$B:$B,0),COLUMN()-48))</f>
        <v>-6.75</v>
      </c>
      <c r="BH261" s="41">
        <f>IFERROR(INDEX(TeamRankings!$A:$R,MATCH($A261,TeamRankings!$B:$B,0),COLUMN()-47),INDEX(TeamRankings!$A:$R,MATCH($A261&amp;" NCAA",TeamRankings!$B:$B,0),COLUMN()-47))</f>
        <v>-6.66</v>
      </c>
      <c r="BI261" s="41">
        <f>IFERROR(INDEX(TeamRankings!$A:$R,MATCH($A261,TeamRankings!$B:$B,0),COLUMN()-47),INDEX(TeamRankings!$A:$R,MATCH($A261&amp;" NCAA",TeamRankings!$B:$B,0),COLUMN()-47))</f>
        <v>-2.09</v>
      </c>
      <c r="BJ261" s="41">
        <f>IFERROR(INDEX(TeamRankings!$A:$R,MATCH($A261,TeamRankings!$B:$B,0),COLUMN()-47),INDEX(TeamRankings!$A:$R,MATCH($A261&amp;" NCAA",TeamRankings!$B:$B,0),COLUMN()-47))</f>
        <v>-8.75</v>
      </c>
      <c r="BK261" s="41">
        <f>IFERROR(INDEX(TeamRankings!$A:$R,MATCH($A261,TeamRankings!$B:$B,0),COLUMN()-47),INDEX(TeamRankings!$A:$R,MATCH($A261&amp;" NCAA",TeamRankings!$B:$B,0),COLUMN()-47))</f>
        <v>94.11</v>
      </c>
      <c r="BL261" s="41">
        <f>IFERROR(INDEX(TeamRankings!$A:$R,MATCH($A261,TeamRankings!$B:$B,0),COLUMN()-47),INDEX(TeamRankings!$A:$R,MATCH($A261&amp;" NCAA",TeamRankings!$B:$B,0),COLUMN()-47))</f>
        <v>105.75</v>
      </c>
      <c r="BM261" s="41">
        <f>IFERROR(INDEX(TeamRankings!$A:$R,MATCH($A261,TeamRankings!$B:$B,0),COLUMN()-47),INDEX(TeamRankings!$A:$R,MATCH($A261&amp;" NCAA",TeamRankings!$B:$B,0),COLUMN()-47))</f>
        <v>-11.65</v>
      </c>
      <c r="BN261">
        <f t="shared" ref="BN261:BN324" si="78">_xlfn.RANK.AVG(BK261,$BK$3:$BK$355)</f>
        <v>309</v>
      </c>
      <c r="BO261">
        <f t="shared" ref="BO261:BO324" si="79">_xlfn.RANK.AVG(BL261,$BL$3:$BL$355,1)</f>
        <v>209</v>
      </c>
      <c r="BP261">
        <f t="shared" si="65"/>
        <v>70.870967741935488</v>
      </c>
      <c r="BQ261" s="41" t="str">
        <f>INDEX(TeamRankings!$A:$R,MATCH($A261,TeamRankings!$B:$B,0),3)</f>
        <v>Big Sky</v>
      </c>
      <c r="BR261" s="40">
        <f t="shared" si="66"/>
        <v>1.9000000000000057</v>
      </c>
      <c r="BS261" s="40">
        <f t="shared" si="67"/>
        <v>-2.5999999999999968E-2</v>
      </c>
      <c r="BT261" s="40">
        <f t="shared" si="68"/>
        <v>-8.6000000000000021E-2</v>
      </c>
      <c r="BU261" s="40">
        <f t="shared" si="69"/>
        <v>-2.200000000000002E-2</v>
      </c>
      <c r="BV261" s="40">
        <f t="shared" si="70"/>
        <v>0</v>
      </c>
      <c r="BW261" s="40">
        <f t="shared" si="71"/>
        <v>-1.5</v>
      </c>
      <c r="BX261" s="40">
        <f t="shared" si="72"/>
        <v>1.5999999999999996</v>
      </c>
      <c r="BY261" s="40">
        <f t="shared" si="73"/>
        <v>1</v>
      </c>
      <c r="BZ261" s="40">
        <f t="shared" si="74"/>
        <v>-1.5000000000000013E-2</v>
      </c>
      <c r="CA261" s="40">
        <f t="shared" si="75"/>
        <v>-3.1999999999999993</v>
      </c>
      <c r="CB261" s="40">
        <f t="shared" si="76"/>
        <v>1.5</v>
      </c>
      <c r="CC261" s="40">
        <f t="shared" si="77"/>
        <v>-3.6000000000000004E-2</v>
      </c>
    </row>
    <row r="262" spans="1:81" x14ac:dyDescent="0.25">
      <c r="A262" t="s">
        <v>382</v>
      </c>
      <c r="B262">
        <f>IFERROR(INDEX(BasicStats!$A:$AH,MATCH($A262,BasicStats!$B:$B,0),COLUMN()+1),INDEX(BasicStats!$A:$AH,MATCH($A262&amp;" NCAA",BasicStats!$B:$B,0),COLUMN()+1))</f>
        <v>32</v>
      </c>
      <c r="C262">
        <f>IFERROR(INDEX(BasicStats!$A:$AH,MATCH($A262,BasicStats!$B:$B,0),COLUMN()+1),INDEX(BasicStats!$A:$AH,MATCH($A262&amp;" NCAA",BasicStats!$B:$B,0),COLUMN()+1))</f>
        <v>15</v>
      </c>
      <c r="D262">
        <f>IFERROR(INDEX(BasicStats!$A:$AH,MATCH($A262,BasicStats!$B:$B,0),COLUMN()+1),INDEX(BasicStats!$A:$AH,MATCH($A262&amp;" NCAA",BasicStats!$B:$B,0),COLUMN()+1))</f>
        <v>17</v>
      </c>
      <c r="E262">
        <f>IFERROR(INDEX(BasicStats!$A:$AH,MATCH($A262,BasicStats!$B:$B,0),COLUMN()+1),INDEX(BasicStats!$A:$AH,MATCH($A262&amp;" NCAA",BasicStats!$B:$B,0),COLUMN()+1))</f>
        <v>0.46899999999999997</v>
      </c>
      <c r="F262">
        <f>IFERROR(INDEX(BasicStats!$A:$AH,MATCH($A262,BasicStats!$B:$B,0),COLUMN()+1),INDEX(BasicStats!$A:$AH,MATCH($A262&amp;" NCAA",BasicStats!$B:$B,0),COLUMN()+1))</f>
        <v>-7.84</v>
      </c>
      <c r="G262">
        <f>IFERROR(INDEX(BasicStats!$A:$AH,MATCH($A262,BasicStats!$B:$B,0),COLUMN()+1),INDEX(BasicStats!$A:$AH,MATCH($A262&amp;" NCAA",BasicStats!$B:$B,0),COLUMN()+1))</f>
        <v>-8.07</v>
      </c>
      <c r="H262">
        <f>IFERROR(INDEX(BasicStats!$A:$AH,MATCH($A262,BasicStats!$B:$B,0),COLUMN()+1),INDEX(BasicStats!$A:$AH,MATCH($A262&amp;" NCAA",BasicStats!$B:$B,0),COLUMN()+1))</f>
        <v>11</v>
      </c>
      <c r="I262">
        <f>IFERROR(INDEX(BasicStats!$A:$AH,MATCH($A262,BasicStats!$B:$B,0),COLUMN()+1),INDEX(BasicStats!$A:$AH,MATCH($A262&amp;" NCAA",BasicStats!$B:$B,0),COLUMN()+1))</f>
        <v>7</v>
      </c>
      <c r="J262">
        <f>IFERROR(INDEX(BasicStats!$A:$AH,MATCH($A262,BasicStats!$B:$B,0),COLUMN()+1),INDEX(BasicStats!$A:$AH,MATCH($A262&amp;" NCAA",BasicStats!$B:$B,0),COLUMN()+1))</f>
        <v>10</v>
      </c>
      <c r="K262">
        <f>IFERROR(INDEX(BasicStats!$A:$AH,MATCH($A262,BasicStats!$B:$B,0),COLUMN()+1),INDEX(BasicStats!$A:$AH,MATCH($A262&amp;" NCAA",BasicStats!$B:$B,0),COLUMN()+1))</f>
        <v>3</v>
      </c>
      <c r="L262">
        <f>IFERROR(INDEX(BasicStats!$A:$AH,MATCH($A262,BasicStats!$B:$B,0),COLUMN()+1),INDEX(BasicStats!$A:$AH,MATCH($A262&amp;" NCAA",BasicStats!$B:$B,0),COLUMN()+1))</f>
        <v>4</v>
      </c>
      <c r="M262">
        <f>IFERROR(INDEX(BasicStats!$A:$AH,MATCH($A262,BasicStats!$B:$B,0),COLUMN()+1),INDEX(BasicStats!$A:$AH,MATCH($A262&amp;" NCAA",BasicStats!$B:$B,0),COLUMN()+1))</f>
        <v>13</v>
      </c>
      <c r="N262">
        <f>IFERROR(INDEX(BasicStats!$A:$AH,MATCH($A262,BasicStats!$B:$B,0),COLUMN()+1),INDEX(BasicStats!$A:$AH,MATCH($A262&amp;" NCAA",BasicStats!$B:$B,0),COLUMN()+1))</f>
        <v>2558</v>
      </c>
      <c r="O262">
        <f>IFERROR(INDEX(BasicStats!$A:$AH,MATCH($A262,BasicStats!$B:$B,0),COLUMN()+1),INDEX(BasicStats!$A:$AH,MATCH($A262&amp;" NCAA",BasicStats!$B:$B,0),COLUMN()+1))</f>
        <v>2509</v>
      </c>
      <c r="P262">
        <f>IFERROR(INDEX(BasicStats!$A:$AH,MATCH($A262,BasicStats!$B:$B,0),COLUMN()+1),INDEX(BasicStats!$A:$AH,MATCH($A262&amp;" NCAA",BasicStats!$B:$B,0),COLUMN()+1))</f>
        <v>0</v>
      </c>
      <c r="Q262">
        <f>IFERROR(INDEX(BasicStats!$A:$AH,MATCH($A262,BasicStats!$B:$B,0),COLUMN()+1),INDEX(BasicStats!$A:$AH,MATCH($A262&amp;" NCAA",BasicStats!$B:$B,0),COLUMN()+1))</f>
        <v>1285</v>
      </c>
      <c r="R262">
        <f>IFERROR(INDEX(BasicStats!$A:$AH,MATCH($A262,BasicStats!$B:$B,0),COLUMN()+1),INDEX(BasicStats!$A:$AH,MATCH($A262&amp;" NCAA",BasicStats!$B:$B,0),COLUMN()+1))</f>
        <v>885</v>
      </c>
      <c r="S262">
        <f>IFERROR(INDEX(BasicStats!$A:$AH,MATCH($A262,BasicStats!$B:$B,0),COLUMN()+1),INDEX(BasicStats!$A:$AH,MATCH($A262&amp;" NCAA",BasicStats!$B:$B,0),COLUMN()+1))</f>
        <v>1926</v>
      </c>
      <c r="T262">
        <f>IFERROR(INDEX(BasicStats!$A:$AH,MATCH($A262,BasicStats!$B:$B,0),COLUMN()+1),INDEX(BasicStats!$A:$AH,MATCH($A262&amp;" NCAA",BasicStats!$B:$B,0),COLUMN()+1))</f>
        <v>0.46</v>
      </c>
      <c r="U262">
        <f>IFERROR(INDEX(BasicStats!$A:$AH,MATCH($A262,BasicStats!$B:$B,0),COLUMN()+1),INDEX(BasicStats!$A:$AH,MATCH($A262&amp;" NCAA",BasicStats!$B:$B,0),COLUMN()+1))</f>
        <v>243</v>
      </c>
      <c r="V262">
        <f>IFERROR(INDEX(BasicStats!$A:$AH,MATCH($A262,BasicStats!$B:$B,0),COLUMN()+1),INDEX(BasicStats!$A:$AH,MATCH($A262&amp;" NCAA",BasicStats!$B:$B,0),COLUMN()+1))</f>
        <v>681</v>
      </c>
      <c r="W262">
        <f>IFERROR(INDEX(BasicStats!$A:$AH,MATCH($A262,BasicStats!$B:$B,0),COLUMN()+1),INDEX(BasicStats!$A:$AH,MATCH($A262&amp;" NCAA",BasicStats!$B:$B,0),COLUMN()+1))</f>
        <v>0.35699999999999998</v>
      </c>
      <c r="X262">
        <f>IFERROR(INDEX(BasicStats!$A:$AH,MATCH($A262,BasicStats!$B:$B,0),COLUMN()+1),INDEX(BasicStats!$A:$AH,MATCH($A262&amp;" NCAA",BasicStats!$B:$B,0),COLUMN()+1))</f>
        <v>545</v>
      </c>
      <c r="Y262">
        <f>IFERROR(INDEX(BasicStats!$A:$AH,MATCH($A262,BasicStats!$B:$B,0),COLUMN()+1),INDEX(BasicStats!$A:$AH,MATCH($A262&amp;" NCAA",BasicStats!$B:$B,0),COLUMN()+1))</f>
        <v>722</v>
      </c>
      <c r="Z262">
        <f>IFERROR(INDEX(BasicStats!$A:$AH,MATCH($A262,BasicStats!$B:$B,0),COLUMN()+1),INDEX(BasicStats!$A:$AH,MATCH($A262&amp;" NCAA",BasicStats!$B:$B,0),COLUMN()+1))</f>
        <v>0.755</v>
      </c>
      <c r="AA262">
        <f>IFERROR(INDEX(BasicStats!$A:$AH,MATCH($A262,BasicStats!$B:$B,0),COLUMN()+1),INDEX(BasicStats!$A:$AH,MATCH($A262&amp;" NCAA",BasicStats!$B:$B,0),COLUMN()+1))</f>
        <v>354</v>
      </c>
      <c r="AB262">
        <f>IFERROR(INDEX(BasicStats!$A:$AH,MATCH($A262,BasicStats!$B:$B,0),COLUMN()+1),INDEX(BasicStats!$A:$AH,MATCH($A262&amp;" NCAA",BasicStats!$B:$B,0),COLUMN()+1))</f>
        <v>1230</v>
      </c>
      <c r="AC262">
        <f>IFERROR(INDEX(BasicStats!$A:$AH,MATCH($A262,BasicStats!$B:$B,0),COLUMN()+1),INDEX(BasicStats!$A:$AH,MATCH($A262&amp;" NCAA",BasicStats!$B:$B,0),COLUMN()+1))</f>
        <v>471</v>
      </c>
      <c r="AD262">
        <f>IFERROR(INDEX(BasicStats!$A:$AH,MATCH($A262,BasicStats!$B:$B,0),COLUMN()+1),INDEX(BasicStats!$A:$AH,MATCH($A262&amp;" NCAA",BasicStats!$B:$B,0),COLUMN()+1))</f>
        <v>170</v>
      </c>
      <c r="AE262">
        <f>IFERROR(INDEX(BasicStats!$A:$AH,MATCH($A262,BasicStats!$B:$B,0),COLUMN()+1),INDEX(BasicStats!$A:$AH,MATCH($A262&amp;" NCAA",BasicStats!$B:$B,0),COLUMN()+1))</f>
        <v>132</v>
      </c>
      <c r="AF262">
        <f>IFERROR(INDEX(BasicStats!$A:$AH,MATCH($A262,BasicStats!$B:$B,0),COLUMN()+1),INDEX(BasicStats!$A:$AH,MATCH($A262&amp;" NCAA",BasicStats!$B:$B,0),COLUMN()+1))</f>
        <v>465</v>
      </c>
      <c r="AG262" s="38">
        <f>IFERROR(INDEX(AdvancedStats!$A:$AD,MATCH($A262,AdvancedStats!$B:$B,0),COLUMN()-15),INDEX(AdvancedStats!$A:$AD,MATCH($A262&amp;" NCAA",AdvancedStats!$B:$B,0),COLUMN()-15))</f>
        <v>74</v>
      </c>
      <c r="AH262" s="38">
        <f>IFERROR(INDEX(AdvancedStats!$A:$AD,MATCH($A262,AdvancedStats!$B:$B,0),COLUMN()-15),INDEX(AdvancedStats!$A:$AD,MATCH($A262&amp;" NCAA",AdvancedStats!$B:$B,0),COLUMN()-15))</f>
        <v>107.6</v>
      </c>
      <c r="AI262" s="38">
        <f>IFERROR(INDEX(AdvancedStats!$A:$AD,MATCH($A262,AdvancedStats!$B:$B,0),COLUMN()-15),INDEX(AdvancedStats!$A:$AD,MATCH($A262&amp;" NCAA",AdvancedStats!$B:$B,0),COLUMN()-15))</f>
        <v>0.375</v>
      </c>
      <c r="AJ262" s="38">
        <f>IFERROR(INDEX(AdvancedStats!$A:$AD,MATCH($A262,AdvancedStats!$B:$B,0),COLUMN()-15),INDEX(AdvancedStats!$A:$AD,MATCH($A262&amp;" NCAA",AdvancedStats!$B:$B,0),COLUMN()-15))</f>
        <v>0.35399999999999998</v>
      </c>
      <c r="AK262" s="38">
        <f>IFERROR(INDEX(AdvancedStats!$A:$AD,MATCH($A262,AdvancedStats!$B:$B,0),COLUMN()-15),INDEX(AdvancedStats!$A:$AD,MATCH($A262&amp;" NCAA",AdvancedStats!$B:$B,0),COLUMN()-15))</f>
        <v>0.56399999999999995</v>
      </c>
      <c r="AL262" s="38">
        <f>IFERROR(INDEX(AdvancedStats!$A:$AD,MATCH($A262,AdvancedStats!$B:$B,0),COLUMN()-15),INDEX(AdvancedStats!$A:$AD,MATCH($A262&amp;" NCAA",AdvancedStats!$B:$B,0),COLUMN()-15))</f>
        <v>53</v>
      </c>
      <c r="AM262" s="38">
        <f>IFERROR(INDEX(AdvancedStats!$A:$AD,MATCH($A262,AdvancedStats!$B:$B,0),COLUMN()-15),INDEX(AdvancedStats!$A:$AD,MATCH($A262&amp;" NCAA",AdvancedStats!$B:$B,0),COLUMN()-15))</f>
        <v>53.2</v>
      </c>
      <c r="AN262" s="38">
        <f>IFERROR(INDEX(AdvancedStats!$A:$AD,MATCH($A262,AdvancedStats!$B:$B,0),COLUMN()-15),INDEX(AdvancedStats!$A:$AD,MATCH($A262&amp;" NCAA",AdvancedStats!$B:$B,0),COLUMN()-15))</f>
        <v>7.2</v>
      </c>
      <c r="AO262" s="38">
        <f>IFERROR(INDEX(AdvancedStats!$A:$AD,MATCH($A262,AdvancedStats!$B:$B,0),COLUMN()-15),INDEX(AdvancedStats!$A:$AD,MATCH($A262&amp;" NCAA",AdvancedStats!$B:$B,0),COLUMN()-15))</f>
        <v>10.7</v>
      </c>
      <c r="AP262" s="38">
        <f>IFERROR(INDEX(AdvancedStats!$A:$AD,MATCH($A262,AdvancedStats!$B:$B,0),COLUMN()-15),INDEX(AdvancedStats!$A:$AD,MATCH($A262&amp;" NCAA",AdvancedStats!$B:$B,0),COLUMN()-15))</f>
        <v>0.52300000000000002</v>
      </c>
      <c r="AQ262" s="38">
        <f>IFERROR(INDEX(AdvancedStats!$A:$AD,MATCH($A262,AdvancedStats!$B:$B,0),COLUMN()-15),INDEX(AdvancedStats!$A:$AD,MATCH($A262&amp;" NCAA",AdvancedStats!$B:$B,0),COLUMN()-15))</f>
        <v>17</v>
      </c>
      <c r="AR262" s="38">
        <f>IFERROR(INDEX(AdvancedStats!$A:$AD,MATCH($A262,AdvancedStats!$B:$B,0),COLUMN()-15),INDEX(AdvancedStats!$A:$AD,MATCH($A262&amp;" NCAA",AdvancedStats!$B:$B,0),COLUMN()-15))</f>
        <v>31.3</v>
      </c>
      <c r="AS262" s="38">
        <f>IFERROR(INDEX(AdvancedStats!$A:$AD,MATCH($A262,AdvancedStats!$B:$B,0),COLUMN()-15),INDEX(AdvancedStats!$A:$AD,MATCH($A262&amp;" NCAA",AdvancedStats!$B:$B,0),COLUMN()-15))</f>
        <v>0.28299999999999997</v>
      </c>
      <c r="AT262" s="39">
        <f>IFERROR(INDEX(AdvancedOpponentStats!$A:$AD,MATCH($A262,AdvancedOpponentStats!$B:$B,0),COLUMN()-27),INDEX(AdvancedOpponentStats!$A:$AD,MATCH($A262&amp;" NCAA",AdvancedOpponentStats!$B:$B,0),COLUMN()-27))</f>
        <v>105.6</v>
      </c>
      <c r="AU262" s="39">
        <f>IFERROR(INDEX(AdvancedOpponentStats!$A:$AD,MATCH($A262,AdvancedOpponentStats!$B:$B,0),COLUMN()-27),INDEX(AdvancedOpponentStats!$A:$AD,MATCH($A262&amp;" NCAA",AdvancedOpponentStats!$B:$B,0),COLUMN()-27))</f>
        <v>0.312</v>
      </c>
      <c r="AV262" s="39">
        <f>IFERROR(INDEX(AdvancedOpponentStats!$A:$AD,MATCH($A262,AdvancedOpponentStats!$B:$B,0),COLUMN()-27),INDEX(AdvancedOpponentStats!$A:$AD,MATCH($A262&amp;" NCAA",AdvancedOpponentStats!$B:$B,0),COLUMN()-27))</f>
        <v>0.38200000000000001</v>
      </c>
      <c r="AW262" s="39">
        <f>IFERROR(INDEX(AdvancedOpponentStats!$A:$AD,MATCH($A262,AdvancedOpponentStats!$B:$B,0),COLUMN()-27),INDEX(AdvancedOpponentStats!$A:$AD,MATCH($A262&amp;" NCAA",AdvancedOpponentStats!$B:$B,0),COLUMN()-27))</f>
        <v>0.54600000000000004</v>
      </c>
      <c r="AX262" s="39">
        <f>IFERROR(INDEX(AdvancedOpponentStats!$A:$AD,MATCH($A262,AdvancedOpponentStats!$B:$B,0),COLUMN()-27),INDEX(AdvancedOpponentStats!$A:$AD,MATCH($A262&amp;" NCAA",AdvancedOpponentStats!$B:$B,0),COLUMN()-27))</f>
        <v>47</v>
      </c>
      <c r="AY262" s="39">
        <f>IFERROR(INDEX(AdvancedOpponentStats!$A:$AD,MATCH($A262,AdvancedOpponentStats!$B:$B,0),COLUMN()-27),INDEX(AdvancedOpponentStats!$A:$AD,MATCH($A262&amp;" NCAA",AdvancedOpponentStats!$B:$B,0),COLUMN()-27))</f>
        <v>51.1</v>
      </c>
      <c r="AZ262" s="39">
        <f>IFERROR(INDEX(AdvancedOpponentStats!$A:$AD,MATCH($A262,AdvancedOpponentStats!$B:$B,0),COLUMN()-27),INDEX(AdvancedOpponentStats!$A:$AD,MATCH($A262&amp;" NCAA",AdvancedOpponentStats!$B:$B,0),COLUMN()-27))</f>
        <v>9.4</v>
      </c>
      <c r="BA262" s="39">
        <f>IFERROR(INDEX(AdvancedOpponentStats!$A:$AD,MATCH($A262,AdvancedOpponentStats!$B:$B,0),COLUMN()-27),INDEX(AdvancedOpponentStats!$A:$AD,MATCH($A262&amp;" NCAA",AdvancedOpponentStats!$B:$B,0),COLUMN()-27))</f>
        <v>10</v>
      </c>
      <c r="BB262" s="39">
        <f>IFERROR(INDEX(AdvancedOpponentStats!$A:$AD,MATCH($A262,AdvancedOpponentStats!$B:$B,0),COLUMN()-27),INDEX(AdvancedOpponentStats!$A:$AD,MATCH($A262&amp;" NCAA",AdvancedOpponentStats!$B:$B,0),COLUMN()-27))</f>
        <v>0.51400000000000001</v>
      </c>
      <c r="BC262" s="39">
        <f>IFERROR(INDEX(AdvancedOpponentStats!$A:$AD,MATCH($A262,AdvancedOpponentStats!$B:$B,0),COLUMN()-27),INDEX(AdvancedOpponentStats!$A:$AD,MATCH($A262&amp;" NCAA",AdvancedOpponentStats!$B:$B,0),COLUMN()-27))</f>
        <v>14.5</v>
      </c>
      <c r="BD262" s="39">
        <f>IFERROR(INDEX(AdvancedOpponentStats!$A:$AD,MATCH($A262,AdvancedOpponentStats!$B:$B,0),COLUMN()-27),INDEX(AdvancedOpponentStats!$A:$AD,MATCH($A262&amp;" NCAA",AdvancedOpponentStats!$B:$B,0),COLUMN()-27))</f>
        <v>26.3</v>
      </c>
      <c r="BE262" s="39">
        <f>IFERROR(INDEX(AdvancedOpponentStats!$A:$AD,MATCH($A262,AdvancedOpponentStats!$B:$B,0),COLUMN()-27),INDEX(AdvancedOpponentStats!$A:$AD,MATCH($A262&amp;" NCAA",AdvancedOpponentStats!$B:$B,0),COLUMN()-27))</f>
        <v>0.22600000000000001</v>
      </c>
      <c r="BF262" s="41">
        <f>IFERROR(INDEX(TeamRankings!$A:$R,MATCH($A262,TeamRankings!$B:$B,0),COLUMN()-49),INDEX(TeamRankings!$A:$R,MATCH($A262&amp;" NCAA",TeamRankings!$B:$B,0),COLUMN()-49))</f>
        <v>1.53</v>
      </c>
      <c r="BG262" s="41">
        <f>IFERROR(INDEX(TeamRankings!$A:$R,MATCH($A262,TeamRankings!$B:$B,0),COLUMN()-48),INDEX(TeamRankings!$A:$R,MATCH($A262&amp;" NCAA",TeamRankings!$B:$B,0),COLUMN()-48))</f>
        <v>-8.07</v>
      </c>
      <c r="BH262" s="41">
        <f>IFERROR(INDEX(TeamRankings!$A:$R,MATCH($A262,TeamRankings!$B:$B,0),COLUMN()-47),INDEX(TeamRankings!$A:$R,MATCH($A262&amp;" NCAA",TeamRankings!$B:$B,0),COLUMN()-47))</f>
        <v>2.77</v>
      </c>
      <c r="BI262" s="41">
        <f>IFERROR(INDEX(TeamRankings!$A:$R,MATCH($A262,TeamRankings!$B:$B,0),COLUMN()-47),INDEX(TeamRankings!$A:$R,MATCH($A262&amp;" NCAA",TeamRankings!$B:$B,0),COLUMN()-47))</f>
        <v>-10.62</v>
      </c>
      <c r="BJ262" s="41">
        <f>IFERROR(INDEX(TeamRankings!$A:$R,MATCH($A262,TeamRankings!$B:$B,0),COLUMN()-47),INDEX(TeamRankings!$A:$R,MATCH($A262&amp;" NCAA",TeamRankings!$B:$B,0),COLUMN()-47))</f>
        <v>-7.84</v>
      </c>
      <c r="BK262" s="41">
        <f>IFERROR(INDEX(TeamRankings!$A:$R,MATCH($A262,TeamRankings!$B:$B,0),COLUMN()-47),INDEX(TeamRankings!$A:$R,MATCH($A262&amp;" NCAA",TeamRankings!$B:$B,0),COLUMN()-47))</f>
        <v>100.95</v>
      </c>
      <c r="BL262" s="41">
        <f>IFERROR(INDEX(TeamRankings!$A:$R,MATCH($A262,TeamRankings!$B:$B,0),COLUMN()-47),INDEX(TeamRankings!$A:$R,MATCH($A262&amp;" NCAA",TeamRankings!$B:$B,0),COLUMN()-47))</f>
        <v>111.21</v>
      </c>
      <c r="BM262" s="41">
        <f>IFERROR(INDEX(TeamRankings!$A:$R,MATCH($A262,TeamRankings!$B:$B,0),COLUMN()-47),INDEX(TeamRankings!$A:$R,MATCH($A262&amp;" NCAA",TeamRankings!$B:$B,0),COLUMN()-47))</f>
        <v>-10.26</v>
      </c>
      <c r="BN262">
        <f t="shared" si="78"/>
        <v>210</v>
      </c>
      <c r="BO262">
        <f t="shared" si="79"/>
        <v>305</v>
      </c>
      <c r="BP262">
        <f t="shared" si="65"/>
        <v>79.9375</v>
      </c>
      <c r="BQ262" s="41" t="str">
        <f>INDEX(TeamRankings!$A:$R,MATCH($A262,TeamRankings!$B:$B,0),3)</f>
        <v>NEC</v>
      </c>
      <c r="BR262" s="40">
        <f t="shared" si="66"/>
        <v>2</v>
      </c>
      <c r="BS262" s="40">
        <f t="shared" si="67"/>
        <v>6.3E-2</v>
      </c>
      <c r="BT262" s="40">
        <f t="shared" si="68"/>
        <v>-2.8000000000000025E-2</v>
      </c>
      <c r="BU262" s="40">
        <f t="shared" si="69"/>
        <v>1.7999999999999905E-2</v>
      </c>
      <c r="BV262" s="40">
        <f t="shared" si="70"/>
        <v>6</v>
      </c>
      <c r="BW262" s="40">
        <f t="shared" si="71"/>
        <v>2.1000000000000014</v>
      </c>
      <c r="BX262" s="40">
        <f t="shared" si="72"/>
        <v>-2.2000000000000002</v>
      </c>
      <c r="BY262" s="40">
        <f t="shared" si="73"/>
        <v>0.69999999999999929</v>
      </c>
      <c r="BZ262" s="40">
        <f t="shared" si="74"/>
        <v>9.000000000000008E-3</v>
      </c>
      <c r="CA262" s="40">
        <f t="shared" si="75"/>
        <v>2.5</v>
      </c>
      <c r="CB262" s="40">
        <f t="shared" si="76"/>
        <v>5</v>
      </c>
      <c r="CC262" s="40">
        <f t="shared" si="77"/>
        <v>5.6999999999999967E-2</v>
      </c>
    </row>
    <row r="263" spans="1:81" x14ac:dyDescent="0.25">
      <c r="A263" t="s">
        <v>383</v>
      </c>
      <c r="B263">
        <f>IFERROR(INDEX(BasicStats!$A:$AH,MATCH($A263,BasicStats!$B:$B,0),COLUMN()+1),INDEX(BasicStats!$A:$AH,MATCH($A263&amp;" NCAA",BasicStats!$B:$B,0),COLUMN()+1))</f>
        <v>33</v>
      </c>
      <c r="C263">
        <f>IFERROR(INDEX(BasicStats!$A:$AH,MATCH($A263,BasicStats!$B:$B,0),COLUMN()+1),INDEX(BasicStats!$A:$AH,MATCH($A263&amp;" NCAA",BasicStats!$B:$B,0),COLUMN()+1))</f>
        <v>18</v>
      </c>
      <c r="D263">
        <f>IFERROR(INDEX(BasicStats!$A:$AH,MATCH($A263,BasicStats!$B:$B,0),COLUMN()+1),INDEX(BasicStats!$A:$AH,MATCH($A263&amp;" NCAA",BasicStats!$B:$B,0),COLUMN()+1))</f>
        <v>15</v>
      </c>
      <c r="E263">
        <f>IFERROR(INDEX(BasicStats!$A:$AH,MATCH($A263,BasicStats!$B:$B,0),COLUMN()+1),INDEX(BasicStats!$A:$AH,MATCH($A263&amp;" NCAA",BasicStats!$B:$B,0),COLUMN()+1))</f>
        <v>0.54500000000000004</v>
      </c>
      <c r="F263">
        <f>IFERROR(INDEX(BasicStats!$A:$AH,MATCH($A263,BasicStats!$B:$B,0),COLUMN()+1),INDEX(BasicStats!$A:$AH,MATCH($A263&amp;" NCAA",BasicStats!$B:$B,0),COLUMN()+1))</f>
        <v>-8.64</v>
      </c>
      <c r="G263">
        <f>IFERROR(INDEX(BasicStats!$A:$AH,MATCH($A263,BasicStats!$B:$B,0),COLUMN()+1),INDEX(BasicStats!$A:$AH,MATCH($A263&amp;" NCAA",BasicStats!$B:$B,0),COLUMN()+1))</f>
        <v>-6.13</v>
      </c>
      <c r="H263">
        <f>IFERROR(INDEX(BasicStats!$A:$AH,MATCH($A263,BasicStats!$B:$B,0),COLUMN()+1),INDEX(BasicStats!$A:$AH,MATCH($A263&amp;" NCAA",BasicStats!$B:$B,0),COLUMN()+1))</f>
        <v>12</v>
      </c>
      <c r="I263">
        <f>IFERROR(INDEX(BasicStats!$A:$AH,MATCH($A263,BasicStats!$B:$B,0),COLUMN()+1),INDEX(BasicStats!$A:$AH,MATCH($A263&amp;" NCAA",BasicStats!$B:$B,0),COLUMN()+1))</f>
        <v>6</v>
      </c>
      <c r="J263">
        <f>IFERROR(INDEX(BasicStats!$A:$AH,MATCH($A263,BasicStats!$B:$B,0),COLUMN()+1),INDEX(BasicStats!$A:$AH,MATCH($A263&amp;" NCAA",BasicStats!$B:$B,0),COLUMN()+1))</f>
        <v>12</v>
      </c>
      <c r="K263">
        <f>IFERROR(INDEX(BasicStats!$A:$AH,MATCH($A263,BasicStats!$B:$B,0),COLUMN()+1),INDEX(BasicStats!$A:$AH,MATCH($A263&amp;" NCAA",BasicStats!$B:$B,0),COLUMN()+1))</f>
        <v>4</v>
      </c>
      <c r="L263">
        <f>IFERROR(INDEX(BasicStats!$A:$AH,MATCH($A263,BasicStats!$B:$B,0),COLUMN()+1),INDEX(BasicStats!$A:$AH,MATCH($A263&amp;" NCAA",BasicStats!$B:$B,0),COLUMN()+1))</f>
        <v>6</v>
      </c>
      <c r="M263">
        <f>IFERROR(INDEX(BasicStats!$A:$AH,MATCH($A263,BasicStats!$B:$B,0),COLUMN()+1),INDEX(BasicStats!$A:$AH,MATCH($A263&amp;" NCAA",BasicStats!$B:$B,0),COLUMN()+1))</f>
        <v>11</v>
      </c>
      <c r="N263">
        <f>IFERROR(INDEX(BasicStats!$A:$AH,MATCH($A263,BasicStats!$B:$B,0),COLUMN()+1),INDEX(BasicStats!$A:$AH,MATCH($A263&amp;" NCAA",BasicStats!$B:$B,0),COLUMN()+1))</f>
        <v>2517</v>
      </c>
      <c r="O263">
        <f>IFERROR(INDEX(BasicStats!$A:$AH,MATCH($A263,BasicStats!$B:$B,0),COLUMN()+1),INDEX(BasicStats!$A:$AH,MATCH($A263&amp;" NCAA",BasicStats!$B:$B,0),COLUMN()+1))</f>
        <v>2508</v>
      </c>
      <c r="P263">
        <f>IFERROR(INDEX(BasicStats!$A:$AH,MATCH($A263,BasicStats!$B:$B,0),COLUMN()+1),INDEX(BasicStats!$A:$AH,MATCH($A263&amp;" NCAA",BasicStats!$B:$B,0),COLUMN()+1))</f>
        <v>0</v>
      </c>
      <c r="Q263">
        <f>IFERROR(INDEX(BasicStats!$A:$AH,MATCH($A263,BasicStats!$B:$B,0),COLUMN()+1),INDEX(BasicStats!$A:$AH,MATCH($A263&amp;" NCAA",BasicStats!$B:$B,0),COLUMN()+1))</f>
        <v>1320</v>
      </c>
      <c r="R263">
        <f>IFERROR(INDEX(BasicStats!$A:$AH,MATCH($A263,BasicStats!$B:$B,0),COLUMN()+1),INDEX(BasicStats!$A:$AH,MATCH($A263&amp;" NCAA",BasicStats!$B:$B,0),COLUMN()+1))</f>
        <v>885</v>
      </c>
      <c r="S263">
        <f>IFERROR(INDEX(BasicStats!$A:$AH,MATCH($A263,BasicStats!$B:$B,0),COLUMN()+1),INDEX(BasicStats!$A:$AH,MATCH($A263&amp;" NCAA",BasicStats!$B:$B,0),COLUMN()+1))</f>
        <v>2034</v>
      </c>
      <c r="T263">
        <f>IFERROR(INDEX(BasicStats!$A:$AH,MATCH($A263,BasicStats!$B:$B,0),COLUMN()+1),INDEX(BasicStats!$A:$AH,MATCH($A263&amp;" NCAA",BasicStats!$B:$B,0),COLUMN()+1))</f>
        <v>0.435</v>
      </c>
      <c r="U263">
        <f>IFERROR(INDEX(BasicStats!$A:$AH,MATCH($A263,BasicStats!$B:$B,0),COLUMN()+1),INDEX(BasicStats!$A:$AH,MATCH($A263&amp;" NCAA",BasicStats!$B:$B,0),COLUMN()+1))</f>
        <v>254</v>
      </c>
      <c r="V263">
        <f>IFERROR(INDEX(BasicStats!$A:$AH,MATCH($A263,BasicStats!$B:$B,0),COLUMN()+1),INDEX(BasicStats!$A:$AH,MATCH($A263&amp;" NCAA",BasicStats!$B:$B,0),COLUMN()+1))</f>
        <v>724</v>
      </c>
      <c r="W263">
        <f>IFERROR(INDEX(BasicStats!$A:$AH,MATCH($A263,BasicStats!$B:$B,0),COLUMN()+1),INDEX(BasicStats!$A:$AH,MATCH($A263&amp;" NCAA",BasicStats!$B:$B,0),COLUMN()+1))</f>
        <v>0.35099999999999998</v>
      </c>
      <c r="X263">
        <f>IFERROR(INDEX(BasicStats!$A:$AH,MATCH($A263,BasicStats!$B:$B,0),COLUMN()+1),INDEX(BasicStats!$A:$AH,MATCH($A263&amp;" NCAA",BasicStats!$B:$B,0),COLUMN()+1))</f>
        <v>493</v>
      </c>
      <c r="Y263">
        <f>IFERROR(INDEX(BasicStats!$A:$AH,MATCH($A263,BasicStats!$B:$B,0),COLUMN()+1),INDEX(BasicStats!$A:$AH,MATCH($A263&amp;" NCAA",BasicStats!$B:$B,0),COLUMN()+1))</f>
        <v>698</v>
      </c>
      <c r="Z263">
        <f>IFERROR(INDEX(BasicStats!$A:$AH,MATCH($A263,BasicStats!$B:$B,0),COLUMN()+1),INDEX(BasicStats!$A:$AH,MATCH($A263&amp;" NCAA",BasicStats!$B:$B,0),COLUMN()+1))</f>
        <v>0.70599999999999996</v>
      </c>
      <c r="AA263">
        <f>IFERROR(INDEX(BasicStats!$A:$AH,MATCH($A263,BasicStats!$B:$B,0),COLUMN()+1),INDEX(BasicStats!$A:$AH,MATCH($A263&amp;" NCAA",BasicStats!$B:$B,0),COLUMN()+1))</f>
        <v>430</v>
      </c>
      <c r="AB263">
        <f>IFERROR(INDEX(BasicStats!$A:$AH,MATCH($A263,BasicStats!$B:$B,0),COLUMN()+1),INDEX(BasicStats!$A:$AH,MATCH($A263&amp;" NCAA",BasicStats!$B:$B,0),COLUMN()+1))</f>
        <v>1246</v>
      </c>
      <c r="AC263">
        <f>IFERROR(INDEX(BasicStats!$A:$AH,MATCH($A263,BasicStats!$B:$B,0),COLUMN()+1),INDEX(BasicStats!$A:$AH,MATCH($A263&amp;" NCAA",BasicStats!$B:$B,0),COLUMN()+1))</f>
        <v>413</v>
      </c>
      <c r="AD263">
        <f>IFERROR(INDEX(BasicStats!$A:$AH,MATCH($A263,BasicStats!$B:$B,0),COLUMN()+1),INDEX(BasicStats!$A:$AH,MATCH($A263&amp;" NCAA",BasicStats!$B:$B,0),COLUMN()+1))</f>
        <v>221</v>
      </c>
      <c r="AE263">
        <f>IFERROR(INDEX(BasicStats!$A:$AH,MATCH($A263,BasicStats!$B:$B,0),COLUMN()+1),INDEX(BasicStats!$A:$AH,MATCH($A263&amp;" NCAA",BasicStats!$B:$B,0),COLUMN()+1))</f>
        <v>94</v>
      </c>
      <c r="AF263">
        <f>IFERROR(INDEX(BasicStats!$A:$AH,MATCH($A263,BasicStats!$B:$B,0),COLUMN()+1),INDEX(BasicStats!$A:$AH,MATCH($A263&amp;" NCAA",BasicStats!$B:$B,0),COLUMN()+1))</f>
        <v>402</v>
      </c>
      <c r="AG263" s="38">
        <f>IFERROR(INDEX(AdvancedStats!$A:$AD,MATCH($A263,AdvancedStats!$B:$B,0),COLUMN()-15),INDEX(AdvancedStats!$A:$AD,MATCH($A263&amp;" NCAA",AdvancedStats!$B:$B,0),COLUMN()-15))</f>
        <v>70.8</v>
      </c>
      <c r="AH263" s="38">
        <f>IFERROR(INDEX(AdvancedStats!$A:$AD,MATCH($A263,AdvancedStats!$B:$B,0),COLUMN()-15),INDEX(AdvancedStats!$A:$AD,MATCH($A263&amp;" NCAA",AdvancedStats!$B:$B,0),COLUMN()-15))</f>
        <v>107.8</v>
      </c>
      <c r="AI263" s="38">
        <f>IFERROR(INDEX(AdvancedStats!$A:$AD,MATCH($A263,AdvancedStats!$B:$B,0),COLUMN()-15),INDEX(AdvancedStats!$A:$AD,MATCH($A263&amp;" NCAA",AdvancedStats!$B:$B,0),COLUMN()-15))</f>
        <v>0.34300000000000003</v>
      </c>
      <c r="AJ263" s="38">
        <f>IFERROR(INDEX(AdvancedStats!$A:$AD,MATCH($A263,AdvancedStats!$B:$B,0),COLUMN()-15),INDEX(AdvancedStats!$A:$AD,MATCH($A263&amp;" NCAA",AdvancedStats!$B:$B,0),COLUMN()-15))</f>
        <v>0.35599999999999998</v>
      </c>
      <c r="AK263" s="38">
        <f>IFERROR(INDEX(AdvancedStats!$A:$AD,MATCH($A263,AdvancedStats!$B:$B,0),COLUMN()-15),INDEX(AdvancedStats!$A:$AD,MATCH($A263&amp;" NCAA",AdvancedStats!$B:$B,0),COLUMN()-15))</f>
        <v>0.53200000000000003</v>
      </c>
      <c r="AL263" s="38">
        <f>IFERROR(INDEX(AdvancedStats!$A:$AD,MATCH($A263,AdvancedStats!$B:$B,0),COLUMN()-15),INDEX(AdvancedStats!$A:$AD,MATCH($A263&amp;" NCAA",AdvancedStats!$B:$B,0),COLUMN()-15))</f>
        <v>52</v>
      </c>
      <c r="AM263" s="38">
        <f>IFERROR(INDEX(AdvancedStats!$A:$AD,MATCH($A263,AdvancedStats!$B:$B,0),COLUMN()-15),INDEX(AdvancedStats!$A:$AD,MATCH($A263&amp;" NCAA",AdvancedStats!$B:$B,0),COLUMN()-15))</f>
        <v>46.7</v>
      </c>
      <c r="AN263" s="38">
        <f>IFERROR(INDEX(AdvancedStats!$A:$AD,MATCH($A263,AdvancedStats!$B:$B,0),COLUMN()-15),INDEX(AdvancedStats!$A:$AD,MATCH($A263&amp;" NCAA",AdvancedStats!$B:$B,0),COLUMN()-15))</f>
        <v>9.5</v>
      </c>
      <c r="AO263" s="38">
        <f>IFERROR(INDEX(AdvancedStats!$A:$AD,MATCH($A263,AdvancedStats!$B:$B,0),COLUMN()-15),INDEX(AdvancedStats!$A:$AD,MATCH($A263&amp;" NCAA",AdvancedStats!$B:$B,0),COLUMN()-15))</f>
        <v>7.9</v>
      </c>
      <c r="AP263" s="38">
        <f>IFERROR(INDEX(AdvancedStats!$A:$AD,MATCH($A263,AdvancedStats!$B:$B,0),COLUMN()-15),INDEX(AdvancedStats!$A:$AD,MATCH($A263&amp;" NCAA",AdvancedStats!$B:$B,0),COLUMN()-15))</f>
        <v>0.498</v>
      </c>
      <c r="AQ263" s="38">
        <f>IFERROR(INDEX(AdvancedStats!$A:$AD,MATCH($A263,AdvancedStats!$B:$B,0),COLUMN()-15),INDEX(AdvancedStats!$A:$AD,MATCH($A263&amp;" NCAA",AdvancedStats!$B:$B,0),COLUMN()-15))</f>
        <v>14.5</v>
      </c>
      <c r="AR263" s="38">
        <f>IFERROR(INDEX(AdvancedStats!$A:$AD,MATCH($A263,AdvancedStats!$B:$B,0),COLUMN()-15),INDEX(AdvancedStats!$A:$AD,MATCH($A263&amp;" NCAA",AdvancedStats!$B:$B,0),COLUMN()-15))</f>
        <v>34.200000000000003</v>
      </c>
      <c r="AS263" s="38">
        <f>IFERROR(INDEX(AdvancedStats!$A:$AD,MATCH($A263,AdvancedStats!$B:$B,0),COLUMN()-15),INDEX(AdvancedStats!$A:$AD,MATCH($A263&amp;" NCAA",AdvancedStats!$B:$B,0),COLUMN()-15))</f>
        <v>0.24199999999999999</v>
      </c>
      <c r="AT263" s="39">
        <f>IFERROR(INDEX(AdvancedOpponentStats!$A:$AD,MATCH($A263,AdvancedOpponentStats!$B:$B,0),COLUMN()-27),INDEX(AdvancedOpponentStats!$A:$AD,MATCH($A263&amp;" NCAA",AdvancedOpponentStats!$B:$B,0),COLUMN()-27))</f>
        <v>107.4</v>
      </c>
      <c r="AU263" s="39">
        <f>IFERROR(INDEX(AdvancedOpponentStats!$A:$AD,MATCH($A263,AdvancedOpponentStats!$B:$B,0),COLUMN()-27),INDEX(AdvancedOpponentStats!$A:$AD,MATCH($A263&amp;" NCAA",AdvancedOpponentStats!$B:$B,0),COLUMN()-27))</f>
        <v>0.314</v>
      </c>
      <c r="AV263" s="39">
        <f>IFERROR(INDEX(AdvancedOpponentStats!$A:$AD,MATCH($A263,AdvancedOpponentStats!$B:$B,0),COLUMN()-27),INDEX(AdvancedOpponentStats!$A:$AD,MATCH($A263&amp;" NCAA",AdvancedOpponentStats!$B:$B,0),COLUMN()-27))</f>
        <v>0.39</v>
      </c>
      <c r="AW263" s="39">
        <f>IFERROR(INDEX(AdvancedOpponentStats!$A:$AD,MATCH($A263,AdvancedOpponentStats!$B:$B,0),COLUMN()-27),INDEX(AdvancedOpponentStats!$A:$AD,MATCH($A263&amp;" NCAA",AdvancedOpponentStats!$B:$B,0),COLUMN()-27))</f>
        <v>0.55900000000000005</v>
      </c>
      <c r="AX263" s="39">
        <f>IFERROR(INDEX(AdvancedOpponentStats!$A:$AD,MATCH($A263,AdvancedOpponentStats!$B:$B,0),COLUMN()-27),INDEX(AdvancedOpponentStats!$A:$AD,MATCH($A263&amp;" NCAA",AdvancedOpponentStats!$B:$B,0),COLUMN()-27))</f>
        <v>48</v>
      </c>
      <c r="AY263" s="39">
        <f>IFERROR(INDEX(AdvancedOpponentStats!$A:$AD,MATCH($A263,AdvancedOpponentStats!$B:$B,0),COLUMN()-27),INDEX(AdvancedOpponentStats!$A:$AD,MATCH($A263&amp;" NCAA",AdvancedOpponentStats!$B:$B,0),COLUMN()-27))</f>
        <v>50.5</v>
      </c>
      <c r="AZ263" s="39">
        <f>IFERROR(INDEX(AdvancedOpponentStats!$A:$AD,MATCH($A263,AdvancedOpponentStats!$B:$B,0),COLUMN()-27),INDEX(AdvancedOpponentStats!$A:$AD,MATCH($A263&amp;" NCAA",AdvancedOpponentStats!$B:$B,0),COLUMN()-27))</f>
        <v>7.2</v>
      </c>
      <c r="BA263" s="39">
        <f>IFERROR(INDEX(AdvancedOpponentStats!$A:$AD,MATCH($A263,AdvancedOpponentStats!$B:$B,0),COLUMN()-27),INDEX(AdvancedOpponentStats!$A:$AD,MATCH($A263&amp;" NCAA",AdvancedOpponentStats!$B:$B,0),COLUMN()-27))</f>
        <v>11</v>
      </c>
      <c r="BB263" s="39">
        <f>IFERROR(INDEX(AdvancedOpponentStats!$A:$AD,MATCH($A263,AdvancedOpponentStats!$B:$B,0),COLUMN()-27),INDEX(AdvancedOpponentStats!$A:$AD,MATCH($A263&amp;" NCAA",AdvancedOpponentStats!$B:$B,0),COLUMN()-27))</f>
        <v>0.53100000000000003</v>
      </c>
      <c r="BC263" s="39">
        <f>IFERROR(INDEX(AdvancedOpponentStats!$A:$AD,MATCH($A263,AdvancedOpponentStats!$B:$B,0),COLUMN()-27),INDEX(AdvancedOpponentStats!$A:$AD,MATCH($A263&amp;" NCAA",AdvancedOpponentStats!$B:$B,0),COLUMN()-27))</f>
        <v>15.5</v>
      </c>
      <c r="BD263" s="39">
        <f>IFERROR(INDEX(AdvancedOpponentStats!$A:$AD,MATCH($A263,AdvancedOpponentStats!$B:$B,0),COLUMN()-27),INDEX(AdvancedOpponentStats!$A:$AD,MATCH($A263&amp;" NCAA",AdvancedOpponentStats!$B:$B,0),COLUMN()-27))</f>
        <v>28.2</v>
      </c>
      <c r="BE263" s="39">
        <f>IFERROR(INDEX(AdvancedOpponentStats!$A:$AD,MATCH($A263,AdvancedOpponentStats!$B:$B,0),COLUMN()-27),INDEX(AdvancedOpponentStats!$A:$AD,MATCH($A263&amp;" NCAA",AdvancedOpponentStats!$B:$B,0),COLUMN()-27))</f>
        <v>0.223</v>
      </c>
      <c r="BF263" s="41">
        <f>IFERROR(INDEX(TeamRankings!$A:$R,MATCH($A263,TeamRankings!$B:$B,0),COLUMN()-49),INDEX(TeamRankings!$A:$R,MATCH($A263&amp;" NCAA",TeamRankings!$B:$B,0),COLUMN()-49))</f>
        <v>0.27</v>
      </c>
      <c r="BG263" s="41">
        <f>IFERROR(INDEX(TeamRankings!$A:$R,MATCH($A263,TeamRankings!$B:$B,0),COLUMN()-48),INDEX(TeamRankings!$A:$R,MATCH($A263&amp;" NCAA",TeamRankings!$B:$B,0),COLUMN()-48))</f>
        <v>-6.13</v>
      </c>
      <c r="BH263" s="41">
        <f>IFERROR(INDEX(TeamRankings!$A:$R,MATCH($A263,TeamRankings!$B:$B,0),COLUMN()-47),INDEX(TeamRankings!$A:$R,MATCH($A263&amp;" NCAA",TeamRankings!$B:$B,0),COLUMN()-47))</f>
        <v>-1.53</v>
      </c>
      <c r="BI263" s="41">
        <f>IFERROR(INDEX(TeamRankings!$A:$R,MATCH($A263,TeamRankings!$B:$B,0),COLUMN()-47),INDEX(TeamRankings!$A:$R,MATCH($A263&amp;" NCAA",TeamRankings!$B:$B,0),COLUMN()-47))</f>
        <v>-7.11</v>
      </c>
      <c r="BJ263" s="41">
        <f>IFERROR(INDEX(TeamRankings!$A:$R,MATCH($A263,TeamRankings!$B:$B,0),COLUMN()-47),INDEX(TeamRankings!$A:$R,MATCH($A263&amp;" NCAA",TeamRankings!$B:$B,0),COLUMN()-47))</f>
        <v>-8.64</v>
      </c>
      <c r="BK263" s="41">
        <f>IFERROR(INDEX(TeamRankings!$A:$R,MATCH($A263,TeamRankings!$B:$B,0),COLUMN()-47),INDEX(TeamRankings!$A:$R,MATCH($A263&amp;" NCAA",TeamRankings!$B:$B,0),COLUMN()-47))</f>
        <v>101.07</v>
      </c>
      <c r="BL263" s="41">
        <f>IFERROR(INDEX(TeamRankings!$A:$R,MATCH($A263,TeamRankings!$B:$B,0),COLUMN()-47),INDEX(TeamRankings!$A:$R,MATCH($A263&amp;" NCAA",TeamRankings!$B:$B,0),COLUMN()-47))</f>
        <v>112.51</v>
      </c>
      <c r="BM263" s="41">
        <f>IFERROR(INDEX(TeamRankings!$A:$R,MATCH($A263,TeamRankings!$B:$B,0),COLUMN()-47),INDEX(TeamRankings!$A:$R,MATCH($A263&amp;" NCAA",TeamRankings!$B:$B,0),COLUMN()-47))</f>
        <v>-11.44</v>
      </c>
      <c r="BN263">
        <f t="shared" si="78"/>
        <v>208</v>
      </c>
      <c r="BO263">
        <f t="shared" si="79"/>
        <v>316</v>
      </c>
      <c r="BP263">
        <f t="shared" si="65"/>
        <v>76.272727272727266</v>
      </c>
      <c r="BQ263" s="41" t="str">
        <f>INDEX(TeamRankings!$A:$R,MATCH($A263,TeamRankings!$B:$B,0),3)</f>
        <v>NEC</v>
      </c>
      <c r="BR263" s="40">
        <f t="shared" si="66"/>
        <v>0.39999999999999147</v>
      </c>
      <c r="BS263" s="40">
        <f t="shared" si="67"/>
        <v>2.9000000000000026E-2</v>
      </c>
      <c r="BT263" s="40">
        <f t="shared" si="68"/>
        <v>-3.400000000000003E-2</v>
      </c>
      <c r="BU263" s="40">
        <f t="shared" si="69"/>
        <v>-2.7000000000000024E-2</v>
      </c>
      <c r="BV263" s="40">
        <f t="shared" si="70"/>
        <v>4</v>
      </c>
      <c r="BW263" s="40">
        <f t="shared" si="71"/>
        <v>-3.7999999999999972</v>
      </c>
      <c r="BX263" s="40">
        <f t="shared" si="72"/>
        <v>2.2999999999999998</v>
      </c>
      <c r="BY263" s="40">
        <f t="shared" si="73"/>
        <v>-3.0999999999999996</v>
      </c>
      <c r="BZ263" s="40">
        <f t="shared" si="74"/>
        <v>-3.3000000000000029E-2</v>
      </c>
      <c r="CA263" s="40">
        <f t="shared" si="75"/>
        <v>-1</v>
      </c>
      <c r="CB263" s="40">
        <f t="shared" si="76"/>
        <v>6.0000000000000036</v>
      </c>
      <c r="CC263" s="40">
        <f t="shared" si="77"/>
        <v>1.8999999999999989E-2</v>
      </c>
    </row>
    <row r="264" spans="1:81" x14ac:dyDescent="0.25">
      <c r="A264" t="s">
        <v>384</v>
      </c>
      <c r="B264">
        <f>IFERROR(INDEX(BasicStats!$A:$AH,MATCH($A264,BasicStats!$B:$B,0),COLUMN()+1),INDEX(BasicStats!$A:$AH,MATCH($A264&amp;" NCAA",BasicStats!$B:$B,0),COLUMN()+1))</f>
        <v>33</v>
      </c>
      <c r="C264">
        <f>IFERROR(INDEX(BasicStats!$A:$AH,MATCH($A264,BasicStats!$B:$B,0),COLUMN()+1),INDEX(BasicStats!$A:$AH,MATCH($A264&amp;" NCAA",BasicStats!$B:$B,0),COLUMN()+1))</f>
        <v>14</v>
      </c>
      <c r="D264">
        <f>IFERROR(INDEX(BasicStats!$A:$AH,MATCH($A264,BasicStats!$B:$B,0),COLUMN()+1),INDEX(BasicStats!$A:$AH,MATCH($A264&amp;" NCAA",BasicStats!$B:$B,0),COLUMN()+1))</f>
        <v>19</v>
      </c>
      <c r="E264">
        <f>IFERROR(INDEX(BasicStats!$A:$AH,MATCH($A264,BasicStats!$B:$B,0),COLUMN()+1),INDEX(BasicStats!$A:$AH,MATCH($A264&amp;" NCAA",BasicStats!$B:$B,0),COLUMN()+1))</f>
        <v>0.42399999999999999</v>
      </c>
      <c r="F264">
        <f>IFERROR(INDEX(BasicStats!$A:$AH,MATCH($A264,BasicStats!$B:$B,0),COLUMN()+1),INDEX(BasicStats!$A:$AH,MATCH($A264&amp;" NCAA",BasicStats!$B:$B,0),COLUMN()+1))</f>
        <v>-0.41</v>
      </c>
      <c r="G264">
        <f>IFERROR(INDEX(BasicStats!$A:$AH,MATCH($A264,BasicStats!$B:$B,0),COLUMN()+1),INDEX(BasicStats!$A:$AH,MATCH($A264&amp;" NCAA",BasicStats!$B:$B,0),COLUMN()+1))</f>
        <v>1.68</v>
      </c>
      <c r="H264">
        <f>IFERROR(INDEX(BasicStats!$A:$AH,MATCH($A264,BasicStats!$B:$B,0),COLUMN()+1),INDEX(BasicStats!$A:$AH,MATCH($A264&amp;" NCAA",BasicStats!$B:$B,0),COLUMN()+1))</f>
        <v>6</v>
      </c>
      <c r="I264">
        <f>IFERROR(INDEX(BasicStats!$A:$AH,MATCH($A264,BasicStats!$B:$B,0),COLUMN()+1),INDEX(BasicStats!$A:$AH,MATCH($A264&amp;" NCAA",BasicStats!$B:$B,0),COLUMN()+1))</f>
        <v>12</v>
      </c>
      <c r="J264">
        <f>IFERROR(INDEX(BasicStats!$A:$AH,MATCH($A264,BasicStats!$B:$B,0),COLUMN()+1),INDEX(BasicStats!$A:$AH,MATCH($A264&amp;" NCAA",BasicStats!$B:$B,0),COLUMN()+1))</f>
        <v>10</v>
      </c>
      <c r="K264">
        <f>IFERROR(INDEX(BasicStats!$A:$AH,MATCH($A264,BasicStats!$B:$B,0),COLUMN()+1),INDEX(BasicStats!$A:$AH,MATCH($A264&amp;" NCAA",BasicStats!$B:$B,0),COLUMN()+1))</f>
        <v>5</v>
      </c>
      <c r="L264">
        <f>IFERROR(INDEX(BasicStats!$A:$AH,MATCH($A264,BasicStats!$B:$B,0),COLUMN()+1),INDEX(BasicStats!$A:$AH,MATCH($A264&amp;" NCAA",BasicStats!$B:$B,0),COLUMN()+1))</f>
        <v>2</v>
      </c>
      <c r="M264">
        <f>IFERROR(INDEX(BasicStats!$A:$AH,MATCH($A264,BasicStats!$B:$B,0),COLUMN()+1),INDEX(BasicStats!$A:$AH,MATCH($A264&amp;" NCAA",BasicStats!$B:$B,0),COLUMN()+1))</f>
        <v>11</v>
      </c>
      <c r="N264">
        <f>IFERROR(INDEX(BasicStats!$A:$AH,MATCH($A264,BasicStats!$B:$B,0),COLUMN()+1),INDEX(BasicStats!$A:$AH,MATCH($A264&amp;" NCAA",BasicStats!$B:$B,0),COLUMN()+1))</f>
        <v>2328</v>
      </c>
      <c r="O264">
        <f>IFERROR(INDEX(BasicStats!$A:$AH,MATCH($A264,BasicStats!$B:$B,0),COLUMN()+1),INDEX(BasicStats!$A:$AH,MATCH($A264&amp;" NCAA",BasicStats!$B:$B,0),COLUMN()+1))</f>
        <v>2397</v>
      </c>
      <c r="P264">
        <f>IFERROR(INDEX(BasicStats!$A:$AH,MATCH($A264,BasicStats!$B:$B,0),COLUMN()+1),INDEX(BasicStats!$A:$AH,MATCH($A264&amp;" NCAA",BasicStats!$B:$B,0),COLUMN()+1))</f>
        <v>0</v>
      </c>
      <c r="Q264">
        <f>IFERROR(INDEX(BasicStats!$A:$AH,MATCH($A264,BasicStats!$B:$B,0),COLUMN()+1),INDEX(BasicStats!$A:$AH,MATCH($A264&amp;" NCAA",BasicStats!$B:$B,0),COLUMN()+1))</f>
        <v>1325</v>
      </c>
      <c r="R264">
        <f>IFERROR(INDEX(BasicStats!$A:$AH,MATCH($A264,BasicStats!$B:$B,0),COLUMN()+1),INDEX(BasicStats!$A:$AH,MATCH($A264&amp;" NCAA",BasicStats!$B:$B,0),COLUMN()+1))</f>
        <v>793</v>
      </c>
      <c r="S264">
        <f>IFERROR(INDEX(BasicStats!$A:$AH,MATCH($A264,BasicStats!$B:$B,0),COLUMN()+1),INDEX(BasicStats!$A:$AH,MATCH($A264&amp;" NCAA",BasicStats!$B:$B,0),COLUMN()+1))</f>
        <v>1943</v>
      </c>
      <c r="T264">
        <f>IFERROR(INDEX(BasicStats!$A:$AH,MATCH($A264,BasicStats!$B:$B,0),COLUMN()+1),INDEX(BasicStats!$A:$AH,MATCH($A264&amp;" NCAA",BasicStats!$B:$B,0),COLUMN()+1))</f>
        <v>0.40799999999999997</v>
      </c>
      <c r="U264">
        <f>IFERROR(INDEX(BasicStats!$A:$AH,MATCH($A264,BasicStats!$B:$B,0),COLUMN()+1),INDEX(BasicStats!$A:$AH,MATCH($A264&amp;" NCAA",BasicStats!$B:$B,0),COLUMN()+1))</f>
        <v>280</v>
      </c>
      <c r="V264">
        <f>IFERROR(INDEX(BasicStats!$A:$AH,MATCH($A264,BasicStats!$B:$B,0),COLUMN()+1),INDEX(BasicStats!$A:$AH,MATCH($A264&amp;" NCAA",BasicStats!$B:$B,0),COLUMN()+1))</f>
        <v>869</v>
      </c>
      <c r="W264">
        <f>IFERROR(INDEX(BasicStats!$A:$AH,MATCH($A264,BasicStats!$B:$B,0),COLUMN()+1),INDEX(BasicStats!$A:$AH,MATCH($A264&amp;" NCAA",BasicStats!$B:$B,0),COLUMN()+1))</f>
        <v>0.32200000000000001</v>
      </c>
      <c r="X264">
        <f>IFERROR(INDEX(BasicStats!$A:$AH,MATCH($A264,BasicStats!$B:$B,0),COLUMN()+1),INDEX(BasicStats!$A:$AH,MATCH($A264&amp;" NCAA",BasicStats!$B:$B,0),COLUMN()+1))</f>
        <v>462</v>
      </c>
      <c r="Y264">
        <f>IFERROR(INDEX(BasicStats!$A:$AH,MATCH($A264,BasicStats!$B:$B,0),COLUMN()+1),INDEX(BasicStats!$A:$AH,MATCH($A264&amp;" NCAA",BasicStats!$B:$B,0),COLUMN()+1))</f>
        <v>615</v>
      </c>
      <c r="Z264">
        <f>IFERROR(INDEX(BasicStats!$A:$AH,MATCH($A264,BasicStats!$B:$B,0),COLUMN()+1),INDEX(BasicStats!$A:$AH,MATCH($A264&amp;" NCAA",BasicStats!$B:$B,0),COLUMN()+1))</f>
        <v>0.751</v>
      </c>
      <c r="AA264">
        <f>IFERROR(INDEX(BasicStats!$A:$AH,MATCH($A264,BasicStats!$B:$B,0),COLUMN()+1),INDEX(BasicStats!$A:$AH,MATCH($A264&amp;" NCAA",BasicStats!$B:$B,0),COLUMN()+1))</f>
        <v>258</v>
      </c>
      <c r="AB264">
        <f>IFERROR(INDEX(BasicStats!$A:$AH,MATCH($A264,BasicStats!$B:$B,0),COLUMN()+1),INDEX(BasicStats!$A:$AH,MATCH($A264&amp;" NCAA",BasicStats!$B:$B,0),COLUMN()+1))</f>
        <v>1140</v>
      </c>
      <c r="AC264">
        <f>IFERROR(INDEX(BasicStats!$A:$AH,MATCH($A264,BasicStats!$B:$B,0),COLUMN()+1),INDEX(BasicStats!$A:$AH,MATCH($A264&amp;" NCAA",BasicStats!$B:$B,0),COLUMN()+1))</f>
        <v>397</v>
      </c>
      <c r="AD264">
        <f>IFERROR(INDEX(BasicStats!$A:$AH,MATCH($A264,BasicStats!$B:$B,0),COLUMN()+1),INDEX(BasicStats!$A:$AH,MATCH($A264&amp;" NCAA",BasicStats!$B:$B,0),COLUMN()+1))</f>
        <v>186</v>
      </c>
      <c r="AE264">
        <f>IFERROR(INDEX(BasicStats!$A:$AH,MATCH($A264,BasicStats!$B:$B,0),COLUMN()+1),INDEX(BasicStats!$A:$AH,MATCH($A264&amp;" NCAA",BasicStats!$B:$B,0),COLUMN()+1))</f>
        <v>110</v>
      </c>
      <c r="AF264">
        <f>IFERROR(INDEX(BasicStats!$A:$AH,MATCH($A264,BasicStats!$B:$B,0),COLUMN()+1),INDEX(BasicStats!$A:$AH,MATCH($A264&amp;" NCAA",BasicStats!$B:$B,0),COLUMN()+1))</f>
        <v>305</v>
      </c>
      <c r="AG264" s="38">
        <f>IFERROR(INDEX(AdvancedStats!$A:$AD,MATCH($A264,AdvancedStats!$B:$B,0),COLUMN()-15),INDEX(AdvancedStats!$A:$AD,MATCH($A264&amp;" NCAA",AdvancedStats!$B:$B,0),COLUMN()-15))</f>
        <v>68.8</v>
      </c>
      <c r="AH264" s="38">
        <f>IFERROR(INDEX(AdvancedStats!$A:$AD,MATCH($A264,AdvancedStats!$B:$B,0),COLUMN()-15),INDEX(AdvancedStats!$A:$AD,MATCH($A264&amp;" NCAA",AdvancedStats!$B:$B,0),COLUMN()-15))</f>
        <v>102.2</v>
      </c>
      <c r="AI264" s="38">
        <f>IFERROR(INDEX(AdvancedStats!$A:$AD,MATCH($A264,AdvancedStats!$B:$B,0),COLUMN()-15),INDEX(AdvancedStats!$A:$AD,MATCH($A264&amp;" NCAA",AdvancedStats!$B:$B,0),COLUMN()-15))</f>
        <v>0.317</v>
      </c>
      <c r="AJ264" s="38">
        <f>IFERROR(INDEX(AdvancedStats!$A:$AD,MATCH($A264,AdvancedStats!$B:$B,0),COLUMN()-15),INDEX(AdvancedStats!$A:$AD,MATCH($A264&amp;" NCAA",AdvancedStats!$B:$B,0),COLUMN()-15))</f>
        <v>0.44700000000000001</v>
      </c>
      <c r="AK264" s="38">
        <f>IFERROR(INDEX(AdvancedStats!$A:$AD,MATCH($A264,AdvancedStats!$B:$B,0),COLUMN()-15),INDEX(AdvancedStats!$A:$AD,MATCH($A264&amp;" NCAA",AdvancedStats!$B:$B,0),COLUMN()-15))</f>
        <v>0.52100000000000002</v>
      </c>
      <c r="AL264" s="38">
        <f>IFERROR(INDEX(AdvancedStats!$A:$AD,MATCH($A264,AdvancedStats!$B:$B,0),COLUMN()-15),INDEX(AdvancedStats!$A:$AD,MATCH($A264&amp;" NCAA",AdvancedStats!$B:$B,0),COLUMN()-15))</f>
        <v>48.2</v>
      </c>
      <c r="AM264" s="38">
        <f>IFERROR(INDEX(AdvancedStats!$A:$AD,MATCH($A264,AdvancedStats!$B:$B,0),COLUMN()-15),INDEX(AdvancedStats!$A:$AD,MATCH($A264&amp;" NCAA",AdvancedStats!$B:$B,0),COLUMN()-15))</f>
        <v>50.1</v>
      </c>
      <c r="AN264" s="38">
        <f>IFERROR(INDEX(AdvancedStats!$A:$AD,MATCH($A264,AdvancedStats!$B:$B,0),COLUMN()-15),INDEX(AdvancedStats!$A:$AD,MATCH($A264&amp;" NCAA",AdvancedStats!$B:$B,0),COLUMN()-15))</f>
        <v>8.1999999999999993</v>
      </c>
      <c r="AO264" s="38">
        <f>IFERROR(INDEX(AdvancedStats!$A:$AD,MATCH($A264,AdvancedStats!$B:$B,0),COLUMN()-15),INDEX(AdvancedStats!$A:$AD,MATCH($A264&amp;" NCAA",AdvancedStats!$B:$B,0),COLUMN()-15))</f>
        <v>10.1</v>
      </c>
      <c r="AP264" s="38">
        <f>IFERROR(INDEX(AdvancedStats!$A:$AD,MATCH($A264,AdvancedStats!$B:$B,0),COLUMN()-15),INDEX(AdvancedStats!$A:$AD,MATCH($A264&amp;" NCAA",AdvancedStats!$B:$B,0),COLUMN()-15))</f>
        <v>0.48</v>
      </c>
      <c r="AQ264" s="38">
        <f>IFERROR(INDEX(AdvancedStats!$A:$AD,MATCH($A264,AdvancedStats!$B:$B,0),COLUMN()-15),INDEX(AdvancedStats!$A:$AD,MATCH($A264&amp;" NCAA",AdvancedStats!$B:$B,0),COLUMN()-15))</f>
        <v>12</v>
      </c>
      <c r="AR264" s="38">
        <f>IFERROR(INDEX(AdvancedStats!$A:$AD,MATCH($A264,AdvancedStats!$B:$B,0),COLUMN()-15),INDEX(AdvancedStats!$A:$AD,MATCH($A264&amp;" NCAA",AdvancedStats!$B:$B,0),COLUMN()-15))</f>
        <v>21.5</v>
      </c>
      <c r="AS264" s="38">
        <f>IFERROR(INDEX(AdvancedStats!$A:$AD,MATCH($A264,AdvancedStats!$B:$B,0),COLUMN()-15),INDEX(AdvancedStats!$A:$AD,MATCH($A264&amp;" NCAA",AdvancedStats!$B:$B,0),COLUMN()-15))</f>
        <v>0.23799999999999999</v>
      </c>
      <c r="AT264" s="39">
        <f>IFERROR(INDEX(AdvancedOpponentStats!$A:$AD,MATCH($A264,AdvancedOpponentStats!$B:$B,0),COLUMN()-27),INDEX(AdvancedOpponentStats!$A:$AD,MATCH($A264&amp;" NCAA",AdvancedOpponentStats!$B:$B,0),COLUMN()-27))</f>
        <v>105.2</v>
      </c>
      <c r="AU264" s="39">
        <f>IFERROR(INDEX(AdvancedOpponentStats!$A:$AD,MATCH($A264,AdvancedOpponentStats!$B:$B,0),COLUMN()-27),INDEX(AdvancedOpponentStats!$A:$AD,MATCH($A264&amp;" NCAA",AdvancedOpponentStats!$B:$B,0),COLUMN()-27))</f>
        <v>0.27100000000000002</v>
      </c>
      <c r="AV264" s="39">
        <f>IFERROR(INDEX(AdvancedOpponentStats!$A:$AD,MATCH($A264,AdvancedOpponentStats!$B:$B,0),COLUMN()-27),INDEX(AdvancedOpponentStats!$A:$AD,MATCH($A264&amp;" NCAA",AdvancedOpponentStats!$B:$B,0),COLUMN()-27))</f>
        <v>0.441</v>
      </c>
      <c r="AW264" s="39">
        <f>IFERROR(INDEX(AdvancedOpponentStats!$A:$AD,MATCH($A264,AdvancedOpponentStats!$B:$B,0),COLUMN()-27),INDEX(AdvancedOpponentStats!$A:$AD,MATCH($A264&amp;" NCAA",AdvancedOpponentStats!$B:$B,0),COLUMN()-27))</f>
        <v>0.54500000000000004</v>
      </c>
      <c r="AX264" s="39">
        <f>IFERROR(INDEX(AdvancedOpponentStats!$A:$AD,MATCH($A264,AdvancedOpponentStats!$B:$B,0),COLUMN()-27),INDEX(AdvancedOpponentStats!$A:$AD,MATCH($A264&amp;" NCAA",AdvancedOpponentStats!$B:$B,0),COLUMN()-27))</f>
        <v>51.8</v>
      </c>
      <c r="AY264" s="39">
        <f>IFERROR(INDEX(AdvancedOpponentStats!$A:$AD,MATCH($A264,AdvancedOpponentStats!$B:$B,0),COLUMN()-27),INDEX(AdvancedOpponentStats!$A:$AD,MATCH($A264&amp;" NCAA",AdvancedOpponentStats!$B:$B,0),COLUMN()-27))</f>
        <v>59.2</v>
      </c>
      <c r="AZ264" s="39">
        <f>IFERROR(INDEX(AdvancedOpponentStats!$A:$AD,MATCH($A264,AdvancedOpponentStats!$B:$B,0),COLUMN()-27),INDEX(AdvancedOpponentStats!$A:$AD,MATCH($A264&amp;" NCAA",AdvancedOpponentStats!$B:$B,0),COLUMN()-27))</f>
        <v>7.3</v>
      </c>
      <c r="BA264" s="39">
        <f>IFERROR(INDEX(AdvancedOpponentStats!$A:$AD,MATCH($A264,AdvancedOpponentStats!$B:$B,0),COLUMN()-27),INDEX(AdvancedOpponentStats!$A:$AD,MATCH($A264&amp;" NCAA",AdvancedOpponentStats!$B:$B,0),COLUMN()-27))</f>
        <v>7.4</v>
      </c>
      <c r="BB264" s="39">
        <f>IFERROR(INDEX(AdvancedOpponentStats!$A:$AD,MATCH($A264,AdvancedOpponentStats!$B:$B,0),COLUMN()-27),INDEX(AdvancedOpponentStats!$A:$AD,MATCH($A264&amp;" NCAA",AdvancedOpponentStats!$B:$B,0),COLUMN()-27))</f>
        <v>0.51700000000000002</v>
      </c>
      <c r="BC264" s="39">
        <f>IFERROR(INDEX(AdvancedOpponentStats!$A:$AD,MATCH($A264,AdvancedOpponentStats!$B:$B,0),COLUMN()-27),INDEX(AdvancedOpponentStats!$A:$AD,MATCH($A264&amp;" NCAA",AdvancedOpponentStats!$B:$B,0),COLUMN()-27))</f>
        <v>14</v>
      </c>
      <c r="BD264" s="39">
        <f>IFERROR(INDEX(AdvancedOpponentStats!$A:$AD,MATCH($A264,AdvancedOpponentStats!$B:$B,0),COLUMN()-27),INDEX(AdvancedOpponentStats!$A:$AD,MATCH($A264&amp;" NCAA",AdvancedOpponentStats!$B:$B,0),COLUMN()-27))</f>
        <v>24.2</v>
      </c>
      <c r="BE264" s="39">
        <f>IFERROR(INDEX(AdvancedOpponentStats!$A:$AD,MATCH($A264,AdvancedOpponentStats!$B:$B,0),COLUMN()-27),INDEX(AdvancedOpponentStats!$A:$AD,MATCH($A264&amp;" NCAA",AdvancedOpponentStats!$B:$B,0),COLUMN()-27))</f>
        <v>0.19700000000000001</v>
      </c>
      <c r="BF264" s="41">
        <f>IFERROR(INDEX(TeamRankings!$A:$R,MATCH($A264,TeamRankings!$B:$B,0),COLUMN()-49),INDEX(TeamRankings!$A:$R,MATCH($A264&amp;" NCAA",TeamRankings!$B:$B,0),COLUMN()-49))</f>
        <v>-2.09</v>
      </c>
      <c r="BG264" s="41">
        <f>IFERROR(INDEX(TeamRankings!$A:$R,MATCH($A264,TeamRankings!$B:$B,0),COLUMN()-48),INDEX(TeamRankings!$A:$R,MATCH($A264&amp;" NCAA",TeamRankings!$B:$B,0),COLUMN()-48))</f>
        <v>1.68</v>
      </c>
      <c r="BH264" s="41">
        <f>IFERROR(INDEX(TeamRankings!$A:$R,MATCH($A264,TeamRankings!$B:$B,0),COLUMN()-47),INDEX(TeamRankings!$A:$R,MATCH($A264&amp;" NCAA",TeamRankings!$B:$B,0),COLUMN()-47))</f>
        <v>1.61</v>
      </c>
      <c r="BI264" s="41">
        <f>IFERROR(INDEX(TeamRankings!$A:$R,MATCH($A264,TeamRankings!$B:$B,0),COLUMN()-47),INDEX(TeamRankings!$A:$R,MATCH($A264&amp;" NCAA",TeamRankings!$B:$B,0),COLUMN()-47))</f>
        <v>-2.02</v>
      </c>
      <c r="BJ264" s="41">
        <f>IFERROR(INDEX(TeamRankings!$A:$R,MATCH($A264,TeamRankings!$B:$B,0),COLUMN()-47),INDEX(TeamRankings!$A:$R,MATCH($A264&amp;" NCAA",TeamRankings!$B:$B,0),COLUMN()-47))</f>
        <v>-0.41</v>
      </c>
      <c r="BK264" s="41">
        <f>IFERROR(INDEX(TeamRankings!$A:$R,MATCH($A264,TeamRankings!$B:$B,0),COLUMN()-47),INDEX(TeamRankings!$A:$R,MATCH($A264&amp;" NCAA",TeamRankings!$B:$B,0),COLUMN()-47))</f>
        <v>105.06</v>
      </c>
      <c r="BL264" s="41">
        <f>IFERROR(INDEX(TeamRankings!$A:$R,MATCH($A264,TeamRankings!$B:$B,0),COLUMN()-47),INDEX(TeamRankings!$A:$R,MATCH($A264&amp;" NCAA",TeamRankings!$B:$B,0),COLUMN()-47))</f>
        <v>105.12</v>
      </c>
      <c r="BM264" s="41">
        <f>IFERROR(INDEX(TeamRankings!$A:$R,MATCH($A264,TeamRankings!$B:$B,0),COLUMN()-47),INDEX(TeamRankings!$A:$R,MATCH($A264&amp;" NCAA",TeamRankings!$B:$B,0),COLUMN()-47))</f>
        <v>-0.06</v>
      </c>
      <c r="BN264">
        <f t="shared" si="78"/>
        <v>141.5</v>
      </c>
      <c r="BO264">
        <f t="shared" si="79"/>
        <v>198</v>
      </c>
      <c r="BP264">
        <f t="shared" si="65"/>
        <v>70.545454545454547</v>
      </c>
      <c r="BQ264" s="41" t="str">
        <f>INDEX(TeamRankings!$A:$R,MATCH($A264,TeamRankings!$B:$B,0),3)</f>
        <v>A-10</v>
      </c>
      <c r="BR264" s="40">
        <f t="shared" si="66"/>
        <v>-3</v>
      </c>
      <c r="BS264" s="40">
        <f t="shared" si="67"/>
        <v>4.5999999999999985E-2</v>
      </c>
      <c r="BT264" s="40">
        <f t="shared" si="68"/>
        <v>6.0000000000000053E-3</v>
      </c>
      <c r="BU264" s="40">
        <f t="shared" si="69"/>
        <v>-2.4000000000000021E-2</v>
      </c>
      <c r="BV264" s="40">
        <f t="shared" si="70"/>
        <v>-3.5999999999999943</v>
      </c>
      <c r="BW264" s="40">
        <f t="shared" si="71"/>
        <v>-9.1000000000000014</v>
      </c>
      <c r="BX264" s="40">
        <f t="shared" si="72"/>
        <v>0.89999999999999947</v>
      </c>
      <c r="BY264" s="40">
        <f t="shared" si="73"/>
        <v>2.6999999999999993</v>
      </c>
      <c r="BZ264" s="40">
        <f t="shared" si="74"/>
        <v>-3.7000000000000033E-2</v>
      </c>
      <c r="CA264" s="40">
        <f t="shared" si="75"/>
        <v>-2</v>
      </c>
      <c r="CB264" s="40">
        <f t="shared" si="76"/>
        <v>-2.6999999999999993</v>
      </c>
      <c r="CC264" s="40">
        <f t="shared" si="77"/>
        <v>4.0999999999999981E-2</v>
      </c>
    </row>
    <row r="265" spans="1:81" x14ac:dyDescent="0.25">
      <c r="A265" t="s">
        <v>385</v>
      </c>
      <c r="B265">
        <f>IFERROR(INDEX(BasicStats!$A:$AH,MATCH($A265,BasicStats!$B:$B,0),COLUMN()+1),INDEX(BasicStats!$A:$AH,MATCH($A265&amp;" NCAA",BasicStats!$B:$B,0),COLUMN()+1))</f>
        <v>36</v>
      </c>
      <c r="C265">
        <f>IFERROR(INDEX(BasicStats!$A:$AH,MATCH($A265,BasicStats!$B:$B,0),COLUMN()+1),INDEX(BasicStats!$A:$AH,MATCH($A265&amp;" NCAA",BasicStats!$B:$B,0),COLUMN()+1))</f>
        <v>23</v>
      </c>
      <c r="D265">
        <f>IFERROR(INDEX(BasicStats!$A:$AH,MATCH($A265,BasicStats!$B:$B,0),COLUMN()+1),INDEX(BasicStats!$A:$AH,MATCH($A265&amp;" NCAA",BasicStats!$B:$B,0),COLUMN()+1))</f>
        <v>13</v>
      </c>
      <c r="E265">
        <f>IFERROR(INDEX(BasicStats!$A:$AH,MATCH($A265,BasicStats!$B:$B,0),COLUMN()+1),INDEX(BasicStats!$A:$AH,MATCH($A265&amp;" NCAA",BasicStats!$B:$B,0),COLUMN()+1))</f>
        <v>0.63900000000000001</v>
      </c>
      <c r="F265">
        <f>IFERROR(INDEX(BasicStats!$A:$AH,MATCH($A265,BasicStats!$B:$B,0),COLUMN()+1),INDEX(BasicStats!$A:$AH,MATCH($A265&amp;" NCAA",BasicStats!$B:$B,0),COLUMN()+1))</f>
        <v>5.08</v>
      </c>
      <c r="G265">
        <f>IFERROR(INDEX(BasicStats!$A:$AH,MATCH($A265,BasicStats!$B:$B,0),COLUMN()+1),INDEX(BasicStats!$A:$AH,MATCH($A265&amp;" NCAA",BasicStats!$B:$B,0),COLUMN()+1))</f>
        <v>2.25</v>
      </c>
      <c r="H265">
        <f>IFERROR(INDEX(BasicStats!$A:$AH,MATCH($A265,BasicStats!$B:$B,0),COLUMN()+1),INDEX(BasicStats!$A:$AH,MATCH($A265&amp;" NCAA",BasicStats!$B:$B,0),COLUMN()+1))</f>
        <v>10</v>
      </c>
      <c r="I265">
        <f>IFERROR(INDEX(BasicStats!$A:$AH,MATCH($A265,BasicStats!$B:$B,0),COLUMN()+1),INDEX(BasicStats!$A:$AH,MATCH($A265&amp;" NCAA",BasicStats!$B:$B,0),COLUMN()+1))</f>
        <v>8</v>
      </c>
      <c r="J265">
        <f>IFERROR(INDEX(BasicStats!$A:$AH,MATCH($A265,BasicStats!$B:$B,0),COLUMN()+1),INDEX(BasicStats!$A:$AH,MATCH($A265&amp;" NCAA",BasicStats!$B:$B,0),COLUMN()+1))</f>
        <v>15</v>
      </c>
      <c r="K265">
        <f>IFERROR(INDEX(BasicStats!$A:$AH,MATCH($A265,BasicStats!$B:$B,0),COLUMN()+1),INDEX(BasicStats!$A:$AH,MATCH($A265&amp;" NCAA",BasicStats!$B:$B,0),COLUMN()+1))</f>
        <v>2</v>
      </c>
      <c r="L265">
        <f>IFERROR(INDEX(BasicStats!$A:$AH,MATCH($A265,BasicStats!$B:$B,0),COLUMN()+1),INDEX(BasicStats!$A:$AH,MATCH($A265&amp;" NCAA",BasicStats!$B:$B,0),COLUMN()+1))</f>
        <v>4</v>
      </c>
      <c r="M265">
        <f>IFERROR(INDEX(BasicStats!$A:$AH,MATCH($A265,BasicStats!$B:$B,0),COLUMN()+1),INDEX(BasicStats!$A:$AH,MATCH($A265&amp;" NCAA",BasicStats!$B:$B,0),COLUMN()+1))</f>
        <v>8</v>
      </c>
      <c r="N265">
        <f>IFERROR(INDEX(BasicStats!$A:$AH,MATCH($A265,BasicStats!$B:$B,0),COLUMN()+1),INDEX(BasicStats!$A:$AH,MATCH($A265&amp;" NCAA",BasicStats!$B:$B,0),COLUMN()+1))</f>
        <v>2399</v>
      </c>
      <c r="O265">
        <f>IFERROR(INDEX(BasicStats!$A:$AH,MATCH($A265,BasicStats!$B:$B,0),COLUMN()+1),INDEX(BasicStats!$A:$AH,MATCH($A265&amp;" NCAA",BasicStats!$B:$B,0),COLUMN()+1))</f>
        <v>2297</v>
      </c>
      <c r="P265">
        <f>IFERROR(INDEX(BasicStats!$A:$AH,MATCH($A265,BasicStats!$B:$B,0),COLUMN()+1),INDEX(BasicStats!$A:$AH,MATCH($A265&amp;" NCAA",BasicStats!$B:$B,0),COLUMN()+1))</f>
        <v>0</v>
      </c>
      <c r="Q265">
        <f>IFERROR(INDEX(BasicStats!$A:$AH,MATCH($A265,BasicStats!$B:$B,0),COLUMN()+1),INDEX(BasicStats!$A:$AH,MATCH($A265&amp;" NCAA",BasicStats!$B:$B,0),COLUMN()+1))</f>
        <v>1440</v>
      </c>
      <c r="R265">
        <f>IFERROR(INDEX(BasicStats!$A:$AH,MATCH($A265,BasicStats!$B:$B,0),COLUMN()+1),INDEX(BasicStats!$A:$AH,MATCH($A265&amp;" NCAA",BasicStats!$B:$B,0),COLUMN()+1))</f>
        <v>855</v>
      </c>
      <c r="S265">
        <f>IFERROR(INDEX(BasicStats!$A:$AH,MATCH($A265,BasicStats!$B:$B,0),COLUMN()+1),INDEX(BasicStats!$A:$AH,MATCH($A265&amp;" NCAA",BasicStats!$B:$B,0),COLUMN()+1))</f>
        <v>2051</v>
      </c>
      <c r="T265">
        <f>IFERROR(INDEX(BasicStats!$A:$AH,MATCH($A265,BasicStats!$B:$B,0),COLUMN()+1),INDEX(BasicStats!$A:$AH,MATCH($A265&amp;" NCAA",BasicStats!$B:$B,0),COLUMN()+1))</f>
        <v>0.41699999999999998</v>
      </c>
      <c r="U265">
        <f>IFERROR(INDEX(BasicStats!$A:$AH,MATCH($A265,BasicStats!$B:$B,0),COLUMN()+1),INDEX(BasicStats!$A:$AH,MATCH($A265&amp;" NCAA",BasicStats!$B:$B,0),COLUMN()+1))</f>
        <v>205</v>
      </c>
      <c r="V265">
        <f>IFERROR(INDEX(BasicStats!$A:$AH,MATCH($A265,BasicStats!$B:$B,0),COLUMN()+1),INDEX(BasicStats!$A:$AH,MATCH($A265&amp;" NCAA",BasicStats!$B:$B,0),COLUMN()+1))</f>
        <v>675</v>
      </c>
      <c r="W265">
        <f>IFERROR(INDEX(BasicStats!$A:$AH,MATCH($A265,BasicStats!$B:$B,0),COLUMN()+1),INDEX(BasicStats!$A:$AH,MATCH($A265&amp;" NCAA",BasicStats!$B:$B,0),COLUMN()+1))</f>
        <v>0.30399999999999999</v>
      </c>
      <c r="X265">
        <f>IFERROR(INDEX(BasicStats!$A:$AH,MATCH($A265,BasicStats!$B:$B,0),COLUMN()+1),INDEX(BasicStats!$A:$AH,MATCH($A265&amp;" NCAA",BasicStats!$B:$B,0),COLUMN()+1))</f>
        <v>484</v>
      </c>
      <c r="Y265">
        <f>IFERROR(INDEX(BasicStats!$A:$AH,MATCH($A265,BasicStats!$B:$B,0),COLUMN()+1),INDEX(BasicStats!$A:$AH,MATCH($A265&amp;" NCAA",BasicStats!$B:$B,0),COLUMN()+1))</f>
        <v>809</v>
      </c>
      <c r="Z265">
        <f>IFERROR(INDEX(BasicStats!$A:$AH,MATCH($A265,BasicStats!$B:$B,0),COLUMN()+1),INDEX(BasicStats!$A:$AH,MATCH($A265&amp;" NCAA",BasicStats!$B:$B,0),COLUMN()+1))</f>
        <v>0.59799999999999998</v>
      </c>
      <c r="AA265">
        <f>IFERROR(INDEX(BasicStats!$A:$AH,MATCH($A265,BasicStats!$B:$B,0),COLUMN()+1),INDEX(BasicStats!$A:$AH,MATCH($A265&amp;" NCAA",BasicStats!$B:$B,0),COLUMN()+1))</f>
        <v>491</v>
      </c>
      <c r="AB265">
        <f>IFERROR(INDEX(BasicStats!$A:$AH,MATCH($A265,BasicStats!$B:$B,0),COLUMN()+1),INDEX(BasicStats!$A:$AH,MATCH($A265&amp;" NCAA",BasicStats!$B:$B,0),COLUMN()+1))</f>
        <v>1428</v>
      </c>
      <c r="AC265">
        <f>IFERROR(INDEX(BasicStats!$A:$AH,MATCH($A265,BasicStats!$B:$B,0),COLUMN()+1),INDEX(BasicStats!$A:$AH,MATCH($A265&amp;" NCAA",BasicStats!$B:$B,0),COLUMN()+1))</f>
        <v>460</v>
      </c>
      <c r="AD265">
        <f>IFERROR(INDEX(BasicStats!$A:$AH,MATCH($A265,BasicStats!$B:$B,0),COLUMN()+1),INDEX(BasicStats!$A:$AH,MATCH($A265&amp;" NCAA",BasicStats!$B:$B,0),COLUMN()+1))</f>
        <v>254</v>
      </c>
      <c r="AE265">
        <f>IFERROR(INDEX(BasicStats!$A:$AH,MATCH($A265,BasicStats!$B:$B,0),COLUMN()+1),INDEX(BasicStats!$A:$AH,MATCH($A265&amp;" NCAA",BasicStats!$B:$B,0),COLUMN()+1))</f>
        <v>145</v>
      </c>
      <c r="AF265">
        <f>IFERROR(INDEX(BasicStats!$A:$AH,MATCH($A265,BasicStats!$B:$B,0),COLUMN()+1),INDEX(BasicStats!$A:$AH,MATCH($A265&amp;" NCAA",BasicStats!$B:$B,0),COLUMN()+1))</f>
        <v>464</v>
      </c>
      <c r="AG265" s="38">
        <f>IFERROR(INDEX(AdvancedStats!$A:$AD,MATCH($A265,AdvancedStats!$B:$B,0),COLUMN()-15),INDEX(AdvancedStats!$A:$AD,MATCH($A265&amp;" NCAA",AdvancedStats!$B:$B,0),COLUMN()-15))</f>
        <v>67</v>
      </c>
      <c r="AH265" s="38">
        <f>IFERROR(INDEX(AdvancedStats!$A:$AD,MATCH($A265,AdvancedStats!$B:$B,0),COLUMN()-15),INDEX(AdvancedStats!$A:$AD,MATCH($A265&amp;" NCAA",AdvancedStats!$B:$B,0),COLUMN()-15))</f>
        <v>99.4</v>
      </c>
      <c r="AI265" s="38">
        <f>IFERROR(INDEX(AdvancedStats!$A:$AD,MATCH($A265,AdvancedStats!$B:$B,0),COLUMN()-15),INDEX(AdvancedStats!$A:$AD,MATCH($A265&amp;" NCAA",AdvancedStats!$B:$B,0),COLUMN()-15))</f>
        <v>0.39400000000000002</v>
      </c>
      <c r="AJ265" s="38">
        <f>IFERROR(INDEX(AdvancedStats!$A:$AD,MATCH($A265,AdvancedStats!$B:$B,0),COLUMN()-15),INDEX(AdvancedStats!$A:$AD,MATCH($A265&amp;" NCAA",AdvancedStats!$B:$B,0),COLUMN()-15))</f>
        <v>0.32900000000000001</v>
      </c>
      <c r="AK265" s="38">
        <f>IFERROR(INDEX(AdvancedStats!$A:$AD,MATCH($A265,AdvancedStats!$B:$B,0),COLUMN()-15),INDEX(AdvancedStats!$A:$AD,MATCH($A265&amp;" NCAA",AdvancedStats!$B:$B,0),COLUMN()-15))</f>
        <v>0.49299999999999999</v>
      </c>
      <c r="AL265" s="38">
        <f>IFERROR(INDEX(AdvancedStats!$A:$AD,MATCH($A265,AdvancedStats!$B:$B,0),COLUMN()-15),INDEX(AdvancedStats!$A:$AD,MATCH($A265&amp;" NCAA",AdvancedStats!$B:$B,0),COLUMN()-15))</f>
        <v>54.5</v>
      </c>
      <c r="AM265" s="38">
        <f>IFERROR(INDEX(AdvancedStats!$A:$AD,MATCH($A265,AdvancedStats!$B:$B,0),COLUMN()-15),INDEX(AdvancedStats!$A:$AD,MATCH($A265&amp;" NCAA",AdvancedStats!$B:$B,0),COLUMN()-15))</f>
        <v>53.8</v>
      </c>
      <c r="AN265" s="38">
        <f>IFERROR(INDEX(AdvancedStats!$A:$AD,MATCH($A265,AdvancedStats!$B:$B,0),COLUMN()-15),INDEX(AdvancedStats!$A:$AD,MATCH($A265&amp;" NCAA",AdvancedStats!$B:$B,0),COLUMN()-15))</f>
        <v>10.5</v>
      </c>
      <c r="AO265" s="38">
        <f>IFERROR(INDEX(AdvancedStats!$A:$AD,MATCH($A265,AdvancedStats!$B:$B,0),COLUMN()-15),INDEX(AdvancedStats!$A:$AD,MATCH($A265&amp;" NCAA",AdvancedStats!$B:$B,0),COLUMN()-15))</f>
        <v>11.9</v>
      </c>
      <c r="AP265" s="38">
        <f>IFERROR(INDEX(AdvancedStats!$A:$AD,MATCH($A265,AdvancedStats!$B:$B,0),COLUMN()-15),INDEX(AdvancedStats!$A:$AD,MATCH($A265&amp;" NCAA",AdvancedStats!$B:$B,0),COLUMN()-15))</f>
        <v>0.46700000000000003</v>
      </c>
      <c r="AQ265" s="38">
        <f>IFERROR(INDEX(AdvancedStats!$A:$AD,MATCH($A265,AdvancedStats!$B:$B,0),COLUMN()-15),INDEX(AdvancedStats!$A:$AD,MATCH($A265&amp;" NCAA",AdvancedStats!$B:$B,0),COLUMN()-15))</f>
        <v>16</v>
      </c>
      <c r="AR265" s="38">
        <f>IFERROR(INDEX(AdvancedStats!$A:$AD,MATCH($A265,AdvancedStats!$B:$B,0),COLUMN()-15),INDEX(AdvancedStats!$A:$AD,MATCH($A265&amp;" NCAA",AdvancedStats!$B:$B,0),COLUMN()-15))</f>
        <v>35.700000000000003</v>
      </c>
      <c r="AS265" s="38">
        <f>IFERROR(INDEX(AdvancedStats!$A:$AD,MATCH($A265,AdvancedStats!$B:$B,0),COLUMN()-15),INDEX(AdvancedStats!$A:$AD,MATCH($A265&amp;" NCAA",AdvancedStats!$B:$B,0),COLUMN()-15))</f>
        <v>0.23599999999999999</v>
      </c>
      <c r="AT265" s="39">
        <f>IFERROR(INDEX(AdvancedOpponentStats!$A:$AD,MATCH($A265,AdvancedOpponentStats!$B:$B,0),COLUMN()-27),INDEX(AdvancedOpponentStats!$A:$AD,MATCH($A265&amp;" NCAA",AdvancedOpponentStats!$B:$B,0),COLUMN()-27))</f>
        <v>95.2</v>
      </c>
      <c r="AU265" s="39">
        <f>IFERROR(INDEX(AdvancedOpponentStats!$A:$AD,MATCH($A265,AdvancedOpponentStats!$B:$B,0),COLUMN()-27),INDEX(AdvancedOpponentStats!$A:$AD,MATCH($A265&amp;" NCAA",AdvancedOpponentStats!$B:$B,0),COLUMN()-27))</f>
        <v>0.33500000000000002</v>
      </c>
      <c r="AV265" s="39">
        <f>IFERROR(INDEX(AdvancedOpponentStats!$A:$AD,MATCH($A265,AdvancedOpponentStats!$B:$B,0),COLUMN()-27),INDEX(AdvancedOpponentStats!$A:$AD,MATCH($A265&amp;" NCAA",AdvancedOpponentStats!$B:$B,0),COLUMN()-27))</f>
        <v>0.376</v>
      </c>
      <c r="AW265" s="39">
        <f>IFERROR(INDEX(AdvancedOpponentStats!$A:$AD,MATCH($A265,AdvancedOpponentStats!$B:$B,0),COLUMN()-27),INDEX(AdvancedOpponentStats!$A:$AD,MATCH($A265&amp;" NCAA",AdvancedOpponentStats!$B:$B,0),COLUMN()-27))</f>
        <v>0.50900000000000001</v>
      </c>
      <c r="AX265" s="39">
        <f>IFERROR(INDEX(AdvancedOpponentStats!$A:$AD,MATCH($A265,AdvancedOpponentStats!$B:$B,0),COLUMN()-27),INDEX(AdvancedOpponentStats!$A:$AD,MATCH($A265&amp;" NCAA",AdvancedOpponentStats!$B:$B,0),COLUMN()-27))</f>
        <v>45.5</v>
      </c>
      <c r="AY265" s="39">
        <f>IFERROR(INDEX(AdvancedOpponentStats!$A:$AD,MATCH($A265,AdvancedOpponentStats!$B:$B,0),COLUMN()-27),INDEX(AdvancedOpponentStats!$A:$AD,MATCH($A265&amp;" NCAA",AdvancedOpponentStats!$B:$B,0),COLUMN()-27))</f>
        <v>54.8</v>
      </c>
      <c r="AZ265" s="39">
        <f>IFERROR(INDEX(AdvancedOpponentStats!$A:$AD,MATCH($A265,AdvancedOpponentStats!$B:$B,0),COLUMN()-27),INDEX(AdvancedOpponentStats!$A:$AD,MATCH($A265&amp;" NCAA",AdvancedOpponentStats!$B:$B,0),COLUMN()-27))</f>
        <v>9</v>
      </c>
      <c r="BA265" s="39">
        <f>IFERROR(INDEX(AdvancedOpponentStats!$A:$AD,MATCH($A265,AdvancedOpponentStats!$B:$B,0),COLUMN()-27),INDEX(AdvancedOpponentStats!$A:$AD,MATCH($A265&amp;" NCAA",AdvancedOpponentStats!$B:$B,0),COLUMN()-27))</f>
        <v>10</v>
      </c>
      <c r="BB265" s="39">
        <f>IFERROR(INDEX(AdvancedOpponentStats!$A:$AD,MATCH($A265,AdvancedOpponentStats!$B:$B,0),COLUMN()-27),INDEX(AdvancedOpponentStats!$A:$AD,MATCH($A265&amp;" NCAA",AdvancedOpponentStats!$B:$B,0),COLUMN()-27))</f>
        <v>0.46899999999999997</v>
      </c>
      <c r="BC265" s="39">
        <f>IFERROR(INDEX(AdvancedOpponentStats!$A:$AD,MATCH($A265,AdvancedOpponentStats!$B:$B,0),COLUMN()-27),INDEX(AdvancedOpponentStats!$A:$AD,MATCH($A265&amp;" NCAA",AdvancedOpponentStats!$B:$B,0),COLUMN()-27))</f>
        <v>17.100000000000001</v>
      </c>
      <c r="BD265" s="39">
        <f>IFERROR(INDEX(AdvancedOpponentStats!$A:$AD,MATCH($A265,AdvancedOpponentStats!$B:$B,0),COLUMN()-27),INDEX(AdvancedOpponentStats!$A:$AD,MATCH($A265&amp;" NCAA",AdvancedOpponentStats!$B:$B,0),COLUMN()-27))</f>
        <v>24.6</v>
      </c>
      <c r="BE265" s="39">
        <f>IFERROR(INDEX(AdvancedOpponentStats!$A:$AD,MATCH($A265,AdvancedOpponentStats!$B:$B,0),COLUMN()-27),INDEX(AdvancedOpponentStats!$A:$AD,MATCH($A265&amp;" NCAA",AdvancedOpponentStats!$B:$B,0),COLUMN()-27))</f>
        <v>0.24199999999999999</v>
      </c>
      <c r="BF265" s="41">
        <f>IFERROR(INDEX(TeamRankings!$A:$R,MATCH($A265,TeamRankings!$B:$B,0),COLUMN()-49),INDEX(TeamRankings!$A:$R,MATCH($A265&amp;" NCAA",TeamRankings!$B:$B,0),COLUMN()-49))</f>
        <v>2.83</v>
      </c>
      <c r="BG265" s="41">
        <f>IFERROR(INDEX(TeamRankings!$A:$R,MATCH($A265,TeamRankings!$B:$B,0),COLUMN()-48),INDEX(TeamRankings!$A:$R,MATCH($A265&amp;" NCAA",TeamRankings!$B:$B,0),COLUMN()-48))</f>
        <v>2.25</v>
      </c>
      <c r="BH265" s="41">
        <f>IFERROR(INDEX(TeamRankings!$A:$R,MATCH($A265,TeamRankings!$B:$B,0),COLUMN()-47),INDEX(TeamRankings!$A:$R,MATCH($A265&amp;" NCAA",TeamRankings!$B:$B,0),COLUMN()-47))</f>
        <v>-3.1</v>
      </c>
      <c r="BI265" s="41">
        <f>IFERROR(INDEX(TeamRankings!$A:$R,MATCH($A265,TeamRankings!$B:$B,0),COLUMN()-47),INDEX(TeamRankings!$A:$R,MATCH($A265&amp;" NCAA",TeamRankings!$B:$B,0),COLUMN()-47))</f>
        <v>8.18</v>
      </c>
      <c r="BJ265" s="41">
        <f>IFERROR(INDEX(TeamRankings!$A:$R,MATCH($A265,TeamRankings!$B:$B,0),COLUMN()-47),INDEX(TeamRankings!$A:$R,MATCH($A265&amp;" NCAA",TeamRankings!$B:$B,0),COLUMN()-47))</f>
        <v>5.08</v>
      </c>
      <c r="BK265" s="41">
        <f>IFERROR(INDEX(TeamRankings!$A:$R,MATCH($A265,TeamRankings!$B:$B,0),COLUMN()-47),INDEX(TeamRankings!$A:$R,MATCH($A265&amp;" NCAA",TeamRankings!$B:$B,0),COLUMN()-47))</f>
        <v>101.74</v>
      </c>
      <c r="BL265" s="41">
        <f>IFERROR(INDEX(TeamRankings!$A:$R,MATCH($A265,TeamRankings!$B:$B,0),COLUMN()-47),INDEX(TeamRankings!$A:$R,MATCH($A265&amp;" NCAA",TeamRankings!$B:$B,0),COLUMN()-47))</f>
        <v>93.51</v>
      </c>
      <c r="BM265" s="41">
        <f>IFERROR(INDEX(TeamRankings!$A:$R,MATCH($A265,TeamRankings!$B:$B,0),COLUMN()-47),INDEX(TeamRankings!$A:$R,MATCH($A265&amp;" NCAA",TeamRankings!$B:$B,0),COLUMN()-47))</f>
        <v>8.23</v>
      </c>
      <c r="BN265">
        <f t="shared" si="78"/>
        <v>194</v>
      </c>
      <c r="BO265">
        <f t="shared" si="79"/>
        <v>43</v>
      </c>
      <c r="BP265">
        <f t="shared" si="65"/>
        <v>66.638888888888886</v>
      </c>
      <c r="BQ265" s="41" t="str">
        <f>INDEX(TeamRankings!$A:$R,MATCH($A265,TeamRankings!$B:$B,0),3)</f>
        <v>A-10</v>
      </c>
      <c r="BR265" s="40">
        <f t="shared" si="66"/>
        <v>4.2000000000000028</v>
      </c>
      <c r="BS265" s="40">
        <f t="shared" si="67"/>
        <v>5.8999999999999997E-2</v>
      </c>
      <c r="BT265" s="40">
        <f t="shared" si="68"/>
        <v>-4.6999999999999986E-2</v>
      </c>
      <c r="BU265" s="40">
        <f t="shared" si="69"/>
        <v>-1.6000000000000014E-2</v>
      </c>
      <c r="BV265" s="40">
        <f t="shared" si="70"/>
        <v>9</v>
      </c>
      <c r="BW265" s="40">
        <f t="shared" si="71"/>
        <v>-1</v>
      </c>
      <c r="BX265" s="40">
        <f t="shared" si="72"/>
        <v>1.5</v>
      </c>
      <c r="BY265" s="40">
        <f t="shared" si="73"/>
        <v>1.9000000000000004</v>
      </c>
      <c r="BZ265" s="40">
        <f t="shared" si="74"/>
        <v>-1.9999999999999463E-3</v>
      </c>
      <c r="CA265" s="40">
        <f t="shared" si="75"/>
        <v>-1.1000000000000014</v>
      </c>
      <c r="CB265" s="40">
        <f t="shared" si="76"/>
        <v>11.100000000000001</v>
      </c>
      <c r="CC265" s="40">
        <f t="shared" si="77"/>
        <v>-6.0000000000000053E-3</v>
      </c>
    </row>
    <row r="266" spans="1:81" x14ac:dyDescent="0.25">
      <c r="A266" t="s">
        <v>386</v>
      </c>
      <c r="B266">
        <f>IFERROR(INDEX(BasicStats!$A:$AH,MATCH($A266,BasicStats!$B:$B,0),COLUMN()+1),INDEX(BasicStats!$A:$AH,MATCH($A266&amp;" NCAA",BasicStats!$B:$B,0),COLUMN()+1))</f>
        <v>34</v>
      </c>
      <c r="C266">
        <f>IFERROR(INDEX(BasicStats!$A:$AH,MATCH($A266,BasicStats!$B:$B,0),COLUMN()+1),INDEX(BasicStats!$A:$AH,MATCH($A266&amp;" NCAA",BasicStats!$B:$B,0),COLUMN()+1))</f>
        <v>22</v>
      </c>
      <c r="D266">
        <f>IFERROR(INDEX(BasicStats!$A:$AH,MATCH($A266,BasicStats!$B:$B,0),COLUMN()+1),INDEX(BasicStats!$A:$AH,MATCH($A266&amp;" NCAA",BasicStats!$B:$B,0),COLUMN()+1))</f>
        <v>12</v>
      </c>
      <c r="E266">
        <f>IFERROR(INDEX(BasicStats!$A:$AH,MATCH($A266,BasicStats!$B:$B,0),COLUMN()+1),INDEX(BasicStats!$A:$AH,MATCH($A266&amp;" NCAA",BasicStats!$B:$B,0),COLUMN()+1))</f>
        <v>0.64700000000000002</v>
      </c>
      <c r="F266">
        <f>IFERROR(INDEX(BasicStats!$A:$AH,MATCH($A266,BasicStats!$B:$B,0),COLUMN()+1),INDEX(BasicStats!$A:$AH,MATCH($A266&amp;" NCAA",BasicStats!$B:$B,0),COLUMN()+1))</f>
        <v>12.59</v>
      </c>
      <c r="G266">
        <f>IFERROR(INDEX(BasicStats!$A:$AH,MATCH($A266,BasicStats!$B:$B,0),COLUMN()+1),INDEX(BasicStats!$A:$AH,MATCH($A266&amp;" NCAA",BasicStats!$B:$B,0),COLUMN()+1))</f>
        <v>4.42</v>
      </c>
      <c r="H266">
        <f>IFERROR(INDEX(BasicStats!$A:$AH,MATCH($A266,BasicStats!$B:$B,0),COLUMN()+1),INDEX(BasicStats!$A:$AH,MATCH($A266&amp;" NCAA",BasicStats!$B:$B,0),COLUMN()+1))</f>
        <v>11</v>
      </c>
      <c r="I266">
        <f>IFERROR(INDEX(BasicStats!$A:$AH,MATCH($A266,BasicStats!$B:$B,0),COLUMN()+1),INDEX(BasicStats!$A:$AH,MATCH($A266&amp;" NCAA",BasicStats!$B:$B,0),COLUMN()+1))</f>
        <v>5</v>
      </c>
      <c r="J266">
        <f>IFERROR(INDEX(BasicStats!$A:$AH,MATCH($A266,BasicStats!$B:$B,0),COLUMN()+1),INDEX(BasicStats!$A:$AH,MATCH($A266&amp;" NCAA",BasicStats!$B:$B,0),COLUMN()+1))</f>
        <v>14</v>
      </c>
      <c r="K266">
        <f>IFERROR(INDEX(BasicStats!$A:$AH,MATCH($A266,BasicStats!$B:$B,0),COLUMN()+1),INDEX(BasicStats!$A:$AH,MATCH($A266&amp;" NCAA",BasicStats!$B:$B,0),COLUMN()+1))</f>
        <v>3</v>
      </c>
      <c r="L266">
        <f>IFERROR(INDEX(BasicStats!$A:$AH,MATCH($A266,BasicStats!$B:$B,0),COLUMN()+1),INDEX(BasicStats!$A:$AH,MATCH($A266&amp;" NCAA",BasicStats!$B:$B,0),COLUMN()+1))</f>
        <v>5</v>
      </c>
      <c r="M266">
        <f>IFERROR(INDEX(BasicStats!$A:$AH,MATCH($A266,BasicStats!$B:$B,0),COLUMN()+1),INDEX(BasicStats!$A:$AH,MATCH($A266&amp;" NCAA",BasicStats!$B:$B,0),COLUMN()+1))</f>
        <v>5</v>
      </c>
      <c r="N266">
        <f>IFERROR(INDEX(BasicStats!$A:$AH,MATCH($A266,BasicStats!$B:$B,0),COLUMN()+1),INDEX(BasicStats!$A:$AH,MATCH($A266&amp;" NCAA",BasicStats!$B:$B,0),COLUMN()+1))</f>
        <v>2463</v>
      </c>
      <c r="O266">
        <f>IFERROR(INDEX(BasicStats!$A:$AH,MATCH($A266,BasicStats!$B:$B,0),COLUMN()+1),INDEX(BasicStats!$A:$AH,MATCH($A266&amp;" NCAA",BasicStats!$B:$B,0),COLUMN()+1))</f>
        <v>2185</v>
      </c>
      <c r="P266">
        <f>IFERROR(INDEX(BasicStats!$A:$AH,MATCH($A266,BasicStats!$B:$B,0),COLUMN()+1),INDEX(BasicStats!$A:$AH,MATCH($A266&amp;" NCAA",BasicStats!$B:$B,0),COLUMN()+1))</f>
        <v>0</v>
      </c>
      <c r="Q266">
        <f>IFERROR(INDEX(BasicStats!$A:$AH,MATCH($A266,BasicStats!$B:$B,0),COLUMN()+1),INDEX(BasicStats!$A:$AH,MATCH($A266&amp;" NCAA",BasicStats!$B:$B,0),COLUMN()+1))</f>
        <v>1365</v>
      </c>
      <c r="R266">
        <f>IFERROR(INDEX(BasicStats!$A:$AH,MATCH($A266,BasicStats!$B:$B,0),COLUMN()+1),INDEX(BasicStats!$A:$AH,MATCH($A266&amp;" NCAA",BasicStats!$B:$B,0),COLUMN()+1))</f>
        <v>899</v>
      </c>
      <c r="S266">
        <f>IFERROR(INDEX(BasicStats!$A:$AH,MATCH($A266,BasicStats!$B:$B,0),COLUMN()+1),INDEX(BasicStats!$A:$AH,MATCH($A266&amp;" NCAA",BasicStats!$B:$B,0),COLUMN()+1))</f>
        <v>1905</v>
      </c>
      <c r="T266">
        <f>IFERROR(INDEX(BasicStats!$A:$AH,MATCH($A266,BasicStats!$B:$B,0),COLUMN()+1),INDEX(BasicStats!$A:$AH,MATCH($A266&amp;" NCAA",BasicStats!$B:$B,0),COLUMN()+1))</f>
        <v>0.47199999999999998</v>
      </c>
      <c r="U266">
        <f>IFERROR(INDEX(BasicStats!$A:$AH,MATCH($A266,BasicStats!$B:$B,0),COLUMN()+1),INDEX(BasicStats!$A:$AH,MATCH($A266&amp;" NCAA",BasicStats!$B:$B,0),COLUMN()+1))</f>
        <v>253</v>
      </c>
      <c r="V266">
        <f>IFERROR(INDEX(BasicStats!$A:$AH,MATCH($A266,BasicStats!$B:$B,0),COLUMN()+1),INDEX(BasicStats!$A:$AH,MATCH($A266&amp;" NCAA",BasicStats!$B:$B,0),COLUMN()+1))</f>
        <v>670</v>
      </c>
      <c r="W266">
        <f>IFERROR(INDEX(BasicStats!$A:$AH,MATCH($A266,BasicStats!$B:$B,0),COLUMN()+1),INDEX(BasicStats!$A:$AH,MATCH($A266&amp;" NCAA",BasicStats!$B:$B,0),COLUMN()+1))</f>
        <v>0.378</v>
      </c>
      <c r="X266">
        <f>IFERROR(INDEX(BasicStats!$A:$AH,MATCH($A266,BasicStats!$B:$B,0),COLUMN()+1),INDEX(BasicStats!$A:$AH,MATCH($A266&amp;" NCAA",BasicStats!$B:$B,0),COLUMN()+1))</f>
        <v>412</v>
      </c>
      <c r="Y266">
        <f>IFERROR(INDEX(BasicStats!$A:$AH,MATCH($A266,BasicStats!$B:$B,0),COLUMN()+1),INDEX(BasicStats!$A:$AH,MATCH($A266&amp;" NCAA",BasicStats!$B:$B,0),COLUMN()+1))</f>
        <v>555</v>
      </c>
      <c r="Z266">
        <f>IFERROR(INDEX(BasicStats!$A:$AH,MATCH($A266,BasicStats!$B:$B,0),COLUMN()+1),INDEX(BasicStats!$A:$AH,MATCH($A266&amp;" NCAA",BasicStats!$B:$B,0),COLUMN()+1))</f>
        <v>0.74199999999999999</v>
      </c>
      <c r="AA266">
        <f>IFERROR(INDEX(BasicStats!$A:$AH,MATCH($A266,BasicStats!$B:$B,0),COLUMN()+1),INDEX(BasicStats!$A:$AH,MATCH($A266&amp;" NCAA",BasicStats!$B:$B,0),COLUMN()+1))</f>
        <v>329</v>
      </c>
      <c r="AB266">
        <f>IFERROR(INDEX(BasicStats!$A:$AH,MATCH($A266,BasicStats!$B:$B,0),COLUMN()+1),INDEX(BasicStats!$A:$AH,MATCH($A266&amp;" NCAA",BasicStats!$B:$B,0),COLUMN()+1))</f>
        <v>1180</v>
      </c>
      <c r="AC266">
        <f>IFERROR(INDEX(BasicStats!$A:$AH,MATCH($A266,BasicStats!$B:$B,0),COLUMN()+1),INDEX(BasicStats!$A:$AH,MATCH($A266&amp;" NCAA",BasicStats!$B:$B,0),COLUMN()+1))</f>
        <v>341</v>
      </c>
      <c r="AD266">
        <f>IFERROR(INDEX(BasicStats!$A:$AH,MATCH($A266,BasicStats!$B:$B,0),COLUMN()+1),INDEX(BasicStats!$A:$AH,MATCH($A266&amp;" NCAA",BasicStats!$B:$B,0),COLUMN()+1))</f>
        <v>201</v>
      </c>
      <c r="AE266">
        <f>IFERROR(INDEX(BasicStats!$A:$AH,MATCH($A266,BasicStats!$B:$B,0),COLUMN()+1),INDEX(BasicStats!$A:$AH,MATCH($A266&amp;" NCAA",BasicStats!$B:$B,0),COLUMN()+1))</f>
        <v>87</v>
      </c>
      <c r="AF266">
        <f>IFERROR(INDEX(BasicStats!$A:$AH,MATCH($A266,BasicStats!$B:$B,0),COLUMN()+1),INDEX(BasicStats!$A:$AH,MATCH($A266&amp;" NCAA",BasicStats!$B:$B,0),COLUMN()+1))</f>
        <v>355</v>
      </c>
      <c r="AG266" s="38">
        <f>IFERROR(INDEX(AdvancedStats!$A:$AD,MATCH($A266,AdvancedStats!$B:$B,0),COLUMN()-15),INDEX(AdvancedStats!$A:$AD,MATCH($A266&amp;" NCAA",AdvancedStats!$B:$B,0),COLUMN()-15))</f>
        <v>64.3</v>
      </c>
      <c r="AH266" s="38">
        <f>IFERROR(INDEX(AdvancedStats!$A:$AD,MATCH($A266,AdvancedStats!$B:$B,0),COLUMN()-15),INDEX(AdvancedStats!$A:$AD,MATCH($A266&amp;" NCAA",AdvancedStats!$B:$B,0),COLUMN()-15))</f>
        <v>112.2</v>
      </c>
      <c r="AI266" s="38">
        <f>IFERROR(INDEX(AdvancedStats!$A:$AD,MATCH($A266,AdvancedStats!$B:$B,0),COLUMN()-15),INDEX(AdvancedStats!$A:$AD,MATCH($A266&amp;" NCAA",AdvancedStats!$B:$B,0),COLUMN()-15))</f>
        <v>0.29099999999999998</v>
      </c>
      <c r="AJ266" s="38">
        <f>IFERROR(INDEX(AdvancedStats!$A:$AD,MATCH($A266,AdvancedStats!$B:$B,0),COLUMN()-15),INDEX(AdvancedStats!$A:$AD,MATCH($A266&amp;" NCAA",AdvancedStats!$B:$B,0),COLUMN()-15))</f>
        <v>0.35199999999999998</v>
      </c>
      <c r="AK266" s="38">
        <f>IFERROR(INDEX(AdvancedStats!$A:$AD,MATCH($A266,AdvancedStats!$B:$B,0),COLUMN()-15),INDEX(AdvancedStats!$A:$AD,MATCH($A266&amp;" NCAA",AdvancedStats!$B:$B,0),COLUMN()-15))</f>
        <v>0.56799999999999995</v>
      </c>
      <c r="AL266" s="38">
        <f>IFERROR(INDEX(AdvancedStats!$A:$AD,MATCH($A266,AdvancedStats!$B:$B,0),COLUMN()-15),INDEX(AdvancedStats!$A:$AD,MATCH($A266&amp;" NCAA",AdvancedStats!$B:$B,0),COLUMN()-15))</f>
        <v>54.4</v>
      </c>
      <c r="AM266" s="38">
        <f>IFERROR(INDEX(AdvancedStats!$A:$AD,MATCH($A266,AdvancedStats!$B:$B,0),COLUMN()-15),INDEX(AdvancedStats!$A:$AD,MATCH($A266&amp;" NCAA",AdvancedStats!$B:$B,0),COLUMN()-15))</f>
        <v>37.9</v>
      </c>
      <c r="AN266" s="38">
        <f>IFERROR(INDEX(AdvancedStats!$A:$AD,MATCH($A266,AdvancedStats!$B:$B,0),COLUMN()-15),INDEX(AdvancedStats!$A:$AD,MATCH($A266&amp;" NCAA",AdvancedStats!$B:$B,0),COLUMN()-15))</f>
        <v>9.1999999999999993</v>
      </c>
      <c r="AO266" s="38">
        <f>IFERROR(INDEX(AdvancedStats!$A:$AD,MATCH($A266,AdvancedStats!$B:$B,0),COLUMN()-15),INDEX(AdvancedStats!$A:$AD,MATCH($A266&amp;" NCAA",AdvancedStats!$B:$B,0),COLUMN()-15))</f>
        <v>6.9</v>
      </c>
      <c r="AP266" s="38">
        <f>IFERROR(INDEX(AdvancedStats!$A:$AD,MATCH($A266,AdvancedStats!$B:$B,0),COLUMN()-15),INDEX(AdvancedStats!$A:$AD,MATCH($A266&amp;" NCAA",AdvancedStats!$B:$B,0),COLUMN()-15))</f>
        <v>0.53800000000000003</v>
      </c>
      <c r="AQ266" s="38">
        <f>IFERROR(INDEX(AdvancedStats!$A:$AD,MATCH($A266,AdvancedStats!$B:$B,0),COLUMN()-15),INDEX(AdvancedStats!$A:$AD,MATCH($A266&amp;" NCAA",AdvancedStats!$B:$B,0),COLUMN()-15))</f>
        <v>14.1</v>
      </c>
      <c r="AR266" s="38">
        <f>IFERROR(INDEX(AdvancedStats!$A:$AD,MATCH($A266,AdvancedStats!$B:$B,0),COLUMN()-15),INDEX(AdvancedStats!$A:$AD,MATCH($A266&amp;" NCAA",AdvancedStats!$B:$B,0),COLUMN()-15))</f>
        <v>30.8</v>
      </c>
      <c r="AS266" s="38">
        <f>IFERROR(INDEX(AdvancedStats!$A:$AD,MATCH($A266,AdvancedStats!$B:$B,0),COLUMN()-15),INDEX(AdvancedStats!$A:$AD,MATCH($A266&amp;" NCAA",AdvancedStats!$B:$B,0),COLUMN()-15))</f>
        <v>0.216</v>
      </c>
      <c r="AT266" s="39">
        <f>IFERROR(INDEX(AdvancedOpponentStats!$A:$AD,MATCH($A266,AdvancedOpponentStats!$B:$B,0),COLUMN()-27),INDEX(AdvancedOpponentStats!$A:$AD,MATCH($A266&amp;" NCAA",AdvancedOpponentStats!$B:$B,0),COLUMN()-27))</f>
        <v>99.5</v>
      </c>
      <c r="AU266" s="39">
        <f>IFERROR(INDEX(AdvancedOpponentStats!$A:$AD,MATCH($A266,AdvancedOpponentStats!$B:$B,0),COLUMN()-27),INDEX(AdvancedOpponentStats!$A:$AD,MATCH($A266&amp;" NCAA",AdvancedOpponentStats!$B:$B,0),COLUMN()-27))</f>
        <v>0.29099999999999998</v>
      </c>
      <c r="AV266" s="39">
        <f>IFERROR(INDEX(AdvancedOpponentStats!$A:$AD,MATCH($A266,AdvancedOpponentStats!$B:$B,0),COLUMN()-27),INDEX(AdvancedOpponentStats!$A:$AD,MATCH($A266&amp;" NCAA",AdvancedOpponentStats!$B:$B,0),COLUMN()-27))</f>
        <v>0.316</v>
      </c>
      <c r="AW266" s="39">
        <f>IFERROR(INDEX(AdvancedOpponentStats!$A:$AD,MATCH($A266,AdvancedOpponentStats!$B:$B,0),COLUMN()-27),INDEX(AdvancedOpponentStats!$A:$AD,MATCH($A266&amp;" NCAA",AdvancedOpponentStats!$B:$B,0),COLUMN()-27))</f>
        <v>0.52300000000000002</v>
      </c>
      <c r="AX266" s="39">
        <f>IFERROR(INDEX(AdvancedOpponentStats!$A:$AD,MATCH($A266,AdvancedOpponentStats!$B:$B,0),COLUMN()-27),INDEX(AdvancedOpponentStats!$A:$AD,MATCH($A266&amp;" NCAA",AdvancedOpponentStats!$B:$B,0),COLUMN()-27))</f>
        <v>45.6</v>
      </c>
      <c r="AY266" s="39">
        <f>IFERROR(INDEX(AdvancedOpponentStats!$A:$AD,MATCH($A266,AdvancedOpponentStats!$B:$B,0),COLUMN()-27),INDEX(AdvancedOpponentStats!$A:$AD,MATCH($A266&amp;" NCAA",AdvancedOpponentStats!$B:$B,0),COLUMN()-27))</f>
        <v>43</v>
      </c>
      <c r="AZ266" s="39">
        <f>IFERROR(INDEX(AdvancedOpponentStats!$A:$AD,MATCH($A266,AdvancedOpponentStats!$B:$B,0),COLUMN()-27),INDEX(AdvancedOpponentStats!$A:$AD,MATCH($A266&amp;" NCAA",AdvancedOpponentStats!$B:$B,0),COLUMN()-27))</f>
        <v>7.6</v>
      </c>
      <c r="BA266" s="39">
        <f>IFERROR(INDEX(AdvancedOpponentStats!$A:$AD,MATCH($A266,AdvancedOpponentStats!$B:$B,0),COLUMN()-27),INDEX(AdvancedOpponentStats!$A:$AD,MATCH($A266&amp;" NCAA",AdvancedOpponentStats!$B:$B,0),COLUMN()-27))</f>
        <v>9.1999999999999993</v>
      </c>
      <c r="BB266" s="39">
        <f>IFERROR(INDEX(AdvancedOpponentStats!$A:$AD,MATCH($A266,AdvancedOpponentStats!$B:$B,0),COLUMN()-27),INDEX(AdvancedOpponentStats!$A:$AD,MATCH($A266&amp;" NCAA",AdvancedOpponentStats!$B:$B,0),COLUMN()-27))</f>
        <v>0.48899999999999999</v>
      </c>
      <c r="BC266" s="39">
        <f>IFERROR(INDEX(AdvancedOpponentStats!$A:$AD,MATCH($A266,AdvancedOpponentStats!$B:$B,0),COLUMN()-27),INDEX(AdvancedOpponentStats!$A:$AD,MATCH($A266&amp;" NCAA",AdvancedOpponentStats!$B:$B,0),COLUMN()-27))</f>
        <v>14.6</v>
      </c>
      <c r="BD266" s="39">
        <f>IFERROR(INDEX(AdvancedOpponentStats!$A:$AD,MATCH($A266,AdvancedOpponentStats!$B:$B,0),COLUMN()-27),INDEX(AdvancedOpponentStats!$A:$AD,MATCH($A266&amp;" NCAA",AdvancedOpponentStats!$B:$B,0),COLUMN()-27))</f>
        <v>22.8</v>
      </c>
      <c r="BE266" s="39">
        <f>IFERROR(INDEX(AdvancedOpponentStats!$A:$AD,MATCH($A266,AdvancedOpponentStats!$B:$B,0),COLUMN()-27),INDEX(AdvancedOpponentStats!$A:$AD,MATCH($A266&amp;" NCAA",AdvancedOpponentStats!$B:$B,0),COLUMN()-27))</f>
        <v>0.214</v>
      </c>
      <c r="BF266" s="41">
        <f>IFERROR(INDEX(TeamRankings!$A:$R,MATCH($A266,TeamRankings!$B:$B,0),COLUMN()-49),INDEX(TeamRankings!$A:$R,MATCH($A266&amp;" NCAA",TeamRankings!$B:$B,0),COLUMN()-49))</f>
        <v>8.18</v>
      </c>
      <c r="BG266" s="41">
        <f>IFERROR(INDEX(TeamRankings!$A:$R,MATCH($A266,TeamRankings!$B:$B,0),COLUMN()-48),INDEX(TeamRankings!$A:$R,MATCH($A266&amp;" NCAA",TeamRankings!$B:$B,0),COLUMN()-48))</f>
        <v>4.42</v>
      </c>
      <c r="BH266" s="41">
        <f>IFERROR(INDEX(TeamRankings!$A:$R,MATCH($A266,TeamRankings!$B:$B,0),COLUMN()-47),INDEX(TeamRankings!$A:$R,MATCH($A266&amp;" NCAA",TeamRankings!$B:$B,0),COLUMN()-47))</f>
        <v>2.17</v>
      </c>
      <c r="BI266" s="41">
        <f>IFERROR(INDEX(TeamRankings!$A:$R,MATCH($A266,TeamRankings!$B:$B,0),COLUMN()-47),INDEX(TeamRankings!$A:$R,MATCH($A266&amp;" NCAA",TeamRankings!$B:$B,0),COLUMN()-47))</f>
        <v>10.43</v>
      </c>
      <c r="BJ266" s="41">
        <f>IFERROR(INDEX(TeamRankings!$A:$R,MATCH($A266,TeamRankings!$B:$B,0),COLUMN()-47),INDEX(TeamRankings!$A:$R,MATCH($A266&amp;" NCAA",TeamRankings!$B:$B,0),COLUMN()-47))</f>
        <v>12.59</v>
      </c>
      <c r="BK266" s="41">
        <f>IFERROR(INDEX(TeamRankings!$A:$R,MATCH($A266,TeamRankings!$B:$B,0),COLUMN()-47),INDEX(TeamRankings!$A:$R,MATCH($A266&amp;" NCAA",TeamRankings!$B:$B,0),COLUMN()-47))</f>
        <v>115.26</v>
      </c>
      <c r="BL266" s="41">
        <f>IFERROR(INDEX(TeamRankings!$A:$R,MATCH($A266,TeamRankings!$B:$B,0),COLUMN()-47),INDEX(TeamRankings!$A:$R,MATCH($A266&amp;" NCAA",TeamRankings!$B:$B,0),COLUMN()-47))</f>
        <v>95.59</v>
      </c>
      <c r="BM266" s="41">
        <f>IFERROR(INDEX(TeamRankings!$A:$R,MATCH($A266,TeamRankings!$B:$B,0),COLUMN()-47),INDEX(TeamRankings!$A:$R,MATCH($A266&amp;" NCAA",TeamRankings!$B:$B,0),COLUMN()-47))</f>
        <v>19.670000000000002</v>
      </c>
      <c r="BN266">
        <f t="shared" si="78"/>
        <v>22</v>
      </c>
      <c r="BO266">
        <f t="shared" si="79"/>
        <v>67</v>
      </c>
      <c r="BP266">
        <f t="shared" si="65"/>
        <v>72.441176470588232</v>
      </c>
      <c r="BQ266" s="41" t="str">
        <f>INDEX(TeamRankings!$A:$R,MATCH($A266,TeamRankings!$B:$B,0),3)</f>
        <v>WCC</v>
      </c>
      <c r="BR266" s="40">
        <f t="shared" si="66"/>
        <v>12.700000000000003</v>
      </c>
      <c r="BS266" s="40">
        <f t="shared" si="67"/>
        <v>0</v>
      </c>
      <c r="BT266" s="40">
        <f t="shared" si="68"/>
        <v>3.5999999999999976E-2</v>
      </c>
      <c r="BU266" s="40">
        <f t="shared" si="69"/>
        <v>4.4999999999999929E-2</v>
      </c>
      <c r="BV266" s="40">
        <f t="shared" si="70"/>
        <v>8.7999999999999972</v>
      </c>
      <c r="BW266" s="40">
        <f t="shared" si="71"/>
        <v>-5.1000000000000014</v>
      </c>
      <c r="BX266" s="40">
        <f t="shared" si="72"/>
        <v>1.5999999999999996</v>
      </c>
      <c r="BY266" s="40">
        <f t="shared" si="73"/>
        <v>-2.2999999999999989</v>
      </c>
      <c r="BZ266" s="40">
        <f t="shared" si="74"/>
        <v>4.9000000000000044E-2</v>
      </c>
      <c r="CA266" s="40">
        <f t="shared" si="75"/>
        <v>-0.5</v>
      </c>
      <c r="CB266" s="40">
        <f t="shared" si="76"/>
        <v>8</v>
      </c>
      <c r="CC266" s="40">
        <f t="shared" si="77"/>
        <v>2.0000000000000018E-3</v>
      </c>
    </row>
    <row r="267" spans="1:81" x14ac:dyDescent="0.25">
      <c r="A267" t="s">
        <v>387</v>
      </c>
      <c r="B267">
        <f>IFERROR(INDEX(BasicStats!$A:$AH,MATCH($A267,BasicStats!$B:$B,0),COLUMN()+1),INDEX(BasicStats!$A:$AH,MATCH($A267&amp;" NCAA",BasicStats!$B:$B,0),COLUMN()+1))</f>
        <v>32</v>
      </c>
      <c r="C267">
        <f>IFERROR(INDEX(BasicStats!$A:$AH,MATCH($A267,BasicStats!$B:$B,0),COLUMN()+1),INDEX(BasicStats!$A:$AH,MATCH($A267&amp;" NCAA",BasicStats!$B:$B,0),COLUMN()+1))</f>
        <v>10</v>
      </c>
      <c r="D267">
        <f>IFERROR(INDEX(BasicStats!$A:$AH,MATCH($A267,BasicStats!$B:$B,0),COLUMN()+1),INDEX(BasicStats!$A:$AH,MATCH($A267&amp;" NCAA",BasicStats!$B:$B,0),COLUMN()+1))</f>
        <v>22</v>
      </c>
      <c r="E267">
        <f>IFERROR(INDEX(BasicStats!$A:$AH,MATCH($A267,BasicStats!$B:$B,0),COLUMN()+1),INDEX(BasicStats!$A:$AH,MATCH($A267&amp;" NCAA",BasicStats!$B:$B,0),COLUMN()+1))</f>
        <v>0.313</v>
      </c>
      <c r="F267">
        <f>IFERROR(INDEX(BasicStats!$A:$AH,MATCH($A267,BasicStats!$B:$B,0),COLUMN()+1),INDEX(BasicStats!$A:$AH,MATCH($A267&amp;" NCAA",BasicStats!$B:$B,0),COLUMN()+1))</f>
        <v>-12.13</v>
      </c>
      <c r="G267">
        <f>IFERROR(INDEX(BasicStats!$A:$AH,MATCH($A267,BasicStats!$B:$B,0),COLUMN()+1),INDEX(BasicStats!$A:$AH,MATCH($A267&amp;" NCAA",BasicStats!$B:$B,0),COLUMN()+1))</f>
        <v>-6.38</v>
      </c>
      <c r="H267">
        <f>IFERROR(INDEX(BasicStats!$A:$AH,MATCH($A267,BasicStats!$B:$B,0),COLUMN()+1),INDEX(BasicStats!$A:$AH,MATCH($A267&amp;" NCAA",BasicStats!$B:$B,0),COLUMN()+1))</f>
        <v>6</v>
      </c>
      <c r="I267">
        <f>IFERROR(INDEX(BasicStats!$A:$AH,MATCH($A267,BasicStats!$B:$B,0),COLUMN()+1),INDEX(BasicStats!$A:$AH,MATCH($A267&amp;" NCAA",BasicStats!$B:$B,0),COLUMN()+1))</f>
        <v>12</v>
      </c>
      <c r="J267">
        <f>IFERROR(INDEX(BasicStats!$A:$AH,MATCH($A267,BasicStats!$B:$B,0),COLUMN()+1),INDEX(BasicStats!$A:$AH,MATCH($A267&amp;" NCAA",BasicStats!$B:$B,0),COLUMN()+1))</f>
        <v>7</v>
      </c>
      <c r="K267">
        <f>IFERROR(INDEX(BasicStats!$A:$AH,MATCH($A267,BasicStats!$B:$B,0),COLUMN()+1),INDEX(BasicStats!$A:$AH,MATCH($A267&amp;" NCAA",BasicStats!$B:$B,0),COLUMN()+1))</f>
        <v>7</v>
      </c>
      <c r="L267">
        <f>IFERROR(INDEX(BasicStats!$A:$AH,MATCH($A267,BasicStats!$B:$B,0),COLUMN()+1),INDEX(BasicStats!$A:$AH,MATCH($A267&amp;" NCAA",BasicStats!$B:$B,0),COLUMN()+1))</f>
        <v>2</v>
      </c>
      <c r="M267">
        <f>IFERROR(INDEX(BasicStats!$A:$AH,MATCH($A267,BasicStats!$B:$B,0),COLUMN()+1),INDEX(BasicStats!$A:$AH,MATCH($A267&amp;" NCAA",BasicStats!$B:$B,0),COLUMN()+1))</f>
        <v>14</v>
      </c>
      <c r="N267">
        <f>IFERROR(INDEX(BasicStats!$A:$AH,MATCH($A267,BasicStats!$B:$B,0),COLUMN()+1),INDEX(BasicStats!$A:$AH,MATCH($A267&amp;" NCAA",BasicStats!$B:$B,0),COLUMN()+1))</f>
        <v>2012</v>
      </c>
      <c r="O267">
        <f>IFERROR(INDEX(BasicStats!$A:$AH,MATCH($A267,BasicStats!$B:$B,0),COLUMN()+1),INDEX(BasicStats!$A:$AH,MATCH($A267&amp;" NCAA",BasicStats!$B:$B,0),COLUMN()+1))</f>
        <v>2196</v>
      </c>
      <c r="P267">
        <f>IFERROR(INDEX(BasicStats!$A:$AH,MATCH($A267,BasicStats!$B:$B,0),COLUMN()+1),INDEX(BasicStats!$A:$AH,MATCH($A267&amp;" NCAA",BasicStats!$B:$B,0),COLUMN()+1))</f>
        <v>0</v>
      </c>
      <c r="Q267">
        <f>IFERROR(INDEX(BasicStats!$A:$AH,MATCH($A267,BasicStats!$B:$B,0),COLUMN()+1),INDEX(BasicStats!$A:$AH,MATCH($A267&amp;" NCAA",BasicStats!$B:$B,0),COLUMN()+1))</f>
        <v>1305</v>
      </c>
      <c r="R267">
        <f>IFERROR(INDEX(BasicStats!$A:$AH,MATCH($A267,BasicStats!$B:$B,0),COLUMN()+1),INDEX(BasicStats!$A:$AH,MATCH($A267&amp;" NCAA",BasicStats!$B:$B,0),COLUMN()+1))</f>
        <v>707</v>
      </c>
      <c r="S267">
        <f>IFERROR(INDEX(BasicStats!$A:$AH,MATCH($A267,BasicStats!$B:$B,0),COLUMN()+1),INDEX(BasicStats!$A:$AH,MATCH($A267&amp;" NCAA",BasicStats!$B:$B,0),COLUMN()+1))</f>
        <v>1639</v>
      </c>
      <c r="T267">
        <f>IFERROR(INDEX(BasicStats!$A:$AH,MATCH($A267,BasicStats!$B:$B,0),COLUMN()+1),INDEX(BasicStats!$A:$AH,MATCH($A267&amp;" NCAA",BasicStats!$B:$B,0),COLUMN()+1))</f>
        <v>0.43099999999999999</v>
      </c>
      <c r="U267">
        <f>IFERROR(INDEX(BasicStats!$A:$AH,MATCH($A267,BasicStats!$B:$B,0),COLUMN()+1),INDEX(BasicStats!$A:$AH,MATCH($A267&amp;" NCAA",BasicStats!$B:$B,0),COLUMN()+1))</f>
        <v>184</v>
      </c>
      <c r="V267">
        <f>IFERROR(INDEX(BasicStats!$A:$AH,MATCH($A267,BasicStats!$B:$B,0),COLUMN()+1),INDEX(BasicStats!$A:$AH,MATCH($A267&amp;" NCAA",BasicStats!$B:$B,0),COLUMN()+1))</f>
        <v>567</v>
      </c>
      <c r="W267">
        <f>IFERROR(INDEX(BasicStats!$A:$AH,MATCH($A267,BasicStats!$B:$B,0),COLUMN()+1),INDEX(BasicStats!$A:$AH,MATCH($A267&amp;" NCAA",BasicStats!$B:$B,0),COLUMN()+1))</f>
        <v>0.32500000000000001</v>
      </c>
      <c r="X267">
        <f>IFERROR(INDEX(BasicStats!$A:$AH,MATCH($A267,BasicStats!$B:$B,0),COLUMN()+1),INDEX(BasicStats!$A:$AH,MATCH($A267&amp;" NCAA",BasicStats!$B:$B,0),COLUMN()+1))</f>
        <v>414</v>
      </c>
      <c r="Y267">
        <f>IFERROR(INDEX(BasicStats!$A:$AH,MATCH($A267,BasicStats!$B:$B,0),COLUMN()+1),INDEX(BasicStats!$A:$AH,MATCH($A267&amp;" NCAA",BasicStats!$B:$B,0),COLUMN()+1))</f>
        <v>570</v>
      </c>
      <c r="Z267">
        <f>IFERROR(INDEX(BasicStats!$A:$AH,MATCH($A267,BasicStats!$B:$B,0),COLUMN()+1),INDEX(BasicStats!$A:$AH,MATCH($A267&amp;" NCAA",BasicStats!$B:$B,0),COLUMN()+1))</f>
        <v>0.72599999999999998</v>
      </c>
      <c r="AA267">
        <f>IFERROR(INDEX(BasicStats!$A:$AH,MATCH($A267,BasicStats!$B:$B,0),COLUMN()+1),INDEX(BasicStats!$A:$AH,MATCH($A267&amp;" NCAA",BasicStats!$B:$B,0),COLUMN()+1))</f>
        <v>293</v>
      </c>
      <c r="AB267">
        <f>IFERROR(INDEX(BasicStats!$A:$AH,MATCH($A267,BasicStats!$B:$B,0),COLUMN()+1),INDEX(BasicStats!$A:$AH,MATCH($A267&amp;" NCAA",BasicStats!$B:$B,0),COLUMN()+1))</f>
        <v>1031</v>
      </c>
      <c r="AC267">
        <f>IFERROR(INDEX(BasicStats!$A:$AH,MATCH($A267,BasicStats!$B:$B,0),COLUMN()+1),INDEX(BasicStats!$A:$AH,MATCH($A267&amp;" NCAA",BasicStats!$B:$B,0),COLUMN()+1))</f>
        <v>301</v>
      </c>
      <c r="AD267">
        <f>IFERROR(INDEX(BasicStats!$A:$AH,MATCH($A267,BasicStats!$B:$B,0),COLUMN()+1),INDEX(BasicStats!$A:$AH,MATCH($A267&amp;" NCAA",BasicStats!$B:$B,0),COLUMN()+1))</f>
        <v>172</v>
      </c>
      <c r="AE267">
        <f>IFERROR(INDEX(BasicStats!$A:$AH,MATCH($A267,BasicStats!$B:$B,0),COLUMN()+1),INDEX(BasicStats!$A:$AH,MATCH($A267&amp;" NCAA",BasicStats!$B:$B,0),COLUMN()+1))</f>
        <v>177</v>
      </c>
      <c r="AF267">
        <f>IFERROR(INDEX(BasicStats!$A:$AH,MATCH($A267,BasicStats!$B:$B,0),COLUMN()+1),INDEX(BasicStats!$A:$AH,MATCH($A267&amp;" NCAA",BasicStats!$B:$B,0),COLUMN()+1))</f>
        <v>488</v>
      </c>
      <c r="AG267" s="38">
        <f>IFERROR(INDEX(AdvancedStats!$A:$AD,MATCH($A267,AdvancedStats!$B:$B,0),COLUMN()-15),INDEX(AdvancedStats!$A:$AD,MATCH($A267&amp;" NCAA",AdvancedStats!$B:$B,0),COLUMN()-15))</f>
        <v>64.3</v>
      </c>
      <c r="AH267" s="38">
        <f>IFERROR(INDEX(AdvancedStats!$A:$AD,MATCH($A267,AdvancedStats!$B:$B,0),COLUMN()-15),INDEX(AdvancedStats!$A:$AD,MATCH($A267&amp;" NCAA",AdvancedStats!$B:$B,0),COLUMN()-15))</f>
        <v>95.9</v>
      </c>
      <c r="AI267" s="38">
        <f>IFERROR(INDEX(AdvancedStats!$A:$AD,MATCH($A267,AdvancedStats!$B:$B,0),COLUMN()-15),INDEX(AdvancedStats!$A:$AD,MATCH($A267&amp;" NCAA",AdvancedStats!$B:$B,0),COLUMN()-15))</f>
        <v>0.34799999999999998</v>
      </c>
      <c r="AJ267" s="38">
        <f>IFERROR(INDEX(AdvancedStats!$A:$AD,MATCH($A267,AdvancedStats!$B:$B,0),COLUMN()-15),INDEX(AdvancedStats!$A:$AD,MATCH($A267&amp;" NCAA",AdvancedStats!$B:$B,0),COLUMN()-15))</f>
        <v>0.34599999999999997</v>
      </c>
      <c r="AK267" s="38">
        <f>IFERROR(INDEX(AdvancedStats!$A:$AD,MATCH($A267,AdvancedStats!$B:$B,0),COLUMN()-15),INDEX(AdvancedStats!$A:$AD,MATCH($A267&amp;" NCAA",AdvancedStats!$B:$B,0),COLUMN()-15))</f>
        <v>0.52700000000000002</v>
      </c>
      <c r="AL267" s="38">
        <f>IFERROR(INDEX(AdvancedStats!$A:$AD,MATCH($A267,AdvancedStats!$B:$B,0),COLUMN()-15),INDEX(AdvancedStats!$A:$AD,MATCH($A267&amp;" NCAA",AdvancedStats!$B:$B,0),COLUMN()-15))</f>
        <v>50.9</v>
      </c>
      <c r="AM267" s="38">
        <f>IFERROR(INDEX(AdvancedStats!$A:$AD,MATCH($A267,AdvancedStats!$B:$B,0),COLUMN()-15),INDEX(AdvancedStats!$A:$AD,MATCH($A267&amp;" NCAA",AdvancedStats!$B:$B,0),COLUMN()-15))</f>
        <v>42.6</v>
      </c>
      <c r="AN267" s="38">
        <f>IFERROR(INDEX(AdvancedStats!$A:$AD,MATCH($A267,AdvancedStats!$B:$B,0),COLUMN()-15),INDEX(AdvancedStats!$A:$AD,MATCH($A267&amp;" NCAA",AdvancedStats!$B:$B,0),COLUMN()-15))</f>
        <v>8.1999999999999993</v>
      </c>
      <c r="AO267" s="38">
        <f>IFERROR(INDEX(AdvancedStats!$A:$AD,MATCH($A267,AdvancedStats!$B:$B,0),COLUMN()-15),INDEX(AdvancedStats!$A:$AD,MATCH($A267&amp;" NCAA",AdvancedStats!$B:$B,0),COLUMN()-15))</f>
        <v>17.7</v>
      </c>
      <c r="AP267" s="38">
        <f>IFERROR(INDEX(AdvancedStats!$A:$AD,MATCH($A267,AdvancedStats!$B:$B,0),COLUMN()-15),INDEX(AdvancedStats!$A:$AD,MATCH($A267&amp;" NCAA",AdvancedStats!$B:$B,0),COLUMN()-15))</f>
        <v>0.48699999999999999</v>
      </c>
      <c r="AQ267" s="38">
        <f>IFERROR(INDEX(AdvancedStats!$A:$AD,MATCH($A267,AdvancedStats!$B:$B,0),COLUMN()-15),INDEX(AdvancedStats!$A:$AD,MATCH($A267&amp;" NCAA",AdvancedStats!$B:$B,0),COLUMN()-15))</f>
        <v>20.399999999999999</v>
      </c>
      <c r="AR267" s="38">
        <f>IFERROR(INDEX(AdvancedStats!$A:$AD,MATCH($A267,AdvancedStats!$B:$B,0),COLUMN()-15),INDEX(AdvancedStats!$A:$AD,MATCH($A267&amp;" NCAA",AdvancedStats!$B:$B,0),COLUMN()-15))</f>
        <v>29.2</v>
      </c>
      <c r="AS267" s="38">
        <f>IFERROR(INDEX(AdvancedStats!$A:$AD,MATCH($A267,AdvancedStats!$B:$B,0),COLUMN()-15),INDEX(AdvancedStats!$A:$AD,MATCH($A267&amp;" NCAA",AdvancedStats!$B:$B,0),COLUMN()-15))</f>
        <v>0.253</v>
      </c>
      <c r="AT267" s="39">
        <f>IFERROR(INDEX(AdvancedOpponentStats!$A:$AD,MATCH($A267,AdvancedOpponentStats!$B:$B,0),COLUMN()-27),INDEX(AdvancedOpponentStats!$A:$AD,MATCH($A267&amp;" NCAA",AdvancedOpponentStats!$B:$B,0),COLUMN()-27))</f>
        <v>104.6</v>
      </c>
      <c r="AU267" s="39">
        <f>IFERROR(INDEX(AdvancedOpponentStats!$A:$AD,MATCH($A267,AdvancedOpponentStats!$B:$B,0),COLUMN()-27),INDEX(AdvancedOpponentStats!$A:$AD,MATCH($A267&amp;" NCAA",AdvancedOpponentStats!$B:$B,0),COLUMN()-27))</f>
        <v>0.38500000000000001</v>
      </c>
      <c r="AV267" s="39">
        <f>IFERROR(INDEX(AdvancedOpponentStats!$A:$AD,MATCH($A267,AdvancedOpponentStats!$B:$B,0),COLUMN()-27),INDEX(AdvancedOpponentStats!$A:$AD,MATCH($A267&amp;" NCAA",AdvancedOpponentStats!$B:$B,0),COLUMN()-27))</f>
        <v>0.40500000000000003</v>
      </c>
      <c r="AW267" s="39">
        <f>IFERROR(INDEX(AdvancedOpponentStats!$A:$AD,MATCH($A267,AdvancedOpponentStats!$B:$B,0),COLUMN()-27),INDEX(AdvancedOpponentStats!$A:$AD,MATCH($A267&amp;" NCAA",AdvancedOpponentStats!$B:$B,0),COLUMN()-27))</f>
        <v>0.55300000000000005</v>
      </c>
      <c r="AX267" s="39">
        <f>IFERROR(INDEX(AdvancedOpponentStats!$A:$AD,MATCH($A267,AdvancedOpponentStats!$B:$B,0),COLUMN()-27),INDEX(AdvancedOpponentStats!$A:$AD,MATCH($A267&amp;" NCAA",AdvancedOpponentStats!$B:$B,0),COLUMN()-27))</f>
        <v>49.1</v>
      </c>
      <c r="AY267" s="39">
        <f>IFERROR(INDEX(AdvancedOpponentStats!$A:$AD,MATCH($A267,AdvancedOpponentStats!$B:$B,0),COLUMN()-27),INDEX(AdvancedOpponentStats!$A:$AD,MATCH($A267&amp;" NCAA",AdvancedOpponentStats!$B:$B,0),COLUMN()-27))</f>
        <v>53.4</v>
      </c>
      <c r="AZ267" s="39">
        <f>IFERROR(INDEX(AdvancedOpponentStats!$A:$AD,MATCH($A267,AdvancedOpponentStats!$B:$B,0),COLUMN()-27),INDEX(AdvancedOpponentStats!$A:$AD,MATCH($A267&amp;" NCAA",AdvancedOpponentStats!$B:$B,0),COLUMN()-27))</f>
        <v>10.9</v>
      </c>
      <c r="BA267" s="39">
        <f>IFERROR(INDEX(AdvancedOpponentStats!$A:$AD,MATCH($A267,AdvancedOpponentStats!$B:$B,0),COLUMN()-27),INDEX(AdvancedOpponentStats!$A:$AD,MATCH($A267&amp;" NCAA",AdvancedOpponentStats!$B:$B,0),COLUMN()-27))</f>
        <v>9.3000000000000007</v>
      </c>
      <c r="BB267" s="39">
        <f>IFERROR(INDEX(AdvancedOpponentStats!$A:$AD,MATCH($A267,AdvancedOpponentStats!$B:$B,0),COLUMN()-27),INDEX(AdvancedOpponentStats!$A:$AD,MATCH($A267&amp;" NCAA",AdvancedOpponentStats!$B:$B,0),COLUMN()-27))</f>
        <v>0.51200000000000001</v>
      </c>
      <c r="BC267" s="39">
        <f>IFERROR(INDEX(AdvancedOpponentStats!$A:$AD,MATCH($A267,AdvancedOpponentStats!$B:$B,0),COLUMN()-27),INDEX(AdvancedOpponentStats!$A:$AD,MATCH($A267&amp;" NCAA",AdvancedOpponentStats!$B:$B,0),COLUMN()-27))</f>
        <v>16.600000000000001</v>
      </c>
      <c r="BD267" s="39">
        <f>IFERROR(INDEX(AdvancedOpponentStats!$A:$AD,MATCH($A267,AdvancedOpponentStats!$B:$B,0),COLUMN()-27),INDEX(AdvancedOpponentStats!$A:$AD,MATCH($A267&amp;" NCAA",AdvancedOpponentStats!$B:$B,0),COLUMN()-27))</f>
        <v>27.8</v>
      </c>
      <c r="BE267" s="39">
        <f>IFERROR(INDEX(AdvancedOpponentStats!$A:$AD,MATCH($A267,AdvancedOpponentStats!$B:$B,0),COLUMN()-27),INDEX(AdvancedOpponentStats!$A:$AD,MATCH($A267&amp;" NCAA",AdvancedOpponentStats!$B:$B,0),COLUMN()-27))</f>
        <v>0.28499999999999998</v>
      </c>
      <c r="BF267" s="41">
        <f>IFERROR(INDEX(TeamRankings!$A:$R,MATCH($A267,TeamRankings!$B:$B,0),COLUMN()-49),INDEX(TeamRankings!$A:$R,MATCH($A267&amp;" NCAA",TeamRankings!$B:$B,0),COLUMN()-49))</f>
        <v>-5.75</v>
      </c>
      <c r="BG267" s="41">
        <f>IFERROR(INDEX(TeamRankings!$A:$R,MATCH($A267,TeamRankings!$B:$B,0),COLUMN()-48),INDEX(TeamRankings!$A:$R,MATCH($A267&amp;" NCAA",TeamRankings!$B:$B,0),COLUMN()-48))</f>
        <v>-6.38</v>
      </c>
      <c r="BH267" s="41">
        <f>IFERROR(INDEX(TeamRankings!$A:$R,MATCH($A267,TeamRankings!$B:$B,0),COLUMN()-47),INDEX(TeamRankings!$A:$R,MATCH($A267&amp;" NCAA",TeamRankings!$B:$B,0),COLUMN()-47))</f>
        <v>-11.81</v>
      </c>
      <c r="BI267" s="41">
        <f>IFERROR(INDEX(TeamRankings!$A:$R,MATCH($A267,TeamRankings!$B:$B,0),COLUMN()-47),INDEX(TeamRankings!$A:$R,MATCH($A267&amp;" NCAA",TeamRankings!$B:$B,0),COLUMN()-47))</f>
        <v>-0.33</v>
      </c>
      <c r="BJ267" s="41">
        <f>IFERROR(INDEX(TeamRankings!$A:$R,MATCH($A267,TeamRankings!$B:$B,0),COLUMN()-47),INDEX(TeamRankings!$A:$R,MATCH($A267&amp;" NCAA",TeamRankings!$B:$B,0),COLUMN()-47))</f>
        <v>-12.13</v>
      </c>
      <c r="BK267" s="41">
        <f>IFERROR(INDEX(TeamRankings!$A:$R,MATCH($A267,TeamRankings!$B:$B,0),COLUMN()-47),INDEX(TeamRankings!$A:$R,MATCH($A267&amp;" NCAA",TeamRankings!$B:$B,0),COLUMN()-47))</f>
        <v>91.89</v>
      </c>
      <c r="BL267" s="41">
        <f>IFERROR(INDEX(TeamRankings!$A:$R,MATCH($A267,TeamRankings!$B:$B,0),COLUMN()-47),INDEX(TeamRankings!$A:$R,MATCH($A267&amp;" NCAA",TeamRankings!$B:$B,0),COLUMN()-47))</f>
        <v>108.75</v>
      </c>
      <c r="BM267" s="41">
        <f>IFERROR(INDEX(TeamRankings!$A:$R,MATCH($A267,TeamRankings!$B:$B,0),COLUMN()-47),INDEX(TeamRankings!$A:$R,MATCH($A267&amp;" NCAA",TeamRankings!$B:$B,0),COLUMN()-47))</f>
        <v>-16.86</v>
      </c>
      <c r="BN267">
        <f t="shared" si="78"/>
        <v>325</v>
      </c>
      <c r="BO267">
        <f t="shared" si="79"/>
        <v>265</v>
      </c>
      <c r="BP267">
        <f t="shared" si="65"/>
        <v>62.875</v>
      </c>
      <c r="BQ267" s="41" t="str">
        <f>INDEX(TeamRankings!$A:$R,MATCH($A267,TeamRankings!$B:$B,0),3)</f>
        <v>MAAC</v>
      </c>
      <c r="BR267" s="40">
        <f t="shared" si="66"/>
        <v>-8.6999999999999886</v>
      </c>
      <c r="BS267" s="40">
        <f t="shared" si="67"/>
        <v>-3.7000000000000033E-2</v>
      </c>
      <c r="BT267" s="40">
        <f t="shared" si="68"/>
        <v>-5.9000000000000052E-2</v>
      </c>
      <c r="BU267" s="40">
        <f t="shared" si="69"/>
        <v>-2.6000000000000023E-2</v>
      </c>
      <c r="BV267" s="40">
        <f t="shared" si="70"/>
        <v>1.7999999999999972</v>
      </c>
      <c r="BW267" s="40">
        <f t="shared" si="71"/>
        <v>-10.799999999999997</v>
      </c>
      <c r="BX267" s="40">
        <f t="shared" si="72"/>
        <v>-2.7000000000000011</v>
      </c>
      <c r="BY267" s="40">
        <f t="shared" si="73"/>
        <v>8.3999999999999986</v>
      </c>
      <c r="BZ267" s="40">
        <f t="shared" si="74"/>
        <v>-2.5000000000000022E-2</v>
      </c>
      <c r="CA267" s="40">
        <f t="shared" si="75"/>
        <v>3.7999999999999972</v>
      </c>
      <c r="CB267" s="40">
        <f t="shared" si="76"/>
        <v>1.3999999999999986</v>
      </c>
      <c r="CC267" s="40">
        <f t="shared" si="77"/>
        <v>-3.1999999999999973E-2</v>
      </c>
    </row>
    <row r="268" spans="1:81" x14ac:dyDescent="0.25">
      <c r="A268" t="s">
        <v>388</v>
      </c>
      <c r="B268">
        <f>IFERROR(INDEX(BasicStats!$A:$AH,MATCH($A268,BasicStats!$B:$B,0),COLUMN()+1),INDEX(BasicStats!$A:$AH,MATCH($A268&amp;" NCAA",BasicStats!$B:$B,0),COLUMN()+1))</f>
        <v>33</v>
      </c>
      <c r="C268">
        <f>IFERROR(INDEX(BasicStats!$A:$AH,MATCH($A268,BasicStats!$B:$B,0),COLUMN()+1),INDEX(BasicStats!$A:$AH,MATCH($A268&amp;" NCAA",BasicStats!$B:$B,0),COLUMN()+1))</f>
        <v>21</v>
      </c>
      <c r="D268">
        <f>IFERROR(INDEX(BasicStats!$A:$AH,MATCH($A268,BasicStats!$B:$B,0),COLUMN()+1),INDEX(BasicStats!$A:$AH,MATCH($A268&amp;" NCAA",BasicStats!$B:$B,0),COLUMN()+1))</f>
        <v>12</v>
      </c>
      <c r="E268">
        <f>IFERROR(INDEX(BasicStats!$A:$AH,MATCH($A268,BasicStats!$B:$B,0),COLUMN()+1),INDEX(BasicStats!$A:$AH,MATCH($A268&amp;" NCAA",BasicStats!$B:$B,0),COLUMN()+1))</f>
        <v>0.63600000000000001</v>
      </c>
      <c r="F268">
        <f>IFERROR(INDEX(BasicStats!$A:$AH,MATCH($A268,BasicStats!$B:$B,0),COLUMN()+1),INDEX(BasicStats!$A:$AH,MATCH($A268&amp;" NCAA",BasicStats!$B:$B,0),COLUMN()+1))</f>
        <v>-3.16</v>
      </c>
      <c r="G268">
        <f>IFERROR(INDEX(BasicStats!$A:$AH,MATCH($A268,BasicStats!$B:$B,0),COLUMN()+1),INDEX(BasicStats!$A:$AH,MATCH($A268&amp;" NCAA",BasicStats!$B:$B,0),COLUMN()+1))</f>
        <v>-5.83</v>
      </c>
      <c r="H268">
        <f>IFERROR(INDEX(BasicStats!$A:$AH,MATCH($A268,BasicStats!$B:$B,0),COLUMN()+1),INDEX(BasicStats!$A:$AH,MATCH($A268&amp;" NCAA",BasicStats!$B:$B,0),COLUMN()+1))</f>
        <v>16</v>
      </c>
      <c r="I268">
        <f>IFERROR(INDEX(BasicStats!$A:$AH,MATCH($A268,BasicStats!$B:$B,0),COLUMN()+1),INDEX(BasicStats!$A:$AH,MATCH($A268&amp;" NCAA",BasicStats!$B:$B,0),COLUMN()+1))</f>
        <v>2</v>
      </c>
      <c r="J268">
        <f>IFERROR(INDEX(BasicStats!$A:$AH,MATCH($A268,BasicStats!$B:$B,0),COLUMN()+1),INDEX(BasicStats!$A:$AH,MATCH($A268&amp;" NCAA",BasicStats!$B:$B,0),COLUMN()+1))</f>
        <v>12</v>
      </c>
      <c r="K268">
        <f>IFERROR(INDEX(BasicStats!$A:$AH,MATCH($A268,BasicStats!$B:$B,0),COLUMN()+1),INDEX(BasicStats!$A:$AH,MATCH($A268&amp;" NCAA",BasicStats!$B:$B,0),COLUMN()+1))</f>
        <v>2</v>
      </c>
      <c r="L268">
        <f>IFERROR(INDEX(BasicStats!$A:$AH,MATCH($A268,BasicStats!$B:$B,0),COLUMN()+1),INDEX(BasicStats!$A:$AH,MATCH($A268&amp;" NCAA",BasicStats!$B:$B,0),COLUMN()+1))</f>
        <v>8</v>
      </c>
      <c r="M268">
        <f>IFERROR(INDEX(BasicStats!$A:$AH,MATCH($A268,BasicStats!$B:$B,0),COLUMN()+1),INDEX(BasicStats!$A:$AH,MATCH($A268&amp;" NCAA",BasicStats!$B:$B,0),COLUMN()+1))</f>
        <v>9</v>
      </c>
      <c r="N268">
        <f>IFERROR(INDEX(BasicStats!$A:$AH,MATCH($A268,BasicStats!$B:$B,0),COLUMN()+1),INDEX(BasicStats!$A:$AH,MATCH($A268&amp;" NCAA",BasicStats!$B:$B,0),COLUMN()+1))</f>
        <v>2476</v>
      </c>
      <c r="O268">
        <f>IFERROR(INDEX(BasicStats!$A:$AH,MATCH($A268,BasicStats!$B:$B,0),COLUMN()+1),INDEX(BasicStats!$A:$AH,MATCH($A268&amp;" NCAA",BasicStats!$B:$B,0),COLUMN()+1))</f>
        <v>2307</v>
      </c>
      <c r="P268">
        <f>IFERROR(INDEX(BasicStats!$A:$AH,MATCH($A268,BasicStats!$B:$B,0),COLUMN()+1),INDEX(BasicStats!$A:$AH,MATCH($A268&amp;" NCAA",BasicStats!$B:$B,0),COLUMN()+1))</f>
        <v>0</v>
      </c>
      <c r="Q268">
        <f>IFERROR(INDEX(BasicStats!$A:$AH,MATCH($A268,BasicStats!$B:$B,0),COLUMN()+1),INDEX(BasicStats!$A:$AH,MATCH($A268&amp;" NCAA",BasicStats!$B:$B,0),COLUMN()+1))</f>
        <v>1345</v>
      </c>
      <c r="R268">
        <f>IFERROR(INDEX(BasicStats!$A:$AH,MATCH($A268,BasicStats!$B:$B,0),COLUMN()+1),INDEX(BasicStats!$A:$AH,MATCH($A268&amp;" NCAA",BasicStats!$B:$B,0),COLUMN()+1))</f>
        <v>889</v>
      </c>
      <c r="S268">
        <f>IFERROR(INDEX(BasicStats!$A:$AH,MATCH($A268,BasicStats!$B:$B,0),COLUMN()+1),INDEX(BasicStats!$A:$AH,MATCH($A268&amp;" NCAA",BasicStats!$B:$B,0),COLUMN()+1))</f>
        <v>2011</v>
      </c>
      <c r="T268">
        <f>IFERROR(INDEX(BasicStats!$A:$AH,MATCH($A268,BasicStats!$B:$B,0),COLUMN()+1),INDEX(BasicStats!$A:$AH,MATCH($A268&amp;" NCAA",BasicStats!$B:$B,0),COLUMN()+1))</f>
        <v>0.442</v>
      </c>
      <c r="U268">
        <f>IFERROR(INDEX(BasicStats!$A:$AH,MATCH($A268,BasicStats!$B:$B,0),COLUMN()+1),INDEX(BasicStats!$A:$AH,MATCH($A268&amp;" NCAA",BasicStats!$B:$B,0),COLUMN()+1))</f>
        <v>308</v>
      </c>
      <c r="V268">
        <f>IFERROR(INDEX(BasicStats!$A:$AH,MATCH($A268,BasicStats!$B:$B,0),COLUMN()+1),INDEX(BasicStats!$A:$AH,MATCH($A268&amp;" NCAA",BasicStats!$B:$B,0),COLUMN()+1))</f>
        <v>840</v>
      </c>
      <c r="W268">
        <f>IFERROR(INDEX(BasicStats!$A:$AH,MATCH($A268,BasicStats!$B:$B,0),COLUMN()+1),INDEX(BasicStats!$A:$AH,MATCH($A268&amp;" NCAA",BasicStats!$B:$B,0),COLUMN()+1))</f>
        <v>0.36699999999999999</v>
      </c>
      <c r="X268">
        <f>IFERROR(INDEX(BasicStats!$A:$AH,MATCH($A268,BasicStats!$B:$B,0),COLUMN()+1),INDEX(BasicStats!$A:$AH,MATCH($A268&amp;" NCAA",BasicStats!$B:$B,0),COLUMN()+1))</f>
        <v>390</v>
      </c>
      <c r="Y268">
        <f>IFERROR(INDEX(BasicStats!$A:$AH,MATCH($A268,BasicStats!$B:$B,0),COLUMN()+1),INDEX(BasicStats!$A:$AH,MATCH($A268&amp;" NCAA",BasicStats!$B:$B,0),COLUMN()+1))</f>
        <v>518</v>
      </c>
      <c r="Z268">
        <f>IFERROR(INDEX(BasicStats!$A:$AH,MATCH($A268,BasicStats!$B:$B,0),COLUMN()+1),INDEX(BasicStats!$A:$AH,MATCH($A268&amp;" NCAA",BasicStats!$B:$B,0),COLUMN()+1))</f>
        <v>0.753</v>
      </c>
      <c r="AA268">
        <f>IFERROR(INDEX(BasicStats!$A:$AH,MATCH($A268,BasicStats!$B:$B,0),COLUMN()+1),INDEX(BasicStats!$A:$AH,MATCH($A268&amp;" NCAA",BasicStats!$B:$B,0),COLUMN()+1))</f>
        <v>369</v>
      </c>
      <c r="AB268">
        <f>IFERROR(INDEX(BasicStats!$A:$AH,MATCH($A268,BasicStats!$B:$B,0),COLUMN()+1),INDEX(BasicStats!$A:$AH,MATCH($A268&amp;" NCAA",BasicStats!$B:$B,0),COLUMN()+1))</f>
        <v>1191</v>
      </c>
      <c r="AC268">
        <f>IFERROR(INDEX(BasicStats!$A:$AH,MATCH($A268,BasicStats!$B:$B,0),COLUMN()+1),INDEX(BasicStats!$A:$AH,MATCH($A268&amp;" NCAA",BasicStats!$B:$B,0),COLUMN()+1))</f>
        <v>555</v>
      </c>
      <c r="AD268">
        <f>IFERROR(INDEX(BasicStats!$A:$AH,MATCH($A268,BasicStats!$B:$B,0),COLUMN()+1),INDEX(BasicStats!$A:$AH,MATCH($A268&amp;" NCAA",BasicStats!$B:$B,0),COLUMN()+1))</f>
        <v>242</v>
      </c>
      <c r="AE268">
        <f>IFERROR(INDEX(BasicStats!$A:$AH,MATCH($A268,BasicStats!$B:$B,0),COLUMN()+1),INDEX(BasicStats!$A:$AH,MATCH($A268&amp;" NCAA",BasicStats!$B:$B,0),COLUMN()+1))</f>
        <v>94</v>
      </c>
      <c r="AF268">
        <f>IFERROR(INDEX(BasicStats!$A:$AH,MATCH($A268,BasicStats!$B:$B,0),COLUMN()+1),INDEX(BasicStats!$A:$AH,MATCH($A268&amp;" NCAA",BasicStats!$B:$B,0),COLUMN()+1))</f>
        <v>413</v>
      </c>
      <c r="AG268" s="38">
        <f>IFERROR(INDEX(AdvancedStats!$A:$AD,MATCH($A268,AdvancedStats!$B:$B,0),COLUMN()-15),INDEX(AdvancedStats!$A:$AD,MATCH($A268&amp;" NCAA",AdvancedStats!$B:$B,0),COLUMN()-15))</f>
        <v>68.599999999999994</v>
      </c>
      <c r="AH268" s="38">
        <f>IFERROR(INDEX(AdvancedStats!$A:$AD,MATCH($A268,AdvancedStats!$B:$B,0),COLUMN()-15),INDEX(AdvancedStats!$A:$AD,MATCH($A268&amp;" NCAA",AdvancedStats!$B:$B,0),COLUMN()-15))</f>
        <v>107.3</v>
      </c>
      <c r="AI268" s="38">
        <f>IFERROR(INDEX(AdvancedStats!$A:$AD,MATCH($A268,AdvancedStats!$B:$B,0),COLUMN()-15),INDEX(AdvancedStats!$A:$AD,MATCH($A268&amp;" NCAA",AdvancedStats!$B:$B,0),COLUMN()-15))</f>
        <v>0.25800000000000001</v>
      </c>
      <c r="AJ268" s="38">
        <f>IFERROR(INDEX(AdvancedStats!$A:$AD,MATCH($A268,AdvancedStats!$B:$B,0),COLUMN()-15),INDEX(AdvancedStats!$A:$AD,MATCH($A268&amp;" NCAA",AdvancedStats!$B:$B,0),COLUMN()-15))</f>
        <v>0.41799999999999998</v>
      </c>
      <c r="AK268" s="38">
        <f>IFERROR(INDEX(AdvancedStats!$A:$AD,MATCH($A268,AdvancedStats!$B:$B,0),COLUMN()-15),INDEX(AdvancedStats!$A:$AD,MATCH($A268&amp;" NCAA",AdvancedStats!$B:$B,0),COLUMN()-15))</f>
        <v>0.54900000000000004</v>
      </c>
      <c r="AL268" s="38">
        <f>IFERROR(INDEX(AdvancedStats!$A:$AD,MATCH($A268,AdvancedStats!$B:$B,0),COLUMN()-15),INDEX(AdvancedStats!$A:$AD,MATCH($A268&amp;" NCAA",AdvancedStats!$B:$B,0),COLUMN()-15))</f>
        <v>51.3</v>
      </c>
      <c r="AM268" s="38">
        <f>IFERROR(INDEX(AdvancedStats!$A:$AD,MATCH($A268,AdvancedStats!$B:$B,0),COLUMN()-15),INDEX(AdvancedStats!$A:$AD,MATCH($A268&amp;" NCAA",AdvancedStats!$B:$B,0),COLUMN()-15))</f>
        <v>62.4</v>
      </c>
      <c r="AN268" s="38">
        <f>IFERROR(INDEX(AdvancedStats!$A:$AD,MATCH($A268,AdvancedStats!$B:$B,0),COLUMN()-15),INDEX(AdvancedStats!$A:$AD,MATCH($A268&amp;" NCAA",AdvancedStats!$B:$B,0),COLUMN()-15))</f>
        <v>10.5</v>
      </c>
      <c r="AO268" s="38">
        <f>IFERROR(INDEX(AdvancedStats!$A:$AD,MATCH($A268,AdvancedStats!$B:$B,0),COLUMN()-15),INDEX(AdvancedStats!$A:$AD,MATCH($A268&amp;" NCAA",AdvancedStats!$B:$B,0),COLUMN()-15))</f>
        <v>8.9</v>
      </c>
      <c r="AP268" s="38">
        <f>IFERROR(INDEX(AdvancedStats!$A:$AD,MATCH($A268,AdvancedStats!$B:$B,0),COLUMN()-15),INDEX(AdvancedStats!$A:$AD,MATCH($A268&amp;" NCAA",AdvancedStats!$B:$B,0),COLUMN()-15))</f>
        <v>0.51900000000000002</v>
      </c>
      <c r="AQ268" s="38">
        <f>IFERROR(INDEX(AdvancedStats!$A:$AD,MATCH($A268,AdvancedStats!$B:$B,0),COLUMN()-15),INDEX(AdvancedStats!$A:$AD,MATCH($A268&amp;" NCAA",AdvancedStats!$B:$B,0),COLUMN()-15))</f>
        <v>15.5</v>
      </c>
      <c r="AR268" s="38">
        <f>IFERROR(INDEX(AdvancedStats!$A:$AD,MATCH($A268,AdvancedStats!$B:$B,0),COLUMN()-15),INDEX(AdvancedStats!$A:$AD,MATCH($A268&amp;" NCAA",AdvancedStats!$B:$B,0),COLUMN()-15))</f>
        <v>31</v>
      </c>
      <c r="AS268" s="38">
        <f>IFERROR(INDEX(AdvancedStats!$A:$AD,MATCH($A268,AdvancedStats!$B:$B,0),COLUMN()-15),INDEX(AdvancedStats!$A:$AD,MATCH($A268&amp;" NCAA",AdvancedStats!$B:$B,0),COLUMN()-15))</f>
        <v>0.19400000000000001</v>
      </c>
      <c r="AT268" s="39">
        <f>IFERROR(INDEX(AdvancedOpponentStats!$A:$AD,MATCH($A268,AdvancedOpponentStats!$B:$B,0),COLUMN()-27),INDEX(AdvancedOpponentStats!$A:$AD,MATCH($A268&amp;" NCAA",AdvancedOpponentStats!$B:$B,0),COLUMN()-27))</f>
        <v>100</v>
      </c>
      <c r="AU268" s="39">
        <f>IFERROR(INDEX(AdvancedOpponentStats!$A:$AD,MATCH($A268,AdvancedOpponentStats!$B:$B,0),COLUMN()-27),INDEX(AdvancedOpponentStats!$A:$AD,MATCH($A268&amp;" NCAA",AdvancedOpponentStats!$B:$B,0),COLUMN()-27))</f>
        <v>0.41299999999999998</v>
      </c>
      <c r="AV268" s="39">
        <f>IFERROR(INDEX(AdvancedOpponentStats!$A:$AD,MATCH($A268,AdvancedOpponentStats!$B:$B,0),COLUMN()-27),INDEX(AdvancedOpponentStats!$A:$AD,MATCH($A268&amp;" NCAA",AdvancedOpponentStats!$B:$B,0),COLUMN()-27))</f>
        <v>0.40500000000000003</v>
      </c>
      <c r="AW268" s="39">
        <f>IFERROR(INDEX(AdvancedOpponentStats!$A:$AD,MATCH($A268,AdvancedOpponentStats!$B:$B,0),COLUMN()-27),INDEX(AdvancedOpponentStats!$A:$AD,MATCH($A268&amp;" NCAA",AdvancedOpponentStats!$B:$B,0),COLUMN()-27))</f>
        <v>0.54300000000000004</v>
      </c>
      <c r="AX268" s="39">
        <f>IFERROR(INDEX(AdvancedOpponentStats!$A:$AD,MATCH($A268,AdvancedOpponentStats!$B:$B,0),COLUMN()-27),INDEX(AdvancedOpponentStats!$A:$AD,MATCH($A268&amp;" NCAA",AdvancedOpponentStats!$B:$B,0),COLUMN()-27))</f>
        <v>48.7</v>
      </c>
      <c r="AY268" s="39">
        <f>IFERROR(INDEX(AdvancedOpponentStats!$A:$AD,MATCH($A268,AdvancedOpponentStats!$B:$B,0),COLUMN()-27),INDEX(AdvancedOpponentStats!$A:$AD,MATCH($A268&amp;" NCAA",AdvancedOpponentStats!$B:$B,0),COLUMN()-27))</f>
        <v>55.6</v>
      </c>
      <c r="AZ268" s="39">
        <f>IFERROR(INDEX(AdvancedOpponentStats!$A:$AD,MATCH($A268,AdvancedOpponentStats!$B:$B,0),COLUMN()-27),INDEX(AdvancedOpponentStats!$A:$AD,MATCH($A268&amp;" NCAA",AdvancedOpponentStats!$B:$B,0),COLUMN()-27))</f>
        <v>8.3000000000000007</v>
      </c>
      <c r="BA268" s="39">
        <f>IFERROR(INDEX(AdvancedOpponentStats!$A:$AD,MATCH($A268,AdvancedOpponentStats!$B:$B,0),COLUMN()-27),INDEX(AdvancedOpponentStats!$A:$AD,MATCH($A268&amp;" NCAA",AdvancedOpponentStats!$B:$B,0),COLUMN()-27))</f>
        <v>8.1999999999999993</v>
      </c>
      <c r="BB268" s="39">
        <f>IFERROR(INDEX(AdvancedOpponentStats!$A:$AD,MATCH($A268,AdvancedOpponentStats!$B:$B,0),COLUMN()-27),INDEX(AdvancedOpponentStats!$A:$AD,MATCH($A268&amp;" NCAA",AdvancedOpponentStats!$B:$B,0),COLUMN()-27))</f>
        <v>0.504</v>
      </c>
      <c r="BC268" s="39">
        <f>IFERROR(INDEX(AdvancedOpponentStats!$A:$AD,MATCH($A268,AdvancedOpponentStats!$B:$B,0),COLUMN()-27),INDEX(AdvancedOpponentStats!$A:$AD,MATCH($A268&amp;" NCAA",AdvancedOpponentStats!$B:$B,0),COLUMN()-27))</f>
        <v>19</v>
      </c>
      <c r="BD268" s="39">
        <f>IFERROR(INDEX(AdvancedOpponentStats!$A:$AD,MATCH($A268,AdvancedOpponentStats!$B:$B,0),COLUMN()-27),INDEX(AdvancedOpponentStats!$A:$AD,MATCH($A268&amp;" NCAA",AdvancedOpponentStats!$B:$B,0),COLUMN()-27))</f>
        <v>27.3</v>
      </c>
      <c r="BE268" s="39">
        <f>IFERROR(INDEX(AdvancedOpponentStats!$A:$AD,MATCH($A268,AdvancedOpponentStats!$B:$B,0),COLUMN()-27),INDEX(AdvancedOpponentStats!$A:$AD,MATCH($A268&amp;" NCAA",AdvancedOpponentStats!$B:$B,0),COLUMN()-27))</f>
        <v>0.29099999999999998</v>
      </c>
      <c r="BF268" s="41">
        <f>IFERROR(INDEX(TeamRankings!$A:$R,MATCH($A268,TeamRankings!$B:$B,0),COLUMN()-49),INDEX(TeamRankings!$A:$R,MATCH($A268&amp;" NCAA",TeamRankings!$B:$B,0),COLUMN()-49))</f>
        <v>5.12</v>
      </c>
      <c r="BG268" s="41">
        <f>IFERROR(INDEX(TeamRankings!$A:$R,MATCH($A268,TeamRankings!$B:$B,0),COLUMN()-48),INDEX(TeamRankings!$A:$R,MATCH($A268&amp;" NCAA",TeamRankings!$B:$B,0),COLUMN()-48))</f>
        <v>-5.83</v>
      </c>
      <c r="BH268" s="41">
        <f>IFERROR(INDEX(TeamRankings!$A:$R,MATCH($A268,TeamRankings!$B:$B,0),COLUMN()-47),INDEX(TeamRankings!$A:$R,MATCH($A268&amp;" NCAA",TeamRankings!$B:$B,0),COLUMN()-47))</f>
        <v>-0.99</v>
      </c>
      <c r="BI268" s="41">
        <f>IFERROR(INDEX(TeamRankings!$A:$R,MATCH($A268,TeamRankings!$B:$B,0),COLUMN()-47),INDEX(TeamRankings!$A:$R,MATCH($A268&amp;" NCAA",TeamRankings!$B:$B,0),COLUMN()-47))</f>
        <v>-2.1800000000000002</v>
      </c>
      <c r="BJ268" s="41">
        <f>IFERROR(INDEX(TeamRankings!$A:$R,MATCH($A268,TeamRankings!$B:$B,0),COLUMN()-47),INDEX(TeamRankings!$A:$R,MATCH($A268&amp;" NCAA",TeamRankings!$B:$B,0),COLUMN()-47))</f>
        <v>-3.16</v>
      </c>
      <c r="BK268" s="41">
        <f>IFERROR(INDEX(TeamRankings!$A:$R,MATCH($A268,TeamRankings!$B:$B,0),COLUMN()-47),INDEX(TeamRankings!$A:$R,MATCH($A268&amp;" NCAA",TeamRankings!$B:$B,0),COLUMN()-47))</f>
        <v>102.45</v>
      </c>
      <c r="BL268" s="41">
        <f>IFERROR(INDEX(TeamRankings!$A:$R,MATCH($A268,TeamRankings!$B:$B,0),COLUMN()-47),INDEX(TeamRankings!$A:$R,MATCH($A268&amp;" NCAA",TeamRankings!$B:$B,0),COLUMN()-47))</f>
        <v>106.28</v>
      </c>
      <c r="BM268" s="41">
        <f>IFERROR(INDEX(TeamRankings!$A:$R,MATCH($A268,TeamRankings!$B:$B,0),COLUMN()-47),INDEX(TeamRankings!$A:$R,MATCH($A268&amp;" NCAA",TeamRankings!$B:$B,0),COLUMN()-47))</f>
        <v>-3.83</v>
      </c>
      <c r="BN268">
        <f t="shared" si="78"/>
        <v>185</v>
      </c>
      <c r="BO268">
        <f t="shared" si="79"/>
        <v>227.5</v>
      </c>
      <c r="BP268">
        <f t="shared" si="65"/>
        <v>75.030303030303031</v>
      </c>
      <c r="BQ268" s="41" t="str">
        <f>INDEX(TeamRankings!$A:$R,MATCH($A268,TeamRankings!$B:$B,0),3)</f>
        <v>Southland</v>
      </c>
      <c r="BR268" s="40">
        <f t="shared" si="66"/>
        <v>7.2999999999999972</v>
      </c>
      <c r="BS268" s="40">
        <f t="shared" si="67"/>
        <v>-0.15499999999999997</v>
      </c>
      <c r="BT268" s="40">
        <f t="shared" si="68"/>
        <v>1.2999999999999956E-2</v>
      </c>
      <c r="BU268" s="40">
        <f t="shared" si="69"/>
        <v>6.0000000000000053E-3</v>
      </c>
      <c r="BV268" s="40">
        <f t="shared" si="70"/>
        <v>2.5999999999999943</v>
      </c>
      <c r="BW268" s="40">
        <f t="shared" si="71"/>
        <v>6.7999999999999972</v>
      </c>
      <c r="BX268" s="40">
        <f t="shared" si="72"/>
        <v>2.1999999999999993</v>
      </c>
      <c r="BY268" s="40">
        <f t="shared" si="73"/>
        <v>0.70000000000000107</v>
      </c>
      <c r="BZ268" s="40">
        <f t="shared" si="74"/>
        <v>1.5000000000000013E-2</v>
      </c>
      <c r="CA268" s="40">
        <f t="shared" si="75"/>
        <v>-3.5</v>
      </c>
      <c r="CB268" s="40">
        <f t="shared" si="76"/>
        <v>3.6999999999999993</v>
      </c>
      <c r="CC268" s="40">
        <f t="shared" si="77"/>
        <v>-9.6999999999999975E-2</v>
      </c>
    </row>
    <row r="269" spans="1:81" x14ac:dyDescent="0.25">
      <c r="A269" t="s">
        <v>389</v>
      </c>
      <c r="B269">
        <f>IFERROR(INDEX(BasicStats!$A:$AH,MATCH($A269,BasicStats!$B:$B,0),COLUMN()+1),INDEX(BasicStats!$A:$AH,MATCH($A269&amp;" NCAA",BasicStats!$B:$B,0),COLUMN()+1))</f>
        <v>33</v>
      </c>
      <c r="C269">
        <f>IFERROR(INDEX(BasicStats!$A:$AH,MATCH($A269,BasicStats!$B:$B,0),COLUMN()+1),INDEX(BasicStats!$A:$AH,MATCH($A269&amp;" NCAA",BasicStats!$B:$B,0),COLUMN()+1))</f>
        <v>17</v>
      </c>
      <c r="D269">
        <f>IFERROR(INDEX(BasicStats!$A:$AH,MATCH($A269,BasicStats!$B:$B,0),COLUMN()+1),INDEX(BasicStats!$A:$AH,MATCH($A269&amp;" NCAA",BasicStats!$B:$B,0),COLUMN()+1))</f>
        <v>16</v>
      </c>
      <c r="E269">
        <f>IFERROR(INDEX(BasicStats!$A:$AH,MATCH($A269,BasicStats!$B:$B,0),COLUMN()+1),INDEX(BasicStats!$A:$AH,MATCH($A269&amp;" NCAA",BasicStats!$B:$B,0),COLUMN()+1))</f>
        <v>0.51500000000000001</v>
      </c>
      <c r="F269">
        <f>IFERROR(INDEX(BasicStats!$A:$AH,MATCH($A269,BasicStats!$B:$B,0),COLUMN()+1),INDEX(BasicStats!$A:$AH,MATCH($A269&amp;" NCAA",BasicStats!$B:$B,0),COLUMN()+1))</f>
        <v>0.71</v>
      </c>
      <c r="G269">
        <f>IFERROR(INDEX(BasicStats!$A:$AH,MATCH($A269,BasicStats!$B:$B,0),COLUMN()+1),INDEX(BasicStats!$A:$AH,MATCH($A269&amp;" NCAA",BasicStats!$B:$B,0),COLUMN()+1))</f>
        <v>-2.0099999999999998</v>
      </c>
      <c r="H269">
        <f>IFERROR(INDEX(BasicStats!$A:$AH,MATCH($A269,BasicStats!$B:$B,0),COLUMN()+1),INDEX(BasicStats!$A:$AH,MATCH($A269&amp;" NCAA",BasicStats!$B:$B,0),COLUMN()+1))</f>
        <v>6</v>
      </c>
      <c r="I269">
        <f>IFERROR(INDEX(BasicStats!$A:$AH,MATCH($A269,BasicStats!$B:$B,0),COLUMN()+1),INDEX(BasicStats!$A:$AH,MATCH($A269&amp;" NCAA",BasicStats!$B:$B,0),COLUMN()+1))</f>
        <v>12</v>
      </c>
      <c r="J269">
        <f>IFERROR(INDEX(BasicStats!$A:$AH,MATCH($A269,BasicStats!$B:$B,0),COLUMN()+1),INDEX(BasicStats!$A:$AH,MATCH($A269&amp;" NCAA",BasicStats!$B:$B,0),COLUMN()+1))</f>
        <v>11</v>
      </c>
      <c r="K269">
        <f>IFERROR(INDEX(BasicStats!$A:$AH,MATCH($A269,BasicStats!$B:$B,0),COLUMN()+1),INDEX(BasicStats!$A:$AH,MATCH($A269&amp;" NCAA",BasicStats!$B:$B,0),COLUMN()+1))</f>
        <v>6</v>
      </c>
      <c r="L269">
        <f>IFERROR(INDEX(BasicStats!$A:$AH,MATCH($A269,BasicStats!$B:$B,0),COLUMN()+1),INDEX(BasicStats!$A:$AH,MATCH($A269&amp;" NCAA",BasicStats!$B:$B,0),COLUMN()+1))</f>
        <v>5</v>
      </c>
      <c r="M269">
        <f>IFERROR(INDEX(BasicStats!$A:$AH,MATCH($A269,BasicStats!$B:$B,0),COLUMN()+1),INDEX(BasicStats!$A:$AH,MATCH($A269&amp;" NCAA",BasicStats!$B:$B,0),COLUMN()+1))</f>
        <v>9</v>
      </c>
      <c r="N269">
        <f>IFERROR(INDEX(BasicStats!$A:$AH,MATCH($A269,BasicStats!$B:$B,0),COLUMN()+1),INDEX(BasicStats!$A:$AH,MATCH($A269&amp;" NCAA",BasicStats!$B:$B,0),COLUMN()+1))</f>
        <v>2583</v>
      </c>
      <c r="O269">
        <f>IFERROR(INDEX(BasicStats!$A:$AH,MATCH($A269,BasicStats!$B:$B,0),COLUMN()+1),INDEX(BasicStats!$A:$AH,MATCH($A269&amp;" NCAA",BasicStats!$B:$B,0),COLUMN()+1))</f>
        <v>2487</v>
      </c>
      <c r="P269">
        <f>IFERROR(INDEX(BasicStats!$A:$AH,MATCH($A269,BasicStats!$B:$B,0),COLUMN()+1),INDEX(BasicStats!$A:$AH,MATCH($A269&amp;" NCAA",BasicStats!$B:$B,0),COLUMN()+1))</f>
        <v>0</v>
      </c>
      <c r="Q269">
        <f>IFERROR(INDEX(BasicStats!$A:$AH,MATCH($A269,BasicStats!$B:$B,0),COLUMN()+1),INDEX(BasicStats!$A:$AH,MATCH($A269&amp;" NCAA",BasicStats!$B:$B,0),COLUMN()+1))</f>
        <v>1355</v>
      </c>
      <c r="R269">
        <f>IFERROR(INDEX(BasicStats!$A:$AH,MATCH($A269,BasicStats!$B:$B,0),COLUMN()+1),INDEX(BasicStats!$A:$AH,MATCH($A269&amp;" NCAA",BasicStats!$B:$B,0),COLUMN()+1))</f>
        <v>921</v>
      </c>
      <c r="S269">
        <f>IFERROR(INDEX(BasicStats!$A:$AH,MATCH($A269,BasicStats!$B:$B,0),COLUMN()+1),INDEX(BasicStats!$A:$AH,MATCH($A269&amp;" NCAA",BasicStats!$B:$B,0),COLUMN()+1))</f>
        <v>1951</v>
      </c>
      <c r="T269">
        <f>IFERROR(INDEX(BasicStats!$A:$AH,MATCH($A269,BasicStats!$B:$B,0),COLUMN()+1),INDEX(BasicStats!$A:$AH,MATCH($A269&amp;" NCAA",BasicStats!$B:$B,0),COLUMN()+1))</f>
        <v>0.47199999999999998</v>
      </c>
      <c r="U269">
        <f>IFERROR(INDEX(BasicStats!$A:$AH,MATCH($A269,BasicStats!$B:$B,0),COLUMN()+1),INDEX(BasicStats!$A:$AH,MATCH($A269&amp;" NCAA",BasicStats!$B:$B,0),COLUMN()+1))</f>
        <v>254</v>
      </c>
      <c r="V269">
        <f>IFERROR(INDEX(BasicStats!$A:$AH,MATCH($A269,BasicStats!$B:$B,0),COLUMN()+1),INDEX(BasicStats!$A:$AH,MATCH($A269&amp;" NCAA",BasicStats!$B:$B,0),COLUMN()+1))</f>
        <v>687</v>
      </c>
      <c r="W269">
        <f>IFERROR(INDEX(BasicStats!$A:$AH,MATCH($A269,BasicStats!$B:$B,0),COLUMN()+1),INDEX(BasicStats!$A:$AH,MATCH($A269&amp;" NCAA",BasicStats!$B:$B,0),COLUMN()+1))</f>
        <v>0.37</v>
      </c>
      <c r="X269">
        <f>IFERROR(INDEX(BasicStats!$A:$AH,MATCH($A269,BasicStats!$B:$B,0),COLUMN()+1),INDEX(BasicStats!$A:$AH,MATCH($A269&amp;" NCAA",BasicStats!$B:$B,0),COLUMN()+1))</f>
        <v>487</v>
      </c>
      <c r="Y269">
        <f>IFERROR(INDEX(BasicStats!$A:$AH,MATCH($A269,BasicStats!$B:$B,0),COLUMN()+1),INDEX(BasicStats!$A:$AH,MATCH($A269&amp;" NCAA",BasicStats!$B:$B,0),COLUMN()+1))</f>
        <v>666</v>
      </c>
      <c r="Z269">
        <f>IFERROR(INDEX(BasicStats!$A:$AH,MATCH($A269,BasicStats!$B:$B,0),COLUMN()+1),INDEX(BasicStats!$A:$AH,MATCH($A269&amp;" NCAA",BasicStats!$B:$B,0),COLUMN()+1))</f>
        <v>0.73099999999999998</v>
      </c>
      <c r="AA269">
        <f>IFERROR(INDEX(BasicStats!$A:$AH,MATCH($A269,BasicStats!$B:$B,0),COLUMN()+1),INDEX(BasicStats!$A:$AH,MATCH($A269&amp;" NCAA",BasicStats!$B:$B,0),COLUMN()+1))</f>
        <v>316</v>
      </c>
      <c r="AB269">
        <f>IFERROR(INDEX(BasicStats!$A:$AH,MATCH($A269,BasicStats!$B:$B,0),COLUMN()+1),INDEX(BasicStats!$A:$AH,MATCH($A269&amp;" NCAA",BasicStats!$B:$B,0),COLUMN()+1))</f>
        <v>1225</v>
      </c>
      <c r="AC269">
        <f>IFERROR(INDEX(BasicStats!$A:$AH,MATCH($A269,BasicStats!$B:$B,0),COLUMN()+1),INDEX(BasicStats!$A:$AH,MATCH($A269&amp;" NCAA",BasicStats!$B:$B,0),COLUMN()+1))</f>
        <v>461</v>
      </c>
      <c r="AD269">
        <f>IFERROR(INDEX(BasicStats!$A:$AH,MATCH($A269,BasicStats!$B:$B,0),COLUMN()+1),INDEX(BasicStats!$A:$AH,MATCH($A269&amp;" NCAA",BasicStats!$B:$B,0),COLUMN()+1))</f>
        <v>238</v>
      </c>
      <c r="AE269">
        <f>IFERROR(INDEX(BasicStats!$A:$AH,MATCH($A269,BasicStats!$B:$B,0),COLUMN()+1),INDEX(BasicStats!$A:$AH,MATCH($A269&amp;" NCAA",BasicStats!$B:$B,0),COLUMN()+1))</f>
        <v>127</v>
      </c>
      <c r="AF269">
        <f>IFERROR(INDEX(BasicStats!$A:$AH,MATCH($A269,BasicStats!$B:$B,0),COLUMN()+1),INDEX(BasicStats!$A:$AH,MATCH($A269&amp;" NCAA",BasicStats!$B:$B,0),COLUMN()+1))</f>
        <v>463</v>
      </c>
      <c r="AG269" s="38">
        <f>IFERROR(INDEX(AdvancedStats!$A:$AD,MATCH($A269,AdvancedStats!$B:$B,0),COLUMN()-15),INDEX(AdvancedStats!$A:$AD,MATCH($A269&amp;" NCAA",AdvancedStats!$B:$B,0),COLUMN()-15))</f>
        <v>71.2</v>
      </c>
      <c r="AH269" s="38">
        <f>IFERROR(INDEX(AdvancedStats!$A:$AD,MATCH($A269,AdvancedStats!$B:$B,0),COLUMN()-15),INDEX(AdvancedStats!$A:$AD,MATCH($A269&amp;" NCAA",AdvancedStats!$B:$B,0),COLUMN()-15))</f>
        <v>107.1</v>
      </c>
      <c r="AI269" s="38">
        <f>IFERROR(INDEX(AdvancedStats!$A:$AD,MATCH($A269,AdvancedStats!$B:$B,0),COLUMN()-15),INDEX(AdvancedStats!$A:$AD,MATCH($A269&amp;" NCAA",AdvancedStats!$B:$B,0),COLUMN()-15))</f>
        <v>0.34100000000000003</v>
      </c>
      <c r="AJ269" s="38">
        <f>IFERROR(INDEX(AdvancedStats!$A:$AD,MATCH($A269,AdvancedStats!$B:$B,0),COLUMN()-15),INDEX(AdvancedStats!$A:$AD,MATCH($A269&amp;" NCAA",AdvancedStats!$B:$B,0),COLUMN()-15))</f>
        <v>0.35199999999999998</v>
      </c>
      <c r="AK269" s="38">
        <f>IFERROR(INDEX(AdvancedStats!$A:$AD,MATCH($A269,AdvancedStats!$B:$B,0),COLUMN()-15),INDEX(AdvancedStats!$A:$AD,MATCH($A269&amp;" NCAA",AdvancedStats!$B:$B,0),COLUMN()-15))</f>
        <v>0.56999999999999995</v>
      </c>
      <c r="AL269" s="38">
        <f>IFERROR(INDEX(AdvancedStats!$A:$AD,MATCH($A269,AdvancedStats!$B:$B,0),COLUMN()-15),INDEX(AdvancedStats!$A:$AD,MATCH($A269&amp;" NCAA",AdvancedStats!$B:$B,0),COLUMN()-15))</f>
        <v>50.3</v>
      </c>
      <c r="AM269" s="38">
        <f>IFERROR(INDEX(AdvancedStats!$A:$AD,MATCH($A269,AdvancedStats!$B:$B,0),COLUMN()-15),INDEX(AdvancedStats!$A:$AD,MATCH($A269&amp;" NCAA",AdvancedStats!$B:$B,0),COLUMN()-15))</f>
        <v>50.1</v>
      </c>
      <c r="AN269" s="38">
        <f>IFERROR(INDEX(AdvancedStats!$A:$AD,MATCH($A269,AdvancedStats!$B:$B,0),COLUMN()-15),INDEX(AdvancedStats!$A:$AD,MATCH($A269&amp;" NCAA",AdvancedStats!$B:$B,0),COLUMN()-15))</f>
        <v>9.9</v>
      </c>
      <c r="AO269" s="38">
        <f>IFERROR(INDEX(AdvancedStats!$A:$AD,MATCH($A269,AdvancedStats!$B:$B,0),COLUMN()-15),INDEX(AdvancedStats!$A:$AD,MATCH($A269&amp;" NCAA",AdvancedStats!$B:$B,0),COLUMN()-15))</f>
        <v>10.9</v>
      </c>
      <c r="AP269" s="38">
        <f>IFERROR(INDEX(AdvancedStats!$A:$AD,MATCH($A269,AdvancedStats!$B:$B,0),COLUMN()-15),INDEX(AdvancedStats!$A:$AD,MATCH($A269&amp;" NCAA",AdvancedStats!$B:$B,0),COLUMN()-15))</f>
        <v>0.53700000000000003</v>
      </c>
      <c r="AQ269" s="38">
        <f>IFERROR(INDEX(AdvancedStats!$A:$AD,MATCH($A269,AdvancedStats!$B:$B,0),COLUMN()-15),INDEX(AdvancedStats!$A:$AD,MATCH($A269&amp;" NCAA",AdvancedStats!$B:$B,0),COLUMN()-15))</f>
        <v>17</v>
      </c>
      <c r="AR269" s="38">
        <f>IFERROR(INDEX(AdvancedStats!$A:$AD,MATCH($A269,AdvancedStats!$B:$B,0),COLUMN()-15),INDEX(AdvancedStats!$A:$AD,MATCH($A269&amp;" NCAA",AdvancedStats!$B:$B,0),COLUMN()-15))</f>
        <v>28.1</v>
      </c>
      <c r="AS269" s="38">
        <f>IFERROR(INDEX(AdvancedStats!$A:$AD,MATCH($A269,AdvancedStats!$B:$B,0),COLUMN()-15),INDEX(AdvancedStats!$A:$AD,MATCH($A269&amp;" NCAA",AdvancedStats!$B:$B,0),COLUMN()-15))</f>
        <v>0.25</v>
      </c>
      <c r="AT269" s="39">
        <f>IFERROR(INDEX(AdvancedOpponentStats!$A:$AD,MATCH($A269,AdvancedOpponentStats!$B:$B,0),COLUMN()-27),INDEX(AdvancedOpponentStats!$A:$AD,MATCH($A269&amp;" NCAA",AdvancedOpponentStats!$B:$B,0),COLUMN()-27))</f>
        <v>103.2</v>
      </c>
      <c r="AU269" s="39">
        <f>IFERROR(INDEX(AdvancedOpponentStats!$A:$AD,MATCH($A269,AdvancedOpponentStats!$B:$B,0),COLUMN()-27),INDEX(AdvancedOpponentStats!$A:$AD,MATCH($A269&amp;" NCAA",AdvancedOpponentStats!$B:$B,0),COLUMN()-27))</f>
        <v>0.28399999999999997</v>
      </c>
      <c r="AV269" s="39">
        <f>IFERROR(INDEX(AdvancedOpponentStats!$A:$AD,MATCH($A269,AdvancedOpponentStats!$B:$B,0),COLUMN()-27),INDEX(AdvancedOpponentStats!$A:$AD,MATCH($A269&amp;" NCAA",AdvancedOpponentStats!$B:$B,0),COLUMN()-27))</f>
        <v>0.442</v>
      </c>
      <c r="AW269" s="39">
        <f>IFERROR(INDEX(AdvancedOpponentStats!$A:$AD,MATCH($A269,AdvancedOpponentStats!$B:$B,0),COLUMN()-27),INDEX(AdvancedOpponentStats!$A:$AD,MATCH($A269&amp;" NCAA",AdvancedOpponentStats!$B:$B,0),COLUMN()-27))</f>
        <v>0.52500000000000002</v>
      </c>
      <c r="AX269" s="39">
        <f>IFERROR(INDEX(AdvancedOpponentStats!$A:$AD,MATCH($A269,AdvancedOpponentStats!$B:$B,0),COLUMN()-27),INDEX(AdvancedOpponentStats!$A:$AD,MATCH($A269&amp;" NCAA",AdvancedOpponentStats!$B:$B,0),COLUMN()-27))</f>
        <v>49.7</v>
      </c>
      <c r="AY269" s="39">
        <f>IFERROR(INDEX(AdvancedOpponentStats!$A:$AD,MATCH($A269,AdvancedOpponentStats!$B:$B,0),COLUMN()-27),INDEX(AdvancedOpponentStats!$A:$AD,MATCH($A269&amp;" NCAA",AdvancedOpponentStats!$B:$B,0),COLUMN()-27))</f>
        <v>54</v>
      </c>
      <c r="AZ269" s="39">
        <f>IFERROR(INDEX(AdvancedOpponentStats!$A:$AD,MATCH($A269,AdvancedOpponentStats!$B:$B,0),COLUMN()-27),INDEX(AdvancedOpponentStats!$A:$AD,MATCH($A269&amp;" NCAA",AdvancedOpponentStats!$B:$B,0),COLUMN()-27))</f>
        <v>9.1999999999999993</v>
      </c>
      <c r="BA269" s="39">
        <f>IFERROR(INDEX(AdvancedOpponentStats!$A:$AD,MATCH($A269,AdvancedOpponentStats!$B:$B,0),COLUMN()-27),INDEX(AdvancedOpponentStats!$A:$AD,MATCH($A269&amp;" NCAA",AdvancedOpponentStats!$B:$B,0),COLUMN()-27))</f>
        <v>7.9</v>
      </c>
      <c r="BB269" s="39">
        <f>IFERROR(INDEX(AdvancedOpponentStats!$A:$AD,MATCH($A269,AdvancedOpponentStats!$B:$B,0),COLUMN()-27),INDEX(AdvancedOpponentStats!$A:$AD,MATCH($A269&amp;" NCAA",AdvancedOpponentStats!$B:$B,0),COLUMN()-27))</f>
        <v>0.496</v>
      </c>
      <c r="BC269" s="39">
        <f>IFERROR(INDEX(AdvancedOpponentStats!$A:$AD,MATCH($A269,AdvancedOpponentStats!$B:$B,0),COLUMN()-27),INDEX(AdvancedOpponentStats!$A:$AD,MATCH($A269&amp;" NCAA",AdvancedOpponentStats!$B:$B,0),COLUMN()-27))</f>
        <v>15.7</v>
      </c>
      <c r="BD269" s="39">
        <f>IFERROR(INDEX(AdvancedOpponentStats!$A:$AD,MATCH($A269,AdvancedOpponentStats!$B:$B,0),COLUMN()-27),INDEX(AdvancedOpponentStats!$A:$AD,MATCH($A269&amp;" NCAA",AdvancedOpponentStats!$B:$B,0),COLUMN()-27))</f>
        <v>30.7</v>
      </c>
      <c r="BE269" s="39">
        <f>IFERROR(INDEX(AdvancedOpponentStats!$A:$AD,MATCH($A269,AdvancedOpponentStats!$B:$B,0),COLUMN()-27),INDEX(AdvancedOpponentStats!$A:$AD,MATCH($A269&amp;" NCAA",AdvancedOpponentStats!$B:$B,0),COLUMN()-27))</f>
        <v>0.2</v>
      </c>
      <c r="BF269" s="41">
        <f>IFERROR(INDEX(TeamRankings!$A:$R,MATCH($A269,TeamRankings!$B:$B,0),COLUMN()-49),INDEX(TeamRankings!$A:$R,MATCH($A269&amp;" NCAA",TeamRankings!$B:$B,0),COLUMN()-49))</f>
        <v>2.91</v>
      </c>
      <c r="BG269" s="41">
        <f>IFERROR(INDEX(TeamRankings!$A:$R,MATCH($A269,TeamRankings!$B:$B,0),COLUMN()-48),INDEX(TeamRankings!$A:$R,MATCH($A269&amp;" NCAA",TeamRankings!$B:$B,0),COLUMN()-48))</f>
        <v>-2.0099999999999998</v>
      </c>
      <c r="BH269" s="41">
        <f>IFERROR(INDEX(TeamRankings!$A:$R,MATCH($A269,TeamRankings!$B:$B,0),COLUMN()-47),INDEX(TeamRankings!$A:$R,MATCH($A269&amp;" NCAA",TeamRankings!$B:$B,0),COLUMN()-47))</f>
        <v>3.9</v>
      </c>
      <c r="BI269" s="41">
        <f>IFERROR(INDEX(TeamRankings!$A:$R,MATCH($A269,TeamRankings!$B:$B,0),COLUMN()-47),INDEX(TeamRankings!$A:$R,MATCH($A269&amp;" NCAA",TeamRankings!$B:$B,0),COLUMN()-47))</f>
        <v>-3.19</v>
      </c>
      <c r="BJ269" s="41">
        <f>IFERROR(INDEX(TeamRankings!$A:$R,MATCH($A269,TeamRankings!$B:$B,0),COLUMN()-47),INDEX(TeamRankings!$A:$R,MATCH($A269&amp;" NCAA",TeamRankings!$B:$B,0),COLUMN()-47))</f>
        <v>0.71</v>
      </c>
      <c r="BK269" s="41">
        <f>IFERROR(INDEX(TeamRankings!$A:$R,MATCH($A269,TeamRankings!$B:$B,0),COLUMN()-47),INDEX(TeamRankings!$A:$R,MATCH($A269&amp;" NCAA",TeamRankings!$B:$B,0),COLUMN()-47))</f>
        <v>104.67</v>
      </c>
      <c r="BL269" s="41">
        <f>IFERROR(INDEX(TeamRankings!$A:$R,MATCH($A269,TeamRankings!$B:$B,0),COLUMN()-47),INDEX(TeamRankings!$A:$R,MATCH($A269&amp;" NCAA",TeamRankings!$B:$B,0),COLUMN()-47))</f>
        <v>102.92</v>
      </c>
      <c r="BM269" s="41">
        <f>IFERROR(INDEX(TeamRankings!$A:$R,MATCH($A269,TeamRankings!$B:$B,0),COLUMN()-47),INDEX(TeamRankings!$A:$R,MATCH($A269&amp;" NCAA",TeamRankings!$B:$B,0),COLUMN()-47))</f>
        <v>1.76</v>
      </c>
      <c r="BN269">
        <f t="shared" si="78"/>
        <v>147</v>
      </c>
      <c r="BO269">
        <f t="shared" si="79"/>
        <v>160</v>
      </c>
      <c r="BP269">
        <f t="shared" si="65"/>
        <v>78.272727272727266</v>
      </c>
      <c r="BQ269" s="41" t="str">
        <f>INDEX(TeamRankings!$A:$R,MATCH($A269,TeamRankings!$B:$B,0),3)</f>
        <v>Southern</v>
      </c>
      <c r="BR269" s="40">
        <f t="shared" si="66"/>
        <v>3.8999999999999915</v>
      </c>
      <c r="BS269" s="40">
        <f t="shared" si="67"/>
        <v>5.7000000000000051E-2</v>
      </c>
      <c r="BT269" s="40">
        <f t="shared" si="68"/>
        <v>-9.0000000000000024E-2</v>
      </c>
      <c r="BU269" s="40">
        <f t="shared" si="69"/>
        <v>4.4999999999999929E-2</v>
      </c>
      <c r="BV269" s="40">
        <f t="shared" si="70"/>
        <v>0.59999999999999432</v>
      </c>
      <c r="BW269" s="40">
        <f t="shared" si="71"/>
        <v>-3.8999999999999986</v>
      </c>
      <c r="BX269" s="40">
        <f t="shared" si="72"/>
        <v>0.70000000000000107</v>
      </c>
      <c r="BY269" s="40">
        <f t="shared" si="73"/>
        <v>3</v>
      </c>
      <c r="BZ269" s="40">
        <f t="shared" si="74"/>
        <v>4.1000000000000036E-2</v>
      </c>
      <c r="CA269" s="40">
        <f t="shared" si="75"/>
        <v>1.3000000000000007</v>
      </c>
      <c r="CB269" s="40">
        <f t="shared" si="76"/>
        <v>-2.5999999999999979</v>
      </c>
      <c r="CC269" s="40">
        <f t="shared" si="77"/>
        <v>4.9999999999999989E-2</v>
      </c>
    </row>
    <row r="270" spans="1:81" x14ac:dyDescent="0.25">
      <c r="A270" t="s">
        <v>390</v>
      </c>
      <c r="B270">
        <f>IFERROR(INDEX(BasicStats!$A:$AH,MATCH($A270,BasicStats!$B:$B,0),COLUMN()+1),INDEX(BasicStats!$A:$AH,MATCH($A270&amp;" NCAA",BasicStats!$B:$B,0),COLUMN()+1))</f>
        <v>34</v>
      </c>
      <c r="C270">
        <f>IFERROR(INDEX(BasicStats!$A:$AH,MATCH($A270,BasicStats!$B:$B,0),COLUMN()+1),INDEX(BasicStats!$A:$AH,MATCH($A270&amp;" NCAA",BasicStats!$B:$B,0),COLUMN()+1))</f>
        <v>21</v>
      </c>
      <c r="D270">
        <f>IFERROR(INDEX(BasicStats!$A:$AH,MATCH($A270,BasicStats!$B:$B,0),COLUMN()+1),INDEX(BasicStats!$A:$AH,MATCH($A270&amp;" NCAA",BasicStats!$B:$B,0),COLUMN()+1))</f>
        <v>13</v>
      </c>
      <c r="E270">
        <f>IFERROR(INDEX(BasicStats!$A:$AH,MATCH($A270,BasicStats!$B:$B,0),COLUMN()+1),INDEX(BasicStats!$A:$AH,MATCH($A270&amp;" NCAA",BasicStats!$B:$B,0),COLUMN()+1))</f>
        <v>0.61799999999999999</v>
      </c>
      <c r="F270">
        <f>IFERROR(INDEX(BasicStats!$A:$AH,MATCH($A270,BasicStats!$B:$B,0),COLUMN()+1),INDEX(BasicStats!$A:$AH,MATCH($A270&amp;" NCAA",BasicStats!$B:$B,0),COLUMN()+1))</f>
        <v>5.3</v>
      </c>
      <c r="G270">
        <f>IFERROR(INDEX(BasicStats!$A:$AH,MATCH($A270,BasicStats!$B:$B,0),COLUMN()+1),INDEX(BasicStats!$A:$AH,MATCH($A270&amp;" NCAA",BasicStats!$B:$B,0),COLUMN()+1))</f>
        <v>2.4900000000000002</v>
      </c>
      <c r="H270">
        <f>IFERROR(INDEX(BasicStats!$A:$AH,MATCH($A270,BasicStats!$B:$B,0),COLUMN()+1),INDEX(BasicStats!$A:$AH,MATCH($A270&amp;" NCAA",BasicStats!$B:$B,0),COLUMN()+1))</f>
        <v>11</v>
      </c>
      <c r="I270">
        <f>IFERROR(INDEX(BasicStats!$A:$AH,MATCH($A270,BasicStats!$B:$B,0),COLUMN()+1),INDEX(BasicStats!$A:$AH,MATCH($A270&amp;" NCAA",BasicStats!$B:$B,0),COLUMN()+1))</f>
        <v>7</v>
      </c>
      <c r="J270">
        <f>IFERROR(INDEX(BasicStats!$A:$AH,MATCH($A270,BasicStats!$B:$B,0),COLUMN()+1),INDEX(BasicStats!$A:$AH,MATCH($A270&amp;" NCAA",BasicStats!$B:$B,0),COLUMN()+1))</f>
        <v>14</v>
      </c>
      <c r="K270">
        <f>IFERROR(INDEX(BasicStats!$A:$AH,MATCH($A270,BasicStats!$B:$B,0),COLUMN()+1),INDEX(BasicStats!$A:$AH,MATCH($A270&amp;" NCAA",BasicStats!$B:$B,0),COLUMN()+1))</f>
        <v>3</v>
      </c>
      <c r="L270">
        <f>IFERROR(INDEX(BasicStats!$A:$AH,MATCH($A270,BasicStats!$B:$B,0),COLUMN()+1),INDEX(BasicStats!$A:$AH,MATCH($A270&amp;" NCAA",BasicStats!$B:$B,0),COLUMN()+1))</f>
        <v>4</v>
      </c>
      <c r="M270">
        <f>IFERROR(INDEX(BasicStats!$A:$AH,MATCH($A270,BasicStats!$B:$B,0),COLUMN()+1),INDEX(BasicStats!$A:$AH,MATCH($A270&amp;" NCAA",BasicStats!$B:$B,0),COLUMN()+1))</f>
        <v>7</v>
      </c>
      <c r="N270">
        <f>IFERROR(INDEX(BasicStats!$A:$AH,MATCH($A270,BasicStats!$B:$B,0),COLUMN()+1),INDEX(BasicStats!$A:$AH,MATCH($A270&amp;" NCAA",BasicStats!$B:$B,0),COLUMN()+1))</f>
        <v>2437</v>
      </c>
      <c r="O270">
        <f>IFERROR(INDEX(BasicStats!$A:$AH,MATCH($A270,BasicStats!$B:$B,0),COLUMN()+1),INDEX(BasicStats!$A:$AH,MATCH($A270&amp;" NCAA",BasicStats!$B:$B,0),COLUMN()+1))</f>
        <v>2291</v>
      </c>
      <c r="P270">
        <f>IFERROR(INDEX(BasicStats!$A:$AH,MATCH($A270,BasicStats!$B:$B,0),COLUMN()+1),INDEX(BasicStats!$A:$AH,MATCH($A270&amp;" NCAA",BasicStats!$B:$B,0),COLUMN()+1))</f>
        <v>0</v>
      </c>
      <c r="Q270">
        <f>IFERROR(INDEX(BasicStats!$A:$AH,MATCH($A270,BasicStats!$B:$B,0),COLUMN()+1),INDEX(BasicStats!$A:$AH,MATCH($A270&amp;" NCAA",BasicStats!$B:$B,0),COLUMN()+1))</f>
        <v>1360</v>
      </c>
      <c r="R270">
        <f>IFERROR(INDEX(BasicStats!$A:$AH,MATCH($A270,BasicStats!$B:$B,0),COLUMN()+1),INDEX(BasicStats!$A:$AH,MATCH($A270&amp;" NCAA",BasicStats!$B:$B,0),COLUMN()+1))</f>
        <v>845</v>
      </c>
      <c r="S270">
        <f>IFERROR(INDEX(BasicStats!$A:$AH,MATCH($A270,BasicStats!$B:$B,0),COLUMN()+1),INDEX(BasicStats!$A:$AH,MATCH($A270&amp;" NCAA",BasicStats!$B:$B,0),COLUMN()+1))</f>
        <v>1940</v>
      </c>
      <c r="T270">
        <f>IFERROR(INDEX(BasicStats!$A:$AH,MATCH($A270,BasicStats!$B:$B,0),COLUMN()+1),INDEX(BasicStats!$A:$AH,MATCH($A270&amp;" NCAA",BasicStats!$B:$B,0),COLUMN()+1))</f>
        <v>0.436</v>
      </c>
      <c r="U270">
        <f>IFERROR(INDEX(BasicStats!$A:$AH,MATCH($A270,BasicStats!$B:$B,0),COLUMN()+1),INDEX(BasicStats!$A:$AH,MATCH($A270&amp;" NCAA",BasicStats!$B:$B,0),COLUMN()+1))</f>
        <v>261</v>
      </c>
      <c r="V270">
        <f>IFERROR(INDEX(BasicStats!$A:$AH,MATCH($A270,BasicStats!$B:$B,0),COLUMN()+1),INDEX(BasicStats!$A:$AH,MATCH($A270&amp;" NCAA",BasicStats!$B:$B,0),COLUMN()+1))</f>
        <v>721</v>
      </c>
      <c r="W270">
        <f>IFERROR(INDEX(BasicStats!$A:$AH,MATCH($A270,BasicStats!$B:$B,0),COLUMN()+1),INDEX(BasicStats!$A:$AH,MATCH($A270&amp;" NCAA",BasicStats!$B:$B,0),COLUMN()+1))</f>
        <v>0.36199999999999999</v>
      </c>
      <c r="X270">
        <f>IFERROR(INDEX(BasicStats!$A:$AH,MATCH($A270,BasicStats!$B:$B,0),COLUMN()+1),INDEX(BasicStats!$A:$AH,MATCH($A270&amp;" NCAA",BasicStats!$B:$B,0),COLUMN()+1))</f>
        <v>486</v>
      </c>
      <c r="Y270">
        <f>IFERROR(INDEX(BasicStats!$A:$AH,MATCH($A270,BasicStats!$B:$B,0),COLUMN()+1),INDEX(BasicStats!$A:$AH,MATCH($A270&amp;" NCAA",BasicStats!$B:$B,0),COLUMN()+1))</f>
        <v>679</v>
      </c>
      <c r="Z270">
        <f>IFERROR(INDEX(BasicStats!$A:$AH,MATCH($A270,BasicStats!$B:$B,0),COLUMN()+1),INDEX(BasicStats!$A:$AH,MATCH($A270&amp;" NCAA",BasicStats!$B:$B,0),COLUMN()+1))</f>
        <v>0.71599999999999997</v>
      </c>
      <c r="AA270">
        <f>IFERROR(INDEX(BasicStats!$A:$AH,MATCH($A270,BasicStats!$B:$B,0),COLUMN()+1),INDEX(BasicStats!$A:$AH,MATCH($A270&amp;" NCAA",BasicStats!$B:$B,0),COLUMN()+1))</f>
        <v>346</v>
      </c>
      <c r="AB270">
        <f>IFERROR(INDEX(BasicStats!$A:$AH,MATCH($A270,BasicStats!$B:$B,0),COLUMN()+1),INDEX(BasicStats!$A:$AH,MATCH($A270&amp;" NCAA",BasicStats!$B:$B,0),COLUMN()+1))</f>
        <v>1228</v>
      </c>
      <c r="AC270">
        <f>IFERROR(INDEX(BasicStats!$A:$AH,MATCH($A270,BasicStats!$B:$B,0),COLUMN()+1),INDEX(BasicStats!$A:$AH,MATCH($A270&amp;" NCAA",BasicStats!$B:$B,0),COLUMN()+1))</f>
        <v>487</v>
      </c>
      <c r="AD270">
        <f>IFERROR(INDEX(BasicStats!$A:$AH,MATCH($A270,BasicStats!$B:$B,0),COLUMN()+1),INDEX(BasicStats!$A:$AH,MATCH($A270&amp;" NCAA",BasicStats!$B:$B,0),COLUMN()+1))</f>
        <v>197</v>
      </c>
      <c r="AE270">
        <f>IFERROR(INDEX(BasicStats!$A:$AH,MATCH($A270,BasicStats!$B:$B,0),COLUMN()+1),INDEX(BasicStats!$A:$AH,MATCH($A270&amp;" NCAA",BasicStats!$B:$B,0),COLUMN()+1))</f>
        <v>113</v>
      </c>
      <c r="AF270">
        <f>IFERROR(INDEX(BasicStats!$A:$AH,MATCH($A270,BasicStats!$B:$B,0),COLUMN()+1),INDEX(BasicStats!$A:$AH,MATCH($A270&amp;" NCAA",BasicStats!$B:$B,0),COLUMN()+1))</f>
        <v>424</v>
      </c>
      <c r="AG270" s="38">
        <f>IFERROR(INDEX(AdvancedStats!$A:$AD,MATCH($A270,AdvancedStats!$B:$B,0),COLUMN()-15),INDEX(AdvancedStats!$A:$AD,MATCH($A270&amp;" NCAA",AdvancedStats!$B:$B,0),COLUMN()-15))</f>
        <v>68.900000000000006</v>
      </c>
      <c r="AH270" s="38">
        <f>IFERROR(INDEX(AdvancedStats!$A:$AD,MATCH($A270,AdvancedStats!$B:$B,0),COLUMN()-15),INDEX(AdvancedStats!$A:$AD,MATCH($A270&amp;" NCAA",AdvancedStats!$B:$B,0),COLUMN()-15))</f>
        <v>104.1</v>
      </c>
      <c r="AI270" s="38">
        <f>IFERROR(INDEX(AdvancedStats!$A:$AD,MATCH($A270,AdvancedStats!$B:$B,0),COLUMN()-15),INDEX(AdvancedStats!$A:$AD,MATCH($A270&amp;" NCAA",AdvancedStats!$B:$B,0),COLUMN()-15))</f>
        <v>0.35</v>
      </c>
      <c r="AJ270" s="38">
        <f>IFERROR(INDEX(AdvancedStats!$A:$AD,MATCH($A270,AdvancedStats!$B:$B,0),COLUMN()-15),INDEX(AdvancedStats!$A:$AD,MATCH($A270&amp;" NCAA",AdvancedStats!$B:$B,0),COLUMN()-15))</f>
        <v>0.372</v>
      </c>
      <c r="AK270" s="38">
        <f>IFERROR(INDEX(AdvancedStats!$A:$AD,MATCH($A270,AdvancedStats!$B:$B,0),COLUMN()-15),INDEX(AdvancedStats!$A:$AD,MATCH($A270&amp;" NCAA",AdvancedStats!$B:$B,0),COLUMN()-15))</f>
        <v>0.53900000000000003</v>
      </c>
      <c r="AL270" s="38">
        <f>IFERROR(INDEX(AdvancedStats!$A:$AD,MATCH($A270,AdvancedStats!$B:$B,0),COLUMN()-15),INDEX(AdvancedStats!$A:$AD,MATCH($A270&amp;" NCAA",AdvancedStats!$B:$B,0),COLUMN()-15))</f>
        <v>51.2</v>
      </c>
      <c r="AM270" s="38">
        <f>IFERROR(INDEX(AdvancedStats!$A:$AD,MATCH($A270,AdvancedStats!$B:$B,0),COLUMN()-15),INDEX(AdvancedStats!$A:$AD,MATCH($A270&amp;" NCAA",AdvancedStats!$B:$B,0),COLUMN()-15))</f>
        <v>57.6</v>
      </c>
      <c r="AN270" s="38">
        <f>IFERROR(INDEX(AdvancedStats!$A:$AD,MATCH($A270,AdvancedStats!$B:$B,0),COLUMN()-15),INDEX(AdvancedStats!$A:$AD,MATCH($A270&amp;" NCAA",AdvancedStats!$B:$B,0),COLUMN()-15))</f>
        <v>8.4</v>
      </c>
      <c r="AO270" s="38">
        <f>IFERROR(INDEX(AdvancedStats!$A:$AD,MATCH($A270,AdvancedStats!$B:$B,0),COLUMN()-15),INDEX(AdvancedStats!$A:$AD,MATCH($A270&amp;" NCAA",AdvancedStats!$B:$B,0),COLUMN()-15))</f>
        <v>10.1</v>
      </c>
      <c r="AP270" s="38">
        <f>IFERROR(INDEX(AdvancedStats!$A:$AD,MATCH($A270,AdvancedStats!$B:$B,0),COLUMN()-15),INDEX(AdvancedStats!$A:$AD,MATCH($A270&amp;" NCAA",AdvancedStats!$B:$B,0),COLUMN()-15))</f>
        <v>0.503</v>
      </c>
      <c r="AQ270" s="38">
        <f>IFERROR(INDEX(AdvancedStats!$A:$AD,MATCH($A270,AdvancedStats!$B:$B,0),COLUMN()-15),INDEX(AdvancedStats!$A:$AD,MATCH($A270&amp;" NCAA",AdvancedStats!$B:$B,0),COLUMN()-15))</f>
        <v>15.8</v>
      </c>
      <c r="AR270" s="38">
        <f>IFERROR(INDEX(AdvancedStats!$A:$AD,MATCH($A270,AdvancedStats!$B:$B,0),COLUMN()-15),INDEX(AdvancedStats!$A:$AD,MATCH($A270&amp;" NCAA",AdvancedStats!$B:$B,0),COLUMN()-15))</f>
        <v>29.4</v>
      </c>
      <c r="AS270" s="38">
        <f>IFERROR(INDEX(AdvancedStats!$A:$AD,MATCH($A270,AdvancedStats!$B:$B,0),COLUMN()-15),INDEX(AdvancedStats!$A:$AD,MATCH($A270&amp;" NCAA",AdvancedStats!$B:$B,0),COLUMN()-15))</f>
        <v>0.251</v>
      </c>
      <c r="AT270" s="39">
        <f>IFERROR(INDEX(AdvancedOpponentStats!$A:$AD,MATCH($A270,AdvancedOpponentStats!$B:$B,0),COLUMN()-27),INDEX(AdvancedOpponentStats!$A:$AD,MATCH($A270&amp;" NCAA",AdvancedOpponentStats!$B:$B,0),COLUMN()-27))</f>
        <v>97.9</v>
      </c>
      <c r="AU270" s="39">
        <f>IFERROR(INDEX(AdvancedOpponentStats!$A:$AD,MATCH($A270,AdvancedOpponentStats!$B:$B,0),COLUMN()-27),INDEX(AdvancedOpponentStats!$A:$AD,MATCH($A270&amp;" NCAA",AdvancedOpponentStats!$B:$B,0),COLUMN()-27))</f>
        <v>0.33</v>
      </c>
      <c r="AV270" s="39">
        <f>IFERROR(INDEX(AdvancedOpponentStats!$A:$AD,MATCH($A270,AdvancedOpponentStats!$B:$B,0),COLUMN()-27),INDEX(AdvancedOpponentStats!$A:$AD,MATCH($A270&amp;" NCAA",AdvancedOpponentStats!$B:$B,0),COLUMN()-27))</f>
        <v>0.42</v>
      </c>
      <c r="AW270" s="39">
        <f>IFERROR(INDEX(AdvancedOpponentStats!$A:$AD,MATCH($A270,AdvancedOpponentStats!$B:$B,0),COLUMN()-27),INDEX(AdvancedOpponentStats!$A:$AD,MATCH($A270&amp;" NCAA",AdvancedOpponentStats!$B:$B,0),COLUMN()-27))</f>
        <v>0.51200000000000001</v>
      </c>
      <c r="AX270" s="39">
        <f>IFERROR(INDEX(AdvancedOpponentStats!$A:$AD,MATCH($A270,AdvancedOpponentStats!$B:$B,0),COLUMN()-27),INDEX(AdvancedOpponentStats!$A:$AD,MATCH($A270&amp;" NCAA",AdvancedOpponentStats!$B:$B,0),COLUMN()-27))</f>
        <v>48.8</v>
      </c>
      <c r="AY270" s="39">
        <f>IFERROR(INDEX(AdvancedOpponentStats!$A:$AD,MATCH($A270,AdvancedOpponentStats!$B:$B,0),COLUMN()-27),INDEX(AdvancedOpponentStats!$A:$AD,MATCH($A270&amp;" NCAA",AdvancedOpponentStats!$B:$B,0),COLUMN()-27))</f>
        <v>54.2</v>
      </c>
      <c r="AZ270" s="39">
        <f>IFERROR(INDEX(AdvancedOpponentStats!$A:$AD,MATCH($A270,AdvancedOpponentStats!$B:$B,0),COLUMN()-27),INDEX(AdvancedOpponentStats!$A:$AD,MATCH($A270&amp;" NCAA",AdvancedOpponentStats!$B:$B,0),COLUMN()-27))</f>
        <v>8.5</v>
      </c>
      <c r="BA270" s="39">
        <f>IFERROR(INDEX(AdvancedOpponentStats!$A:$AD,MATCH($A270,AdvancedOpponentStats!$B:$B,0),COLUMN()-27),INDEX(AdvancedOpponentStats!$A:$AD,MATCH($A270&amp;" NCAA",AdvancedOpponentStats!$B:$B,0),COLUMN()-27))</f>
        <v>7.5</v>
      </c>
      <c r="BB270" s="39">
        <f>IFERROR(INDEX(AdvancedOpponentStats!$A:$AD,MATCH($A270,AdvancedOpponentStats!$B:$B,0),COLUMN()-27),INDEX(AdvancedOpponentStats!$A:$AD,MATCH($A270&amp;" NCAA",AdvancedOpponentStats!$B:$B,0),COLUMN()-27))</f>
        <v>0.47799999999999998</v>
      </c>
      <c r="BC270" s="39">
        <f>IFERROR(INDEX(AdvancedOpponentStats!$A:$AD,MATCH($A270,AdvancedOpponentStats!$B:$B,0),COLUMN()-27),INDEX(AdvancedOpponentStats!$A:$AD,MATCH($A270&amp;" NCAA",AdvancedOpponentStats!$B:$B,0),COLUMN()-27))</f>
        <v>16.600000000000001</v>
      </c>
      <c r="BD270" s="39">
        <f>IFERROR(INDEX(AdvancedOpponentStats!$A:$AD,MATCH($A270,AdvancedOpponentStats!$B:$B,0),COLUMN()-27),INDEX(AdvancedOpponentStats!$A:$AD,MATCH($A270&amp;" NCAA",AdvancedOpponentStats!$B:$B,0),COLUMN()-27))</f>
        <v>27.8</v>
      </c>
      <c r="BE270" s="39">
        <f>IFERROR(INDEX(AdvancedOpponentStats!$A:$AD,MATCH($A270,AdvancedOpponentStats!$B:$B,0),COLUMN()-27),INDEX(AdvancedOpponentStats!$A:$AD,MATCH($A270&amp;" NCAA",AdvancedOpponentStats!$B:$B,0),COLUMN()-27))</f>
        <v>0.23</v>
      </c>
      <c r="BF270" s="41">
        <f>IFERROR(INDEX(TeamRankings!$A:$R,MATCH($A270,TeamRankings!$B:$B,0),COLUMN()-49),INDEX(TeamRankings!$A:$R,MATCH($A270&amp;" NCAA",TeamRankings!$B:$B,0),COLUMN()-49))</f>
        <v>4.29</v>
      </c>
      <c r="BG270" s="41">
        <f>IFERROR(INDEX(TeamRankings!$A:$R,MATCH($A270,TeamRankings!$B:$B,0),COLUMN()-48),INDEX(TeamRankings!$A:$R,MATCH($A270&amp;" NCAA",TeamRankings!$B:$B,0),COLUMN()-48))</f>
        <v>2.4900000000000002</v>
      </c>
      <c r="BH270" s="41">
        <f>IFERROR(INDEX(TeamRankings!$A:$R,MATCH($A270,TeamRankings!$B:$B,0),COLUMN()-47),INDEX(TeamRankings!$A:$R,MATCH($A270&amp;" NCAA",TeamRankings!$B:$B,0),COLUMN()-47))</f>
        <v>-0.75</v>
      </c>
      <c r="BI270" s="41">
        <f>IFERROR(INDEX(TeamRankings!$A:$R,MATCH($A270,TeamRankings!$B:$B,0),COLUMN()-47),INDEX(TeamRankings!$A:$R,MATCH($A270&amp;" NCAA",TeamRankings!$B:$B,0),COLUMN()-47))</f>
        <v>6.05</v>
      </c>
      <c r="BJ270" s="41">
        <f>IFERROR(INDEX(TeamRankings!$A:$R,MATCH($A270,TeamRankings!$B:$B,0),COLUMN()-47),INDEX(TeamRankings!$A:$R,MATCH($A270&amp;" NCAA",TeamRankings!$B:$B,0),COLUMN()-47))</f>
        <v>5.3</v>
      </c>
      <c r="BK270" s="41">
        <f>IFERROR(INDEX(TeamRankings!$A:$R,MATCH($A270,TeamRankings!$B:$B,0),COLUMN()-47),INDEX(TeamRankings!$A:$R,MATCH($A270&amp;" NCAA",TeamRankings!$B:$B,0),COLUMN()-47))</f>
        <v>104.72</v>
      </c>
      <c r="BL270" s="41">
        <f>IFERROR(INDEX(TeamRankings!$A:$R,MATCH($A270,TeamRankings!$B:$B,0),COLUMN()-47),INDEX(TeamRankings!$A:$R,MATCH($A270&amp;" NCAA",TeamRankings!$B:$B,0),COLUMN()-47))</f>
        <v>97.38</v>
      </c>
      <c r="BM270" s="41">
        <f>IFERROR(INDEX(TeamRankings!$A:$R,MATCH($A270,TeamRankings!$B:$B,0),COLUMN()-47),INDEX(TeamRankings!$A:$R,MATCH($A270&amp;" NCAA",TeamRankings!$B:$B,0),COLUMN()-47))</f>
        <v>7.34</v>
      </c>
      <c r="BN270">
        <f t="shared" si="78"/>
        <v>146</v>
      </c>
      <c r="BO270">
        <f t="shared" si="79"/>
        <v>80</v>
      </c>
      <c r="BP270">
        <f t="shared" si="65"/>
        <v>71.67647058823529</v>
      </c>
      <c r="BQ270" s="41" t="str">
        <f>INDEX(TeamRankings!$A:$R,MATCH($A270,TeamRankings!$B:$B,0),3)</f>
        <v>MWC</v>
      </c>
      <c r="BR270" s="40">
        <f t="shared" si="66"/>
        <v>6.1999999999999886</v>
      </c>
      <c r="BS270" s="40">
        <f t="shared" si="67"/>
        <v>1.9999999999999962E-2</v>
      </c>
      <c r="BT270" s="40">
        <f t="shared" si="68"/>
        <v>-4.7999999999999987E-2</v>
      </c>
      <c r="BU270" s="40">
        <f t="shared" si="69"/>
        <v>2.7000000000000024E-2</v>
      </c>
      <c r="BV270" s="40">
        <f t="shared" si="70"/>
        <v>2.4000000000000057</v>
      </c>
      <c r="BW270" s="40">
        <f t="shared" si="71"/>
        <v>3.3999999999999986</v>
      </c>
      <c r="BX270" s="40">
        <f t="shared" si="72"/>
        <v>-9.9999999999999645E-2</v>
      </c>
      <c r="BY270" s="40">
        <f t="shared" si="73"/>
        <v>2.5999999999999996</v>
      </c>
      <c r="BZ270" s="40">
        <f t="shared" si="74"/>
        <v>2.5000000000000022E-2</v>
      </c>
      <c r="CA270" s="40">
        <f t="shared" si="75"/>
        <v>-0.80000000000000071</v>
      </c>
      <c r="CB270" s="40">
        <f t="shared" si="76"/>
        <v>1.5999999999999979</v>
      </c>
      <c r="CC270" s="40">
        <f t="shared" si="77"/>
        <v>2.0999999999999991E-2</v>
      </c>
    </row>
    <row r="271" spans="1:81" x14ac:dyDescent="0.25">
      <c r="A271" t="s">
        <v>391</v>
      </c>
      <c r="B271">
        <f>IFERROR(INDEX(BasicStats!$A:$AH,MATCH($A271,BasicStats!$B:$B,0),COLUMN()+1),INDEX(BasicStats!$A:$AH,MATCH($A271&amp;" NCAA",BasicStats!$B:$B,0),COLUMN()+1))</f>
        <v>36</v>
      </c>
      <c r="C271">
        <f>IFERROR(INDEX(BasicStats!$A:$AH,MATCH($A271,BasicStats!$B:$B,0),COLUMN()+1),INDEX(BasicStats!$A:$AH,MATCH($A271&amp;" NCAA",BasicStats!$B:$B,0),COLUMN()+1))</f>
        <v>21</v>
      </c>
      <c r="D271">
        <f>IFERROR(INDEX(BasicStats!$A:$AH,MATCH($A271,BasicStats!$B:$B,0),COLUMN()+1),INDEX(BasicStats!$A:$AH,MATCH($A271&amp;" NCAA",BasicStats!$B:$B,0),COLUMN()+1))</f>
        <v>15</v>
      </c>
      <c r="E271">
        <f>IFERROR(INDEX(BasicStats!$A:$AH,MATCH($A271,BasicStats!$B:$B,0),COLUMN()+1),INDEX(BasicStats!$A:$AH,MATCH($A271&amp;" NCAA",BasicStats!$B:$B,0),COLUMN()+1))</f>
        <v>0.58299999999999996</v>
      </c>
      <c r="F271">
        <f>IFERROR(INDEX(BasicStats!$A:$AH,MATCH($A271,BasicStats!$B:$B,0),COLUMN()+1),INDEX(BasicStats!$A:$AH,MATCH($A271&amp;" NCAA",BasicStats!$B:$B,0),COLUMN()+1))</f>
        <v>6.13</v>
      </c>
      <c r="G271">
        <f>IFERROR(INDEX(BasicStats!$A:$AH,MATCH($A271,BasicStats!$B:$B,0),COLUMN()+1),INDEX(BasicStats!$A:$AH,MATCH($A271&amp;" NCAA",BasicStats!$B:$B,0),COLUMN()+1))</f>
        <v>3.62</v>
      </c>
      <c r="H271">
        <f>IFERROR(INDEX(BasicStats!$A:$AH,MATCH($A271,BasicStats!$B:$B,0),COLUMN()+1),INDEX(BasicStats!$A:$AH,MATCH($A271&amp;" NCAA",BasicStats!$B:$B,0),COLUMN()+1))</f>
        <v>7</v>
      </c>
      <c r="I271">
        <f>IFERROR(INDEX(BasicStats!$A:$AH,MATCH($A271,BasicStats!$B:$B,0),COLUMN()+1),INDEX(BasicStats!$A:$AH,MATCH($A271&amp;" NCAA",BasicStats!$B:$B,0),COLUMN()+1))</f>
        <v>9</v>
      </c>
      <c r="J271">
        <f>IFERROR(INDEX(BasicStats!$A:$AH,MATCH($A271,BasicStats!$B:$B,0),COLUMN()+1),INDEX(BasicStats!$A:$AH,MATCH($A271&amp;" NCAA",BasicStats!$B:$B,0),COLUMN()+1))</f>
        <v>12</v>
      </c>
      <c r="K271">
        <f>IFERROR(INDEX(BasicStats!$A:$AH,MATCH($A271,BasicStats!$B:$B,0),COLUMN()+1),INDEX(BasicStats!$A:$AH,MATCH($A271&amp;" NCAA",BasicStats!$B:$B,0),COLUMN()+1))</f>
        <v>4</v>
      </c>
      <c r="L271">
        <f>IFERROR(INDEX(BasicStats!$A:$AH,MATCH($A271,BasicStats!$B:$B,0),COLUMN()+1),INDEX(BasicStats!$A:$AH,MATCH($A271&amp;" NCAA",BasicStats!$B:$B,0),COLUMN()+1))</f>
        <v>5</v>
      </c>
      <c r="M271">
        <f>IFERROR(INDEX(BasicStats!$A:$AH,MATCH($A271,BasicStats!$B:$B,0),COLUMN()+1),INDEX(BasicStats!$A:$AH,MATCH($A271&amp;" NCAA",BasicStats!$B:$B,0),COLUMN()+1))</f>
        <v>9</v>
      </c>
      <c r="N271">
        <f>IFERROR(INDEX(BasicStats!$A:$AH,MATCH($A271,BasicStats!$B:$B,0),COLUMN()+1),INDEX(BasicStats!$A:$AH,MATCH($A271&amp;" NCAA",BasicStats!$B:$B,0),COLUMN()+1))</f>
        <v>2591</v>
      </c>
      <c r="O271">
        <f>IFERROR(INDEX(BasicStats!$A:$AH,MATCH($A271,BasicStats!$B:$B,0),COLUMN()+1),INDEX(BasicStats!$A:$AH,MATCH($A271&amp;" NCAA",BasicStats!$B:$B,0),COLUMN()+1))</f>
        <v>2455</v>
      </c>
      <c r="P271">
        <f>IFERROR(INDEX(BasicStats!$A:$AH,MATCH($A271,BasicStats!$B:$B,0),COLUMN()+1),INDEX(BasicStats!$A:$AH,MATCH($A271&amp;" NCAA",BasicStats!$B:$B,0),COLUMN()+1))</f>
        <v>0</v>
      </c>
      <c r="Q271">
        <f>IFERROR(INDEX(BasicStats!$A:$AH,MATCH($A271,BasicStats!$B:$B,0),COLUMN()+1),INDEX(BasicStats!$A:$AH,MATCH($A271&amp;" NCAA",BasicStats!$B:$B,0),COLUMN()+1))</f>
        <v>1460</v>
      </c>
      <c r="R271">
        <f>IFERROR(INDEX(BasicStats!$A:$AH,MATCH($A271,BasicStats!$B:$B,0),COLUMN()+1),INDEX(BasicStats!$A:$AH,MATCH($A271&amp;" NCAA",BasicStats!$B:$B,0),COLUMN()+1))</f>
        <v>914</v>
      </c>
      <c r="S271">
        <f>IFERROR(INDEX(BasicStats!$A:$AH,MATCH($A271,BasicStats!$B:$B,0),COLUMN()+1),INDEX(BasicStats!$A:$AH,MATCH($A271&amp;" NCAA",BasicStats!$B:$B,0),COLUMN()+1))</f>
        <v>2002</v>
      </c>
      <c r="T271">
        <f>IFERROR(INDEX(BasicStats!$A:$AH,MATCH($A271,BasicStats!$B:$B,0),COLUMN()+1),INDEX(BasicStats!$A:$AH,MATCH($A271&amp;" NCAA",BasicStats!$B:$B,0),COLUMN()+1))</f>
        <v>0.45700000000000002</v>
      </c>
      <c r="U271">
        <f>IFERROR(INDEX(BasicStats!$A:$AH,MATCH($A271,BasicStats!$B:$B,0),COLUMN()+1),INDEX(BasicStats!$A:$AH,MATCH($A271&amp;" NCAA",BasicStats!$B:$B,0),COLUMN()+1))</f>
        <v>284</v>
      </c>
      <c r="V271">
        <f>IFERROR(INDEX(BasicStats!$A:$AH,MATCH($A271,BasicStats!$B:$B,0),COLUMN()+1),INDEX(BasicStats!$A:$AH,MATCH($A271&amp;" NCAA",BasicStats!$B:$B,0),COLUMN()+1))</f>
        <v>808</v>
      </c>
      <c r="W271">
        <f>IFERROR(INDEX(BasicStats!$A:$AH,MATCH($A271,BasicStats!$B:$B,0),COLUMN()+1),INDEX(BasicStats!$A:$AH,MATCH($A271&amp;" NCAA",BasicStats!$B:$B,0),COLUMN()+1))</f>
        <v>0.35099999999999998</v>
      </c>
      <c r="X271">
        <f>IFERROR(INDEX(BasicStats!$A:$AH,MATCH($A271,BasicStats!$B:$B,0),COLUMN()+1),INDEX(BasicStats!$A:$AH,MATCH($A271&amp;" NCAA",BasicStats!$B:$B,0),COLUMN()+1))</f>
        <v>479</v>
      </c>
      <c r="Y271">
        <f>IFERROR(INDEX(BasicStats!$A:$AH,MATCH($A271,BasicStats!$B:$B,0),COLUMN()+1),INDEX(BasicStats!$A:$AH,MATCH($A271&amp;" NCAA",BasicStats!$B:$B,0),COLUMN()+1))</f>
        <v>641</v>
      </c>
      <c r="Z271">
        <f>IFERROR(INDEX(BasicStats!$A:$AH,MATCH($A271,BasicStats!$B:$B,0),COLUMN()+1),INDEX(BasicStats!$A:$AH,MATCH($A271&amp;" NCAA",BasicStats!$B:$B,0),COLUMN()+1))</f>
        <v>0.747</v>
      </c>
      <c r="AA271">
        <f>IFERROR(INDEX(BasicStats!$A:$AH,MATCH($A271,BasicStats!$B:$B,0),COLUMN()+1),INDEX(BasicStats!$A:$AH,MATCH($A271&amp;" NCAA",BasicStats!$B:$B,0),COLUMN()+1))</f>
        <v>290</v>
      </c>
      <c r="AB271">
        <f>IFERROR(INDEX(BasicStats!$A:$AH,MATCH($A271,BasicStats!$B:$B,0),COLUMN()+1),INDEX(BasicStats!$A:$AH,MATCH($A271&amp;" NCAA",BasicStats!$B:$B,0),COLUMN()+1))</f>
        <v>1238</v>
      </c>
      <c r="AC271">
        <f>IFERROR(INDEX(BasicStats!$A:$AH,MATCH($A271,BasicStats!$B:$B,0),COLUMN()+1),INDEX(BasicStats!$A:$AH,MATCH($A271&amp;" NCAA",BasicStats!$B:$B,0),COLUMN()+1))</f>
        <v>516</v>
      </c>
      <c r="AD271">
        <f>IFERROR(INDEX(BasicStats!$A:$AH,MATCH($A271,BasicStats!$B:$B,0),COLUMN()+1),INDEX(BasicStats!$A:$AH,MATCH($A271&amp;" NCAA",BasicStats!$B:$B,0),COLUMN()+1))</f>
        <v>204</v>
      </c>
      <c r="AE271">
        <f>IFERROR(INDEX(BasicStats!$A:$AH,MATCH($A271,BasicStats!$B:$B,0),COLUMN()+1),INDEX(BasicStats!$A:$AH,MATCH($A271&amp;" NCAA",BasicStats!$B:$B,0),COLUMN()+1))</f>
        <v>112</v>
      </c>
      <c r="AF271">
        <f>IFERROR(INDEX(BasicStats!$A:$AH,MATCH($A271,BasicStats!$B:$B,0),COLUMN()+1),INDEX(BasicStats!$A:$AH,MATCH($A271&amp;" NCAA",BasicStats!$B:$B,0),COLUMN()+1))</f>
        <v>466</v>
      </c>
      <c r="AG271" s="38">
        <f>IFERROR(INDEX(AdvancedStats!$A:$AD,MATCH($A271,AdvancedStats!$B:$B,0),COLUMN()-15),INDEX(AdvancedStats!$A:$AD,MATCH($A271&amp;" NCAA",AdvancedStats!$B:$B,0),COLUMN()-15))</f>
        <v>68</v>
      </c>
      <c r="AH271" s="38">
        <f>IFERROR(INDEX(AdvancedStats!$A:$AD,MATCH($A271,AdvancedStats!$B:$B,0),COLUMN()-15),INDEX(AdvancedStats!$A:$AD,MATCH($A271&amp;" NCAA",AdvancedStats!$B:$B,0),COLUMN()-15))</f>
        <v>104.4</v>
      </c>
      <c r="AI271" s="38">
        <f>IFERROR(INDEX(AdvancedStats!$A:$AD,MATCH($A271,AdvancedStats!$B:$B,0),COLUMN()-15),INDEX(AdvancedStats!$A:$AD,MATCH($A271&amp;" NCAA",AdvancedStats!$B:$B,0),COLUMN()-15))</f>
        <v>0.32</v>
      </c>
      <c r="AJ271" s="38">
        <f>IFERROR(INDEX(AdvancedStats!$A:$AD,MATCH($A271,AdvancedStats!$B:$B,0),COLUMN()-15),INDEX(AdvancedStats!$A:$AD,MATCH($A271&amp;" NCAA",AdvancedStats!$B:$B,0),COLUMN()-15))</f>
        <v>0.40400000000000003</v>
      </c>
      <c r="AK271" s="38">
        <f>IFERROR(INDEX(AdvancedStats!$A:$AD,MATCH($A271,AdvancedStats!$B:$B,0),COLUMN()-15),INDEX(AdvancedStats!$A:$AD,MATCH($A271&amp;" NCAA",AdvancedStats!$B:$B,0),COLUMN()-15))</f>
        <v>0.56200000000000006</v>
      </c>
      <c r="AL271" s="38">
        <f>IFERROR(INDEX(AdvancedStats!$A:$AD,MATCH($A271,AdvancedStats!$B:$B,0),COLUMN()-15),INDEX(AdvancedStats!$A:$AD,MATCH($A271&amp;" NCAA",AdvancedStats!$B:$B,0),COLUMN()-15))</f>
        <v>51.9</v>
      </c>
      <c r="AM271" s="38">
        <f>IFERROR(INDEX(AdvancedStats!$A:$AD,MATCH($A271,AdvancedStats!$B:$B,0),COLUMN()-15),INDEX(AdvancedStats!$A:$AD,MATCH($A271&amp;" NCAA",AdvancedStats!$B:$B,0),COLUMN()-15))</f>
        <v>56.5</v>
      </c>
      <c r="AN271" s="38">
        <f>IFERROR(INDEX(AdvancedStats!$A:$AD,MATCH($A271,AdvancedStats!$B:$B,0),COLUMN()-15),INDEX(AdvancedStats!$A:$AD,MATCH($A271&amp;" NCAA",AdvancedStats!$B:$B,0),COLUMN()-15))</f>
        <v>8.1999999999999993</v>
      </c>
      <c r="AO271" s="38">
        <f>IFERROR(INDEX(AdvancedStats!$A:$AD,MATCH($A271,AdvancedStats!$B:$B,0),COLUMN()-15),INDEX(AdvancedStats!$A:$AD,MATCH($A271&amp;" NCAA",AdvancedStats!$B:$B,0),COLUMN()-15))</f>
        <v>8.4</v>
      </c>
      <c r="AP271" s="38">
        <f>IFERROR(INDEX(AdvancedStats!$A:$AD,MATCH($A271,AdvancedStats!$B:$B,0),COLUMN()-15),INDEX(AdvancedStats!$A:$AD,MATCH($A271&amp;" NCAA",AdvancedStats!$B:$B,0),COLUMN()-15))</f>
        <v>0.52700000000000002</v>
      </c>
      <c r="AQ271" s="38">
        <f>IFERROR(INDEX(AdvancedStats!$A:$AD,MATCH($A271,AdvancedStats!$B:$B,0),COLUMN()-15),INDEX(AdvancedStats!$A:$AD,MATCH($A271&amp;" NCAA",AdvancedStats!$B:$B,0),COLUMN()-15))</f>
        <v>16.8</v>
      </c>
      <c r="AR271" s="38">
        <f>IFERROR(INDEX(AdvancedStats!$A:$AD,MATCH($A271,AdvancedStats!$B:$B,0),COLUMN()-15),INDEX(AdvancedStats!$A:$AD,MATCH($A271&amp;" NCAA",AdvancedStats!$B:$B,0),COLUMN()-15))</f>
        <v>24.7</v>
      </c>
      <c r="AS271" s="38">
        <f>IFERROR(INDEX(AdvancedStats!$A:$AD,MATCH($A271,AdvancedStats!$B:$B,0),COLUMN()-15),INDEX(AdvancedStats!$A:$AD,MATCH($A271&amp;" NCAA",AdvancedStats!$B:$B,0),COLUMN()-15))</f>
        <v>0.23899999999999999</v>
      </c>
      <c r="AT271" s="39">
        <f>IFERROR(INDEX(AdvancedOpponentStats!$A:$AD,MATCH($A271,AdvancedOpponentStats!$B:$B,0),COLUMN()-27),INDEX(AdvancedOpponentStats!$A:$AD,MATCH($A271&amp;" NCAA",AdvancedOpponentStats!$B:$B,0),COLUMN()-27))</f>
        <v>98.9</v>
      </c>
      <c r="AU271" s="39">
        <f>IFERROR(INDEX(AdvancedOpponentStats!$A:$AD,MATCH($A271,AdvancedOpponentStats!$B:$B,0),COLUMN()-27),INDEX(AdvancedOpponentStats!$A:$AD,MATCH($A271&amp;" NCAA",AdvancedOpponentStats!$B:$B,0),COLUMN()-27))</f>
        <v>0.36799999999999999</v>
      </c>
      <c r="AV271" s="39">
        <f>IFERROR(INDEX(AdvancedOpponentStats!$A:$AD,MATCH($A271,AdvancedOpponentStats!$B:$B,0),COLUMN()-27),INDEX(AdvancedOpponentStats!$A:$AD,MATCH($A271&amp;" NCAA",AdvancedOpponentStats!$B:$B,0),COLUMN()-27))</f>
        <v>0.32400000000000001</v>
      </c>
      <c r="AW271" s="39">
        <f>IFERROR(INDEX(AdvancedOpponentStats!$A:$AD,MATCH($A271,AdvancedOpponentStats!$B:$B,0),COLUMN()-27),INDEX(AdvancedOpponentStats!$A:$AD,MATCH($A271&amp;" NCAA",AdvancedOpponentStats!$B:$B,0),COLUMN()-27))</f>
        <v>0.53200000000000003</v>
      </c>
      <c r="AX271" s="39">
        <f>IFERROR(INDEX(AdvancedOpponentStats!$A:$AD,MATCH($A271,AdvancedOpponentStats!$B:$B,0),COLUMN()-27),INDEX(AdvancedOpponentStats!$A:$AD,MATCH($A271&amp;" NCAA",AdvancedOpponentStats!$B:$B,0),COLUMN()-27))</f>
        <v>48.1</v>
      </c>
      <c r="AY271" s="39">
        <f>IFERROR(INDEX(AdvancedOpponentStats!$A:$AD,MATCH($A271,AdvancedOpponentStats!$B:$B,0),COLUMN()-27),INDEX(AdvancedOpponentStats!$A:$AD,MATCH($A271&amp;" NCAA",AdvancedOpponentStats!$B:$B,0),COLUMN()-27))</f>
        <v>44.4</v>
      </c>
      <c r="AZ271" s="39">
        <f>IFERROR(INDEX(AdvancedOpponentStats!$A:$AD,MATCH($A271,AdvancedOpponentStats!$B:$B,0),COLUMN()-27),INDEX(AdvancedOpponentStats!$A:$AD,MATCH($A271&amp;" NCAA",AdvancedOpponentStats!$B:$B,0),COLUMN()-27))</f>
        <v>9.6</v>
      </c>
      <c r="BA271" s="39">
        <f>IFERROR(INDEX(AdvancedOpponentStats!$A:$AD,MATCH($A271,AdvancedOpponentStats!$B:$B,0),COLUMN()-27),INDEX(AdvancedOpponentStats!$A:$AD,MATCH($A271&amp;" NCAA",AdvancedOpponentStats!$B:$B,0),COLUMN()-27))</f>
        <v>9.8000000000000007</v>
      </c>
      <c r="BB271" s="39">
        <f>IFERROR(INDEX(AdvancedOpponentStats!$A:$AD,MATCH($A271,AdvancedOpponentStats!$B:$B,0),COLUMN()-27),INDEX(AdvancedOpponentStats!$A:$AD,MATCH($A271&amp;" NCAA",AdvancedOpponentStats!$B:$B,0),COLUMN()-27))</f>
        <v>0.49199999999999999</v>
      </c>
      <c r="BC271" s="39">
        <f>IFERROR(INDEX(AdvancedOpponentStats!$A:$AD,MATCH($A271,AdvancedOpponentStats!$B:$B,0),COLUMN()-27),INDEX(AdvancedOpponentStats!$A:$AD,MATCH($A271&amp;" NCAA",AdvancedOpponentStats!$B:$B,0),COLUMN()-27))</f>
        <v>16</v>
      </c>
      <c r="BD271" s="39">
        <f>IFERROR(INDEX(AdvancedOpponentStats!$A:$AD,MATCH($A271,AdvancedOpponentStats!$B:$B,0),COLUMN()-27),INDEX(AdvancedOpponentStats!$A:$AD,MATCH($A271&amp;" NCAA",AdvancedOpponentStats!$B:$B,0),COLUMN()-27))</f>
        <v>21.8</v>
      </c>
      <c r="BE271" s="39">
        <f>IFERROR(INDEX(AdvancedOpponentStats!$A:$AD,MATCH($A271,AdvancedOpponentStats!$B:$B,0),COLUMN()-27),INDEX(AdvancedOpponentStats!$A:$AD,MATCH($A271&amp;" NCAA",AdvancedOpponentStats!$B:$B,0),COLUMN()-27))</f>
        <v>0.26600000000000001</v>
      </c>
      <c r="BF271" s="41">
        <f>IFERROR(INDEX(TeamRankings!$A:$R,MATCH($A271,TeamRankings!$B:$B,0),COLUMN()-49),INDEX(TeamRankings!$A:$R,MATCH($A271&amp;" NCAA",TeamRankings!$B:$B,0),COLUMN()-49))</f>
        <v>3.78</v>
      </c>
      <c r="BG271" s="41">
        <f>IFERROR(INDEX(TeamRankings!$A:$R,MATCH($A271,TeamRankings!$B:$B,0),COLUMN()-48),INDEX(TeamRankings!$A:$R,MATCH($A271&amp;" NCAA",TeamRankings!$B:$B,0),COLUMN()-48))</f>
        <v>3.62</v>
      </c>
      <c r="BH271" s="41">
        <f>IFERROR(INDEX(TeamRankings!$A:$R,MATCH($A271,TeamRankings!$B:$B,0),COLUMN()-47),INDEX(TeamRankings!$A:$R,MATCH($A271&amp;" NCAA",TeamRankings!$B:$B,0),COLUMN()-47))</f>
        <v>1.45</v>
      </c>
      <c r="BI271" s="41">
        <f>IFERROR(INDEX(TeamRankings!$A:$R,MATCH($A271,TeamRankings!$B:$B,0),COLUMN()-47),INDEX(TeamRankings!$A:$R,MATCH($A271&amp;" NCAA",TeamRankings!$B:$B,0),COLUMN()-47))</f>
        <v>4.6900000000000004</v>
      </c>
      <c r="BJ271" s="41">
        <f>IFERROR(INDEX(TeamRankings!$A:$R,MATCH($A271,TeamRankings!$B:$B,0),COLUMN()-47),INDEX(TeamRankings!$A:$R,MATCH($A271&amp;" NCAA",TeamRankings!$B:$B,0),COLUMN()-47))</f>
        <v>6.13</v>
      </c>
      <c r="BK271" s="41">
        <f>IFERROR(INDEX(TeamRankings!$A:$R,MATCH($A271,TeamRankings!$B:$B,0),COLUMN()-47),INDEX(TeamRankings!$A:$R,MATCH($A271&amp;" NCAA",TeamRankings!$B:$B,0),COLUMN()-47))</f>
        <v>106.44</v>
      </c>
      <c r="BL271" s="41">
        <f>IFERROR(INDEX(TeamRankings!$A:$R,MATCH($A271,TeamRankings!$B:$B,0),COLUMN()-47),INDEX(TeamRankings!$A:$R,MATCH($A271&amp;" NCAA",TeamRankings!$B:$B,0),COLUMN()-47))</f>
        <v>97.03</v>
      </c>
      <c r="BM271" s="41">
        <f>IFERROR(INDEX(TeamRankings!$A:$R,MATCH($A271,TeamRankings!$B:$B,0),COLUMN()-47),INDEX(TeamRankings!$A:$R,MATCH($A271&amp;" NCAA",TeamRankings!$B:$B,0),COLUMN()-47))</f>
        <v>9.41</v>
      </c>
      <c r="BN271">
        <f t="shared" si="78"/>
        <v>116</v>
      </c>
      <c r="BO271">
        <f t="shared" si="79"/>
        <v>75</v>
      </c>
      <c r="BP271">
        <f t="shared" si="65"/>
        <v>71.972222222222229</v>
      </c>
      <c r="BQ271" s="41" t="str">
        <f>INDEX(TeamRankings!$A:$R,MATCH($A271,TeamRankings!$B:$B,0),3)</f>
        <v>WCC</v>
      </c>
      <c r="BR271" s="40">
        <f t="shared" si="66"/>
        <v>5.5</v>
      </c>
      <c r="BS271" s="40">
        <f t="shared" si="67"/>
        <v>-4.7999999999999987E-2</v>
      </c>
      <c r="BT271" s="40">
        <f t="shared" si="68"/>
        <v>8.0000000000000016E-2</v>
      </c>
      <c r="BU271" s="40">
        <f t="shared" si="69"/>
        <v>3.0000000000000027E-2</v>
      </c>
      <c r="BV271" s="40">
        <f t="shared" si="70"/>
        <v>3.7999999999999972</v>
      </c>
      <c r="BW271" s="40">
        <f t="shared" si="71"/>
        <v>12.100000000000001</v>
      </c>
      <c r="BX271" s="40">
        <f t="shared" si="72"/>
        <v>-1.4000000000000004</v>
      </c>
      <c r="BY271" s="40">
        <f t="shared" si="73"/>
        <v>-1.4000000000000004</v>
      </c>
      <c r="BZ271" s="40">
        <f t="shared" si="74"/>
        <v>3.5000000000000031E-2</v>
      </c>
      <c r="CA271" s="40">
        <f t="shared" si="75"/>
        <v>0.80000000000000071</v>
      </c>
      <c r="CB271" s="40">
        <f t="shared" si="76"/>
        <v>2.8999999999999986</v>
      </c>
      <c r="CC271" s="40">
        <f t="shared" si="77"/>
        <v>-2.7000000000000024E-2</v>
      </c>
    </row>
    <row r="272" spans="1:81" x14ac:dyDescent="0.25">
      <c r="A272" t="s">
        <v>392</v>
      </c>
      <c r="B272">
        <f>IFERROR(INDEX(BasicStats!$A:$AH,MATCH($A272,BasicStats!$B:$B,0),COLUMN()+1),INDEX(BasicStats!$A:$AH,MATCH($A272&amp;" NCAA",BasicStats!$B:$B,0),COLUMN()+1))</f>
        <v>31</v>
      </c>
      <c r="C272">
        <f>IFERROR(INDEX(BasicStats!$A:$AH,MATCH($A272,BasicStats!$B:$B,0),COLUMN()+1),INDEX(BasicStats!$A:$AH,MATCH($A272&amp;" NCAA",BasicStats!$B:$B,0),COLUMN()+1))</f>
        <v>21</v>
      </c>
      <c r="D272">
        <f>IFERROR(INDEX(BasicStats!$A:$AH,MATCH($A272,BasicStats!$B:$B,0),COLUMN()+1),INDEX(BasicStats!$A:$AH,MATCH($A272&amp;" NCAA",BasicStats!$B:$B,0),COLUMN()+1))</f>
        <v>10</v>
      </c>
      <c r="E272">
        <f>IFERROR(INDEX(BasicStats!$A:$AH,MATCH($A272,BasicStats!$B:$B,0),COLUMN()+1),INDEX(BasicStats!$A:$AH,MATCH($A272&amp;" NCAA",BasicStats!$B:$B,0),COLUMN()+1))</f>
        <v>0.67700000000000005</v>
      </c>
      <c r="F272">
        <f>IFERROR(INDEX(BasicStats!$A:$AH,MATCH($A272,BasicStats!$B:$B,0),COLUMN()+1),INDEX(BasicStats!$A:$AH,MATCH($A272&amp;" NCAA",BasicStats!$B:$B,0),COLUMN()+1))</f>
        <v>8.58</v>
      </c>
      <c r="G272">
        <f>IFERROR(INDEX(BasicStats!$A:$AH,MATCH($A272,BasicStats!$B:$B,0),COLUMN()+1),INDEX(BasicStats!$A:$AH,MATCH($A272&amp;" NCAA",BasicStats!$B:$B,0),COLUMN()+1))</f>
        <v>1.1399999999999999</v>
      </c>
      <c r="H272">
        <f>IFERROR(INDEX(BasicStats!$A:$AH,MATCH($A272,BasicStats!$B:$B,0),COLUMN()+1),INDEX(BasicStats!$A:$AH,MATCH($A272&amp;" NCAA",BasicStats!$B:$B,0),COLUMN()+1))</f>
        <v>9</v>
      </c>
      <c r="I272">
        <f>IFERROR(INDEX(BasicStats!$A:$AH,MATCH($A272,BasicStats!$B:$B,0),COLUMN()+1),INDEX(BasicStats!$A:$AH,MATCH($A272&amp;" NCAA",BasicStats!$B:$B,0),COLUMN()+1))</f>
        <v>7</v>
      </c>
      <c r="J272">
        <f>IFERROR(INDEX(BasicStats!$A:$AH,MATCH($A272,BasicStats!$B:$B,0),COLUMN()+1),INDEX(BasicStats!$A:$AH,MATCH($A272&amp;" NCAA",BasicStats!$B:$B,0),COLUMN()+1))</f>
        <v>13</v>
      </c>
      <c r="K272">
        <f>IFERROR(INDEX(BasicStats!$A:$AH,MATCH($A272,BasicStats!$B:$B,0),COLUMN()+1),INDEX(BasicStats!$A:$AH,MATCH($A272&amp;" NCAA",BasicStats!$B:$B,0),COLUMN()+1))</f>
        <v>3</v>
      </c>
      <c r="L272">
        <f>IFERROR(INDEX(BasicStats!$A:$AH,MATCH($A272,BasicStats!$B:$B,0),COLUMN()+1),INDEX(BasicStats!$A:$AH,MATCH($A272&amp;" NCAA",BasicStats!$B:$B,0),COLUMN()+1))</f>
        <v>6</v>
      </c>
      <c r="M272">
        <f>IFERROR(INDEX(BasicStats!$A:$AH,MATCH($A272,BasicStats!$B:$B,0),COLUMN()+1),INDEX(BasicStats!$A:$AH,MATCH($A272&amp;" NCAA",BasicStats!$B:$B,0),COLUMN()+1))</f>
        <v>5</v>
      </c>
      <c r="N272">
        <f>IFERROR(INDEX(BasicStats!$A:$AH,MATCH($A272,BasicStats!$B:$B,0),COLUMN()+1),INDEX(BasicStats!$A:$AH,MATCH($A272&amp;" NCAA",BasicStats!$B:$B,0),COLUMN()+1))</f>
        <v>2358</v>
      </c>
      <c r="O272">
        <f>IFERROR(INDEX(BasicStats!$A:$AH,MATCH($A272,BasicStats!$B:$B,0),COLUMN()+1),INDEX(BasicStats!$A:$AH,MATCH($A272&amp;" NCAA",BasicStats!$B:$B,0),COLUMN()+1))</f>
        <v>2101</v>
      </c>
      <c r="P272">
        <f>IFERROR(INDEX(BasicStats!$A:$AH,MATCH($A272,BasicStats!$B:$B,0),COLUMN()+1),INDEX(BasicStats!$A:$AH,MATCH($A272&amp;" NCAA",BasicStats!$B:$B,0),COLUMN()+1))</f>
        <v>0</v>
      </c>
      <c r="Q272">
        <f>IFERROR(INDEX(BasicStats!$A:$AH,MATCH($A272,BasicStats!$B:$B,0),COLUMN()+1),INDEX(BasicStats!$A:$AH,MATCH($A272&amp;" NCAA",BasicStats!$B:$B,0),COLUMN()+1))</f>
        <v>1250</v>
      </c>
      <c r="R272">
        <f>IFERROR(INDEX(BasicStats!$A:$AH,MATCH($A272,BasicStats!$B:$B,0),COLUMN()+1),INDEX(BasicStats!$A:$AH,MATCH($A272&amp;" NCAA",BasicStats!$B:$B,0),COLUMN()+1))</f>
        <v>864</v>
      </c>
      <c r="S272">
        <f>IFERROR(INDEX(BasicStats!$A:$AH,MATCH($A272,BasicStats!$B:$B,0),COLUMN()+1),INDEX(BasicStats!$A:$AH,MATCH($A272&amp;" NCAA",BasicStats!$B:$B,0),COLUMN()+1))</f>
        <v>1852</v>
      </c>
      <c r="T272">
        <f>IFERROR(INDEX(BasicStats!$A:$AH,MATCH($A272,BasicStats!$B:$B,0),COLUMN()+1),INDEX(BasicStats!$A:$AH,MATCH($A272&amp;" NCAA",BasicStats!$B:$B,0),COLUMN()+1))</f>
        <v>0.46700000000000003</v>
      </c>
      <c r="U272">
        <f>IFERROR(INDEX(BasicStats!$A:$AH,MATCH($A272,BasicStats!$B:$B,0),COLUMN()+1),INDEX(BasicStats!$A:$AH,MATCH($A272&amp;" NCAA",BasicStats!$B:$B,0),COLUMN()+1))</f>
        <v>258</v>
      </c>
      <c r="V272">
        <f>IFERROR(INDEX(BasicStats!$A:$AH,MATCH($A272,BasicStats!$B:$B,0),COLUMN()+1),INDEX(BasicStats!$A:$AH,MATCH($A272&amp;" NCAA",BasicStats!$B:$B,0),COLUMN()+1))</f>
        <v>728</v>
      </c>
      <c r="W272">
        <f>IFERROR(INDEX(BasicStats!$A:$AH,MATCH($A272,BasicStats!$B:$B,0),COLUMN()+1),INDEX(BasicStats!$A:$AH,MATCH($A272&amp;" NCAA",BasicStats!$B:$B,0),COLUMN()+1))</f>
        <v>0.35399999999999998</v>
      </c>
      <c r="X272">
        <f>IFERROR(INDEX(BasicStats!$A:$AH,MATCH($A272,BasicStats!$B:$B,0),COLUMN()+1),INDEX(BasicStats!$A:$AH,MATCH($A272&amp;" NCAA",BasicStats!$B:$B,0),COLUMN()+1))</f>
        <v>372</v>
      </c>
      <c r="Y272">
        <f>IFERROR(INDEX(BasicStats!$A:$AH,MATCH($A272,BasicStats!$B:$B,0),COLUMN()+1),INDEX(BasicStats!$A:$AH,MATCH($A272&amp;" NCAA",BasicStats!$B:$B,0),COLUMN()+1))</f>
        <v>568</v>
      </c>
      <c r="Z272">
        <f>IFERROR(INDEX(BasicStats!$A:$AH,MATCH($A272,BasicStats!$B:$B,0),COLUMN()+1),INDEX(BasicStats!$A:$AH,MATCH($A272&amp;" NCAA",BasicStats!$B:$B,0),COLUMN()+1))</f>
        <v>0.65500000000000003</v>
      </c>
      <c r="AA272">
        <f>IFERROR(INDEX(BasicStats!$A:$AH,MATCH($A272,BasicStats!$B:$B,0),COLUMN()+1),INDEX(BasicStats!$A:$AH,MATCH($A272&amp;" NCAA",BasicStats!$B:$B,0),COLUMN()+1))</f>
        <v>340</v>
      </c>
      <c r="AB272">
        <f>IFERROR(INDEX(BasicStats!$A:$AH,MATCH($A272,BasicStats!$B:$B,0),COLUMN()+1),INDEX(BasicStats!$A:$AH,MATCH($A272&amp;" NCAA",BasicStats!$B:$B,0),COLUMN()+1))</f>
        <v>1137</v>
      </c>
      <c r="AC272">
        <f>IFERROR(INDEX(BasicStats!$A:$AH,MATCH($A272,BasicStats!$B:$B,0),COLUMN()+1),INDEX(BasicStats!$A:$AH,MATCH($A272&amp;" NCAA",BasicStats!$B:$B,0),COLUMN()+1))</f>
        <v>439</v>
      </c>
      <c r="AD272">
        <f>IFERROR(INDEX(BasicStats!$A:$AH,MATCH($A272,BasicStats!$B:$B,0),COLUMN()+1),INDEX(BasicStats!$A:$AH,MATCH($A272&amp;" NCAA",BasicStats!$B:$B,0),COLUMN()+1))</f>
        <v>188</v>
      </c>
      <c r="AE272">
        <f>IFERROR(INDEX(BasicStats!$A:$AH,MATCH($A272,BasicStats!$B:$B,0),COLUMN()+1),INDEX(BasicStats!$A:$AH,MATCH($A272&amp;" NCAA",BasicStats!$B:$B,0),COLUMN()+1))</f>
        <v>104</v>
      </c>
      <c r="AF272">
        <f>IFERROR(INDEX(BasicStats!$A:$AH,MATCH($A272,BasicStats!$B:$B,0),COLUMN()+1),INDEX(BasicStats!$A:$AH,MATCH($A272&amp;" NCAA",BasicStats!$B:$B,0),COLUMN()+1))</f>
        <v>321</v>
      </c>
      <c r="AG272" s="38">
        <f>IFERROR(INDEX(AdvancedStats!$A:$AD,MATCH($A272,AdvancedStats!$B:$B,0),COLUMN()-15),INDEX(AdvancedStats!$A:$AD,MATCH($A272&amp;" NCAA",AdvancedStats!$B:$B,0),COLUMN()-15))</f>
        <v>67.3</v>
      </c>
      <c r="AH272" s="38">
        <f>IFERROR(INDEX(AdvancedStats!$A:$AD,MATCH($A272,AdvancedStats!$B:$B,0),COLUMN()-15),INDEX(AdvancedStats!$A:$AD,MATCH($A272&amp;" NCAA",AdvancedStats!$B:$B,0),COLUMN()-15))</f>
        <v>112.1</v>
      </c>
      <c r="AI272" s="38">
        <f>IFERROR(INDEX(AdvancedStats!$A:$AD,MATCH($A272,AdvancedStats!$B:$B,0),COLUMN()-15),INDEX(AdvancedStats!$A:$AD,MATCH($A272&amp;" NCAA",AdvancedStats!$B:$B,0),COLUMN()-15))</f>
        <v>0.307</v>
      </c>
      <c r="AJ272" s="38">
        <f>IFERROR(INDEX(AdvancedStats!$A:$AD,MATCH($A272,AdvancedStats!$B:$B,0),COLUMN()-15),INDEX(AdvancedStats!$A:$AD,MATCH($A272&amp;" NCAA",AdvancedStats!$B:$B,0),COLUMN()-15))</f>
        <v>0.39300000000000002</v>
      </c>
      <c r="AK272" s="38">
        <f>IFERROR(INDEX(AdvancedStats!$A:$AD,MATCH($A272,AdvancedStats!$B:$B,0),COLUMN()-15),INDEX(AdvancedStats!$A:$AD,MATCH($A272&amp;" NCAA",AdvancedStats!$B:$B,0),COLUMN()-15))</f>
        <v>0.55600000000000005</v>
      </c>
      <c r="AL272" s="38">
        <f>IFERROR(INDEX(AdvancedStats!$A:$AD,MATCH($A272,AdvancedStats!$B:$B,0),COLUMN()-15),INDEX(AdvancedStats!$A:$AD,MATCH($A272&amp;" NCAA",AdvancedStats!$B:$B,0),COLUMN()-15))</f>
        <v>52.2</v>
      </c>
      <c r="AM272" s="38">
        <f>IFERROR(INDEX(AdvancedStats!$A:$AD,MATCH($A272,AdvancedStats!$B:$B,0),COLUMN()-15),INDEX(AdvancedStats!$A:$AD,MATCH($A272&amp;" NCAA",AdvancedStats!$B:$B,0),COLUMN()-15))</f>
        <v>50.8</v>
      </c>
      <c r="AN272" s="38">
        <f>IFERROR(INDEX(AdvancedStats!$A:$AD,MATCH($A272,AdvancedStats!$B:$B,0),COLUMN()-15),INDEX(AdvancedStats!$A:$AD,MATCH($A272&amp;" NCAA",AdvancedStats!$B:$B,0),COLUMN()-15))</f>
        <v>8.9</v>
      </c>
      <c r="AO272" s="38">
        <f>IFERROR(INDEX(AdvancedStats!$A:$AD,MATCH($A272,AdvancedStats!$B:$B,0),COLUMN()-15),INDEX(AdvancedStats!$A:$AD,MATCH($A272&amp;" NCAA",AdvancedStats!$B:$B,0),COLUMN()-15))</f>
        <v>8.8000000000000007</v>
      </c>
      <c r="AP272" s="38">
        <f>IFERROR(INDEX(AdvancedStats!$A:$AD,MATCH($A272,AdvancedStats!$B:$B,0),COLUMN()-15),INDEX(AdvancedStats!$A:$AD,MATCH($A272&amp;" NCAA",AdvancedStats!$B:$B,0),COLUMN()-15))</f>
        <v>0.53600000000000003</v>
      </c>
      <c r="AQ272" s="38">
        <f>IFERROR(INDEX(AdvancedStats!$A:$AD,MATCH($A272,AdvancedStats!$B:$B,0),COLUMN()-15),INDEX(AdvancedStats!$A:$AD,MATCH($A272&amp;" NCAA",AdvancedStats!$B:$B,0),COLUMN()-15))</f>
        <v>13.1</v>
      </c>
      <c r="AR272" s="38">
        <f>IFERROR(INDEX(AdvancedStats!$A:$AD,MATCH($A272,AdvancedStats!$B:$B,0),COLUMN()-15),INDEX(AdvancedStats!$A:$AD,MATCH($A272&amp;" NCAA",AdvancedStats!$B:$B,0),COLUMN()-15))</f>
        <v>30.8</v>
      </c>
      <c r="AS272" s="38">
        <f>IFERROR(INDEX(AdvancedStats!$A:$AD,MATCH($A272,AdvancedStats!$B:$B,0),COLUMN()-15),INDEX(AdvancedStats!$A:$AD,MATCH($A272&amp;" NCAA",AdvancedStats!$B:$B,0),COLUMN()-15))</f>
        <v>0.20100000000000001</v>
      </c>
      <c r="AT272" s="39">
        <f>IFERROR(INDEX(AdvancedOpponentStats!$A:$AD,MATCH($A272,AdvancedOpponentStats!$B:$B,0),COLUMN()-27),INDEX(AdvancedOpponentStats!$A:$AD,MATCH($A272&amp;" NCAA",AdvancedOpponentStats!$B:$B,0),COLUMN()-27))</f>
        <v>99.9</v>
      </c>
      <c r="AU272" s="39">
        <f>IFERROR(INDEX(AdvancedOpponentStats!$A:$AD,MATCH($A272,AdvancedOpponentStats!$B:$B,0),COLUMN()-27),INDEX(AdvancedOpponentStats!$A:$AD,MATCH($A272&amp;" NCAA",AdvancedOpponentStats!$B:$B,0),COLUMN()-27))</f>
        <v>0.30299999999999999</v>
      </c>
      <c r="AV272" s="39">
        <f>IFERROR(INDEX(AdvancedOpponentStats!$A:$AD,MATCH($A272,AdvancedOpponentStats!$B:$B,0),COLUMN()-27),INDEX(AdvancedOpponentStats!$A:$AD,MATCH($A272&amp;" NCAA",AdvancedOpponentStats!$B:$B,0),COLUMN()-27))</f>
        <v>0.33200000000000002</v>
      </c>
      <c r="AW272" s="39">
        <f>IFERROR(INDEX(AdvancedOpponentStats!$A:$AD,MATCH($A272,AdvancedOpponentStats!$B:$B,0),COLUMN()-27),INDEX(AdvancedOpponentStats!$A:$AD,MATCH($A272&amp;" NCAA",AdvancedOpponentStats!$B:$B,0),COLUMN()-27))</f>
        <v>0.52100000000000002</v>
      </c>
      <c r="AX272" s="39">
        <f>IFERROR(INDEX(AdvancedOpponentStats!$A:$AD,MATCH($A272,AdvancedOpponentStats!$B:$B,0),COLUMN()-27),INDEX(AdvancedOpponentStats!$A:$AD,MATCH($A272&amp;" NCAA",AdvancedOpponentStats!$B:$B,0),COLUMN()-27))</f>
        <v>47.8</v>
      </c>
      <c r="AY272" s="39">
        <f>IFERROR(INDEX(AdvancedOpponentStats!$A:$AD,MATCH($A272,AdvancedOpponentStats!$B:$B,0),COLUMN()-27),INDEX(AdvancedOpponentStats!$A:$AD,MATCH($A272&amp;" NCAA",AdvancedOpponentStats!$B:$B,0),COLUMN()-27))</f>
        <v>43.5</v>
      </c>
      <c r="AZ272" s="39">
        <f>IFERROR(INDEX(AdvancedOpponentStats!$A:$AD,MATCH($A272,AdvancedOpponentStats!$B:$B,0),COLUMN()-27),INDEX(AdvancedOpponentStats!$A:$AD,MATCH($A272&amp;" NCAA",AdvancedOpponentStats!$B:$B,0),COLUMN()-27))</f>
        <v>7.1</v>
      </c>
      <c r="BA272" s="39">
        <f>IFERROR(INDEX(AdvancedOpponentStats!$A:$AD,MATCH($A272,AdvancedOpponentStats!$B:$B,0),COLUMN()-27),INDEX(AdvancedOpponentStats!$A:$AD,MATCH($A272&amp;" NCAA",AdvancedOpponentStats!$B:$B,0),COLUMN()-27))</f>
        <v>10.7</v>
      </c>
      <c r="BB272" s="39">
        <f>IFERROR(INDEX(AdvancedOpponentStats!$A:$AD,MATCH($A272,AdvancedOpponentStats!$B:$B,0),COLUMN()-27),INDEX(AdvancedOpponentStats!$A:$AD,MATCH($A272&amp;" NCAA",AdvancedOpponentStats!$B:$B,0),COLUMN()-27))</f>
        <v>0.48599999999999999</v>
      </c>
      <c r="BC272" s="39">
        <f>IFERROR(INDEX(AdvancedOpponentStats!$A:$AD,MATCH($A272,AdvancedOpponentStats!$B:$B,0),COLUMN()-27),INDEX(AdvancedOpponentStats!$A:$AD,MATCH($A272&amp;" NCAA",AdvancedOpponentStats!$B:$B,0),COLUMN()-27))</f>
        <v>15.3</v>
      </c>
      <c r="BD272" s="39">
        <f>IFERROR(INDEX(AdvancedOpponentStats!$A:$AD,MATCH($A272,AdvancedOpponentStats!$B:$B,0),COLUMN()-27),INDEX(AdvancedOpponentStats!$A:$AD,MATCH($A272&amp;" NCAA",AdvancedOpponentStats!$B:$B,0),COLUMN()-27))</f>
        <v>25.7</v>
      </c>
      <c r="BE272" s="39">
        <f>IFERROR(INDEX(AdvancedOpponentStats!$A:$AD,MATCH($A272,AdvancedOpponentStats!$B:$B,0),COLUMN()-27),INDEX(AdvancedOpponentStats!$A:$AD,MATCH($A272&amp;" NCAA",AdvancedOpponentStats!$B:$B,0),COLUMN()-27))</f>
        <v>0.219</v>
      </c>
      <c r="BF272" s="41">
        <f>IFERROR(INDEX(TeamRankings!$A:$R,MATCH($A272,TeamRankings!$B:$B,0),COLUMN()-49),INDEX(TeamRankings!$A:$R,MATCH($A272&amp;" NCAA",TeamRankings!$B:$B,0),COLUMN()-49))</f>
        <v>8.2899999999999991</v>
      </c>
      <c r="BG272" s="41">
        <f>IFERROR(INDEX(TeamRankings!$A:$R,MATCH($A272,TeamRankings!$B:$B,0),COLUMN()-48),INDEX(TeamRankings!$A:$R,MATCH($A272&amp;" NCAA",TeamRankings!$B:$B,0),COLUMN()-48))</f>
        <v>1.1399999999999999</v>
      </c>
      <c r="BH272" s="41">
        <f>IFERROR(INDEX(TeamRankings!$A:$R,MATCH($A272,TeamRankings!$B:$B,0),COLUMN()-47),INDEX(TeamRankings!$A:$R,MATCH($A272&amp;" NCAA",TeamRankings!$B:$B,0),COLUMN()-47))</f>
        <v>4.3600000000000003</v>
      </c>
      <c r="BI272" s="41">
        <f>IFERROR(INDEX(TeamRankings!$A:$R,MATCH($A272,TeamRankings!$B:$B,0),COLUMN()-47),INDEX(TeamRankings!$A:$R,MATCH($A272&amp;" NCAA",TeamRankings!$B:$B,0),COLUMN()-47))</f>
        <v>4.22</v>
      </c>
      <c r="BJ272" s="41">
        <f>IFERROR(INDEX(TeamRankings!$A:$R,MATCH($A272,TeamRankings!$B:$B,0),COLUMN()-47),INDEX(TeamRankings!$A:$R,MATCH($A272&amp;" NCAA",TeamRankings!$B:$B,0),COLUMN()-47))</f>
        <v>8.58</v>
      </c>
      <c r="BK272" s="41">
        <f>IFERROR(INDEX(TeamRankings!$A:$R,MATCH($A272,TeamRankings!$B:$B,0),COLUMN()-47),INDEX(TeamRankings!$A:$R,MATCH($A272&amp;" NCAA",TeamRankings!$B:$B,0),COLUMN()-47))</f>
        <v>112.02</v>
      </c>
      <c r="BL272" s="41">
        <f>IFERROR(INDEX(TeamRankings!$A:$R,MATCH($A272,TeamRankings!$B:$B,0),COLUMN()-47),INDEX(TeamRankings!$A:$R,MATCH($A272&amp;" NCAA",TeamRankings!$B:$B,0),COLUMN()-47))</f>
        <v>98.85</v>
      </c>
      <c r="BM272" s="41">
        <f>IFERROR(INDEX(TeamRankings!$A:$R,MATCH($A272,TeamRankings!$B:$B,0),COLUMN()-47),INDEX(TeamRankings!$A:$R,MATCH($A272&amp;" NCAA",TeamRankings!$B:$B,0),COLUMN()-47))</f>
        <v>13.17</v>
      </c>
      <c r="BN272">
        <f t="shared" si="78"/>
        <v>45</v>
      </c>
      <c r="BO272">
        <f t="shared" si="79"/>
        <v>107</v>
      </c>
      <c r="BP272">
        <f t="shared" si="65"/>
        <v>76.064516129032256</v>
      </c>
      <c r="BQ272" s="41" t="str">
        <f>INDEX(TeamRankings!$A:$R,MATCH($A272,TeamRankings!$B:$B,0),3)</f>
        <v>WCC</v>
      </c>
      <c r="BR272" s="40">
        <f t="shared" si="66"/>
        <v>12.199999999999989</v>
      </c>
      <c r="BS272" s="40">
        <f t="shared" si="67"/>
        <v>4.0000000000000036E-3</v>
      </c>
      <c r="BT272" s="40">
        <f t="shared" si="68"/>
        <v>6.0999999999999999E-2</v>
      </c>
      <c r="BU272" s="40">
        <f t="shared" si="69"/>
        <v>3.5000000000000031E-2</v>
      </c>
      <c r="BV272" s="40">
        <f t="shared" si="70"/>
        <v>4.4000000000000057</v>
      </c>
      <c r="BW272" s="40">
        <f t="shared" si="71"/>
        <v>7.2999999999999972</v>
      </c>
      <c r="BX272" s="40">
        <f t="shared" si="72"/>
        <v>1.8000000000000007</v>
      </c>
      <c r="BY272" s="40">
        <f t="shared" si="73"/>
        <v>-1.8999999999999986</v>
      </c>
      <c r="BZ272" s="40">
        <f t="shared" si="74"/>
        <v>5.0000000000000044E-2</v>
      </c>
      <c r="CA272" s="40">
        <f t="shared" si="75"/>
        <v>-2.2000000000000011</v>
      </c>
      <c r="CB272" s="40">
        <f t="shared" si="76"/>
        <v>5.1000000000000014</v>
      </c>
      <c r="CC272" s="40">
        <f t="shared" si="77"/>
        <v>-1.7999999999999988E-2</v>
      </c>
    </row>
    <row r="273" spans="1:81" x14ac:dyDescent="0.25">
      <c r="A273" t="s">
        <v>393</v>
      </c>
      <c r="B273">
        <f>IFERROR(INDEX(BasicStats!$A:$AH,MATCH($A273,BasicStats!$B:$B,0),COLUMN()+1),INDEX(BasicStats!$A:$AH,MATCH($A273&amp;" NCAA",BasicStats!$B:$B,0),COLUMN()+1))</f>
        <v>31</v>
      </c>
      <c r="C273">
        <f>IFERROR(INDEX(BasicStats!$A:$AH,MATCH($A273,BasicStats!$B:$B,0),COLUMN()+1),INDEX(BasicStats!$A:$AH,MATCH($A273&amp;" NCAA",BasicStats!$B:$B,0),COLUMN()+1))</f>
        <v>4</v>
      </c>
      <c r="D273">
        <f>IFERROR(INDEX(BasicStats!$A:$AH,MATCH($A273,BasicStats!$B:$B,0),COLUMN()+1),INDEX(BasicStats!$A:$AH,MATCH($A273&amp;" NCAA",BasicStats!$B:$B,0),COLUMN()+1))</f>
        <v>27</v>
      </c>
      <c r="E273">
        <f>IFERROR(INDEX(BasicStats!$A:$AH,MATCH($A273,BasicStats!$B:$B,0),COLUMN()+1),INDEX(BasicStats!$A:$AH,MATCH($A273&amp;" NCAA",BasicStats!$B:$B,0),COLUMN()+1))</f>
        <v>0.129</v>
      </c>
      <c r="F273">
        <f>IFERROR(INDEX(BasicStats!$A:$AH,MATCH($A273,BasicStats!$B:$B,0),COLUMN()+1),INDEX(BasicStats!$A:$AH,MATCH($A273&amp;" NCAA",BasicStats!$B:$B,0),COLUMN()+1))</f>
        <v>-16.350000000000001</v>
      </c>
      <c r="G273">
        <f>IFERROR(INDEX(BasicStats!$A:$AH,MATCH($A273,BasicStats!$B:$B,0),COLUMN()+1),INDEX(BasicStats!$A:$AH,MATCH($A273&amp;" NCAA",BasicStats!$B:$B,0),COLUMN()+1))</f>
        <v>0.62</v>
      </c>
      <c r="H273">
        <f>IFERROR(INDEX(BasicStats!$A:$AH,MATCH($A273,BasicStats!$B:$B,0),COLUMN()+1),INDEX(BasicStats!$A:$AH,MATCH($A273&amp;" NCAA",BasicStats!$B:$B,0),COLUMN()+1))</f>
        <v>1</v>
      </c>
      <c r="I273">
        <f>IFERROR(INDEX(BasicStats!$A:$AH,MATCH($A273,BasicStats!$B:$B,0),COLUMN()+1),INDEX(BasicStats!$A:$AH,MATCH($A273&amp;" NCAA",BasicStats!$B:$B,0),COLUMN()+1))</f>
        <v>17</v>
      </c>
      <c r="J273">
        <f>IFERROR(INDEX(BasicStats!$A:$AH,MATCH($A273,BasicStats!$B:$B,0),COLUMN()+1),INDEX(BasicStats!$A:$AH,MATCH($A273&amp;" NCAA",BasicStats!$B:$B,0),COLUMN()+1))</f>
        <v>4</v>
      </c>
      <c r="K273">
        <f>IFERROR(INDEX(BasicStats!$A:$AH,MATCH($A273,BasicStats!$B:$B,0),COLUMN()+1),INDEX(BasicStats!$A:$AH,MATCH($A273&amp;" NCAA",BasicStats!$B:$B,0),COLUMN()+1))</f>
        <v>11</v>
      </c>
      <c r="L273">
        <f>IFERROR(INDEX(BasicStats!$A:$AH,MATCH($A273,BasicStats!$B:$B,0),COLUMN()+1),INDEX(BasicStats!$A:$AH,MATCH($A273&amp;" NCAA",BasicStats!$B:$B,0),COLUMN()+1))</f>
        <v>0</v>
      </c>
      <c r="M273">
        <f>IFERROR(INDEX(BasicStats!$A:$AH,MATCH($A273,BasicStats!$B:$B,0),COLUMN()+1),INDEX(BasicStats!$A:$AH,MATCH($A273&amp;" NCAA",BasicStats!$B:$B,0),COLUMN()+1))</f>
        <v>12</v>
      </c>
      <c r="N273">
        <f>IFERROR(INDEX(BasicStats!$A:$AH,MATCH($A273,BasicStats!$B:$B,0),COLUMN()+1),INDEX(BasicStats!$A:$AH,MATCH($A273&amp;" NCAA",BasicStats!$B:$B,0),COLUMN()+1))</f>
        <v>2042</v>
      </c>
      <c r="O273">
        <f>IFERROR(INDEX(BasicStats!$A:$AH,MATCH($A273,BasicStats!$B:$B,0),COLUMN()+1),INDEX(BasicStats!$A:$AH,MATCH($A273&amp;" NCAA",BasicStats!$B:$B,0),COLUMN()+1))</f>
        <v>2534</v>
      </c>
      <c r="P273">
        <f>IFERROR(INDEX(BasicStats!$A:$AH,MATCH($A273,BasicStats!$B:$B,0),COLUMN()+1),INDEX(BasicStats!$A:$AH,MATCH($A273&amp;" NCAA",BasicStats!$B:$B,0),COLUMN()+1))</f>
        <v>0</v>
      </c>
      <c r="Q273">
        <f>IFERROR(INDEX(BasicStats!$A:$AH,MATCH($A273,BasicStats!$B:$B,0),COLUMN()+1),INDEX(BasicStats!$A:$AH,MATCH($A273&amp;" NCAA",BasicStats!$B:$B,0),COLUMN()+1))</f>
        <v>1250</v>
      </c>
      <c r="R273">
        <f>IFERROR(INDEX(BasicStats!$A:$AH,MATCH($A273,BasicStats!$B:$B,0),COLUMN()+1),INDEX(BasicStats!$A:$AH,MATCH($A273&amp;" NCAA",BasicStats!$B:$B,0),COLUMN()+1))</f>
        <v>713</v>
      </c>
      <c r="S273">
        <f>IFERROR(INDEX(BasicStats!$A:$AH,MATCH($A273,BasicStats!$B:$B,0),COLUMN()+1),INDEX(BasicStats!$A:$AH,MATCH($A273&amp;" NCAA",BasicStats!$B:$B,0),COLUMN()+1))</f>
        <v>1765</v>
      </c>
      <c r="T273">
        <f>IFERROR(INDEX(BasicStats!$A:$AH,MATCH($A273,BasicStats!$B:$B,0),COLUMN()+1),INDEX(BasicStats!$A:$AH,MATCH($A273&amp;" NCAA",BasicStats!$B:$B,0),COLUMN()+1))</f>
        <v>0.40400000000000003</v>
      </c>
      <c r="U273">
        <f>IFERROR(INDEX(BasicStats!$A:$AH,MATCH($A273,BasicStats!$B:$B,0),COLUMN()+1),INDEX(BasicStats!$A:$AH,MATCH($A273&amp;" NCAA",BasicStats!$B:$B,0),COLUMN()+1))</f>
        <v>210</v>
      </c>
      <c r="V273">
        <f>IFERROR(INDEX(BasicStats!$A:$AH,MATCH($A273,BasicStats!$B:$B,0),COLUMN()+1),INDEX(BasicStats!$A:$AH,MATCH($A273&amp;" NCAA",BasicStats!$B:$B,0),COLUMN()+1))</f>
        <v>641</v>
      </c>
      <c r="W273">
        <f>IFERROR(INDEX(BasicStats!$A:$AH,MATCH($A273,BasicStats!$B:$B,0),COLUMN()+1),INDEX(BasicStats!$A:$AH,MATCH($A273&amp;" NCAA",BasicStats!$B:$B,0),COLUMN()+1))</f>
        <v>0.32800000000000001</v>
      </c>
      <c r="X273">
        <f>IFERROR(INDEX(BasicStats!$A:$AH,MATCH($A273,BasicStats!$B:$B,0),COLUMN()+1),INDEX(BasicStats!$A:$AH,MATCH($A273&amp;" NCAA",BasicStats!$B:$B,0),COLUMN()+1))</f>
        <v>406</v>
      </c>
      <c r="Y273">
        <f>IFERROR(INDEX(BasicStats!$A:$AH,MATCH($A273,BasicStats!$B:$B,0),COLUMN()+1),INDEX(BasicStats!$A:$AH,MATCH($A273&amp;" NCAA",BasicStats!$B:$B,0),COLUMN()+1))</f>
        <v>620</v>
      </c>
      <c r="Z273">
        <f>IFERROR(INDEX(BasicStats!$A:$AH,MATCH($A273,BasicStats!$B:$B,0),COLUMN()+1),INDEX(BasicStats!$A:$AH,MATCH($A273&amp;" NCAA",BasicStats!$B:$B,0),COLUMN()+1))</f>
        <v>0.65500000000000003</v>
      </c>
      <c r="AA273">
        <f>IFERROR(INDEX(BasicStats!$A:$AH,MATCH($A273,BasicStats!$B:$B,0),COLUMN()+1),INDEX(BasicStats!$A:$AH,MATCH($A273&amp;" NCAA",BasicStats!$B:$B,0),COLUMN()+1))</f>
        <v>323</v>
      </c>
      <c r="AB273">
        <f>IFERROR(INDEX(BasicStats!$A:$AH,MATCH($A273,BasicStats!$B:$B,0),COLUMN()+1),INDEX(BasicStats!$A:$AH,MATCH($A273&amp;" NCAA",BasicStats!$B:$B,0),COLUMN()+1))</f>
        <v>1127</v>
      </c>
      <c r="AC273">
        <f>IFERROR(INDEX(BasicStats!$A:$AH,MATCH($A273,BasicStats!$B:$B,0),COLUMN()+1),INDEX(BasicStats!$A:$AH,MATCH($A273&amp;" NCAA",BasicStats!$B:$B,0),COLUMN()+1))</f>
        <v>423</v>
      </c>
      <c r="AD273">
        <f>IFERROR(INDEX(BasicStats!$A:$AH,MATCH($A273,BasicStats!$B:$B,0),COLUMN()+1),INDEX(BasicStats!$A:$AH,MATCH($A273&amp;" NCAA",BasicStats!$B:$B,0),COLUMN()+1))</f>
        <v>131</v>
      </c>
      <c r="AE273">
        <f>IFERROR(INDEX(BasicStats!$A:$AH,MATCH($A273,BasicStats!$B:$B,0),COLUMN()+1),INDEX(BasicStats!$A:$AH,MATCH($A273&amp;" NCAA",BasicStats!$B:$B,0),COLUMN()+1))</f>
        <v>52</v>
      </c>
      <c r="AF273">
        <f>IFERROR(INDEX(BasicStats!$A:$AH,MATCH($A273,BasicStats!$B:$B,0),COLUMN()+1),INDEX(BasicStats!$A:$AH,MATCH($A273&amp;" NCAA",BasicStats!$B:$B,0),COLUMN()+1))</f>
        <v>484</v>
      </c>
      <c r="AG273" s="38">
        <f>IFERROR(INDEX(AdvancedStats!$A:$AD,MATCH($A273,AdvancedStats!$B:$B,0),COLUMN()-15),INDEX(AdvancedStats!$A:$AD,MATCH($A273&amp;" NCAA",AdvancedStats!$B:$B,0),COLUMN()-15))</f>
        <v>71.3</v>
      </c>
      <c r="AH273" s="38">
        <f>IFERROR(INDEX(AdvancedStats!$A:$AD,MATCH($A273,AdvancedStats!$B:$B,0),COLUMN()-15),INDEX(AdvancedStats!$A:$AD,MATCH($A273&amp;" NCAA",AdvancedStats!$B:$B,0),COLUMN()-15))</f>
        <v>91.7</v>
      </c>
      <c r="AI273" s="38">
        <f>IFERROR(INDEX(AdvancedStats!$A:$AD,MATCH($A273,AdvancedStats!$B:$B,0),COLUMN()-15),INDEX(AdvancedStats!$A:$AD,MATCH($A273&amp;" NCAA",AdvancedStats!$B:$B,0),COLUMN()-15))</f>
        <v>0.35099999999999998</v>
      </c>
      <c r="AJ273" s="38">
        <f>IFERROR(INDEX(AdvancedStats!$A:$AD,MATCH($A273,AdvancedStats!$B:$B,0),COLUMN()-15),INDEX(AdvancedStats!$A:$AD,MATCH($A273&amp;" NCAA",AdvancedStats!$B:$B,0),COLUMN()-15))</f>
        <v>0.36299999999999999</v>
      </c>
      <c r="AK273" s="38">
        <f>IFERROR(INDEX(AdvancedStats!$A:$AD,MATCH($A273,AdvancedStats!$B:$B,0),COLUMN()-15),INDEX(AdvancedStats!$A:$AD,MATCH($A273&amp;" NCAA",AdvancedStats!$B:$B,0),COLUMN()-15))</f>
        <v>0.496</v>
      </c>
      <c r="AL273" s="38">
        <f>IFERROR(INDEX(AdvancedStats!$A:$AD,MATCH($A273,AdvancedStats!$B:$B,0),COLUMN()-15),INDEX(AdvancedStats!$A:$AD,MATCH($A273&amp;" NCAA",AdvancedStats!$B:$B,0),COLUMN()-15))</f>
        <v>49.6</v>
      </c>
      <c r="AM273" s="38">
        <f>IFERROR(INDEX(AdvancedStats!$A:$AD,MATCH($A273,AdvancedStats!$B:$B,0),COLUMN()-15),INDEX(AdvancedStats!$A:$AD,MATCH($A273&amp;" NCAA",AdvancedStats!$B:$B,0),COLUMN()-15))</f>
        <v>59.3</v>
      </c>
      <c r="AN273" s="38">
        <f>IFERROR(INDEX(AdvancedStats!$A:$AD,MATCH($A273,AdvancedStats!$B:$B,0),COLUMN()-15),INDEX(AdvancedStats!$A:$AD,MATCH($A273&amp;" NCAA",AdvancedStats!$B:$B,0),COLUMN()-15))</f>
        <v>5.9</v>
      </c>
      <c r="AO273" s="38">
        <f>IFERROR(INDEX(AdvancedStats!$A:$AD,MATCH($A273,AdvancedStats!$B:$B,0),COLUMN()-15),INDEX(AdvancedStats!$A:$AD,MATCH($A273&amp;" NCAA",AdvancedStats!$B:$B,0),COLUMN()-15))</f>
        <v>5.0999999999999996</v>
      </c>
      <c r="AP273" s="38">
        <f>IFERROR(INDEX(AdvancedStats!$A:$AD,MATCH($A273,AdvancedStats!$B:$B,0),COLUMN()-15),INDEX(AdvancedStats!$A:$AD,MATCH($A273&amp;" NCAA",AdvancedStats!$B:$B,0),COLUMN()-15))</f>
        <v>0.46300000000000002</v>
      </c>
      <c r="AQ273" s="38">
        <f>IFERROR(INDEX(AdvancedStats!$A:$AD,MATCH($A273,AdvancedStats!$B:$B,0),COLUMN()-15),INDEX(AdvancedStats!$A:$AD,MATCH($A273&amp;" NCAA",AdvancedStats!$B:$B,0),COLUMN()-15))</f>
        <v>19</v>
      </c>
      <c r="AR273" s="38">
        <f>IFERROR(INDEX(AdvancedStats!$A:$AD,MATCH($A273,AdvancedStats!$B:$B,0),COLUMN()-15),INDEX(AdvancedStats!$A:$AD,MATCH($A273&amp;" NCAA",AdvancedStats!$B:$B,0),COLUMN()-15))</f>
        <v>27.9</v>
      </c>
      <c r="AS273" s="38">
        <f>IFERROR(INDEX(AdvancedStats!$A:$AD,MATCH($A273,AdvancedStats!$B:$B,0),COLUMN()-15),INDEX(AdvancedStats!$A:$AD,MATCH($A273&amp;" NCAA",AdvancedStats!$B:$B,0),COLUMN()-15))</f>
        <v>0.23</v>
      </c>
      <c r="AT273" s="39">
        <f>IFERROR(INDEX(AdvancedOpponentStats!$A:$AD,MATCH($A273,AdvancedOpponentStats!$B:$B,0),COLUMN()-27),INDEX(AdvancedOpponentStats!$A:$AD,MATCH($A273&amp;" NCAA",AdvancedOpponentStats!$B:$B,0),COLUMN()-27))</f>
        <v>113.7</v>
      </c>
      <c r="AU273" s="39">
        <f>IFERROR(INDEX(AdvancedOpponentStats!$A:$AD,MATCH($A273,AdvancedOpponentStats!$B:$B,0),COLUMN()-27),INDEX(AdvancedOpponentStats!$A:$AD,MATCH($A273&amp;" NCAA",AdvancedOpponentStats!$B:$B,0),COLUMN()-27))</f>
        <v>0.27200000000000002</v>
      </c>
      <c r="AV273" s="39">
        <f>IFERROR(INDEX(AdvancedOpponentStats!$A:$AD,MATCH($A273,AdvancedOpponentStats!$B:$B,0),COLUMN()-27),INDEX(AdvancedOpponentStats!$A:$AD,MATCH($A273&amp;" NCAA",AdvancedOpponentStats!$B:$B,0),COLUMN()-27))</f>
        <v>0.47799999999999998</v>
      </c>
      <c r="AW273" s="39">
        <f>IFERROR(INDEX(AdvancedOpponentStats!$A:$AD,MATCH($A273,AdvancedOpponentStats!$B:$B,0),COLUMN()-27),INDEX(AdvancedOpponentStats!$A:$AD,MATCH($A273&amp;" NCAA",AdvancedOpponentStats!$B:$B,0),COLUMN()-27))</f>
        <v>0.57599999999999996</v>
      </c>
      <c r="AX273" s="39">
        <f>IFERROR(INDEX(AdvancedOpponentStats!$A:$AD,MATCH($A273,AdvancedOpponentStats!$B:$B,0),COLUMN()-27),INDEX(AdvancedOpponentStats!$A:$AD,MATCH($A273&amp;" NCAA",AdvancedOpponentStats!$B:$B,0),COLUMN()-27))</f>
        <v>50.4</v>
      </c>
      <c r="AY273" s="39">
        <f>IFERROR(INDEX(AdvancedOpponentStats!$A:$AD,MATCH($A273,AdvancedOpponentStats!$B:$B,0),COLUMN()-27),INDEX(AdvancedOpponentStats!$A:$AD,MATCH($A273&amp;" NCAA",AdvancedOpponentStats!$B:$B,0),COLUMN()-27))</f>
        <v>58.9</v>
      </c>
      <c r="AZ273" s="39">
        <f>IFERROR(INDEX(AdvancedOpponentStats!$A:$AD,MATCH($A273,AdvancedOpponentStats!$B:$B,0),COLUMN()-27),INDEX(AdvancedOpponentStats!$A:$AD,MATCH($A273&amp;" NCAA",AdvancedOpponentStats!$B:$B,0),COLUMN()-27))</f>
        <v>10.9</v>
      </c>
      <c r="BA273" s="39">
        <f>IFERROR(INDEX(AdvancedOpponentStats!$A:$AD,MATCH($A273,AdvancedOpponentStats!$B:$B,0),COLUMN()-27),INDEX(AdvancedOpponentStats!$A:$AD,MATCH($A273&amp;" NCAA",AdvancedOpponentStats!$B:$B,0),COLUMN()-27))</f>
        <v>8.1</v>
      </c>
      <c r="BB273" s="39">
        <f>IFERROR(INDEX(AdvancedOpponentStats!$A:$AD,MATCH($A273,AdvancedOpponentStats!$B:$B,0),COLUMN()-27),INDEX(AdvancedOpponentStats!$A:$AD,MATCH($A273&amp;" NCAA",AdvancedOpponentStats!$B:$B,0),COLUMN()-27))</f>
        <v>0.56200000000000006</v>
      </c>
      <c r="BC273" s="39">
        <f>IFERROR(INDEX(AdvancedOpponentStats!$A:$AD,MATCH($A273,AdvancedOpponentStats!$B:$B,0),COLUMN()-27),INDEX(AdvancedOpponentStats!$A:$AD,MATCH($A273&amp;" NCAA",AdvancedOpponentStats!$B:$B,0),COLUMN()-27))</f>
        <v>13.6</v>
      </c>
      <c r="BD273" s="39">
        <f>IFERROR(INDEX(AdvancedOpponentStats!$A:$AD,MATCH($A273,AdvancedOpponentStats!$B:$B,0),COLUMN()-27),INDEX(AdvancedOpponentStats!$A:$AD,MATCH($A273&amp;" NCAA",AdvancedOpponentStats!$B:$B,0),COLUMN()-27))</f>
        <v>27.8</v>
      </c>
      <c r="BE273" s="39">
        <f>IFERROR(INDEX(AdvancedOpponentStats!$A:$AD,MATCH($A273,AdvancedOpponentStats!$B:$B,0),COLUMN()-27),INDEX(AdvancedOpponentStats!$A:$AD,MATCH($A273&amp;" NCAA",AdvancedOpponentStats!$B:$B,0),COLUMN()-27))</f>
        <v>0.17799999999999999</v>
      </c>
      <c r="BF273" s="41">
        <f>IFERROR(INDEX(TeamRankings!$A:$R,MATCH($A273,TeamRankings!$B:$B,0),COLUMN()-49),INDEX(TeamRankings!$A:$R,MATCH($A273&amp;" NCAA",TeamRankings!$B:$B,0),COLUMN()-49))</f>
        <v>-15.87</v>
      </c>
      <c r="BG273" s="41">
        <f>IFERROR(INDEX(TeamRankings!$A:$R,MATCH($A273,TeamRankings!$B:$B,0),COLUMN()-48),INDEX(TeamRankings!$A:$R,MATCH($A273&amp;" NCAA",TeamRankings!$B:$B,0),COLUMN()-48))</f>
        <v>0.62</v>
      </c>
      <c r="BH273" s="41">
        <f>IFERROR(INDEX(TeamRankings!$A:$R,MATCH($A273,TeamRankings!$B:$B,0),COLUMN()-47),INDEX(TeamRankings!$A:$R,MATCH($A273&amp;" NCAA",TeamRankings!$B:$B,0),COLUMN()-47))</f>
        <v>-6.71</v>
      </c>
      <c r="BI273" s="41">
        <f>IFERROR(INDEX(TeamRankings!$A:$R,MATCH($A273,TeamRankings!$B:$B,0),COLUMN()-47),INDEX(TeamRankings!$A:$R,MATCH($A273&amp;" NCAA",TeamRankings!$B:$B,0),COLUMN()-47))</f>
        <v>-9.64</v>
      </c>
      <c r="BJ273" s="41">
        <f>IFERROR(INDEX(TeamRankings!$A:$R,MATCH($A273,TeamRankings!$B:$B,0),COLUMN()-47),INDEX(TeamRankings!$A:$R,MATCH($A273&amp;" NCAA",TeamRankings!$B:$B,0),COLUMN()-47))</f>
        <v>-16.350000000000001</v>
      </c>
      <c r="BK273" s="41">
        <f>IFERROR(INDEX(TeamRankings!$A:$R,MATCH($A273,TeamRankings!$B:$B,0),COLUMN()-47),INDEX(TeamRankings!$A:$R,MATCH($A273&amp;" NCAA",TeamRankings!$B:$B,0),COLUMN()-47))</f>
        <v>91.43</v>
      </c>
      <c r="BL273" s="41">
        <f>IFERROR(INDEX(TeamRankings!$A:$R,MATCH($A273,TeamRankings!$B:$B,0),COLUMN()-47),INDEX(TeamRankings!$A:$R,MATCH($A273&amp;" NCAA",TeamRankings!$B:$B,0),COLUMN()-47))</f>
        <v>113.43</v>
      </c>
      <c r="BM273" s="41">
        <f>IFERROR(INDEX(TeamRankings!$A:$R,MATCH($A273,TeamRankings!$B:$B,0),COLUMN()-47),INDEX(TeamRankings!$A:$R,MATCH($A273&amp;" NCAA",TeamRankings!$B:$B,0),COLUMN()-47))</f>
        <v>-22</v>
      </c>
      <c r="BN273">
        <f t="shared" si="78"/>
        <v>328</v>
      </c>
      <c r="BO273">
        <f t="shared" si="79"/>
        <v>329.5</v>
      </c>
      <c r="BP273">
        <f t="shared" si="65"/>
        <v>65.870967741935488</v>
      </c>
      <c r="BQ273" s="41" t="str">
        <f>INDEX(TeamRankings!$A:$R,MATCH($A273,TeamRankings!$B:$B,0),3)</f>
        <v>MWC</v>
      </c>
      <c r="BR273" s="40">
        <f t="shared" si="66"/>
        <v>-22</v>
      </c>
      <c r="BS273" s="40">
        <f t="shared" si="67"/>
        <v>7.8999999999999959E-2</v>
      </c>
      <c r="BT273" s="40">
        <f t="shared" si="68"/>
        <v>-0.11499999999999999</v>
      </c>
      <c r="BU273" s="40">
        <f t="shared" si="69"/>
        <v>-7.999999999999996E-2</v>
      </c>
      <c r="BV273" s="40">
        <f t="shared" si="70"/>
        <v>-0.79999999999999716</v>
      </c>
      <c r="BW273" s="40">
        <f t="shared" si="71"/>
        <v>0.39999999999999858</v>
      </c>
      <c r="BX273" s="40">
        <f t="shared" si="72"/>
        <v>-5</v>
      </c>
      <c r="BY273" s="40">
        <f t="shared" si="73"/>
        <v>-3</v>
      </c>
      <c r="BZ273" s="40">
        <f t="shared" si="74"/>
        <v>-9.9000000000000032E-2</v>
      </c>
      <c r="CA273" s="40">
        <f t="shared" si="75"/>
        <v>5.4</v>
      </c>
      <c r="CB273" s="40">
        <f t="shared" si="76"/>
        <v>9.9999999999997868E-2</v>
      </c>
      <c r="CC273" s="40">
        <f t="shared" si="77"/>
        <v>5.2000000000000018E-2</v>
      </c>
    </row>
    <row r="274" spans="1:81" x14ac:dyDescent="0.25">
      <c r="A274" t="s">
        <v>394</v>
      </c>
      <c r="B274">
        <f>IFERROR(INDEX(BasicStats!$A:$AH,MATCH($A274,BasicStats!$B:$B,0),COLUMN()+1),INDEX(BasicStats!$A:$AH,MATCH($A274&amp;" NCAA",BasicStats!$B:$B,0),COLUMN()+1))</f>
        <v>31</v>
      </c>
      <c r="C274">
        <f>IFERROR(INDEX(BasicStats!$A:$AH,MATCH($A274,BasicStats!$B:$B,0),COLUMN()+1),INDEX(BasicStats!$A:$AH,MATCH($A274&amp;" NCAA",BasicStats!$B:$B,0),COLUMN()+1))</f>
        <v>16</v>
      </c>
      <c r="D274">
        <f>IFERROR(INDEX(BasicStats!$A:$AH,MATCH($A274,BasicStats!$B:$B,0),COLUMN()+1),INDEX(BasicStats!$A:$AH,MATCH($A274&amp;" NCAA",BasicStats!$B:$B,0),COLUMN()+1))</f>
        <v>15</v>
      </c>
      <c r="E274">
        <f>IFERROR(INDEX(BasicStats!$A:$AH,MATCH($A274,BasicStats!$B:$B,0),COLUMN()+1),INDEX(BasicStats!$A:$AH,MATCH($A274&amp;" NCAA",BasicStats!$B:$B,0),COLUMN()+1))</f>
        <v>0.51600000000000001</v>
      </c>
      <c r="F274">
        <f>IFERROR(INDEX(BasicStats!$A:$AH,MATCH($A274,BasicStats!$B:$B,0),COLUMN()+1),INDEX(BasicStats!$A:$AH,MATCH($A274&amp;" NCAA",BasicStats!$B:$B,0),COLUMN()+1))</f>
        <v>-1.9</v>
      </c>
      <c r="G274">
        <f>IFERROR(INDEX(BasicStats!$A:$AH,MATCH($A274,BasicStats!$B:$B,0),COLUMN()+1),INDEX(BasicStats!$A:$AH,MATCH($A274&amp;" NCAA",BasicStats!$B:$B,0),COLUMN()+1))</f>
        <v>0.94</v>
      </c>
      <c r="H274">
        <f>IFERROR(INDEX(BasicStats!$A:$AH,MATCH($A274,BasicStats!$B:$B,0),COLUMN()+1),INDEX(BasicStats!$A:$AH,MATCH($A274&amp;" NCAA",BasicStats!$B:$B,0),COLUMN()+1))</f>
        <v>8</v>
      </c>
      <c r="I274">
        <f>IFERROR(INDEX(BasicStats!$A:$AH,MATCH($A274,BasicStats!$B:$B,0),COLUMN()+1),INDEX(BasicStats!$A:$AH,MATCH($A274&amp;" NCAA",BasicStats!$B:$B,0),COLUMN()+1))</f>
        <v>8</v>
      </c>
      <c r="J274">
        <f>IFERROR(INDEX(BasicStats!$A:$AH,MATCH($A274,BasicStats!$B:$B,0),COLUMN()+1),INDEX(BasicStats!$A:$AH,MATCH($A274&amp;" NCAA",BasicStats!$B:$B,0),COLUMN()+1))</f>
        <v>11</v>
      </c>
      <c r="K274">
        <f>IFERROR(INDEX(BasicStats!$A:$AH,MATCH($A274,BasicStats!$B:$B,0),COLUMN()+1),INDEX(BasicStats!$A:$AH,MATCH($A274&amp;" NCAA",BasicStats!$B:$B,0),COLUMN()+1))</f>
        <v>6</v>
      </c>
      <c r="L274">
        <f>IFERROR(INDEX(BasicStats!$A:$AH,MATCH($A274,BasicStats!$B:$B,0),COLUMN()+1),INDEX(BasicStats!$A:$AH,MATCH($A274&amp;" NCAA",BasicStats!$B:$B,0),COLUMN()+1))</f>
        <v>4</v>
      </c>
      <c r="M274">
        <f>IFERROR(INDEX(BasicStats!$A:$AH,MATCH($A274,BasicStats!$B:$B,0),COLUMN()+1),INDEX(BasicStats!$A:$AH,MATCH($A274&amp;" NCAA",BasicStats!$B:$B,0),COLUMN()+1))</f>
        <v>6</v>
      </c>
      <c r="N274">
        <f>IFERROR(INDEX(BasicStats!$A:$AH,MATCH($A274,BasicStats!$B:$B,0),COLUMN()+1),INDEX(BasicStats!$A:$AH,MATCH($A274&amp;" NCAA",BasicStats!$B:$B,0),COLUMN()+1))</f>
        <v>2115</v>
      </c>
      <c r="O274">
        <f>IFERROR(INDEX(BasicStats!$A:$AH,MATCH($A274,BasicStats!$B:$B,0),COLUMN()+1),INDEX(BasicStats!$A:$AH,MATCH($A274&amp;" NCAA",BasicStats!$B:$B,0),COLUMN()+1))</f>
        <v>2172</v>
      </c>
      <c r="P274">
        <f>IFERROR(INDEX(BasicStats!$A:$AH,MATCH($A274,BasicStats!$B:$B,0),COLUMN()+1),INDEX(BasicStats!$A:$AH,MATCH($A274&amp;" NCAA",BasicStats!$B:$B,0),COLUMN()+1))</f>
        <v>0</v>
      </c>
      <c r="Q274">
        <f>IFERROR(INDEX(BasicStats!$A:$AH,MATCH($A274,BasicStats!$B:$B,0),COLUMN()+1),INDEX(BasicStats!$A:$AH,MATCH($A274&amp;" NCAA",BasicStats!$B:$B,0),COLUMN()+1))</f>
        <v>1255</v>
      </c>
      <c r="R274">
        <f>IFERROR(INDEX(BasicStats!$A:$AH,MATCH($A274,BasicStats!$B:$B,0),COLUMN()+1),INDEX(BasicStats!$A:$AH,MATCH($A274&amp;" NCAA",BasicStats!$B:$B,0),COLUMN()+1))</f>
        <v>735</v>
      </c>
      <c r="S274">
        <f>IFERROR(INDEX(BasicStats!$A:$AH,MATCH($A274,BasicStats!$B:$B,0),COLUMN()+1),INDEX(BasicStats!$A:$AH,MATCH($A274&amp;" NCAA",BasicStats!$B:$B,0),COLUMN()+1))</f>
        <v>1655</v>
      </c>
      <c r="T274">
        <f>IFERROR(INDEX(BasicStats!$A:$AH,MATCH($A274,BasicStats!$B:$B,0),COLUMN()+1),INDEX(BasicStats!$A:$AH,MATCH($A274&amp;" NCAA",BasicStats!$B:$B,0),COLUMN()+1))</f>
        <v>0.44400000000000001</v>
      </c>
      <c r="U274">
        <f>IFERROR(INDEX(BasicStats!$A:$AH,MATCH($A274,BasicStats!$B:$B,0),COLUMN()+1),INDEX(BasicStats!$A:$AH,MATCH($A274&amp;" NCAA",BasicStats!$B:$B,0),COLUMN()+1))</f>
        <v>239</v>
      </c>
      <c r="V274">
        <f>IFERROR(INDEX(BasicStats!$A:$AH,MATCH($A274,BasicStats!$B:$B,0),COLUMN()+1),INDEX(BasicStats!$A:$AH,MATCH($A274&amp;" NCAA",BasicStats!$B:$B,0),COLUMN()+1))</f>
        <v>663</v>
      </c>
      <c r="W274">
        <f>IFERROR(INDEX(BasicStats!$A:$AH,MATCH($A274,BasicStats!$B:$B,0),COLUMN()+1),INDEX(BasicStats!$A:$AH,MATCH($A274&amp;" NCAA",BasicStats!$B:$B,0),COLUMN()+1))</f>
        <v>0.36</v>
      </c>
      <c r="X274">
        <f>IFERROR(INDEX(BasicStats!$A:$AH,MATCH($A274,BasicStats!$B:$B,0),COLUMN()+1),INDEX(BasicStats!$A:$AH,MATCH($A274&amp;" NCAA",BasicStats!$B:$B,0),COLUMN()+1))</f>
        <v>406</v>
      </c>
      <c r="Y274">
        <f>IFERROR(INDEX(BasicStats!$A:$AH,MATCH($A274,BasicStats!$B:$B,0),COLUMN()+1),INDEX(BasicStats!$A:$AH,MATCH($A274&amp;" NCAA",BasicStats!$B:$B,0),COLUMN()+1))</f>
        <v>567</v>
      </c>
      <c r="Z274">
        <f>IFERROR(INDEX(BasicStats!$A:$AH,MATCH($A274,BasicStats!$B:$B,0),COLUMN()+1),INDEX(BasicStats!$A:$AH,MATCH($A274&amp;" NCAA",BasicStats!$B:$B,0),COLUMN()+1))</f>
        <v>0.71599999999999997</v>
      </c>
      <c r="AA274">
        <f>IFERROR(INDEX(BasicStats!$A:$AH,MATCH($A274,BasicStats!$B:$B,0),COLUMN()+1),INDEX(BasicStats!$A:$AH,MATCH($A274&amp;" NCAA",BasicStats!$B:$B,0),COLUMN()+1))</f>
        <v>242</v>
      </c>
      <c r="AB274">
        <f>IFERROR(INDEX(BasicStats!$A:$AH,MATCH($A274,BasicStats!$B:$B,0),COLUMN()+1),INDEX(BasicStats!$A:$AH,MATCH($A274&amp;" NCAA",BasicStats!$B:$B,0),COLUMN()+1))</f>
        <v>1026</v>
      </c>
      <c r="AC274">
        <f>IFERROR(INDEX(BasicStats!$A:$AH,MATCH($A274,BasicStats!$B:$B,0),COLUMN()+1),INDEX(BasicStats!$A:$AH,MATCH($A274&amp;" NCAA",BasicStats!$B:$B,0),COLUMN()+1))</f>
        <v>416</v>
      </c>
      <c r="AD274">
        <f>IFERROR(INDEX(BasicStats!$A:$AH,MATCH($A274,BasicStats!$B:$B,0),COLUMN()+1),INDEX(BasicStats!$A:$AH,MATCH($A274&amp;" NCAA",BasicStats!$B:$B,0),COLUMN()+1))</f>
        <v>146</v>
      </c>
      <c r="AE274">
        <f>IFERROR(INDEX(BasicStats!$A:$AH,MATCH($A274,BasicStats!$B:$B,0),COLUMN()+1),INDEX(BasicStats!$A:$AH,MATCH($A274&amp;" NCAA",BasicStats!$B:$B,0),COLUMN()+1))</f>
        <v>111</v>
      </c>
      <c r="AF274">
        <f>IFERROR(INDEX(BasicStats!$A:$AH,MATCH($A274,BasicStats!$B:$B,0),COLUMN()+1),INDEX(BasicStats!$A:$AH,MATCH($A274&amp;" NCAA",BasicStats!$B:$B,0),COLUMN()+1))</f>
        <v>433</v>
      </c>
      <c r="AG274" s="38">
        <f>IFERROR(INDEX(AdvancedStats!$A:$AD,MATCH($A274,AdvancedStats!$B:$B,0),COLUMN()-15),INDEX(AdvancedStats!$A:$AD,MATCH($A274&amp;" NCAA",AdvancedStats!$B:$B,0),COLUMN()-15))</f>
        <v>67.400000000000006</v>
      </c>
      <c r="AH274" s="38">
        <f>IFERROR(INDEX(AdvancedStats!$A:$AD,MATCH($A274,AdvancedStats!$B:$B,0),COLUMN()-15),INDEX(AdvancedStats!$A:$AD,MATCH($A274&amp;" NCAA",AdvancedStats!$B:$B,0),COLUMN()-15))</f>
        <v>100</v>
      </c>
      <c r="AI274" s="38">
        <f>IFERROR(INDEX(AdvancedStats!$A:$AD,MATCH($A274,AdvancedStats!$B:$B,0),COLUMN()-15),INDEX(AdvancedStats!$A:$AD,MATCH($A274&amp;" NCAA",AdvancedStats!$B:$B,0),COLUMN()-15))</f>
        <v>0.34300000000000003</v>
      </c>
      <c r="AJ274" s="38">
        <f>IFERROR(INDEX(AdvancedStats!$A:$AD,MATCH($A274,AdvancedStats!$B:$B,0),COLUMN()-15),INDEX(AdvancedStats!$A:$AD,MATCH($A274&amp;" NCAA",AdvancedStats!$B:$B,0),COLUMN()-15))</f>
        <v>0.40100000000000002</v>
      </c>
      <c r="AK274" s="38">
        <f>IFERROR(INDEX(AdvancedStats!$A:$AD,MATCH($A274,AdvancedStats!$B:$B,0),COLUMN()-15),INDEX(AdvancedStats!$A:$AD,MATCH($A274&amp;" NCAA",AdvancedStats!$B:$B,0),COLUMN()-15))</f>
        <v>0.55000000000000004</v>
      </c>
      <c r="AL274" s="38">
        <f>IFERROR(INDEX(AdvancedStats!$A:$AD,MATCH($A274,AdvancedStats!$B:$B,0),COLUMN()-15),INDEX(AdvancedStats!$A:$AD,MATCH($A274&amp;" NCAA",AdvancedStats!$B:$B,0),COLUMN()-15))</f>
        <v>49.3</v>
      </c>
      <c r="AM274" s="38">
        <f>IFERROR(INDEX(AdvancedStats!$A:$AD,MATCH($A274,AdvancedStats!$B:$B,0),COLUMN()-15),INDEX(AdvancedStats!$A:$AD,MATCH($A274&amp;" NCAA",AdvancedStats!$B:$B,0),COLUMN()-15))</f>
        <v>56.6</v>
      </c>
      <c r="AN274" s="38">
        <f>IFERROR(INDEX(AdvancedStats!$A:$AD,MATCH($A274,AdvancedStats!$B:$B,0),COLUMN()-15),INDEX(AdvancedStats!$A:$AD,MATCH($A274&amp;" NCAA",AdvancedStats!$B:$B,0),COLUMN()-15))</f>
        <v>6.9</v>
      </c>
      <c r="AO274" s="38">
        <f>IFERROR(INDEX(AdvancedStats!$A:$AD,MATCH($A274,AdvancedStats!$B:$B,0),COLUMN()-15),INDEX(AdvancedStats!$A:$AD,MATCH($A274&amp;" NCAA",AdvancedStats!$B:$B,0),COLUMN()-15))</f>
        <v>9.5</v>
      </c>
      <c r="AP274" s="38">
        <f>IFERROR(INDEX(AdvancedStats!$A:$AD,MATCH($A274,AdvancedStats!$B:$B,0),COLUMN()-15),INDEX(AdvancedStats!$A:$AD,MATCH($A274&amp;" NCAA",AdvancedStats!$B:$B,0),COLUMN()-15))</f>
        <v>0.51600000000000001</v>
      </c>
      <c r="AQ274" s="38">
        <f>IFERROR(INDEX(AdvancedStats!$A:$AD,MATCH($A274,AdvancedStats!$B:$B,0),COLUMN()-15),INDEX(AdvancedStats!$A:$AD,MATCH($A274&amp;" NCAA",AdvancedStats!$B:$B,0),COLUMN()-15))</f>
        <v>18.399999999999999</v>
      </c>
      <c r="AR274" s="38">
        <f>IFERROR(INDEX(AdvancedStats!$A:$AD,MATCH($A274,AdvancedStats!$B:$B,0),COLUMN()-15),INDEX(AdvancedStats!$A:$AD,MATCH($A274&amp;" NCAA",AdvancedStats!$B:$B,0),COLUMN()-15))</f>
        <v>24.3</v>
      </c>
      <c r="AS274" s="38">
        <f>IFERROR(INDEX(AdvancedStats!$A:$AD,MATCH($A274,AdvancedStats!$B:$B,0),COLUMN()-15),INDEX(AdvancedStats!$A:$AD,MATCH($A274&amp;" NCAA",AdvancedStats!$B:$B,0),COLUMN()-15))</f>
        <v>0.245</v>
      </c>
      <c r="AT274" s="39">
        <f>IFERROR(INDEX(AdvancedOpponentStats!$A:$AD,MATCH($A274,AdvancedOpponentStats!$B:$B,0),COLUMN()-27),INDEX(AdvancedOpponentStats!$A:$AD,MATCH($A274&amp;" NCAA",AdvancedOpponentStats!$B:$B,0),COLUMN()-27))</f>
        <v>102.6</v>
      </c>
      <c r="AU274" s="39">
        <f>IFERROR(INDEX(AdvancedOpponentStats!$A:$AD,MATCH($A274,AdvancedOpponentStats!$B:$B,0),COLUMN()-27),INDEX(AdvancedOpponentStats!$A:$AD,MATCH($A274&amp;" NCAA",AdvancedOpponentStats!$B:$B,0),COLUMN()-27))</f>
        <v>0.35399999999999998</v>
      </c>
      <c r="AV274" s="39">
        <f>IFERROR(INDEX(AdvancedOpponentStats!$A:$AD,MATCH($A274,AdvancedOpponentStats!$B:$B,0),COLUMN()-27),INDEX(AdvancedOpponentStats!$A:$AD,MATCH($A274&amp;" NCAA",AdvancedOpponentStats!$B:$B,0),COLUMN()-27))</f>
        <v>0.34300000000000003</v>
      </c>
      <c r="AW274" s="39">
        <f>IFERROR(INDEX(AdvancedOpponentStats!$A:$AD,MATCH($A274,AdvancedOpponentStats!$B:$B,0),COLUMN()-27),INDEX(AdvancedOpponentStats!$A:$AD,MATCH($A274&amp;" NCAA",AdvancedOpponentStats!$B:$B,0),COLUMN()-27))</f>
        <v>0.52300000000000002</v>
      </c>
      <c r="AX274" s="39">
        <f>IFERROR(INDEX(AdvancedOpponentStats!$A:$AD,MATCH($A274,AdvancedOpponentStats!$B:$B,0),COLUMN()-27),INDEX(AdvancedOpponentStats!$A:$AD,MATCH($A274&amp;" NCAA",AdvancedOpponentStats!$B:$B,0),COLUMN()-27))</f>
        <v>50.7</v>
      </c>
      <c r="AY274" s="39">
        <f>IFERROR(INDEX(AdvancedOpponentStats!$A:$AD,MATCH($A274,AdvancedOpponentStats!$B:$B,0),COLUMN()-27),INDEX(AdvancedOpponentStats!$A:$AD,MATCH($A274&amp;" NCAA",AdvancedOpponentStats!$B:$B,0),COLUMN()-27))</f>
        <v>53.9</v>
      </c>
      <c r="AZ274" s="39">
        <f>IFERROR(INDEX(AdvancedOpponentStats!$A:$AD,MATCH($A274,AdvancedOpponentStats!$B:$B,0),COLUMN()-27),INDEX(AdvancedOpponentStats!$A:$AD,MATCH($A274&amp;" NCAA",AdvancedOpponentStats!$B:$B,0),COLUMN()-27))</f>
        <v>9.5</v>
      </c>
      <c r="BA274" s="39">
        <f>IFERROR(INDEX(AdvancedOpponentStats!$A:$AD,MATCH($A274,AdvancedOpponentStats!$B:$B,0),COLUMN()-27),INDEX(AdvancedOpponentStats!$A:$AD,MATCH($A274&amp;" NCAA",AdvancedOpponentStats!$B:$B,0),COLUMN()-27))</f>
        <v>8.3000000000000007</v>
      </c>
      <c r="BB274" s="39">
        <f>IFERROR(INDEX(AdvancedOpponentStats!$A:$AD,MATCH($A274,AdvancedOpponentStats!$B:$B,0),COLUMN()-27),INDEX(AdvancedOpponentStats!$A:$AD,MATCH($A274&amp;" NCAA",AdvancedOpponentStats!$B:$B,0),COLUMN()-27))</f>
        <v>0.48599999999999999</v>
      </c>
      <c r="BC274" s="39">
        <f>IFERROR(INDEX(AdvancedOpponentStats!$A:$AD,MATCH($A274,AdvancedOpponentStats!$B:$B,0),COLUMN()-27),INDEX(AdvancedOpponentStats!$A:$AD,MATCH($A274&amp;" NCAA",AdvancedOpponentStats!$B:$B,0),COLUMN()-27))</f>
        <v>14.2</v>
      </c>
      <c r="BD274" s="39">
        <f>IFERROR(INDEX(AdvancedOpponentStats!$A:$AD,MATCH($A274,AdvancedOpponentStats!$B:$B,0),COLUMN()-27),INDEX(AdvancedOpponentStats!$A:$AD,MATCH($A274&amp;" NCAA",AdvancedOpponentStats!$B:$B,0),COLUMN()-27))</f>
        <v>28</v>
      </c>
      <c r="BE274" s="39">
        <f>IFERROR(INDEX(AdvancedOpponentStats!$A:$AD,MATCH($A274,AdvancedOpponentStats!$B:$B,0),COLUMN()-27),INDEX(AdvancedOpponentStats!$A:$AD,MATCH($A274&amp;" NCAA",AdvancedOpponentStats!$B:$B,0),COLUMN()-27))</f>
        <v>0.249</v>
      </c>
      <c r="BF274" s="41">
        <f>IFERROR(INDEX(TeamRankings!$A:$R,MATCH($A274,TeamRankings!$B:$B,0),COLUMN()-49),INDEX(TeamRankings!$A:$R,MATCH($A274&amp;" NCAA",TeamRankings!$B:$B,0),COLUMN()-49))</f>
        <v>-1.84</v>
      </c>
      <c r="BG274" s="41">
        <f>IFERROR(INDEX(TeamRankings!$A:$R,MATCH($A274,TeamRankings!$B:$B,0),COLUMN()-48),INDEX(TeamRankings!$A:$R,MATCH($A274&amp;" NCAA",TeamRankings!$B:$B,0),COLUMN()-48))</f>
        <v>0.94</v>
      </c>
      <c r="BH274" s="41">
        <f>IFERROR(INDEX(TeamRankings!$A:$R,MATCH($A274,TeamRankings!$B:$B,0),COLUMN()-47),INDEX(TeamRankings!$A:$R,MATCH($A274&amp;" NCAA",TeamRankings!$B:$B,0),COLUMN()-47))</f>
        <v>-3.16</v>
      </c>
      <c r="BI274" s="41">
        <f>IFERROR(INDEX(TeamRankings!$A:$R,MATCH($A274,TeamRankings!$B:$B,0),COLUMN()-47),INDEX(TeamRankings!$A:$R,MATCH($A274&amp;" NCAA",TeamRankings!$B:$B,0),COLUMN()-47))</f>
        <v>1.27</v>
      </c>
      <c r="BJ274" s="41">
        <f>IFERROR(INDEX(TeamRankings!$A:$R,MATCH($A274,TeamRankings!$B:$B,0),COLUMN()-47),INDEX(TeamRankings!$A:$R,MATCH($A274&amp;" NCAA",TeamRankings!$B:$B,0),COLUMN()-47))</f>
        <v>-1.9</v>
      </c>
      <c r="BK274" s="41">
        <f>IFERROR(INDEX(TeamRankings!$A:$R,MATCH($A274,TeamRankings!$B:$B,0),COLUMN()-47),INDEX(TeamRankings!$A:$R,MATCH($A274&amp;" NCAA",TeamRankings!$B:$B,0),COLUMN()-47))</f>
        <v>100.7</v>
      </c>
      <c r="BL274" s="41">
        <f>IFERROR(INDEX(TeamRankings!$A:$R,MATCH($A274,TeamRankings!$B:$B,0),COLUMN()-47),INDEX(TeamRankings!$A:$R,MATCH($A274&amp;" NCAA",TeamRankings!$B:$B,0),COLUMN()-47))</f>
        <v>102.4</v>
      </c>
      <c r="BM274" s="41">
        <f>IFERROR(INDEX(TeamRankings!$A:$R,MATCH($A274,TeamRankings!$B:$B,0),COLUMN()-47),INDEX(TeamRankings!$A:$R,MATCH($A274&amp;" NCAA",TeamRankings!$B:$B,0),COLUMN()-47))</f>
        <v>-1.7</v>
      </c>
      <c r="BN274">
        <f t="shared" si="78"/>
        <v>214</v>
      </c>
      <c r="BO274">
        <f t="shared" si="79"/>
        <v>151</v>
      </c>
      <c r="BP274">
        <f t="shared" si="65"/>
        <v>68.225806451612897</v>
      </c>
      <c r="BQ274" s="41" t="str">
        <f>INDEX(TeamRankings!$A:$R,MATCH($A274,TeamRankings!$B:$B,0),3)</f>
        <v>WCC</v>
      </c>
      <c r="BR274" s="40">
        <f t="shared" si="66"/>
        <v>-2.5999999999999943</v>
      </c>
      <c r="BS274" s="40">
        <f t="shared" si="67"/>
        <v>-1.0999999999999954E-2</v>
      </c>
      <c r="BT274" s="40">
        <f t="shared" si="68"/>
        <v>5.7999999999999996E-2</v>
      </c>
      <c r="BU274" s="40">
        <f t="shared" si="69"/>
        <v>2.7000000000000024E-2</v>
      </c>
      <c r="BV274" s="40">
        <f t="shared" si="70"/>
        <v>-1.4000000000000057</v>
      </c>
      <c r="BW274" s="40">
        <f t="shared" si="71"/>
        <v>2.7000000000000028</v>
      </c>
      <c r="BX274" s="40">
        <f t="shared" si="72"/>
        <v>-2.5999999999999996</v>
      </c>
      <c r="BY274" s="40">
        <f t="shared" si="73"/>
        <v>1.1999999999999993</v>
      </c>
      <c r="BZ274" s="40">
        <f t="shared" si="74"/>
        <v>3.0000000000000027E-2</v>
      </c>
      <c r="CA274" s="40">
        <f t="shared" si="75"/>
        <v>4.1999999999999993</v>
      </c>
      <c r="CB274" s="40">
        <f t="shared" si="76"/>
        <v>-3.6999999999999993</v>
      </c>
      <c r="CC274" s="40">
        <f t="shared" si="77"/>
        <v>-4.0000000000000036E-3</v>
      </c>
    </row>
    <row r="275" spans="1:81" x14ac:dyDescent="0.25">
      <c r="A275" t="s">
        <v>395</v>
      </c>
      <c r="B275">
        <f>IFERROR(INDEX(BasicStats!$A:$AH,MATCH($A275,BasicStats!$B:$B,0),COLUMN()+1),INDEX(BasicStats!$A:$AH,MATCH($A275&amp;" NCAA",BasicStats!$B:$B,0),COLUMN()+1))</f>
        <v>31</v>
      </c>
      <c r="C275">
        <f>IFERROR(INDEX(BasicStats!$A:$AH,MATCH($A275,BasicStats!$B:$B,0),COLUMN()+1),INDEX(BasicStats!$A:$AH,MATCH($A275&amp;" NCAA",BasicStats!$B:$B,0),COLUMN()+1))</f>
        <v>11</v>
      </c>
      <c r="D275">
        <f>IFERROR(INDEX(BasicStats!$A:$AH,MATCH($A275,BasicStats!$B:$B,0),COLUMN()+1),INDEX(BasicStats!$A:$AH,MATCH($A275&amp;" NCAA",BasicStats!$B:$B,0),COLUMN()+1))</f>
        <v>20</v>
      </c>
      <c r="E275">
        <f>IFERROR(INDEX(BasicStats!$A:$AH,MATCH($A275,BasicStats!$B:$B,0),COLUMN()+1),INDEX(BasicStats!$A:$AH,MATCH($A275&amp;" NCAA",BasicStats!$B:$B,0),COLUMN()+1))</f>
        <v>0.35499999999999998</v>
      </c>
      <c r="F275">
        <f>IFERROR(INDEX(BasicStats!$A:$AH,MATCH($A275,BasicStats!$B:$B,0),COLUMN()+1),INDEX(BasicStats!$A:$AH,MATCH($A275&amp;" NCAA",BasicStats!$B:$B,0),COLUMN()+1))</f>
        <v>-20.5</v>
      </c>
      <c r="G275">
        <f>IFERROR(INDEX(BasicStats!$A:$AH,MATCH($A275,BasicStats!$B:$B,0),COLUMN()+1),INDEX(BasicStats!$A:$AH,MATCH($A275&amp;" NCAA",BasicStats!$B:$B,0),COLUMN()+1))</f>
        <v>-9.0299999999999994</v>
      </c>
      <c r="H275">
        <f>IFERROR(INDEX(BasicStats!$A:$AH,MATCH($A275,BasicStats!$B:$B,0),COLUMN()+1),INDEX(BasicStats!$A:$AH,MATCH($A275&amp;" NCAA",BasicStats!$B:$B,0),COLUMN()+1))</f>
        <v>8</v>
      </c>
      <c r="I275">
        <f>IFERROR(INDEX(BasicStats!$A:$AH,MATCH($A275,BasicStats!$B:$B,0),COLUMN()+1),INDEX(BasicStats!$A:$AH,MATCH($A275&amp;" NCAA",BasicStats!$B:$B,0),COLUMN()+1))</f>
        <v>8</v>
      </c>
      <c r="J275">
        <f>IFERROR(INDEX(BasicStats!$A:$AH,MATCH($A275,BasicStats!$B:$B,0),COLUMN()+1),INDEX(BasicStats!$A:$AH,MATCH($A275&amp;" NCAA",BasicStats!$B:$B,0),COLUMN()+1))</f>
        <v>6</v>
      </c>
      <c r="K275">
        <f>IFERROR(INDEX(BasicStats!$A:$AH,MATCH($A275,BasicStats!$B:$B,0),COLUMN()+1),INDEX(BasicStats!$A:$AH,MATCH($A275&amp;" NCAA",BasicStats!$B:$B,0),COLUMN()+1))</f>
        <v>5</v>
      </c>
      <c r="L275">
        <f>IFERROR(INDEX(BasicStats!$A:$AH,MATCH($A275,BasicStats!$B:$B,0),COLUMN()+1),INDEX(BasicStats!$A:$AH,MATCH($A275&amp;" NCAA",BasicStats!$B:$B,0),COLUMN()+1))</f>
        <v>4</v>
      </c>
      <c r="M275">
        <f>IFERROR(INDEX(BasicStats!$A:$AH,MATCH($A275,BasicStats!$B:$B,0),COLUMN()+1),INDEX(BasicStats!$A:$AH,MATCH($A275&amp;" NCAA",BasicStats!$B:$B,0),COLUMN()+1))</f>
        <v>14</v>
      </c>
      <c r="N275">
        <f>IFERROR(INDEX(BasicStats!$A:$AH,MATCH($A275,BasicStats!$B:$B,0),COLUMN()+1),INDEX(BasicStats!$A:$AH,MATCH($A275&amp;" NCAA",BasicStats!$B:$B,0),COLUMN()+1))</f>
        <v>2360</v>
      </c>
      <c r="O275">
        <f>IFERROR(INDEX(BasicStats!$A:$AH,MATCH($A275,BasicStats!$B:$B,0),COLUMN()+1),INDEX(BasicStats!$A:$AH,MATCH($A275&amp;" NCAA",BasicStats!$B:$B,0),COLUMN()+1))</f>
        <v>2694</v>
      </c>
      <c r="P275">
        <f>IFERROR(INDEX(BasicStats!$A:$AH,MATCH($A275,BasicStats!$B:$B,0),COLUMN()+1),INDEX(BasicStats!$A:$AH,MATCH($A275&amp;" NCAA",BasicStats!$B:$B,0),COLUMN()+1))</f>
        <v>0</v>
      </c>
      <c r="Q275">
        <f>IFERROR(INDEX(BasicStats!$A:$AH,MATCH($A275,BasicStats!$B:$B,0),COLUMN()+1),INDEX(BasicStats!$A:$AH,MATCH($A275&amp;" NCAA",BasicStats!$B:$B,0),COLUMN()+1))</f>
        <v>1245</v>
      </c>
      <c r="R275">
        <f>IFERROR(INDEX(BasicStats!$A:$AH,MATCH($A275,BasicStats!$B:$B,0),COLUMN()+1),INDEX(BasicStats!$A:$AH,MATCH($A275&amp;" NCAA",BasicStats!$B:$B,0),COLUMN()+1))</f>
        <v>825</v>
      </c>
      <c r="S275">
        <f>IFERROR(INDEX(BasicStats!$A:$AH,MATCH($A275,BasicStats!$B:$B,0),COLUMN()+1),INDEX(BasicStats!$A:$AH,MATCH($A275&amp;" NCAA",BasicStats!$B:$B,0),COLUMN()+1))</f>
        <v>2080</v>
      </c>
      <c r="T275">
        <f>IFERROR(INDEX(BasicStats!$A:$AH,MATCH($A275,BasicStats!$B:$B,0),COLUMN()+1),INDEX(BasicStats!$A:$AH,MATCH($A275&amp;" NCAA",BasicStats!$B:$B,0),COLUMN()+1))</f>
        <v>0.39700000000000002</v>
      </c>
      <c r="U275">
        <f>IFERROR(INDEX(BasicStats!$A:$AH,MATCH($A275,BasicStats!$B:$B,0),COLUMN()+1),INDEX(BasicStats!$A:$AH,MATCH($A275&amp;" NCAA",BasicStats!$B:$B,0),COLUMN()+1))</f>
        <v>351</v>
      </c>
      <c r="V275">
        <f>IFERROR(INDEX(BasicStats!$A:$AH,MATCH($A275,BasicStats!$B:$B,0),COLUMN()+1),INDEX(BasicStats!$A:$AH,MATCH($A275&amp;" NCAA",BasicStats!$B:$B,0),COLUMN()+1))</f>
        <v>1199</v>
      </c>
      <c r="W275">
        <f>IFERROR(INDEX(BasicStats!$A:$AH,MATCH($A275,BasicStats!$B:$B,0),COLUMN()+1),INDEX(BasicStats!$A:$AH,MATCH($A275&amp;" NCAA",BasicStats!$B:$B,0),COLUMN()+1))</f>
        <v>0.29299999999999998</v>
      </c>
      <c r="X275">
        <f>IFERROR(INDEX(BasicStats!$A:$AH,MATCH($A275,BasicStats!$B:$B,0),COLUMN()+1),INDEX(BasicStats!$A:$AH,MATCH($A275&amp;" NCAA",BasicStats!$B:$B,0),COLUMN()+1))</f>
        <v>359</v>
      </c>
      <c r="Y275">
        <f>IFERROR(INDEX(BasicStats!$A:$AH,MATCH($A275,BasicStats!$B:$B,0),COLUMN()+1),INDEX(BasicStats!$A:$AH,MATCH($A275&amp;" NCAA",BasicStats!$B:$B,0),COLUMN()+1))</f>
        <v>531</v>
      </c>
      <c r="Z275">
        <f>IFERROR(INDEX(BasicStats!$A:$AH,MATCH($A275,BasicStats!$B:$B,0),COLUMN()+1),INDEX(BasicStats!$A:$AH,MATCH($A275&amp;" NCAA",BasicStats!$B:$B,0),COLUMN()+1))</f>
        <v>0.67600000000000005</v>
      </c>
      <c r="AA275">
        <f>IFERROR(INDEX(BasicStats!$A:$AH,MATCH($A275,BasicStats!$B:$B,0),COLUMN()+1),INDEX(BasicStats!$A:$AH,MATCH($A275&amp;" NCAA",BasicStats!$B:$B,0),COLUMN()+1))</f>
        <v>383</v>
      </c>
      <c r="AB275">
        <f>IFERROR(INDEX(BasicStats!$A:$AH,MATCH($A275,BasicStats!$B:$B,0),COLUMN()+1),INDEX(BasicStats!$A:$AH,MATCH($A275&amp;" NCAA",BasicStats!$B:$B,0),COLUMN()+1))</f>
        <v>1188</v>
      </c>
      <c r="AC275">
        <f>IFERROR(INDEX(BasicStats!$A:$AH,MATCH($A275,BasicStats!$B:$B,0),COLUMN()+1),INDEX(BasicStats!$A:$AH,MATCH($A275&amp;" NCAA",BasicStats!$B:$B,0),COLUMN()+1))</f>
        <v>462</v>
      </c>
      <c r="AD275">
        <f>IFERROR(INDEX(BasicStats!$A:$AH,MATCH($A275,BasicStats!$B:$B,0),COLUMN()+1),INDEX(BasicStats!$A:$AH,MATCH($A275&amp;" NCAA",BasicStats!$B:$B,0),COLUMN()+1))</f>
        <v>234</v>
      </c>
      <c r="AE275">
        <f>IFERROR(INDEX(BasicStats!$A:$AH,MATCH($A275,BasicStats!$B:$B,0),COLUMN()+1),INDEX(BasicStats!$A:$AH,MATCH($A275&amp;" NCAA",BasicStats!$B:$B,0),COLUMN()+1))</f>
        <v>96</v>
      </c>
      <c r="AF275">
        <f>IFERROR(INDEX(BasicStats!$A:$AH,MATCH($A275,BasicStats!$B:$B,0),COLUMN()+1),INDEX(BasicStats!$A:$AH,MATCH($A275&amp;" NCAA",BasicStats!$B:$B,0),COLUMN()+1))</f>
        <v>478</v>
      </c>
      <c r="AG275" s="38">
        <f>IFERROR(INDEX(AdvancedStats!$A:$AD,MATCH($A275,AdvancedStats!$B:$B,0),COLUMN()-15),INDEX(AdvancedStats!$A:$AD,MATCH($A275&amp;" NCAA",AdvancedStats!$B:$B,0),COLUMN()-15))</f>
        <v>78.099999999999994</v>
      </c>
      <c r="AH275" s="38">
        <f>IFERROR(INDEX(AdvancedStats!$A:$AD,MATCH($A275,AdvancedStats!$B:$B,0),COLUMN()-15),INDEX(AdvancedStats!$A:$AD,MATCH($A275&amp;" NCAA",AdvancedStats!$B:$B,0),COLUMN()-15))</f>
        <v>97</v>
      </c>
      <c r="AI275" s="38">
        <f>IFERROR(INDEX(AdvancedStats!$A:$AD,MATCH($A275,AdvancedStats!$B:$B,0),COLUMN()-15),INDEX(AdvancedStats!$A:$AD,MATCH($A275&amp;" NCAA",AdvancedStats!$B:$B,0),COLUMN()-15))</f>
        <v>0.255</v>
      </c>
      <c r="AJ275" s="38">
        <f>IFERROR(INDEX(AdvancedStats!$A:$AD,MATCH($A275,AdvancedStats!$B:$B,0),COLUMN()-15),INDEX(AdvancedStats!$A:$AD,MATCH($A275&amp;" NCAA",AdvancedStats!$B:$B,0),COLUMN()-15))</f>
        <v>0.57599999999999996</v>
      </c>
      <c r="AK275" s="38">
        <f>IFERROR(INDEX(AdvancedStats!$A:$AD,MATCH($A275,AdvancedStats!$B:$B,0),COLUMN()-15),INDEX(AdvancedStats!$A:$AD,MATCH($A275&amp;" NCAA",AdvancedStats!$B:$B,0),COLUMN()-15))</f>
        <v>0.50600000000000001</v>
      </c>
      <c r="AL275" s="38">
        <f>IFERROR(INDEX(AdvancedStats!$A:$AD,MATCH($A275,AdvancedStats!$B:$B,0),COLUMN()-15),INDEX(AdvancedStats!$A:$AD,MATCH($A275&amp;" NCAA",AdvancedStats!$B:$B,0),COLUMN()-15))</f>
        <v>46.2</v>
      </c>
      <c r="AM275" s="38">
        <f>IFERROR(INDEX(AdvancedStats!$A:$AD,MATCH($A275,AdvancedStats!$B:$B,0),COLUMN()-15),INDEX(AdvancedStats!$A:$AD,MATCH($A275&amp;" NCAA",AdvancedStats!$B:$B,0),COLUMN()-15))</f>
        <v>56</v>
      </c>
      <c r="AN275" s="38">
        <f>IFERROR(INDEX(AdvancedStats!$A:$AD,MATCH($A275,AdvancedStats!$B:$B,0),COLUMN()-15),INDEX(AdvancedStats!$A:$AD,MATCH($A275&amp;" NCAA",AdvancedStats!$B:$B,0),COLUMN()-15))</f>
        <v>9.6</v>
      </c>
      <c r="AO275" s="38">
        <f>IFERROR(INDEX(AdvancedStats!$A:$AD,MATCH($A275,AdvancedStats!$B:$B,0),COLUMN()-15),INDEX(AdvancedStats!$A:$AD,MATCH($A275&amp;" NCAA",AdvancedStats!$B:$B,0),COLUMN()-15))</f>
        <v>7.9</v>
      </c>
      <c r="AP275" s="38">
        <f>IFERROR(INDEX(AdvancedStats!$A:$AD,MATCH($A275,AdvancedStats!$B:$B,0),COLUMN()-15),INDEX(AdvancedStats!$A:$AD,MATCH($A275&amp;" NCAA",AdvancedStats!$B:$B,0),COLUMN()-15))</f>
        <v>0.48099999999999998</v>
      </c>
      <c r="AQ275" s="38">
        <f>IFERROR(INDEX(AdvancedStats!$A:$AD,MATCH($A275,AdvancedStats!$B:$B,0),COLUMN()-15),INDEX(AdvancedStats!$A:$AD,MATCH($A275&amp;" NCAA",AdvancedStats!$B:$B,0),COLUMN()-15))</f>
        <v>17</v>
      </c>
      <c r="AR275" s="38">
        <f>IFERROR(INDEX(AdvancedStats!$A:$AD,MATCH($A275,AdvancedStats!$B:$B,0),COLUMN()-15),INDEX(AdvancedStats!$A:$AD,MATCH($A275&amp;" NCAA",AdvancedStats!$B:$B,0),COLUMN()-15))</f>
        <v>28.2</v>
      </c>
      <c r="AS275" s="38">
        <f>IFERROR(INDEX(AdvancedStats!$A:$AD,MATCH($A275,AdvancedStats!$B:$B,0),COLUMN()-15),INDEX(AdvancedStats!$A:$AD,MATCH($A275&amp;" NCAA",AdvancedStats!$B:$B,0),COLUMN()-15))</f>
        <v>0.17299999999999999</v>
      </c>
      <c r="AT275" s="39">
        <f>IFERROR(INDEX(AdvancedOpponentStats!$A:$AD,MATCH($A275,AdvancedOpponentStats!$B:$B,0),COLUMN()-27),INDEX(AdvancedOpponentStats!$A:$AD,MATCH($A275&amp;" NCAA",AdvancedOpponentStats!$B:$B,0),COLUMN()-27))</f>
        <v>110.8</v>
      </c>
      <c r="AU275" s="39">
        <f>IFERROR(INDEX(AdvancedOpponentStats!$A:$AD,MATCH($A275,AdvancedOpponentStats!$B:$B,0),COLUMN()-27),INDEX(AdvancedOpponentStats!$A:$AD,MATCH($A275&amp;" NCAA",AdvancedOpponentStats!$B:$B,0),COLUMN()-27))</f>
        <v>0.32600000000000001</v>
      </c>
      <c r="AV275" s="39">
        <f>IFERROR(INDEX(AdvancedOpponentStats!$A:$AD,MATCH($A275,AdvancedOpponentStats!$B:$B,0),COLUMN()-27),INDEX(AdvancedOpponentStats!$A:$AD,MATCH($A275&amp;" NCAA",AdvancedOpponentStats!$B:$B,0),COLUMN()-27))</f>
        <v>0.41</v>
      </c>
      <c r="AW275" s="39">
        <f>IFERROR(INDEX(AdvancedOpponentStats!$A:$AD,MATCH($A275,AdvancedOpponentStats!$B:$B,0),COLUMN()-27),INDEX(AdvancedOpponentStats!$A:$AD,MATCH($A275&amp;" NCAA",AdvancedOpponentStats!$B:$B,0),COLUMN()-27))</f>
        <v>0.56499999999999995</v>
      </c>
      <c r="AX275" s="39">
        <f>IFERROR(INDEX(AdvancedOpponentStats!$A:$AD,MATCH($A275,AdvancedOpponentStats!$B:$B,0),COLUMN()-27),INDEX(AdvancedOpponentStats!$A:$AD,MATCH($A275&amp;" NCAA",AdvancedOpponentStats!$B:$B,0),COLUMN()-27))</f>
        <v>53.8</v>
      </c>
      <c r="AY275" s="39">
        <f>IFERROR(INDEX(AdvancedOpponentStats!$A:$AD,MATCH($A275,AdvancedOpponentStats!$B:$B,0),COLUMN()-27),INDEX(AdvancedOpponentStats!$A:$AD,MATCH($A275&amp;" NCAA",AdvancedOpponentStats!$B:$B,0),COLUMN()-27))</f>
        <v>62.5</v>
      </c>
      <c r="AZ275" s="39">
        <f>IFERROR(INDEX(AdvancedOpponentStats!$A:$AD,MATCH($A275,AdvancedOpponentStats!$B:$B,0),COLUMN()-27),INDEX(AdvancedOpponentStats!$A:$AD,MATCH($A275&amp;" NCAA",AdvancedOpponentStats!$B:$B,0),COLUMN()-27))</f>
        <v>9.1</v>
      </c>
      <c r="BA275" s="39">
        <f>IFERROR(INDEX(AdvancedOpponentStats!$A:$AD,MATCH($A275,AdvancedOpponentStats!$B:$B,0),COLUMN()-27),INDEX(AdvancedOpponentStats!$A:$AD,MATCH($A275&amp;" NCAA",AdvancedOpponentStats!$B:$B,0),COLUMN()-27))</f>
        <v>10.6</v>
      </c>
      <c r="BB275" s="39">
        <f>IFERROR(INDEX(AdvancedOpponentStats!$A:$AD,MATCH($A275,AdvancedOpponentStats!$B:$B,0),COLUMN()-27),INDEX(AdvancedOpponentStats!$A:$AD,MATCH($A275&amp;" NCAA",AdvancedOpponentStats!$B:$B,0),COLUMN()-27))</f>
        <v>0.53600000000000003</v>
      </c>
      <c r="BC275" s="39">
        <f>IFERROR(INDEX(AdvancedOpponentStats!$A:$AD,MATCH($A275,AdvancedOpponentStats!$B:$B,0),COLUMN()-27),INDEX(AdvancedOpponentStats!$A:$AD,MATCH($A275&amp;" NCAA",AdvancedOpponentStats!$B:$B,0),COLUMN()-27))</f>
        <v>16.3</v>
      </c>
      <c r="BD275" s="39">
        <f>IFERROR(INDEX(AdvancedOpponentStats!$A:$AD,MATCH($A275,AdvancedOpponentStats!$B:$B,0),COLUMN()-27),INDEX(AdvancedOpponentStats!$A:$AD,MATCH($A275&amp;" NCAA",AdvancedOpponentStats!$B:$B,0),COLUMN()-27))</f>
        <v>33.700000000000003</v>
      </c>
      <c r="BE275" s="39">
        <f>IFERROR(INDEX(AdvancedOpponentStats!$A:$AD,MATCH($A275,AdvancedOpponentStats!$B:$B,0),COLUMN()-27),INDEX(AdvancedOpponentStats!$A:$AD,MATCH($A275&amp;" NCAA",AdvancedOpponentStats!$B:$B,0),COLUMN()-27))</f>
        <v>0.23400000000000001</v>
      </c>
      <c r="BF275" s="41">
        <f>IFERROR(INDEX(TeamRankings!$A:$R,MATCH($A275,TeamRankings!$B:$B,0),COLUMN()-49),INDEX(TeamRankings!$A:$R,MATCH($A275&amp;" NCAA",TeamRankings!$B:$B,0),COLUMN()-49))</f>
        <v>-10.77</v>
      </c>
      <c r="BG275" s="41">
        <f>IFERROR(INDEX(TeamRankings!$A:$R,MATCH($A275,TeamRankings!$B:$B,0),COLUMN()-48),INDEX(TeamRankings!$A:$R,MATCH($A275&amp;" NCAA",TeamRankings!$B:$B,0),COLUMN()-48))</f>
        <v>-9.0299999999999994</v>
      </c>
      <c r="BH275" s="41">
        <f>IFERROR(INDEX(TeamRankings!$A:$R,MATCH($A275,TeamRankings!$B:$B,0),COLUMN()-47),INDEX(TeamRankings!$A:$R,MATCH($A275&amp;" NCAA",TeamRankings!$B:$B,0),COLUMN()-47))</f>
        <v>-0.06</v>
      </c>
      <c r="BI275" s="41">
        <f>IFERROR(INDEX(TeamRankings!$A:$R,MATCH($A275,TeamRankings!$B:$B,0),COLUMN()-47),INDEX(TeamRankings!$A:$R,MATCH($A275&amp;" NCAA",TeamRankings!$B:$B,0),COLUMN()-47))</f>
        <v>-20.43</v>
      </c>
      <c r="BJ275" s="41">
        <f>IFERROR(INDEX(TeamRankings!$A:$R,MATCH($A275,TeamRankings!$B:$B,0),COLUMN()-47),INDEX(TeamRankings!$A:$R,MATCH($A275&amp;" NCAA",TeamRankings!$B:$B,0),COLUMN()-47))</f>
        <v>-20.5</v>
      </c>
      <c r="BK275" s="41">
        <f>IFERROR(INDEX(TeamRankings!$A:$R,MATCH($A275,TeamRankings!$B:$B,0),COLUMN()-47),INDEX(TeamRankings!$A:$R,MATCH($A275&amp;" NCAA",TeamRankings!$B:$B,0),COLUMN()-47))</f>
        <v>92.28</v>
      </c>
      <c r="BL275" s="41">
        <f>IFERROR(INDEX(TeamRankings!$A:$R,MATCH($A275,TeamRankings!$B:$B,0),COLUMN()-47),INDEX(TeamRankings!$A:$R,MATCH($A275&amp;" NCAA",TeamRankings!$B:$B,0),COLUMN()-47))</f>
        <v>117.76</v>
      </c>
      <c r="BM275" s="41">
        <f>IFERROR(INDEX(TeamRankings!$A:$R,MATCH($A275,TeamRankings!$B:$B,0),COLUMN()-47),INDEX(TeamRankings!$A:$R,MATCH($A275&amp;" NCAA",TeamRankings!$B:$B,0),COLUMN()-47))</f>
        <v>-25.48</v>
      </c>
      <c r="BN275">
        <f t="shared" si="78"/>
        <v>323</v>
      </c>
      <c r="BO275">
        <f t="shared" si="79"/>
        <v>349</v>
      </c>
      <c r="BP275">
        <f t="shared" si="65"/>
        <v>76.129032258064512</v>
      </c>
      <c r="BQ275" s="41" t="str">
        <f>INDEX(TeamRankings!$A:$R,MATCH($A275,TeamRankings!$B:$B,0),3)</f>
        <v>MEAC</v>
      </c>
      <c r="BR275" s="40">
        <f t="shared" si="66"/>
        <v>-13.799999999999997</v>
      </c>
      <c r="BS275" s="40">
        <f t="shared" si="67"/>
        <v>-7.1000000000000008E-2</v>
      </c>
      <c r="BT275" s="40">
        <f t="shared" si="68"/>
        <v>0.16599999999999998</v>
      </c>
      <c r="BU275" s="40">
        <f t="shared" si="69"/>
        <v>-5.8999999999999941E-2</v>
      </c>
      <c r="BV275" s="40">
        <f t="shared" si="70"/>
        <v>-7.5999999999999943</v>
      </c>
      <c r="BW275" s="40">
        <f t="shared" si="71"/>
        <v>-6.5</v>
      </c>
      <c r="BX275" s="40">
        <f t="shared" si="72"/>
        <v>0.5</v>
      </c>
      <c r="BY275" s="40">
        <f t="shared" si="73"/>
        <v>-2.6999999999999993</v>
      </c>
      <c r="BZ275" s="40">
        <f t="shared" si="74"/>
        <v>-5.5000000000000049E-2</v>
      </c>
      <c r="CA275" s="40">
        <f t="shared" si="75"/>
        <v>0.69999999999999929</v>
      </c>
      <c r="CB275" s="40">
        <f t="shared" si="76"/>
        <v>-5.5000000000000036</v>
      </c>
      <c r="CC275" s="40">
        <f t="shared" si="77"/>
        <v>-6.1000000000000026E-2</v>
      </c>
    </row>
    <row r="276" spans="1:81" x14ac:dyDescent="0.25">
      <c r="A276" t="s">
        <v>396</v>
      </c>
      <c r="B276">
        <f>IFERROR(INDEX(BasicStats!$A:$AH,MATCH($A276,BasicStats!$B:$B,0),COLUMN()+1),INDEX(BasicStats!$A:$AH,MATCH($A276&amp;" NCAA",BasicStats!$B:$B,0),COLUMN()+1))</f>
        <v>33</v>
      </c>
      <c r="C276">
        <f>IFERROR(INDEX(BasicStats!$A:$AH,MATCH($A276,BasicStats!$B:$B,0),COLUMN()+1),INDEX(BasicStats!$A:$AH,MATCH($A276&amp;" NCAA",BasicStats!$B:$B,0),COLUMN()+1))</f>
        <v>18</v>
      </c>
      <c r="D276">
        <f>IFERROR(INDEX(BasicStats!$A:$AH,MATCH($A276,BasicStats!$B:$B,0),COLUMN()+1),INDEX(BasicStats!$A:$AH,MATCH($A276&amp;" NCAA",BasicStats!$B:$B,0),COLUMN()+1))</f>
        <v>15</v>
      </c>
      <c r="E276">
        <f>IFERROR(INDEX(BasicStats!$A:$AH,MATCH($A276,BasicStats!$B:$B,0),COLUMN()+1),INDEX(BasicStats!$A:$AH,MATCH($A276&amp;" NCAA",BasicStats!$B:$B,0),COLUMN()+1))</f>
        <v>0.54500000000000004</v>
      </c>
      <c r="F276">
        <f>IFERROR(INDEX(BasicStats!$A:$AH,MATCH($A276,BasicStats!$B:$B,0),COLUMN()+1),INDEX(BasicStats!$A:$AH,MATCH($A276&amp;" NCAA",BasicStats!$B:$B,0),COLUMN()+1))</f>
        <v>-1.45</v>
      </c>
      <c r="G276">
        <f>IFERROR(INDEX(BasicStats!$A:$AH,MATCH($A276,BasicStats!$B:$B,0),COLUMN()+1),INDEX(BasicStats!$A:$AH,MATCH($A276&amp;" NCAA",BasicStats!$B:$B,0),COLUMN()+1))</f>
        <v>-3.83</v>
      </c>
      <c r="H276">
        <f>IFERROR(INDEX(BasicStats!$A:$AH,MATCH($A276,BasicStats!$B:$B,0),COLUMN()+1),INDEX(BasicStats!$A:$AH,MATCH($A276&amp;" NCAA",BasicStats!$B:$B,0),COLUMN()+1))</f>
        <v>6</v>
      </c>
      <c r="I276">
        <f>IFERROR(INDEX(BasicStats!$A:$AH,MATCH($A276,BasicStats!$B:$B,0),COLUMN()+1),INDEX(BasicStats!$A:$AH,MATCH($A276&amp;" NCAA",BasicStats!$B:$B,0),COLUMN()+1))</f>
        <v>10</v>
      </c>
      <c r="J276">
        <f>IFERROR(INDEX(BasicStats!$A:$AH,MATCH($A276,BasicStats!$B:$B,0),COLUMN()+1),INDEX(BasicStats!$A:$AH,MATCH($A276&amp;" NCAA",BasicStats!$B:$B,0),COLUMN()+1))</f>
        <v>12</v>
      </c>
      <c r="K276">
        <f>IFERROR(INDEX(BasicStats!$A:$AH,MATCH($A276,BasicStats!$B:$B,0),COLUMN()+1),INDEX(BasicStats!$A:$AH,MATCH($A276&amp;" NCAA",BasicStats!$B:$B,0),COLUMN()+1))</f>
        <v>6</v>
      </c>
      <c r="L276">
        <f>IFERROR(INDEX(BasicStats!$A:$AH,MATCH($A276,BasicStats!$B:$B,0),COLUMN()+1),INDEX(BasicStats!$A:$AH,MATCH($A276&amp;" NCAA",BasicStats!$B:$B,0),COLUMN()+1))</f>
        <v>4</v>
      </c>
      <c r="M276">
        <f>IFERROR(INDEX(BasicStats!$A:$AH,MATCH($A276,BasicStats!$B:$B,0),COLUMN()+1),INDEX(BasicStats!$A:$AH,MATCH($A276&amp;" NCAA",BasicStats!$B:$B,0),COLUMN()+1))</f>
        <v>8</v>
      </c>
      <c r="N276">
        <f>IFERROR(INDEX(BasicStats!$A:$AH,MATCH($A276,BasicStats!$B:$B,0),COLUMN()+1),INDEX(BasicStats!$A:$AH,MATCH($A276&amp;" NCAA",BasicStats!$B:$B,0),COLUMN()+1))</f>
        <v>2420</v>
      </c>
      <c r="O276">
        <f>IFERROR(INDEX(BasicStats!$A:$AH,MATCH($A276,BasicStats!$B:$B,0),COLUMN()+1),INDEX(BasicStats!$A:$AH,MATCH($A276&amp;" NCAA",BasicStats!$B:$B,0),COLUMN()+1))</f>
        <v>2283</v>
      </c>
      <c r="P276">
        <f>IFERROR(INDEX(BasicStats!$A:$AH,MATCH($A276,BasicStats!$B:$B,0),COLUMN()+1),INDEX(BasicStats!$A:$AH,MATCH($A276&amp;" NCAA",BasicStats!$B:$B,0),COLUMN()+1))</f>
        <v>0</v>
      </c>
      <c r="Q276">
        <f>IFERROR(INDEX(BasicStats!$A:$AH,MATCH($A276,BasicStats!$B:$B,0),COLUMN()+1),INDEX(BasicStats!$A:$AH,MATCH($A276&amp;" NCAA",BasicStats!$B:$B,0),COLUMN()+1))</f>
        <v>1330</v>
      </c>
      <c r="R276">
        <f>IFERROR(INDEX(BasicStats!$A:$AH,MATCH($A276,BasicStats!$B:$B,0),COLUMN()+1),INDEX(BasicStats!$A:$AH,MATCH($A276&amp;" NCAA",BasicStats!$B:$B,0),COLUMN()+1))</f>
        <v>852</v>
      </c>
      <c r="S276">
        <f>IFERROR(INDEX(BasicStats!$A:$AH,MATCH($A276,BasicStats!$B:$B,0),COLUMN()+1),INDEX(BasicStats!$A:$AH,MATCH($A276&amp;" NCAA",BasicStats!$B:$B,0),COLUMN()+1))</f>
        <v>1945</v>
      </c>
      <c r="T276">
        <f>IFERROR(INDEX(BasicStats!$A:$AH,MATCH($A276,BasicStats!$B:$B,0),COLUMN()+1),INDEX(BasicStats!$A:$AH,MATCH($A276&amp;" NCAA",BasicStats!$B:$B,0),COLUMN()+1))</f>
        <v>0.438</v>
      </c>
      <c r="U276">
        <f>IFERROR(INDEX(BasicStats!$A:$AH,MATCH($A276,BasicStats!$B:$B,0),COLUMN()+1),INDEX(BasicStats!$A:$AH,MATCH($A276&amp;" NCAA",BasicStats!$B:$B,0),COLUMN()+1))</f>
        <v>238</v>
      </c>
      <c r="V276">
        <f>IFERROR(INDEX(BasicStats!$A:$AH,MATCH($A276,BasicStats!$B:$B,0),COLUMN()+1),INDEX(BasicStats!$A:$AH,MATCH($A276&amp;" NCAA",BasicStats!$B:$B,0),COLUMN()+1))</f>
        <v>642</v>
      </c>
      <c r="W276">
        <f>IFERROR(INDEX(BasicStats!$A:$AH,MATCH($A276,BasicStats!$B:$B,0),COLUMN()+1),INDEX(BasicStats!$A:$AH,MATCH($A276&amp;" NCAA",BasicStats!$B:$B,0),COLUMN()+1))</f>
        <v>0.371</v>
      </c>
      <c r="X276">
        <f>IFERROR(INDEX(BasicStats!$A:$AH,MATCH($A276,BasicStats!$B:$B,0),COLUMN()+1),INDEX(BasicStats!$A:$AH,MATCH($A276&amp;" NCAA",BasicStats!$B:$B,0),COLUMN()+1))</f>
        <v>478</v>
      </c>
      <c r="Y276">
        <f>IFERROR(INDEX(BasicStats!$A:$AH,MATCH($A276,BasicStats!$B:$B,0),COLUMN()+1),INDEX(BasicStats!$A:$AH,MATCH($A276&amp;" NCAA",BasicStats!$B:$B,0),COLUMN()+1))</f>
        <v>668</v>
      </c>
      <c r="Z276">
        <f>IFERROR(INDEX(BasicStats!$A:$AH,MATCH($A276,BasicStats!$B:$B,0),COLUMN()+1),INDEX(BasicStats!$A:$AH,MATCH($A276&amp;" NCAA",BasicStats!$B:$B,0),COLUMN()+1))</f>
        <v>0.71599999999999997</v>
      </c>
      <c r="AA276">
        <f>IFERROR(INDEX(BasicStats!$A:$AH,MATCH($A276,BasicStats!$B:$B,0),COLUMN()+1),INDEX(BasicStats!$A:$AH,MATCH($A276&amp;" NCAA",BasicStats!$B:$B,0),COLUMN()+1))</f>
        <v>336</v>
      </c>
      <c r="AB276">
        <f>IFERROR(INDEX(BasicStats!$A:$AH,MATCH($A276,BasicStats!$B:$B,0),COLUMN()+1),INDEX(BasicStats!$A:$AH,MATCH($A276&amp;" NCAA",BasicStats!$B:$B,0),COLUMN()+1))</f>
        <v>1221</v>
      </c>
      <c r="AC276">
        <f>IFERROR(INDEX(BasicStats!$A:$AH,MATCH($A276,BasicStats!$B:$B,0),COLUMN()+1),INDEX(BasicStats!$A:$AH,MATCH($A276&amp;" NCAA",BasicStats!$B:$B,0),COLUMN()+1))</f>
        <v>382</v>
      </c>
      <c r="AD276">
        <f>IFERROR(INDEX(BasicStats!$A:$AH,MATCH($A276,BasicStats!$B:$B,0),COLUMN()+1),INDEX(BasicStats!$A:$AH,MATCH($A276&amp;" NCAA",BasicStats!$B:$B,0),COLUMN()+1))</f>
        <v>142</v>
      </c>
      <c r="AE276">
        <f>IFERROR(INDEX(BasicStats!$A:$AH,MATCH($A276,BasicStats!$B:$B,0),COLUMN()+1),INDEX(BasicStats!$A:$AH,MATCH($A276&amp;" NCAA",BasicStats!$B:$B,0),COLUMN()+1))</f>
        <v>117</v>
      </c>
      <c r="AF276">
        <f>IFERROR(INDEX(BasicStats!$A:$AH,MATCH($A276,BasicStats!$B:$B,0),COLUMN()+1),INDEX(BasicStats!$A:$AH,MATCH($A276&amp;" NCAA",BasicStats!$B:$B,0),COLUMN()+1))</f>
        <v>403</v>
      </c>
      <c r="AG276" s="38">
        <f>IFERROR(INDEX(AdvancedStats!$A:$AD,MATCH($A276,AdvancedStats!$B:$B,0),COLUMN()-15),INDEX(AdvancedStats!$A:$AD,MATCH($A276&amp;" NCAA",AdvancedStats!$B:$B,0),COLUMN()-15))</f>
        <v>69.7</v>
      </c>
      <c r="AH276" s="38">
        <f>IFERROR(INDEX(AdvancedStats!$A:$AD,MATCH($A276,AdvancedStats!$B:$B,0),COLUMN()-15),INDEX(AdvancedStats!$A:$AD,MATCH($A276&amp;" NCAA",AdvancedStats!$B:$B,0),COLUMN()-15))</f>
        <v>104.4</v>
      </c>
      <c r="AI276" s="38">
        <f>IFERROR(INDEX(AdvancedStats!$A:$AD,MATCH($A276,AdvancedStats!$B:$B,0),COLUMN()-15),INDEX(AdvancedStats!$A:$AD,MATCH($A276&amp;" NCAA",AdvancedStats!$B:$B,0),COLUMN()-15))</f>
        <v>0.34300000000000003</v>
      </c>
      <c r="AJ276" s="38">
        <f>IFERROR(INDEX(AdvancedStats!$A:$AD,MATCH($A276,AdvancedStats!$B:$B,0),COLUMN()-15),INDEX(AdvancedStats!$A:$AD,MATCH($A276&amp;" NCAA",AdvancedStats!$B:$B,0),COLUMN()-15))</f>
        <v>0.33</v>
      </c>
      <c r="AK276" s="38">
        <f>IFERROR(INDEX(AdvancedStats!$A:$AD,MATCH($A276,AdvancedStats!$B:$B,0),COLUMN()-15),INDEX(AdvancedStats!$A:$AD,MATCH($A276&amp;" NCAA",AdvancedStats!$B:$B,0),COLUMN()-15))</f>
        <v>0.53500000000000003</v>
      </c>
      <c r="AL276" s="38">
        <f>IFERROR(INDEX(AdvancedStats!$A:$AD,MATCH($A276,AdvancedStats!$B:$B,0),COLUMN()-15),INDEX(AdvancedStats!$A:$AD,MATCH($A276&amp;" NCAA",AdvancedStats!$B:$B,0),COLUMN()-15))</f>
        <v>52.3</v>
      </c>
      <c r="AM276" s="38">
        <f>IFERROR(INDEX(AdvancedStats!$A:$AD,MATCH($A276,AdvancedStats!$B:$B,0),COLUMN()-15),INDEX(AdvancedStats!$A:$AD,MATCH($A276&amp;" NCAA",AdvancedStats!$B:$B,0),COLUMN()-15))</f>
        <v>44.8</v>
      </c>
      <c r="AN276" s="38">
        <f>IFERROR(INDEX(AdvancedStats!$A:$AD,MATCH($A276,AdvancedStats!$B:$B,0),COLUMN()-15),INDEX(AdvancedStats!$A:$AD,MATCH($A276&amp;" NCAA",AdvancedStats!$B:$B,0),COLUMN()-15))</f>
        <v>6.1</v>
      </c>
      <c r="AO276" s="38">
        <f>IFERROR(INDEX(AdvancedStats!$A:$AD,MATCH($A276,AdvancedStats!$B:$B,0),COLUMN()-15),INDEX(AdvancedStats!$A:$AD,MATCH($A276&amp;" NCAA",AdvancedStats!$B:$B,0),COLUMN()-15))</f>
        <v>9.1999999999999993</v>
      </c>
      <c r="AP276" s="38">
        <f>IFERROR(INDEX(AdvancedStats!$A:$AD,MATCH($A276,AdvancedStats!$B:$B,0),COLUMN()-15),INDEX(AdvancedStats!$A:$AD,MATCH($A276&amp;" NCAA",AdvancedStats!$B:$B,0),COLUMN()-15))</f>
        <v>0.499</v>
      </c>
      <c r="AQ276" s="38">
        <f>IFERROR(INDEX(AdvancedStats!$A:$AD,MATCH($A276,AdvancedStats!$B:$B,0),COLUMN()-15),INDEX(AdvancedStats!$A:$AD,MATCH($A276&amp;" NCAA",AdvancedStats!$B:$B,0),COLUMN()-15))</f>
        <v>15.1</v>
      </c>
      <c r="AR276" s="38">
        <f>IFERROR(INDEX(AdvancedStats!$A:$AD,MATCH($A276,AdvancedStats!$B:$B,0),COLUMN()-15),INDEX(AdvancedStats!$A:$AD,MATCH($A276&amp;" NCAA",AdvancedStats!$B:$B,0),COLUMN()-15))</f>
        <v>29.5</v>
      </c>
      <c r="AS276" s="38">
        <f>IFERROR(INDEX(AdvancedStats!$A:$AD,MATCH($A276,AdvancedStats!$B:$B,0),COLUMN()-15),INDEX(AdvancedStats!$A:$AD,MATCH($A276&amp;" NCAA",AdvancedStats!$B:$B,0),COLUMN()-15))</f>
        <v>0.246</v>
      </c>
      <c r="AT276" s="39">
        <f>IFERROR(INDEX(AdvancedOpponentStats!$A:$AD,MATCH($A276,AdvancedOpponentStats!$B:$B,0),COLUMN()-27),INDEX(AdvancedOpponentStats!$A:$AD,MATCH($A276&amp;" NCAA",AdvancedOpponentStats!$B:$B,0),COLUMN()-27))</f>
        <v>98.5</v>
      </c>
      <c r="AU276" s="39">
        <f>IFERROR(INDEX(AdvancedOpponentStats!$A:$AD,MATCH($A276,AdvancedOpponentStats!$B:$B,0),COLUMN()-27),INDEX(AdvancedOpponentStats!$A:$AD,MATCH($A276&amp;" NCAA",AdvancedOpponentStats!$B:$B,0),COLUMN()-27))</f>
        <v>0.377</v>
      </c>
      <c r="AV276" s="39">
        <f>IFERROR(INDEX(AdvancedOpponentStats!$A:$AD,MATCH($A276,AdvancedOpponentStats!$B:$B,0),COLUMN()-27),INDEX(AdvancedOpponentStats!$A:$AD,MATCH($A276&amp;" NCAA",AdvancedOpponentStats!$B:$B,0),COLUMN()-27))</f>
        <v>0.33100000000000002</v>
      </c>
      <c r="AW276" s="39">
        <f>IFERROR(INDEX(AdvancedOpponentStats!$A:$AD,MATCH($A276,AdvancedOpponentStats!$B:$B,0),COLUMN()-27),INDEX(AdvancedOpponentStats!$A:$AD,MATCH($A276&amp;" NCAA",AdvancedOpponentStats!$B:$B,0),COLUMN()-27))</f>
        <v>0.50900000000000001</v>
      </c>
      <c r="AX276" s="39">
        <f>IFERROR(INDEX(AdvancedOpponentStats!$A:$AD,MATCH($A276,AdvancedOpponentStats!$B:$B,0),COLUMN()-27),INDEX(AdvancedOpponentStats!$A:$AD,MATCH($A276&amp;" NCAA",AdvancedOpponentStats!$B:$B,0),COLUMN()-27))</f>
        <v>47.7</v>
      </c>
      <c r="AY276" s="39">
        <f>IFERROR(INDEX(AdvancedOpponentStats!$A:$AD,MATCH($A276,AdvancedOpponentStats!$B:$B,0),COLUMN()-27),INDEX(AdvancedOpponentStats!$A:$AD,MATCH($A276&amp;" NCAA",AdvancedOpponentStats!$B:$B,0),COLUMN()-27))</f>
        <v>41</v>
      </c>
      <c r="AZ276" s="39">
        <f>IFERROR(INDEX(AdvancedOpponentStats!$A:$AD,MATCH($A276,AdvancedOpponentStats!$B:$B,0),COLUMN()-27),INDEX(AdvancedOpponentStats!$A:$AD,MATCH($A276&amp;" NCAA",AdvancedOpponentStats!$B:$B,0),COLUMN()-27))</f>
        <v>8.1999999999999993</v>
      </c>
      <c r="BA276" s="39">
        <f>IFERROR(INDEX(AdvancedOpponentStats!$A:$AD,MATCH($A276,AdvancedOpponentStats!$B:$B,0),COLUMN()-27),INDEX(AdvancedOpponentStats!$A:$AD,MATCH($A276&amp;" NCAA",AdvancedOpponentStats!$B:$B,0),COLUMN()-27))</f>
        <v>7.4</v>
      </c>
      <c r="BB276" s="39">
        <f>IFERROR(INDEX(AdvancedOpponentStats!$A:$AD,MATCH($A276,AdvancedOpponentStats!$B:$B,0),COLUMN()-27),INDEX(AdvancedOpponentStats!$A:$AD,MATCH($A276&amp;" NCAA",AdvancedOpponentStats!$B:$B,0),COLUMN()-27))</f>
        <v>0.46400000000000002</v>
      </c>
      <c r="BC276" s="39">
        <f>IFERROR(INDEX(AdvancedOpponentStats!$A:$AD,MATCH($A276,AdvancedOpponentStats!$B:$B,0),COLUMN()-27),INDEX(AdvancedOpponentStats!$A:$AD,MATCH($A276&amp;" NCAA",AdvancedOpponentStats!$B:$B,0),COLUMN()-27))</f>
        <v>14.3</v>
      </c>
      <c r="BD276" s="39">
        <f>IFERROR(INDEX(AdvancedOpponentStats!$A:$AD,MATCH($A276,AdvancedOpponentStats!$B:$B,0),COLUMN()-27),INDEX(AdvancedOpponentStats!$A:$AD,MATCH($A276&amp;" NCAA",AdvancedOpponentStats!$B:$B,0),COLUMN()-27))</f>
        <v>25.9</v>
      </c>
      <c r="BE276" s="39">
        <f>IFERROR(INDEX(AdvancedOpponentStats!$A:$AD,MATCH($A276,AdvancedOpponentStats!$B:$B,0),COLUMN()-27),INDEX(AdvancedOpponentStats!$A:$AD,MATCH($A276&amp;" NCAA",AdvancedOpponentStats!$B:$B,0),COLUMN()-27))</f>
        <v>0.27400000000000002</v>
      </c>
      <c r="BF276" s="41">
        <f>IFERROR(INDEX(TeamRankings!$A:$R,MATCH($A276,TeamRankings!$B:$B,0),COLUMN()-49),INDEX(TeamRankings!$A:$R,MATCH($A276&amp;" NCAA",TeamRankings!$B:$B,0),COLUMN()-49))</f>
        <v>4.1500000000000004</v>
      </c>
      <c r="BG276" s="41">
        <f>IFERROR(INDEX(TeamRankings!$A:$R,MATCH($A276,TeamRankings!$B:$B,0),COLUMN()-48),INDEX(TeamRankings!$A:$R,MATCH($A276&amp;" NCAA",TeamRankings!$B:$B,0),COLUMN()-48))</f>
        <v>-3.83</v>
      </c>
      <c r="BH276" s="41">
        <f>IFERROR(INDEX(TeamRankings!$A:$R,MATCH($A276,TeamRankings!$B:$B,0),COLUMN()-47),INDEX(TeamRankings!$A:$R,MATCH($A276&amp;" NCAA",TeamRankings!$B:$B,0),COLUMN()-47))</f>
        <v>-2.62</v>
      </c>
      <c r="BI276" s="41">
        <f>IFERROR(INDEX(TeamRankings!$A:$R,MATCH($A276,TeamRankings!$B:$B,0),COLUMN()-47),INDEX(TeamRankings!$A:$R,MATCH($A276&amp;" NCAA",TeamRankings!$B:$B,0),COLUMN()-47))</f>
        <v>1.17</v>
      </c>
      <c r="BJ276" s="41">
        <f>IFERROR(INDEX(TeamRankings!$A:$R,MATCH($A276,TeamRankings!$B:$B,0),COLUMN()-47),INDEX(TeamRankings!$A:$R,MATCH($A276&amp;" NCAA",TeamRankings!$B:$B,0),COLUMN()-47))</f>
        <v>-1.45</v>
      </c>
      <c r="BK276" s="41">
        <f>IFERROR(INDEX(TeamRankings!$A:$R,MATCH($A276,TeamRankings!$B:$B,0),COLUMN()-47),INDEX(TeamRankings!$A:$R,MATCH($A276&amp;" NCAA",TeamRankings!$B:$B,0),COLUMN()-47))</f>
        <v>100.66</v>
      </c>
      <c r="BL276" s="41">
        <f>IFERROR(INDEX(TeamRankings!$A:$R,MATCH($A276,TeamRankings!$B:$B,0),COLUMN()-47),INDEX(TeamRankings!$A:$R,MATCH($A276&amp;" NCAA",TeamRankings!$B:$B,0),COLUMN()-47))</f>
        <v>102.09</v>
      </c>
      <c r="BM276" s="41">
        <f>IFERROR(INDEX(TeamRankings!$A:$R,MATCH($A276,TeamRankings!$B:$B,0),COLUMN()-47),INDEX(TeamRankings!$A:$R,MATCH($A276&amp;" NCAA",TeamRankings!$B:$B,0),COLUMN()-47))</f>
        <v>-1.43</v>
      </c>
      <c r="BN276">
        <f t="shared" si="78"/>
        <v>216</v>
      </c>
      <c r="BO276">
        <f t="shared" si="79"/>
        <v>146.5</v>
      </c>
      <c r="BP276">
        <f t="shared" si="65"/>
        <v>73.333333333333329</v>
      </c>
      <c r="BQ276" s="41" t="str">
        <f>INDEX(TeamRankings!$A:$R,MATCH($A276,TeamRankings!$B:$B,0),3)</f>
        <v>WAC</v>
      </c>
      <c r="BR276" s="40">
        <f t="shared" si="66"/>
        <v>5.9000000000000057</v>
      </c>
      <c r="BS276" s="40">
        <f t="shared" si="67"/>
        <v>-3.3999999999999975E-2</v>
      </c>
      <c r="BT276" s="40">
        <f t="shared" si="68"/>
        <v>-1.0000000000000009E-3</v>
      </c>
      <c r="BU276" s="40">
        <f t="shared" si="69"/>
        <v>2.6000000000000023E-2</v>
      </c>
      <c r="BV276" s="40">
        <f t="shared" si="70"/>
        <v>4.5999999999999943</v>
      </c>
      <c r="BW276" s="40">
        <f t="shared" si="71"/>
        <v>3.7999999999999972</v>
      </c>
      <c r="BX276" s="40">
        <f t="shared" si="72"/>
        <v>-2.0999999999999996</v>
      </c>
      <c r="BY276" s="40">
        <f t="shared" si="73"/>
        <v>1.7999999999999989</v>
      </c>
      <c r="BZ276" s="40">
        <f t="shared" si="74"/>
        <v>3.4999999999999976E-2</v>
      </c>
      <c r="CA276" s="40">
        <f t="shared" si="75"/>
        <v>0.79999999999999893</v>
      </c>
      <c r="CB276" s="40">
        <f t="shared" si="76"/>
        <v>3.6000000000000014</v>
      </c>
      <c r="CC276" s="40">
        <f t="shared" si="77"/>
        <v>-2.8000000000000025E-2</v>
      </c>
    </row>
    <row r="277" spans="1:81" x14ac:dyDescent="0.25">
      <c r="A277" t="s">
        <v>397</v>
      </c>
      <c r="B277">
        <f>IFERROR(INDEX(BasicStats!$A:$AH,MATCH($A277,BasicStats!$B:$B,0),COLUMN()+1),INDEX(BasicStats!$A:$AH,MATCH($A277&amp;" NCAA",BasicStats!$B:$B,0),COLUMN()+1))</f>
        <v>34</v>
      </c>
      <c r="C277">
        <f>IFERROR(INDEX(BasicStats!$A:$AH,MATCH($A277,BasicStats!$B:$B,0),COLUMN()+1),INDEX(BasicStats!$A:$AH,MATCH($A277&amp;" NCAA",BasicStats!$B:$B,0),COLUMN()+1))</f>
        <v>20</v>
      </c>
      <c r="D277">
        <f>IFERROR(INDEX(BasicStats!$A:$AH,MATCH($A277,BasicStats!$B:$B,0),COLUMN()+1),INDEX(BasicStats!$A:$AH,MATCH($A277&amp;" NCAA",BasicStats!$B:$B,0),COLUMN()+1))</f>
        <v>14</v>
      </c>
      <c r="E277">
        <f>IFERROR(INDEX(BasicStats!$A:$AH,MATCH($A277,BasicStats!$B:$B,0),COLUMN()+1),INDEX(BasicStats!$A:$AH,MATCH($A277&amp;" NCAA",BasicStats!$B:$B,0),COLUMN()+1))</f>
        <v>0.58799999999999997</v>
      </c>
      <c r="F277">
        <f>IFERROR(INDEX(BasicStats!$A:$AH,MATCH($A277,BasicStats!$B:$B,0),COLUMN()+1),INDEX(BasicStats!$A:$AH,MATCH($A277&amp;" NCAA",BasicStats!$B:$B,0),COLUMN()+1))</f>
        <v>10.32</v>
      </c>
      <c r="G277">
        <f>IFERROR(INDEX(BasicStats!$A:$AH,MATCH($A277,BasicStats!$B:$B,0),COLUMN()+1),INDEX(BasicStats!$A:$AH,MATCH($A277&amp;" NCAA",BasicStats!$B:$B,0),COLUMN()+1))</f>
        <v>8.41</v>
      </c>
      <c r="H277">
        <f>IFERROR(INDEX(BasicStats!$A:$AH,MATCH($A277,BasicStats!$B:$B,0),COLUMN()+1),INDEX(BasicStats!$A:$AH,MATCH($A277&amp;" NCAA",BasicStats!$B:$B,0),COLUMN()+1))</f>
        <v>9</v>
      </c>
      <c r="I277">
        <f>IFERROR(INDEX(BasicStats!$A:$AH,MATCH($A277,BasicStats!$B:$B,0),COLUMN()+1),INDEX(BasicStats!$A:$AH,MATCH($A277&amp;" NCAA",BasicStats!$B:$B,0),COLUMN()+1))</f>
        <v>9</v>
      </c>
      <c r="J277">
        <f>IFERROR(INDEX(BasicStats!$A:$AH,MATCH($A277,BasicStats!$B:$B,0),COLUMN()+1),INDEX(BasicStats!$A:$AH,MATCH($A277&amp;" NCAA",BasicStats!$B:$B,0),COLUMN()+1))</f>
        <v>11</v>
      </c>
      <c r="K277">
        <f>IFERROR(INDEX(BasicStats!$A:$AH,MATCH($A277,BasicStats!$B:$B,0),COLUMN()+1),INDEX(BasicStats!$A:$AH,MATCH($A277&amp;" NCAA",BasicStats!$B:$B,0),COLUMN()+1))</f>
        <v>4</v>
      </c>
      <c r="L277">
        <f>IFERROR(INDEX(BasicStats!$A:$AH,MATCH($A277,BasicStats!$B:$B,0),COLUMN()+1),INDEX(BasicStats!$A:$AH,MATCH($A277&amp;" NCAA",BasicStats!$B:$B,0),COLUMN()+1))</f>
        <v>3</v>
      </c>
      <c r="M277">
        <f>IFERROR(INDEX(BasicStats!$A:$AH,MATCH($A277,BasicStats!$B:$B,0),COLUMN()+1),INDEX(BasicStats!$A:$AH,MATCH($A277&amp;" NCAA",BasicStats!$B:$B,0),COLUMN()+1))</f>
        <v>8</v>
      </c>
      <c r="N277">
        <f>IFERROR(INDEX(BasicStats!$A:$AH,MATCH($A277,BasicStats!$B:$B,0),COLUMN()+1),INDEX(BasicStats!$A:$AH,MATCH($A277&amp;" NCAA",BasicStats!$B:$B,0),COLUMN()+1))</f>
        <v>2508</v>
      </c>
      <c r="O277">
        <f>IFERROR(INDEX(BasicStats!$A:$AH,MATCH($A277,BasicStats!$B:$B,0),COLUMN()+1),INDEX(BasicStats!$A:$AH,MATCH($A277&amp;" NCAA",BasicStats!$B:$B,0),COLUMN()+1))</f>
        <v>2443</v>
      </c>
      <c r="P277">
        <f>IFERROR(INDEX(BasicStats!$A:$AH,MATCH($A277,BasicStats!$B:$B,0),COLUMN()+1),INDEX(BasicStats!$A:$AH,MATCH($A277&amp;" NCAA",BasicStats!$B:$B,0),COLUMN()+1))</f>
        <v>0</v>
      </c>
      <c r="Q277">
        <f>IFERROR(INDEX(BasicStats!$A:$AH,MATCH($A277,BasicStats!$B:$B,0),COLUMN()+1),INDEX(BasicStats!$A:$AH,MATCH($A277&amp;" NCAA",BasicStats!$B:$B,0),COLUMN()+1))</f>
        <v>1375</v>
      </c>
      <c r="R277">
        <f>IFERROR(INDEX(BasicStats!$A:$AH,MATCH($A277,BasicStats!$B:$B,0),COLUMN()+1),INDEX(BasicStats!$A:$AH,MATCH($A277&amp;" NCAA",BasicStats!$B:$B,0),COLUMN()+1))</f>
        <v>888</v>
      </c>
      <c r="S277">
        <f>IFERROR(INDEX(BasicStats!$A:$AH,MATCH($A277,BasicStats!$B:$B,0),COLUMN()+1),INDEX(BasicStats!$A:$AH,MATCH($A277&amp;" NCAA",BasicStats!$B:$B,0),COLUMN()+1))</f>
        <v>2021</v>
      </c>
      <c r="T277">
        <f>IFERROR(INDEX(BasicStats!$A:$AH,MATCH($A277,BasicStats!$B:$B,0),COLUMN()+1),INDEX(BasicStats!$A:$AH,MATCH($A277&amp;" NCAA",BasicStats!$B:$B,0),COLUMN()+1))</f>
        <v>0.439</v>
      </c>
      <c r="U277">
        <f>IFERROR(INDEX(BasicStats!$A:$AH,MATCH($A277,BasicStats!$B:$B,0),COLUMN()+1),INDEX(BasicStats!$A:$AH,MATCH($A277&amp;" NCAA",BasicStats!$B:$B,0),COLUMN()+1))</f>
        <v>240</v>
      </c>
      <c r="V277">
        <f>IFERROR(INDEX(BasicStats!$A:$AH,MATCH($A277,BasicStats!$B:$B,0),COLUMN()+1),INDEX(BasicStats!$A:$AH,MATCH($A277&amp;" NCAA",BasicStats!$B:$B,0),COLUMN()+1))</f>
        <v>741</v>
      </c>
      <c r="W277">
        <f>IFERROR(INDEX(BasicStats!$A:$AH,MATCH($A277,BasicStats!$B:$B,0),COLUMN()+1),INDEX(BasicStats!$A:$AH,MATCH($A277&amp;" NCAA",BasicStats!$B:$B,0),COLUMN()+1))</f>
        <v>0.32400000000000001</v>
      </c>
      <c r="X277">
        <f>IFERROR(INDEX(BasicStats!$A:$AH,MATCH($A277,BasicStats!$B:$B,0),COLUMN()+1),INDEX(BasicStats!$A:$AH,MATCH($A277&amp;" NCAA",BasicStats!$B:$B,0),COLUMN()+1))</f>
        <v>492</v>
      </c>
      <c r="Y277">
        <f>IFERROR(INDEX(BasicStats!$A:$AH,MATCH($A277,BasicStats!$B:$B,0),COLUMN()+1),INDEX(BasicStats!$A:$AH,MATCH($A277&amp;" NCAA",BasicStats!$B:$B,0),COLUMN()+1))</f>
        <v>697</v>
      </c>
      <c r="Z277">
        <f>IFERROR(INDEX(BasicStats!$A:$AH,MATCH($A277,BasicStats!$B:$B,0),COLUMN()+1),INDEX(BasicStats!$A:$AH,MATCH($A277&amp;" NCAA",BasicStats!$B:$B,0),COLUMN()+1))</f>
        <v>0.70599999999999996</v>
      </c>
      <c r="AA277">
        <f>IFERROR(INDEX(BasicStats!$A:$AH,MATCH($A277,BasicStats!$B:$B,0),COLUMN()+1),INDEX(BasicStats!$A:$AH,MATCH($A277&amp;" NCAA",BasicStats!$B:$B,0),COLUMN()+1))</f>
        <v>361</v>
      </c>
      <c r="AB277">
        <f>IFERROR(INDEX(BasicStats!$A:$AH,MATCH($A277,BasicStats!$B:$B,0),COLUMN()+1),INDEX(BasicStats!$A:$AH,MATCH($A277&amp;" NCAA",BasicStats!$B:$B,0),COLUMN()+1))</f>
        <v>1213</v>
      </c>
      <c r="AC277">
        <f>IFERROR(INDEX(BasicStats!$A:$AH,MATCH($A277,BasicStats!$B:$B,0),COLUMN()+1),INDEX(BasicStats!$A:$AH,MATCH($A277&amp;" NCAA",BasicStats!$B:$B,0),COLUMN()+1))</f>
        <v>459</v>
      </c>
      <c r="AD277">
        <f>IFERROR(INDEX(BasicStats!$A:$AH,MATCH($A277,BasicStats!$B:$B,0),COLUMN()+1),INDEX(BasicStats!$A:$AH,MATCH($A277&amp;" NCAA",BasicStats!$B:$B,0),COLUMN()+1))</f>
        <v>235</v>
      </c>
      <c r="AE277">
        <f>IFERROR(INDEX(BasicStats!$A:$AH,MATCH($A277,BasicStats!$B:$B,0),COLUMN()+1),INDEX(BasicStats!$A:$AH,MATCH($A277&amp;" NCAA",BasicStats!$B:$B,0),COLUMN()+1))</f>
        <v>132</v>
      </c>
      <c r="AF277">
        <f>IFERROR(INDEX(BasicStats!$A:$AH,MATCH($A277,BasicStats!$B:$B,0),COLUMN()+1),INDEX(BasicStats!$A:$AH,MATCH($A277&amp;" NCAA",BasicStats!$B:$B,0),COLUMN()+1))</f>
        <v>423</v>
      </c>
      <c r="AG277" s="38">
        <f>IFERROR(INDEX(AdvancedStats!$A:$AD,MATCH($A277,AdvancedStats!$B:$B,0),COLUMN()-15),INDEX(AdvancedStats!$A:$AD,MATCH($A277&amp;" NCAA",AdvancedStats!$B:$B,0),COLUMN()-15))</f>
        <v>70.099999999999994</v>
      </c>
      <c r="AH277" s="38">
        <f>IFERROR(INDEX(AdvancedStats!$A:$AD,MATCH($A277,AdvancedStats!$B:$B,0),COLUMN()-15),INDEX(AdvancedStats!$A:$AD,MATCH($A277&amp;" NCAA",AdvancedStats!$B:$B,0),COLUMN()-15))</f>
        <v>104.1</v>
      </c>
      <c r="AI277" s="38">
        <f>IFERROR(INDEX(AdvancedStats!$A:$AD,MATCH($A277,AdvancedStats!$B:$B,0),COLUMN()-15),INDEX(AdvancedStats!$A:$AD,MATCH($A277&amp;" NCAA",AdvancedStats!$B:$B,0),COLUMN()-15))</f>
        <v>0.34499999999999997</v>
      </c>
      <c r="AJ277" s="38">
        <f>IFERROR(INDEX(AdvancedStats!$A:$AD,MATCH($A277,AdvancedStats!$B:$B,0),COLUMN()-15),INDEX(AdvancedStats!$A:$AD,MATCH($A277&amp;" NCAA",AdvancedStats!$B:$B,0),COLUMN()-15))</f>
        <v>0.36699999999999999</v>
      </c>
      <c r="AK277" s="38">
        <f>IFERROR(INDEX(AdvancedStats!$A:$AD,MATCH($A277,AdvancedStats!$B:$B,0),COLUMN()-15),INDEX(AdvancedStats!$A:$AD,MATCH($A277&amp;" NCAA",AdvancedStats!$B:$B,0),COLUMN()-15))</f>
        <v>0.53300000000000003</v>
      </c>
      <c r="AL277" s="38">
        <f>IFERROR(INDEX(AdvancedStats!$A:$AD,MATCH($A277,AdvancedStats!$B:$B,0),COLUMN()-15),INDEX(AdvancedStats!$A:$AD,MATCH($A277&amp;" NCAA",AdvancedStats!$B:$B,0),COLUMN()-15))</f>
        <v>50.1</v>
      </c>
      <c r="AM277" s="38">
        <f>IFERROR(INDEX(AdvancedStats!$A:$AD,MATCH($A277,AdvancedStats!$B:$B,0),COLUMN()-15),INDEX(AdvancedStats!$A:$AD,MATCH($A277&amp;" NCAA",AdvancedStats!$B:$B,0),COLUMN()-15))</f>
        <v>51.7</v>
      </c>
      <c r="AN277" s="38">
        <f>IFERROR(INDEX(AdvancedStats!$A:$AD,MATCH($A277,AdvancedStats!$B:$B,0),COLUMN()-15),INDEX(AdvancedStats!$A:$AD,MATCH($A277&amp;" NCAA",AdvancedStats!$B:$B,0),COLUMN()-15))</f>
        <v>9.8000000000000007</v>
      </c>
      <c r="AO277" s="38">
        <f>IFERROR(INDEX(AdvancedStats!$A:$AD,MATCH($A277,AdvancedStats!$B:$B,0),COLUMN()-15),INDEX(AdvancedStats!$A:$AD,MATCH($A277&amp;" NCAA",AdvancedStats!$B:$B,0),COLUMN()-15))</f>
        <v>11.2</v>
      </c>
      <c r="AP277" s="38">
        <f>IFERROR(INDEX(AdvancedStats!$A:$AD,MATCH($A277,AdvancedStats!$B:$B,0),COLUMN()-15),INDEX(AdvancedStats!$A:$AD,MATCH($A277&amp;" NCAA",AdvancedStats!$B:$B,0),COLUMN()-15))</f>
        <v>0.499</v>
      </c>
      <c r="AQ277" s="38">
        <f>IFERROR(INDEX(AdvancedStats!$A:$AD,MATCH($A277,AdvancedStats!$B:$B,0),COLUMN()-15),INDEX(AdvancedStats!$A:$AD,MATCH($A277&amp;" NCAA",AdvancedStats!$B:$B,0),COLUMN()-15))</f>
        <v>15.2</v>
      </c>
      <c r="AR277" s="38">
        <f>IFERROR(INDEX(AdvancedStats!$A:$AD,MATCH($A277,AdvancedStats!$B:$B,0),COLUMN()-15),INDEX(AdvancedStats!$A:$AD,MATCH($A277&amp;" NCAA",AdvancedStats!$B:$B,0),COLUMN()-15))</f>
        <v>29.6</v>
      </c>
      <c r="AS277" s="38">
        <f>IFERROR(INDEX(AdvancedStats!$A:$AD,MATCH($A277,AdvancedStats!$B:$B,0),COLUMN()-15),INDEX(AdvancedStats!$A:$AD,MATCH($A277&amp;" NCAA",AdvancedStats!$B:$B,0),COLUMN()-15))</f>
        <v>0.24299999999999999</v>
      </c>
      <c r="AT277" s="39">
        <f>IFERROR(INDEX(AdvancedOpponentStats!$A:$AD,MATCH($A277,AdvancedOpponentStats!$B:$B,0),COLUMN()-27),INDEX(AdvancedOpponentStats!$A:$AD,MATCH($A277&amp;" NCAA",AdvancedOpponentStats!$B:$B,0),COLUMN()-27))</f>
        <v>101.4</v>
      </c>
      <c r="AU277" s="39">
        <f>IFERROR(INDEX(AdvancedOpponentStats!$A:$AD,MATCH($A277,AdvancedOpponentStats!$B:$B,0),COLUMN()-27),INDEX(AdvancedOpponentStats!$A:$AD,MATCH($A277&amp;" NCAA",AdvancedOpponentStats!$B:$B,0),COLUMN()-27))</f>
        <v>0.32800000000000001</v>
      </c>
      <c r="AV277" s="39">
        <f>IFERROR(INDEX(AdvancedOpponentStats!$A:$AD,MATCH($A277,AdvancedOpponentStats!$B:$B,0),COLUMN()-27),INDEX(AdvancedOpponentStats!$A:$AD,MATCH($A277&amp;" NCAA",AdvancedOpponentStats!$B:$B,0),COLUMN()-27))</f>
        <v>0.40200000000000002</v>
      </c>
      <c r="AW277" s="39">
        <f>IFERROR(INDEX(AdvancedOpponentStats!$A:$AD,MATCH($A277,AdvancedOpponentStats!$B:$B,0),COLUMN()-27),INDEX(AdvancedOpponentStats!$A:$AD,MATCH($A277&amp;" NCAA",AdvancedOpponentStats!$B:$B,0),COLUMN()-27))</f>
        <v>0.53500000000000003</v>
      </c>
      <c r="AX277" s="39">
        <f>IFERROR(INDEX(AdvancedOpponentStats!$A:$AD,MATCH($A277,AdvancedOpponentStats!$B:$B,0),COLUMN()-27),INDEX(AdvancedOpponentStats!$A:$AD,MATCH($A277&amp;" NCAA",AdvancedOpponentStats!$B:$B,0),COLUMN()-27))</f>
        <v>49.9</v>
      </c>
      <c r="AY277" s="39">
        <f>IFERROR(INDEX(AdvancedOpponentStats!$A:$AD,MATCH($A277,AdvancedOpponentStats!$B:$B,0),COLUMN()-27),INDEX(AdvancedOpponentStats!$A:$AD,MATCH($A277&amp;" NCAA",AdvancedOpponentStats!$B:$B,0),COLUMN()-27))</f>
        <v>53.1</v>
      </c>
      <c r="AZ277" s="39">
        <f>IFERROR(INDEX(AdvancedOpponentStats!$A:$AD,MATCH($A277,AdvancedOpponentStats!$B:$B,0),COLUMN()-27),INDEX(AdvancedOpponentStats!$A:$AD,MATCH($A277&amp;" NCAA",AdvancedOpponentStats!$B:$B,0),COLUMN()-27))</f>
        <v>8.1</v>
      </c>
      <c r="BA277" s="39">
        <f>IFERROR(INDEX(AdvancedOpponentStats!$A:$AD,MATCH($A277,AdvancedOpponentStats!$B:$B,0),COLUMN()-27),INDEX(AdvancedOpponentStats!$A:$AD,MATCH($A277&amp;" NCAA",AdvancedOpponentStats!$B:$B,0),COLUMN()-27))</f>
        <v>11.7</v>
      </c>
      <c r="BB277" s="39">
        <f>IFERROR(INDEX(AdvancedOpponentStats!$A:$AD,MATCH($A277,AdvancedOpponentStats!$B:$B,0),COLUMN()-27),INDEX(AdvancedOpponentStats!$A:$AD,MATCH($A277&amp;" NCAA",AdvancedOpponentStats!$B:$B,0),COLUMN()-27))</f>
        <v>0.496</v>
      </c>
      <c r="BC277" s="39">
        <f>IFERROR(INDEX(AdvancedOpponentStats!$A:$AD,MATCH($A277,AdvancedOpponentStats!$B:$B,0),COLUMN()-27),INDEX(AdvancedOpponentStats!$A:$AD,MATCH($A277&amp;" NCAA",AdvancedOpponentStats!$B:$B,0),COLUMN()-27))</f>
        <v>17.3</v>
      </c>
      <c r="BD277" s="39">
        <f>IFERROR(INDEX(AdvancedOpponentStats!$A:$AD,MATCH($A277,AdvancedOpponentStats!$B:$B,0),COLUMN()-27),INDEX(AdvancedOpponentStats!$A:$AD,MATCH($A277&amp;" NCAA",AdvancedOpponentStats!$B:$B,0),COLUMN()-27))</f>
        <v>29.2</v>
      </c>
      <c r="BE277" s="39">
        <f>IFERROR(INDEX(AdvancedOpponentStats!$A:$AD,MATCH($A277,AdvancedOpponentStats!$B:$B,0),COLUMN()-27),INDEX(AdvancedOpponentStats!$A:$AD,MATCH($A277&amp;" NCAA",AdvancedOpponentStats!$B:$B,0),COLUMN()-27))</f>
        <v>0.24399999999999999</v>
      </c>
      <c r="BF277" s="41">
        <f>IFERROR(INDEX(TeamRankings!$A:$R,MATCH($A277,TeamRankings!$B:$B,0),COLUMN()-49),INDEX(TeamRankings!$A:$R,MATCH($A277&amp;" NCAA",TeamRankings!$B:$B,0),COLUMN()-49))</f>
        <v>1.91</v>
      </c>
      <c r="BG277" s="41">
        <f>IFERROR(INDEX(TeamRankings!$A:$R,MATCH($A277,TeamRankings!$B:$B,0),COLUMN()-48),INDEX(TeamRankings!$A:$R,MATCH($A277&amp;" NCAA",TeamRankings!$B:$B,0),COLUMN()-48))</f>
        <v>8.41</v>
      </c>
      <c r="BH277" s="41">
        <f>IFERROR(INDEX(TeamRankings!$A:$R,MATCH($A277,TeamRankings!$B:$B,0),COLUMN()-47),INDEX(TeamRankings!$A:$R,MATCH($A277&amp;" NCAA",TeamRankings!$B:$B,0),COLUMN()-47))</f>
        <v>5.84</v>
      </c>
      <c r="BI277" s="41">
        <f>IFERROR(INDEX(TeamRankings!$A:$R,MATCH($A277,TeamRankings!$B:$B,0),COLUMN()-47),INDEX(TeamRankings!$A:$R,MATCH($A277&amp;" NCAA",TeamRankings!$B:$B,0),COLUMN()-47))</f>
        <v>4.49</v>
      </c>
      <c r="BJ277" s="41">
        <f>IFERROR(INDEX(TeamRankings!$A:$R,MATCH($A277,TeamRankings!$B:$B,0),COLUMN()-47),INDEX(TeamRankings!$A:$R,MATCH($A277&amp;" NCAA",TeamRankings!$B:$B,0),COLUMN()-47))</f>
        <v>10.32</v>
      </c>
      <c r="BK277" s="41">
        <f>IFERROR(INDEX(TeamRankings!$A:$R,MATCH($A277,TeamRankings!$B:$B,0),COLUMN()-47),INDEX(TeamRankings!$A:$R,MATCH($A277&amp;" NCAA",TeamRankings!$B:$B,0),COLUMN()-47))</f>
        <v>109.64</v>
      </c>
      <c r="BL277" s="41">
        <f>IFERROR(INDEX(TeamRankings!$A:$R,MATCH($A277,TeamRankings!$B:$B,0),COLUMN()-47),INDEX(TeamRankings!$A:$R,MATCH($A277&amp;" NCAA",TeamRankings!$B:$B,0),COLUMN()-47))</f>
        <v>94.27</v>
      </c>
      <c r="BM277" s="41">
        <f>IFERROR(INDEX(TeamRankings!$A:$R,MATCH($A277,TeamRankings!$B:$B,0),COLUMN()-47),INDEX(TeamRankings!$A:$R,MATCH($A277&amp;" NCAA",TeamRankings!$B:$B,0),COLUMN()-47))</f>
        <v>15.37</v>
      </c>
      <c r="BN277">
        <f t="shared" si="78"/>
        <v>74.5</v>
      </c>
      <c r="BO277">
        <f t="shared" si="79"/>
        <v>55</v>
      </c>
      <c r="BP277">
        <f t="shared" si="65"/>
        <v>73.764705882352942</v>
      </c>
      <c r="BQ277" s="41" t="str">
        <f>INDEX(TeamRankings!$A:$R,MATCH($A277,TeamRankings!$B:$B,0),3)</f>
        <v>Big East</v>
      </c>
      <c r="BR277" s="40">
        <f t="shared" si="66"/>
        <v>2.6999999999999886</v>
      </c>
      <c r="BS277" s="40">
        <f t="shared" si="67"/>
        <v>1.699999999999996E-2</v>
      </c>
      <c r="BT277" s="40">
        <f t="shared" si="68"/>
        <v>-3.5000000000000031E-2</v>
      </c>
      <c r="BU277" s="40">
        <f t="shared" si="69"/>
        <v>-2.0000000000000018E-3</v>
      </c>
      <c r="BV277" s="40">
        <f t="shared" si="70"/>
        <v>0.20000000000000284</v>
      </c>
      <c r="BW277" s="40">
        <f t="shared" si="71"/>
        <v>-1.3999999999999986</v>
      </c>
      <c r="BX277" s="40">
        <f t="shared" si="72"/>
        <v>1.7000000000000011</v>
      </c>
      <c r="BY277" s="40">
        <f t="shared" si="73"/>
        <v>-0.5</v>
      </c>
      <c r="BZ277" s="40">
        <f t="shared" si="74"/>
        <v>3.0000000000000027E-3</v>
      </c>
      <c r="CA277" s="40">
        <f t="shared" si="75"/>
        <v>-2.1000000000000014</v>
      </c>
      <c r="CB277" s="40">
        <f t="shared" si="76"/>
        <v>0.40000000000000213</v>
      </c>
      <c r="CC277" s="40">
        <f t="shared" si="77"/>
        <v>-1.0000000000000009E-3</v>
      </c>
    </row>
    <row r="278" spans="1:81" x14ac:dyDescent="0.25">
      <c r="A278" t="s">
        <v>398</v>
      </c>
      <c r="B278">
        <f>IFERROR(INDEX(BasicStats!$A:$AH,MATCH($A278,BasicStats!$B:$B,0),COLUMN()+1),INDEX(BasicStats!$A:$AH,MATCH($A278&amp;" NCAA",BasicStats!$B:$B,0),COLUMN()+1))</f>
        <v>33</v>
      </c>
      <c r="C278">
        <f>IFERROR(INDEX(BasicStats!$A:$AH,MATCH($A278,BasicStats!$B:$B,0),COLUMN()+1),INDEX(BasicStats!$A:$AH,MATCH($A278&amp;" NCAA",BasicStats!$B:$B,0),COLUMN()+1))</f>
        <v>17</v>
      </c>
      <c r="D278">
        <f>IFERROR(INDEX(BasicStats!$A:$AH,MATCH($A278,BasicStats!$B:$B,0),COLUMN()+1),INDEX(BasicStats!$A:$AH,MATCH($A278&amp;" NCAA",BasicStats!$B:$B,0),COLUMN()+1))</f>
        <v>16</v>
      </c>
      <c r="E278">
        <f>IFERROR(INDEX(BasicStats!$A:$AH,MATCH($A278,BasicStats!$B:$B,0),COLUMN()+1),INDEX(BasicStats!$A:$AH,MATCH($A278&amp;" NCAA",BasicStats!$B:$B,0),COLUMN()+1))</f>
        <v>0.51500000000000001</v>
      </c>
      <c r="F278">
        <f>IFERROR(INDEX(BasicStats!$A:$AH,MATCH($A278,BasicStats!$B:$B,0),COLUMN()+1),INDEX(BasicStats!$A:$AH,MATCH($A278&amp;" NCAA",BasicStats!$B:$B,0),COLUMN()+1))</f>
        <v>-7.87</v>
      </c>
      <c r="G278">
        <f>IFERROR(INDEX(BasicStats!$A:$AH,MATCH($A278,BasicStats!$B:$B,0),COLUMN()+1),INDEX(BasicStats!$A:$AH,MATCH($A278&amp;" NCAA",BasicStats!$B:$B,0),COLUMN()+1))</f>
        <v>-6.45</v>
      </c>
      <c r="H278">
        <f>IFERROR(INDEX(BasicStats!$A:$AH,MATCH($A278,BasicStats!$B:$B,0),COLUMN()+1),INDEX(BasicStats!$A:$AH,MATCH($A278&amp;" NCAA",BasicStats!$B:$B,0),COLUMN()+1))</f>
        <v>11</v>
      </c>
      <c r="I278">
        <f>IFERROR(INDEX(BasicStats!$A:$AH,MATCH($A278,BasicStats!$B:$B,0),COLUMN()+1),INDEX(BasicStats!$A:$AH,MATCH($A278&amp;" NCAA",BasicStats!$B:$B,0),COLUMN()+1))</f>
        <v>7</v>
      </c>
      <c r="J278">
        <f>IFERROR(INDEX(BasicStats!$A:$AH,MATCH($A278,BasicStats!$B:$B,0),COLUMN()+1),INDEX(BasicStats!$A:$AH,MATCH($A278&amp;" NCAA",BasicStats!$B:$B,0),COLUMN()+1))</f>
        <v>7</v>
      </c>
      <c r="K278">
        <f>IFERROR(INDEX(BasicStats!$A:$AH,MATCH($A278,BasicStats!$B:$B,0),COLUMN()+1),INDEX(BasicStats!$A:$AH,MATCH($A278&amp;" NCAA",BasicStats!$B:$B,0),COLUMN()+1))</f>
        <v>7</v>
      </c>
      <c r="L278">
        <f>IFERROR(INDEX(BasicStats!$A:$AH,MATCH($A278,BasicStats!$B:$B,0),COLUMN()+1),INDEX(BasicStats!$A:$AH,MATCH($A278&amp;" NCAA",BasicStats!$B:$B,0),COLUMN()+1))</f>
        <v>8</v>
      </c>
      <c r="M278">
        <f>IFERROR(INDEX(BasicStats!$A:$AH,MATCH($A278,BasicStats!$B:$B,0),COLUMN()+1),INDEX(BasicStats!$A:$AH,MATCH($A278&amp;" NCAA",BasicStats!$B:$B,0),COLUMN()+1))</f>
        <v>7</v>
      </c>
      <c r="N278">
        <f>IFERROR(INDEX(BasicStats!$A:$AH,MATCH($A278,BasicStats!$B:$B,0),COLUMN()+1),INDEX(BasicStats!$A:$AH,MATCH($A278&amp;" NCAA",BasicStats!$B:$B,0),COLUMN()+1))</f>
        <v>2131</v>
      </c>
      <c r="O278">
        <f>IFERROR(INDEX(BasicStats!$A:$AH,MATCH($A278,BasicStats!$B:$B,0),COLUMN()+1),INDEX(BasicStats!$A:$AH,MATCH($A278&amp;" NCAA",BasicStats!$B:$B,0),COLUMN()+1))</f>
        <v>2178</v>
      </c>
      <c r="P278">
        <f>IFERROR(INDEX(BasicStats!$A:$AH,MATCH($A278,BasicStats!$B:$B,0),COLUMN()+1),INDEX(BasicStats!$A:$AH,MATCH($A278&amp;" NCAA",BasicStats!$B:$B,0),COLUMN()+1))</f>
        <v>0</v>
      </c>
      <c r="Q278">
        <f>IFERROR(INDEX(BasicStats!$A:$AH,MATCH($A278,BasicStats!$B:$B,0),COLUMN()+1),INDEX(BasicStats!$A:$AH,MATCH($A278&amp;" NCAA",BasicStats!$B:$B,0),COLUMN()+1))</f>
        <v>1345</v>
      </c>
      <c r="R278">
        <f>IFERROR(INDEX(BasicStats!$A:$AH,MATCH($A278,BasicStats!$B:$B,0),COLUMN()+1),INDEX(BasicStats!$A:$AH,MATCH($A278&amp;" NCAA",BasicStats!$B:$B,0),COLUMN()+1))</f>
        <v>772</v>
      </c>
      <c r="S278">
        <f>IFERROR(INDEX(BasicStats!$A:$AH,MATCH($A278,BasicStats!$B:$B,0),COLUMN()+1),INDEX(BasicStats!$A:$AH,MATCH($A278&amp;" NCAA",BasicStats!$B:$B,0),COLUMN()+1))</f>
        <v>1779</v>
      </c>
      <c r="T278">
        <f>IFERROR(INDEX(BasicStats!$A:$AH,MATCH($A278,BasicStats!$B:$B,0),COLUMN()+1),INDEX(BasicStats!$A:$AH,MATCH($A278&amp;" NCAA",BasicStats!$B:$B,0),COLUMN()+1))</f>
        <v>0.434</v>
      </c>
      <c r="U278">
        <f>IFERROR(INDEX(BasicStats!$A:$AH,MATCH($A278,BasicStats!$B:$B,0),COLUMN()+1),INDEX(BasicStats!$A:$AH,MATCH($A278&amp;" NCAA",BasicStats!$B:$B,0),COLUMN()+1))</f>
        <v>288</v>
      </c>
      <c r="V278">
        <f>IFERROR(INDEX(BasicStats!$A:$AH,MATCH($A278,BasicStats!$B:$B,0),COLUMN()+1),INDEX(BasicStats!$A:$AH,MATCH($A278&amp;" NCAA",BasicStats!$B:$B,0),COLUMN()+1))</f>
        <v>850</v>
      </c>
      <c r="W278">
        <f>IFERROR(INDEX(BasicStats!$A:$AH,MATCH($A278,BasicStats!$B:$B,0),COLUMN()+1),INDEX(BasicStats!$A:$AH,MATCH($A278&amp;" NCAA",BasicStats!$B:$B,0),COLUMN()+1))</f>
        <v>0.33900000000000002</v>
      </c>
      <c r="X278">
        <f>IFERROR(INDEX(BasicStats!$A:$AH,MATCH($A278,BasicStats!$B:$B,0),COLUMN()+1),INDEX(BasicStats!$A:$AH,MATCH($A278&amp;" NCAA",BasicStats!$B:$B,0),COLUMN()+1))</f>
        <v>299</v>
      </c>
      <c r="Y278">
        <f>IFERROR(INDEX(BasicStats!$A:$AH,MATCH($A278,BasicStats!$B:$B,0),COLUMN()+1),INDEX(BasicStats!$A:$AH,MATCH($A278&amp;" NCAA",BasicStats!$B:$B,0),COLUMN()+1))</f>
        <v>440</v>
      </c>
      <c r="Z278">
        <f>IFERROR(INDEX(BasicStats!$A:$AH,MATCH($A278,BasicStats!$B:$B,0),COLUMN()+1),INDEX(BasicStats!$A:$AH,MATCH($A278&amp;" NCAA",BasicStats!$B:$B,0),COLUMN()+1))</f>
        <v>0.68</v>
      </c>
      <c r="AA278">
        <f>IFERROR(INDEX(BasicStats!$A:$AH,MATCH($A278,BasicStats!$B:$B,0),COLUMN()+1),INDEX(BasicStats!$A:$AH,MATCH($A278&amp;" NCAA",BasicStats!$B:$B,0),COLUMN()+1))</f>
        <v>248</v>
      </c>
      <c r="AB278">
        <f>IFERROR(INDEX(BasicStats!$A:$AH,MATCH($A278,BasicStats!$B:$B,0),COLUMN()+1),INDEX(BasicStats!$A:$AH,MATCH($A278&amp;" NCAA",BasicStats!$B:$B,0),COLUMN()+1))</f>
        <v>973</v>
      </c>
      <c r="AC278">
        <f>IFERROR(INDEX(BasicStats!$A:$AH,MATCH($A278,BasicStats!$B:$B,0),COLUMN()+1),INDEX(BasicStats!$A:$AH,MATCH($A278&amp;" NCAA",BasicStats!$B:$B,0),COLUMN()+1))</f>
        <v>413</v>
      </c>
      <c r="AD278">
        <f>IFERROR(INDEX(BasicStats!$A:$AH,MATCH($A278,BasicStats!$B:$B,0),COLUMN()+1),INDEX(BasicStats!$A:$AH,MATCH($A278&amp;" NCAA",BasicStats!$B:$B,0),COLUMN()+1))</f>
        <v>189</v>
      </c>
      <c r="AE278">
        <f>IFERROR(INDEX(BasicStats!$A:$AH,MATCH($A278,BasicStats!$B:$B,0),COLUMN()+1),INDEX(BasicStats!$A:$AH,MATCH($A278&amp;" NCAA",BasicStats!$B:$B,0),COLUMN()+1))</f>
        <v>93</v>
      </c>
      <c r="AF278">
        <f>IFERROR(INDEX(BasicStats!$A:$AH,MATCH($A278,BasicStats!$B:$B,0),COLUMN()+1),INDEX(BasicStats!$A:$AH,MATCH($A278&amp;" NCAA",BasicStats!$B:$B,0),COLUMN()+1))</f>
        <v>321</v>
      </c>
      <c r="AG278" s="38">
        <f>IFERROR(INDEX(AdvancedStats!$A:$AD,MATCH($A278,AdvancedStats!$B:$B,0),COLUMN()-15),INDEX(AdvancedStats!$A:$AD,MATCH($A278&amp;" NCAA",AdvancedStats!$B:$B,0),COLUMN()-15))</f>
        <v>61.4</v>
      </c>
      <c r="AH278" s="38">
        <f>IFERROR(INDEX(AdvancedStats!$A:$AD,MATCH($A278,AdvancedStats!$B:$B,0),COLUMN()-15),INDEX(AdvancedStats!$A:$AD,MATCH($A278&amp;" NCAA",AdvancedStats!$B:$B,0),COLUMN()-15))</f>
        <v>103.2</v>
      </c>
      <c r="AI278" s="38">
        <f>IFERROR(INDEX(AdvancedStats!$A:$AD,MATCH($A278,AdvancedStats!$B:$B,0),COLUMN()-15),INDEX(AdvancedStats!$A:$AD,MATCH($A278&amp;" NCAA",AdvancedStats!$B:$B,0),COLUMN()-15))</f>
        <v>0.247</v>
      </c>
      <c r="AJ278" s="38">
        <f>IFERROR(INDEX(AdvancedStats!$A:$AD,MATCH($A278,AdvancedStats!$B:$B,0),COLUMN()-15),INDEX(AdvancedStats!$A:$AD,MATCH($A278&amp;" NCAA",AdvancedStats!$B:$B,0),COLUMN()-15))</f>
        <v>0.47799999999999998</v>
      </c>
      <c r="AK278" s="38">
        <f>IFERROR(INDEX(AdvancedStats!$A:$AD,MATCH($A278,AdvancedStats!$B:$B,0),COLUMN()-15),INDEX(AdvancedStats!$A:$AD,MATCH($A278&amp;" NCAA",AdvancedStats!$B:$B,0),COLUMN()-15))</f>
        <v>0.53600000000000003</v>
      </c>
      <c r="AL278" s="38">
        <f>IFERROR(INDEX(AdvancedStats!$A:$AD,MATCH($A278,AdvancedStats!$B:$B,0),COLUMN()-15),INDEX(AdvancedStats!$A:$AD,MATCH($A278&amp;" NCAA",AdvancedStats!$B:$B,0),COLUMN()-15))</f>
        <v>46.8</v>
      </c>
      <c r="AM278" s="38">
        <f>IFERROR(INDEX(AdvancedStats!$A:$AD,MATCH($A278,AdvancedStats!$B:$B,0),COLUMN()-15),INDEX(AdvancedStats!$A:$AD,MATCH($A278&amp;" NCAA",AdvancedStats!$B:$B,0),COLUMN()-15))</f>
        <v>53.5</v>
      </c>
      <c r="AN278" s="38">
        <f>IFERROR(INDEX(AdvancedStats!$A:$AD,MATCH($A278,AdvancedStats!$B:$B,0),COLUMN()-15),INDEX(AdvancedStats!$A:$AD,MATCH($A278&amp;" NCAA",AdvancedStats!$B:$B,0),COLUMN()-15))</f>
        <v>9.1999999999999993</v>
      </c>
      <c r="AO278" s="38">
        <f>IFERROR(INDEX(AdvancedStats!$A:$AD,MATCH($A278,AdvancedStats!$B:$B,0),COLUMN()-15),INDEX(AdvancedStats!$A:$AD,MATCH($A278&amp;" NCAA",AdvancedStats!$B:$B,0),COLUMN()-15))</f>
        <v>8.3000000000000007</v>
      </c>
      <c r="AP278" s="38">
        <f>IFERROR(INDEX(AdvancedStats!$A:$AD,MATCH($A278,AdvancedStats!$B:$B,0),COLUMN()-15),INDEX(AdvancedStats!$A:$AD,MATCH($A278&amp;" NCAA",AdvancedStats!$B:$B,0),COLUMN()-15))</f>
        <v>0.51500000000000001</v>
      </c>
      <c r="AQ278" s="38">
        <f>IFERROR(INDEX(AdvancedStats!$A:$AD,MATCH($A278,AdvancedStats!$B:$B,0),COLUMN()-15),INDEX(AdvancedStats!$A:$AD,MATCH($A278&amp;" NCAA",AdvancedStats!$B:$B,0),COLUMN()-15))</f>
        <v>13.9</v>
      </c>
      <c r="AR278" s="38">
        <f>IFERROR(INDEX(AdvancedStats!$A:$AD,MATCH($A278,AdvancedStats!$B:$B,0),COLUMN()-15),INDEX(AdvancedStats!$A:$AD,MATCH($A278&amp;" NCAA",AdvancedStats!$B:$B,0),COLUMN()-15))</f>
        <v>23.2</v>
      </c>
      <c r="AS278" s="38">
        <f>IFERROR(INDEX(AdvancedStats!$A:$AD,MATCH($A278,AdvancedStats!$B:$B,0),COLUMN()-15),INDEX(AdvancedStats!$A:$AD,MATCH($A278&amp;" NCAA",AdvancedStats!$B:$B,0),COLUMN()-15))</f>
        <v>0.16800000000000001</v>
      </c>
      <c r="AT278" s="39">
        <f>IFERROR(INDEX(AdvancedOpponentStats!$A:$AD,MATCH($A278,AdvancedOpponentStats!$B:$B,0),COLUMN()-27),INDEX(AdvancedOpponentStats!$A:$AD,MATCH($A278&amp;" NCAA",AdvancedOpponentStats!$B:$B,0),COLUMN()-27))</f>
        <v>105.5</v>
      </c>
      <c r="AU278" s="39">
        <f>IFERROR(INDEX(AdvancedOpponentStats!$A:$AD,MATCH($A278,AdvancedOpponentStats!$B:$B,0),COLUMN()-27),INDEX(AdvancedOpponentStats!$A:$AD,MATCH($A278&amp;" NCAA",AdvancedOpponentStats!$B:$B,0),COLUMN()-27))</f>
        <v>0.27300000000000002</v>
      </c>
      <c r="AV278" s="39">
        <f>IFERROR(INDEX(AdvancedOpponentStats!$A:$AD,MATCH($A278,AdvancedOpponentStats!$B:$B,0),COLUMN()-27),INDEX(AdvancedOpponentStats!$A:$AD,MATCH($A278&amp;" NCAA",AdvancedOpponentStats!$B:$B,0),COLUMN()-27))</f>
        <v>0.35799999999999998</v>
      </c>
      <c r="AW278" s="39">
        <f>IFERROR(INDEX(AdvancedOpponentStats!$A:$AD,MATCH($A278,AdvancedOpponentStats!$B:$B,0),COLUMN()-27),INDEX(AdvancedOpponentStats!$A:$AD,MATCH($A278&amp;" NCAA",AdvancedOpponentStats!$B:$B,0),COLUMN()-27))</f>
        <v>0.54900000000000004</v>
      </c>
      <c r="AX278" s="39">
        <f>IFERROR(INDEX(AdvancedOpponentStats!$A:$AD,MATCH($A278,AdvancedOpponentStats!$B:$B,0),COLUMN()-27),INDEX(AdvancedOpponentStats!$A:$AD,MATCH($A278&amp;" NCAA",AdvancedOpponentStats!$B:$B,0),COLUMN()-27))</f>
        <v>53.2</v>
      </c>
      <c r="AY278" s="39">
        <f>IFERROR(INDEX(AdvancedOpponentStats!$A:$AD,MATCH($A278,AdvancedOpponentStats!$B:$B,0),COLUMN()-27),INDEX(AdvancedOpponentStats!$A:$AD,MATCH($A278&amp;" NCAA",AdvancedOpponentStats!$B:$B,0),COLUMN()-27))</f>
        <v>43.5</v>
      </c>
      <c r="AZ278" s="39">
        <f>IFERROR(INDEX(AdvancedOpponentStats!$A:$AD,MATCH($A278,AdvancedOpponentStats!$B:$B,0),COLUMN()-27),INDEX(AdvancedOpponentStats!$A:$AD,MATCH($A278&amp;" NCAA",AdvancedOpponentStats!$B:$B,0),COLUMN()-27))</f>
        <v>7.5</v>
      </c>
      <c r="BA278" s="39">
        <f>IFERROR(INDEX(AdvancedOpponentStats!$A:$AD,MATCH($A278,AdvancedOpponentStats!$B:$B,0),COLUMN()-27),INDEX(AdvancedOpponentStats!$A:$AD,MATCH($A278&amp;" NCAA",AdvancedOpponentStats!$B:$B,0),COLUMN()-27))</f>
        <v>8.1999999999999993</v>
      </c>
      <c r="BB278" s="39">
        <f>IFERROR(INDEX(AdvancedOpponentStats!$A:$AD,MATCH($A278,AdvancedOpponentStats!$B:$B,0),COLUMN()-27),INDEX(AdvancedOpponentStats!$A:$AD,MATCH($A278&amp;" NCAA",AdvancedOpponentStats!$B:$B,0),COLUMN()-27))</f>
        <v>0.52600000000000002</v>
      </c>
      <c r="BC278" s="39">
        <f>IFERROR(INDEX(AdvancedOpponentStats!$A:$AD,MATCH($A278,AdvancedOpponentStats!$B:$B,0),COLUMN()-27),INDEX(AdvancedOpponentStats!$A:$AD,MATCH($A278&amp;" NCAA",AdvancedOpponentStats!$B:$B,0),COLUMN()-27))</f>
        <v>15.8</v>
      </c>
      <c r="BD278" s="39">
        <f>IFERROR(INDEX(AdvancedOpponentStats!$A:$AD,MATCH($A278,AdvancedOpponentStats!$B:$B,0),COLUMN()-27),INDEX(AdvancedOpponentStats!$A:$AD,MATCH($A278&amp;" NCAA",AdvancedOpponentStats!$B:$B,0),COLUMN()-27))</f>
        <v>28.1</v>
      </c>
      <c r="BE278" s="39">
        <f>IFERROR(INDEX(AdvancedOpponentStats!$A:$AD,MATCH($A278,AdvancedOpponentStats!$B:$B,0),COLUMN()-27),INDEX(AdvancedOpponentStats!$A:$AD,MATCH($A278&amp;" NCAA",AdvancedOpponentStats!$B:$B,0),COLUMN()-27))</f>
        <v>0.188</v>
      </c>
      <c r="BF278" s="41">
        <f>IFERROR(INDEX(TeamRankings!$A:$R,MATCH($A278,TeamRankings!$B:$B,0),COLUMN()-49),INDEX(TeamRankings!$A:$R,MATCH($A278&amp;" NCAA",TeamRankings!$B:$B,0),COLUMN()-49))</f>
        <v>-1.42</v>
      </c>
      <c r="BG278" s="41">
        <f>IFERROR(INDEX(TeamRankings!$A:$R,MATCH($A278,TeamRankings!$B:$B,0),COLUMN()-48),INDEX(TeamRankings!$A:$R,MATCH($A278&amp;" NCAA",TeamRankings!$B:$B,0),COLUMN()-48))</f>
        <v>-6.45</v>
      </c>
      <c r="BH278" s="41">
        <f>IFERROR(INDEX(TeamRankings!$A:$R,MATCH($A278,TeamRankings!$B:$B,0),COLUMN()-47),INDEX(TeamRankings!$A:$R,MATCH($A278&amp;" NCAA",TeamRankings!$B:$B,0),COLUMN()-47))</f>
        <v>-9.8699999999999992</v>
      </c>
      <c r="BI278" s="41">
        <f>IFERROR(INDEX(TeamRankings!$A:$R,MATCH($A278,TeamRankings!$B:$B,0),COLUMN()-47),INDEX(TeamRankings!$A:$R,MATCH($A278&amp;" NCAA",TeamRankings!$B:$B,0),COLUMN()-47))</f>
        <v>2</v>
      </c>
      <c r="BJ278" s="41">
        <f>IFERROR(INDEX(TeamRankings!$A:$R,MATCH($A278,TeamRankings!$B:$B,0),COLUMN()-47),INDEX(TeamRankings!$A:$R,MATCH($A278&amp;" NCAA",TeamRankings!$B:$B,0),COLUMN()-47))</f>
        <v>-7.87</v>
      </c>
      <c r="BK278" s="41">
        <f>IFERROR(INDEX(TeamRankings!$A:$R,MATCH($A278,TeamRankings!$B:$B,0),COLUMN()-47),INDEX(TeamRankings!$A:$R,MATCH($A278&amp;" NCAA",TeamRankings!$B:$B,0),COLUMN()-47))</f>
        <v>99.9</v>
      </c>
      <c r="BL278" s="41">
        <f>IFERROR(INDEX(TeamRankings!$A:$R,MATCH($A278,TeamRankings!$B:$B,0),COLUMN()-47),INDEX(TeamRankings!$A:$R,MATCH($A278&amp;" NCAA",TeamRankings!$B:$B,0),COLUMN()-47))</f>
        <v>110.96</v>
      </c>
      <c r="BM278" s="41">
        <f>IFERROR(INDEX(TeamRankings!$A:$R,MATCH($A278,TeamRankings!$B:$B,0),COLUMN()-47),INDEX(TeamRankings!$A:$R,MATCH($A278&amp;" NCAA",TeamRankings!$B:$B,0),COLUMN()-47))</f>
        <v>-11.07</v>
      </c>
      <c r="BN278">
        <f t="shared" si="78"/>
        <v>224</v>
      </c>
      <c r="BO278">
        <f t="shared" si="79"/>
        <v>302</v>
      </c>
      <c r="BP278">
        <f t="shared" si="65"/>
        <v>64.575757575757578</v>
      </c>
      <c r="BQ278" s="41" t="str">
        <f>INDEX(TeamRankings!$A:$R,MATCH($A278,TeamRankings!$B:$B,0),3)</f>
        <v>MAAC</v>
      </c>
      <c r="BR278" s="40">
        <f t="shared" si="66"/>
        <v>-2.2999999999999972</v>
      </c>
      <c r="BS278" s="40">
        <f t="shared" si="67"/>
        <v>-2.6000000000000023E-2</v>
      </c>
      <c r="BT278" s="40">
        <f t="shared" si="68"/>
        <v>0.12</v>
      </c>
      <c r="BU278" s="40">
        <f t="shared" si="69"/>
        <v>-1.3000000000000012E-2</v>
      </c>
      <c r="BV278" s="40">
        <f t="shared" si="70"/>
        <v>-6.4000000000000057</v>
      </c>
      <c r="BW278" s="40">
        <f t="shared" si="71"/>
        <v>10</v>
      </c>
      <c r="BX278" s="40">
        <f t="shared" si="72"/>
        <v>1.6999999999999993</v>
      </c>
      <c r="BY278" s="40">
        <f t="shared" si="73"/>
        <v>0.10000000000000142</v>
      </c>
      <c r="BZ278" s="40">
        <f t="shared" si="74"/>
        <v>-1.100000000000001E-2</v>
      </c>
      <c r="CA278" s="40">
        <f t="shared" si="75"/>
        <v>-1.9000000000000004</v>
      </c>
      <c r="CB278" s="40">
        <f t="shared" si="76"/>
        <v>-4.9000000000000021</v>
      </c>
      <c r="CC278" s="40">
        <f t="shared" si="77"/>
        <v>-1.999999999999999E-2</v>
      </c>
    </row>
    <row r="279" spans="1:81" x14ac:dyDescent="0.25">
      <c r="A279" t="s">
        <v>399</v>
      </c>
      <c r="B279">
        <f>IFERROR(INDEX(BasicStats!$A:$AH,MATCH($A279,BasicStats!$B:$B,0),COLUMN()+1),INDEX(BasicStats!$A:$AH,MATCH($A279&amp;" NCAA",BasicStats!$B:$B,0),COLUMN()+1))</f>
        <v>34</v>
      </c>
      <c r="C279">
        <f>IFERROR(INDEX(BasicStats!$A:$AH,MATCH($A279,BasicStats!$B:$B,0),COLUMN()+1),INDEX(BasicStats!$A:$AH,MATCH($A279&amp;" NCAA",BasicStats!$B:$B,0),COLUMN()+1))</f>
        <v>17</v>
      </c>
      <c r="D279">
        <f>IFERROR(INDEX(BasicStats!$A:$AH,MATCH($A279,BasicStats!$B:$B,0),COLUMN()+1),INDEX(BasicStats!$A:$AH,MATCH($A279&amp;" NCAA",BasicStats!$B:$B,0),COLUMN()+1))</f>
        <v>17</v>
      </c>
      <c r="E279">
        <f>IFERROR(INDEX(BasicStats!$A:$AH,MATCH($A279,BasicStats!$B:$B,0),COLUMN()+1),INDEX(BasicStats!$A:$AH,MATCH($A279&amp;" NCAA",BasicStats!$B:$B,0),COLUMN()+1))</f>
        <v>0.5</v>
      </c>
      <c r="F279">
        <f>IFERROR(INDEX(BasicStats!$A:$AH,MATCH($A279,BasicStats!$B:$B,0),COLUMN()+1),INDEX(BasicStats!$A:$AH,MATCH($A279&amp;" NCAA",BasicStats!$B:$B,0),COLUMN()+1))</f>
        <v>-4.46</v>
      </c>
      <c r="G279">
        <f>IFERROR(INDEX(BasicStats!$A:$AH,MATCH($A279,BasicStats!$B:$B,0),COLUMN()+1),INDEX(BasicStats!$A:$AH,MATCH($A279&amp;" NCAA",BasicStats!$B:$B,0),COLUMN()+1))</f>
        <v>-2.71</v>
      </c>
      <c r="H279">
        <f>IFERROR(INDEX(BasicStats!$A:$AH,MATCH($A279,BasicStats!$B:$B,0),COLUMN()+1),INDEX(BasicStats!$A:$AH,MATCH($A279&amp;" NCAA",BasicStats!$B:$B,0),COLUMN()+1))</f>
        <v>8</v>
      </c>
      <c r="I279">
        <f>IFERROR(INDEX(BasicStats!$A:$AH,MATCH($A279,BasicStats!$B:$B,0),COLUMN()+1),INDEX(BasicStats!$A:$AH,MATCH($A279&amp;" NCAA",BasicStats!$B:$B,0),COLUMN()+1))</f>
        <v>10</v>
      </c>
      <c r="J279">
        <f>IFERROR(INDEX(BasicStats!$A:$AH,MATCH($A279,BasicStats!$B:$B,0),COLUMN()+1),INDEX(BasicStats!$A:$AH,MATCH($A279&amp;" NCAA",BasicStats!$B:$B,0),COLUMN()+1))</f>
        <v>13</v>
      </c>
      <c r="K279">
        <f>IFERROR(INDEX(BasicStats!$A:$AH,MATCH($A279,BasicStats!$B:$B,0),COLUMN()+1),INDEX(BasicStats!$A:$AH,MATCH($A279&amp;" NCAA",BasicStats!$B:$B,0),COLUMN()+1))</f>
        <v>6</v>
      </c>
      <c r="L279">
        <f>IFERROR(INDEX(BasicStats!$A:$AH,MATCH($A279,BasicStats!$B:$B,0),COLUMN()+1),INDEX(BasicStats!$A:$AH,MATCH($A279&amp;" NCAA",BasicStats!$B:$B,0),COLUMN()+1))</f>
        <v>3</v>
      </c>
      <c r="M279">
        <f>IFERROR(INDEX(BasicStats!$A:$AH,MATCH($A279,BasicStats!$B:$B,0),COLUMN()+1),INDEX(BasicStats!$A:$AH,MATCH($A279&amp;" NCAA",BasicStats!$B:$B,0),COLUMN()+1))</f>
        <v>10</v>
      </c>
      <c r="N279">
        <f>IFERROR(INDEX(BasicStats!$A:$AH,MATCH($A279,BasicStats!$B:$B,0),COLUMN()+1),INDEX(BasicStats!$A:$AH,MATCH($A279&amp;" NCAA",BasicStats!$B:$B,0),COLUMN()+1))</f>
        <v>2478</v>
      </c>
      <c r="O279">
        <f>IFERROR(INDEX(BasicStats!$A:$AH,MATCH($A279,BasicStats!$B:$B,0),COLUMN()+1),INDEX(BasicStats!$A:$AH,MATCH($A279&amp;" NCAA",BasicStats!$B:$B,0),COLUMN()+1))</f>
        <v>2465</v>
      </c>
      <c r="P279">
        <f>IFERROR(INDEX(BasicStats!$A:$AH,MATCH($A279,BasicStats!$B:$B,0),COLUMN()+1),INDEX(BasicStats!$A:$AH,MATCH($A279&amp;" NCAA",BasicStats!$B:$B,0),COLUMN()+1))</f>
        <v>0</v>
      </c>
      <c r="Q279">
        <f>IFERROR(INDEX(BasicStats!$A:$AH,MATCH($A279,BasicStats!$B:$B,0),COLUMN()+1),INDEX(BasicStats!$A:$AH,MATCH($A279&amp;" NCAA",BasicStats!$B:$B,0),COLUMN()+1))</f>
        <v>1375</v>
      </c>
      <c r="R279">
        <f>IFERROR(INDEX(BasicStats!$A:$AH,MATCH($A279,BasicStats!$B:$B,0),COLUMN()+1),INDEX(BasicStats!$A:$AH,MATCH($A279&amp;" NCAA",BasicStats!$B:$B,0),COLUMN()+1))</f>
        <v>867</v>
      </c>
      <c r="S279">
        <f>IFERROR(INDEX(BasicStats!$A:$AH,MATCH($A279,BasicStats!$B:$B,0),COLUMN()+1),INDEX(BasicStats!$A:$AH,MATCH($A279&amp;" NCAA",BasicStats!$B:$B,0),COLUMN()+1))</f>
        <v>1884</v>
      </c>
      <c r="T279">
        <f>IFERROR(INDEX(BasicStats!$A:$AH,MATCH($A279,BasicStats!$B:$B,0),COLUMN()+1),INDEX(BasicStats!$A:$AH,MATCH($A279&amp;" NCAA",BasicStats!$B:$B,0),COLUMN()+1))</f>
        <v>0.46</v>
      </c>
      <c r="U279">
        <f>IFERROR(INDEX(BasicStats!$A:$AH,MATCH($A279,BasicStats!$B:$B,0),COLUMN()+1),INDEX(BasicStats!$A:$AH,MATCH($A279&amp;" NCAA",BasicStats!$B:$B,0),COLUMN()+1))</f>
        <v>285</v>
      </c>
      <c r="V279">
        <f>IFERROR(INDEX(BasicStats!$A:$AH,MATCH($A279,BasicStats!$B:$B,0),COLUMN()+1),INDEX(BasicStats!$A:$AH,MATCH($A279&amp;" NCAA",BasicStats!$B:$B,0),COLUMN()+1))</f>
        <v>761</v>
      </c>
      <c r="W279">
        <f>IFERROR(INDEX(BasicStats!$A:$AH,MATCH($A279,BasicStats!$B:$B,0),COLUMN()+1),INDEX(BasicStats!$A:$AH,MATCH($A279&amp;" NCAA",BasicStats!$B:$B,0),COLUMN()+1))</f>
        <v>0.375</v>
      </c>
      <c r="X279">
        <f>IFERROR(INDEX(BasicStats!$A:$AH,MATCH($A279,BasicStats!$B:$B,0),COLUMN()+1),INDEX(BasicStats!$A:$AH,MATCH($A279&amp;" NCAA",BasicStats!$B:$B,0),COLUMN()+1))</f>
        <v>459</v>
      </c>
      <c r="Y279">
        <f>IFERROR(INDEX(BasicStats!$A:$AH,MATCH($A279,BasicStats!$B:$B,0),COLUMN()+1),INDEX(BasicStats!$A:$AH,MATCH($A279&amp;" NCAA",BasicStats!$B:$B,0),COLUMN()+1))</f>
        <v>669</v>
      </c>
      <c r="Z279">
        <f>IFERROR(INDEX(BasicStats!$A:$AH,MATCH($A279,BasicStats!$B:$B,0),COLUMN()+1),INDEX(BasicStats!$A:$AH,MATCH($A279&amp;" NCAA",BasicStats!$B:$B,0),COLUMN()+1))</f>
        <v>0.68600000000000005</v>
      </c>
      <c r="AA279">
        <f>IFERROR(INDEX(BasicStats!$A:$AH,MATCH($A279,BasicStats!$B:$B,0),COLUMN()+1),INDEX(BasicStats!$A:$AH,MATCH($A279&amp;" NCAA",BasicStats!$B:$B,0),COLUMN()+1))</f>
        <v>288</v>
      </c>
      <c r="AB279">
        <f>IFERROR(INDEX(BasicStats!$A:$AH,MATCH($A279,BasicStats!$B:$B,0),COLUMN()+1),INDEX(BasicStats!$A:$AH,MATCH($A279&amp;" NCAA",BasicStats!$B:$B,0),COLUMN()+1))</f>
        <v>1094</v>
      </c>
      <c r="AC279">
        <f>IFERROR(INDEX(BasicStats!$A:$AH,MATCH($A279,BasicStats!$B:$B,0),COLUMN()+1),INDEX(BasicStats!$A:$AH,MATCH($A279&amp;" NCAA",BasicStats!$B:$B,0),COLUMN()+1))</f>
        <v>471</v>
      </c>
      <c r="AD279">
        <f>IFERROR(INDEX(BasicStats!$A:$AH,MATCH($A279,BasicStats!$B:$B,0),COLUMN()+1),INDEX(BasicStats!$A:$AH,MATCH($A279&amp;" NCAA",BasicStats!$B:$B,0),COLUMN()+1))</f>
        <v>201</v>
      </c>
      <c r="AE279">
        <f>IFERROR(INDEX(BasicStats!$A:$AH,MATCH($A279,BasicStats!$B:$B,0),COLUMN()+1),INDEX(BasicStats!$A:$AH,MATCH($A279&amp;" NCAA",BasicStats!$B:$B,0),COLUMN()+1))</f>
        <v>141</v>
      </c>
      <c r="AF279">
        <f>IFERROR(INDEX(BasicStats!$A:$AH,MATCH($A279,BasicStats!$B:$B,0),COLUMN()+1),INDEX(BasicStats!$A:$AH,MATCH($A279&amp;" NCAA",BasicStats!$B:$B,0),COLUMN()+1))</f>
        <v>456</v>
      </c>
      <c r="AG279" s="38">
        <f>IFERROR(INDEX(AdvancedStats!$A:$AD,MATCH($A279,AdvancedStats!$B:$B,0),COLUMN()-15),INDEX(AdvancedStats!$A:$AD,MATCH($A279&amp;" NCAA",AdvancedStats!$B:$B,0),COLUMN()-15))</f>
        <v>68.900000000000006</v>
      </c>
      <c r="AH279" s="38">
        <f>IFERROR(INDEX(AdvancedStats!$A:$AD,MATCH($A279,AdvancedStats!$B:$B,0),COLUMN()-15),INDEX(AdvancedStats!$A:$AD,MATCH($A279&amp;" NCAA",AdvancedStats!$B:$B,0),COLUMN()-15))</f>
        <v>104.6</v>
      </c>
      <c r="AI279" s="38">
        <f>IFERROR(INDEX(AdvancedStats!$A:$AD,MATCH($A279,AdvancedStats!$B:$B,0),COLUMN()-15),INDEX(AdvancedStats!$A:$AD,MATCH($A279&amp;" NCAA",AdvancedStats!$B:$B,0),COLUMN()-15))</f>
        <v>0.35499999999999998</v>
      </c>
      <c r="AJ279" s="38">
        <f>IFERROR(INDEX(AdvancedStats!$A:$AD,MATCH($A279,AdvancedStats!$B:$B,0),COLUMN()-15),INDEX(AdvancedStats!$A:$AD,MATCH($A279&amp;" NCAA",AdvancedStats!$B:$B,0),COLUMN()-15))</f>
        <v>0.40400000000000003</v>
      </c>
      <c r="AK279" s="38">
        <f>IFERROR(INDEX(AdvancedStats!$A:$AD,MATCH($A279,AdvancedStats!$B:$B,0),COLUMN()-15),INDEX(AdvancedStats!$A:$AD,MATCH($A279&amp;" NCAA",AdvancedStats!$B:$B,0),COLUMN()-15))</f>
        <v>0.56299999999999994</v>
      </c>
      <c r="AL279" s="38">
        <f>IFERROR(INDEX(AdvancedStats!$A:$AD,MATCH($A279,AdvancedStats!$B:$B,0),COLUMN()-15),INDEX(AdvancedStats!$A:$AD,MATCH($A279&amp;" NCAA",AdvancedStats!$B:$B,0),COLUMN()-15))</f>
        <v>47.6</v>
      </c>
      <c r="AM279" s="38">
        <f>IFERROR(INDEX(AdvancedStats!$A:$AD,MATCH($A279,AdvancedStats!$B:$B,0),COLUMN()-15),INDEX(AdvancedStats!$A:$AD,MATCH($A279&amp;" NCAA",AdvancedStats!$B:$B,0),COLUMN()-15))</f>
        <v>54.3</v>
      </c>
      <c r="AN279" s="38">
        <f>IFERROR(INDEX(AdvancedStats!$A:$AD,MATCH($A279,AdvancedStats!$B:$B,0),COLUMN()-15),INDEX(AdvancedStats!$A:$AD,MATCH($A279&amp;" NCAA",AdvancedStats!$B:$B,0),COLUMN()-15))</f>
        <v>8.5</v>
      </c>
      <c r="AO279" s="38">
        <f>IFERROR(INDEX(AdvancedStats!$A:$AD,MATCH($A279,AdvancedStats!$B:$B,0),COLUMN()-15),INDEX(AdvancedStats!$A:$AD,MATCH($A279&amp;" NCAA",AdvancedStats!$B:$B,0),COLUMN()-15))</f>
        <v>11.5</v>
      </c>
      <c r="AP279" s="38">
        <f>IFERROR(INDEX(AdvancedStats!$A:$AD,MATCH($A279,AdvancedStats!$B:$B,0),COLUMN()-15),INDEX(AdvancedStats!$A:$AD,MATCH($A279&amp;" NCAA",AdvancedStats!$B:$B,0),COLUMN()-15))</f>
        <v>0.53600000000000003</v>
      </c>
      <c r="AQ279" s="38">
        <f>IFERROR(INDEX(AdvancedStats!$A:$AD,MATCH($A279,AdvancedStats!$B:$B,0),COLUMN()-15),INDEX(AdvancedStats!$A:$AD,MATCH($A279&amp;" NCAA",AdvancedStats!$B:$B,0),COLUMN()-15))</f>
        <v>17.2</v>
      </c>
      <c r="AR279" s="38">
        <f>IFERROR(INDEX(AdvancedStats!$A:$AD,MATCH($A279,AdvancedStats!$B:$B,0),COLUMN()-15),INDEX(AdvancedStats!$A:$AD,MATCH($A279&amp;" NCAA",AdvancedStats!$B:$B,0),COLUMN()-15))</f>
        <v>25.6</v>
      </c>
      <c r="AS279" s="38">
        <f>IFERROR(INDEX(AdvancedStats!$A:$AD,MATCH($A279,AdvancedStats!$B:$B,0),COLUMN()-15),INDEX(AdvancedStats!$A:$AD,MATCH($A279&amp;" NCAA",AdvancedStats!$B:$B,0),COLUMN()-15))</f>
        <v>0.24399999999999999</v>
      </c>
      <c r="AT279" s="39">
        <f>IFERROR(INDEX(AdvancedOpponentStats!$A:$AD,MATCH($A279,AdvancedOpponentStats!$B:$B,0),COLUMN()-27),INDEX(AdvancedOpponentStats!$A:$AD,MATCH($A279&amp;" NCAA",AdvancedOpponentStats!$B:$B,0),COLUMN()-27))</f>
        <v>104.1</v>
      </c>
      <c r="AU279" s="39">
        <f>IFERROR(INDEX(AdvancedOpponentStats!$A:$AD,MATCH($A279,AdvancedOpponentStats!$B:$B,0),COLUMN()-27),INDEX(AdvancedOpponentStats!$A:$AD,MATCH($A279&amp;" NCAA",AdvancedOpponentStats!$B:$B,0),COLUMN()-27))</f>
        <v>0.36799999999999999</v>
      </c>
      <c r="AV279" s="39">
        <f>IFERROR(INDEX(AdvancedOpponentStats!$A:$AD,MATCH($A279,AdvancedOpponentStats!$B:$B,0),COLUMN()-27),INDEX(AdvancedOpponentStats!$A:$AD,MATCH($A279&amp;" NCAA",AdvancedOpponentStats!$B:$B,0),COLUMN()-27))</f>
        <v>0.36299999999999999</v>
      </c>
      <c r="AW279" s="39">
        <f>IFERROR(INDEX(AdvancedOpponentStats!$A:$AD,MATCH($A279,AdvancedOpponentStats!$B:$B,0),COLUMN()-27),INDEX(AdvancedOpponentStats!$A:$AD,MATCH($A279&amp;" NCAA",AdvancedOpponentStats!$B:$B,0),COLUMN()-27))</f>
        <v>0.54500000000000004</v>
      </c>
      <c r="AX279" s="39">
        <f>IFERROR(INDEX(AdvancedOpponentStats!$A:$AD,MATCH($A279,AdvancedOpponentStats!$B:$B,0),COLUMN()-27),INDEX(AdvancedOpponentStats!$A:$AD,MATCH($A279&amp;" NCAA",AdvancedOpponentStats!$B:$B,0),COLUMN()-27))</f>
        <v>52.4</v>
      </c>
      <c r="AY279" s="39">
        <f>IFERROR(INDEX(AdvancedOpponentStats!$A:$AD,MATCH($A279,AdvancedOpponentStats!$B:$B,0),COLUMN()-27),INDEX(AdvancedOpponentStats!$A:$AD,MATCH($A279&amp;" NCAA",AdvancedOpponentStats!$B:$B,0),COLUMN()-27))</f>
        <v>53.7</v>
      </c>
      <c r="AZ279" s="39">
        <f>IFERROR(INDEX(AdvancedOpponentStats!$A:$AD,MATCH($A279,AdvancedOpponentStats!$B:$B,0),COLUMN()-27),INDEX(AdvancedOpponentStats!$A:$AD,MATCH($A279&amp;" NCAA",AdvancedOpponentStats!$B:$B,0),COLUMN()-27))</f>
        <v>8.1999999999999993</v>
      </c>
      <c r="BA279" s="39">
        <f>IFERROR(INDEX(AdvancedOpponentStats!$A:$AD,MATCH($A279,AdvancedOpponentStats!$B:$B,0),COLUMN()-27),INDEX(AdvancedOpponentStats!$A:$AD,MATCH($A279&amp;" NCAA",AdvancedOpponentStats!$B:$B,0),COLUMN()-27))</f>
        <v>13.5</v>
      </c>
      <c r="BB279" s="39">
        <f>IFERROR(INDEX(AdvancedOpponentStats!$A:$AD,MATCH($A279,AdvancedOpponentStats!$B:$B,0),COLUMN()-27),INDEX(AdvancedOpponentStats!$A:$AD,MATCH($A279&amp;" NCAA",AdvancedOpponentStats!$B:$B,0),COLUMN()-27))</f>
        <v>0.51400000000000001</v>
      </c>
      <c r="BC279" s="39">
        <f>IFERROR(INDEX(AdvancedOpponentStats!$A:$AD,MATCH($A279,AdvancedOpponentStats!$B:$B,0),COLUMN()-27),INDEX(AdvancedOpponentStats!$A:$AD,MATCH($A279&amp;" NCAA",AdvancedOpponentStats!$B:$B,0),COLUMN()-27))</f>
        <v>17.2</v>
      </c>
      <c r="BD279" s="39">
        <f>IFERROR(INDEX(AdvancedOpponentStats!$A:$AD,MATCH($A279,AdvancedOpponentStats!$B:$B,0),COLUMN()-27),INDEX(AdvancedOpponentStats!$A:$AD,MATCH($A279&amp;" NCAA",AdvancedOpponentStats!$B:$B,0),COLUMN()-27))</f>
        <v>31.3</v>
      </c>
      <c r="BE279" s="39">
        <f>IFERROR(INDEX(AdvancedOpponentStats!$A:$AD,MATCH($A279,AdvancedOpponentStats!$B:$B,0),COLUMN()-27),INDEX(AdvancedOpponentStats!$A:$AD,MATCH($A279&amp;" NCAA",AdvancedOpponentStats!$B:$B,0),COLUMN()-27))</f>
        <v>0.252</v>
      </c>
      <c r="BF279" s="41">
        <f>IFERROR(INDEX(TeamRankings!$A:$R,MATCH($A279,TeamRankings!$B:$B,0),COLUMN()-49),INDEX(TeamRankings!$A:$R,MATCH($A279&amp;" NCAA",TeamRankings!$B:$B,0),COLUMN()-49))</f>
        <v>0.38</v>
      </c>
      <c r="BG279" s="41">
        <f>IFERROR(INDEX(TeamRankings!$A:$R,MATCH($A279,TeamRankings!$B:$B,0),COLUMN()-48),INDEX(TeamRankings!$A:$R,MATCH($A279&amp;" NCAA",TeamRankings!$B:$B,0),COLUMN()-48))</f>
        <v>-2.71</v>
      </c>
      <c r="BH279" s="41">
        <f>IFERROR(INDEX(TeamRankings!$A:$R,MATCH($A279,TeamRankings!$B:$B,0),COLUMN()-47),INDEX(TeamRankings!$A:$R,MATCH($A279&amp;" NCAA",TeamRankings!$B:$B,0),COLUMN()-47))</f>
        <v>-2.98</v>
      </c>
      <c r="BI279" s="41">
        <f>IFERROR(INDEX(TeamRankings!$A:$R,MATCH($A279,TeamRankings!$B:$B,0),COLUMN()-47),INDEX(TeamRankings!$A:$R,MATCH($A279&amp;" NCAA",TeamRankings!$B:$B,0),COLUMN()-47))</f>
        <v>-1.48</v>
      </c>
      <c r="BJ279" s="41">
        <f>IFERROR(INDEX(TeamRankings!$A:$R,MATCH($A279,TeamRankings!$B:$B,0),COLUMN()-47),INDEX(TeamRankings!$A:$R,MATCH($A279&amp;" NCAA",TeamRankings!$B:$B,0),COLUMN()-47))</f>
        <v>-4.46</v>
      </c>
      <c r="BK279" s="41">
        <f>IFERROR(INDEX(TeamRankings!$A:$R,MATCH($A279,TeamRankings!$B:$B,0),COLUMN()-47),INDEX(TeamRankings!$A:$R,MATCH($A279&amp;" NCAA",TeamRankings!$B:$B,0),COLUMN()-47))</f>
        <v>101.08</v>
      </c>
      <c r="BL279" s="41">
        <f>IFERROR(INDEX(TeamRankings!$A:$R,MATCH($A279,TeamRankings!$B:$B,0),COLUMN()-47),INDEX(TeamRankings!$A:$R,MATCH($A279&amp;" NCAA",TeamRankings!$B:$B,0),COLUMN()-47))</f>
        <v>106.27</v>
      </c>
      <c r="BM279" s="41">
        <f>IFERROR(INDEX(TeamRankings!$A:$R,MATCH($A279,TeamRankings!$B:$B,0),COLUMN()-47),INDEX(TeamRankings!$A:$R,MATCH($A279&amp;" NCAA",TeamRankings!$B:$B,0),COLUMN()-47))</f>
        <v>-5.18</v>
      </c>
      <c r="BN279">
        <f t="shared" si="78"/>
        <v>207</v>
      </c>
      <c r="BO279">
        <f t="shared" si="79"/>
        <v>226</v>
      </c>
      <c r="BP279">
        <f t="shared" si="65"/>
        <v>72.882352941176464</v>
      </c>
      <c r="BQ279" s="41" t="str">
        <f>INDEX(TeamRankings!$A:$R,MATCH($A279,TeamRankings!$B:$B,0),3)</f>
        <v>Sun Belt</v>
      </c>
      <c r="BR279" s="40">
        <f t="shared" si="66"/>
        <v>0.5</v>
      </c>
      <c r="BS279" s="40">
        <f t="shared" si="67"/>
        <v>-1.3000000000000012E-2</v>
      </c>
      <c r="BT279" s="40">
        <f t="shared" si="68"/>
        <v>4.1000000000000036E-2</v>
      </c>
      <c r="BU279" s="40">
        <f t="shared" si="69"/>
        <v>1.7999999999999905E-2</v>
      </c>
      <c r="BV279" s="40">
        <f t="shared" si="70"/>
        <v>-4.7999999999999972</v>
      </c>
      <c r="BW279" s="40">
        <f t="shared" si="71"/>
        <v>0.59999999999999432</v>
      </c>
      <c r="BX279" s="40">
        <f t="shared" si="72"/>
        <v>0.30000000000000071</v>
      </c>
      <c r="BY279" s="40">
        <f t="shared" si="73"/>
        <v>-2</v>
      </c>
      <c r="BZ279" s="40">
        <f t="shared" si="74"/>
        <v>2.200000000000002E-2</v>
      </c>
      <c r="CA279" s="40">
        <f t="shared" si="75"/>
        <v>0</v>
      </c>
      <c r="CB279" s="40">
        <f t="shared" si="76"/>
        <v>-5.6999999999999993</v>
      </c>
      <c r="CC279" s="40">
        <f t="shared" si="77"/>
        <v>-8.0000000000000071E-3</v>
      </c>
    </row>
    <row r="280" spans="1:81" x14ac:dyDescent="0.25">
      <c r="A280" t="s">
        <v>400</v>
      </c>
      <c r="B280">
        <f>IFERROR(INDEX(BasicStats!$A:$AH,MATCH($A280,BasicStats!$B:$B,0),COLUMN()+1),INDEX(BasicStats!$A:$AH,MATCH($A280&amp;" NCAA",BasicStats!$B:$B,0),COLUMN()+1))</f>
        <v>34</v>
      </c>
      <c r="C280">
        <f>IFERROR(INDEX(BasicStats!$A:$AH,MATCH($A280,BasicStats!$B:$B,0),COLUMN()+1),INDEX(BasicStats!$A:$AH,MATCH($A280&amp;" NCAA",BasicStats!$B:$B,0),COLUMN()+1))</f>
        <v>8</v>
      </c>
      <c r="D280">
        <f>IFERROR(INDEX(BasicStats!$A:$AH,MATCH($A280,BasicStats!$B:$B,0),COLUMN()+1),INDEX(BasicStats!$A:$AH,MATCH($A280&amp;" NCAA",BasicStats!$B:$B,0),COLUMN()+1))</f>
        <v>26</v>
      </c>
      <c r="E280">
        <f>IFERROR(INDEX(BasicStats!$A:$AH,MATCH($A280,BasicStats!$B:$B,0),COLUMN()+1),INDEX(BasicStats!$A:$AH,MATCH($A280&amp;" NCAA",BasicStats!$B:$B,0),COLUMN()+1))</f>
        <v>0.23499999999999999</v>
      </c>
      <c r="F280">
        <f>IFERROR(INDEX(BasicStats!$A:$AH,MATCH($A280,BasicStats!$B:$B,0),COLUMN()+1),INDEX(BasicStats!$A:$AH,MATCH($A280&amp;" NCAA",BasicStats!$B:$B,0),COLUMN()+1))</f>
        <v>-16.84</v>
      </c>
      <c r="G280">
        <f>IFERROR(INDEX(BasicStats!$A:$AH,MATCH($A280,BasicStats!$B:$B,0),COLUMN()+1),INDEX(BasicStats!$A:$AH,MATCH($A280&amp;" NCAA",BasicStats!$B:$B,0),COLUMN()+1))</f>
        <v>-8.2799999999999994</v>
      </c>
      <c r="H280">
        <f>IFERROR(INDEX(BasicStats!$A:$AH,MATCH($A280,BasicStats!$B:$B,0),COLUMN()+1),INDEX(BasicStats!$A:$AH,MATCH($A280&amp;" NCAA",BasicStats!$B:$B,0),COLUMN()+1))</f>
        <v>5</v>
      </c>
      <c r="I280">
        <f>IFERROR(INDEX(BasicStats!$A:$AH,MATCH($A280,BasicStats!$B:$B,0),COLUMN()+1),INDEX(BasicStats!$A:$AH,MATCH($A280&amp;" NCAA",BasicStats!$B:$B,0),COLUMN()+1))</f>
        <v>11</v>
      </c>
      <c r="J280">
        <f>IFERROR(INDEX(BasicStats!$A:$AH,MATCH($A280,BasicStats!$B:$B,0),COLUMN()+1),INDEX(BasicStats!$A:$AH,MATCH($A280&amp;" NCAA",BasicStats!$B:$B,0),COLUMN()+1))</f>
        <v>5</v>
      </c>
      <c r="K280">
        <f>IFERROR(INDEX(BasicStats!$A:$AH,MATCH($A280,BasicStats!$B:$B,0),COLUMN()+1),INDEX(BasicStats!$A:$AH,MATCH($A280&amp;" NCAA",BasicStats!$B:$B,0),COLUMN()+1))</f>
        <v>6</v>
      </c>
      <c r="L280">
        <f>IFERROR(INDEX(BasicStats!$A:$AH,MATCH($A280,BasicStats!$B:$B,0),COLUMN()+1),INDEX(BasicStats!$A:$AH,MATCH($A280&amp;" NCAA",BasicStats!$B:$B,0),COLUMN()+1))</f>
        <v>2</v>
      </c>
      <c r="M280">
        <f>IFERROR(INDEX(BasicStats!$A:$AH,MATCH($A280,BasicStats!$B:$B,0),COLUMN()+1),INDEX(BasicStats!$A:$AH,MATCH($A280&amp;" NCAA",BasicStats!$B:$B,0),COLUMN()+1))</f>
        <v>19</v>
      </c>
      <c r="N280">
        <f>IFERROR(INDEX(BasicStats!$A:$AH,MATCH($A280,BasicStats!$B:$B,0),COLUMN()+1),INDEX(BasicStats!$A:$AH,MATCH($A280&amp;" NCAA",BasicStats!$B:$B,0),COLUMN()+1))</f>
        <v>2388</v>
      </c>
      <c r="O280">
        <f>IFERROR(INDEX(BasicStats!$A:$AH,MATCH($A280,BasicStats!$B:$B,0),COLUMN()+1),INDEX(BasicStats!$A:$AH,MATCH($A280&amp;" NCAA",BasicStats!$B:$B,0),COLUMN()+1))</f>
        <v>2593</v>
      </c>
      <c r="P280">
        <f>IFERROR(INDEX(BasicStats!$A:$AH,MATCH($A280,BasicStats!$B:$B,0),COLUMN()+1),INDEX(BasicStats!$A:$AH,MATCH($A280&amp;" NCAA",BasicStats!$B:$B,0),COLUMN()+1))</f>
        <v>0</v>
      </c>
      <c r="Q280">
        <f>IFERROR(INDEX(BasicStats!$A:$AH,MATCH($A280,BasicStats!$B:$B,0),COLUMN()+1),INDEX(BasicStats!$A:$AH,MATCH($A280&amp;" NCAA",BasicStats!$B:$B,0),COLUMN()+1))</f>
        <v>1375</v>
      </c>
      <c r="R280">
        <f>IFERROR(INDEX(BasicStats!$A:$AH,MATCH($A280,BasicStats!$B:$B,0),COLUMN()+1),INDEX(BasicStats!$A:$AH,MATCH($A280&amp;" NCAA",BasicStats!$B:$B,0),COLUMN()+1))</f>
        <v>811</v>
      </c>
      <c r="S280">
        <f>IFERROR(INDEX(BasicStats!$A:$AH,MATCH($A280,BasicStats!$B:$B,0),COLUMN()+1),INDEX(BasicStats!$A:$AH,MATCH($A280&amp;" NCAA",BasicStats!$B:$B,0),COLUMN()+1))</f>
        <v>1889</v>
      </c>
      <c r="T280">
        <f>IFERROR(INDEX(BasicStats!$A:$AH,MATCH($A280,BasicStats!$B:$B,0),COLUMN()+1),INDEX(BasicStats!$A:$AH,MATCH($A280&amp;" NCAA",BasicStats!$B:$B,0),COLUMN()+1))</f>
        <v>0.42899999999999999</v>
      </c>
      <c r="U280">
        <f>IFERROR(INDEX(BasicStats!$A:$AH,MATCH($A280,BasicStats!$B:$B,0),COLUMN()+1),INDEX(BasicStats!$A:$AH,MATCH($A280&amp;" NCAA",BasicStats!$B:$B,0),COLUMN()+1))</f>
        <v>193</v>
      </c>
      <c r="V280">
        <f>IFERROR(INDEX(BasicStats!$A:$AH,MATCH($A280,BasicStats!$B:$B,0),COLUMN()+1),INDEX(BasicStats!$A:$AH,MATCH($A280&amp;" NCAA",BasicStats!$B:$B,0),COLUMN()+1))</f>
        <v>580</v>
      </c>
      <c r="W280">
        <f>IFERROR(INDEX(BasicStats!$A:$AH,MATCH($A280,BasicStats!$B:$B,0),COLUMN()+1),INDEX(BasicStats!$A:$AH,MATCH($A280&amp;" NCAA",BasicStats!$B:$B,0),COLUMN()+1))</f>
        <v>0.33300000000000002</v>
      </c>
      <c r="X280">
        <f>IFERROR(INDEX(BasicStats!$A:$AH,MATCH($A280,BasicStats!$B:$B,0),COLUMN()+1),INDEX(BasicStats!$A:$AH,MATCH($A280&amp;" NCAA",BasicStats!$B:$B,0),COLUMN()+1))</f>
        <v>573</v>
      </c>
      <c r="Y280">
        <f>IFERROR(INDEX(BasicStats!$A:$AH,MATCH($A280,BasicStats!$B:$B,0),COLUMN()+1),INDEX(BasicStats!$A:$AH,MATCH($A280&amp;" NCAA",BasicStats!$B:$B,0),COLUMN()+1))</f>
        <v>772</v>
      </c>
      <c r="Z280">
        <f>IFERROR(INDEX(BasicStats!$A:$AH,MATCH($A280,BasicStats!$B:$B,0),COLUMN()+1),INDEX(BasicStats!$A:$AH,MATCH($A280&amp;" NCAA",BasicStats!$B:$B,0),COLUMN()+1))</f>
        <v>0.74199999999999999</v>
      </c>
      <c r="AA280">
        <f>IFERROR(INDEX(BasicStats!$A:$AH,MATCH($A280,BasicStats!$B:$B,0),COLUMN()+1),INDEX(BasicStats!$A:$AH,MATCH($A280&amp;" NCAA",BasicStats!$B:$B,0),COLUMN()+1))</f>
        <v>376</v>
      </c>
      <c r="AB280">
        <f>IFERROR(INDEX(BasicStats!$A:$AH,MATCH($A280,BasicStats!$B:$B,0),COLUMN()+1),INDEX(BasicStats!$A:$AH,MATCH($A280&amp;" NCAA",BasicStats!$B:$B,0),COLUMN()+1))</f>
        <v>1138</v>
      </c>
      <c r="AC280">
        <f>IFERROR(INDEX(BasicStats!$A:$AH,MATCH($A280,BasicStats!$B:$B,0),COLUMN()+1),INDEX(BasicStats!$A:$AH,MATCH($A280&amp;" NCAA",BasicStats!$B:$B,0),COLUMN()+1))</f>
        <v>386</v>
      </c>
      <c r="AD280">
        <f>IFERROR(INDEX(BasicStats!$A:$AH,MATCH($A280,BasicStats!$B:$B,0),COLUMN()+1),INDEX(BasicStats!$A:$AH,MATCH($A280&amp;" NCAA",BasicStats!$B:$B,0),COLUMN()+1))</f>
        <v>167</v>
      </c>
      <c r="AE280">
        <f>IFERROR(INDEX(BasicStats!$A:$AH,MATCH($A280,BasicStats!$B:$B,0),COLUMN()+1),INDEX(BasicStats!$A:$AH,MATCH($A280&amp;" NCAA",BasicStats!$B:$B,0),COLUMN()+1))</f>
        <v>60</v>
      </c>
      <c r="AF280">
        <f>IFERROR(INDEX(BasicStats!$A:$AH,MATCH($A280,BasicStats!$B:$B,0),COLUMN()+1),INDEX(BasicStats!$A:$AH,MATCH($A280&amp;" NCAA",BasicStats!$B:$B,0),COLUMN()+1))</f>
        <v>493</v>
      </c>
      <c r="AG280" s="38">
        <f>IFERROR(INDEX(AdvancedStats!$A:$AD,MATCH($A280,AdvancedStats!$B:$B,0),COLUMN()-15),INDEX(AdvancedStats!$A:$AD,MATCH($A280&amp;" NCAA",AdvancedStats!$B:$B,0),COLUMN()-15))</f>
        <v>69.2</v>
      </c>
      <c r="AH280" s="38">
        <f>IFERROR(INDEX(AdvancedStats!$A:$AD,MATCH($A280,AdvancedStats!$B:$B,0),COLUMN()-15),INDEX(AdvancedStats!$A:$AD,MATCH($A280&amp;" NCAA",AdvancedStats!$B:$B,0),COLUMN()-15))</f>
        <v>100.3</v>
      </c>
      <c r="AI280" s="38">
        <f>IFERROR(INDEX(AdvancedStats!$A:$AD,MATCH($A280,AdvancedStats!$B:$B,0),COLUMN()-15),INDEX(AdvancedStats!$A:$AD,MATCH($A280&amp;" NCAA",AdvancedStats!$B:$B,0),COLUMN()-15))</f>
        <v>0.40899999999999997</v>
      </c>
      <c r="AJ280" s="38">
        <f>IFERROR(INDEX(AdvancedStats!$A:$AD,MATCH($A280,AdvancedStats!$B:$B,0),COLUMN()-15),INDEX(AdvancedStats!$A:$AD,MATCH($A280&amp;" NCAA",AdvancedStats!$B:$B,0),COLUMN()-15))</f>
        <v>0.307</v>
      </c>
      <c r="AK280" s="38">
        <f>IFERROR(INDEX(AdvancedStats!$A:$AD,MATCH($A280,AdvancedStats!$B:$B,0),COLUMN()-15),INDEX(AdvancedStats!$A:$AD,MATCH($A280&amp;" NCAA",AdvancedStats!$B:$B,0),COLUMN()-15))</f>
        <v>0.52900000000000003</v>
      </c>
      <c r="AL280" s="38">
        <f>IFERROR(INDEX(AdvancedStats!$A:$AD,MATCH($A280,AdvancedStats!$B:$B,0),COLUMN()-15),INDEX(AdvancedStats!$A:$AD,MATCH($A280&amp;" NCAA",AdvancedStats!$B:$B,0),COLUMN()-15))</f>
        <v>50.6</v>
      </c>
      <c r="AM280" s="38">
        <f>IFERROR(INDEX(AdvancedStats!$A:$AD,MATCH($A280,AdvancedStats!$B:$B,0),COLUMN()-15),INDEX(AdvancedStats!$A:$AD,MATCH($A280&amp;" NCAA",AdvancedStats!$B:$B,0),COLUMN()-15))</f>
        <v>47.6</v>
      </c>
      <c r="AN280" s="38">
        <f>IFERROR(INDEX(AdvancedStats!$A:$AD,MATCH($A280,AdvancedStats!$B:$B,0),COLUMN()-15),INDEX(AdvancedStats!$A:$AD,MATCH($A280&amp;" NCAA",AdvancedStats!$B:$B,0),COLUMN()-15))</f>
        <v>7</v>
      </c>
      <c r="AO280" s="38">
        <f>IFERROR(INDEX(AdvancedStats!$A:$AD,MATCH($A280,AdvancedStats!$B:$B,0),COLUMN()-15),INDEX(AdvancedStats!$A:$AD,MATCH($A280&amp;" NCAA",AdvancedStats!$B:$B,0),COLUMN()-15))</f>
        <v>5.4</v>
      </c>
      <c r="AP280" s="38">
        <f>IFERROR(INDEX(AdvancedStats!$A:$AD,MATCH($A280,AdvancedStats!$B:$B,0),COLUMN()-15),INDEX(AdvancedStats!$A:$AD,MATCH($A280&amp;" NCAA",AdvancedStats!$B:$B,0),COLUMN()-15))</f>
        <v>0.48</v>
      </c>
      <c r="AQ280" s="38">
        <f>IFERROR(INDEX(AdvancedStats!$A:$AD,MATCH($A280,AdvancedStats!$B:$B,0),COLUMN()-15),INDEX(AdvancedStats!$A:$AD,MATCH($A280&amp;" NCAA",AdvancedStats!$B:$B,0),COLUMN()-15))</f>
        <v>17.899999999999999</v>
      </c>
      <c r="AR280" s="38">
        <f>IFERROR(INDEX(AdvancedStats!$A:$AD,MATCH($A280,AdvancedStats!$B:$B,0),COLUMN()-15),INDEX(AdvancedStats!$A:$AD,MATCH($A280&amp;" NCAA",AdvancedStats!$B:$B,0),COLUMN()-15))</f>
        <v>32.200000000000003</v>
      </c>
      <c r="AS280" s="38">
        <f>IFERROR(INDEX(AdvancedStats!$A:$AD,MATCH($A280,AdvancedStats!$B:$B,0),COLUMN()-15),INDEX(AdvancedStats!$A:$AD,MATCH($A280&amp;" NCAA",AdvancedStats!$B:$B,0),COLUMN()-15))</f>
        <v>0.30299999999999999</v>
      </c>
      <c r="AT280" s="39">
        <f>IFERROR(INDEX(AdvancedOpponentStats!$A:$AD,MATCH($A280,AdvancedOpponentStats!$B:$B,0),COLUMN()-27),INDEX(AdvancedOpponentStats!$A:$AD,MATCH($A280&amp;" NCAA",AdvancedOpponentStats!$B:$B,0),COLUMN()-27))</f>
        <v>108.9</v>
      </c>
      <c r="AU280" s="39">
        <f>IFERROR(INDEX(AdvancedOpponentStats!$A:$AD,MATCH($A280,AdvancedOpponentStats!$B:$B,0),COLUMN()-27),INDEX(AdvancedOpponentStats!$A:$AD,MATCH($A280&amp;" NCAA",AdvancedOpponentStats!$B:$B,0),COLUMN()-27))</f>
        <v>0.39500000000000002</v>
      </c>
      <c r="AV280" s="39">
        <f>IFERROR(INDEX(AdvancedOpponentStats!$A:$AD,MATCH($A280,AdvancedOpponentStats!$B:$B,0),COLUMN()-27),INDEX(AdvancedOpponentStats!$A:$AD,MATCH($A280&amp;" NCAA",AdvancedOpponentStats!$B:$B,0),COLUMN()-27))</f>
        <v>0.39800000000000002</v>
      </c>
      <c r="AW280" s="39">
        <f>IFERROR(INDEX(AdvancedOpponentStats!$A:$AD,MATCH($A280,AdvancedOpponentStats!$B:$B,0),COLUMN()-27),INDEX(AdvancedOpponentStats!$A:$AD,MATCH($A280&amp;" NCAA",AdvancedOpponentStats!$B:$B,0),COLUMN()-27))</f>
        <v>0.58599999999999997</v>
      </c>
      <c r="AX280" s="39">
        <f>IFERROR(INDEX(AdvancedOpponentStats!$A:$AD,MATCH($A280,AdvancedOpponentStats!$B:$B,0),COLUMN()-27),INDEX(AdvancedOpponentStats!$A:$AD,MATCH($A280&amp;" NCAA",AdvancedOpponentStats!$B:$B,0),COLUMN()-27))</f>
        <v>49.4</v>
      </c>
      <c r="AY280" s="39">
        <f>IFERROR(INDEX(AdvancedOpponentStats!$A:$AD,MATCH($A280,AdvancedOpponentStats!$B:$B,0),COLUMN()-27),INDEX(AdvancedOpponentStats!$A:$AD,MATCH($A280&amp;" NCAA",AdvancedOpponentStats!$B:$B,0),COLUMN()-27))</f>
        <v>50.4</v>
      </c>
      <c r="AZ280" s="39">
        <f>IFERROR(INDEX(AdvancedOpponentStats!$A:$AD,MATCH($A280,AdvancedOpponentStats!$B:$B,0),COLUMN()-27),INDEX(AdvancedOpponentStats!$A:$AD,MATCH($A280&amp;" NCAA",AdvancedOpponentStats!$B:$B,0),COLUMN()-27))</f>
        <v>7.9</v>
      </c>
      <c r="BA280" s="39">
        <f>IFERROR(INDEX(AdvancedOpponentStats!$A:$AD,MATCH($A280,AdvancedOpponentStats!$B:$B,0),COLUMN()-27),INDEX(AdvancedOpponentStats!$A:$AD,MATCH($A280&amp;" NCAA",AdvancedOpponentStats!$B:$B,0),COLUMN()-27))</f>
        <v>8.6</v>
      </c>
      <c r="BB280" s="39">
        <f>IFERROR(INDEX(AdvancedOpponentStats!$A:$AD,MATCH($A280,AdvancedOpponentStats!$B:$B,0),COLUMN()-27),INDEX(AdvancedOpponentStats!$A:$AD,MATCH($A280&amp;" NCAA",AdvancedOpponentStats!$B:$B,0),COLUMN()-27))</f>
        <v>0.55700000000000005</v>
      </c>
      <c r="BC280" s="39">
        <f>IFERROR(INDEX(AdvancedOpponentStats!$A:$AD,MATCH($A280,AdvancedOpponentStats!$B:$B,0),COLUMN()-27),INDEX(AdvancedOpponentStats!$A:$AD,MATCH($A280&amp;" NCAA",AdvancedOpponentStats!$B:$B,0),COLUMN()-27))</f>
        <v>18.3</v>
      </c>
      <c r="BD280" s="39">
        <f>IFERROR(INDEX(AdvancedOpponentStats!$A:$AD,MATCH($A280,AdvancedOpponentStats!$B:$B,0),COLUMN()-27),INDEX(AdvancedOpponentStats!$A:$AD,MATCH($A280&amp;" NCAA",AdvancedOpponentStats!$B:$B,0),COLUMN()-27))</f>
        <v>29.6</v>
      </c>
      <c r="BE280" s="39">
        <f>IFERROR(INDEX(AdvancedOpponentStats!$A:$AD,MATCH($A280,AdvancedOpponentStats!$B:$B,0),COLUMN()-27),INDEX(AdvancedOpponentStats!$A:$AD,MATCH($A280&amp;" NCAA",AdvancedOpponentStats!$B:$B,0),COLUMN()-27))</f>
        <v>0.27700000000000002</v>
      </c>
      <c r="BF280" s="41">
        <f>IFERROR(INDEX(TeamRankings!$A:$R,MATCH($A280,TeamRankings!$B:$B,0),COLUMN()-49),INDEX(TeamRankings!$A:$R,MATCH($A280&amp;" NCAA",TeamRankings!$B:$B,0),COLUMN()-49))</f>
        <v>-6.03</v>
      </c>
      <c r="BG280" s="41">
        <f>IFERROR(INDEX(TeamRankings!$A:$R,MATCH($A280,TeamRankings!$B:$B,0),COLUMN()-48),INDEX(TeamRankings!$A:$R,MATCH($A280&amp;" NCAA",TeamRankings!$B:$B,0),COLUMN()-48))</f>
        <v>-8.2799999999999994</v>
      </c>
      <c r="BH280" s="41">
        <f>IFERROR(INDEX(TeamRankings!$A:$R,MATCH($A280,TeamRankings!$B:$B,0),COLUMN()-47),INDEX(TeamRankings!$A:$R,MATCH($A280&amp;" NCAA",TeamRankings!$B:$B,0),COLUMN()-47))</f>
        <v>-7.07</v>
      </c>
      <c r="BI280" s="41">
        <f>IFERROR(INDEX(TeamRankings!$A:$R,MATCH($A280,TeamRankings!$B:$B,0),COLUMN()-47),INDEX(TeamRankings!$A:$R,MATCH($A280&amp;" NCAA",TeamRankings!$B:$B,0),COLUMN()-47))</f>
        <v>-9.77</v>
      </c>
      <c r="BJ280" s="41">
        <f>IFERROR(INDEX(TeamRankings!$A:$R,MATCH($A280,TeamRankings!$B:$B,0),COLUMN()-47),INDEX(TeamRankings!$A:$R,MATCH($A280&amp;" NCAA",TeamRankings!$B:$B,0),COLUMN()-47))</f>
        <v>-16.84</v>
      </c>
      <c r="BK280" s="41">
        <f>IFERROR(INDEX(TeamRankings!$A:$R,MATCH($A280,TeamRankings!$B:$B,0),COLUMN()-47),INDEX(TeamRankings!$A:$R,MATCH($A280&amp;" NCAA",TeamRankings!$B:$B,0),COLUMN()-47))</f>
        <v>94.26</v>
      </c>
      <c r="BL280" s="41">
        <f>IFERROR(INDEX(TeamRankings!$A:$R,MATCH($A280,TeamRankings!$B:$B,0),COLUMN()-47),INDEX(TeamRankings!$A:$R,MATCH($A280&amp;" NCAA",TeamRankings!$B:$B,0),COLUMN()-47))</f>
        <v>117.05</v>
      </c>
      <c r="BM280" s="41">
        <f>IFERROR(INDEX(TeamRankings!$A:$R,MATCH($A280,TeamRankings!$B:$B,0),COLUMN()-47),INDEX(TeamRankings!$A:$R,MATCH($A280&amp;" NCAA",TeamRankings!$B:$B,0),COLUMN()-47))</f>
        <v>-22.79</v>
      </c>
      <c r="BN280">
        <f t="shared" si="78"/>
        <v>303</v>
      </c>
      <c r="BO280">
        <f t="shared" si="79"/>
        <v>346</v>
      </c>
      <c r="BP280">
        <f t="shared" si="65"/>
        <v>70.235294117647058</v>
      </c>
      <c r="BQ280" s="41" t="str">
        <f>INDEX(TeamRankings!$A:$R,MATCH($A280,TeamRankings!$B:$B,0),3)</f>
        <v>MEAC</v>
      </c>
      <c r="BR280" s="40">
        <f t="shared" si="66"/>
        <v>-8.6000000000000085</v>
      </c>
      <c r="BS280" s="40">
        <f t="shared" si="67"/>
        <v>1.3999999999999957E-2</v>
      </c>
      <c r="BT280" s="40">
        <f t="shared" si="68"/>
        <v>-9.1000000000000025E-2</v>
      </c>
      <c r="BU280" s="40">
        <f t="shared" si="69"/>
        <v>-5.699999999999994E-2</v>
      </c>
      <c r="BV280" s="40">
        <f t="shared" si="70"/>
        <v>1.2000000000000028</v>
      </c>
      <c r="BW280" s="40">
        <f t="shared" si="71"/>
        <v>-2.7999999999999972</v>
      </c>
      <c r="BX280" s="40">
        <f t="shared" si="72"/>
        <v>-0.90000000000000036</v>
      </c>
      <c r="BY280" s="40">
        <f t="shared" si="73"/>
        <v>-3.1999999999999993</v>
      </c>
      <c r="BZ280" s="40">
        <f t="shared" si="74"/>
        <v>-7.7000000000000068E-2</v>
      </c>
      <c r="CA280" s="40">
        <f t="shared" si="75"/>
        <v>-0.40000000000000213</v>
      </c>
      <c r="CB280" s="40">
        <f t="shared" si="76"/>
        <v>2.6000000000000014</v>
      </c>
      <c r="CC280" s="40">
        <f t="shared" si="77"/>
        <v>2.5999999999999968E-2</v>
      </c>
    </row>
    <row r="281" spans="1:81" x14ac:dyDescent="0.25">
      <c r="A281" t="s">
        <v>401</v>
      </c>
      <c r="B281">
        <f>IFERROR(INDEX(BasicStats!$A:$AH,MATCH($A281,BasicStats!$B:$B,0),COLUMN()+1),INDEX(BasicStats!$A:$AH,MATCH($A281&amp;" NCAA",BasicStats!$B:$B,0),COLUMN()+1))</f>
        <v>32</v>
      </c>
      <c r="C281">
        <f>IFERROR(INDEX(BasicStats!$A:$AH,MATCH($A281,BasicStats!$B:$B,0),COLUMN()+1),INDEX(BasicStats!$A:$AH,MATCH($A281&amp;" NCAA",BasicStats!$B:$B,0),COLUMN()+1))</f>
        <v>6</v>
      </c>
      <c r="D281">
        <f>IFERROR(INDEX(BasicStats!$A:$AH,MATCH($A281,BasicStats!$B:$B,0),COLUMN()+1),INDEX(BasicStats!$A:$AH,MATCH($A281&amp;" NCAA",BasicStats!$B:$B,0),COLUMN()+1))</f>
        <v>26</v>
      </c>
      <c r="E281">
        <f>IFERROR(INDEX(BasicStats!$A:$AH,MATCH($A281,BasicStats!$B:$B,0),COLUMN()+1),INDEX(BasicStats!$A:$AH,MATCH($A281&amp;" NCAA",BasicStats!$B:$B,0),COLUMN()+1))</f>
        <v>0.188</v>
      </c>
      <c r="F281">
        <f>IFERROR(INDEX(BasicStats!$A:$AH,MATCH($A281,BasicStats!$B:$B,0),COLUMN()+1),INDEX(BasicStats!$A:$AH,MATCH($A281&amp;" NCAA",BasicStats!$B:$B,0),COLUMN()+1))</f>
        <v>-15.29</v>
      </c>
      <c r="G281">
        <f>IFERROR(INDEX(BasicStats!$A:$AH,MATCH($A281,BasicStats!$B:$B,0),COLUMN()+1),INDEX(BasicStats!$A:$AH,MATCH($A281&amp;" NCAA",BasicStats!$B:$B,0),COLUMN()+1))</f>
        <v>-4.26</v>
      </c>
      <c r="H281">
        <f>IFERROR(INDEX(BasicStats!$A:$AH,MATCH($A281,BasicStats!$B:$B,0),COLUMN()+1),INDEX(BasicStats!$A:$AH,MATCH($A281&amp;" NCAA",BasicStats!$B:$B,0),COLUMN()+1))</f>
        <v>1</v>
      </c>
      <c r="I281">
        <f>IFERROR(INDEX(BasicStats!$A:$AH,MATCH($A281,BasicStats!$B:$B,0),COLUMN()+1),INDEX(BasicStats!$A:$AH,MATCH($A281&amp;" NCAA",BasicStats!$B:$B,0),COLUMN()+1))</f>
        <v>16</v>
      </c>
      <c r="J281">
        <f>IFERROR(INDEX(BasicStats!$A:$AH,MATCH($A281,BasicStats!$B:$B,0),COLUMN()+1),INDEX(BasicStats!$A:$AH,MATCH($A281&amp;" NCAA",BasicStats!$B:$B,0),COLUMN()+1))</f>
        <v>5</v>
      </c>
      <c r="K281">
        <f>IFERROR(INDEX(BasicStats!$A:$AH,MATCH($A281,BasicStats!$B:$B,0),COLUMN()+1),INDEX(BasicStats!$A:$AH,MATCH($A281&amp;" NCAA",BasicStats!$B:$B,0),COLUMN()+1))</f>
        <v>9</v>
      </c>
      <c r="L281">
        <f>IFERROR(INDEX(BasicStats!$A:$AH,MATCH($A281,BasicStats!$B:$B,0),COLUMN()+1),INDEX(BasicStats!$A:$AH,MATCH($A281&amp;" NCAA",BasicStats!$B:$B,0),COLUMN()+1))</f>
        <v>1</v>
      </c>
      <c r="M281">
        <f>IFERROR(INDEX(BasicStats!$A:$AH,MATCH($A281,BasicStats!$B:$B,0),COLUMN()+1),INDEX(BasicStats!$A:$AH,MATCH($A281&amp;" NCAA",BasicStats!$B:$B,0),COLUMN()+1))</f>
        <v>15</v>
      </c>
      <c r="N281">
        <f>IFERROR(INDEX(BasicStats!$A:$AH,MATCH($A281,BasicStats!$B:$B,0),COLUMN()+1),INDEX(BasicStats!$A:$AH,MATCH($A281&amp;" NCAA",BasicStats!$B:$B,0),COLUMN()+1))</f>
        <v>2169</v>
      </c>
      <c r="O281">
        <f>IFERROR(INDEX(BasicStats!$A:$AH,MATCH($A281,BasicStats!$B:$B,0),COLUMN()+1),INDEX(BasicStats!$A:$AH,MATCH($A281&amp;" NCAA",BasicStats!$B:$B,0),COLUMN()+1))</f>
        <v>2395</v>
      </c>
      <c r="P281">
        <f>IFERROR(INDEX(BasicStats!$A:$AH,MATCH($A281,BasicStats!$B:$B,0),COLUMN()+1),INDEX(BasicStats!$A:$AH,MATCH($A281&amp;" NCAA",BasicStats!$B:$B,0),COLUMN()+1))</f>
        <v>0</v>
      </c>
      <c r="Q281">
        <f>IFERROR(INDEX(BasicStats!$A:$AH,MATCH($A281,BasicStats!$B:$B,0),COLUMN()+1),INDEX(BasicStats!$A:$AH,MATCH($A281&amp;" NCAA",BasicStats!$B:$B,0),COLUMN()+1))</f>
        <v>1290</v>
      </c>
      <c r="R281">
        <f>IFERROR(INDEX(BasicStats!$A:$AH,MATCH($A281,BasicStats!$B:$B,0),COLUMN()+1),INDEX(BasicStats!$A:$AH,MATCH($A281&amp;" NCAA",BasicStats!$B:$B,0),COLUMN()+1))</f>
        <v>775</v>
      </c>
      <c r="S281">
        <f>IFERROR(INDEX(BasicStats!$A:$AH,MATCH($A281,BasicStats!$B:$B,0),COLUMN()+1),INDEX(BasicStats!$A:$AH,MATCH($A281&amp;" NCAA",BasicStats!$B:$B,0),COLUMN()+1))</f>
        <v>1874</v>
      </c>
      <c r="T281">
        <f>IFERROR(INDEX(BasicStats!$A:$AH,MATCH($A281,BasicStats!$B:$B,0),COLUMN()+1),INDEX(BasicStats!$A:$AH,MATCH($A281&amp;" NCAA",BasicStats!$B:$B,0),COLUMN()+1))</f>
        <v>0.41399999999999998</v>
      </c>
      <c r="U281">
        <f>IFERROR(INDEX(BasicStats!$A:$AH,MATCH($A281,BasicStats!$B:$B,0),COLUMN()+1),INDEX(BasicStats!$A:$AH,MATCH($A281&amp;" NCAA",BasicStats!$B:$B,0),COLUMN()+1))</f>
        <v>269</v>
      </c>
      <c r="V281">
        <f>IFERROR(INDEX(BasicStats!$A:$AH,MATCH($A281,BasicStats!$B:$B,0),COLUMN()+1),INDEX(BasicStats!$A:$AH,MATCH($A281&amp;" NCAA",BasicStats!$B:$B,0),COLUMN()+1))</f>
        <v>819</v>
      </c>
      <c r="W281">
        <f>IFERROR(INDEX(BasicStats!$A:$AH,MATCH($A281,BasicStats!$B:$B,0),COLUMN()+1),INDEX(BasicStats!$A:$AH,MATCH($A281&amp;" NCAA",BasicStats!$B:$B,0),COLUMN()+1))</f>
        <v>0.32800000000000001</v>
      </c>
      <c r="X281">
        <f>IFERROR(INDEX(BasicStats!$A:$AH,MATCH($A281,BasicStats!$B:$B,0),COLUMN()+1),INDEX(BasicStats!$A:$AH,MATCH($A281&amp;" NCAA",BasicStats!$B:$B,0),COLUMN()+1))</f>
        <v>350</v>
      </c>
      <c r="Y281">
        <f>IFERROR(INDEX(BasicStats!$A:$AH,MATCH($A281,BasicStats!$B:$B,0),COLUMN()+1),INDEX(BasicStats!$A:$AH,MATCH($A281&amp;" NCAA",BasicStats!$B:$B,0),COLUMN()+1))</f>
        <v>491</v>
      </c>
      <c r="Z281">
        <f>IFERROR(INDEX(BasicStats!$A:$AH,MATCH($A281,BasicStats!$B:$B,0),COLUMN()+1),INDEX(BasicStats!$A:$AH,MATCH($A281&amp;" NCAA",BasicStats!$B:$B,0),COLUMN()+1))</f>
        <v>0.71299999999999997</v>
      </c>
      <c r="AA281">
        <f>IFERROR(INDEX(BasicStats!$A:$AH,MATCH($A281,BasicStats!$B:$B,0),COLUMN()+1),INDEX(BasicStats!$A:$AH,MATCH($A281&amp;" NCAA",BasicStats!$B:$B,0),COLUMN()+1))</f>
        <v>305</v>
      </c>
      <c r="AB281">
        <f>IFERROR(INDEX(BasicStats!$A:$AH,MATCH($A281,BasicStats!$B:$B,0),COLUMN()+1),INDEX(BasicStats!$A:$AH,MATCH($A281&amp;" NCAA",BasicStats!$B:$B,0),COLUMN()+1))</f>
        <v>1050</v>
      </c>
      <c r="AC281">
        <f>IFERROR(INDEX(BasicStats!$A:$AH,MATCH($A281,BasicStats!$B:$B,0),COLUMN()+1),INDEX(BasicStats!$A:$AH,MATCH($A281&amp;" NCAA",BasicStats!$B:$B,0),COLUMN()+1))</f>
        <v>434</v>
      </c>
      <c r="AD281">
        <f>IFERROR(INDEX(BasicStats!$A:$AH,MATCH($A281,BasicStats!$B:$B,0),COLUMN()+1),INDEX(BasicStats!$A:$AH,MATCH($A281&amp;" NCAA",BasicStats!$B:$B,0),COLUMN()+1))</f>
        <v>207</v>
      </c>
      <c r="AE281">
        <f>IFERROR(INDEX(BasicStats!$A:$AH,MATCH($A281,BasicStats!$B:$B,0),COLUMN()+1),INDEX(BasicStats!$A:$AH,MATCH($A281&amp;" NCAA",BasicStats!$B:$B,0),COLUMN()+1))</f>
        <v>94</v>
      </c>
      <c r="AF281">
        <f>IFERROR(INDEX(BasicStats!$A:$AH,MATCH($A281,BasicStats!$B:$B,0),COLUMN()+1),INDEX(BasicStats!$A:$AH,MATCH($A281&amp;" NCAA",BasicStats!$B:$B,0),COLUMN()+1))</f>
        <v>440</v>
      </c>
      <c r="AG281" s="38">
        <f>IFERROR(INDEX(AdvancedStats!$A:$AD,MATCH($A281,AdvancedStats!$B:$B,0),COLUMN()-15),INDEX(AdvancedStats!$A:$AD,MATCH($A281&amp;" NCAA",AdvancedStats!$B:$B,0),COLUMN()-15))</f>
        <v>69.400000000000006</v>
      </c>
      <c r="AH281" s="38">
        <f>IFERROR(INDEX(AdvancedStats!$A:$AD,MATCH($A281,AdvancedStats!$B:$B,0),COLUMN()-15),INDEX(AdvancedStats!$A:$AD,MATCH($A281&amp;" NCAA",AdvancedStats!$B:$B,0),COLUMN()-15))</f>
        <v>96.9</v>
      </c>
      <c r="AI281" s="38">
        <f>IFERROR(INDEX(AdvancedStats!$A:$AD,MATCH($A281,AdvancedStats!$B:$B,0),COLUMN()-15),INDEX(AdvancedStats!$A:$AD,MATCH($A281&amp;" NCAA",AdvancedStats!$B:$B,0),COLUMN()-15))</f>
        <v>0.26200000000000001</v>
      </c>
      <c r="AJ281" s="38">
        <f>IFERROR(INDEX(AdvancedStats!$A:$AD,MATCH($A281,AdvancedStats!$B:$B,0),COLUMN()-15),INDEX(AdvancedStats!$A:$AD,MATCH($A281&amp;" NCAA",AdvancedStats!$B:$B,0),COLUMN()-15))</f>
        <v>0.437</v>
      </c>
      <c r="AK281" s="38">
        <f>IFERROR(INDEX(AdvancedStats!$A:$AD,MATCH($A281,AdvancedStats!$B:$B,0),COLUMN()-15),INDEX(AdvancedStats!$A:$AD,MATCH($A281&amp;" NCAA",AdvancedStats!$B:$B,0),COLUMN()-15))</f>
        <v>0.51500000000000001</v>
      </c>
      <c r="AL281" s="38">
        <f>IFERROR(INDEX(AdvancedStats!$A:$AD,MATCH($A281,AdvancedStats!$B:$B,0),COLUMN()-15),INDEX(AdvancedStats!$A:$AD,MATCH($A281&amp;" NCAA",AdvancedStats!$B:$B,0),COLUMN()-15))</f>
        <v>46.7</v>
      </c>
      <c r="AM281" s="38">
        <f>IFERROR(INDEX(AdvancedStats!$A:$AD,MATCH($A281,AdvancedStats!$B:$B,0),COLUMN()-15),INDEX(AdvancedStats!$A:$AD,MATCH($A281&amp;" NCAA",AdvancedStats!$B:$B,0),COLUMN()-15))</f>
        <v>56</v>
      </c>
      <c r="AN281" s="38">
        <f>IFERROR(INDEX(AdvancedStats!$A:$AD,MATCH($A281,AdvancedStats!$B:$B,0),COLUMN()-15),INDEX(AdvancedStats!$A:$AD,MATCH($A281&amp;" NCAA",AdvancedStats!$B:$B,0),COLUMN()-15))</f>
        <v>9.1999999999999993</v>
      </c>
      <c r="AO281" s="38">
        <f>IFERROR(INDEX(AdvancedStats!$A:$AD,MATCH($A281,AdvancedStats!$B:$B,0),COLUMN()-15),INDEX(AdvancedStats!$A:$AD,MATCH($A281&amp;" NCAA",AdvancedStats!$B:$B,0),COLUMN()-15))</f>
        <v>8.1</v>
      </c>
      <c r="AP281" s="38">
        <f>IFERROR(INDEX(AdvancedStats!$A:$AD,MATCH($A281,AdvancedStats!$B:$B,0),COLUMN()-15),INDEX(AdvancedStats!$A:$AD,MATCH($A281&amp;" NCAA",AdvancedStats!$B:$B,0),COLUMN()-15))</f>
        <v>0.48499999999999999</v>
      </c>
      <c r="AQ281" s="38">
        <f>IFERROR(INDEX(AdvancedStats!$A:$AD,MATCH($A281,AdvancedStats!$B:$B,0),COLUMN()-15),INDEX(AdvancedStats!$A:$AD,MATCH($A281&amp;" NCAA",AdvancedStats!$B:$B,0),COLUMN()-15))</f>
        <v>17.3</v>
      </c>
      <c r="AR281" s="38">
        <f>IFERROR(INDEX(AdvancedStats!$A:$AD,MATCH($A281,AdvancedStats!$B:$B,0),COLUMN()-15),INDEX(AdvancedStats!$A:$AD,MATCH($A281&amp;" NCAA",AdvancedStats!$B:$B,0),COLUMN()-15))</f>
        <v>26.2</v>
      </c>
      <c r="AS281" s="38">
        <f>IFERROR(INDEX(AdvancedStats!$A:$AD,MATCH($A281,AdvancedStats!$B:$B,0),COLUMN()-15),INDEX(AdvancedStats!$A:$AD,MATCH($A281&amp;" NCAA",AdvancedStats!$B:$B,0),COLUMN()-15))</f>
        <v>0.187</v>
      </c>
      <c r="AT281" s="39">
        <f>IFERROR(INDEX(AdvancedOpponentStats!$A:$AD,MATCH($A281,AdvancedOpponentStats!$B:$B,0),COLUMN()-27),INDEX(AdvancedOpponentStats!$A:$AD,MATCH($A281&amp;" NCAA",AdvancedOpponentStats!$B:$B,0),COLUMN()-27))</f>
        <v>107</v>
      </c>
      <c r="AU281" s="39">
        <f>IFERROR(INDEX(AdvancedOpponentStats!$A:$AD,MATCH($A281,AdvancedOpponentStats!$B:$B,0),COLUMN()-27),INDEX(AdvancedOpponentStats!$A:$AD,MATCH($A281&amp;" NCAA",AdvancedOpponentStats!$B:$B,0),COLUMN()-27))</f>
        <v>0.38600000000000001</v>
      </c>
      <c r="AV281" s="39">
        <f>IFERROR(INDEX(AdvancedOpponentStats!$A:$AD,MATCH($A281,AdvancedOpponentStats!$B:$B,0),COLUMN()-27),INDEX(AdvancedOpponentStats!$A:$AD,MATCH($A281&amp;" NCAA",AdvancedOpponentStats!$B:$B,0),COLUMN()-27))</f>
        <v>0.35799999999999998</v>
      </c>
      <c r="AW281" s="39">
        <f>IFERROR(INDEX(AdvancedOpponentStats!$A:$AD,MATCH($A281,AdvancedOpponentStats!$B:$B,0),COLUMN()-27),INDEX(AdvancedOpponentStats!$A:$AD,MATCH($A281&amp;" NCAA",AdvancedOpponentStats!$B:$B,0),COLUMN()-27))</f>
        <v>0.55800000000000005</v>
      </c>
      <c r="AX281" s="39">
        <f>IFERROR(INDEX(AdvancedOpponentStats!$A:$AD,MATCH($A281,AdvancedOpponentStats!$B:$B,0),COLUMN()-27),INDEX(AdvancedOpponentStats!$A:$AD,MATCH($A281&amp;" NCAA",AdvancedOpponentStats!$B:$B,0),COLUMN()-27))</f>
        <v>53.3</v>
      </c>
      <c r="AY281" s="39">
        <f>IFERROR(INDEX(AdvancedOpponentStats!$A:$AD,MATCH($A281,AdvancedOpponentStats!$B:$B,0),COLUMN()-27),INDEX(AdvancedOpponentStats!$A:$AD,MATCH($A281&amp;" NCAA",AdvancedOpponentStats!$B:$B,0),COLUMN()-27))</f>
        <v>51.6</v>
      </c>
      <c r="AZ281" s="39">
        <f>IFERROR(INDEX(AdvancedOpponentStats!$A:$AD,MATCH($A281,AdvancedOpponentStats!$B:$B,0),COLUMN()-27),INDEX(AdvancedOpponentStats!$A:$AD,MATCH($A281&amp;" NCAA",AdvancedOpponentStats!$B:$B,0),COLUMN()-27))</f>
        <v>8.9</v>
      </c>
      <c r="BA281" s="39">
        <f>IFERROR(INDEX(AdvancedOpponentStats!$A:$AD,MATCH($A281,AdvancedOpponentStats!$B:$B,0),COLUMN()-27),INDEX(AdvancedOpponentStats!$A:$AD,MATCH($A281&amp;" NCAA",AdvancedOpponentStats!$B:$B,0),COLUMN()-27))</f>
        <v>10</v>
      </c>
      <c r="BB281" s="39">
        <f>IFERROR(INDEX(AdvancedOpponentStats!$A:$AD,MATCH($A281,AdvancedOpponentStats!$B:$B,0),COLUMN()-27),INDEX(AdvancedOpponentStats!$A:$AD,MATCH($A281&amp;" NCAA",AdvancedOpponentStats!$B:$B,0),COLUMN()-27))</f>
        <v>0.52400000000000002</v>
      </c>
      <c r="BC281" s="39">
        <f>IFERROR(INDEX(AdvancedOpponentStats!$A:$AD,MATCH($A281,AdvancedOpponentStats!$B:$B,0),COLUMN()-27),INDEX(AdvancedOpponentStats!$A:$AD,MATCH($A281&amp;" NCAA",AdvancedOpponentStats!$B:$B,0),COLUMN()-27))</f>
        <v>16.7</v>
      </c>
      <c r="BD281" s="39">
        <f>IFERROR(INDEX(AdvancedOpponentStats!$A:$AD,MATCH($A281,AdvancedOpponentStats!$B:$B,0),COLUMN()-27),INDEX(AdvancedOpponentStats!$A:$AD,MATCH($A281&amp;" NCAA",AdvancedOpponentStats!$B:$B,0),COLUMN()-27))</f>
        <v>31.4</v>
      </c>
      <c r="BE281" s="39">
        <f>IFERROR(INDEX(AdvancedOpponentStats!$A:$AD,MATCH($A281,AdvancedOpponentStats!$B:$B,0),COLUMN()-27),INDEX(AdvancedOpponentStats!$A:$AD,MATCH($A281&amp;" NCAA",AdvancedOpponentStats!$B:$B,0),COLUMN()-27))</f>
        <v>0.27300000000000002</v>
      </c>
      <c r="BF281" s="41">
        <f>IFERROR(INDEX(TeamRankings!$A:$R,MATCH($A281,TeamRankings!$B:$B,0),COLUMN()-49),INDEX(TeamRankings!$A:$R,MATCH($A281&amp;" NCAA",TeamRankings!$B:$B,0),COLUMN()-49))</f>
        <v>-7.06</v>
      </c>
      <c r="BG281" s="41">
        <f>IFERROR(INDEX(TeamRankings!$A:$R,MATCH($A281,TeamRankings!$B:$B,0),COLUMN()-48),INDEX(TeamRankings!$A:$R,MATCH($A281&amp;" NCAA",TeamRankings!$B:$B,0),COLUMN()-48))</f>
        <v>-4.26</v>
      </c>
      <c r="BH281" s="41">
        <f>IFERROR(INDEX(TeamRankings!$A:$R,MATCH($A281,TeamRankings!$B:$B,0),COLUMN()-47),INDEX(TeamRankings!$A:$R,MATCH($A281&amp;" NCAA",TeamRankings!$B:$B,0),COLUMN()-47))</f>
        <v>-8.92</v>
      </c>
      <c r="BI281" s="41">
        <f>IFERROR(INDEX(TeamRankings!$A:$R,MATCH($A281,TeamRankings!$B:$B,0),COLUMN()-47),INDEX(TeamRankings!$A:$R,MATCH($A281&amp;" NCAA",TeamRankings!$B:$B,0),COLUMN()-47))</f>
        <v>-6.38</v>
      </c>
      <c r="BJ281" s="41">
        <f>IFERROR(INDEX(TeamRankings!$A:$R,MATCH($A281,TeamRankings!$B:$B,0),COLUMN()-47),INDEX(TeamRankings!$A:$R,MATCH($A281&amp;" NCAA",TeamRankings!$B:$B,0),COLUMN()-47))</f>
        <v>-15.29</v>
      </c>
      <c r="BK281" s="41">
        <f>IFERROR(INDEX(TeamRankings!$A:$R,MATCH($A281,TeamRankings!$B:$B,0),COLUMN()-47),INDEX(TeamRankings!$A:$R,MATCH($A281&amp;" NCAA",TeamRankings!$B:$B,0),COLUMN()-47))</f>
        <v>90.21</v>
      </c>
      <c r="BL281" s="41">
        <f>IFERROR(INDEX(TeamRankings!$A:$R,MATCH($A281,TeamRankings!$B:$B,0),COLUMN()-47),INDEX(TeamRankings!$A:$R,MATCH($A281&amp;" NCAA",TeamRankings!$B:$B,0),COLUMN()-47))</f>
        <v>111.12</v>
      </c>
      <c r="BM281" s="41">
        <f>IFERROR(INDEX(TeamRankings!$A:$R,MATCH($A281,TeamRankings!$B:$B,0),COLUMN()-47),INDEX(TeamRankings!$A:$R,MATCH($A281&amp;" NCAA",TeamRankings!$B:$B,0),COLUMN()-47))</f>
        <v>-20.91</v>
      </c>
      <c r="BN281">
        <f t="shared" si="78"/>
        <v>334</v>
      </c>
      <c r="BO281">
        <f t="shared" si="79"/>
        <v>303</v>
      </c>
      <c r="BP281">
        <f t="shared" si="65"/>
        <v>67.78125</v>
      </c>
      <c r="BQ281" s="41" t="str">
        <f>INDEX(TeamRankings!$A:$R,MATCH($A281,TeamRankings!$B:$B,0),3)</f>
        <v>Big South</v>
      </c>
      <c r="BR281" s="40">
        <f t="shared" si="66"/>
        <v>-10.099999999999994</v>
      </c>
      <c r="BS281" s="40">
        <f t="shared" si="67"/>
        <v>-0.124</v>
      </c>
      <c r="BT281" s="40">
        <f t="shared" si="68"/>
        <v>7.9000000000000015E-2</v>
      </c>
      <c r="BU281" s="40">
        <f t="shared" si="69"/>
        <v>-4.3000000000000038E-2</v>
      </c>
      <c r="BV281" s="40">
        <f t="shared" si="70"/>
        <v>-6.5999999999999943</v>
      </c>
      <c r="BW281" s="40">
        <f t="shared" si="71"/>
        <v>4.3999999999999986</v>
      </c>
      <c r="BX281" s="40">
        <f t="shared" si="72"/>
        <v>0.29999999999999893</v>
      </c>
      <c r="BY281" s="40">
        <f t="shared" si="73"/>
        <v>-1.9000000000000004</v>
      </c>
      <c r="BZ281" s="40">
        <f t="shared" si="74"/>
        <v>-3.9000000000000035E-2</v>
      </c>
      <c r="CA281" s="40">
        <f t="shared" si="75"/>
        <v>0.60000000000000142</v>
      </c>
      <c r="CB281" s="40">
        <f t="shared" si="76"/>
        <v>-5.1999999999999993</v>
      </c>
      <c r="CC281" s="40">
        <f t="shared" si="77"/>
        <v>-8.6000000000000021E-2</v>
      </c>
    </row>
    <row r="282" spans="1:81" x14ac:dyDescent="0.25">
      <c r="A282" t="s">
        <v>402</v>
      </c>
      <c r="B282">
        <f>IFERROR(INDEX(BasicStats!$A:$AH,MATCH($A282,BasicStats!$B:$B,0),COLUMN()+1),INDEX(BasicStats!$A:$AH,MATCH($A282&amp;" NCAA",BasicStats!$B:$B,0),COLUMN()+1))</f>
        <v>32</v>
      </c>
      <c r="C282">
        <f>IFERROR(INDEX(BasicStats!$A:$AH,MATCH($A282,BasicStats!$B:$B,0),COLUMN()+1),INDEX(BasicStats!$A:$AH,MATCH($A282&amp;" NCAA",BasicStats!$B:$B,0),COLUMN()+1))</f>
        <v>16</v>
      </c>
      <c r="D282">
        <f>IFERROR(INDEX(BasicStats!$A:$AH,MATCH($A282,BasicStats!$B:$B,0),COLUMN()+1),INDEX(BasicStats!$A:$AH,MATCH($A282&amp;" NCAA",BasicStats!$B:$B,0),COLUMN()+1))</f>
        <v>16</v>
      </c>
      <c r="E282">
        <f>IFERROR(INDEX(BasicStats!$A:$AH,MATCH($A282,BasicStats!$B:$B,0),COLUMN()+1),INDEX(BasicStats!$A:$AH,MATCH($A282&amp;" NCAA",BasicStats!$B:$B,0),COLUMN()+1))</f>
        <v>0.5</v>
      </c>
      <c r="F282">
        <f>IFERROR(INDEX(BasicStats!$A:$AH,MATCH($A282,BasicStats!$B:$B,0),COLUMN()+1),INDEX(BasicStats!$A:$AH,MATCH($A282&amp;" NCAA",BasicStats!$B:$B,0),COLUMN()+1))</f>
        <v>8.34</v>
      </c>
      <c r="G282">
        <f>IFERROR(INDEX(BasicStats!$A:$AH,MATCH($A282,BasicStats!$B:$B,0),COLUMN()+1),INDEX(BasicStats!$A:$AH,MATCH($A282&amp;" NCAA",BasicStats!$B:$B,0),COLUMN()+1))</f>
        <v>9.6300000000000008</v>
      </c>
      <c r="H282">
        <f>IFERROR(INDEX(BasicStats!$A:$AH,MATCH($A282,BasicStats!$B:$B,0),COLUMN()+1),INDEX(BasicStats!$A:$AH,MATCH($A282&amp;" NCAA",BasicStats!$B:$B,0),COLUMN()+1))</f>
        <v>11</v>
      </c>
      <c r="I282">
        <f>IFERROR(INDEX(BasicStats!$A:$AH,MATCH($A282,BasicStats!$B:$B,0),COLUMN()+1),INDEX(BasicStats!$A:$AH,MATCH($A282&amp;" NCAA",BasicStats!$B:$B,0),COLUMN()+1))</f>
        <v>7</v>
      </c>
      <c r="J282">
        <f>IFERROR(INDEX(BasicStats!$A:$AH,MATCH($A282,BasicStats!$B:$B,0),COLUMN()+1),INDEX(BasicStats!$A:$AH,MATCH($A282&amp;" NCAA",BasicStats!$B:$B,0),COLUMN()+1))</f>
        <v>11</v>
      </c>
      <c r="K282">
        <f>IFERROR(INDEX(BasicStats!$A:$AH,MATCH($A282,BasicStats!$B:$B,0),COLUMN()+1),INDEX(BasicStats!$A:$AH,MATCH($A282&amp;" NCAA",BasicStats!$B:$B,0),COLUMN()+1))</f>
        <v>6</v>
      </c>
      <c r="L282">
        <f>IFERROR(INDEX(BasicStats!$A:$AH,MATCH($A282,BasicStats!$B:$B,0),COLUMN()+1),INDEX(BasicStats!$A:$AH,MATCH($A282&amp;" NCAA",BasicStats!$B:$B,0),COLUMN()+1))</f>
        <v>4</v>
      </c>
      <c r="M282">
        <f>IFERROR(INDEX(BasicStats!$A:$AH,MATCH($A282,BasicStats!$B:$B,0),COLUMN()+1),INDEX(BasicStats!$A:$AH,MATCH($A282&amp;" NCAA",BasicStats!$B:$B,0),COLUMN()+1))</f>
        <v>8</v>
      </c>
      <c r="N282">
        <f>IFERROR(INDEX(BasicStats!$A:$AH,MATCH($A282,BasicStats!$B:$B,0),COLUMN()+1),INDEX(BasicStats!$A:$AH,MATCH($A282&amp;" NCAA",BasicStats!$B:$B,0),COLUMN()+1))</f>
        <v>2327</v>
      </c>
      <c r="O282">
        <f>IFERROR(INDEX(BasicStats!$A:$AH,MATCH($A282,BasicStats!$B:$B,0),COLUMN()+1),INDEX(BasicStats!$A:$AH,MATCH($A282&amp;" NCAA",BasicStats!$B:$B,0),COLUMN()+1))</f>
        <v>2316</v>
      </c>
      <c r="P282">
        <f>IFERROR(INDEX(BasicStats!$A:$AH,MATCH($A282,BasicStats!$B:$B,0),COLUMN()+1),INDEX(BasicStats!$A:$AH,MATCH($A282&amp;" NCAA",BasicStats!$B:$B,0),COLUMN()+1))</f>
        <v>0</v>
      </c>
      <c r="Q282">
        <f>IFERROR(INDEX(BasicStats!$A:$AH,MATCH($A282,BasicStats!$B:$B,0),COLUMN()+1),INDEX(BasicStats!$A:$AH,MATCH($A282&amp;" NCAA",BasicStats!$B:$B,0),COLUMN()+1))</f>
        <v>1285</v>
      </c>
      <c r="R282">
        <f>IFERROR(INDEX(BasicStats!$A:$AH,MATCH($A282,BasicStats!$B:$B,0),COLUMN()+1),INDEX(BasicStats!$A:$AH,MATCH($A282&amp;" NCAA",BasicStats!$B:$B,0),COLUMN()+1))</f>
        <v>806</v>
      </c>
      <c r="S282">
        <f>IFERROR(INDEX(BasicStats!$A:$AH,MATCH($A282,BasicStats!$B:$B,0),COLUMN()+1),INDEX(BasicStats!$A:$AH,MATCH($A282&amp;" NCAA",BasicStats!$B:$B,0),COLUMN()+1))</f>
        <v>1907</v>
      </c>
      <c r="T282">
        <f>IFERROR(INDEX(BasicStats!$A:$AH,MATCH($A282,BasicStats!$B:$B,0),COLUMN()+1),INDEX(BasicStats!$A:$AH,MATCH($A282&amp;" NCAA",BasicStats!$B:$B,0),COLUMN()+1))</f>
        <v>0.42299999999999999</v>
      </c>
      <c r="U282">
        <f>IFERROR(INDEX(BasicStats!$A:$AH,MATCH($A282,BasicStats!$B:$B,0),COLUMN()+1),INDEX(BasicStats!$A:$AH,MATCH($A282&amp;" NCAA",BasicStats!$B:$B,0),COLUMN()+1))</f>
        <v>242</v>
      </c>
      <c r="V282">
        <f>IFERROR(INDEX(BasicStats!$A:$AH,MATCH($A282,BasicStats!$B:$B,0),COLUMN()+1),INDEX(BasicStats!$A:$AH,MATCH($A282&amp;" NCAA",BasicStats!$B:$B,0),COLUMN()+1))</f>
        <v>662</v>
      </c>
      <c r="W282">
        <f>IFERROR(INDEX(BasicStats!$A:$AH,MATCH($A282,BasicStats!$B:$B,0),COLUMN()+1),INDEX(BasicStats!$A:$AH,MATCH($A282&amp;" NCAA",BasicStats!$B:$B,0),COLUMN()+1))</f>
        <v>0.36599999999999999</v>
      </c>
      <c r="X282">
        <f>IFERROR(INDEX(BasicStats!$A:$AH,MATCH($A282,BasicStats!$B:$B,0),COLUMN()+1),INDEX(BasicStats!$A:$AH,MATCH($A282&amp;" NCAA",BasicStats!$B:$B,0),COLUMN()+1))</f>
        <v>473</v>
      </c>
      <c r="Y282">
        <f>IFERROR(INDEX(BasicStats!$A:$AH,MATCH($A282,BasicStats!$B:$B,0),COLUMN()+1),INDEX(BasicStats!$A:$AH,MATCH($A282&amp;" NCAA",BasicStats!$B:$B,0),COLUMN()+1))</f>
        <v>694</v>
      </c>
      <c r="Z282">
        <f>IFERROR(INDEX(BasicStats!$A:$AH,MATCH($A282,BasicStats!$B:$B,0),COLUMN()+1),INDEX(BasicStats!$A:$AH,MATCH($A282&amp;" NCAA",BasicStats!$B:$B,0),COLUMN()+1))</f>
        <v>0.68200000000000005</v>
      </c>
      <c r="AA282">
        <f>IFERROR(INDEX(BasicStats!$A:$AH,MATCH($A282,BasicStats!$B:$B,0),COLUMN()+1),INDEX(BasicStats!$A:$AH,MATCH($A282&amp;" NCAA",BasicStats!$B:$B,0),COLUMN()+1))</f>
        <v>383</v>
      </c>
      <c r="AB282">
        <f>IFERROR(INDEX(BasicStats!$A:$AH,MATCH($A282,BasicStats!$B:$B,0),COLUMN()+1),INDEX(BasicStats!$A:$AH,MATCH($A282&amp;" NCAA",BasicStats!$B:$B,0),COLUMN()+1))</f>
        <v>1160</v>
      </c>
      <c r="AC282">
        <f>IFERROR(INDEX(BasicStats!$A:$AH,MATCH($A282,BasicStats!$B:$B,0),COLUMN()+1),INDEX(BasicStats!$A:$AH,MATCH($A282&amp;" NCAA",BasicStats!$B:$B,0),COLUMN()+1))</f>
        <v>413</v>
      </c>
      <c r="AD282">
        <f>IFERROR(INDEX(BasicStats!$A:$AH,MATCH($A282,BasicStats!$B:$B,0),COLUMN()+1),INDEX(BasicStats!$A:$AH,MATCH($A282&amp;" NCAA",BasicStats!$B:$B,0),COLUMN()+1))</f>
        <v>202</v>
      </c>
      <c r="AE282">
        <f>IFERROR(INDEX(BasicStats!$A:$AH,MATCH($A282,BasicStats!$B:$B,0),COLUMN()+1),INDEX(BasicStats!$A:$AH,MATCH($A282&amp;" NCAA",BasicStats!$B:$B,0),COLUMN()+1))</f>
        <v>140</v>
      </c>
      <c r="AF282">
        <f>IFERROR(INDEX(BasicStats!$A:$AH,MATCH($A282,BasicStats!$B:$B,0),COLUMN()+1),INDEX(BasicStats!$A:$AH,MATCH($A282&amp;" NCAA",BasicStats!$B:$B,0),COLUMN()+1))</f>
        <v>433</v>
      </c>
      <c r="AG282" s="38">
        <f>IFERROR(INDEX(AdvancedStats!$A:$AD,MATCH($A282,AdvancedStats!$B:$B,0),COLUMN()-15),INDEX(AdvancedStats!$A:$AD,MATCH($A282&amp;" NCAA",AdvancedStats!$B:$B,0),COLUMN()-15))</f>
        <v>71.2</v>
      </c>
      <c r="AH282" s="38">
        <f>IFERROR(INDEX(AdvancedStats!$A:$AD,MATCH($A282,AdvancedStats!$B:$B,0),COLUMN()-15),INDEX(AdvancedStats!$A:$AD,MATCH($A282&amp;" NCAA",AdvancedStats!$B:$B,0),COLUMN()-15))</f>
        <v>101.7</v>
      </c>
      <c r="AI282" s="38">
        <f>IFERROR(INDEX(AdvancedStats!$A:$AD,MATCH($A282,AdvancedStats!$B:$B,0),COLUMN()-15),INDEX(AdvancedStats!$A:$AD,MATCH($A282&amp;" NCAA",AdvancedStats!$B:$B,0),COLUMN()-15))</f>
        <v>0.36399999999999999</v>
      </c>
      <c r="AJ282" s="38">
        <f>IFERROR(INDEX(AdvancedStats!$A:$AD,MATCH($A282,AdvancedStats!$B:$B,0),COLUMN()-15),INDEX(AdvancedStats!$A:$AD,MATCH($A282&amp;" NCAA",AdvancedStats!$B:$B,0),COLUMN()-15))</f>
        <v>0.34699999999999998</v>
      </c>
      <c r="AK282" s="38">
        <f>IFERROR(INDEX(AdvancedStats!$A:$AD,MATCH($A282,AdvancedStats!$B:$B,0),COLUMN()-15),INDEX(AdvancedStats!$A:$AD,MATCH($A282&amp;" NCAA",AdvancedStats!$B:$B,0),COLUMN()-15))</f>
        <v>0.52</v>
      </c>
      <c r="AL282" s="38">
        <f>IFERROR(INDEX(AdvancedStats!$A:$AD,MATCH($A282,AdvancedStats!$B:$B,0),COLUMN()-15),INDEX(AdvancedStats!$A:$AD,MATCH($A282&amp;" NCAA",AdvancedStats!$B:$B,0),COLUMN()-15))</f>
        <v>49.9</v>
      </c>
      <c r="AM282" s="38">
        <f>IFERROR(INDEX(AdvancedStats!$A:$AD,MATCH($A282,AdvancedStats!$B:$B,0),COLUMN()-15),INDEX(AdvancedStats!$A:$AD,MATCH($A282&amp;" NCAA",AdvancedStats!$B:$B,0),COLUMN()-15))</f>
        <v>51.2</v>
      </c>
      <c r="AN282" s="38">
        <f>IFERROR(INDEX(AdvancedStats!$A:$AD,MATCH($A282,AdvancedStats!$B:$B,0),COLUMN()-15),INDEX(AdvancedStats!$A:$AD,MATCH($A282&amp;" NCAA",AdvancedStats!$B:$B,0),COLUMN()-15))</f>
        <v>8.8000000000000007</v>
      </c>
      <c r="AO282" s="38">
        <f>IFERROR(INDEX(AdvancedStats!$A:$AD,MATCH($A282,AdvancedStats!$B:$B,0),COLUMN()-15),INDEX(AdvancedStats!$A:$AD,MATCH($A282&amp;" NCAA",AdvancedStats!$B:$B,0),COLUMN()-15))</f>
        <v>12.7</v>
      </c>
      <c r="AP282" s="38">
        <f>IFERROR(INDEX(AdvancedStats!$A:$AD,MATCH($A282,AdvancedStats!$B:$B,0),COLUMN()-15),INDEX(AdvancedStats!$A:$AD,MATCH($A282&amp;" NCAA",AdvancedStats!$B:$B,0),COLUMN()-15))</f>
        <v>0.48599999999999999</v>
      </c>
      <c r="AQ282" s="38">
        <f>IFERROR(INDEX(AdvancedStats!$A:$AD,MATCH($A282,AdvancedStats!$B:$B,0),COLUMN()-15),INDEX(AdvancedStats!$A:$AD,MATCH($A282&amp;" NCAA",AdvancedStats!$B:$B,0),COLUMN()-15))</f>
        <v>16.2</v>
      </c>
      <c r="AR282" s="38">
        <f>IFERROR(INDEX(AdvancedStats!$A:$AD,MATCH($A282,AdvancedStats!$B:$B,0),COLUMN()-15),INDEX(AdvancedStats!$A:$AD,MATCH($A282&amp;" NCAA",AdvancedStats!$B:$B,0),COLUMN()-15))</f>
        <v>32</v>
      </c>
      <c r="AS282" s="38">
        <f>IFERROR(INDEX(AdvancedStats!$A:$AD,MATCH($A282,AdvancedStats!$B:$B,0),COLUMN()-15),INDEX(AdvancedStats!$A:$AD,MATCH($A282&amp;" NCAA",AdvancedStats!$B:$B,0),COLUMN()-15))</f>
        <v>0.248</v>
      </c>
      <c r="AT282" s="39">
        <f>IFERROR(INDEX(AdvancedOpponentStats!$A:$AD,MATCH($A282,AdvancedOpponentStats!$B:$B,0),COLUMN()-27),INDEX(AdvancedOpponentStats!$A:$AD,MATCH($A282&amp;" NCAA",AdvancedOpponentStats!$B:$B,0),COLUMN()-27))</f>
        <v>101.3</v>
      </c>
      <c r="AU282" s="39">
        <f>IFERROR(INDEX(AdvancedOpponentStats!$A:$AD,MATCH($A282,AdvancedOpponentStats!$B:$B,0),COLUMN()-27),INDEX(AdvancedOpponentStats!$A:$AD,MATCH($A282&amp;" NCAA",AdvancedOpponentStats!$B:$B,0),COLUMN()-27))</f>
        <v>0.39200000000000002</v>
      </c>
      <c r="AV282" s="39">
        <f>IFERROR(INDEX(AdvancedOpponentStats!$A:$AD,MATCH($A282,AdvancedOpponentStats!$B:$B,0),COLUMN()-27),INDEX(AdvancedOpponentStats!$A:$AD,MATCH($A282&amp;" NCAA",AdvancedOpponentStats!$B:$B,0),COLUMN()-27))</f>
        <v>0.39500000000000002</v>
      </c>
      <c r="AW282" s="39">
        <f>IFERROR(INDEX(AdvancedOpponentStats!$A:$AD,MATCH($A282,AdvancedOpponentStats!$B:$B,0),COLUMN()-27),INDEX(AdvancedOpponentStats!$A:$AD,MATCH($A282&amp;" NCAA",AdvancedOpponentStats!$B:$B,0),COLUMN()-27))</f>
        <v>0.53500000000000003</v>
      </c>
      <c r="AX282" s="39">
        <f>IFERROR(INDEX(AdvancedOpponentStats!$A:$AD,MATCH($A282,AdvancedOpponentStats!$B:$B,0),COLUMN()-27),INDEX(AdvancedOpponentStats!$A:$AD,MATCH($A282&amp;" NCAA",AdvancedOpponentStats!$B:$B,0),COLUMN()-27))</f>
        <v>50.1</v>
      </c>
      <c r="AY282" s="39">
        <f>IFERROR(INDEX(AdvancedOpponentStats!$A:$AD,MATCH($A282,AdvancedOpponentStats!$B:$B,0),COLUMN()-27),INDEX(AdvancedOpponentStats!$A:$AD,MATCH($A282&amp;" NCAA",AdvancedOpponentStats!$B:$B,0),COLUMN()-27))</f>
        <v>50.5</v>
      </c>
      <c r="AZ282" s="39">
        <f>IFERROR(INDEX(AdvancedOpponentStats!$A:$AD,MATCH($A282,AdvancedOpponentStats!$B:$B,0),COLUMN()-27),INDEX(AdvancedOpponentStats!$A:$AD,MATCH($A282&amp;" NCAA",AdvancedOpponentStats!$B:$B,0),COLUMN()-27))</f>
        <v>9.4</v>
      </c>
      <c r="BA282" s="39">
        <f>IFERROR(INDEX(AdvancedOpponentStats!$A:$AD,MATCH($A282,AdvancedOpponentStats!$B:$B,0),COLUMN()-27),INDEX(AdvancedOpponentStats!$A:$AD,MATCH($A282&amp;" NCAA",AdvancedOpponentStats!$B:$B,0),COLUMN()-27))</f>
        <v>10.199999999999999</v>
      </c>
      <c r="BB282" s="39">
        <f>IFERROR(INDEX(AdvancedOpponentStats!$A:$AD,MATCH($A282,AdvancedOpponentStats!$B:$B,0),COLUMN()-27),INDEX(AdvancedOpponentStats!$A:$AD,MATCH($A282&amp;" NCAA",AdvancedOpponentStats!$B:$B,0),COLUMN()-27))</f>
        <v>0.49</v>
      </c>
      <c r="BC282" s="39">
        <f>IFERROR(INDEX(AdvancedOpponentStats!$A:$AD,MATCH($A282,AdvancedOpponentStats!$B:$B,0),COLUMN()-27),INDEX(AdvancedOpponentStats!$A:$AD,MATCH($A282&amp;" NCAA",AdvancedOpponentStats!$B:$B,0),COLUMN()-27))</f>
        <v>18</v>
      </c>
      <c r="BD282" s="39">
        <f>IFERROR(INDEX(AdvancedOpponentStats!$A:$AD,MATCH($A282,AdvancedOpponentStats!$B:$B,0),COLUMN()-27),INDEX(AdvancedOpponentStats!$A:$AD,MATCH($A282&amp;" NCAA",AdvancedOpponentStats!$B:$B,0),COLUMN()-27))</f>
        <v>31.2</v>
      </c>
      <c r="BE282" s="39">
        <f>IFERROR(INDEX(AdvancedOpponentStats!$A:$AD,MATCH($A282,AdvancedOpponentStats!$B:$B,0),COLUMN()-27),INDEX(AdvancedOpponentStats!$A:$AD,MATCH($A282&amp;" NCAA",AdvancedOpponentStats!$B:$B,0),COLUMN()-27))</f>
        <v>0.28999999999999998</v>
      </c>
      <c r="BF282" s="41">
        <f>IFERROR(INDEX(TeamRankings!$A:$R,MATCH($A282,TeamRankings!$B:$B,0),COLUMN()-49),INDEX(TeamRankings!$A:$R,MATCH($A282&amp;" NCAA",TeamRankings!$B:$B,0),COLUMN()-49))</f>
        <v>0.34</v>
      </c>
      <c r="BG282" s="41">
        <f>IFERROR(INDEX(TeamRankings!$A:$R,MATCH($A282,TeamRankings!$B:$B,0),COLUMN()-48),INDEX(TeamRankings!$A:$R,MATCH($A282&amp;" NCAA",TeamRankings!$B:$B,0),COLUMN()-48))</f>
        <v>9.6300000000000008</v>
      </c>
      <c r="BH282" s="41">
        <f>IFERROR(INDEX(TeamRankings!$A:$R,MATCH($A282,TeamRankings!$B:$B,0),COLUMN()-47),INDEX(TeamRankings!$A:$R,MATCH($A282&amp;" NCAA",TeamRankings!$B:$B,0),COLUMN()-47))</f>
        <v>5.58</v>
      </c>
      <c r="BI282" s="41">
        <f>IFERROR(INDEX(TeamRankings!$A:$R,MATCH($A282,TeamRankings!$B:$B,0),COLUMN()-47),INDEX(TeamRankings!$A:$R,MATCH($A282&amp;" NCAA",TeamRankings!$B:$B,0),COLUMN()-47))</f>
        <v>2.76</v>
      </c>
      <c r="BJ282" s="41">
        <f>IFERROR(INDEX(TeamRankings!$A:$R,MATCH($A282,TeamRankings!$B:$B,0),COLUMN()-47),INDEX(TeamRankings!$A:$R,MATCH($A282&amp;" NCAA",TeamRankings!$B:$B,0),COLUMN()-47))</f>
        <v>8.34</v>
      </c>
      <c r="BK282" s="41">
        <f>IFERROR(INDEX(TeamRankings!$A:$R,MATCH($A282,TeamRankings!$B:$B,0),COLUMN()-47),INDEX(TeamRankings!$A:$R,MATCH($A282&amp;" NCAA",TeamRankings!$B:$B,0),COLUMN()-47))</f>
        <v>106.96</v>
      </c>
      <c r="BL282" s="41">
        <f>IFERROR(INDEX(TeamRankings!$A:$R,MATCH($A282,TeamRankings!$B:$B,0),COLUMN()-47),INDEX(TeamRankings!$A:$R,MATCH($A282&amp;" NCAA",TeamRankings!$B:$B,0),COLUMN()-47))</f>
        <v>94.53</v>
      </c>
      <c r="BM282" s="41">
        <f>IFERROR(INDEX(TeamRankings!$A:$R,MATCH($A282,TeamRankings!$B:$B,0),COLUMN()-47),INDEX(TeamRankings!$A:$R,MATCH($A282&amp;" NCAA",TeamRankings!$B:$B,0),COLUMN()-47))</f>
        <v>12.43</v>
      </c>
      <c r="BN282">
        <f t="shared" si="78"/>
        <v>110</v>
      </c>
      <c r="BO282">
        <f t="shared" si="79"/>
        <v>58</v>
      </c>
      <c r="BP282">
        <f t="shared" si="65"/>
        <v>72.71875</v>
      </c>
      <c r="BQ282" s="41" t="str">
        <f>INDEX(TeamRankings!$A:$R,MATCH($A282,TeamRankings!$B:$B,0),3)</f>
        <v>SEC</v>
      </c>
      <c r="BR282" s="40">
        <f t="shared" si="66"/>
        <v>0.40000000000000568</v>
      </c>
      <c r="BS282" s="40">
        <f t="shared" si="67"/>
        <v>-2.8000000000000025E-2</v>
      </c>
      <c r="BT282" s="40">
        <f t="shared" si="68"/>
        <v>-4.8000000000000043E-2</v>
      </c>
      <c r="BU282" s="40">
        <f t="shared" si="69"/>
        <v>-1.5000000000000013E-2</v>
      </c>
      <c r="BV282" s="40">
        <f t="shared" si="70"/>
        <v>-0.20000000000000284</v>
      </c>
      <c r="BW282" s="40">
        <f t="shared" si="71"/>
        <v>0.70000000000000284</v>
      </c>
      <c r="BX282" s="40">
        <f t="shared" si="72"/>
        <v>-0.59999999999999964</v>
      </c>
      <c r="BY282" s="40">
        <f t="shared" si="73"/>
        <v>2.5</v>
      </c>
      <c r="BZ282" s="40">
        <f t="shared" si="74"/>
        <v>-4.0000000000000036E-3</v>
      </c>
      <c r="CA282" s="40">
        <f t="shared" si="75"/>
        <v>-1.8000000000000007</v>
      </c>
      <c r="CB282" s="40">
        <f t="shared" si="76"/>
        <v>0.80000000000000071</v>
      </c>
      <c r="CC282" s="40">
        <f t="shared" si="77"/>
        <v>-4.1999999999999982E-2</v>
      </c>
    </row>
    <row r="283" spans="1:81" x14ac:dyDescent="0.25">
      <c r="A283" t="s">
        <v>403</v>
      </c>
      <c r="B283">
        <f>IFERROR(INDEX(BasicStats!$A:$AH,MATCH($A283,BasicStats!$B:$B,0),COLUMN()+1),INDEX(BasicStats!$A:$AH,MATCH($A283&amp;" NCAA",BasicStats!$B:$B,0),COLUMN()+1))</f>
        <v>33</v>
      </c>
      <c r="C283">
        <f>IFERROR(INDEX(BasicStats!$A:$AH,MATCH($A283,BasicStats!$B:$B,0),COLUMN()+1),INDEX(BasicStats!$A:$AH,MATCH($A283&amp;" NCAA",BasicStats!$B:$B,0),COLUMN()+1))</f>
        <v>24</v>
      </c>
      <c r="D283">
        <f>IFERROR(INDEX(BasicStats!$A:$AH,MATCH($A283,BasicStats!$B:$B,0),COLUMN()+1),INDEX(BasicStats!$A:$AH,MATCH($A283&amp;" NCAA",BasicStats!$B:$B,0),COLUMN()+1))</f>
        <v>9</v>
      </c>
      <c r="E283">
        <f>IFERROR(INDEX(BasicStats!$A:$AH,MATCH($A283,BasicStats!$B:$B,0),COLUMN()+1),INDEX(BasicStats!$A:$AH,MATCH($A283&amp;" NCAA",BasicStats!$B:$B,0),COLUMN()+1))</f>
        <v>0.72699999999999998</v>
      </c>
      <c r="F283">
        <f>IFERROR(INDEX(BasicStats!$A:$AH,MATCH($A283,BasicStats!$B:$B,0),COLUMN()+1),INDEX(BasicStats!$A:$AH,MATCH($A283&amp;" NCAA",BasicStats!$B:$B,0),COLUMN()+1))</f>
        <v>5.92</v>
      </c>
      <c r="G283">
        <f>IFERROR(INDEX(BasicStats!$A:$AH,MATCH($A283,BasicStats!$B:$B,0),COLUMN()+1),INDEX(BasicStats!$A:$AH,MATCH($A283&amp;" NCAA",BasicStats!$B:$B,0),COLUMN()+1))</f>
        <v>-4.74</v>
      </c>
      <c r="H283">
        <f>IFERROR(INDEX(BasicStats!$A:$AH,MATCH($A283,BasicStats!$B:$B,0),COLUMN()+1),INDEX(BasicStats!$A:$AH,MATCH($A283&amp;" NCAA",BasicStats!$B:$B,0),COLUMN()+1))</f>
        <v>14</v>
      </c>
      <c r="I283">
        <f>IFERROR(INDEX(BasicStats!$A:$AH,MATCH($A283,BasicStats!$B:$B,0),COLUMN()+1),INDEX(BasicStats!$A:$AH,MATCH($A283&amp;" NCAA",BasicStats!$B:$B,0),COLUMN()+1))</f>
        <v>2</v>
      </c>
      <c r="J283">
        <f>IFERROR(INDEX(BasicStats!$A:$AH,MATCH($A283,BasicStats!$B:$B,0),COLUMN()+1),INDEX(BasicStats!$A:$AH,MATCH($A283&amp;" NCAA",BasicStats!$B:$B,0),COLUMN()+1))</f>
        <v>14</v>
      </c>
      <c r="K283">
        <f>IFERROR(INDEX(BasicStats!$A:$AH,MATCH($A283,BasicStats!$B:$B,0),COLUMN()+1),INDEX(BasicStats!$A:$AH,MATCH($A283&amp;" NCAA",BasicStats!$B:$B,0),COLUMN()+1))</f>
        <v>1</v>
      </c>
      <c r="L283">
        <f>IFERROR(INDEX(BasicStats!$A:$AH,MATCH($A283,BasicStats!$B:$B,0),COLUMN()+1),INDEX(BasicStats!$A:$AH,MATCH($A283&amp;" NCAA",BasicStats!$B:$B,0),COLUMN()+1))</f>
        <v>7</v>
      </c>
      <c r="M283">
        <f>IFERROR(INDEX(BasicStats!$A:$AH,MATCH($A283,BasicStats!$B:$B,0),COLUMN()+1),INDEX(BasicStats!$A:$AH,MATCH($A283&amp;" NCAA",BasicStats!$B:$B,0),COLUMN()+1))</f>
        <v>6</v>
      </c>
      <c r="N283">
        <f>IFERROR(INDEX(BasicStats!$A:$AH,MATCH($A283,BasicStats!$B:$B,0),COLUMN()+1),INDEX(BasicStats!$A:$AH,MATCH($A283&amp;" NCAA",BasicStats!$B:$B,0),COLUMN()+1))</f>
        <v>2789</v>
      </c>
      <c r="O283">
        <f>IFERROR(INDEX(BasicStats!$A:$AH,MATCH($A283,BasicStats!$B:$B,0),COLUMN()+1),INDEX(BasicStats!$A:$AH,MATCH($A283&amp;" NCAA",BasicStats!$B:$B,0),COLUMN()+1))</f>
        <v>2425</v>
      </c>
      <c r="P283">
        <f>IFERROR(INDEX(BasicStats!$A:$AH,MATCH($A283,BasicStats!$B:$B,0),COLUMN()+1),INDEX(BasicStats!$A:$AH,MATCH($A283&amp;" NCAA",BasicStats!$B:$B,0),COLUMN()+1))</f>
        <v>0</v>
      </c>
      <c r="Q283">
        <f>IFERROR(INDEX(BasicStats!$A:$AH,MATCH($A283,BasicStats!$B:$B,0),COLUMN()+1),INDEX(BasicStats!$A:$AH,MATCH($A283&amp;" NCAA",BasicStats!$B:$B,0),COLUMN()+1))</f>
        <v>1320</v>
      </c>
      <c r="R283">
        <f>IFERROR(INDEX(BasicStats!$A:$AH,MATCH($A283,BasicStats!$B:$B,0),COLUMN()+1),INDEX(BasicStats!$A:$AH,MATCH($A283&amp;" NCAA",BasicStats!$B:$B,0),COLUMN()+1))</f>
        <v>984</v>
      </c>
      <c r="S283">
        <f>IFERROR(INDEX(BasicStats!$A:$AH,MATCH($A283,BasicStats!$B:$B,0),COLUMN()+1),INDEX(BasicStats!$A:$AH,MATCH($A283&amp;" NCAA",BasicStats!$B:$B,0),COLUMN()+1))</f>
        <v>1965</v>
      </c>
      <c r="T283">
        <f>IFERROR(INDEX(BasicStats!$A:$AH,MATCH($A283,BasicStats!$B:$B,0),COLUMN()+1),INDEX(BasicStats!$A:$AH,MATCH($A283&amp;" NCAA",BasicStats!$B:$B,0),COLUMN()+1))</f>
        <v>0.501</v>
      </c>
      <c r="U283">
        <f>IFERROR(INDEX(BasicStats!$A:$AH,MATCH($A283,BasicStats!$B:$B,0),COLUMN()+1),INDEX(BasicStats!$A:$AH,MATCH($A283&amp;" NCAA",BasicStats!$B:$B,0),COLUMN()+1))</f>
        <v>327</v>
      </c>
      <c r="V283">
        <f>IFERROR(INDEX(BasicStats!$A:$AH,MATCH($A283,BasicStats!$B:$B,0),COLUMN()+1),INDEX(BasicStats!$A:$AH,MATCH($A283&amp;" NCAA",BasicStats!$B:$B,0),COLUMN()+1))</f>
        <v>802</v>
      </c>
      <c r="W283">
        <f>IFERROR(INDEX(BasicStats!$A:$AH,MATCH($A283,BasicStats!$B:$B,0),COLUMN()+1),INDEX(BasicStats!$A:$AH,MATCH($A283&amp;" NCAA",BasicStats!$B:$B,0),COLUMN()+1))</f>
        <v>0.40799999999999997</v>
      </c>
      <c r="X283">
        <f>IFERROR(INDEX(BasicStats!$A:$AH,MATCH($A283,BasicStats!$B:$B,0),COLUMN()+1),INDEX(BasicStats!$A:$AH,MATCH($A283&amp;" NCAA",BasicStats!$B:$B,0),COLUMN()+1))</f>
        <v>494</v>
      </c>
      <c r="Y283">
        <f>IFERROR(INDEX(BasicStats!$A:$AH,MATCH($A283,BasicStats!$B:$B,0),COLUMN()+1),INDEX(BasicStats!$A:$AH,MATCH($A283&amp;" NCAA",BasicStats!$B:$B,0),COLUMN()+1))</f>
        <v>635</v>
      </c>
      <c r="Z283">
        <f>IFERROR(INDEX(BasicStats!$A:$AH,MATCH($A283,BasicStats!$B:$B,0),COLUMN()+1),INDEX(BasicStats!$A:$AH,MATCH($A283&amp;" NCAA",BasicStats!$B:$B,0),COLUMN()+1))</f>
        <v>0.77800000000000002</v>
      </c>
      <c r="AA283">
        <f>IFERROR(INDEX(BasicStats!$A:$AH,MATCH($A283,BasicStats!$B:$B,0),COLUMN()+1),INDEX(BasicStats!$A:$AH,MATCH($A283&amp;" NCAA",BasicStats!$B:$B,0),COLUMN()+1))</f>
        <v>251</v>
      </c>
      <c r="AB283">
        <f>IFERROR(INDEX(BasicStats!$A:$AH,MATCH($A283,BasicStats!$B:$B,0),COLUMN()+1),INDEX(BasicStats!$A:$AH,MATCH($A283&amp;" NCAA",BasicStats!$B:$B,0),COLUMN()+1))</f>
        <v>1259</v>
      </c>
      <c r="AC283">
        <f>IFERROR(INDEX(BasicStats!$A:$AH,MATCH($A283,BasicStats!$B:$B,0),COLUMN()+1),INDEX(BasicStats!$A:$AH,MATCH($A283&amp;" NCAA",BasicStats!$B:$B,0),COLUMN()+1))</f>
        <v>489</v>
      </c>
      <c r="AD283">
        <f>IFERROR(INDEX(BasicStats!$A:$AH,MATCH($A283,BasicStats!$B:$B,0),COLUMN()+1),INDEX(BasicStats!$A:$AH,MATCH($A283&amp;" NCAA",BasicStats!$B:$B,0),COLUMN()+1))</f>
        <v>202</v>
      </c>
      <c r="AE283">
        <f>IFERROR(INDEX(BasicStats!$A:$AH,MATCH($A283,BasicStats!$B:$B,0),COLUMN()+1),INDEX(BasicStats!$A:$AH,MATCH($A283&amp;" NCAA",BasicStats!$B:$B,0),COLUMN()+1))</f>
        <v>65</v>
      </c>
      <c r="AF283">
        <f>IFERROR(INDEX(BasicStats!$A:$AH,MATCH($A283,BasicStats!$B:$B,0),COLUMN()+1),INDEX(BasicStats!$A:$AH,MATCH($A283&amp;" NCAA",BasicStats!$B:$B,0),COLUMN()+1))</f>
        <v>388</v>
      </c>
      <c r="AG283" s="38">
        <f>IFERROR(INDEX(AdvancedStats!$A:$AD,MATCH($A283,AdvancedStats!$B:$B,0),COLUMN()-15),INDEX(AdvancedStats!$A:$AD,MATCH($A283&amp;" NCAA",AdvancedStats!$B:$B,0),COLUMN()-15))</f>
        <v>72.8</v>
      </c>
      <c r="AH283" s="38">
        <f>IFERROR(INDEX(AdvancedStats!$A:$AD,MATCH($A283,AdvancedStats!$B:$B,0),COLUMN()-15),INDEX(AdvancedStats!$A:$AD,MATCH($A283&amp;" NCAA",AdvancedStats!$B:$B,0),COLUMN()-15))</f>
        <v>116.1</v>
      </c>
      <c r="AI283" s="38">
        <f>IFERROR(INDEX(AdvancedStats!$A:$AD,MATCH($A283,AdvancedStats!$B:$B,0),COLUMN()-15),INDEX(AdvancedStats!$A:$AD,MATCH($A283&amp;" NCAA",AdvancedStats!$B:$B,0),COLUMN()-15))</f>
        <v>0.32300000000000001</v>
      </c>
      <c r="AJ283" s="38">
        <f>IFERROR(INDEX(AdvancedStats!$A:$AD,MATCH($A283,AdvancedStats!$B:$B,0),COLUMN()-15),INDEX(AdvancedStats!$A:$AD,MATCH($A283&amp;" NCAA",AdvancedStats!$B:$B,0),COLUMN()-15))</f>
        <v>0.40799999999999997</v>
      </c>
      <c r="AK283" s="38">
        <f>IFERROR(INDEX(AdvancedStats!$A:$AD,MATCH($A283,AdvancedStats!$B:$B,0),COLUMN()-15),INDEX(AdvancedStats!$A:$AD,MATCH($A283&amp;" NCAA",AdvancedStats!$B:$B,0),COLUMN()-15))</f>
        <v>0.61499999999999999</v>
      </c>
      <c r="AL283" s="38">
        <f>IFERROR(INDEX(AdvancedStats!$A:$AD,MATCH($A283,AdvancedStats!$B:$B,0),COLUMN()-15),INDEX(AdvancedStats!$A:$AD,MATCH($A283&amp;" NCAA",AdvancedStats!$B:$B,0),COLUMN()-15))</f>
        <v>53.3</v>
      </c>
      <c r="AM283" s="38">
        <f>IFERROR(INDEX(AdvancedStats!$A:$AD,MATCH($A283,AdvancedStats!$B:$B,0),COLUMN()-15),INDEX(AdvancedStats!$A:$AD,MATCH($A283&amp;" NCAA",AdvancedStats!$B:$B,0),COLUMN()-15))</f>
        <v>49.7</v>
      </c>
      <c r="AN283" s="38">
        <f>IFERROR(INDEX(AdvancedStats!$A:$AD,MATCH($A283,AdvancedStats!$B:$B,0),COLUMN()-15),INDEX(AdvancedStats!$A:$AD,MATCH($A283&amp;" NCAA",AdvancedStats!$B:$B,0),COLUMN()-15))</f>
        <v>8.4</v>
      </c>
      <c r="AO283" s="38">
        <f>IFERROR(INDEX(AdvancedStats!$A:$AD,MATCH($A283,AdvancedStats!$B:$B,0),COLUMN()-15),INDEX(AdvancedStats!$A:$AD,MATCH($A283&amp;" NCAA",AdvancedStats!$B:$B,0),COLUMN()-15))</f>
        <v>6</v>
      </c>
      <c r="AP283" s="38">
        <f>IFERROR(INDEX(AdvancedStats!$A:$AD,MATCH($A283,AdvancedStats!$B:$B,0),COLUMN()-15),INDEX(AdvancedStats!$A:$AD,MATCH($A283&amp;" NCAA",AdvancedStats!$B:$B,0),COLUMN()-15))</f>
        <v>0.58399999999999996</v>
      </c>
      <c r="AQ283" s="38">
        <f>IFERROR(INDEX(AdvancedStats!$A:$AD,MATCH($A283,AdvancedStats!$B:$B,0),COLUMN()-15),INDEX(AdvancedStats!$A:$AD,MATCH($A283&amp;" NCAA",AdvancedStats!$B:$B,0),COLUMN()-15))</f>
        <v>14.6</v>
      </c>
      <c r="AR283" s="38">
        <f>IFERROR(INDEX(AdvancedStats!$A:$AD,MATCH($A283,AdvancedStats!$B:$B,0),COLUMN()-15),INDEX(AdvancedStats!$A:$AD,MATCH($A283&amp;" NCAA",AdvancedStats!$B:$B,0),COLUMN()-15))</f>
        <v>23.7</v>
      </c>
      <c r="AS283" s="38">
        <f>IFERROR(INDEX(AdvancedStats!$A:$AD,MATCH($A283,AdvancedStats!$B:$B,0),COLUMN()-15),INDEX(AdvancedStats!$A:$AD,MATCH($A283&amp;" NCAA",AdvancedStats!$B:$B,0),COLUMN()-15))</f>
        <v>0.251</v>
      </c>
      <c r="AT283" s="39">
        <f>IFERROR(INDEX(AdvancedOpponentStats!$A:$AD,MATCH($A283,AdvancedOpponentStats!$B:$B,0),COLUMN()-27),INDEX(AdvancedOpponentStats!$A:$AD,MATCH($A283&amp;" NCAA",AdvancedOpponentStats!$B:$B,0),COLUMN()-27))</f>
        <v>100.9</v>
      </c>
      <c r="AU283" s="39">
        <f>IFERROR(INDEX(AdvancedOpponentStats!$A:$AD,MATCH($A283,AdvancedOpponentStats!$B:$B,0),COLUMN()-27),INDEX(AdvancedOpponentStats!$A:$AD,MATCH($A283&amp;" NCAA",AdvancedOpponentStats!$B:$B,0),COLUMN()-27))</f>
        <v>0.24</v>
      </c>
      <c r="AV283" s="39">
        <f>IFERROR(INDEX(AdvancedOpponentStats!$A:$AD,MATCH($A283,AdvancedOpponentStats!$B:$B,0),COLUMN()-27),INDEX(AdvancedOpponentStats!$A:$AD,MATCH($A283&amp;" NCAA",AdvancedOpponentStats!$B:$B,0),COLUMN()-27))</f>
        <v>0.47699999999999998</v>
      </c>
      <c r="AW283" s="39">
        <f>IFERROR(INDEX(AdvancedOpponentStats!$A:$AD,MATCH($A283,AdvancedOpponentStats!$B:$B,0),COLUMN()-27),INDEX(AdvancedOpponentStats!$A:$AD,MATCH($A283&amp;" NCAA",AdvancedOpponentStats!$B:$B,0),COLUMN()-27))</f>
        <v>0.52400000000000002</v>
      </c>
      <c r="AX283" s="39">
        <f>IFERROR(INDEX(AdvancedOpponentStats!$A:$AD,MATCH($A283,AdvancedOpponentStats!$B:$B,0),COLUMN()-27),INDEX(AdvancedOpponentStats!$A:$AD,MATCH($A283&amp;" NCAA",AdvancedOpponentStats!$B:$B,0),COLUMN()-27))</f>
        <v>46.7</v>
      </c>
      <c r="AY283" s="39">
        <f>IFERROR(INDEX(AdvancedOpponentStats!$A:$AD,MATCH($A283,AdvancedOpponentStats!$B:$B,0),COLUMN()-27),INDEX(AdvancedOpponentStats!$A:$AD,MATCH($A283&amp;" NCAA",AdvancedOpponentStats!$B:$B,0),COLUMN()-27))</f>
        <v>48.3</v>
      </c>
      <c r="AZ283" s="39">
        <f>IFERROR(INDEX(AdvancedOpponentStats!$A:$AD,MATCH($A283,AdvancedOpponentStats!$B:$B,0),COLUMN()-27),INDEX(AdvancedOpponentStats!$A:$AD,MATCH($A283&amp;" NCAA",AdvancedOpponentStats!$B:$B,0),COLUMN()-27))</f>
        <v>7.5</v>
      </c>
      <c r="BA283" s="39">
        <f>IFERROR(INDEX(AdvancedOpponentStats!$A:$AD,MATCH($A283,AdvancedOpponentStats!$B:$B,0),COLUMN()-27),INDEX(AdvancedOpponentStats!$A:$AD,MATCH($A283&amp;" NCAA",AdvancedOpponentStats!$B:$B,0),COLUMN()-27))</f>
        <v>8.6999999999999993</v>
      </c>
      <c r="BB283" s="39">
        <f>IFERROR(INDEX(AdvancedOpponentStats!$A:$AD,MATCH($A283,AdvancedOpponentStats!$B:$B,0),COLUMN()-27),INDEX(AdvancedOpponentStats!$A:$AD,MATCH($A283&amp;" NCAA",AdvancedOpponentStats!$B:$B,0),COLUMN()-27))</f>
        <v>0.501</v>
      </c>
      <c r="BC283" s="39">
        <f>IFERROR(INDEX(AdvancedOpponentStats!$A:$AD,MATCH($A283,AdvancedOpponentStats!$B:$B,0),COLUMN()-27),INDEX(AdvancedOpponentStats!$A:$AD,MATCH($A283&amp;" NCAA",AdvancedOpponentStats!$B:$B,0),COLUMN()-27))</f>
        <v>14.2</v>
      </c>
      <c r="BD283" s="39">
        <f>IFERROR(INDEX(AdvancedOpponentStats!$A:$AD,MATCH($A283,AdvancedOpponentStats!$B:$B,0),COLUMN()-27),INDEX(AdvancedOpponentStats!$A:$AD,MATCH($A283&amp;" NCAA",AdvancedOpponentStats!$B:$B,0),COLUMN()-27))</f>
        <v>22.6</v>
      </c>
      <c r="BE283" s="39">
        <f>IFERROR(INDEX(AdvancedOpponentStats!$A:$AD,MATCH($A283,AdvancedOpponentStats!$B:$B,0),COLUMN()-27),INDEX(AdvancedOpponentStats!$A:$AD,MATCH($A283&amp;" NCAA",AdvancedOpponentStats!$B:$B,0),COLUMN()-27))</f>
        <v>0.16500000000000001</v>
      </c>
      <c r="BF283" s="41">
        <f>IFERROR(INDEX(TeamRankings!$A:$R,MATCH($A283,TeamRankings!$B:$B,0),COLUMN()-49),INDEX(TeamRankings!$A:$R,MATCH($A283&amp;" NCAA",TeamRankings!$B:$B,0),COLUMN()-49))</f>
        <v>11.03</v>
      </c>
      <c r="BG283" s="41">
        <f>IFERROR(INDEX(TeamRankings!$A:$R,MATCH($A283,TeamRankings!$B:$B,0),COLUMN()-48),INDEX(TeamRankings!$A:$R,MATCH($A283&amp;" NCAA",TeamRankings!$B:$B,0),COLUMN()-48))</f>
        <v>-4.74</v>
      </c>
      <c r="BH283" s="41">
        <f>IFERROR(INDEX(TeamRankings!$A:$R,MATCH($A283,TeamRankings!$B:$B,0),COLUMN()-47),INDEX(TeamRankings!$A:$R,MATCH($A283&amp;" NCAA",TeamRankings!$B:$B,0),COLUMN()-47))</f>
        <v>9.3000000000000007</v>
      </c>
      <c r="BI283" s="41">
        <f>IFERROR(INDEX(TeamRankings!$A:$R,MATCH($A283,TeamRankings!$B:$B,0),COLUMN()-47),INDEX(TeamRankings!$A:$R,MATCH($A283&amp;" NCAA",TeamRankings!$B:$B,0),COLUMN()-47))</f>
        <v>-3.38</v>
      </c>
      <c r="BJ283" s="41">
        <f>IFERROR(INDEX(TeamRankings!$A:$R,MATCH($A283,TeamRankings!$B:$B,0),COLUMN()-47),INDEX(TeamRankings!$A:$R,MATCH($A283&amp;" NCAA",TeamRankings!$B:$B,0),COLUMN()-47))</f>
        <v>5.92</v>
      </c>
      <c r="BK283" s="41">
        <f>IFERROR(INDEX(TeamRankings!$A:$R,MATCH($A283,TeamRankings!$B:$B,0),COLUMN()-47),INDEX(TeamRankings!$A:$R,MATCH($A283&amp;" NCAA",TeamRankings!$B:$B,0),COLUMN()-47))</f>
        <v>111.92</v>
      </c>
      <c r="BL283" s="41">
        <f>IFERROR(INDEX(TeamRankings!$A:$R,MATCH($A283,TeamRankings!$B:$B,0),COLUMN()-47),INDEX(TeamRankings!$A:$R,MATCH($A283&amp;" NCAA",TeamRankings!$B:$B,0),COLUMN()-47))</f>
        <v>103.54</v>
      </c>
      <c r="BM283" s="41">
        <f>IFERROR(INDEX(TeamRankings!$A:$R,MATCH($A283,TeamRankings!$B:$B,0),COLUMN()-47),INDEX(TeamRankings!$A:$R,MATCH($A283&amp;" NCAA",TeamRankings!$B:$B,0),COLUMN()-47))</f>
        <v>8.3800000000000008</v>
      </c>
      <c r="BN283">
        <f t="shared" si="78"/>
        <v>48</v>
      </c>
      <c r="BO283">
        <f t="shared" si="79"/>
        <v>170</v>
      </c>
      <c r="BP283">
        <f t="shared" si="65"/>
        <v>84.515151515151516</v>
      </c>
      <c r="BQ283" s="41" t="str">
        <f>INDEX(TeamRankings!$A:$R,MATCH($A283,TeamRankings!$B:$B,0),3)</f>
        <v>Summit</v>
      </c>
      <c r="BR283" s="40">
        <f t="shared" si="66"/>
        <v>15.199999999999989</v>
      </c>
      <c r="BS283" s="40">
        <f t="shared" si="67"/>
        <v>8.3000000000000018E-2</v>
      </c>
      <c r="BT283" s="40">
        <f t="shared" si="68"/>
        <v>-6.9000000000000006E-2</v>
      </c>
      <c r="BU283" s="40">
        <f t="shared" si="69"/>
        <v>9.099999999999997E-2</v>
      </c>
      <c r="BV283" s="40">
        <f t="shared" si="70"/>
        <v>6.5999999999999943</v>
      </c>
      <c r="BW283" s="40">
        <f t="shared" si="71"/>
        <v>1.4000000000000057</v>
      </c>
      <c r="BX283" s="40">
        <f t="shared" si="72"/>
        <v>0.90000000000000036</v>
      </c>
      <c r="BY283" s="40">
        <f t="shared" si="73"/>
        <v>-2.6999999999999993</v>
      </c>
      <c r="BZ283" s="40">
        <f t="shared" si="74"/>
        <v>8.2999999999999963E-2</v>
      </c>
      <c r="CA283" s="40">
        <f t="shared" si="75"/>
        <v>0.40000000000000036</v>
      </c>
      <c r="CB283" s="40">
        <f t="shared" si="76"/>
        <v>1.0999999999999979</v>
      </c>
      <c r="CC283" s="40">
        <f t="shared" si="77"/>
        <v>8.5999999999999993E-2</v>
      </c>
    </row>
    <row r="284" spans="1:81" x14ac:dyDescent="0.25">
      <c r="A284" t="s">
        <v>404</v>
      </c>
      <c r="B284">
        <f>IFERROR(INDEX(BasicStats!$A:$AH,MATCH($A284,BasicStats!$B:$B,0),COLUMN()+1),INDEX(BasicStats!$A:$AH,MATCH($A284&amp;" NCAA",BasicStats!$B:$B,0),COLUMN()+1))</f>
        <v>30</v>
      </c>
      <c r="C284">
        <f>IFERROR(INDEX(BasicStats!$A:$AH,MATCH($A284,BasicStats!$B:$B,0),COLUMN()+1),INDEX(BasicStats!$A:$AH,MATCH($A284&amp;" NCAA",BasicStats!$B:$B,0),COLUMN()+1))</f>
        <v>13</v>
      </c>
      <c r="D284">
        <f>IFERROR(INDEX(BasicStats!$A:$AH,MATCH($A284,BasicStats!$B:$B,0),COLUMN()+1),INDEX(BasicStats!$A:$AH,MATCH($A284&amp;" NCAA",BasicStats!$B:$B,0),COLUMN()+1))</f>
        <v>17</v>
      </c>
      <c r="E284">
        <f>IFERROR(INDEX(BasicStats!$A:$AH,MATCH($A284,BasicStats!$B:$B,0),COLUMN()+1),INDEX(BasicStats!$A:$AH,MATCH($A284&amp;" NCAA",BasicStats!$B:$B,0),COLUMN()+1))</f>
        <v>0.433</v>
      </c>
      <c r="F284">
        <f>IFERROR(INDEX(BasicStats!$A:$AH,MATCH($A284,BasicStats!$B:$B,0),COLUMN()+1),INDEX(BasicStats!$A:$AH,MATCH($A284&amp;" NCAA",BasicStats!$B:$B,0),COLUMN()+1))</f>
        <v>-5.5</v>
      </c>
      <c r="G284">
        <f>IFERROR(INDEX(BasicStats!$A:$AH,MATCH($A284,BasicStats!$B:$B,0),COLUMN()+1),INDEX(BasicStats!$A:$AH,MATCH($A284&amp;" NCAA",BasicStats!$B:$B,0),COLUMN()+1))</f>
        <v>-3.04</v>
      </c>
      <c r="H284">
        <f>IFERROR(INDEX(BasicStats!$A:$AH,MATCH($A284,BasicStats!$B:$B,0),COLUMN()+1),INDEX(BasicStats!$A:$AH,MATCH($A284&amp;" NCAA",BasicStats!$B:$B,0),COLUMN()+1))</f>
        <v>7</v>
      </c>
      <c r="I284">
        <f>IFERROR(INDEX(BasicStats!$A:$AH,MATCH($A284,BasicStats!$B:$B,0),COLUMN()+1),INDEX(BasicStats!$A:$AH,MATCH($A284&amp;" NCAA",BasicStats!$B:$B,0),COLUMN()+1))</f>
        <v>9</v>
      </c>
      <c r="J284">
        <f>IFERROR(INDEX(BasicStats!$A:$AH,MATCH($A284,BasicStats!$B:$B,0),COLUMN()+1),INDEX(BasicStats!$A:$AH,MATCH($A284&amp;" NCAA",BasicStats!$B:$B,0),COLUMN()+1))</f>
        <v>8</v>
      </c>
      <c r="K284">
        <f>IFERROR(INDEX(BasicStats!$A:$AH,MATCH($A284,BasicStats!$B:$B,0),COLUMN()+1),INDEX(BasicStats!$A:$AH,MATCH($A284&amp;" NCAA",BasicStats!$B:$B,0),COLUMN()+1))</f>
        <v>6</v>
      </c>
      <c r="L284">
        <f>IFERROR(INDEX(BasicStats!$A:$AH,MATCH($A284,BasicStats!$B:$B,0),COLUMN()+1),INDEX(BasicStats!$A:$AH,MATCH($A284&amp;" NCAA",BasicStats!$B:$B,0),COLUMN()+1))</f>
        <v>4</v>
      </c>
      <c r="M284">
        <f>IFERROR(INDEX(BasicStats!$A:$AH,MATCH($A284,BasicStats!$B:$B,0),COLUMN()+1),INDEX(BasicStats!$A:$AH,MATCH($A284&amp;" NCAA",BasicStats!$B:$B,0),COLUMN()+1))</f>
        <v>8</v>
      </c>
      <c r="N284">
        <f>IFERROR(INDEX(BasicStats!$A:$AH,MATCH($A284,BasicStats!$B:$B,0),COLUMN()+1),INDEX(BasicStats!$A:$AH,MATCH($A284&amp;" NCAA",BasicStats!$B:$B,0),COLUMN()+1))</f>
        <v>2118</v>
      </c>
      <c r="O284">
        <f>IFERROR(INDEX(BasicStats!$A:$AH,MATCH($A284,BasicStats!$B:$B,0),COLUMN()+1),INDEX(BasicStats!$A:$AH,MATCH($A284&amp;" NCAA",BasicStats!$B:$B,0),COLUMN()+1))</f>
        <v>2136</v>
      </c>
      <c r="P284">
        <f>IFERROR(INDEX(BasicStats!$A:$AH,MATCH($A284,BasicStats!$B:$B,0),COLUMN()+1),INDEX(BasicStats!$A:$AH,MATCH($A284&amp;" NCAA",BasicStats!$B:$B,0),COLUMN()+1))</f>
        <v>0</v>
      </c>
      <c r="Q284">
        <f>IFERROR(INDEX(BasicStats!$A:$AH,MATCH($A284,BasicStats!$B:$B,0),COLUMN()+1),INDEX(BasicStats!$A:$AH,MATCH($A284&amp;" NCAA",BasicStats!$B:$B,0),COLUMN()+1))</f>
        <v>1205</v>
      </c>
      <c r="R284">
        <f>IFERROR(INDEX(BasicStats!$A:$AH,MATCH($A284,BasicStats!$B:$B,0),COLUMN()+1),INDEX(BasicStats!$A:$AH,MATCH($A284&amp;" NCAA",BasicStats!$B:$B,0),COLUMN()+1))</f>
        <v>729</v>
      </c>
      <c r="S284">
        <f>IFERROR(INDEX(BasicStats!$A:$AH,MATCH($A284,BasicStats!$B:$B,0),COLUMN()+1),INDEX(BasicStats!$A:$AH,MATCH($A284&amp;" NCAA",BasicStats!$B:$B,0),COLUMN()+1))</f>
        <v>1663</v>
      </c>
      <c r="T284">
        <f>IFERROR(INDEX(BasicStats!$A:$AH,MATCH($A284,BasicStats!$B:$B,0),COLUMN()+1),INDEX(BasicStats!$A:$AH,MATCH($A284&amp;" NCAA",BasicStats!$B:$B,0),COLUMN()+1))</f>
        <v>0.438</v>
      </c>
      <c r="U284">
        <f>IFERROR(INDEX(BasicStats!$A:$AH,MATCH($A284,BasicStats!$B:$B,0),COLUMN()+1),INDEX(BasicStats!$A:$AH,MATCH($A284&amp;" NCAA",BasicStats!$B:$B,0),COLUMN()+1))</f>
        <v>227</v>
      </c>
      <c r="V284">
        <f>IFERROR(INDEX(BasicStats!$A:$AH,MATCH($A284,BasicStats!$B:$B,0),COLUMN()+1),INDEX(BasicStats!$A:$AH,MATCH($A284&amp;" NCAA",BasicStats!$B:$B,0),COLUMN()+1))</f>
        <v>665</v>
      </c>
      <c r="W284">
        <f>IFERROR(INDEX(BasicStats!$A:$AH,MATCH($A284,BasicStats!$B:$B,0),COLUMN()+1),INDEX(BasicStats!$A:$AH,MATCH($A284&amp;" NCAA",BasicStats!$B:$B,0),COLUMN()+1))</f>
        <v>0.34100000000000003</v>
      </c>
      <c r="X284">
        <f>IFERROR(INDEX(BasicStats!$A:$AH,MATCH($A284,BasicStats!$B:$B,0),COLUMN()+1),INDEX(BasicStats!$A:$AH,MATCH($A284&amp;" NCAA",BasicStats!$B:$B,0),COLUMN()+1))</f>
        <v>433</v>
      </c>
      <c r="Y284">
        <f>IFERROR(INDEX(BasicStats!$A:$AH,MATCH($A284,BasicStats!$B:$B,0),COLUMN()+1),INDEX(BasicStats!$A:$AH,MATCH($A284&amp;" NCAA",BasicStats!$B:$B,0),COLUMN()+1))</f>
        <v>585</v>
      </c>
      <c r="Z284">
        <f>IFERROR(INDEX(BasicStats!$A:$AH,MATCH($A284,BasicStats!$B:$B,0),COLUMN()+1),INDEX(BasicStats!$A:$AH,MATCH($A284&amp;" NCAA",BasicStats!$B:$B,0),COLUMN()+1))</f>
        <v>0.74</v>
      </c>
      <c r="AA284">
        <f>IFERROR(INDEX(BasicStats!$A:$AH,MATCH($A284,BasicStats!$B:$B,0),COLUMN()+1),INDEX(BasicStats!$A:$AH,MATCH($A284&amp;" NCAA",BasicStats!$B:$B,0),COLUMN()+1))</f>
        <v>219</v>
      </c>
      <c r="AB284">
        <f>IFERROR(INDEX(BasicStats!$A:$AH,MATCH($A284,BasicStats!$B:$B,0),COLUMN()+1),INDEX(BasicStats!$A:$AH,MATCH($A284&amp;" NCAA",BasicStats!$B:$B,0),COLUMN()+1))</f>
        <v>942</v>
      </c>
      <c r="AC284">
        <f>IFERROR(INDEX(BasicStats!$A:$AH,MATCH($A284,BasicStats!$B:$B,0),COLUMN()+1),INDEX(BasicStats!$A:$AH,MATCH($A284&amp;" NCAA",BasicStats!$B:$B,0),COLUMN()+1))</f>
        <v>382</v>
      </c>
      <c r="AD284">
        <f>IFERROR(INDEX(BasicStats!$A:$AH,MATCH($A284,BasicStats!$B:$B,0),COLUMN()+1),INDEX(BasicStats!$A:$AH,MATCH($A284&amp;" NCAA",BasicStats!$B:$B,0),COLUMN()+1))</f>
        <v>165</v>
      </c>
      <c r="AE284">
        <f>IFERROR(INDEX(BasicStats!$A:$AH,MATCH($A284,BasicStats!$B:$B,0),COLUMN()+1),INDEX(BasicStats!$A:$AH,MATCH($A284&amp;" NCAA",BasicStats!$B:$B,0),COLUMN()+1))</f>
        <v>68</v>
      </c>
      <c r="AF284">
        <f>IFERROR(INDEX(BasicStats!$A:$AH,MATCH($A284,BasicStats!$B:$B,0),COLUMN()+1),INDEX(BasicStats!$A:$AH,MATCH($A284&amp;" NCAA",BasicStats!$B:$B,0),COLUMN()+1))</f>
        <v>324</v>
      </c>
      <c r="AG284" s="38">
        <f>IFERROR(INDEX(AdvancedStats!$A:$AD,MATCH($A284,AdvancedStats!$B:$B,0),COLUMN()-15),INDEX(AdvancedStats!$A:$AD,MATCH($A284&amp;" NCAA",AdvancedStats!$B:$B,0),COLUMN()-15))</f>
        <v>68.099999999999994</v>
      </c>
      <c r="AH284" s="38">
        <f>IFERROR(INDEX(AdvancedStats!$A:$AD,MATCH($A284,AdvancedStats!$B:$B,0),COLUMN()-15),INDEX(AdvancedStats!$A:$AD,MATCH($A284&amp;" NCAA",AdvancedStats!$B:$B,0),COLUMN()-15))</f>
        <v>103.3</v>
      </c>
      <c r="AI284" s="38">
        <f>IFERROR(INDEX(AdvancedStats!$A:$AD,MATCH($A284,AdvancedStats!$B:$B,0),COLUMN()-15),INDEX(AdvancedStats!$A:$AD,MATCH($A284&amp;" NCAA",AdvancedStats!$B:$B,0),COLUMN()-15))</f>
        <v>0.35199999999999998</v>
      </c>
      <c r="AJ284" s="38">
        <f>IFERROR(INDEX(AdvancedStats!$A:$AD,MATCH($A284,AdvancedStats!$B:$B,0),COLUMN()-15),INDEX(AdvancedStats!$A:$AD,MATCH($A284&amp;" NCAA",AdvancedStats!$B:$B,0),COLUMN()-15))</f>
        <v>0.4</v>
      </c>
      <c r="AK284" s="38">
        <f>IFERROR(INDEX(AdvancedStats!$A:$AD,MATCH($A284,AdvancedStats!$B:$B,0),COLUMN()-15),INDEX(AdvancedStats!$A:$AD,MATCH($A284&amp;" NCAA",AdvancedStats!$B:$B,0),COLUMN()-15))</f>
        <v>0.54600000000000004</v>
      </c>
      <c r="AL284" s="38">
        <f>IFERROR(INDEX(AdvancedStats!$A:$AD,MATCH($A284,AdvancedStats!$B:$B,0),COLUMN()-15),INDEX(AdvancedStats!$A:$AD,MATCH($A284&amp;" NCAA",AdvancedStats!$B:$B,0),COLUMN()-15))</f>
        <v>47.9</v>
      </c>
      <c r="AM284" s="38">
        <f>IFERROR(INDEX(AdvancedStats!$A:$AD,MATCH($A284,AdvancedStats!$B:$B,0),COLUMN()-15),INDEX(AdvancedStats!$A:$AD,MATCH($A284&amp;" NCAA",AdvancedStats!$B:$B,0),COLUMN()-15))</f>
        <v>52.4</v>
      </c>
      <c r="AN284" s="38">
        <f>IFERROR(INDEX(AdvancedStats!$A:$AD,MATCH($A284,AdvancedStats!$B:$B,0),COLUMN()-15),INDEX(AdvancedStats!$A:$AD,MATCH($A284&amp;" NCAA",AdvancedStats!$B:$B,0),COLUMN()-15))</f>
        <v>8</v>
      </c>
      <c r="AO284" s="38">
        <f>IFERROR(INDEX(AdvancedStats!$A:$AD,MATCH($A284,AdvancedStats!$B:$B,0),COLUMN()-15),INDEX(AdvancedStats!$A:$AD,MATCH($A284&amp;" NCAA",AdvancedStats!$B:$B,0),COLUMN()-15))</f>
        <v>6.4</v>
      </c>
      <c r="AP284" s="38">
        <f>IFERROR(INDEX(AdvancedStats!$A:$AD,MATCH($A284,AdvancedStats!$B:$B,0),COLUMN()-15),INDEX(AdvancedStats!$A:$AD,MATCH($A284&amp;" NCAA",AdvancedStats!$B:$B,0),COLUMN()-15))</f>
        <v>0.50700000000000001</v>
      </c>
      <c r="AQ284" s="38">
        <f>IFERROR(INDEX(AdvancedStats!$A:$AD,MATCH($A284,AdvancedStats!$B:$B,0),COLUMN()-15),INDEX(AdvancedStats!$A:$AD,MATCH($A284&amp;" NCAA",AdvancedStats!$B:$B,0),COLUMN()-15))</f>
        <v>14.3</v>
      </c>
      <c r="AR284" s="38">
        <f>IFERROR(INDEX(AdvancedStats!$A:$AD,MATCH($A284,AdvancedStats!$B:$B,0),COLUMN()-15),INDEX(AdvancedStats!$A:$AD,MATCH($A284&amp;" NCAA",AdvancedStats!$B:$B,0),COLUMN()-15))</f>
        <v>22</v>
      </c>
      <c r="AS284" s="38">
        <f>IFERROR(INDEX(AdvancedStats!$A:$AD,MATCH($A284,AdvancedStats!$B:$B,0),COLUMN()-15),INDEX(AdvancedStats!$A:$AD,MATCH($A284&amp;" NCAA",AdvancedStats!$B:$B,0),COLUMN()-15))</f>
        <v>0.26</v>
      </c>
      <c r="AT284" s="39">
        <f>IFERROR(INDEX(AdvancedOpponentStats!$A:$AD,MATCH($A284,AdvancedOpponentStats!$B:$B,0),COLUMN()-27),INDEX(AdvancedOpponentStats!$A:$AD,MATCH($A284&amp;" NCAA",AdvancedOpponentStats!$B:$B,0),COLUMN()-27))</f>
        <v>104.2</v>
      </c>
      <c r="AU284" s="39">
        <f>IFERROR(INDEX(AdvancedOpponentStats!$A:$AD,MATCH($A284,AdvancedOpponentStats!$B:$B,0),COLUMN()-27),INDEX(AdvancedOpponentStats!$A:$AD,MATCH($A284&amp;" NCAA",AdvancedOpponentStats!$B:$B,0),COLUMN()-27))</f>
        <v>0.33400000000000002</v>
      </c>
      <c r="AV284" s="39">
        <f>IFERROR(INDEX(AdvancedOpponentStats!$A:$AD,MATCH($A284,AdvancedOpponentStats!$B:$B,0),COLUMN()-27),INDEX(AdvancedOpponentStats!$A:$AD,MATCH($A284&amp;" NCAA",AdvancedOpponentStats!$B:$B,0),COLUMN()-27))</f>
        <v>0.36599999999999999</v>
      </c>
      <c r="AW284" s="39">
        <f>IFERROR(INDEX(AdvancedOpponentStats!$A:$AD,MATCH($A284,AdvancedOpponentStats!$B:$B,0),COLUMN()-27),INDEX(AdvancedOpponentStats!$A:$AD,MATCH($A284&amp;" NCAA",AdvancedOpponentStats!$B:$B,0),COLUMN()-27))</f>
        <v>0.55200000000000005</v>
      </c>
      <c r="AX284" s="39">
        <f>IFERROR(INDEX(AdvancedOpponentStats!$A:$AD,MATCH($A284,AdvancedOpponentStats!$B:$B,0),COLUMN()-27),INDEX(AdvancedOpponentStats!$A:$AD,MATCH($A284&amp;" NCAA",AdvancedOpponentStats!$B:$B,0),COLUMN()-27))</f>
        <v>52.1</v>
      </c>
      <c r="AY284" s="39">
        <f>IFERROR(INDEX(AdvancedOpponentStats!$A:$AD,MATCH($A284,AdvancedOpponentStats!$B:$B,0),COLUMN()-27),INDEX(AdvancedOpponentStats!$A:$AD,MATCH($A284&amp;" NCAA",AdvancedOpponentStats!$B:$B,0),COLUMN()-27))</f>
        <v>44.9</v>
      </c>
      <c r="AZ284" s="39">
        <f>IFERROR(INDEX(AdvancedOpponentStats!$A:$AD,MATCH($A284,AdvancedOpponentStats!$B:$B,0),COLUMN()-27),INDEX(AdvancedOpponentStats!$A:$AD,MATCH($A284&amp;" NCAA",AdvancedOpponentStats!$B:$B,0),COLUMN()-27))</f>
        <v>7.4</v>
      </c>
      <c r="BA284" s="39">
        <f>IFERROR(INDEX(AdvancedOpponentStats!$A:$AD,MATCH($A284,AdvancedOpponentStats!$B:$B,0),COLUMN()-27),INDEX(AdvancedOpponentStats!$A:$AD,MATCH($A284&amp;" NCAA",AdvancedOpponentStats!$B:$B,0),COLUMN()-27))</f>
        <v>10.9</v>
      </c>
      <c r="BB284" s="39">
        <f>IFERROR(INDEX(AdvancedOpponentStats!$A:$AD,MATCH($A284,AdvancedOpponentStats!$B:$B,0),COLUMN()-27),INDEX(AdvancedOpponentStats!$A:$AD,MATCH($A284&amp;" NCAA",AdvancedOpponentStats!$B:$B,0),COLUMN()-27))</f>
        <v>0.51500000000000001</v>
      </c>
      <c r="BC284" s="39">
        <f>IFERROR(INDEX(AdvancedOpponentStats!$A:$AD,MATCH($A284,AdvancedOpponentStats!$B:$B,0),COLUMN()-27),INDEX(AdvancedOpponentStats!$A:$AD,MATCH($A284&amp;" NCAA",AdvancedOpponentStats!$B:$B,0),COLUMN()-27))</f>
        <v>15.9</v>
      </c>
      <c r="BD284" s="39">
        <f>IFERROR(INDEX(AdvancedOpponentStats!$A:$AD,MATCH($A284,AdvancedOpponentStats!$B:$B,0),COLUMN()-27),INDEX(AdvancedOpponentStats!$A:$AD,MATCH($A284&amp;" NCAA",AdvancedOpponentStats!$B:$B,0),COLUMN()-27))</f>
        <v>25.5</v>
      </c>
      <c r="BE284" s="39">
        <f>IFERROR(INDEX(AdvancedOpponentStats!$A:$AD,MATCH($A284,AdvancedOpponentStats!$B:$B,0),COLUMN()-27),INDEX(AdvancedOpponentStats!$A:$AD,MATCH($A284&amp;" NCAA",AdvancedOpponentStats!$B:$B,0),COLUMN()-27))</f>
        <v>0.249</v>
      </c>
      <c r="BF284" s="41">
        <f>IFERROR(INDEX(TeamRankings!$A:$R,MATCH($A284,TeamRankings!$B:$B,0),COLUMN()-49),INDEX(TeamRankings!$A:$R,MATCH($A284&amp;" NCAA",TeamRankings!$B:$B,0),COLUMN()-49))</f>
        <v>-0.6</v>
      </c>
      <c r="BG284" s="41">
        <f>IFERROR(INDEX(TeamRankings!$A:$R,MATCH($A284,TeamRankings!$B:$B,0),COLUMN()-48),INDEX(TeamRankings!$A:$R,MATCH($A284&amp;" NCAA",TeamRankings!$B:$B,0),COLUMN()-48))</f>
        <v>-3.04</v>
      </c>
      <c r="BH284" s="41">
        <f>IFERROR(INDEX(TeamRankings!$A:$R,MATCH($A284,TeamRankings!$B:$B,0),COLUMN()-47),INDEX(TeamRankings!$A:$R,MATCH($A284&amp;" NCAA",TeamRankings!$B:$B,0),COLUMN()-47))</f>
        <v>-4.5</v>
      </c>
      <c r="BI284" s="41">
        <f>IFERROR(INDEX(TeamRankings!$A:$R,MATCH($A284,TeamRankings!$B:$B,0),COLUMN()-47),INDEX(TeamRankings!$A:$R,MATCH($A284&amp;" NCAA",TeamRankings!$B:$B,0),COLUMN()-47))</f>
        <v>-1</v>
      </c>
      <c r="BJ284" s="41">
        <f>IFERROR(INDEX(TeamRankings!$A:$R,MATCH($A284,TeamRankings!$B:$B,0),COLUMN()-47),INDEX(TeamRankings!$A:$R,MATCH($A284&amp;" NCAA",TeamRankings!$B:$B,0),COLUMN()-47))</f>
        <v>-5.5</v>
      </c>
      <c r="BK284" s="41">
        <f>IFERROR(INDEX(TeamRankings!$A:$R,MATCH($A284,TeamRankings!$B:$B,0),COLUMN()-47),INDEX(TeamRankings!$A:$R,MATCH($A284&amp;" NCAA",TeamRankings!$B:$B,0),COLUMN()-47))</f>
        <v>98.6</v>
      </c>
      <c r="BL284" s="41">
        <f>IFERROR(INDEX(TeamRankings!$A:$R,MATCH($A284,TeamRankings!$B:$B,0),COLUMN()-47),INDEX(TeamRankings!$A:$R,MATCH($A284&amp;" NCAA",TeamRankings!$B:$B,0),COLUMN()-47))</f>
        <v>105.31</v>
      </c>
      <c r="BM284" s="41">
        <f>IFERROR(INDEX(TeamRankings!$A:$R,MATCH($A284,TeamRankings!$B:$B,0),COLUMN()-47),INDEX(TeamRankings!$A:$R,MATCH($A284&amp;" NCAA",TeamRankings!$B:$B,0),COLUMN()-47))</f>
        <v>-6.72</v>
      </c>
      <c r="BN284">
        <f t="shared" si="78"/>
        <v>251.5</v>
      </c>
      <c r="BO284">
        <f t="shared" si="79"/>
        <v>204</v>
      </c>
      <c r="BP284">
        <f t="shared" si="65"/>
        <v>70.599999999999994</v>
      </c>
      <c r="BQ284" s="41" t="str">
        <f>INDEX(TeamRankings!$A:$R,MATCH($A284,TeamRankings!$B:$B,0),3)</f>
        <v>Summit</v>
      </c>
      <c r="BR284" s="40">
        <f t="shared" si="66"/>
        <v>-0.90000000000000568</v>
      </c>
      <c r="BS284" s="40">
        <f t="shared" si="67"/>
        <v>1.799999999999996E-2</v>
      </c>
      <c r="BT284" s="40">
        <f t="shared" si="68"/>
        <v>3.400000000000003E-2</v>
      </c>
      <c r="BU284" s="40">
        <f t="shared" si="69"/>
        <v>-6.0000000000000053E-3</v>
      </c>
      <c r="BV284" s="40">
        <f t="shared" si="70"/>
        <v>-4.2000000000000028</v>
      </c>
      <c r="BW284" s="40">
        <f t="shared" si="71"/>
        <v>7.5</v>
      </c>
      <c r="BX284" s="40">
        <f t="shared" si="72"/>
        <v>0.59999999999999964</v>
      </c>
      <c r="BY284" s="40">
        <f t="shared" si="73"/>
        <v>-4.5</v>
      </c>
      <c r="BZ284" s="40">
        <f t="shared" si="74"/>
        <v>-8.0000000000000071E-3</v>
      </c>
      <c r="CA284" s="40">
        <f t="shared" si="75"/>
        <v>-1.5999999999999996</v>
      </c>
      <c r="CB284" s="40">
        <f t="shared" si="76"/>
        <v>-3.5</v>
      </c>
      <c r="CC284" s="40">
        <f t="shared" si="77"/>
        <v>1.100000000000001E-2</v>
      </c>
    </row>
    <row r="285" spans="1:81" x14ac:dyDescent="0.25">
      <c r="A285" t="s">
        <v>405</v>
      </c>
      <c r="B285">
        <f>IFERROR(INDEX(BasicStats!$A:$AH,MATCH($A285,BasicStats!$B:$B,0),COLUMN()+1),INDEX(BasicStats!$A:$AH,MATCH($A285&amp;" NCAA",BasicStats!$B:$B,0),COLUMN()+1))</f>
        <v>35</v>
      </c>
      <c r="C285">
        <f>IFERROR(INDEX(BasicStats!$A:$AH,MATCH($A285,BasicStats!$B:$B,0),COLUMN()+1),INDEX(BasicStats!$A:$AH,MATCH($A285&amp;" NCAA",BasicStats!$B:$B,0),COLUMN()+1))</f>
        <v>22</v>
      </c>
      <c r="D285">
        <f>IFERROR(INDEX(BasicStats!$A:$AH,MATCH($A285,BasicStats!$B:$B,0),COLUMN()+1),INDEX(BasicStats!$A:$AH,MATCH($A285&amp;" NCAA",BasicStats!$B:$B,0),COLUMN()+1))</f>
        <v>13</v>
      </c>
      <c r="E285">
        <f>IFERROR(INDEX(BasicStats!$A:$AH,MATCH($A285,BasicStats!$B:$B,0),COLUMN()+1),INDEX(BasicStats!$A:$AH,MATCH($A285&amp;" NCAA",BasicStats!$B:$B,0),COLUMN()+1))</f>
        <v>0.629</v>
      </c>
      <c r="F285">
        <f>IFERROR(INDEX(BasicStats!$A:$AH,MATCH($A285,BasicStats!$B:$B,0),COLUMN()+1),INDEX(BasicStats!$A:$AH,MATCH($A285&amp;" NCAA",BasicStats!$B:$B,0),COLUMN()+1))</f>
        <v>5.67</v>
      </c>
      <c r="G285">
        <f>IFERROR(INDEX(BasicStats!$A:$AH,MATCH($A285,BasicStats!$B:$B,0),COLUMN()+1),INDEX(BasicStats!$A:$AH,MATCH($A285&amp;" NCAA",BasicStats!$B:$B,0),COLUMN()+1))</f>
        <v>1.32</v>
      </c>
      <c r="H285">
        <f>IFERROR(INDEX(BasicStats!$A:$AH,MATCH($A285,BasicStats!$B:$B,0),COLUMN()+1),INDEX(BasicStats!$A:$AH,MATCH($A285&amp;" NCAA",BasicStats!$B:$B,0),COLUMN()+1))</f>
        <v>8</v>
      </c>
      <c r="I285">
        <f>IFERROR(INDEX(BasicStats!$A:$AH,MATCH($A285,BasicStats!$B:$B,0),COLUMN()+1),INDEX(BasicStats!$A:$AH,MATCH($A285&amp;" NCAA",BasicStats!$B:$B,0),COLUMN()+1))</f>
        <v>10</v>
      </c>
      <c r="J285">
        <f>IFERROR(INDEX(BasicStats!$A:$AH,MATCH($A285,BasicStats!$B:$B,0),COLUMN()+1),INDEX(BasicStats!$A:$AH,MATCH($A285&amp;" NCAA",BasicStats!$B:$B,0),COLUMN()+1))</f>
        <v>17</v>
      </c>
      <c r="K285">
        <f>IFERROR(INDEX(BasicStats!$A:$AH,MATCH($A285,BasicStats!$B:$B,0),COLUMN()+1),INDEX(BasicStats!$A:$AH,MATCH($A285&amp;" NCAA",BasicStats!$B:$B,0),COLUMN()+1))</f>
        <v>5</v>
      </c>
      <c r="L285">
        <f>IFERROR(INDEX(BasicStats!$A:$AH,MATCH($A285,BasicStats!$B:$B,0),COLUMN()+1),INDEX(BasicStats!$A:$AH,MATCH($A285&amp;" NCAA",BasicStats!$B:$B,0),COLUMN()+1))</f>
        <v>4</v>
      </c>
      <c r="M285">
        <f>IFERROR(INDEX(BasicStats!$A:$AH,MATCH($A285,BasicStats!$B:$B,0),COLUMN()+1),INDEX(BasicStats!$A:$AH,MATCH($A285&amp;" NCAA",BasicStats!$B:$B,0),COLUMN()+1))</f>
        <v>6</v>
      </c>
      <c r="N285">
        <f>IFERROR(INDEX(BasicStats!$A:$AH,MATCH($A285,BasicStats!$B:$B,0),COLUMN()+1),INDEX(BasicStats!$A:$AH,MATCH($A285&amp;" NCAA",BasicStats!$B:$B,0),COLUMN()+1))</f>
        <v>2516</v>
      </c>
      <c r="O285">
        <f>IFERROR(INDEX(BasicStats!$A:$AH,MATCH($A285,BasicStats!$B:$B,0),COLUMN()+1),INDEX(BasicStats!$A:$AH,MATCH($A285&amp;" NCAA",BasicStats!$B:$B,0),COLUMN()+1))</f>
        <v>2327</v>
      </c>
      <c r="P285">
        <f>IFERROR(INDEX(BasicStats!$A:$AH,MATCH($A285,BasicStats!$B:$B,0),COLUMN()+1),INDEX(BasicStats!$A:$AH,MATCH($A285&amp;" NCAA",BasicStats!$B:$B,0),COLUMN()+1))</f>
        <v>0</v>
      </c>
      <c r="Q285">
        <f>IFERROR(INDEX(BasicStats!$A:$AH,MATCH($A285,BasicStats!$B:$B,0),COLUMN()+1),INDEX(BasicStats!$A:$AH,MATCH($A285&amp;" NCAA",BasicStats!$B:$B,0),COLUMN()+1))</f>
        <v>1430</v>
      </c>
      <c r="R285">
        <f>IFERROR(INDEX(BasicStats!$A:$AH,MATCH($A285,BasicStats!$B:$B,0),COLUMN()+1),INDEX(BasicStats!$A:$AH,MATCH($A285&amp;" NCAA",BasicStats!$B:$B,0),COLUMN()+1))</f>
        <v>827</v>
      </c>
      <c r="S285">
        <f>IFERROR(INDEX(BasicStats!$A:$AH,MATCH($A285,BasicStats!$B:$B,0),COLUMN()+1),INDEX(BasicStats!$A:$AH,MATCH($A285&amp;" NCAA",BasicStats!$B:$B,0),COLUMN()+1))</f>
        <v>1937</v>
      </c>
      <c r="T285">
        <f>IFERROR(INDEX(BasicStats!$A:$AH,MATCH($A285,BasicStats!$B:$B,0),COLUMN()+1),INDEX(BasicStats!$A:$AH,MATCH($A285&amp;" NCAA",BasicStats!$B:$B,0),COLUMN()+1))</f>
        <v>0.42699999999999999</v>
      </c>
      <c r="U285">
        <f>IFERROR(INDEX(BasicStats!$A:$AH,MATCH($A285,BasicStats!$B:$B,0),COLUMN()+1),INDEX(BasicStats!$A:$AH,MATCH($A285&amp;" NCAA",BasicStats!$B:$B,0),COLUMN()+1))</f>
        <v>239</v>
      </c>
      <c r="V285">
        <f>IFERROR(INDEX(BasicStats!$A:$AH,MATCH($A285,BasicStats!$B:$B,0),COLUMN()+1),INDEX(BasicStats!$A:$AH,MATCH($A285&amp;" NCAA",BasicStats!$B:$B,0),COLUMN()+1))</f>
        <v>737</v>
      </c>
      <c r="W285">
        <f>IFERROR(INDEX(BasicStats!$A:$AH,MATCH($A285,BasicStats!$B:$B,0),COLUMN()+1),INDEX(BasicStats!$A:$AH,MATCH($A285&amp;" NCAA",BasicStats!$B:$B,0),COLUMN()+1))</f>
        <v>0.32400000000000001</v>
      </c>
      <c r="X285">
        <f>IFERROR(INDEX(BasicStats!$A:$AH,MATCH($A285,BasicStats!$B:$B,0),COLUMN()+1),INDEX(BasicStats!$A:$AH,MATCH($A285&amp;" NCAA",BasicStats!$B:$B,0),COLUMN()+1))</f>
        <v>623</v>
      </c>
      <c r="Y285">
        <f>IFERROR(INDEX(BasicStats!$A:$AH,MATCH($A285,BasicStats!$B:$B,0),COLUMN()+1),INDEX(BasicStats!$A:$AH,MATCH($A285&amp;" NCAA",BasicStats!$B:$B,0),COLUMN()+1))</f>
        <v>964</v>
      </c>
      <c r="Z285">
        <f>IFERROR(INDEX(BasicStats!$A:$AH,MATCH($A285,BasicStats!$B:$B,0),COLUMN()+1),INDEX(BasicStats!$A:$AH,MATCH($A285&amp;" NCAA",BasicStats!$B:$B,0),COLUMN()+1))</f>
        <v>0.64600000000000002</v>
      </c>
      <c r="AA285">
        <f>IFERROR(INDEX(BasicStats!$A:$AH,MATCH($A285,BasicStats!$B:$B,0),COLUMN()+1),INDEX(BasicStats!$A:$AH,MATCH($A285&amp;" NCAA",BasicStats!$B:$B,0),COLUMN()+1))</f>
        <v>466</v>
      </c>
      <c r="AB285">
        <f>IFERROR(INDEX(BasicStats!$A:$AH,MATCH($A285,BasicStats!$B:$B,0),COLUMN()+1),INDEX(BasicStats!$A:$AH,MATCH($A285&amp;" NCAA",BasicStats!$B:$B,0),COLUMN()+1))</f>
        <v>1359</v>
      </c>
      <c r="AC285">
        <f>IFERROR(INDEX(BasicStats!$A:$AH,MATCH($A285,BasicStats!$B:$B,0),COLUMN()+1),INDEX(BasicStats!$A:$AH,MATCH($A285&amp;" NCAA",BasicStats!$B:$B,0),COLUMN()+1))</f>
        <v>480</v>
      </c>
      <c r="AD285">
        <f>IFERROR(INDEX(BasicStats!$A:$AH,MATCH($A285,BasicStats!$B:$B,0),COLUMN()+1),INDEX(BasicStats!$A:$AH,MATCH($A285&amp;" NCAA",BasicStats!$B:$B,0),COLUMN()+1))</f>
        <v>289</v>
      </c>
      <c r="AE285">
        <f>IFERROR(INDEX(BasicStats!$A:$AH,MATCH($A285,BasicStats!$B:$B,0),COLUMN()+1),INDEX(BasicStats!$A:$AH,MATCH($A285&amp;" NCAA",BasicStats!$B:$B,0),COLUMN()+1))</f>
        <v>115</v>
      </c>
      <c r="AF285">
        <f>IFERROR(INDEX(BasicStats!$A:$AH,MATCH($A285,BasicStats!$B:$B,0),COLUMN()+1),INDEX(BasicStats!$A:$AH,MATCH($A285&amp;" NCAA",BasicStats!$B:$B,0),COLUMN()+1))</f>
        <v>554</v>
      </c>
      <c r="AG285" s="38">
        <f>IFERROR(INDEX(AdvancedStats!$A:$AD,MATCH($A285,AdvancedStats!$B:$B,0),COLUMN()-15),INDEX(AdvancedStats!$A:$AD,MATCH($A285&amp;" NCAA",AdvancedStats!$B:$B,0),COLUMN()-15))</f>
        <v>69.2</v>
      </c>
      <c r="AH285" s="38">
        <f>IFERROR(INDEX(AdvancedStats!$A:$AD,MATCH($A285,AdvancedStats!$B:$B,0),COLUMN()-15),INDEX(AdvancedStats!$A:$AD,MATCH($A285&amp;" NCAA",AdvancedStats!$B:$B,0),COLUMN()-15))</f>
        <v>101.7</v>
      </c>
      <c r="AI285" s="38">
        <f>IFERROR(INDEX(AdvancedStats!$A:$AD,MATCH($A285,AdvancedStats!$B:$B,0),COLUMN()-15),INDEX(AdvancedStats!$A:$AD,MATCH($A285&amp;" NCAA",AdvancedStats!$B:$B,0),COLUMN()-15))</f>
        <v>0.498</v>
      </c>
      <c r="AJ285" s="38">
        <f>IFERROR(INDEX(AdvancedStats!$A:$AD,MATCH($A285,AdvancedStats!$B:$B,0),COLUMN()-15),INDEX(AdvancedStats!$A:$AD,MATCH($A285&amp;" NCAA",AdvancedStats!$B:$B,0),COLUMN()-15))</f>
        <v>0.38</v>
      </c>
      <c r="AK285" s="38">
        <f>IFERROR(INDEX(AdvancedStats!$A:$AD,MATCH($A285,AdvancedStats!$B:$B,0),COLUMN()-15),INDEX(AdvancedStats!$A:$AD,MATCH($A285&amp;" NCAA",AdvancedStats!$B:$B,0),COLUMN()-15))</f>
        <v>0.52500000000000002</v>
      </c>
      <c r="AL285" s="38">
        <f>IFERROR(INDEX(AdvancedStats!$A:$AD,MATCH($A285,AdvancedStats!$B:$B,0),COLUMN()-15),INDEX(AdvancedStats!$A:$AD,MATCH($A285&amp;" NCAA",AdvancedStats!$B:$B,0),COLUMN()-15))</f>
        <v>54.8</v>
      </c>
      <c r="AM285" s="38">
        <f>IFERROR(INDEX(AdvancedStats!$A:$AD,MATCH($A285,AdvancedStats!$B:$B,0),COLUMN()-15),INDEX(AdvancedStats!$A:$AD,MATCH($A285&amp;" NCAA",AdvancedStats!$B:$B,0),COLUMN()-15))</f>
        <v>58</v>
      </c>
      <c r="AN285" s="38">
        <f>IFERROR(INDEX(AdvancedStats!$A:$AD,MATCH($A285,AdvancedStats!$B:$B,0),COLUMN()-15),INDEX(AdvancedStats!$A:$AD,MATCH($A285&amp;" NCAA",AdvancedStats!$B:$B,0),COLUMN()-15))</f>
        <v>11.7</v>
      </c>
      <c r="AO285" s="38">
        <f>IFERROR(INDEX(AdvancedStats!$A:$AD,MATCH($A285,AdvancedStats!$B:$B,0),COLUMN()-15),INDEX(AdvancedStats!$A:$AD,MATCH($A285&amp;" NCAA",AdvancedStats!$B:$B,0),COLUMN()-15))</f>
        <v>10</v>
      </c>
      <c r="AP285" s="38">
        <f>IFERROR(INDEX(AdvancedStats!$A:$AD,MATCH($A285,AdvancedStats!$B:$B,0),COLUMN()-15),INDEX(AdvancedStats!$A:$AD,MATCH($A285&amp;" NCAA",AdvancedStats!$B:$B,0),COLUMN()-15))</f>
        <v>0.48899999999999999</v>
      </c>
      <c r="AQ285" s="38">
        <f>IFERROR(INDEX(AdvancedStats!$A:$AD,MATCH($A285,AdvancedStats!$B:$B,0),COLUMN()-15),INDEX(AdvancedStats!$A:$AD,MATCH($A285&amp;" NCAA",AdvancedStats!$B:$B,0),COLUMN()-15))</f>
        <v>18.8</v>
      </c>
      <c r="AR285" s="38">
        <f>IFERROR(INDEX(AdvancedStats!$A:$AD,MATCH($A285,AdvancedStats!$B:$B,0),COLUMN()-15),INDEX(AdvancedStats!$A:$AD,MATCH($A285&amp;" NCAA",AdvancedStats!$B:$B,0),COLUMN()-15))</f>
        <v>36.299999999999997</v>
      </c>
      <c r="AS285" s="38">
        <f>IFERROR(INDEX(AdvancedStats!$A:$AD,MATCH($A285,AdvancedStats!$B:$B,0),COLUMN()-15),INDEX(AdvancedStats!$A:$AD,MATCH($A285&amp;" NCAA",AdvancedStats!$B:$B,0),COLUMN()-15))</f>
        <v>0.32200000000000001</v>
      </c>
      <c r="AT285" s="39">
        <f>IFERROR(INDEX(AdvancedOpponentStats!$A:$AD,MATCH($A285,AdvancedOpponentStats!$B:$B,0),COLUMN()-27),INDEX(AdvancedOpponentStats!$A:$AD,MATCH($A285&amp;" NCAA",AdvancedOpponentStats!$B:$B,0),COLUMN()-27))</f>
        <v>94</v>
      </c>
      <c r="AU285" s="39">
        <f>IFERROR(INDEX(AdvancedOpponentStats!$A:$AD,MATCH($A285,AdvancedOpponentStats!$B:$B,0),COLUMN()-27),INDEX(AdvancedOpponentStats!$A:$AD,MATCH($A285&amp;" NCAA",AdvancedOpponentStats!$B:$B,0),COLUMN()-27))</f>
        <v>0.42099999999999999</v>
      </c>
      <c r="AV285" s="39">
        <f>IFERROR(INDEX(AdvancedOpponentStats!$A:$AD,MATCH($A285,AdvancedOpponentStats!$B:$B,0),COLUMN()-27),INDEX(AdvancedOpponentStats!$A:$AD,MATCH($A285&amp;" NCAA",AdvancedOpponentStats!$B:$B,0),COLUMN()-27))</f>
        <v>0.379</v>
      </c>
      <c r="AW285" s="39">
        <f>IFERROR(INDEX(AdvancedOpponentStats!$A:$AD,MATCH($A285,AdvancedOpponentStats!$B:$B,0),COLUMN()-27),INDEX(AdvancedOpponentStats!$A:$AD,MATCH($A285&amp;" NCAA",AdvancedOpponentStats!$B:$B,0),COLUMN()-27))</f>
        <v>0.52300000000000002</v>
      </c>
      <c r="AX285" s="39">
        <f>IFERROR(INDEX(AdvancedOpponentStats!$A:$AD,MATCH($A285,AdvancedOpponentStats!$B:$B,0),COLUMN()-27),INDEX(AdvancedOpponentStats!$A:$AD,MATCH($A285&amp;" NCAA",AdvancedOpponentStats!$B:$B,0),COLUMN()-27))</f>
        <v>45.2</v>
      </c>
      <c r="AY285" s="39">
        <f>IFERROR(INDEX(AdvancedOpponentStats!$A:$AD,MATCH($A285,AdvancedOpponentStats!$B:$B,0),COLUMN()-27),INDEX(AdvancedOpponentStats!$A:$AD,MATCH($A285&amp;" NCAA",AdvancedOpponentStats!$B:$B,0),COLUMN()-27))</f>
        <v>59.1</v>
      </c>
      <c r="AZ285" s="39">
        <f>IFERROR(INDEX(AdvancedOpponentStats!$A:$AD,MATCH($A285,AdvancedOpponentStats!$B:$B,0),COLUMN()-27),INDEX(AdvancedOpponentStats!$A:$AD,MATCH($A285&amp;" NCAA",AdvancedOpponentStats!$B:$B,0),COLUMN()-27))</f>
        <v>9.9</v>
      </c>
      <c r="BA285" s="39">
        <f>IFERROR(INDEX(AdvancedOpponentStats!$A:$AD,MATCH($A285,AdvancedOpponentStats!$B:$B,0),COLUMN()-27),INDEX(AdvancedOpponentStats!$A:$AD,MATCH($A285&amp;" NCAA",AdvancedOpponentStats!$B:$B,0),COLUMN()-27))</f>
        <v>12.6</v>
      </c>
      <c r="BB285" s="39">
        <f>IFERROR(INDEX(AdvancedOpponentStats!$A:$AD,MATCH($A285,AdvancedOpponentStats!$B:$B,0),COLUMN()-27),INDEX(AdvancedOpponentStats!$A:$AD,MATCH($A285&amp;" NCAA",AdvancedOpponentStats!$B:$B,0),COLUMN()-27))</f>
        <v>0.48299999999999998</v>
      </c>
      <c r="BC285" s="39">
        <f>IFERROR(INDEX(AdvancedOpponentStats!$A:$AD,MATCH($A285,AdvancedOpponentStats!$B:$B,0),COLUMN()-27),INDEX(AdvancedOpponentStats!$A:$AD,MATCH($A285&amp;" NCAA",AdvancedOpponentStats!$B:$B,0),COLUMN()-27))</f>
        <v>19.8</v>
      </c>
      <c r="BD285" s="39">
        <f>IFERROR(INDEX(AdvancedOpponentStats!$A:$AD,MATCH($A285,AdvancedOpponentStats!$B:$B,0),COLUMN()-27),INDEX(AdvancedOpponentStats!$A:$AD,MATCH($A285&amp;" NCAA",AdvancedOpponentStats!$B:$B,0),COLUMN()-27))</f>
        <v>25.5</v>
      </c>
      <c r="BE285" s="39">
        <f>IFERROR(INDEX(AdvancedOpponentStats!$A:$AD,MATCH($A285,AdvancedOpponentStats!$B:$B,0),COLUMN()-27),INDEX(AdvancedOpponentStats!$A:$AD,MATCH($A285&amp;" NCAA",AdvancedOpponentStats!$B:$B,0),COLUMN()-27))</f>
        <v>0.28899999999999998</v>
      </c>
      <c r="BF285" s="41">
        <f>IFERROR(INDEX(TeamRankings!$A:$R,MATCH($A285,TeamRankings!$B:$B,0),COLUMN()-49),INDEX(TeamRankings!$A:$R,MATCH($A285&amp;" NCAA",TeamRankings!$B:$B,0),COLUMN()-49))</f>
        <v>5.4</v>
      </c>
      <c r="BG285" s="41">
        <f>IFERROR(INDEX(TeamRankings!$A:$R,MATCH($A285,TeamRankings!$B:$B,0),COLUMN()-48),INDEX(TeamRankings!$A:$R,MATCH($A285&amp;" NCAA",TeamRankings!$B:$B,0),COLUMN()-48))</f>
        <v>1.32</v>
      </c>
      <c r="BH285" s="41">
        <f>IFERROR(INDEX(TeamRankings!$A:$R,MATCH($A285,TeamRankings!$B:$B,0),COLUMN()-47),INDEX(TeamRankings!$A:$R,MATCH($A285&amp;" NCAA",TeamRankings!$B:$B,0),COLUMN()-47))</f>
        <v>-0.3</v>
      </c>
      <c r="BI285" s="41">
        <f>IFERROR(INDEX(TeamRankings!$A:$R,MATCH($A285,TeamRankings!$B:$B,0),COLUMN()-47),INDEX(TeamRankings!$A:$R,MATCH($A285&amp;" NCAA",TeamRankings!$B:$B,0),COLUMN()-47))</f>
        <v>5.97</v>
      </c>
      <c r="BJ285" s="41">
        <f>IFERROR(INDEX(TeamRankings!$A:$R,MATCH($A285,TeamRankings!$B:$B,0),COLUMN()-47),INDEX(TeamRankings!$A:$R,MATCH($A285&amp;" NCAA",TeamRankings!$B:$B,0),COLUMN()-47))</f>
        <v>5.67</v>
      </c>
      <c r="BK285" s="41">
        <f>IFERROR(INDEX(TeamRankings!$A:$R,MATCH($A285,TeamRankings!$B:$B,0),COLUMN()-47),INDEX(TeamRankings!$A:$R,MATCH($A285&amp;" NCAA",TeamRankings!$B:$B,0),COLUMN()-47))</f>
        <v>101.96</v>
      </c>
      <c r="BL285" s="41">
        <f>IFERROR(INDEX(TeamRankings!$A:$R,MATCH($A285,TeamRankings!$B:$B,0),COLUMN()-47),INDEX(TeamRankings!$A:$R,MATCH($A285&amp;" NCAA",TeamRankings!$B:$B,0),COLUMN()-47))</f>
        <v>93.27</v>
      </c>
      <c r="BM285" s="41">
        <f>IFERROR(INDEX(TeamRankings!$A:$R,MATCH($A285,TeamRankings!$B:$B,0),COLUMN()-47),INDEX(TeamRankings!$A:$R,MATCH($A285&amp;" NCAA",TeamRankings!$B:$B,0),COLUMN()-47))</f>
        <v>8.6999999999999993</v>
      </c>
      <c r="BN285">
        <f t="shared" si="78"/>
        <v>191</v>
      </c>
      <c r="BO285">
        <f t="shared" si="79"/>
        <v>41</v>
      </c>
      <c r="BP285">
        <f t="shared" si="65"/>
        <v>71.885714285714286</v>
      </c>
      <c r="BQ285" s="41" t="str">
        <f>INDEX(TeamRankings!$A:$R,MATCH($A285,TeamRankings!$B:$B,0),3)</f>
        <v>AAC</v>
      </c>
      <c r="BR285" s="40">
        <f t="shared" si="66"/>
        <v>7.7000000000000028</v>
      </c>
      <c r="BS285" s="40">
        <f t="shared" si="67"/>
        <v>7.7000000000000013E-2</v>
      </c>
      <c r="BT285" s="40">
        <f t="shared" si="68"/>
        <v>1.0000000000000009E-3</v>
      </c>
      <c r="BU285" s="40">
        <f t="shared" si="69"/>
        <v>2.0000000000000018E-3</v>
      </c>
      <c r="BV285" s="40">
        <f t="shared" si="70"/>
        <v>9.5999999999999943</v>
      </c>
      <c r="BW285" s="40">
        <f t="shared" si="71"/>
        <v>-1.1000000000000014</v>
      </c>
      <c r="BX285" s="40">
        <f t="shared" si="72"/>
        <v>1.7999999999999989</v>
      </c>
      <c r="BY285" s="40">
        <f t="shared" si="73"/>
        <v>-2.5999999999999996</v>
      </c>
      <c r="BZ285" s="40">
        <f t="shared" si="74"/>
        <v>6.0000000000000053E-3</v>
      </c>
      <c r="CA285" s="40">
        <f t="shared" si="75"/>
        <v>-1</v>
      </c>
      <c r="CB285" s="40">
        <f t="shared" si="76"/>
        <v>10.799999999999997</v>
      </c>
      <c r="CC285" s="40">
        <f t="shared" si="77"/>
        <v>3.3000000000000029E-2</v>
      </c>
    </row>
    <row r="286" spans="1:81" x14ac:dyDescent="0.25">
      <c r="A286" t="s">
        <v>406</v>
      </c>
      <c r="B286">
        <f>IFERROR(INDEX(BasicStats!$A:$AH,MATCH($A286,BasicStats!$B:$B,0),COLUMN()+1),INDEX(BasicStats!$A:$AH,MATCH($A286&amp;" NCAA",BasicStats!$B:$B,0),COLUMN()+1))</f>
        <v>31</v>
      </c>
      <c r="C286">
        <f>IFERROR(INDEX(BasicStats!$A:$AH,MATCH($A286,BasicStats!$B:$B,0),COLUMN()+1),INDEX(BasicStats!$A:$AH,MATCH($A286&amp;" NCAA",BasicStats!$B:$B,0),COLUMN()+1))</f>
        <v>10</v>
      </c>
      <c r="D286">
        <f>IFERROR(INDEX(BasicStats!$A:$AH,MATCH($A286,BasicStats!$B:$B,0),COLUMN()+1),INDEX(BasicStats!$A:$AH,MATCH($A286&amp;" NCAA",BasicStats!$B:$B,0),COLUMN()+1))</f>
        <v>21</v>
      </c>
      <c r="E286">
        <f>IFERROR(INDEX(BasicStats!$A:$AH,MATCH($A286,BasicStats!$B:$B,0),COLUMN()+1),INDEX(BasicStats!$A:$AH,MATCH($A286&amp;" NCAA",BasicStats!$B:$B,0),COLUMN()+1))</f>
        <v>0.32300000000000001</v>
      </c>
      <c r="F286">
        <f>IFERROR(INDEX(BasicStats!$A:$AH,MATCH($A286,BasicStats!$B:$B,0),COLUMN()+1),INDEX(BasicStats!$A:$AH,MATCH($A286&amp;" NCAA",BasicStats!$B:$B,0),COLUMN()+1))</f>
        <v>-11.3</v>
      </c>
      <c r="G286">
        <f>IFERROR(INDEX(BasicStats!$A:$AH,MATCH($A286,BasicStats!$B:$B,0),COLUMN()+1),INDEX(BasicStats!$A:$AH,MATCH($A286&amp;" NCAA",BasicStats!$B:$B,0),COLUMN()+1))</f>
        <v>-4.37</v>
      </c>
      <c r="H286">
        <f>IFERROR(INDEX(BasicStats!$A:$AH,MATCH($A286,BasicStats!$B:$B,0),COLUMN()+1),INDEX(BasicStats!$A:$AH,MATCH($A286&amp;" NCAA",BasicStats!$B:$B,0),COLUMN()+1))</f>
        <v>5</v>
      </c>
      <c r="I286">
        <f>IFERROR(INDEX(BasicStats!$A:$AH,MATCH($A286,BasicStats!$B:$B,0),COLUMN()+1),INDEX(BasicStats!$A:$AH,MATCH($A286&amp;" NCAA",BasicStats!$B:$B,0),COLUMN()+1))</f>
        <v>13</v>
      </c>
      <c r="J286">
        <f>IFERROR(INDEX(BasicStats!$A:$AH,MATCH($A286,BasicStats!$B:$B,0),COLUMN()+1),INDEX(BasicStats!$A:$AH,MATCH($A286&amp;" NCAA",BasicStats!$B:$B,0),COLUMN()+1))</f>
        <v>6</v>
      </c>
      <c r="K286">
        <f>IFERROR(INDEX(BasicStats!$A:$AH,MATCH($A286,BasicStats!$B:$B,0),COLUMN()+1),INDEX(BasicStats!$A:$AH,MATCH($A286&amp;" NCAA",BasicStats!$B:$B,0),COLUMN()+1))</f>
        <v>8</v>
      </c>
      <c r="L286">
        <f>IFERROR(INDEX(BasicStats!$A:$AH,MATCH($A286,BasicStats!$B:$B,0),COLUMN()+1),INDEX(BasicStats!$A:$AH,MATCH($A286&amp;" NCAA",BasicStats!$B:$B,0),COLUMN()+1))</f>
        <v>2</v>
      </c>
      <c r="M286">
        <f>IFERROR(INDEX(BasicStats!$A:$AH,MATCH($A286,BasicStats!$B:$B,0),COLUMN()+1),INDEX(BasicStats!$A:$AH,MATCH($A286&amp;" NCAA",BasicStats!$B:$B,0),COLUMN()+1))</f>
        <v>13</v>
      </c>
      <c r="N286">
        <f>IFERROR(INDEX(BasicStats!$A:$AH,MATCH($A286,BasicStats!$B:$B,0),COLUMN()+1),INDEX(BasicStats!$A:$AH,MATCH($A286&amp;" NCAA",BasicStats!$B:$B,0),COLUMN()+1))</f>
        <v>2216</v>
      </c>
      <c r="O286">
        <f>IFERROR(INDEX(BasicStats!$A:$AH,MATCH($A286,BasicStats!$B:$B,0),COLUMN()+1),INDEX(BasicStats!$A:$AH,MATCH($A286&amp;" NCAA",BasicStats!$B:$B,0),COLUMN()+1))</f>
        <v>2378</v>
      </c>
      <c r="P286">
        <f>IFERROR(INDEX(BasicStats!$A:$AH,MATCH($A286,BasicStats!$B:$B,0),COLUMN()+1),INDEX(BasicStats!$A:$AH,MATCH($A286&amp;" NCAA",BasicStats!$B:$B,0),COLUMN()+1))</f>
        <v>0</v>
      </c>
      <c r="Q286">
        <f>IFERROR(INDEX(BasicStats!$A:$AH,MATCH($A286,BasicStats!$B:$B,0),COLUMN()+1),INDEX(BasicStats!$A:$AH,MATCH($A286&amp;" NCAA",BasicStats!$B:$B,0),COLUMN()+1))</f>
        <v>1265</v>
      </c>
      <c r="R286">
        <f>IFERROR(INDEX(BasicStats!$A:$AH,MATCH($A286,BasicStats!$B:$B,0),COLUMN()+1),INDEX(BasicStats!$A:$AH,MATCH($A286&amp;" NCAA",BasicStats!$B:$B,0),COLUMN()+1))</f>
        <v>796</v>
      </c>
      <c r="S286">
        <f>IFERROR(INDEX(BasicStats!$A:$AH,MATCH($A286,BasicStats!$B:$B,0),COLUMN()+1),INDEX(BasicStats!$A:$AH,MATCH($A286&amp;" NCAA",BasicStats!$B:$B,0),COLUMN()+1))</f>
        <v>1809</v>
      </c>
      <c r="T286">
        <f>IFERROR(INDEX(BasicStats!$A:$AH,MATCH($A286,BasicStats!$B:$B,0),COLUMN()+1),INDEX(BasicStats!$A:$AH,MATCH($A286&amp;" NCAA",BasicStats!$B:$B,0),COLUMN()+1))</f>
        <v>0.44</v>
      </c>
      <c r="U286">
        <f>IFERROR(INDEX(BasicStats!$A:$AH,MATCH($A286,BasicStats!$B:$B,0),COLUMN()+1),INDEX(BasicStats!$A:$AH,MATCH($A286&amp;" NCAA",BasicStats!$B:$B,0),COLUMN()+1))</f>
        <v>266</v>
      </c>
      <c r="V286">
        <f>IFERROR(INDEX(BasicStats!$A:$AH,MATCH($A286,BasicStats!$B:$B,0),COLUMN()+1),INDEX(BasicStats!$A:$AH,MATCH($A286&amp;" NCAA",BasicStats!$B:$B,0),COLUMN()+1))</f>
        <v>719</v>
      </c>
      <c r="W286">
        <f>IFERROR(INDEX(BasicStats!$A:$AH,MATCH($A286,BasicStats!$B:$B,0),COLUMN()+1),INDEX(BasicStats!$A:$AH,MATCH($A286&amp;" NCAA",BasicStats!$B:$B,0),COLUMN()+1))</f>
        <v>0.37</v>
      </c>
      <c r="X286">
        <f>IFERROR(INDEX(BasicStats!$A:$AH,MATCH($A286,BasicStats!$B:$B,0),COLUMN()+1),INDEX(BasicStats!$A:$AH,MATCH($A286&amp;" NCAA",BasicStats!$B:$B,0),COLUMN()+1))</f>
        <v>358</v>
      </c>
      <c r="Y286">
        <f>IFERROR(INDEX(BasicStats!$A:$AH,MATCH($A286,BasicStats!$B:$B,0),COLUMN()+1),INDEX(BasicStats!$A:$AH,MATCH($A286&amp;" NCAA",BasicStats!$B:$B,0),COLUMN()+1))</f>
        <v>519</v>
      </c>
      <c r="Z286">
        <f>IFERROR(INDEX(BasicStats!$A:$AH,MATCH($A286,BasicStats!$B:$B,0),COLUMN()+1),INDEX(BasicStats!$A:$AH,MATCH($A286&amp;" NCAA",BasicStats!$B:$B,0),COLUMN()+1))</f>
        <v>0.69</v>
      </c>
      <c r="AA286">
        <f>IFERROR(INDEX(BasicStats!$A:$AH,MATCH($A286,BasicStats!$B:$B,0),COLUMN()+1),INDEX(BasicStats!$A:$AH,MATCH($A286&amp;" NCAA",BasicStats!$B:$B,0),COLUMN()+1))</f>
        <v>284</v>
      </c>
      <c r="AB286">
        <f>IFERROR(INDEX(BasicStats!$A:$AH,MATCH($A286,BasicStats!$B:$B,0),COLUMN()+1),INDEX(BasicStats!$A:$AH,MATCH($A286&amp;" NCAA",BasicStats!$B:$B,0),COLUMN()+1))</f>
        <v>1081</v>
      </c>
      <c r="AC286">
        <f>IFERROR(INDEX(BasicStats!$A:$AH,MATCH($A286,BasicStats!$B:$B,0),COLUMN()+1),INDEX(BasicStats!$A:$AH,MATCH($A286&amp;" NCAA",BasicStats!$B:$B,0),COLUMN()+1))</f>
        <v>402</v>
      </c>
      <c r="AD286">
        <f>IFERROR(INDEX(BasicStats!$A:$AH,MATCH($A286,BasicStats!$B:$B,0),COLUMN()+1),INDEX(BasicStats!$A:$AH,MATCH($A286&amp;" NCAA",BasicStats!$B:$B,0),COLUMN()+1))</f>
        <v>182</v>
      </c>
      <c r="AE286">
        <f>IFERROR(INDEX(BasicStats!$A:$AH,MATCH($A286,BasicStats!$B:$B,0),COLUMN()+1),INDEX(BasicStats!$A:$AH,MATCH($A286&amp;" NCAA",BasicStats!$B:$B,0),COLUMN()+1))</f>
        <v>75</v>
      </c>
      <c r="AF286">
        <f>IFERROR(INDEX(BasicStats!$A:$AH,MATCH($A286,BasicStats!$B:$B,0),COLUMN()+1),INDEX(BasicStats!$A:$AH,MATCH($A286&amp;" NCAA",BasicStats!$B:$B,0),COLUMN()+1))</f>
        <v>447</v>
      </c>
      <c r="AG286" s="38">
        <f>IFERROR(INDEX(AdvancedStats!$A:$AD,MATCH($A286,AdvancedStats!$B:$B,0),COLUMN()-15),INDEX(AdvancedStats!$A:$AD,MATCH($A286&amp;" NCAA",AdvancedStats!$B:$B,0),COLUMN()-15))</f>
        <v>70.2</v>
      </c>
      <c r="AH286" s="38">
        <f>IFERROR(INDEX(AdvancedStats!$A:$AD,MATCH($A286,AdvancedStats!$B:$B,0),COLUMN()-15),INDEX(AdvancedStats!$A:$AD,MATCH($A286&amp;" NCAA",AdvancedStats!$B:$B,0),COLUMN()-15))</f>
        <v>99.8</v>
      </c>
      <c r="AI286" s="38">
        <f>IFERROR(INDEX(AdvancedStats!$A:$AD,MATCH($A286,AdvancedStats!$B:$B,0),COLUMN()-15),INDEX(AdvancedStats!$A:$AD,MATCH($A286&amp;" NCAA",AdvancedStats!$B:$B,0),COLUMN()-15))</f>
        <v>0.28699999999999998</v>
      </c>
      <c r="AJ286" s="38">
        <f>IFERROR(INDEX(AdvancedStats!$A:$AD,MATCH($A286,AdvancedStats!$B:$B,0),COLUMN()-15),INDEX(AdvancedStats!$A:$AD,MATCH($A286&amp;" NCAA",AdvancedStats!$B:$B,0),COLUMN()-15))</f>
        <v>0.39700000000000002</v>
      </c>
      <c r="AK286" s="38">
        <f>IFERROR(INDEX(AdvancedStats!$A:$AD,MATCH($A286,AdvancedStats!$B:$B,0),COLUMN()-15),INDEX(AdvancedStats!$A:$AD,MATCH($A286&amp;" NCAA",AdvancedStats!$B:$B,0),COLUMN()-15))</f>
        <v>0.53900000000000003</v>
      </c>
      <c r="AL286" s="38">
        <f>IFERROR(INDEX(AdvancedStats!$A:$AD,MATCH($A286,AdvancedStats!$B:$B,0),COLUMN()-15),INDEX(AdvancedStats!$A:$AD,MATCH($A286&amp;" NCAA",AdvancedStats!$B:$B,0),COLUMN()-15))</f>
        <v>48.8</v>
      </c>
      <c r="AM286" s="38">
        <f>IFERROR(INDEX(AdvancedStats!$A:$AD,MATCH($A286,AdvancedStats!$B:$B,0),COLUMN()-15),INDEX(AdvancedStats!$A:$AD,MATCH($A286&amp;" NCAA",AdvancedStats!$B:$B,0),COLUMN()-15))</f>
        <v>50.5</v>
      </c>
      <c r="AN286" s="38">
        <f>IFERROR(INDEX(AdvancedStats!$A:$AD,MATCH($A286,AdvancedStats!$B:$B,0),COLUMN()-15),INDEX(AdvancedStats!$A:$AD,MATCH($A286&amp;" NCAA",AdvancedStats!$B:$B,0),COLUMN()-15))</f>
        <v>8.1999999999999993</v>
      </c>
      <c r="AO286" s="38">
        <f>IFERROR(INDEX(AdvancedStats!$A:$AD,MATCH($A286,AdvancedStats!$B:$B,0),COLUMN()-15),INDEX(AdvancedStats!$A:$AD,MATCH($A286&amp;" NCAA",AdvancedStats!$B:$B,0),COLUMN()-15))</f>
        <v>6.9</v>
      </c>
      <c r="AP286" s="38">
        <f>IFERROR(INDEX(AdvancedStats!$A:$AD,MATCH($A286,AdvancedStats!$B:$B,0),COLUMN()-15),INDEX(AdvancedStats!$A:$AD,MATCH($A286&amp;" NCAA",AdvancedStats!$B:$B,0),COLUMN()-15))</f>
        <v>0.51400000000000001</v>
      </c>
      <c r="AQ286" s="38">
        <f>IFERROR(INDEX(AdvancedStats!$A:$AD,MATCH($A286,AdvancedStats!$B:$B,0),COLUMN()-15),INDEX(AdvancedStats!$A:$AD,MATCH($A286&amp;" NCAA",AdvancedStats!$B:$B,0),COLUMN()-15))</f>
        <v>17.899999999999999</v>
      </c>
      <c r="AR286" s="38">
        <f>IFERROR(INDEX(AdvancedStats!$A:$AD,MATCH($A286,AdvancedStats!$B:$B,0),COLUMN()-15),INDEX(AdvancedStats!$A:$AD,MATCH($A286&amp;" NCAA",AdvancedStats!$B:$B,0),COLUMN()-15))</f>
        <v>25.7</v>
      </c>
      <c r="AS286" s="38">
        <f>IFERROR(INDEX(AdvancedStats!$A:$AD,MATCH($A286,AdvancedStats!$B:$B,0),COLUMN()-15),INDEX(AdvancedStats!$A:$AD,MATCH($A286&amp;" NCAA",AdvancedStats!$B:$B,0),COLUMN()-15))</f>
        <v>0.19800000000000001</v>
      </c>
      <c r="AT286" s="39">
        <f>IFERROR(INDEX(AdvancedOpponentStats!$A:$AD,MATCH($A286,AdvancedOpponentStats!$B:$B,0),COLUMN()-27),INDEX(AdvancedOpponentStats!$A:$AD,MATCH($A286&amp;" NCAA",AdvancedOpponentStats!$B:$B,0),COLUMN()-27))</f>
        <v>107.1</v>
      </c>
      <c r="AU286" s="39">
        <f>IFERROR(INDEX(AdvancedOpponentStats!$A:$AD,MATCH($A286,AdvancedOpponentStats!$B:$B,0),COLUMN()-27),INDEX(AdvancedOpponentStats!$A:$AD,MATCH($A286&amp;" NCAA",AdvancedOpponentStats!$B:$B,0),COLUMN()-27))</f>
        <v>0.33400000000000002</v>
      </c>
      <c r="AV286" s="39">
        <f>IFERROR(INDEX(AdvancedOpponentStats!$A:$AD,MATCH($A286,AdvancedOpponentStats!$B:$B,0),COLUMN()-27),INDEX(AdvancedOpponentStats!$A:$AD,MATCH($A286&amp;" NCAA",AdvancedOpponentStats!$B:$B,0),COLUMN()-27))</f>
        <v>0.41699999999999998</v>
      </c>
      <c r="AW286" s="39">
        <f>IFERROR(INDEX(AdvancedOpponentStats!$A:$AD,MATCH($A286,AdvancedOpponentStats!$B:$B,0),COLUMN()-27),INDEX(AdvancedOpponentStats!$A:$AD,MATCH($A286&amp;" NCAA",AdvancedOpponentStats!$B:$B,0),COLUMN()-27))</f>
        <v>0.55400000000000005</v>
      </c>
      <c r="AX286" s="39">
        <f>IFERROR(INDEX(AdvancedOpponentStats!$A:$AD,MATCH($A286,AdvancedOpponentStats!$B:$B,0),COLUMN()-27),INDEX(AdvancedOpponentStats!$A:$AD,MATCH($A286&amp;" NCAA",AdvancedOpponentStats!$B:$B,0),COLUMN()-27))</f>
        <v>51.2</v>
      </c>
      <c r="AY286" s="39">
        <f>IFERROR(INDEX(AdvancedOpponentStats!$A:$AD,MATCH($A286,AdvancedOpponentStats!$B:$B,0),COLUMN()-27),INDEX(AdvancedOpponentStats!$A:$AD,MATCH($A286&amp;" NCAA",AdvancedOpponentStats!$B:$B,0),COLUMN()-27))</f>
        <v>54.4</v>
      </c>
      <c r="AZ286" s="39">
        <f>IFERROR(INDEX(AdvancedOpponentStats!$A:$AD,MATCH($A286,AdvancedOpponentStats!$B:$B,0),COLUMN()-27),INDEX(AdvancedOpponentStats!$A:$AD,MATCH($A286&amp;" NCAA",AdvancedOpponentStats!$B:$B,0),COLUMN()-27))</f>
        <v>8.4</v>
      </c>
      <c r="BA286" s="39">
        <f>IFERROR(INDEX(AdvancedOpponentStats!$A:$AD,MATCH($A286,AdvancedOpponentStats!$B:$B,0),COLUMN()-27),INDEX(AdvancedOpponentStats!$A:$AD,MATCH($A286&amp;" NCAA",AdvancedOpponentStats!$B:$B,0),COLUMN()-27))</f>
        <v>10.5</v>
      </c>
      <c r="BB286" s="39">
        <f>IFERROR(INDEX(AdvancedOpponentStats!$A:$AD,MATCH($A286,AdvancedOpponentStats!$B:$B,0),COLUMN()-27),INDEX(AdvancedOpponentStats!$A:$AD,MATCH($A286&amp;" NCAA",AdvancedOpponentStats!$B:$B,0),COLUMN()-27))</f>
        <v>0.52100000000000002</v>
      </c>
      <c r="BC286" s="39">
        <f>IFERROR(INDEX(AdvancedOpponentStats!$A:$AD,MATCH($A286,AdvancedOpponentStats!$B:$B,0),COLUMN()-27),INDEX(AdvancedOpponentStats!$A:$AD,MATCH($A286&amp;" NCAA",AdvancedOpponentStats!$B:$B,0),COLUMN()-27))</f>
        <v>15.4</v>
      </c>
      <c r="BD286" s="39">
        <f>IFERROR(INDEX(AdvancedOpponentStats!$A:$AD,MATCH($A286,AdvancedOpponentStats!$B:$B,0),COLUMN()-27),INDEX(AdvancedOpponentStats!$A:$AD,MATCH($A286&amp;" NCAA",AdvancedOpponentStats!$B:$B,0),COLUMN()-27))</f>
        <v>28.3</v>
      </c>
      <c r="BE286" s="39">
        <f>IFERROR(INDEX(AdvancedOpponentStats!$A:$AD,MATCH($A286,AdvancedOpponentStats!$B:$B,0),COLUMN()-27),INDEX(AdvancedOpponentStats!$A:$AD,MATCH($A286&amp;" NCAA",AdvancedOpponentStats!$B:$B,0),COLUMN()-27))</f>
        <v>0.24099999999999999</v>
      </c>
      <c r="BF286" s="41">
        <f>IFERROR(INDEX(TeamRankings!$A:$R,MATCH($A286,TeamRankings!$B:$B,0),COLUMN()-49),INDEX(TeamRankings!$A:$R,MATCH($A286&amp;" NCAA",TeamRankings!$B:$B,0),COLUMN()-49))</f>
        <v>-5.23</v>
      </c>
      <c r="BG286" s="41">
        <f>IFERROR(INDEX(TeamRankings!$A:$R,MATCH($A286,TeamRankings!$B:$B,0),COLUMN()-48),INDEX(TeamRankings!$A:$R,MATCH($A286&amp;" NCAA",TeamRankings!$B:$B,0),COLUMN()-48))</f>
        <v>-4.37</v>
      </c>
      <c r="BH286" s="41">
        <f>IFERROR(INDEX(TeamRankings!$A:$R,MATCH($A286,TeamRankings!$B:$B,0),COLUMN()-47),INDEX(TeamRankings!$A:$R,MATCH($A286&amp;" NCAA",TeamRankings!$B:$B,0),COLUMN()-47))</f>
        <v>-5.17</v>
      </c>
      <c r="BI286" s="41">
        <f>IFERROR(INDEX(TeamRankings!$A:$R,MATCH($A286,TeamRankings!$B:$B,0),COLUMN()-47),INDEX(TeamRankings!$A:$R,MATCH($A286&amp;" NCAA",TeamRankings!$B:$B,0),COLUMN()-47))</f>
        <v>-6.13</v>
      </c>
      <c r="BJ286" s="41">
        <f>IFERROR(INDEX(TeamRankings!$A:$R,MATCH($A286,TeamRankings!$B:$B,0),COLUMN()-47),INDEX(TeamRankings!$A:$R,MATCH($A286&amp;" NCAA",TeamRankings!$B:$B,0),COLUMN()-47))</f>
        <v>-11.3</v>
      </c>
      <c r="BK286" s="41">
        <f>IFERROR(INDEX(TeamRankings!$A:$R,MATCH($A286,TeamRankings!$B:$B,0),COLUMN()-47),INDEX(TeamRankings!$A:$R,MATCH($A286&amp;" NCAA",TeamRankings!$B:$B,0),COLUMN()-47))</f>
        <v>95.07</v>
      </c>
      <c r="BL286" s="41">
        <f>IFERROR(INDEX(TeamRankings!$A:$R,MATCH($A286,TeamRankings!$B:$B,0),COLUMN()-47),INDEX(TeamRankings!$A:$R,MATCH($A286&amp;" NCAA",TeamRankings!$B:$B,0),COLUMN()-47))</f>
        <v>109.94</v>
      </c>
      <c r="BM286" s="41">
        <f>IFERROR(INDEX(TeamRankings!$A:$R,MATCH($A286,TeamRankings!$B:$B,0),COLUMN()-47),INDEX(TeamRankings!$A:$R,MATCH($A286&amp;" NCAA",TeamRankings!$B:$B,0),COLUMN()-47))</f>
        <v>-14.87</v>
      </c>
      <c r="BN286">
        <f t="shared" si="78"/>
        <v>294</v>
      </c>
      <c r="BO286">
        <f t="shared" si="79"/>
        <v>283</v>
      </c>
      <c r="BP286">
        <f t="shared" si="65"/>
        <v>71.483870967741936</v>
      </c>
      <c r="BQ286" s="41" t="str">
        <f>INDEX(TeamRankings!$A:$R,MATCH($A286,TeamRankings!$B:$B,0),3)</f>
        <v>OVC</v>
      </c>
      <c r="BR286" s="40">
        <f t="shared" si="66"/>
        <v>-7.2999999999999972</v>
      </c>
      <c r="BS286" s="40">
        <f t="shared" si="67"/>
        <v>-4.7000000000000042E-2</v>
      </c>
      <c r="BT286" s="40">
        <f t="shared" si="68"/>
        <v>-1.9999999999999962E-2</v>
      </c>
      <c r="BU286" s="40">
        <f t="shared" si="69"/>
        <v>-1.5000000000000013E-2</v>
      </c>
      <c r="BV286" s="40">
        <f t="shared" si="70"/>
        <v>-2.4000000000000057</v>
      </c>
      <c r="BW286" s="40">
        <f t="shared" si="71"/>
        <v>-3.8999999999999986</v>
      </c>
      <c r="BX286" s="40">
        <f t="shared" si="72"/>
        <v>-0.20000000000000107</v>
      </c>
      <c r="BY286" s="40">
        <f t="shared" si="73"/>
        <v>-3.5999999999999996</v>
      </c>
      <c r="BZ286" s="40">
        <f t="shared" si="74"/>
        <v>-7.0000000000000062E-3</v>
      </c>
      <c r="CA286" s="40">
        <f t="shared" si="75"/>
        <v>2.4999999999999982</v>
      </c>
      <c r="CB286" s="40">
        <f t="shared" si="76"/>
        <v>-2.6000000000000014</v>
      </c>
      <c r="CC286" s="40">
        <f t="shared" si="77"/>
        <v>-4.2999999999999983E-2</v>
      </c>
    </row>
    <row r="287" spans="1:81" x14ac:dyDescent="0.25">
      <c r="A287" t="s">
        <v>407</v>
      </c>
      <c r="B287">
        <f>IFERROR(INDEX(BasicStats!$A:$AH,MATCH($A287,BasicStats!$B:$B,0),COLUMN()+1),INDEX(BasicStats!$A:$AH,MATCH($A287&amp;" NCAA",BasicStats!$B:$B,0),COLUMN()+1))</f>
        <v>33</v>
      </c>
      <c r="C287">
        <f>IFERROR(INDEX(BasicStats!$A:$AH,MATCH($A287,BasicStats!$B:$B,0),COLUMN()+1),INDEX(BasicStats!$A:$AH,MATCH($A287&amp;" NCAA",BasicStats!$B:$B,0),COLUMN()+1))</f>
        <v>17</v>
      </c>
      <c r="D287">
        <f>IFERROR(INDEX(BasicStats!$A:$AH,MATCH($A287,BasicStats!$B:$B,0),COLUMN()+1),INDEX(BasicStats!$A:$AH,MATCH($A287&amp;" NCAA",BasicStats!$B:$B,0),COLUMN()+1))</f>
        <v>16</v>
      </c>
      <c r="E287">
        <f>IFERROR(INDEX(BasicStats!$A:$AH,MATCH($A287,BasicStats!$B:$B,0),COLUMN()+1),INDEX(BasicStats!$A:$AH,MATCH($A287&amp;" NCAA",BasicStats!$B:$B,0),COLUMN()+1))</f>
        <v>0.51500000000000001</v>
      </c>
      <c r="F287">
        <f>IFERROR(INDEX(BasicStats!$A:$AH,MATCH($A287,BasicStats!$B:$B,0),COLUMN()+1),INDEX(BasicStats!$A:$AH,MATCH($A287&amp;" NCAA",BasicStats!$B:$B,0),COLUMN()+1))</f>
        <v>-7.59</v>
      </c>
      <c r="G287">
        <f>IFERROR(INDEX(BasicStats!$A:$AH,MATCH($A287,BasicStats!$B:$B,0),COLUMN()+1),INDEX(BasicStats!$A:$AH,MATCH($A287&amp;" NCAA",BasicStats!$B:$B,0),COLUMN()+1))</f>
        <v>-6.3</v>
      </c>
      <c r="H287">
        <f>IFERROR(INDEX(BasicStats!$A:$AH,MATCH($A287,BasicStats!$B:$B,0),COLUMN()+1),INDEX(BasicStats!$A:$AH,MATCH($A287&amp;" NCAA",BasicStats!$B:$B,0),COLUMN()+1))</f>
        <v>12</v>
      </c>
      <c r="I287">
        <f>IFERROR(INDEX(BasicStats!$A:$AH,MATCH($A287,BasicStats!$B:$B,0),COLUMN()+1),INDEX(BasicStats!$A:$AH,MATCH($A287&amp;" NCAA",BasicStats!$B:$B,0),COLUMN()+1))</f>
        <v>6</v>
      </c>
      <c r="J287">
        <f>IFERROR(INDEX(BasicStats!$A:$AH,MATCH($A287,BasicStats!$B:$B,0),COLUMN()+1),INDEX(BasicStats!$A:$AH,MATCH($A287&amp;" NCAA",BasicStats!$B:$B,0),COLUMN()+1))</f>
        <v>9</v>
      </c>
      <c r="K287">
        <f>IFERROR(INDEX(BasicStats!$A:$AH,MATCH($A287,BasicStats!$B:$B,0),COLUMN()+1),INDEX(BasicStats!$A:$AH,MATCH($A287&amp;" NCAA",BasicStats!$B:$B,0),COLUMN()+1))</f>
        <v>5</v>
      </c>
      <c r="L287">
        <f>IFERROR(INDEX(BasicStats!$A:$AH,MATCH($A287,BasicStats!$B:$B,0),COLUMN()+1),INDEX(BasicStats!$A:$AH,MATCH($A287&amp;" NCAA",BasicStats!$B:$B,0),COLUMN()+1))</f>
        <v>7</v>
      </c>
      <c r="M287">
        <f>IFERROR(INDEX(BasicStats!$A:$AH,MATCH($A287,BasicStats!$B:$B,0),COLUMN()+1),INDEX(BasicStats!$A:$AH,MATCH($A287&amp;" NCAA",BasicStats!$B:$B,0),COLUMN()+1))</f>
        <v>9</v>
      </c>
      <c r="N287">
        <f>IFERROR(INDEX(BasicStats!$A:$AH,MATCH($A287,BasicStats!$B:$B,0),COLUMN()+1),INDEX(BasicStats!$A:$AH,MATCH($A287&amp;" NCAA",BasicStats!$B:$B,0),COLUMN()+1))</f>
        <v>2224</v>
      </c>
      <c r="O287">
        <f>IFERROR(INDEX(BasicStats!$A:$AH,MATCH($A287,BasicStats!$B:$B,0),COLUMN()+1),INDEX(BasicStats!$A:$AH,MATCH($A287&amp;" NCAA",BasicStats!$B:$B,0),COLUMN()+1))</f>
        <v>2228</v>
      </c>
      <c r="P287">
        <f>IFERROR(INDEX(BasicStats!$A:$AH,MATCH($A287,BasicStats!$B:$B,0),COLUMN()+1),INDEX(BasicStats!$A:$AH,MATCH($A287&amp;" NCAA",BasicStats!$B:$B,0),COLUMN()+1))</f>
        <v>0</v>
      </c>
      <c r="Q287">
        <f>IFERROR(INDEX(BasicStats!$A:$AH,MATCH($A287,BasicStats!$B:$B,0),COLUMN()+1),INDEX(BasicStats!$A:$AH,MATCH($A287&amp;" NCAA",BasicStats!$B:$B,0),COLUMN()+1))</f>
        <v>1320</v>
      </c>
      <c r="R287">
        <f>IFERROR(INDEX(BasicStats!$A:$AH,MATCH($A287,BasicStats!$B:$B,0),COLUMN()+1),INDEX(BasicStats!$A:$AH,MATCH($A287&amp;" NCAA",BasicStats!$B:$B,0),COLUMN()+1))</f>
        <v>765</v>
      </c>
      <c r="S287">
        <f>IFERROR(INDEX(BasicStats!$A:$AH,MATCH($A287,BasicStats!$B:$B,0),COLUMN()+1),INDEX(BasicStats!$A:$AH,MATCH($A287&amp;" NCAA",BasicStats!$B:$B,0),COLUMN()+1))</f>
        <v>1735</v>
      </c>
      <c r="T287">
        <f>IFERROR(INDEX(BasicStats!$A:$AH,MATCH($A287,BasicStats!$B:$B,0),COLUMN()+1),INDEX(BasicStats!$A:$AH,MATCH($A287&amp;" NCAA",BasicStats!$B:$B,0),COLUMN()+1))</f>
        <v>0.441</v>
      </c>
      <c r="U287">
        <f>IFERROR(INDEX(BasicStats!$A:$AH,MATCH($A287,BasicStats!$B:$B,0),COLUMN()+1),INDEX(BasicStats!$A:$AH,MATCH($A287&amp;" NCAA",BasicStats!$B:$B,0),COLUMN()+1))</f>
        <v>235</v>
      </c>
      <c r="V287">
        <f>IFERROR(INDEX(BasicStats!$A:$AH,MATCH($A287,BasicStats!$B:$B,0),COLUMN()+1),INDEX(BasicStats!$A:$AH,MATCH($A287&amp;" NCAA",BasicStats!$B:$B,0),COLUMN()+1))</f>
        <v>696</v>
      </c>
      <c r="W287">
        <f>IFERROR(INDEX(BasicStats!$A:$AH,MATCH($A287,BasicStats!$B:$B,0),COLUMN()+1),INDEX(BasicStats!$A:$AH,MATCH($A287&amp;" NCAA",BasicStats!$B:$B,0),COLUMN()+1))</f>
        <v>0.33800000000000002</v>
      </c>
      <c r="X287">
        <f>IFERROR(INDEX(BasicStats!$A:$AH,MATCH($A287,BasicStats!$B:$B,0),COLUMN()+1),INDEX(BasicStats!$A:$AH,MATCH($A287&amp;" NCAA",BasicStats!$B:$B,0),COLUMN()+1))</f>
        <v>459</v>
      </c>
      <c r="Y287">
        <f>IFERROR(INDEX(BasicStats!$A:$AH,MATCH($A287,BasicStats!$B:$B,0),COLUMN()+1),INDEX(BasicStats!$A:$AH,MATCH($A287&amp;" NCAA",BasicStats!$B:$B,0),COLUMN()+1))</f>
        <v>640</v>
      </c>
      <c r="Z287">
        <f>IFERROR(INDEX(BasicStats!$A:$AH,MATCH($A287,BasicStats!$B:$B,0),COLUMN()+1),INDEX(BasicStats!$A:$AH,MATCH($A287&amp;" NCAA",BasicStats!$B:$B,0),COLUMN()+1))</f>
        <v>0.71699999999999997</v>
      </c>
      <c r="AA287">
        <f>IFERROR(INDEX(BasicStats!$A:$AH,MATCH($A287,BasicStats!$B:$B,0),COLUMN()+1),INDEX(BasicStats!$A:$AH,MATCH($A287&amp;" NCAA",BasicStats!$B:$B,0),COLUMN()+1))</f>
        <v>346</v>
      </c>
      <c r="AB287">
        <f>IFERROR(INDEX(BasicStats!$A:$AH,MATCH($A287,BasicStats!$B:$B,0),COLUMN()+1),INDEX(BasicStats!$A:$AH,MATCH($A287&amp;" NCAA",BasicStats!$B:$B,0),COLUMN()+1))</f>
        <v>1117</v>
      </c>
      <c r="AC287">
        <f>IFERROR(INDEX(BasicStats!$A:$AH,MATCH($A287,BasicStats!$B:$B,0),COLUMN()+1),INDEX(BasicStats!$A:$AH,MATCH($A287&amp;" NCAA",BasicStats!$B:$B,0),COLUMN()+1))</f>
        <v>452</v>
      </c>
      <c r="AD287">
        <f>IFERROR(INDEX(BasicStats!$A:$AH,MATCH($A287,BasicStats!$B:$B,0),COLUMN()+1),INDEX(BasicStats!$A:$AH,MATCH($A287&amp;" NCAA",BasicStats!$B:$B,0),COLUMN()+1))</f>
        <v>215</v>
      </c>
      <c r="AE287">
        <f>IFERROR(INDEX(BasicStats!$A:$AH,MATCH($A287,BasicStats!$B:$B,0),COLUMN()+1),INDEX(BasicStats!$A:$AH,MATCH($A287&amp;" NCAA",BasicStats!$B:$B,0),COLUMN()+1))</f>
        <v>80</v>
      </c>
      <c r="AF287">
        <f>IFERROR(INDEX(BasicStats!$A:$AH,MATCH($A287,BasicStats!$B:$B,0),COLUMN()+1),INDEX(BasicStats!$A:$AH,MATCH($A287&amp;" NCAA",BasicStats!$B:$B,0),COLUMN()+1))</f>
        <v>536</v>
      </c>
      <c r="AG287" s="38">
        <f>IFERROR(INDEX(AdvancedStats!$A:$AD,MATCH($A287,AdvancedStats!$B:$B,0),COLUMN()-15),INDEX(AdvancedStats!$A:$AD,MATCH($A287&amp;" NCAA",AdvancedStats!$B:$B,0),COLUMN()-15))</f>
        <v>67.599999999999994</v>
      </c>
      <c r="AH287" s="38">
        <f>IFERROR(INDEX(AdvancedStats!$A:$AD,MATCH($A287,AdvancedStats!$B:$B,0),COLUMN()-15),INDEX(AdvancedStats!$A:$AD,MATCH($A287&amp;" NCAA",AdvancedStats!$B:$B,0),COLUMN()-15))</f>
        <v>99.6</v>
      </c>
      <c r="AI287" s="38">
        <f>IFERROR(INDEX(AdvancedStats!$A:$AD,MATCH($A287,AdvancedStats!$B:$B,0),COLUMN()-15),INDEX(AdvancedStats!$A:$AD,MATCH($A287&amp;" NCAA",AdvancedStats!$B:$B,0),COLUMN()-15))</f>
        <v>0.36899999999999999</v>
      </c>
      <c r="AJ287" s="38">
        <f>IFERROR(INDEX(AdvancedStats!$A:$AD,MATCH($A287,AdvancedStats!$B:$B,0),COLUMN()-15),INDEX(AdvancedStats!$A:$AD,MATCH($A287&amp;" NCAA",AdvancedStats!$B:$B,0),COLUMN()-15))</f>
        <v>0.40100000000000002</v>
      </c>
      <c r="AK287" s="38">
        <f>IFERROR(INDEX(AdvancedStats!$A:$AD,MATCH($A287,AdvancedStats!$B:$B,0),COLUMN()-15),INDEX(AdvancedStats!$A:$AD,MATCH($A287&amp;" NCAA",AdvancedStats!$B:$B,0),COLUMN()-15))</f>
        <v>0.54500000000000004</v>
      </c>
      <c r="AL287" s="38">
        <f>IFERROR(INDEX(AdvancedStats!$A:$AD,MATCH($A287,AdvancedStats!$B:$B,0),COLUMN()-15),INDEX(AdvancedStats!$A:$AD,MATCH($A287&amp;" NCAA",AdvancedStats!$B:$B,0),COLUMN()-15))</f>
        <v>52.2</v>
      </c>
      <c r="AM287" s="38">
        <f>IFERROR(INDEX(AdvancedStats!$A:$AD,MATCH($A287,AdvancedStats!$B:$B,0),COLUMN()-15),INDEX(AdvancedStats!$A:$AD,MATCH($A287&amp;" NCAA",AdvancedStats!$B:$B,0),COLUMN()-15))</f>
        <v>59.1</v>
      </c>
      <c r="AN287" s="38">
        <f>IFERROR(INDEX(AdvancedStats!$A:$AD,MATCH($A287,AdvancedStats!$B:$B,0),COLUMN()-15),INDEX(AdvancedStats!$A:$AD,MATCH($A287&amp;" NCAA",AdvancedStats!$B:$B,0),COLUMN()-15))</f>
        <v>9.6</v>
      </c>
      <c r="AO287" s="38">
        <f>IFERROR(INDEX(AdvancedStats!$A:$AD,MATCH($A287,AdvancedStats!$B:$B,0),COLUMN()-15),INDEX(AdvancedStats!$A:$AD,MATCH($A287&amp;" NCAA",AdvancedStats!$B:$B,0),COLUMN()-15))</f>
        <v>7.1</v>
      </c>
      <c r="AP287" s="38">
        <f>IFERROR(INDEX(AdvancedStats!$A:$AD,MATCH($A287,AdvancedStats!$B:$B,0),COLUMN()-15),INDEX(AdvancedStats!$A:$AD,MATCH($A287&amp;" NCAA",AdvancedStats!$B:$B,0),COLUMN()-15))</f>
        <v>0.50900000000000001</v>
      </c>
      <c r="AQ287" s="38">
        <f>IFERROR(INDEX(AdvancedStats!$A:$AD,MATCH($A287,AdvancedStats!$B:$B,0),COLUMN()-15),INDEX(AdvancedStats!$A:$AD,MATCH($A287&amp;" NCAA",AdvancedStats!$B:$B,0),COLUMN()-15))</f>
        <v>20.8</v>
      </c>
      <c r="AR287" s="38">
        <f>IFERROR(INDEX(AdvancedStats!$A:$AD,MATCH($A287,AdvancedStats!$B:$B,0),COLUMN()-15),INDEX(AdvancedStats!$A:$AD,MATCH($A287&amp;" NCAA",AdvancedStats!$B:$B,0),COLUMN()-15))</f>
        <v>32.5</v>
      </c>
      <c r="AS287" s="38">
        <f>IFERROR(INDEX(AdvancedStats!$A:$AD,MATCH($A287,AdvancedStats!$B:$B,0),COLUMN()-15),INDEX(AdvancedStats!$A:$AD,MATCH($A287&amp;" NCAA",AdvancedStats!$B:$B,0),COLUMN()-15))</f>
        <v>0.26500000000000001</v>
      </c>
      <c r="AT287" s="39">
        <f>IFERROR(INDEX(AdvancedOpponentStats!$A:$AD,MATCH($A287,AdvancedOpponentStats!$B:$B,0),COLUMN()-27),INDEX(AdvancedOpponentStats!$A:$AD,MATCH($A287&amp;" NCAA",AdvancedOpponentStats!$B:$B,0),COLUMN()-27))</f>
        <v>99.8</v>
      </c>
      <c r="AU287" s="39">
        <f>IFERROR(INDEX(AdvancedOpponentStats!$A:$AD,MATCH($A287,AdvancedOpponentStats!$B:$B,0),COLUMN()-27),INDEX(AdvancedOpponentStats!$A:$AD,MATCH($A287&amp;" NCAA",AdvancedOpponentStats!$B:$B,0),COLUMN()-27))</f>
        <v>0.38500000000000001</v>
      </c>
      <c r="AV287" s="39">
        <f>IFERROR(INDEX(AdvancedOpponentStats!$A:$AD,MATCH($A287,AdvancedOpponentStats!$B:$B,0),COLUMN()-27),INDEX(AdvancedOpponentStats!$A:$AD,MATCH($A287&amp;" NCAA",AdvancedOpponentStats!$B:$B,0),COLUMN()-27))</f>
        <v>0.35099999999999998</v>
      </c>
      <c r="AW287" s="39">
        <f>IFERROR(INDEX(AdvancedOpponentStats!$A:$AD,MATCH($A287,AdvancedOpponentStats!$B:$B,0),COLUMN()-27),INDEX(AdvancedOpponentStats!$A:$AD,MATCH($A287&amp;" NCAA",AdvancedOpponentStats!$B:$B,0),COLUMN()-27))</f>
        <v>0.54200000000000004</v>
      </c>
      <c r="AX287" s="39">
        <f>IFERROR(INDEX(AdvancedOpponentStats!$A:$AD,MATCH($A287,AdvancedOpponentStats!$B:$B,0),COLUMN()-27),INDEX(AdvancedOpponentStats!$A:$AD,MATCH($A287&amp;" NCAA",AdvancedOpponentStats!$B:$B,0),COLUMN()-27))</f>
        <v>47.8</v>
      </c>
      <c r="AY287" s="39">
        <f>IFERROR(INDEX(AdvancedOpponentStats!$A:$AD,MATCH($A287,AdvancedOpponentStats!$B:$B,0),COLUMN()-27),INDEX(AdvancedOpponentStats!$A:$AD,MATCH($A287&amp;" NCAA",AdvancedOpponentStats!$B:$B,0),COLUMN()-27))</f>
        <v>46.5</v>
      </c>
      <c r="AZ287" s="39">
        <f>IFERROR(INDEX(AdvancedOpponentStats!$A:$AD,MATCH($A287,AdvancedOpponentStats!$B:$B,0),COLUMN()-27),INDEX(AdvancedOpponentStats!$A:$AD,MATCH($A287&amp;" NCAA",AdvancedOpponentStats!$B:$B,0),COLUMN()-27))</f>
        <v>10.4</v>
      </c>
      <c r="BA287" s="39">
        <f>IFERROR(INDEX(AdvancedOpponentStats!$A:$AD,MATCH($A287,AdvancedOpponentStats!$B:$B,0),COLUMN()-27),INDEX(AdvancedOpponentStats!$A:$AD,MATCH($A287&amp;" NCAA",AdvancedOpponentStats!$B:$B,0),COLUMN()-27))</f>
        <v>11.6</v>
      </c>
      <c r="BB287" s="39">
        <f>IFERROR(INDEX(AdvancedOpponentStats!$A:$AD,MATCH($A287,AdvancedOpponentStats!$B:$B,0),COLUMN()-27),INDEX(AdvancedOpponentStats!$A:$AD,MATCH($A287&amp;" NCAA",AdvancedOpponentStats!$B:$B,0),COLUMN()-27))</f>
        <v>0.5</v>
      </c>
      <c r="BC287" s="39">
        <f>IFERROR(INDEX(AdvancedOpponentStats!$A:$AD,MATCH($A287,AdvancedOpponentStats!$B:$B,0),COLUMN()-27),INDEX(AdvancedOpponentStats!$A:$AD,MATCH($A287&amp;" NCAA",AdvancedOpponentStats!$B:$B,0),COLUMN()-27))</f>
        <v>19</v>
      </c>
      <c r="BD287" s="39">
        <f>IFERROR(INDEX(AdvancedOpponentStats!$A:$AD,MATCH($A287,AdvancedOpponentStats!$B:$B,0),COLUMN()-27),INDEX(AdvancedOpponentStats!$A:$AD,MATCH($A287&amp;" NCAA",AdvancedOpponentStats!$B:$B,0),COLUMN()-27))</f>
        <v>28.2</v>
      </c>
      <c r="BE287" s="39">
        <f>IFERROR(INDEX(AdvancedOpponentStats!$A:$AD,MATCH($A287,AdvancedOpponentStats!$B:$B,0),COLUMN()-27),INDEX(AdvancedOpponentStats!$A:$AD,MATCH($A287&amp;" NCAA",AdvancedOpponentStats!$B:$B,0),COLUMN()-27))</f>
        <v>0.28299999999999997</v>
      </c>
      <c r="BF287" s="41">
        <f>IFERROR(INDEX(TeamRankings!$A:$R,MATCH($A287,TeamRankings!$B:$B,0),COLUMN()-49),INDEX(TeamRankings!$A:$R,MATCH($A287&amp;" NCAA",TeamRankings!$B:$B,0),COLUMN()-49))</f>
        <v>-0.12</v>
      </c>
      <c r="BG287" s="41">
        <f>IFERROR(INDEX(TeamRankings!$A:$R,MATCH($A287,TeamRankings!$B:$B,0),COLUMN()-48),INDEX(TeamRankings!$A:$R,MATCH($A287&amp;" NCAA",TeamRankings!$B:$B,0),COLUMN()-48))</f>
        <v>-6.3</v>
      </c>
      <c r="BH287" s="41">
        <f>IFERROR(INDEX(TeamRankings!$A:$R,MATCH($A287,TeamRankings!$B:$B,0),COLUMN()-47),INDEX(TeamRankings!$A:$R,MATCH($A287&amp;" NCAA",TeamRankings!$B:$B,0),COLUMN()-47))</f>
        <v>-8.8800000000000008</v>
      </c>
      <c r="BI287" s="41">
        <f>IFERROR(INDEX(TeamRankings!$A:$R,MATCH($A287,TeamRankings!$B:$B,0),COLUMN()-47),INDEX(TeamRankings!$A:$R,MATCH($A287&amp;" NCAA",TeamRankings!$B:$B,0),COLUMN()-47))</f>
        <v>1.29</v>
      </c>
      <c r="BJ287" s="41">
        <f>IFERROR(INDEX(TeamRankings!$A:$R,MATCH($A287,TeamRankings!$B:$B,0),COLUMN()-47),INDEX(TeamRankings!$A:$R,MATCH($A287&amp;" NCAA",TeamRankings!$B:$B,0),COLUMN()-47))</f>
        <v>-7.59</v>
      </c>
      <c r="BK287" s="41">
        <f>IFERROR(INDEX(TeamRankings!$A:$R,MATCH($A287,TeamRankings!$B:$B,0),COLUMN()-47),INDEX(TeamRankings!$A:$R,MATCH($A287&amp;" NCAA",TeamRankings!$B:$B,0),COLUMN()-47))</f>
        <v>96.31</v>
      </c>
      <c r="BL287" s="41">
        <f>IFERROR(INDEX(TeamRankings!$A:$R,MATCH($A287,TeamRankings!$B:$B,0),COLUMN()-47),INDEX(TeamRankings!$A:$R,MATCH($A287&amp;" NCAA",TeamRankings!$B:$B,0),COLUMN()-47))</f>
        <v>105.93</v>
      </c>
      <c r="BM287" s="41">
        <f>IFERROR(INDEX(TeamRankings!$A:$R,MATCH($A287,TeamRankings!$B:$B,0),COLUMN()-47),INDEX(TeamRankings!$A:$R,MATCH($A287&amp;" NCAA",TeamRankings!$B:$B,0),COLUMN()-47))</f>
        <v>-9.6199999999999992</v>
      </c>
      <c r="BN287">
        <f t="shared" si="78"/>
        <v>283</v>
      </c>
      <c r="BO287">
        <f t="shared" si="79"/>
        <v>217</v>
      </c>
      <c r="BP287">
        <f t="shared" si="65"/>
        <v>67.393939393939391</v>
      </c>
      <c r="BQ287" s="41" t="str">
        <f>INDEX(TeamRankings!$A:$R,MATCH($A287,TeamRankings!$B:$B,0),3)</f>
        <v>Southland</v>
      </c>
      <c r="BR287" s="40">
        <f t="shared" si="66"/>
        <v>-0.20000000000000284</v>
      </c>
      <c r="BS287" s="40">
        <f t="shared" si="67"/>
        <v>-1.6000000000000014E-2</v>
      </c>
      <c r="BT287" s="40">
        <f t="shared" si="68"/>
        <v>5.0000000000000044E-2</v>
      </c>
      <c r="BU287" s="40">
        <f t="shared" si="69"/>
        <v>3.0000000000000027E-3</v>
      </c>
      <c r="BV287" s="40">
        <f t="shared" si="70"/>
        <v>4.4000000000000057</v>
      </c>
      <c r="BW287" s="40">
        <f t="shared" si="71"/>
        <v>12.600000000000001</v>
      </c>
      <c r="BX287" s="40">
        <f t="shared" si="72"/>
        <v>-0.80000000000000071</v>
      </c>
      <c r="BY287" s="40">
        <f t="shared" si="73"/>
        <v>-4.5</v>
      </c>
      <c r="BZ287" s="40">
        <f t="shared" si="74"/>
        <v>9.000000000000008E-3</v>
      </c>
      <c r="CA287" s="40">
        <f t="shared" si="75"/>
        <v>1.8000000000000007</v>
      </c>
      <c r="CB287" s="40">
        <f t="shared" si="76"/>
        <v>4.3000000000000007</v>
      </c>
      <c r="CC287" s="40">
        <f t="shared" si="77"/>
        <v>-1.799999999999996E-2</v>
      </c>
    </row>
    <row r="288" spans="1:81" x14ac:dyDescent="0.25">
      <c r="A288" t="s">
        <v>408</v>
      </c>
      <c r="B288">
        <f>IFERROR(INDEX(BasicStats!$A:$AH,MATCH($A288,BasicStats!$B:$B,0),COLUMN()+1),INDEX(BasicStats!$A:$AH,MATCH($A288&amp;" NCAA",BasicStats!$B:$B,0),COLUMN()+1))</f>
        <v>33</v>
      </c>
      <c r="C288">
        <f>IFERROR(INDEX(BasicStats!$A:$AH,MATCH($A288,BasicStats!$B:$B,0),COLUMN()+1),INDEX(BasicStats!$A:$AH,MATCH($A288&amp;" NCAA",BasicStats!$B:$B,0),COLUMN()+1))</f>
        <v>16</v>
      </c>
      <c r="D288">
        <f>IFERROR(INDEX(BasicStats!$A:$AH,MATCH($A288,BasicStats!$B:$B,0),COLUMN()+1),INDEX(BasicStats!$A:$AH,MATCH($A288&amp;" NCAA",BasicStats!$B:$B,0),COLUMN()+1))</f>
        <v>17</v>
      </c>
      <c r="E288">
        <f>IFERROR(INDEX(BasicStats!$A:$AH,MATCH($A288,BasicStats!$B:$B,0),COLUMN()+1),INDEX(BasicStats!$A:$AH,MATCH($A288&amp;" NCAA",BasicStats!$B:$B,0),COLUMN()+1))</f>
        <v>0.48499999999999999</v>
      </c>
      <c r="F288">
        <f>IFERROR(INDEX(BasicStats!$A:$AH,MATCH($A288,BasicStats!$B:$B,0),COLUMN()+1),INDEX(BasicStats!$A:$AH,MATCH($A288&amp;" NCAA",BasicStats!$B:$B,0),COLUMN()+1))</f>
        <v>8.25</v>
      </c>
      <c r="G288">
        <f>IFERROR(INDEX(BasicStats!$A:$AH,MATCH($A288,BasicStats!$B:$B,0),COLUMN()+1),INDEX(BasicStats!$A:$AH,MATCH($A288&amp;" NCAA",BasicStats!$B:$B,0),COLUMN()+1))</f>
        <v>4.9800000000000004</v>
      </c>
      <c r="H288">
        <f>IFERROR(INDEX(BasicStats!$A:$AH,MATCH($A288,BasicStats!$B:$B,0),COLUMN()+1),INDEX(BasicStats!$A:$AH,MATCH($A288&amp;" NCAA",BasicStats!$B:$B,0),COLUMN()+1))</f>
        <v>8</v>
      </c>
      <c r="I288">
        <f>IFERROR(INDEX(BasicStats!$A:$AH,MATCH($A288,BasicStats!$B:$B,0),COLUMN()+1),INDEX(BasicStats!$A:$AH,MATCH($A288&amp;" NCAA",BasicStats!$B:$B,0),COLUMN()+1))</f>
        <v>10</v>
      </c>
      <c r="J288">
        <f>IFERROR(INDEX(BasicStats!$A:$AH,MATCH($A288,BasicStats!$B:$B,0),COLUMN()+1),INDEX(BasicStats!$A:$AH,MATCH($A288&amp;" NCAA",BasicStats!$B:$B,0),COLUMN()+1))</f>
        <v>12</v>
      </c>
      <c r="K288">
        <f>IFERROR(INDEX(BasicStats!$A:$AH,MATCH($A288,BasicStats!$B:$B,0),COLUMN()+1),INDEX(BasicStats!$A:$AH,MATCH($A288&amp;" NCAA",BasicStats!$B:$B,0),COLUMN()+1))</f>
        <v>5</v>
      </c>
      <c r="L288">
        <f>IFERROR(INDEX(BasicStats!$A:$AH,MATCH($A288,BasicStats!$B:$B,0),COLUMN()+1),INDEX(BasicStats!$A:$AH,MATCH($A288&amp;" NCAA",BasicStats!$B:$B,0),COLUMN()+1))</f>
        <v>2</v>
      </c>
      <c r="M288">
        <f>IFERROR(INDEX(BasicStats!$A:$AH,MATCH($A288,BasicStats!$B:$B,0),COLUMN()+1),INDEX(BasicStats!$A:$AH,MATCH($A288&amp;" NCAA",BasicStats!$B:$B,0),COLUMN()+1))</f>
        <v>9</v>
      </c>
      <c r="N288">
        <f>IFERROR(INDEX(BasicStats!$A:$AH,MATCH($A288,BasicStats!$B:$B,0),COLUMN()+1),INDEX(BasicStats!$A:$AH,MATCH($A288&amp;" NCAA",BasicStats!$B:$B,0),COLUMN()+1))</f>
        <v>2518</v>
      </c>
      <c r="O288">
        <f>IFERROR(INDEX(BasicStats!$A:$AH,MATCH($A288,BasicStats!$B:$B,0),COLUMN()+1),INDEX(BasicStats!$A:$AH,MATCH($A288&amp;" NCAA",BasicStats!$B:$B,0),COLUMN()+1))</f>
        <v>2410</v>
      </c>
      <c r="P288">
        <f>IFERROR(INDEX(BasicStats!$A:$AH,MATCH($A288,BasicStats!$B:$B,0),COLUMN()+1),INDEX(BasicStats!$A:$AH,MATCH($A288&amp;" NCAA",BasicStats!$B:$B,0),COLUMN()+1))</f>
        <v>0</v>
      </c>
      <c r="Q288">
        <f>IFERROR(INDEX(BasicStats!$A:$AH,MATCH($A288,BasicStats!$B:$B,0),COLUMN()+1),INDEX(BasicStats!$A:$AH,MATCH($A288&amp;" NCAA",BasicStats!$B:$B,0),COLUMN()+1))</f>
        <v>1340</v>
      </c>
      <c r="R288">
        <f>IFERROR(INDEX(BasicStats!$A:$AH,MATCH($A288,BasicStats!$B:$B,0),COLUMN()+1),INDEX(BasicStats!$A:$AH,MATCH($A288&amp;" NCAA",BasicStats!$B:$B,0),COLUMN()+1))</f>
        <v>937</v>
      </c>
      <c r="S288">
        <f>IFERROR(INDEX(BasicStats!$A:$AH,MATCH($A288,BasicStats!$B:$B,0),COLUMN()+1),INDEX(BasicStats!$A:$AH,MATCH($A288&amp;" NCAA",BasicStats!$B:$B,0),COLUMN()+1))</f>
        <v>2039</v>
      </c>
      <c r="T288">
        <f>IFERROR(INDEX(BasicStats!$A:$AH,MATCH($A288,BasicStats!$B:$B,0),COLUMN()+1),INDEX(BasicStats!$A:$AH,MATCH($A288&amp;" NCAA",BasicStats!$B:$B,0),COLUMN()+1))</f>
        <v>0.46</v>
      </c>
      <c r="U288">
        <f>IFERROR(INDEX(BasicStats!$A:$AH,MATCH($A288,BasicStats!$B:$B,0),COLUMN()+1),INDEX(BasicStats!$A:$AH,MATCH($A288&amp;" NCAA",BasicStats!$B:$B,0),COLUMN()+1))</f>
        <v>281</v>
      </c>
      <c r="V288">
        <f>IFERROR(INDEX(BasicStats!$A:$AH,MATCH($A288,BasicStats!$B:$B,0),COLUMN()+1),INDEX(BasicStats!$A:$AH,MATCH($A288&amp;" NCAA",BasicStats!$B:$B,0),COLUMN()+1))</f>
        <v>735</v>
      </c>
      <c r="W288">
        <f>IFERROR(INDEX(BasicStats!$A:$AH,MATCH($A288,BasicStats!$B:$B,0),COLUMN()+1),INDEX(BasicStats!$A:$AH,MATCH($A288&amp;" NCAA",BasicStats!$B:$B,0),COLUMN()+1))</f>
        <v>0.38200000000000001</v>
      </c>
      <c r="X288">
        <f>IFERROR(INDEX(BasicStats!$A:$AH,MATCH($A288,BasicStats!$B:$B,0),COLUMN()+1),INDEX(BasicStats!$A:$AH,MATCH($A288&amp;" NCAA",BasicStats!$B:$B,0),COLUMN()+1))</f>
        <v>363</v>
      </c>
      <c r="Y288">
        <f>IFERROR(INDEX(BasicStats!$A:$AH,MATCH($A288,BasicStats!$B:$B,0),COLUMN()+1),INDEX(BasicStats!$A:$AH,MATCH($A288&amp;" NCAA",BasicStats!$B:$B,0),COLUMN()+1))</f>
        <v>563</v>
      </c>
      <c r="Z288">
        <f>IFERROR(INDEX(BasicStats!$A:$AH,MATCH($A288,BasicStats!$B:$B,0),COLUMN()+1),INDEX(BasicStats!$A:$AH,MATCH($A288&amp;" NCAA",BasicStats!$B:$B,0),COLUMN()+1))</f>
        <v>0.64500000000000002</v>
      </c>
      <c r="AA288">
        <f>IFERROR(INDEX(BasicStats!$A:$AH,MATCH($A288,BasicStats!$B:$B,0),COLUMN()+1),INDEX(BasicStats!$A:$AH,MATCH($A288&amp;" NCAA",BasicStats!$B:$B,0),COLUMN()+1))</f>
        <v>324</v>
      </c>
      <c r="AB288">
        <f>IFERROR(INDEX(BasicStats!$A:$AH,MATCH($A288,BasicStats!$B:$B,0),COLUMN()+1),INDEX(BasicStats!$A:$AH,MATCH($A288&amp;" NCAA",BasicStats!$B:$B,0),COLUMN()+1))</f>
        <v>1188</v>
      </c>
      <c r="AC288">
        <f>IFERROR(INDEX(BasicStats!$A:$AH,MATCH($A288,BasicStats!$B:$B,0),COLUMN()+1),INDEX(BasicStats!$A:$AH,MATCH($A288&amp;" NCAA",BasicStats!$B:$B,0),COLUMN()+1))</f>
        <v>536</v>
      </c>
      <c r="AD288">
        <f>IFERROR(INDEX(BasicStats!$A:$AH,MATCH($A288,BasicStats!$B:$B,0),COLUMN()+1),INDEX(BasicStats!$A:$AH,MATCH($A288&amp;" NCAA",BasicStats!$B:$B,0),COLUMN()+1))</f>
        <v>202</v>
      </c>
      <c r="AE288">
        <f>IFERROR(INDEX(BasicStats!$A:$AH,MATCH($A288,BasicStats!$B:$B,0),COLUMN()+1),INDEX(BasicStats!$A:$AH,MATCH($A288&amp;" NCAA",BasicStats!$B:$B,0),COLUMN()+1))</f>
        <v>117</v>
      </c>
      <c r="AF288">
        <f>IFERROR(INDEX(BasicStats!$A:$AH,MATCH($A288,BasicStats!$B:$B,0),COLUMN()+1),INDEX(BasicStats!$A:$AH,MATCH($A288&amp;" NCAA",BasicStats!$B:$B,0),COLUMN()+1))</f>
        <v>392</v>
      </c>
      <c r="AG288" s="38">
        <f>IFERROR(INDEX(AdvancedStats!$A:$AD,MATCH($A288,AdvancedStats!$B:$B,0),COLUMN()-15),INDEX(AdvancedStats!$A:$AD,MATCH($A288&amp;" NCAA",AdvancedStats!$B:$B,0),COLUMN()-15))</f>
        <v>71</v>
      </c>
      <c r="AH288" s="38">
        <f>IFERROR(INDEX(AdvancedStats!$A:$AD,MATCH($A288,AdvancedStats!$B:$B,0),COLUMN()-15),INDEX(AdvancedStats!$A:$AD,MATCH($A288&amp;" NCAA",AdvancedStats!$B:$B,0),COLUMN()-15))</f>
        <v>105.8</v>
      </c>
      <c r="AI288" s="38">
        <f>IFERROR(INDEX(AdvancedStats!$A:$AD,MATCH($A288,AdvancedStats!$B:$B,0),COLUMN()-15),INDEX(AdvancedStats!$A:$AD,MATCH($A288&amp;" NCAA",AdvancedStats!$B:$B,0),COLUMN()-15))</f>
        <v>0.27600000000000002</v>
      </c>
      <c r="AJ288" s="38">
        <f>IFERROR(INDEX(AdvancedStats!$A:$AD,MATCH($A288,AdvancedStats!$B:$B,0),COLUMN()-15),INDEX(AdvancedStats!$A:$AD,MATCH($A288&amp;" NCAA",AdvancedStats!$B:$B,0),COLUMN()-15))</f>
        <v>0.36</v>
      </c>
      <c r="AK288" s="38">
        <f>IFERROR(INDEX(AdvancedStats!$A:$AD,MATCH($A288,AdvancedStats!$B:$B,0),COLUMN()-15),INDEX(AdvancedStats!$A:$AD,MATCH($A288&amp;" NCAA",AdvancedStats!$B:$B,0),COLUMN()-15))</f>
        <v>0.54600000000000004</v>
      </c>
      <c r="AL288" s="38">
        <f>IFERROR(INDEX(AdvancedStats!$A:$AD,MATCH($A288,AdvancedStats!$B:$B,0),COLUMN()-15),INDEX(AdvancedStats!$A:$AD,MATCH($A288&amp;" NCAA",AdvancedStats!$B:$B,0),COLUMN()-15))</f>
        <v>48.7</v>
      </c>
      <c r="AM288" s="38">
        <f>IFERROR(INDEX(AdvancedStats!$A:$AD,MATCH($A288,AdvancedStats!$B:$B,0),COLUMN()-15),INDEX(AdvancedStats!$A:$AD,MATCH($A288&amp;" NCAA",AdvancedStats!$B:$B,0),COLUMN()-15))</f>
        <v>57.2</v>
      </c>
      <c r="AN288" s="38">
        <f>IFERROR(INDEX(AdvancedStats!$A:$AD,MATCH($A288,AdvancedStats!$B:$B,0),COLUMN()-15),INDEX(AdvancedStats!$A:$AD,MATCH($A288&amp;" NCAA",AdvancedStats!$B:$B,0),COLUMN()-15))</f>
        <v>8.5</v>
      </c>
      <c r="AO288" s="38">
        <f>IFERROR(INDEX(AdvancedStats!$A:$AD,MATCH($A288,AdvancedStats!$B:$B,0),COLUMN()-15),INDEX(AdvancedStats!$A:$AD,MATCH($A288&amp;" NCAA",AdvancedStats!$B:$B,0),COLUMN()-15))</f>
        <v>9.4</v>
      </c>
      <c r="AP288" s="38">
        <f>IFERROR(INDEX(AdvancedStats!$A:$AD,MATCH($A288,AdvancedStats!$B:$B,0),COLUMN()-15),INDEX(AdvancedStats!$A:$AD,MATCH($A288&amp;" NCAA",AdvancedStats!$B:$B,0),COLUMN()-15))</f>
        <v>0.52800000000000002</v>
      </c>
      <c r="AQ288" s="38">
        <f>IFERROR(INDEX(AdvancedStats!$A:$AD,MATCH($A288,AdvancedStats!$B:$B,0),COLUMN()-15),INDEX(AdvancedStats!$A:$AD,MATCH($A288&amp;" NCAA",AdvancedStats!$B:$B,0),COLUMN()-15))</f>
        <v>14.5</v>
      </c>
      <c r="AR288" s="38">
        <f>IFERROR(INDEX(AdvancedStats!$A:$AD,MATCH($A288,AdvancedStats!$B:$B,0),COLUMN()-15),INDEX(AdvancedStats!$A:$AD,MATCH($A288&amp;" NCAA",AdvancedStats!$B:$B,0),COLUMN()-15))</f>
        <v>26.9</v>
      </c>
      <c r="AS288" s="38">
        <f>IFERROR(INDEX(AdvancedStats!$A:$AD,MATCH($A288,AdvancedStats!$B:$B,0),COLUMN()-15),INDEX(AdvancedStats!$A:$AD,MATCH($A288&amp;" NCAA",AdvancedStats!$B:$B,0),COLUMN()-15))</f>
        <v>0.17799999999999999</v>
      </c>
      <c r="AT288" s="39">
        <f>IFERROR(INDEX(AdvancedOpponentStats!$A:$AD,MATCH($A288,AdvancedOpponentStats!$B:$B,0),COLUMN()-27),INDEX(AdvancedOpponentStats!$A:$AD,MATCH($A288&amp;" NCAA",AdvancedOpponentStats!$B:$B,0),COLUMN()-27))</f>
        <v>101.3</v>
      </c>
      <c r="AU288" s="39">
        <f>IFERROR(INDEX(AdvancedOpponentStats!$A:$AD,MATCH($A288,AdvancedOpponentStats!$B:$B,0),COLUMN()-27),INDEX(AdvancedOpponentStats!$A:$AD,MATCH($A288&amp;" NCAA",AdvancedOpponentStats!$B:$B,0),COLUMN()-27))</f>
        <v>0.3</v>
      </c>
      <c r="AV288" s="39">
        <f>IFERROR(INDEX(AdvancedOpponentStats!$A:$AD,MATCH($A288,AdvancedOpponentStats!$B:$B,0),COLUMN()-27),INDEX(AdvancedOpponentStats!$A:$AD,MATCH($A288&amp;" NCAA",AdvancedOpponentStats!$B:$B,0),COLUMN()-27))</f>
        <v>0.38700000000000001</v>
      </c>
      <c r="AW288" s="39">
        <f>IFERROR(INDEX(AdvancedOpponentStats!$A:$AD,MATCH($A288,AdvancedOpponentStats!$B:$B,0),COLUMN()-27),INDEX(AdvancedOpponentStats!$A:$AD,MATCH($A288&amp;" NCAA",AdvancedOpponentStats!$B:$B,0),COLUMN()-27))</f>
        <v>0.51900000000000002</v>
      </c>
      <c r="AX288" s="39">
        <f>IFERROR(INDEX(AdvancedOpponentStats!$A:$AD,MATCH($A288,AdvancedOpponentStats!$B:$B,0),COLUMN()-27),INDEX(AdvancedOpponentStats!$A:$AD,MATCH($A288&amp;" NCAA",AdvancedOpponentStats!$B:$B,0),COLUMN()-27))</f>
        <v>51.3</v>
      </c>
      <c r="AY288" s="39">
        <f>IFERROR(INDEX(AdvancedOpponentStats!$A:$AD,MATCH($A288,AdvancedOpponentStats!$B:$B,0),COLUMN()-27),INDEX(AdvancedOpponentStats!$A:$AD,MATCH($A288&amp;" NCAA",AdvancedOpponentStats!$B:$B,0),COLUMN()-27))</f>
        <v>55</v>
      </c>
      <c r="AZ288" s="39">
        <f>IFERROR(INDEX(AdvancedOpponentStats!$A:$AD,MATCH($A288,AdvancedOpponentStats!$B:$B,0),COLUMN()-27),INDEX(AdvancedOpponentStats!$A:$AD,MATCH($A288&amp;" NCAA",AdvancedOpponentStats!$B:$B,0),COLUMN()-27))</f>
        <v>8.1</v>
      </c>
      <c r="BA288" s="39">
        <f>IFERROR(INDEX(AdvancedOpponentStats!$A:$AD,MATCH($A288,AdvancedOpponentStats!$B:$B,0),COLUMN()-27),INDEX(AdvancedOpponentStats!$A:$AD,MATCH($A288&amp;" NCAA",AdvancedOpponentStats!$B:$B,0),COLUMN()-27))</f>
        <v>7.6</v>
      </c>
      <c r="BB288" s="39">
        <f>IFERROR(INDEX(AdvancedOpponentStats!$A:$AD,MATCH($A288,AdvancedOpponentStats!$B:$B,0),COLUMN()-27),INDEX(AdvancedOpponentStats!$A:$AD,MATCH($A288&amp;" NCAA",AdvancedOpponentStats!$B:$B,0),COLUMN()-27))</f>
        <v>0.49099999999999999</v>
      </c>
      <c r="BC288" s="39">
        <f>IFERROR(INDEX(AdvancedOpponentStats!$A:$AD,MATCH($A288,AdvancedOpponentStats!$B:$B,0),COLUMN()-27),INDEX(AdvancedOpponentStats!$A:$AD,MATCH($A288&amp;" NCAA",AdvancedOpponentStats!$B:$B,0),COLUMN()-27))</f>
        <v>15.7</v>
      </c>
      <c r="BD288" s="39">
        <f>IFERROR(INDEX(AdvancedOpponentStats!$A:$AD,MATCH($A288,AdvancedOpponentStats!$B:$B,0),COLUMN()-27),INDEX(AdvancedOpponentStats!$A:$AD,MATCH($A288&amp;" NCAA",AdvancedOpponentStats!$B:$B,0),COLUMN()-27))</f>
        <v>29.9</v>
      </c>
      <c r="BE288" s="39">
        <f>IFERROR(INDEX(AdvancedOpponentStats!$A:$AD,MATCH($A288,AdvancedOpponentStats!$B:$B,0),COLUMN()-27),INDEX(AdvancedOpponentStats!$A:$AD,MATCH($A288&amp;" NCAA",AdvancedOpponentStats!$B:$B,0),COLUMN()-27))</f>
        <v>0.20399999999999999</v>
      </c>
      <c r="BF288" s="41">
        <f>IFERROR(INDEX(TeamRankings!$A:$R,MATCH($A288,TeamRankings!$B:$B,0),COLUMN()-49),INDEX(TeamRankings!$A:$R,MATCH($A288&amp;" NCAA",TeamRankings!$B:$B,0),COLUMN()-49))</f>
        <v>3.27</v>
      </c>
      <c r="BG288" s="41">
        <f>IFERROR(INDEX(TeamRankings!$A:$R,MATCH($A288,TeamRankings!$B:$B,0),COLUMN()-48),INDEX(TeamRankings!$A:$R,MATCH($A288&amp;" NCAA",TeamRankings!$B:$B,0),COLUMN()-48))</f>
        <v>4.9800000000000004</v>
      </c>
      <c r="BH288" s="41">
        <f>IFERROR(INDEX(TeamRankings!$A:$R,MATCH($A288,TeamRankings!$B:$B,0),COLUMN()-47),INDEX(TeamRankings!$A:$R,MATCH($A288&amp;" NCAA",TeamRankings!$B:$B,0),COLUMN()-47))</f>
        <v>7.49</v>
      </c>
      <c r="BI288" s="41">
        <f>IFERROR(INDEX(TeamRankings!$A:$R,MATCH($A288,TeamRankings!$B:$B,0),COLUMN()-47),INDEX(TeamRankings!$A:$R,MATCH($A288&amp;" NCAA",TeamRankings!$B:$B,0),COLUMN()-47))</f>
        <v>0.76</v>
      </c>
      <c r="BJ288" s="41">
        <f>IFERROR(INDEX(TeamRankings!$A:$R,MATCH($A288,TeamRankings!$B:$B,0),COLUMN()-47),INDEX(TeamRankings!$A:$R,MATCH($A288&amp;" NCAA",TeamRankings!$B:$B,0),COLUMN()-47))</f>
        <v>8.25</v>
      </c>
      <c r="BK288" s="41">
        <f>IFERROR(INDEX(TeamRankings!$A:$R,MATCH($A288,TeamRankings!$B:$B,0),COLUMN()-47),INDEX(TeamRankings!$A:$R,MATCH($A288&amp;" NCAA",TeamRankings!$B:$B,0),COLUMN()-47))</f>
        <v>110.26</v>
      </c>
      <c r="BL288" s="41">
        <f>IFERROR(INDEX(TeamRankings!$A:$R,MATCH($A288,TeamRankings!$B:$B,0),COLUMN()-47),INDEX(TeamRankings!$A:$R,MATCH($A288&amp;" NCAA",TeamRankings!$B:$B,0),COLUMN()-47))</f>
        <v>98.15</v>
      </c>
      <c r="BM288" s="41">
        <f>IFERROR(INDEX(TeamRankings!$A:$R,MATCH($A288,TeamRankings!$B:$B,0),COLUMN()-47),INDEX(TeamRankings!$A:$R,MATCH($A288&amp;" NCAA",TeamRankings!$B:$B,0),COLUMN()-47))</f>
        <v>12.12</v>
      </c>
      <c r="BN288">
        <f t="shared" si="78"/>
        <v>64</v>
      </c>
      <c r="BO288">
        <f t="shared" si="79"/>
        <v>91</v>
      </c>
      <c r="BP288">
        <f t="shared" si="65"/>
        <v>76.303030303030297</v>
      </c>
      <c r="BQ288" s="41" t="str">
        <f>INDEX(TeamRankings!$A:$R,MATCH($A288,TeamRankings!$B:$B,0),3)</f>
        <v>Pac-12</v>
      </c>
      <c r="BR288" s="40">
        <f t="shared" si="66"/>
        <v>4.5</v>
      </c>
      <c r="BS288" s="40">
        <f t="shared" si="67"/>
        <v>-2.3999999999999966E-2</v>
      </c>
      <c r="BT288" s="40">
        <f t="shared" si="68"/>
        <v>-2.7000000000000024E-2</v>
      </c>
      <c r="BU288" s="40">
        <f t="shared" si="69"/>
        <v>2.7000000000000024E-2</v>
      </c>
      <c r="BV288" s="40">
        <f t="shared" si="70"/>
        <v>-2.5999999999999943</v>
      </c>
      <c r="BW288" s="40">
        <f t="shared" si="71"/>
        <v>2.2000000000000028</v>
      </c>
      <c r="BX288" s="40">
        <f t="shared" si="72"/>
        <v>0.40000000000000036</v>
      </c>
      <c r="BY288" s="40">
        <f t="shared" si="73"/>
        <v>1.8000000000000007</v>
      </c>
      <c r="BZ288" s="40">
        <f t="shared" si="74"/>
        <v>3.7000000000000033E-2</v>
      </c>
      <c r="CA288" s="40">
        <f t="shared" si="75"/>
        <v>-1.1999999999999993</v>
      </c>
      <c r="CB288" s="40">
        <f t="shared" si="76"/>
        <v>-3</v>
      </c>
      <c r="CC288" s="40">
        <f t="shared" si="77"/>
        <v>-2.5999999999999995E-2</v>
      </c>
    </row>
    <row r="289" spans="1:81" x14ac:dyDescent="0.25">
      <c r="A289" t="s">
        <v>409</v>
      </c>
      <c r="B289">
        <f>IFERROR(INDEX(BasicStats!$A:$AH,MATCH($A289,BasicStats!$B:$B,0),COLUMN()+1),INDEX(BasicStats!$A:$AH,MATCH($A289&amp;" NCAA",BasicStats!$B:$B,0),COLUMN()+1))</f>
        <v>31</v>
      </c>
      <c r="C289">
        <f>IFERROR(INDEX(BasicStats!$A:$AH,MATCH($A289,BasicStats!$B:$B,0),COLUMN()+1),INDEX(BasicStats!$A:$AH,MATCH($A289&amp;" NCAA",BasicStats!$B:$B,0),COLUMN()+1))</f>
        <v>10</v>
      </c>
      <c r="D289">
        <f>IFERROR(INDEX(BasicStats!$A:$AH,MATCH($A289,BasicStats!$B:$B,0),COLUMN()+1),INDEX(BasicStats!$A:$AH,MATCH($A289&amp;" NCAA",BasicStats!$B:$B,0),COLUMN()+1))</f>
        <v>21</v>
      </c>
      <c r="E289">
        <f>IFERROR(INDEX(BasicStats!$A:$AH,MATCH($A289,BasicStats!$B:$B,0),COLUMN()+1),INDEX(BasicStats!$A:$AH,MATCH($A289&amp;" NCAA",BasicStats!$B:$B,0),COLUMN()+1))</f>
        <v>0.32300000000000001</v>
      </c>
      <c r="F289">
        <f>IFERROR(INDEX(BasicStats!$A:$AH,MATCH($A289,BasicStats!$B:$B,0),COLUMN()+1),INDEX(BasicStats!$A:$AH,MATCH($A289&amp;" NCAA",BasicStats!$B:$B,0),COLUMN()+1))</f>
        <v>-14.45</v>
      </c>
      <c r="G289">
        <f>IFERROR(INDEX(BasicStats!$A:$AH,MATCH($A289,BasicStats!$B:$B,0),COLUMN()+1),INDEX(BasicStats!$A:$AH,MATCH($A289&amp;" NCAA",BasicStats!$B:$B,0),COLUMN()+1))</f>
        <v>-5.04</v>
      </c>
      <c r="H289">
        <f>IFERROR(INDEX(BasicStats!$A:$AH,MATCH($A289,BasicStats!$B:$B,0),COLUMN()+1),INDEX(BasicStats!$A:$AH,MATCH($A289&amp;" NCAA",BasicStats!$B:$B,0),COLUMN()+1))</f>
        <v>6</v>
      </c>
      <c r="I289">
        <f>IFERROR(INDEX(BasicStats!$A:$AH,MATCH($A289,BasicStats!$B:$B,0),COLUMN()+1),INDEX(BasicStats!$A:$AH,MATCH($A289&amp;" NCAA",BasicStats!$B:$B,0),COLUMN()+1))</f>
        <v>12</v>
      </c>
      <c r="J289">
        <f>IFERROR(INDEX(BasicStats!$A:$AH,MATCH($A289,BasicStats!$B:$B,0),COLUMN()+1),INDEX(BasicStats!$A:$AH,MATCH($A289&amp;" NCAA",BasicStats!$B:$B,0),COLUMN()+1))</f>
        <v>7</v>
      </c>
      <c r="K289">
        <f>IFERROR(INDEX(BasicStats!$A:$AH,MATCH($A289,BasicStats!$B:$B,0),COLUMN()+1),INDEX(BasicStats!$A:$AH,MATCH($A289&amp;" NCAA",BasicStats!$B:$B,0),COLUMN()+1))</f>
        <v>8</v>
      </c>
      <c r="L289">
        <f>IFERROR(INDEX(BasicStats!$A:$AH,MATCH($A289,BasicStats!$B:$B,0),COLUMN()+1),INDEX(BasicStats!$A:$AH,MATCH($A289&amp;" NCAA",BasicStats!$B:$B,0),COLUMN()+1))</f>
        <v>2</v>
      </c>
      <c r="M289">
        <f>IFERROR(INDEX(BasicStats!$A:$AH,MATCH($A289,BasicStats!$B:$B,0),COLUMN()+1),INDEX(BasicStats!$A:$AH,MATCH($A289&amp;" NCAA",BasicStats!$B:$B,0),COLUMN()+1))</f>
        <v>11</v>
      </c>
      <c r="N289">
        <f>IFERROR(INDEX(BasicStats!$A:$AH,MATCH($A289,BasicStats!$B:$B,0),COLUMN()+1),INDEX(BasicStats!$A:$AH,MATCH($A289&amp;" NCAA",BasicStats!$B:$B,0),COLUMN()+1))</f>
        <v>2265</v>
      </c>
      <c r="O289">
        <f>IFERROR(INDEX(BasicStats!$A:$AH,MATCH($A289,BasicStats!$B:$B,0),COLUMN()+1),INDEX(BasicStats!$A:$AH,MATCH($A289&amp;" NCAA",BasicStats!$B:$B,0),COLUMN()+1))</f>
        <v>2520</v>
      </c>
      <c r="P289">
        <f>IFERROR(INDEX(BasicStats!$A:$AH,MATCH($A289,BasicStats!$B:$B,0),COLUMN()+1),INDEX(BasicStats!$A:$AH,MATCH($A289&amp;" NCAA",BasicStats!$B:$B,0),COLUMN()+1))</f>
        <v>0</v>
      </c>
      <c r="Q289">
        <f>IFERROR(INDEX(BasicStats!$A:$AH,MATCH($A289,BasicStats!$B:$B,0),COLUMN()+1),INDEX(BasicStats!$A:$AH,MATCH($A289&amp;" NCAA",BasicStats!$B:$B,0),COLUMN()+1))</f>
        <v>1280</v>
      </c>
      <c r="R289">
        <f>IFERROR(INDEX(BasicStats!$A:$AH,MATCH($A289,BasicStats!$B:$B,0),COLUMN()+1),INDEX(BasicStats!$A:$AH,MATCH($A289&amp;" NCAA",BasicStats!$B:$B,0),COLUMN()+1))</f>
        <v>794</v>
      </c>
      <c r="S289">
        <f>IFERROR(INDEX(BasicStats!$A:$AH,MATCH($A289,BasicStats!$B:$B,0),COLUMN()+1),INDEX(BasicStats!$A:$AH,MATCH($A289&amp;" NCAA",BasicStats!$B:$B,0),COLUMN()+1))</f>
        <v>1898</v>
      </c>
      <c r="T289">
        <f>IFERROR(INDEX(BasicStats!$A:$AH,MATCH($A289,BasicStats!$B:$B,0),COLUMN()+1),INDEX(BasicStats!$A:$AH,MATCH($A289&amp;" NCAA",BasicStats!$B:$B,0),COLUMN()+1))</f>
        <v>0.41799999999999998</v>
      </c>
      <c r="U289">
        <f>IFERROR(INDEX(BasicStats!$A:$AH,MATCH($A289,BasicStats!$B:$B,0),COLUMN()+1),INDEX(BasicStats!$A:$AH,MATCH($A289&amp;" NCAA",BasicStats!$B:$B,0),COLUMN()+1))</f>
        <v>201</v>
      </c>
      <c r="V289">
        <f>IFERROR(INDEX(BasicStats!$A:$AH,MATCH($A289,BasicStats!$B:$B,0),COLUMN()+1),INDEX(BasicStats!$A:$AH,MATCH($A289&amp;" NCAA",BasicStats!$B:$B,0),COLUMN()+1))</f>
        <v>665</v>
      </c>
      <c r="W289">
        <f>IFERROR(INDEX(BasicStats!$A:$AH,MATCH($A289,BasicStats!$B:$B,0),COLUMN()+1),INDEX(BasicStats!$A:$AH,MATCH($A289&amp;" NCAA",BasicStats!$B:$B,0),COLUMN()+1))</f>
        <v>0.30199999999999999</v>
      </c>
      <c r="X289">
        <f>IFERROR(INDEX(BasicStats!$A:$AH,MATCH($A289,BasicStats!$B:$B,0),COLUMN()+1),INDEX(BasicStats!$A:$AH,MATCH($A289&amp;" NCAA",BasicStats!$B:$B,0),COLUMN()+1))</f>
        <v>476</v>
      </c>
      <c r="Y289">
        <f>IFERROR(INDEX(BasicStats!$A:$AH,MATCH($A289,BasicStats!$B:$B,0),COLUMN()+1),INDEX(BasicStats!$A:$AH,MATCH($A289&amp;" NCAA",BasicStats!$B:$B,0),COLUMN()+1))</f>
        <v>677</v>
      </c>
      <c r="Z289">
        <f>IFERROR(INDEX(BasicStats!$A:$AH,MATCH($A289,BasicStats!$B:$B,0),COLUMN()+1),INDEX(BasicStats!$A:$AH,MATCH($A289&amp;" NCAA",BasicStats!$B:$B,0),COLUMN()+1))</f>
        <v>0.70299999999999996</v>
      </c>
      <c r="AA289">
        <f>IFERROR(INDEX(BasicStats!$A:$AH,MATCH($A289,BasicStats!$B:$B,0),COLUMN()+1),INDEX(BasicStats!$A:$AH,MATCH($A289&amp;" NCAA",BasicStats!$B:$B,0),COLUMN()+1))</f>
        <v>351</v>
      </c>
      <c r="AB289">
        <f>IFERROR(INDEX(BasicStats!$A:$AH,MATCH($A289,BasicStats!$B:$B,0),COLUMN()+1),INDEX(BasicStats!$A:$AH,MATCH($A289&amp;" NCAA",BasicStats!$B:$B,0),COLUMN()+1))</f>
        <v>1079</v>
      </c>
      <c r="AC289">
        <f>IFERROR(INDEX(BasicStats!$A:$AH,MATCH($A289,BasicStats!$B:$B,0),COLUMN()+1),INDEX(BasicStats!$A:$AH,MATCH($A289&amp;" NCAA",BasicStats!$B:$B,0),COLUMN()+1))</f>
        <v>382</v>
      </c>
      <c r="AD289">
        <f>IFERROR(INDEX(BasicStats!$A:$AH,MATCH($A289,BasicStats!$B:$B,0),COLUMN()+1),INDEX(BasicStats!$A:$AH,MATCH($A289&amp;" NCAA",BasicStats!$B:$B,0),COLUMN()+1))</f>
        <v>198</v>
      </c>
      <c r="AE289">
        <f>IFERROR(INDEX(BasicStats!$A:$AH,MATCH($A289,BasicStats!$B:$B,0),COLUMN()+1),INDEX(BasicStats!$A:$AH,MATCH($A289&amp;" NCAA",BasicStats!$B:$B,0),COLUMN()+1))</f>
        <v>70</v>
      </c>
      <c r="AF289">
        <f>IFERROR(INDEX(BasicStats!$A:$AH,MATCH($A289,BasicStats!$B:$B,0),COLUMN()+1),INDEX(BasicStats!$A:$AH,MATCH($A289&amp;" NCAA",BasicStats!$B:$B,0),COLUMN()+1))</f>
        <v>438</v>
      </c>
      <c r="AG289" s="38">
        <f>IFERROR(INDEX(AdvancedStats!$A:$AD,MATCH($A289,AdvancedStats!$B:$B,0),COLUMN()-15),INDEX(AdvancedStats!$A:$AD,MATCH($A289&amp;" NCAA",AdvancedStats!$B:$B,0),COLUMN()-15))</f>
        <v>71.900000000000006</v>
      </c>
      <c r="AH289" s="38">
        <f>IFERROR(INDEX(AdvancedStats!$A:$AD,MATCH($A289,AdvancedStats!$B:$B,0),COLUMN()-15),INDEX(AdvancedStats!$A:$AD,MATCH($A289&amp;" NCAA",AdvancedStats!$B:$B,0),COLUMN()-15))</f>
        <v>98.4</v>
      </c>
      <c r="AI289" s="38">
        <f>IFERROR(INDEX(AdvancedStats!$A:$AD,MATCH($A289,AdvancedStats!$B:$B,0),COLUMN()-15),INDEX(AdvancedStats!$A:$AD,MATCH($A289&amp;" NCAA",AdvancedStats!$B:$B,0),COLUMN()-15))</f>
        <v>0.35699999999999998</v>
      </c>
      <c r="AJ289" s="38">
        <f>IFERROR(INDEX(AdvancedStats!$A:$AD,MATCH($A289,AdvancedStats!$B:$B,0),COLUMN()-15),INDEX(AdvancedStats!$A:$AD,MATCH($A289&amp;" NCAA",AdvancedStats!$B:$B,0),COLUMN()-15))</f>
        <v>0.35</v>
      </c>
      <c r="AK289" s="38">
        <f>IFERROR(INDEX(AdvancedStats!$A:$AD,MATCH($A289,AdvancedStats!$B:$B,0),COLUMN()-15),INDEX(AdvancedStats!$A:$AD,MATCH($A289&amp;" NCAA",AdvancedStats!$B:$B,0),COLUMN()-15))</f>
        <v>0.51</v>
      </c>
      <c r="AL289" s="38">
        <f>IFERROR(INDEX(AdvancedStats!$A:$AD,MATCH($A289,AdvancedStats!$B:$B,0),COLUMN()-15),INDEX(AdvancedStats!$A:$AD,MATCH($A289&amp;" NCAA",AdvancedStats!$B:$B,0),COLUMN()-15))</f>
        <v>48.2</v>
      </c>
      <c r="AM289" s="38">
        <f>IFERROR(INDEX(AdvancedStats!$A:$AD,MATCH($A289,AdvancedStats!$B:$B,0),COLUMN()-15),INDEX(AdvancedStats!$A:$AD,MATCH($A289&amp;" NCAA",AdvancedStats!$B:$B,0),COLUMN()-15))</f>
        <v>48.1</v>
      </c>
      <c r="AN289" s="38">
        <f>IFERROR(INDEX(AdvancedStats!$A:$AD,MATCH($A289,AdvancedStats!$B:$B,0),COLUMN()-15),INDEX(AdvancedStats!$A:$AD,MATCH($A289&amp;" NCAA",AdvancedStats!$B:$B,0),COLUMN()-15))</f>
        <v>8.6</v>
      </c>
      <c r="AO289" s="38">
        <f>IFERROR(INDEX(AdvancedStats!$A:$AD,MATCH($A289,AdvancedStats!$B:$B,0),COLUMN()-15),INDEX(AdvancedStats!$A:$AD,MATCH($A289&amp;" NCAA",AdvancedStats!$B:$B,0),COLUMN()-15))</f>
        <v>6.1</v>
      </c>
      <c r="AP289" s="38">
        <f>IFERROR(INDEX(AdvancedStats!$A:$AD,MATCH($A289,AdvancedStats!$B:$B,0),COLUMN()-15),INDEX(AdvancedStats!$A:$AD,MATCH($A289&amp;" NCAA",AdvancedStats!$B:$B,0),COLUMN()-15))</f>
        <v>0.47099999999999997</v>
      </c>
      <c r="AQ289" s="38">
        <f>IFERROR(INDEX(AdvancedStats!$A:$AD,MATCH($A289,AdvancedStats!$B:$B,0),COLUMN()-15),INDEX(AdvancedStats!$A:$AD,MATCH($A289&amp;" NCAA",AdvancedStats!$B:$B,0),COLUMN()-15))</f>
        <v>16.5</v>
      </c>
      <c r="AR289" s="38">
        <f>IFERROR(INDEX(AdvancedStats!$A:$AD,MATCH($A289,AdvancedStats!$B:$B,0),COLUMN()-15),INDEX(AdvancedStats!$A:$AD,MATCH($A289&amp;" NCAA",AdvancedStats!$B:$B,0),COLUMN()-15))</f>
        <v>28.7</v>
      </c>
      <c r="AS289" s="38">
        <f>IFERROR(INDEX(AdvancedStats!$A:$AD,MATCH($A289,AdvancedStats!$B:$B,0),COLUMN()-15),INDEX(AdvancedStats!$A:$AD,MATCH($A289&amp;" NCAA",AdvancedStats!$B:$B,0),COLUMN()-15))</f>
        <v>0.251</v>
      </c>
      <c r="AT289" s="39">
        <f>IFERROR(INDEX(AdvancedOpponentStats!$A:$AD,MATCH($A289,AdvancedOpponentStats!$B:$B,0),COLUMN()-27),INDEX(AdvancedOpponentStats!$A:$AD,MATCH($A289&amp;" NCAA",AdvancedOpponentStats!$B:$B,0),COLUMN()-27))</f>
        <v>109.5</v>
      </c>
      <c r="AU289" s="39">
        <f>IFERROR(INDEX(AdvancedOpponentStats!$A:$AD,MATCH($A289,AdvancedOpponentStats!$B:$B,0),COLUMN()-27),INDEX(AdvancedOpponentStats!$A:$AD,MATCH($A289&amp;" NCAA",AdvancedOpponentStats!$B:$B,0),COLUMN()-27))</f>
        <v>0.38100000000000001</v>
      </c>
      <c r="AV289" s="39">
        <f>IFERROR(INDEX(AdvancedOpponentStats!$A:$AD,MATCH($A289,AdvancedOpponentStats!$B:$B,0),COLUMN()-27),INDEX(AdvancedOpponentStats!$A:$AD,MATCH($A289&amp;" NCAA",AdvancedOpponentStats!$B:$B,0),COLUMN()-27))</f>
        <v>0.372</v>
      </c>
      <c r="AW289" s="39">
        <f>IFERROR(INDEX(AdvancedOpponentStats!$A:$AD,MATCH($A289,AdvancedOpponentStats!$B:$B,0),COLUMN()-27),INDEX(AdvancedOpponentStats!$A:$AD,MATCH($A289&amp;" NCAA",AdvancedOpponentStats!$B:$B,0),COLUMN()-27))</f>
        <v>0.58799999999999997</v>
      </c>
      <c r="AX289" s="39">
        <f>IFERROR(INDEX(AdvancedOpponentStats!$A:$AD,MATCH($A289,AdvancedOpponentStats!$B:$B,0),COLUMN()-27),INDEX(AdvancedOpponentStats!$A:$AD,MATCH($A289&amp;" NCAA",AdvancedOpponentStats!$B:$B,0),COLUMN()-27))</f>
        <v>51.8</v>
      </c>
      <c r="AY289" s="39">
        <f>IFERROR(INDEX(AdvancedOpponentStats!$A:$AD,MATCH($A289,AdvancedOpponentStats!$B:$B,0),COLUMN()-27),INDEX(AdvancedOpponentStats!$A:$AD,MATCH($A289&amp;" NCAA",AdvancedOpponentStats!$B:$B,0),COLUMN()-27))</f>
        <v>52.5</v>
      </c>
      <c r="AZ289" s="39">
        <f>IFERROR(INDEX(AdvancedOpponentStats!$A:$AD,MATCH($A289,AdvancedOpponentStats!$B:$B,0),COLUMN()-27),INDEX(AdvancedOpponentStats!$A:$AD,MATCH($A289&amp;" NCAA",AdvancedOpponentStats!$B:$B,0),COLUMN()-27))</f>
        <v>9.6</v>
      </c>
      <c r="BA289" s="39">
        <f>IFERROR(INDEX(AdvancedOpponentStats!$A:$AD,MATCH($A289,AdvancedOpponentStats!$B:$B,0),COLUMN()-27),INDEX(AdvancedOpponentStats!$A:$AD,MATCH($A289&amp;" NCAA",AdvancedOpponentStats!$B:$B,0),COLUMN()-27))</f>
        <v>7.5</v>
      </c>
      <c r="BB289" s="39">
        <f>IFERROR(INDEX(AdvancedOpponentStats!$A:$AD,MATCH($A289,AdvancedOpponentStats!$B:$B,0),COLUMN()-27),INDEX(AdvancedOpponentStats!$A:$AD,MATCH($A289&amp;" NCAA",AdvancedOpponentStats!$B:$B,0),COLUMN()-27))</f>
        <v>0.56100000000000005</v>
      </c>
      <c r="BC289" s="39">
        <f>IFERROR(INDEX(AdvancedOpponentStats!$A:$AD,MATCH($A289,AdvancedOpponentStats!$B:$B,0),COLUMN()-27),INDEX(AdvancedOpponentStats!$A:$AD,MATCH($A289&amp;" NCAA",AdvancedOpponentStats!$B:$B,0),COLUMN()-27))</f>
        <v>17.100000000000001</v>
      </c>
      <c r="BD289" s="39">
        <f>IFERROR(INDEX(AdvancedOpponentStats!$A:$AD,MATCH($A289,AdvancedOpponentStats!$B:$B,0),COLUMN()-27),INDEX(AdvancedOpponentStats!$A:$AD,MATCH($A289&amp;" NCAA",AdvancedOpponentStats!$B:$B,0),COLUMN()-27))</f>
        <v>28.2</v>
      </c>
      <c r="BE289" s="39">
        <f>IFERROR(INDEX(AdvancedOpponentStats!$A:$AD,MATCH($A289,AdvancedOpponentStats!$B:$B,0),COLUMN()-27),INDEX(AdvancedOpponentStats!$A:$AD,MATCH($A289&amp;" NCAA",AdvancedOpponentStats!$B:$B,0),COLUMN()-27))</f>
        <v>0.26700000000000002</v>
      </c>
      <c r="BF289" s="41">
        <f>IFERROR(INDEX(TeamRankings!$A:$R,MATCH($A289,TeamRankings!$B:$B,0),COLUMN()-49),INDEX(TeamRankings!$A:$R,MATCH($A289&amp;" NCAA",TeamRankings!$B:$B,0),COLUMN()-49))</f>
        <v>-8.23</v>
      </c>
      <c r="BG289" s="41">
        <f>IFERROR(INDEX(TeamRankings!$A:$R,MATCH($A289,TeamRankings!$B:$B,0),COLUMN()-48),INDEX(TeamRankings!$A:$R,MATCH($A289&amp;" NCAA",TeamRankings!$B:$B,0),COLUMN()-48))</f>
        <v>-5.04</v>
      </c>
      <c r="BH289" s="41">
        <f>IFERROR(INDEX(TeamRankings!$A:$R,MATCH($A289,TeamRankings!$B:$B,0),COLUMN()-47),INDEX(TeamRankings!$A:$R,MATCH($A289&amp;" NCAA",TeamRankings!$B:$B,0),COLUMN()-47))</f>
        <v>-3.52</v>
      </c>
      <c r="BI289" s="41">
        <f>IFERROR(INDEX(TeamRankings!$A:$R,MATCH($A289,TeamRankings!$B:$B,0),COLUMN()-47),INDEX(TeamRankings!$A:$R,MATCH($A289&amp;" NCAA",TeamRankings!$B:$B,0),COLUMN()-47))</f>
        <v>-10.93</v>
      </c>
      <c r="BJ289" s="41">
        <f>IFERROR(INDEX(TeamRankings!$A:$R,MATCH($A289,TeamRankings!$B:$B,0),COLUMN()-47),INDEX(TeamRankings!$A:$R,MATCH($A289&amp;" NCAA",TeamRankings!$B:$B,0),COLUMN()-47))</f>
        <v>-14.45</v>
      </c>
      <c r="BK289" s="41">
        <f>IFERROR(INDEX(TeamRankings!$A:$R,MATCH($A289,TeamRankings!$B:$B,0),COLUMN()-47),INDEX(TeamRankings!$A:$R,MATCH($A289&amp;" NCAA",TeamRankings!$B:$B,0),COLUMN()-47))</f>
        <v>94.13</v>
      </c>
      <c r="BL289" s="41">
        <f>IFERROR(INDEX(TeamRankings!$A:$R,MATCH($A289,TeamRankings!$B:$B,0),COLUMN()-47),INDEX(TeamRankings!$A:$R,MATCH($A289&amp;" NCAA",TeamRankings!$B:$B,0),COLUMN()-47))</f>
        <v>113.29</v>
      </c>
      <c r="BM289" s="41">
        <f>IFERROR(INDEX(TeamRankings!$A:$R,MATCH($A289,TeamRankings!$B:$B,0),COLUMN()-47),INDEX(TeamRankings!$A:$R,MATCH($A289&amp;" NCAA",TeamRankings!$B:$B,0),COLUMN()-47))</f>
        <v>-19.16</v>
      </c>
      <c r="BN289">
        <f t="shared" si="78"/>
        <v>308</v>
      </c>
      <c r="BO289">
        <f t="shared" si="79"/>
        <v>324</v>
      </c>
      <c r="BP289">
        <f t="shared" si="65"/>
        <v>73.064516129032256</v>
      </c>
      <c r="BQ289" s="41" t="str">
        <f>INDEX(TeamRankings!$A:$R,MATCH($A289,TeamRankings!$B:$B,0),3)</f>
        <v>OVC</v>
      </c>
      <c r="BR289" s="40">
        <f t="shared" si="66"/>
        <v>-11.099999999999994</v>
      </c>
      <c r="BS289" s="40">
        <f t="shared" si="67"/>
        <v>-2.4000000000000021E-2</v>
      </c>
      <c r="BT289" s="40">
        <f t="shared" si="68"/>
        <v>-2.200000000000002E-2</v>
      </c>
      <c r="BU289" s="40">
        <f t="shared" si="69"/>
        <v>-7.7999999999999958E-2</v>
      </c>
      <c r="BV289" s="40">
        <f t="shared" si="70"/>
        <v>-3.5999999999999943</v>
      </c>
      <c r="BW289" s="40">
        <f t="shared" si="71"/>
        <v>-4.3999999999999986</v>
      </c>
      <c r="BX289" s="40">
        <f t="shared" si="72"/>
        <v>-1</v>
      </c>
      <c r="BY289" s="40">
        <f t="shared" si="73"/>
        <v>-1.4000000000000004</v>
      </c>
      <c r="BZ289" s="40">
        <f t="shared" si="74"/>
        <v>-9.000000000000008E-2</v>
      </c>
      <c r="CA289" s="40">
        <f t="shared" si="75"/>
        <v>-0.60000000000000142</v>
      </c>
      <c r="CB289" s="40">
        <f t="shared" si="76"/>
        <v>0.5</v>
      </c>
      <c r="CC289" s="40">
        <f t="shared" si="77"/>
        <v>-1.6000000000000014E-2</v>
      </c>
    </row>
    <row r="290" spans="1:81" x14ac:dyDescent="0.25">
      <c r="A290" t="s">
        <v>410</v>
      </c>
      <c r="B290">
        <f>IFERROR(INDEX(BasicStats!$A:$AH,MATCH($A290,BasicStats!$B:$B,0),COLUMN()+1),INDEX(BasicStats!$A:$AH,MATCH($A290&amp;" NCAA",BasicStats!$B:$B,0),COLUMN()+1))</f>
        <v>32</v>
      </c>
      <c r="C290">
        <f>IFERROR(INDEX(BasicStats!$A:$AH,MATCH($A290,BasicStats!$B:$B,0),COLUMN()+1),INDEX(BasicStats!$A:$AH,MATCH($A290&amp;" NCAA",BasicStats!$B:$B,0),COLUMN()+1))</f>
        <v>17</v>
      </c>
      <c r="D290">
        <f>IFERROR(INDEX(BasicStats!$A:$AH,MATCH($A290,BasicStats!$B:$B,0),COLUMN()+1),INDEX(BasicStats!$A:$AH,MATCH($A290&amp;" NCAA",BasicStats!$B:$B,0),COLUMN()+1))</f>
        <v>15</v>
      </c>
      <c r="E290">
        <f>IFERROR(INDEX(BasicStats!$A:$AH,MATCH($A290,BasicStats!$B:$B,0),COLUMN()+1),INDEX(BasicStats!$A:$AH,MATCH($A290&amp;" NCAA",BasicStats!$B:$B,0),COLUMN()+1))</f>
        <v>0.53100000000000003</v>
      </c>
      <c r="F290">
        <f>IFERROR(INDEX(BasicStats!$A:$AH,MATCH($A290,BasicStats!$B:$B,0),COLUMN()+1),INDEX(BasicStats!$A:$AH,MATCH($A290&amp;" NCAA",BasicStats!$B:$B,0),COLUMN()+1))</f>
        <v>1.43</v>
      </c>
      <c r="G290">
        <f>IFERROR(INDEX(BasicStats!$A:$AH,MATCH($A290,BasicStats!$B:$B,0),COLUMN()+1),INDEX(BasicStats!$A:$AH,MATCH($A290&amp;" NCAA",BasicStats!$B:$B,0),COLUMN()+1))</f>
        <v>-0.14000000000000001</v>
      </c>
      <c r="H290">
        <f>IFERROR(INDEX(BasicStats!$A:$AH,MATCH($A290,BasicStats!$B:$B,0),COLUMN()+1),INDEX(BasicStats!$A:$AH,MATCH($A290&amp;" NCAA",BasicStats!$B:$B,0),COLUMN()+1))</f>
        <v>10</v>
      </c>
      <c r="I290">
        <f>IFERROR(INDEX(BasicStats!$A:$AH,MATCH($A290,BasicStats!$B:$B,0),COLUMN()+1),INDEX(BasicStats!$A:$AH,MATCH($A290&amp;" NCAA",BasicStats!$B:$B,0),COLUMN()+1))</f>
        <v>8</v>
      </c>
      <c r="J290">
        <f>IFERROR(INDEX(BasicStats!$A:$AH,MATCH($A290,BasicStats!$B:$B,0),COLUMN()+1),INDEX(BasicStats!$A:$AH,MATCH($A290&amp;" NCAA",BasicStats!$B:$B,0),COLUMN()+1))</f>
        <v>9</v>
      </c>
      <c r="K290">
        <f>IFERROR(INDEX(BasicStats!$A:$AH,MATCH($A290,BasicStats!$B:$B,0),COLUMN()+1),INDEX(BasicStats!$A:$AH,MATCH($A290&amp;" NCAA",BasicStats!$B:$B,0),COLUMN()+1))</f>
        <v>6</v>
      </c>
      <c r="L290">
        <f>IFERROR(INDEX(BasicStats!$A:$AH,MATCH($A290,BasicStats!$B:$B,0),COLUMN()+1),INDEX(BasicStats!$A:$AH,MATCH($A290&amp;" NCAA",BasicStats!$B:$B,0),COLUMN()+1))</f>
        <v>7</v>
      </c>
      <c r="M290">
        <f>IFERROR(INDEX(BasicStats!$A:$AH,MATCH($A290,BasicStats!$B:$B,0),COLUMN()+1),INDEX(BasicStats!$A:$AH,MATCH($A290&amp;" NCAA",BasicStats!$B:$B,0),COLUMN()+1))</f>
        <v>7</v>
      </c>
      <c r="N290">
        <f>IFERROR(INDEX(BasicStats!$A:$AH,MATCH($A290,BasicStats!$B:$B,0),COLUMN()+1),INDEX(BasicStats!$A:$AH,MATCH($A290&amp;" NCAA",BasicStats!$B:$B,0),COLUMN()+1))</f>
        <v>2194</v>
      </c>
      <c r="O290">
        <f>IFERROR(INDEX(BasicStats!$A:$AH,MATCH($A290,BasicStats!$B:$B,0),COLUMN()+1),INDEX(BasicStats!$A:$AH,MATCH($A290&amp;" NCAA",BasicStats!$B:$B,0),COLUMN()+1))</f>
        <v>2144</v>
      </c>
      <c r="P290">
        <f>IFERROR(INDEX(BasicStats!$A:$AH,MATCH($A290,BasicStats!$B:$B,0),COLUMN()+1),INDEX(BasicStats!$A:$AH,MATCH($A290&amp;" NCAA",BasicStats!$B:$B,0),COLUMN()+1))</f>
        <v>0</v>
      </c>
      <c r="Q290">
        <f>IFERROR(INDEX(BasicStats!$A:$AH,MATCH($A290,BasicStats!$B:$B,0),COLUMN()+1),INDEX(BasicStats!$A:$AH,MATCH($A290&amp;" NCAA",BasicStats!$B:$B,0),COLUMN()+1))</f>
        <v>1280</v>
      </c>
      <c r="R290">
        <f>IFERROR(INDEX(BasicStats!$A:$AH,MATCH($A290,BasicStats!$B:$B,0),COLUMN()+1),INDEX(BasicStats!$A:$AH,MATCH($A290&amp;" NCAA",BasicStats!$B:$B,0),COLUMN()+1))</f>
        <v>802</v>
      </c>
      <c r="S290">
        <f>IFERROR(INDEX(BasicStats!$A:$AH,MATCH($A290,BasicStats!$B:$B,0),COLUMN()+1),INDEX(BasicStats!$A:$AH,MATCH($A290&amp;" NCAA",BasicStats!$B:$B,0),COLUMN()+1))</f>
        <v>1720</v>
      </c>
      <c r="T290">
        <f>IFERROR(INDEX(BasicStats!$A:$AH,MATCH($A290,BasicStats!$B:$B,0),COLUMN()+1),INDEX(BasicStats!$A:$AH,MATCH($A290&amp;" NCAA",BasicStats!$B:$B,0),COLUMN()+1))</f>
        <v>0.46600000000000003</v>
      </c>
      <c r="U290">
        <f>IFERROR(INDEX(BasicStats!$A:$AH,MATCH($A290,BasicStats!$B:$B,0),COLUMN()+1),INDEX(BasicStats!$A:$AH,MATCH($A290&amp;" NCAA",BasicStats!$B:$B,0),COLUMN()+1))</f>
        <v>213</v>
      </c>
      <c r="V290">
        <f>IFERROR(INDEX(BasicStats!$A:$AH,MATCH($A290,BasicStats!$B:$B,0),COLUMN()+1),INDEX(BasicStats!$A:$AH,MATCH($A290&amp;" NCAA",BasicStats!$B:$B,0),COLUMN()+1))</f>
        <v>570</v>
      </c>
      <c r="W290">
        <f>IFERROR(INDEX(BasicStats!$A:$AH,MATCH($A290,BasicStats!$B:$B,0),COLUMN()+1),INDEX(BasicStats!$A:$AH,MATCH($A290&amp;" NCAA",BasicStats!$B:$B,0),COLUMN()+1))</f>
        <v>0.374</v>
      </c>
      <c r="X290">
        <f>IFERROR(INDEX(BasicStats!$A:$AH,MATCH($A290,BasicStats!$B:$B,0),COLUMN()+1),INDEX(BasicStats!$A:$AH,MATCH($A290&amp;" NCAA",BasicStats!$B:$B,0),COLUMN()+1))</f>
        <v>377</v>
      </c>
      <c r="Y290">
        <f>IFERROR(INDEX(BasicStats!$A:$AH,MATCH($A290,BasicStats!$B:$B,0),COLUMN()+1),INDEX(BasicStats!$A:$AH,MATCH($A290&amp;" NCAA",BasicStats!$B:$B,0),COLUMN()+1))</f>
        <v>550</v>
      </c>
      <c r="Z290">
        <f>IFERROR(INDEX(BasicStats!$A:$AH,MATCH($A290,BasicStats!$B:$B,0),COLUMN()+1),INDEX(BasicStats!$A:$AH,MATCH($A290&amp;" NCAA",BasicStats!$B:$B,0),COLUMN()+1))</f>
        <v>0.68500000000000005</v>
      </c>
      <c r="AA290">
        <f>IFERROR(INDEX(BasicStats!$A:$AH,MATCH($A290,BasicStats!$B:$B,0),COLUMN()+1),INDEX(BasicStats!$A:$AH,MATCH($A290&amp;" NCAA",BasicStats!$B:$B,0),COLUMN()+1))</f>
        <v>289</v>
      </c>
      <c r="AB290">
        <f>IFERROR(INDEX(BasicStats!$A:$AH,MATCH($A290,BasicStats!$B:$B,0),COLUMN()+1),INDEX(BasicStats!$A:$AH,MATCH($A290&amp;" NCAA",BasicStats!$B:$B,0),COLUMN()+1))</f>
        <v>1081</v>
      </c>
      <c r="AC290">
        <f>IFERROR(INDEX(BasicStats!$A:$AH,MATCH($A290,BasicStats!$B:$B,0),COLUMN()+1),INDEX(BasicStats!$A:$AH,MATCH($A290&amp;" NCAA",BasicStats!$B:$B,0),COLUMN()+1))</f>
        <v>438</v>
      </c>
      <c r="AD290">
        <f>IFERROR(INDEX(BasicStats!$A:$AH,MATCH($A290,BasicStats!$B:$B,0),COLUMN()+1),INDEX(BasicStats!$A:$AH,MATCH($A290&amp;" NCAA",BasicStats!$B:$B,0),COLUMN()+1))</f>
        <v>212</v>
      </c>
      <c r="AE290">
        <f>IFERROR(INDEX(BasicStats!$A:$AH,MATCH($A290,BasicStats!$B:$B,0),COLUMN()+1),INDEX(BasicStats!$A:$AH,MATCH($A290&amp;" NCAA",BasicStats!$B:$B,0),COLUMN()+1))</f>
        <v>129</v>
      </c>
      <c r="AF290">
        <f>IFERROR(INDEX(BasicStats!$A:$AH,MATCH($A290,BasicStats!$B:$B,0),COLUMN()+1),INDEX(BasicStats!$A:$AH,MATCH($A290&amp;" NCAA",BasicStats!$B:$B,0),COLUMN()+1))</f>
        <v>447</v>
      </c>
      <c r="AG290" s="38">
        <f>IFERROR(INDEX(AdvancedStats!$A:$AD,MATCH($A290,AdvancedStats!$B:$B,0),COLUMN()-15),INDEX(AdvancedStats!$A:$AD,MATCH($A290&amp;" NCAA",AdvancedStats!$B:$B,0),COLUMN()-15))</f>
        <v>66.8</v>
      </c>
      <c r="AH290" s="38">
        <f>IFERROR(INDEX(AdvancedStats!$A:$AD,MATCH($A290,AdvancedStats!$B:$B,0),COLUMN()-15),INDEX(AdvancedStats!$A:$AD,MATCH($A290&amp;" NCAA",AdvancedStats!$B:$B,0),COLUMN()-15))</f>
        <v>102.7</v>
      </c>
      <c r="AI290" s="38">
        <f>IFERROR(INDEX(AdvancedStats!$A:$AD,MATCH($A290,AdvancedStats!$B:$B,0),COLUMN()-15),INDEX(AdvancedStats!$A:$AD,MATCH($A290&amp;" NCAA",AdvancedStats!$B:$B,0),COLUMN()-15))</f>
        <v>0.32</v>
      </c>
      <c r="AJ290" s="38">
        <f>IFERROR(INDEX(AdvancedStats!$A:$AD,MATCH($A290,AdvancedStats!$B:$B,0),COLUMN()-15),INDEX(AdvancedStats!$A:$AD,MATCH($A290&amp;" NCAA",AdvancedStats!$B:$B,0),COLUMN()-15))</f>
        <v>0.33100000000000002</v>
      </c>
      <c r="AK290" s="38">
        <f>IFERROR(INDEX(AdvancedStats!$A:$AD,MATCH($A290,AdvancedStats!$B:$B,0),COLUMN()-15),INDEX(AdvancedStats!$A:$AD,MATCH($A290&amp;" NCAA",AdvancedStats!$B:$B,0),COLUMN()-15))</f>
        <v>0.55400000000000005</v>
      </c>
      <c r="AL290" s="38">
        <f>IFERROR(INDEX(AdvancedStats!$A:$AD,MATCH($A290,AdvancedStats!$B:$B,0),COLUMN()-15),INDEX(AdvancedStats!$A:$AD,MATCH($A290&amp;" NCAA",AdvancedStats!$B:$B,0),COLUMN()-15))</f>
        <v>50.8</v>
      </c>
      <c r="AM290" s="38">
        <f>IFERROR(INDEX(AdvancedStats!$A:$AD,MATCH($A290,AdvancedStats!$B:$B,0),COLUMN()-15),INDEX(AdvancedStats!$A:$AD,MATCH($A290&amp;" NCAA",AdvancedStats!$B:$B,0),COLUMN()-15))</f>
        <v>54.6</v>
      </c>
      <c r="AN290" s="38">
        <f>IFERROR(INDEX(AdvancedStats!$A:$AD,MATCH($A290,AdvancedStats!$B:$B,0),COLUMN()-15),INDEX(AdvancedStats!$A:$AD,MATCH($A290&amp;" NCAA",AdvancedStats!$B:$B,0),COLUMN()-15))</f>
        <v>9.9</v>
      </c>
      <c r="AO290" s="38">
        <f>IFERROR(INDEX(AdvancedStats!$A:$AD,MATCH($A290,AdvancedStats!$B:$B,0),COLUMN()-15),INDEX(AdvancedStats!$A:$AD,MATCH($A290&amp;" NCAA",AdvancedStats!$B:$B,0),COLUMN()-15))</f>
        <v>11.7</v>
      </c>
      <c r="AP290" s="38">
        <f>IFERROR(INDEX(AdvancedStats!$A:$AD,MATCH($A290,AdvancedStats!$B:$B,0),COLUMN()-15),INDEX(AdvancedStats!$A:$AD,MATCH($A290&amp;" NCAA",AdvancedStats!$B:$B,0),COLUMN()-15))</f>
        <v>0.52800000000000002</v>
      </c>
      <c r="AQ290" s="38">
        <f>IFERROR(INDEX(AdvancedStats!$A:$AD,MATCH($A290,AdvancedStats!$B:$B,0),COLUMN()-15),INDEX(AdvancedStats!$A:$AD,MATCH($A290&amp;" NCAA",AdvancedStats!$B:$B,0),COLUMN()-15))</f>
        <v>18.399999999999999</v>
      </c>
      <c r="AR290" s="38">
        <f>IFERROR(INDEX(AdvancedStats!$A:$AD,MATCH($A290,AdvancedStats!$B:$B,0),COLUMN()-15),INDEX(AdvancedStats!$A:$AD,MATCH($A290&amp;" NCAA",AdvancedStats!$B:$B,0),COLUMN()-15))</f>
        <v>28.6</v>
      </c>
      <c r="AS290" s="38">
        <f>IFERROR(INDEX(AdvancedStats!$A:$AD,MATCH($A290,AdvancedStats!$B:$B,0),COLUMN()-15),INDEX(AdvancedStats!$A:$AD,MATCH($A290&amp;" NCAA",AdvancedStats!$B:$B,0),COLUMN()-15))</f>
        <v>0.219</v>
      </c>
      <c r="AT290" s="39">
        <f>IFERROR(INDEX(AdvancedOpponentStats!$A:$AD,MATCH($A290,AdvancedOpponentStats!$B:$B,0),COLUMN()-27),INDEX(AdvancedOpponentStats!$A:$AD,MATCH($A290&amp;" NCAA",AdvancedOpponentStats!$B:$B,0),COLUMN()-27))</f>
        <v>100.3</v>
      </c>
      <c r="AU290" s="39">
        <f>IFERROR(INDEX(AdvancedOpponentStats!$A:$AD,MATCH($A290,AdvancedOpponentStats!$B:$B,0),COLUMN()-27),INDEX(AdvancedOpponentStats!$A:$AD,MATCH($A290&amp;" NCAA",AdvancedOpponentStats!$B:$B,0),COLUMN()-27))</f>
        <v>0.25600000000000001</v>
      </c>
      <c r="AV290" s="39">
        <f>IFERROR(INDEX(AdvancedOpponentStats!$A:$AD,MATCH($A290,AdvancedOpponentStats!$B:$B,0),COLUMN()-27),INDEX(AdvancedOpponentStats!$A:$AD,MATCH($A290&amp;" NCAA",AdvancedOpponentStats!$B:$B,0),COLUMN()-27))</f>
        <v>0.39600000000000002</v>
      </c>
      <c r="AW290" s="39">
        <f>IFERROR(INDEX(AdvancedOpponentStats!$A:$AD,MATCH($A290,AdvancedOpponentStats!$B:$B,0),COLUMN()-27),INDEX(AdvancedOpponentStats!$A:$AD,MATCH($A290&amp;" NCAA",AdvancedOpponentStats!$B:$B,0),COLUMN()-27))</f>
        <v>0.52200000000000002</v>
      </c>
      <c r="AX290" s="39">
        <f>IFERROR(INDEX(AdvancedOpponentStats!$A:$AD,MATCH($A290,AdvancedOpponentStats!$B:$B,0),COLUMN()-27),INDEX(AdvancedOpponentStats!$A:$AD,MATCH($A290&amp;" NCAA",AdvancedOpponentStats!$B:$B,0),COLUMN()-27))</f>
        <v>49.2</v>
      </c>
      <c r="AY290" s="39">
        <f>IFERROR(INDEX(AdvancedOpponentStats!$A:$AD,MATCH($A290,AdvancedOpponentStats!$B:$B,0),COLUMN()-27),INDEX(AdvancedOpponentStats!$A:$AD,MATCH($A290&amp;" NCAA",AdvancedOpponentStats!$B:$B,0),COLUMN()-27))</f>
        <v>51</v>
      </c>
      <c r="AZ290" s="39">
        <f>IFERROR(INDEX(AdvancedOpponentStats!$A:$AD,MATCH($A290,AdvancedOpponentStats!$B:$B,0),COLUMN()-27),INDEX(AdvancedOpponentStats!$A:$AD,MATCH($A290&amp;" NCAA",AdvancedOpponentStats!$B:$B,0),COLUMN()-27))</f>
        <v>9.5</v>
      </c>
      <c r="BA290" s="39">
        <f>IFERROR(INDEX(AdvancedOpponentStats!$A:$AD,MATCH($A290,AdvancedOpponentStats!$B:$B,0),COLUMN()-27),INDEX(AdvancedOpponentStats!$A:$AD,MATCH($A290&amp;" NCAA",AdvancedOpponentStats!$B:$B,0),COLUMN()-27))</f>
        <v>8.5</v>
      </c>
      <c r="BB290" s="39">
        <f>IFERROR(INDEX(AdvancedOpponentStats!$A:$AD,MATCH($A290,AdvancedOpponentStats!$B:$B,0),COLUMN()-27),INDEX(AdvancedOpponentStats!$A:$AD,MATCH($A290&amp;" NCAA",AdvancedOpponentStats!$B:$B,0),COLUMN()-27))</f>
        <v>0.496</v>
      </c>
      <c r="BC290" s="39">
        <f>IFERROR(INDEX(AdvancedOpponentStats!$A:$AD,MATCH($A290,AdvancedOpponentStats!$B:$B,0),COLUMN()-27),INDEX(AdvancedOpponentStats!$A:$AD,MATCH($A290&amp;" NCAA",AdvancedOpponentStats!$B:$B,0),COLUMN()-27))</f>
        <v>16.5</v>
      </c>
      <c r="BD290" s="39">
        <f>IFERROR(INDEX(AdvancedOpponentStats!$A:$AD,MATCH($A290,AdvancedOpponentStats!$B:$B,0),COLUMN()-27),INDEX(AdvancedOpponentStats!$A:$AD,MATCH($A290&amp;" NCAA",AdvancedOpponentStats!$B:$B,0),COLUMN()-27))</f>
        <v>29.1</v>
      </c>
      <c r="BE290" s="39">
        <f>IFERROR(INDEX(AdvancedOpponentStats!$A:$AD,MATCH($A290,AdvancedOpponentStats!$B:$B,0),COLUMN()-27),INDEX(AdvancedOpponentStats!$A:$AD,MATCH($A290&amp;" NCAA",AdvancedOpponentStats!$B:$B,0),COLUMN()-27))</f>
        <v>0.17899999999999999</v>
      </c>
      <c r="BF290" s="41">
        <f>IFERROR(INDEX(TeamRankings!$A:$R,MATCH($A290,TeamRankings!$B:$B,0),COLUMN()-49),INDEX(TeamRankings!$A:$R,MATCH($A290&amp;" NCAA",TeamRankings!$B:$B,0),COLUMN()-49))</f>
        <v>1.56</v>
      </c>
      <c r="BG290" s="41">
        <f>IFERROR(INDEX(TeamRankings!$A:$R,MATCH($A290,TeamRankings!$B:$B,0),COLUMN()-48),INDEX(TeamRankings!$A:$R,MATCH($A290&amp;" NCAA",TeamRankings!$B:$B,0),COLUMN()-48))</f>
        <v>-0.14000000000000001</v>
      </c>
      <c r="BH290" s="41">
        <f>IFERROR(INDEX(TeamRankings!$A:$R,MATCH($A290,TeamRankings!$B:$B,0),COLUMN()-47),INDEX(TeamRankings!$A:$R,MATCH($A290&amp;" NCAA",TeamRankings!$B:$B,0),COLUMN()-47))</f>
        <v>-2.59</v>
      </c>
      <c r="BI290" s="41">
        <f>IFERROR(INDEX(TeamRankings!$A:$R,MATCH($A290,TeamRankings!$B:$B,0),COLUMN()-47),INDEX(TeamRankings!$A:$R,MATCH($A290&amp;" NCAA",TeamRankings!$B:$B,0),COLUMN()-47))</f>
        <v>4.0199999999999996</v>
      </c>
      <c r="BJ290" s="41">
        <f>IFERROR(INDEX(TeamRankings!$A:$R,MATCH($A290,TeamRankings!$B:$B,0),COLUMN()-47),INDEX(TeamRankings!$A:$R,MATCH($A290&amp;" NCAA",TeamRankings!$B:$B,0),COLUMN()-47))</f>
        <v>1.43</v>
      </c>
      <c r="BK290" s="41">
        <f>IFERROR(INDEX(TeamRankings!$A:$R,MATCH($A290,TeamRankings!$B:$B,0),COLUMN()-47),INDEX(TeamRankings!$A:$R,MATCH($A290&amp;" NCAA",TeamRankings!$B:$B,0),COLUMN()-47))</f>
        <v>103.05</v>
      </c>
      <c r="BL290" s="41">
        <f>IFERROR(INDEX(TeamRankings!$A:$R,MATCH($A290,TeamRankings!$B:$B,0),COLUMN()-47),INDEX(TeamRankings!$A:$R,MATCH($A290&amp;" NCAA",TeamRankings!$B:$B,0),COLUMN()-47))</f>
        <v>100.5</v>
      </c>
      <c r="BM290" s="41">
        <f>IFERROR(INDEX(TeamRankings!$A:$R,MATCH($A290,TeamRankings!$B:$B,0),COLUMN()-47),INDEX(TeamRankings!$A:$R,MATCH($A290&amp;" NCAA",TeamRankings!$B:$B,0),COLUMN()-47))</f>
        <v>2.5499999999999998</v>
      </c>
      <c r="BN290">
        <f t="shared" si="78"/>
        <v>178</v>
      </c>
      <c r="BO290">
        <f t="shared" si="79"/>
        <v>126</v>
      </c>
      <c r="BP290">
        <f t="shared" si="65"/>
        <v>68.5625</v>
      </c>
      <c r="BQ290" s="41" t="str">
        <f>INDEX(TeamRankings!$A:$R,MATCH($A290,TeamRankings!$B:$B,0),3)</f>
        <v>MVC</v>
      </c>
      <c r="BR290" s="40">
        <f t="shared" si="66"/>
        <v>2.4000000000000057</v>
      </c>
      <c r="BS290" s="40">
        <f t="shared" si="67"/>
        <v>6.4000000000000001E-2</v>
      </c>
      <c r="BT290" s="40">
        <f t="shared" si="68"/>
        <v>-6.5000000000000002E-2</v>
      </c>
      <c r="BU290" s="40">
        <f t="shared" si="69"/>
        <v>3.2000000000000028E-2</v>
      </c>
      <c r="BV290" s="40">
        <f t="shared" si="70"/>
        <v>1.5999999999999943</v>
      </c>
      <c r="BW290" s="40">
        <f t="shared" si="71"/>
        <v>3.6000000000000014</v>
      </c>
      <c r="BX290" s="40">
        <f t="shared" si="72"/>
        <v>0.40000000000000036</v>
      </c>
      <c r="BY290" s="40">
        <f t="shared" si="73"/>
        <v>3.1999999999999993</v>
      </c>
      <c r="BZ290" s="40">
        <f t="shared" si="74"/>
        <v>3.2000000000000028E-2</v>
      </c>
      <c r="CA290" s="40">
        <f t="shared" si="75"/>
        <v>1.8999999999999986</v>
      </c>
      <c r="CB290" s="40">
        <f t="shared" si="76"/>
        <v>-0.5</v>
      </c>
      <c r="CC290" s="40">
        <f t="shared" si="77"/>
        <v>4.0000000000000008E-2</v>
      </c>
    </row>
    <row r="291" spans="1:81" x14ac:dyDescent="0.25">
      <c r="A291" t="s">
        <v>411</v>
      </c>
      <c r="B291">
        <f>IFERROR(INDEX(BasicStats!$A:$AH,MATCH($A291,BasicStats!$B:$B,0),COLUMN()+1),INDEX(BasicStats!$A:$AH,MATCH($A291&amp;" NCAA",BasicStats!$B:$B,0),COLUMN()+1))</f>
        <v>32</v>
      </c>
      <c r="C291">
        <f>IFERROR(INDEX(BasicStats!$A:$AH,MATCH($A291,BasicStats!$B:$B,0),COLUMN()+1),INDEX(BasicStats!$A:$AH,MATCH($A291&amp;" NCAA",BasicStats!$B:$B,0),COLUMN()+1))</f>
        <v>15</v>
      </c>
      <c r="D291">
        <f>IFERROR(INDEX(BasicStats!$A:$AH,MATCH($A291,BasicStats!$B:$B,0),COLUMN()+1),INDEX(BasicStats!$A:$AH,MATCH($A291&amp;" NCAA",BasicStats!$B:$B,0),COLUMN()+1))</f>
        <v>17</v>
      </c>
      <c r="E291">
        <f>IFERROR(INDEX(BasicStats!$A:$AH,MATCH($A291,BasicStats!$B:$B,0),COLUMN()+1),INDEX(BasicStats!$A:$AH,MATCH($A291&amp;" NCAA",BasicStats!$B:$B,0),COLUMN()+1))</f>
        <v>0.46899999999999997</v>
      </c>
      <c r="F291">
        <f>IFERROR(INDEX(BasicStats!$A:$AH,MATCH($A291,BasicStats!$B:$B,0),COLUMN()+1),INDEX(BasicStats!$A:$AH,MATCH($A291&amp;" NCAA",BasicStats!$B:$B,0),COLUMN()+1))</f>
        <v>5.82</v>
      </c>
      <c r="G291">
        <f>IFERROR(INDEX(BasicStats!$A:$AH,MATCH($A291,BasicStats!$B:$B,0),COLUMN()+1),INDEX(BasicStats!$A:$AH,MATCH($A291&amp;" NCAA",BasicStats!$B:$B,0),COLUMN()+1))</f>
        <v>4.13</v>
      </c>
      <c r="H291">
        <f>IFERROR(INDEX(BasicStats!$A:$AH,MATCH($A291,BasicStats!$B:$B,0),COLUMN()+1),INDEX(BasicStats!$A:$AH,MATCH($A291&amp;" NCAA",BasicStats!$B:$B,0),COLUMN()+1))</f>
        <v>6</v>
      </c>
      <c r="I291">
        <f>IFERROR(INDEX(BasicStats!$A:$AH,MATCH($A291,BasicStats!$B:$B,0),COLUMN()+1),INDEX(BasicStats!$A:$AH,MATCH($A291&amp;" NCAA",BasicStats!$B:$B,0),COLUMN()+1))</f>
        <v>12</v>
      </c>
      <c r="J291">
        <f>IFERROR(INDEX(BasicStats!$A:$AH,MATCH($A291,BasicStats!$B:$B,0),COLUMN()+1),INDEX(BasicStats!$A:$AH,MATCH($A291&amp;" NCAA",BasicStats!$B:$B,0),COLUMN()+1))</f>
        <v>10</v>
      </c>
      <c r="K291">
        <f>IFERROR(INDEX(BasicStats!$A:$AH,MATCH($A291,BasicStats!$B:$B,0),COLUMN()+1),INDEX(BasicStats!$A:$AH,MATCH($A291&amp;" NCAA",BasicStats!$B:$B,0),COLUMN()+1))</f>
        <v>8</v>
      </c>
      <c r="L291">
        <f>IFERROR(INDEX(BasicStats!$A:$AH,MATCH($A291,BasicStats!$B:$B,0),COLUMN()+1),INDEX(BasicStats!$A:$AH,MATCH($A291&amp;" NCAA",BasicStats!$B:$B,0),COLUMN()+1))</f>
        <v>3</v>
      </c>
      <c r="M291">
        <f>IFERROR(INDEX(BasicStats!$A:$AH,MATCH($A291,BasicStats!$B:$B,0),COLUMN()+1),INDEX(BasicStats!$A:$AH,MATCH($A291&amp;" NCAA",BasicStats!$B:$B,0),COLUMN()+1))</f>
        <v>7</v>
      </c>
      <c r="N291">
        <f>IFERROR(INDEX(BasicStats!$A:$AH,MATCH($A291,BasicStats!$B:$B,0),COLUMN()+1),INDEX(BasicStats!$A:$AH,MATCH($A291&amp;" NCAA",BasicStats!$B:$B,0),COLUMN()+1))</f>
        <v>2303</v>
      </c>
      <c r="O291">
        <f>IFERROR(INDEX(BasicStats!$A:$AH,MATCH($A291,BasicStats!$B:$B,0),COLUMN()+1),INDEX(BasicStats!$A:$AH,MATCH($A291&amp;" NCAA",BasicStats!$B:$B,0),COLUMN()+1))</f>
        <v>2249</v>
      </c>
      <c r="P291">
        <f>IFERROR(INDEX(BasicStats!$A:$AH,MATCH($A291,BasicStats!$B:$B,0),COLUMN()+1),INDEX(BasicStats!$A:$AH,MATCH($A291&amp;" NCAA",BasicStats!$B:$B,0),COLUMN()+1))</f>
        <v>0</v>
      </c>
      <c r="Q291">
        <f>IFERROR(INDEX(BasicStats!$A:$AH,MATCH($A291,BasicStats!$B:$B,0),COLUMN()+1),INDEX(BasicStats!$A:$AH,MATCH($A291&amp;" NCAA",BasicStats!$B:$B,0),COLUMN()+1))</f>
        <v>1280</v>
      </c>
      <c r="R291">
        <f>IFERROR(INDEX(BasicStats!$A:$AH,MATCH($A291,BasicStats!$B:$B,0),COLUMN()+1),INDEX(BasicStats!$A:$AH,MATCH($A291&amp;" NCAA",BasicStats!$B:$B,0),COLUMN()+1))</f>
        <v>833</v>
      </c>
      <c r="S291">
        <f>IFERROR(INDEX(BasicStats!$A:$AH,MATCH($A291,BasicStats!$B:$B,0),COLUMN()+1),INDEX(BasicStats!$A:$AH,MATCH($A291&amp;" NCAA",BasicStats!$B:$B,0),COLUMN()+1))</f>
        <v>1884</v>
      </c>
      <c r="T291">
        <f>IFERROR(INDEX(BasicStats!$A:$AH,MATCH($A291,BasicStats!$B:$B,0),COLUMN()+1),INDEX(BasicStats!$A:$AH,MATCH($A291&amp;" NCAA",BasicStats!$B:$B,0),COLUMN()+1))</f>
        <v>0.442</v>
      </c>
      <c r="U291">
        <f>IFERROR(INDEX(BasicStats!$A:$AH,MATCH($A291,BasicStats!$B:$B,0),COLUMN()+1),INDEX(BasicStats!$A:$AH,MATCH($A291&amp;" NCAA",BasicStats!$B:$B,0),COLUMN()+1))</f>
        <v>263</v>
      </c>
      <c r="V291">
        <f>IFERROR(INDEX(BasicStats!$A:$AH,MATCH($A291,BasicStats!$B:$B,0),COLUMN()+1),INDEX(BasicStats!$A:$AH,MATCH($A291&amp;" NCAA",BasicStats!$B:$B,0),COLUMN()+1))</f>
        <v>772</v>
      </c>
      <c r="W291">
        <f>IFERROR(INDEX(BasicStats!$A:$AH,MATCH($A291,BasicStats!$B:$B,0),COLUMN()+1),INDEX(BasicStats!$A:$AH,MATCH($A291&amp;" NCAA",BasicStats!$B:$B,0),COLUMN()+1))</f>
        <v>0.34100000000000003</v>
      </c>
      <c r="X291">
        <f>IFERROR(INDEX(BasicStats!$A:$AH,MATCH($A291,BasicStats!$B:$B,0),COLUMN()+1),INDEX(BasicStats!$A:$AH,MATCH($A291&amp;" NCAA",BasicStats!$B:$B,0),COLUMN()+1))</f>
        <v>374</v>
      </c>
      <c r="Y291">
        <f>IFERROR(INDEX(BasicStats!$A:$AH,MATCH($A291,BasicStats!$B:$B,0),COLUMN()+1),INDEX(BasicStats!$A:$AH,MATCH($A291&amp;" NCAA",BasicStats!$B:$B,0),COLUMN()+1))</f>
        <v>523</v>
      </c>
      <c r="Z291">
        <f>IFERROR(INDEX(BasicStats!$A:$AH,MATCH($A291,BasicStats!$B:$B,0),COLUMN()+1),INDEX(BasicStats!$A:$AH,MATCH($A291&amp;" NCAA",BasicStats!$B:$B,0),COLUMN()+1))</f>
        <v>0.71499999999999997</v>
      </c>
      <c r="AA291">
        <f>IFERROR(INDEX(BasicStats!$A:$AH,MATCH($A291,BasicStats!$B:$B,0),COLUMN()+1),INDEX(BasicStats!$A:$AH,MATCH($A291&amp;" NCAA",BasicStats!$B:$B,0),COLUMN()+1))</f>
        <v>365</v>
      </c>
      <c r="AB291">
        <f>IFERROR(INDEX(BasicStats!$A:$AH,MATCH($A291,BasicStats!$B:$B,0),COLUMN()+1),INDEX(BasicStats!$A:$AH,MATCH($A291&amp;" NCAA",BasicStats!$B:$B,0),COLUMN()+1))</f>
        <v>1135</v>
      </c>
      <c r="AC291">
        <f>IFERROR(INDEX(BasicStats!$A:$AH,MATCH($A291,BasicStats!$B:$B,0),COLUMN()+1),INDEX(BasicStats!$A:$AH,MATCH($A291&amp;" NCAA",BasicStats!$B:$B,0),COLUMN()+1))</f>
        <v>441</v>
      </c>
      <c r="AD291">
        <f>IFERROR(INDEX(BasicStats!$A:$AH,MATCH($A291,BasicStats!$B:$B,0),COLUMN()+1),INDEX(BasicStats!$A:$AH,MATCH($A291&amp;" NCAA",BasicStats!$B:$B,0),COLUMN()+1))</f>
        <v>189</v>
      </c>
      <c r="AE291">
        <f>IFERROR(INDEX(BasicStats!$A:$AH,MATCH($A291,BasicStats!$B:$B,0),COLUMN()+1),INDEX(BasicStats!$A:$AH,MATCH($A291&amp;" NCAA",BasicStats!$B:$B,0),COLUMN()+1))</f>
        <v>123</v>
      </c>
      <c r="AF291">
        <f>IFERROR(INDEX(BasicStats!$A:$AH,MATCH($A291,BasicStats!$B:$B,0),COLUMN()+1),INDEX(BasicStats!$A:$AH,MATCH($A291&amp;" NCAA",BasicStats!$B:$B,0),COLUMN()+1))</f>
        <v>350</v>
      </c>
      <c r="AG291" s="38">
        <f>IFERROR(INDEX(AdvancedStats!$A:$AD,MATCH($A291,AdvancedStats!$B:$B,0),COLUMN()-15),INDEX(AdvancedStats!$A:$AD,MATCH($A291&amp;" NCAA",AdvancedStats!$B:$B,0),COLUMN()-15))</f>
        <v>66.5</v>
      </c>
      <c r="AH291" s="38">
        <f>IFERROR(INDEX(AdvancedStats!$A:$AD,MATCH($A291,AdvancedStats!$B:$B,0),COLUMN()-15),INDEX(AdvancedStats!$A:$AD,MATCH($A291&amp;" NCAA",AdvancedStats!$B:$B,0),COLUMN()-15))</f>
        <v>108.2</v>
      </c>
      <c r="AI291" s="38">
        <f>IFERROR(INDEX(AdvancedStats!$A:$AD,MATCH($A291,AdvancedStats!$B:$B,0),COLUMN()-15),INDEX(AdvancedStats!$A:$AD,MATCH($A291&amp;" NCAA",AdvancedStats!$B:$B,0),COLUMN()-15))</f>
        <v>0.27800000000000002</v>
      </c>
      <c r="AJ291" s="38">
        <f>IFERROR(INDEX(AdvancedStats!$A:$AD,MATCH($A291,AdvancedStats!$B:$B,0),COLUMN()-15),INDEX(AdvancedStats!$A:$AD,MATCH($A291&amp;" NCAA",AdvancedStats!$B:$B,0),COLUMN()-15))</f>
        <v>0.41</v>
      </c>
      <c r="AK291" s="38">
        <f>IFERROR(INDEX(AdvancedStats!$A:$AD,MATCH($A291,AdvancedStats!$B:$B,0),COLUMN()-15),INDEX(AdvancedStats!$A:$AD,MATCH($A291&amp;" NCAA",AdvancedStats!$B:$B,0),COLUMN()-15))</f>
        <v>0.54</v>
      </c>
      <c r="AL291" s="38">
        <f>IFERROR(INDEX(AdvancedStats!$A:$AD,MATCH($A291,AdvancedStats!$B:$B,0),COLUMN()-15),INDEX(AdvancedStats!$A:$AD,MATCH($A291&amp;" NCAA",AdvancedStats!$B:$B,0),COLUMN()-15))</f>
        <v>50.8</v>
      </c>
      <c r="AM291" s="38">
        <f>IFERROR(INDEX(AdvancedStats!$A:$AD,MATCH($A291,AdvancedStats!$B:$B,0),COLUMN()-15),INDEX(AdvancedStats!$A:$AD,MATCH($A291&amp;" NCAA",AdvancedStats!$B:$B,0),COLUMN()-15))</f>
        <v>52.9</v>
      </c>
      <c r="AN291" s="38">
        <f>IFERROR(INDEX(AdvancedStats!$A:$AD,MATCH($A291,AdvancedStats!$B:$B,0),COLUMN()-15),INDEX(AdvancedStats!$A:$AD,MATCH($A291&amp;" NCAA",AdvancedStats!$B:$B,0),COLUMN()-15))</f>
        <v>8.9</v>
      </c>
      <c r="AO291" s="38">
        <f>IFERROR(INDEX(AdvancedStats!$A:$AD,MATCH($A291,AdvancedStats!$B:$B,0),COLUMN()-15),INDEX(AdvancedStats!$A:$AD,MATCH($A291&amp;" NCAA",AdvancedStats!$B:$B,0),COLUMN()-15))</f>
        <v>11.3</v>
      </c>
      <c r="AP291" s="38">
        <f>IFERROR(INDEX(AdvancedStats!$A:$AD,MATCH($A291,AdvancedStats!$B:$B,0),COLUMN()-15),INDEX(AdvancedStats!$A:$AD,MATCH($A291&amp;" NCAA",AdvancedStats!$B:$B,0),COLUMN()-15))</f>
        <v>0.51200000000000001</v>
      </c>
      <c r="AQ291" s="38">
        <f>IFERROR(INDEX(AdvancedStats!$A:$AD,MATCH($A291,AdvancedStats!$B:$B,0),COLUMN()-15),INDEX(AdvancedStats!$A:$AD,MATCH($A291&amp;" NCAA",AdvancedStats!$B:$B,0),COLUMN()-15))</f>
        <v>14.1</v>
      </c>
      <c r="AR291" s="38">
        <f>IFERROR(INDEX(AdvancedStats!$A:$AD,MATCH($A291,AdvancedStats!$B:$B,0),COLUMN()-15),INDEX(AdvancedStats!$A:$AD,MATCH($A291&amp;" NCAA",AdvancedStats!$B:$B,0),COLUMN()-15))</f>
        <v>32.6</v>
      </c>
      <c r="AS291" s="38">
        <f>IFERROR(INDEX(AdvancedStats!$A:$AD,MATCH($A291,AdvancedStats!$B:$B,0),COLUMN()-15),INDEX(AdvancedStats!$A:$AD,MATCH($A291&amp;" NCAA",AdvancedStats!$B:$B,0),COLUMN()-15))</f>
        <v>0.19900000000000001</v>
      </c>
      <c r="AT291" s="39">
        <f>IFERROR(INDEX(AdvancedOpponentStats!$A:$AD,MATCH($A291,AdvancedOpponentStats!$B:$B,0),COLUMN()-27),INDEX(AdvancedOpponentStats!$A:$AD,MATCH($A291&amp;" NCAA",AdvancedOpponentStats!$B:$B,0),COLUMN()-27))</f>
        <v>105.6</v>
      </c>
      <c r="AU291" s="39">
        <f>IFERROR(INDEX(AdvancedOpponentStats!$A:$AD,MATCH($A291,AdvancedOpponentStats!$B:$B,0),COLUMN()-27),INDEX(AdvancedOpponentStats!$A:$AD,MATCH($A291&amp;" NCAA",AdvancedOpponentStats!$B:$B,0),COLUMN()-27))</f>
        <v>0.29499999999999998</v>
      </c>
      <c r="AV291" s="39">
        <f>IFERROR(INDEX(AdvancedOpponentStats!$A:$AD,MATCH($A291,AdvancedOpponentStats!$B:$B,0),COLUMN()-27),INDEX(AdvancedOpponentStats!$A:$AD,MATCH($A291&amp;" NCAA",AdvancedOpponentStats!$B:$B,0),COLUMN()-27))</f>
        <v>0.41099999999999998</v>
      </c>
      <c r="AW291" s="39">
        <f>IFERROR(INDEX(AdvancedOpponentStats!$A:$AD,MATCH($A291,AdvancedOpponentStats!$B:$B,0),COLUMN()-27),INDEX(AdvancedOpponentStats!$A:$AD,MATCH($A291&amp;" NCAA",AdvancedOpponentStats!$B:$B,0),COLUMN()-27))</f>
        <v>0.53200000000000003</v>
      </c>
      <c r="AX291" s="39">
        <f>IFERROR(INDEX(AdvancedOpponentStats!$A:$AD,MATCH($A291,AdvancedOpponentStats!$B:$B,0),COLUMN()-27),INDEX(AdvancedOpponentStats!$A:$AD,MATCH($A291&amp;" NCAA",AdvancedOpponentStats!$B:$B,0),COLUMN()-27))</f>
        <v>49.2</v>
      </c>
      <c r="AY291" s="39">
        <f>IFERROR(INDEX(AdvancedOpponentStats!$A:$AD,MATCH($A291,AdvancedOpponentStats!$B:$B,0),COLUMN()-27),INDEX(AdvancedOpponentStats!$A:$AD,MATCH($A291&amp;" NCAA",AdvancedOpponentStats!$B:$B,0),COLUMN()-27))</f>
        <v>62.2</v>
      </c>
      <c r="AZ291" s="39">
        <f>IFERROR(INDEX(AdvancedOpponentStats!$A:$AD,MATCH($A291,AdvancedOpponentStats!$B:$B,0),COLUMN()-27),INDEX(AdvancedOpponentStats!$A:$AD,MATCH($A291&amp;" NCAA",AdvancedOpponentStats!$B:$B,0),COLUMN()-27))</f>
        <v>7.3</v>
      </c>
      <c r="BA291" s="39">
        <f>IFERROR(INDEX(AdvancedOpponentStats!$A:$AD,MATCH($A291,AdvancedOpponentStats!$B:$B,0),COLUMN()-27),INDEX(AdvancedOpponentStats!$A:$AD,MATCH($A291&amp;" NCAA",AdvancedOpponentStats!$B:$B,0),COLUMN()-27))</f>
        <v>7.6</v>
      </c>
      <c r="BB291" s="39">
        <f>IFERROR(INDEX(AdvancedOpponentStats!$A:$AD,MATCH($A291,AdvancedOpponentStats!$B:$B,0),COLUMN()-27),INDEX(AdvancedOpponentStats!$A:$AD,MATCH($A291&amp;" NCAA",AdvancedOpponentStats!$B:$B,0),COLUMN()-27))</f>
        <v>0.5</v>
      </c>
      <c r="BC291" s="39">
        <f>IFERROR(INDEX(AdvancedOpponentStats!$A:$AD,MATCH($A291,AdvancedOpponentStats!$B:$B,0),COLUMN()-27),INDEX(AdvancedOpponentStats!$A:$AD,MATCH($A291&amp;" NCAA",AdvancedOpponentStats!$B:$B,0),COLUMN()-27))</f>
        <v>14.9</v>
      </c>
      <c r="BD291" s="39">
        <f>IFERROR(INDEX(AdvancedOpponentStats!$A:$AD,MATCH($A291,AdvancedOpponentStats!$B:$B,0),COLUMN()-27),INDEX(AdvancedOpponentStats!$A:$AD,MATCH($A291&amp;" NCAA",AdvancedOpponentStats!$B:$B,0),COLUMN()-27))</f>
        <v>30.8</v>
      </c>
      <c r="BE291" s="39">
        <f>IFERROR(INDEX(AdvancedOpponentStats!$A:$AD,MATCH($A291,AdvancedOpponentStats!$B:$B,0),COLUMN()-27),INDEX(AdvancedOpponentStats!$A:$AD,MATCH($A291&amp;" NCAA",AdvancedOpponentStats!$B:$B,0),COLUMN()-27))</f>
        <v>0.214</v>
      </c>
      <c r="BF291" s="41">
        <f>IFERROR(INDEX(TeamRankings!$A:$R,MATCH($A291,TeamRankings!$B:$B,0),COLUMN()-49),INDEX(TeamRankings!$A:$R,MATCH($A291&amp;" NCAA",TeamRankings!$B:$B,0),COLUMN()-49))</f>
        <v>1.69</v>
      </c>
      <c r="BG291" s="41">
        <f>IFERROR(INDEX(TeamRankings!$A:$R,MATCH($A291,TeamRankings!$B:$B,0),COLUMN()-48),INDEX(TeamRankings!$A:$R,MATCH($A291&amp;" NCAA",TeamRankings!$B:$B,0),COLUMN()-48))</f>
        <v>4.13</v>
      </c>
      <c r="BH291" s="41">
        <f>IFERROR(INDEX(TeamRankings!$A:$R,MATCH($A291,TeamRankings!$B:$B,0),COLUMN()-47),INDEX(TeamRankings!$A:$R,MATCH($A291&amp;" NCAA",TeamRankings!$B:$B,0),COLUMN()-47))</f>
        <v>2.79</v>
      </c>
      <c r="BI291" s="41">
        <f>IFERROR(INDEX(TeamRankings!$A:$R,MATCH($A291,TeamRankings!$B:$B,0),COLUMN()-47),INDEX(TeamRankings!$A:$R,MATCH($A291&amp;" NCAA",TeamRankings!$B:$B,0),COLUMN()-47))</f>
        <v>3.03</v>
      </c>
      <c r="BJ291" s="41">
        <f>IFERROR(INDEX(TeamRankings!$A:$R,MATCH($A291,TeamRankings!$B:$B,0),COLUMN()-47),INDEX(TeamRankings!$A:$R,MATCH($A291&amp;" NCAA",TeamRankings!$B:$B,0),COLUMN()-47))</f>
        <v>5.82</v>
      </c>
      <c r="BK291" s="41">
        <f>IFERROR(INDEX(TeamRankings!$A:$R,MATCH($A291,TeamRankings!$B:$B,0),COLUMN()-47),INDEX(TeamRankings!$A:$R,MATCH($A291&amp;" NCAA",TeamRankings!$B:$B,0),COLUMN()-47))</f>
        <v>112.1</v>
      </c>
      <c r="BL291" s="41">
        <f>IFERROR(INDEX(TeamRankings!$A:$R,MATCH($A291,TeamRankings!$B:$B,0),COLUMN()-47),INDEX(TeamRankings!$A:$R,MATCH($A291&amp;" NCAA",TeamRankings!$B:$B,0),COLUMN()-47))</f>
        <v>103</v>
      </c>
      <c r="BM291" s="41">
        <f>IFERROR(INDEX(TeamRankings!$A:$R,MATCH($A291,TeamRankings!$B:$B,0),COLUMN()-47),INDEX(TeamRankings!$A:$R,MATCH($A291&amp;" NCAA",TeamRankings!$B:$B,0),COLUMN()-47))</f>
        <v>9.1</v>
      </c>
      <c r="BN291">
        <f t="shared" si="78"/>
        <v>43</v>
      </c>
      <c r="BO291">
        <f t="shared" si="79"/>
        <v>162</v>
      </c>
      <c r="BP291">
        <f t="shared" si="65"/>
        <v>71.96875</v>
      </c>
      <c r="BQ291" s="41" t="str">
        <f>INDEX(TeamRankings!$A:$R,MATCH($A291,TeamRankings!$B:$B,0),3)</f>
        <v>AAC</v>
      </c>
      <c r="BR291" s="40">
        <f t="shared" si="66"/>
        <v>2.6000000000000085</v>
      </c>
      <c r="BS291" s="40">
        <f t="shared" si="67"/>
        <v>-1.699999999999996E-2</v>
      </c>
      <c r="BT291" s="40">
        <f t="shared" si="68"/>
        <v>-1.0000000000000009E-3</v>
      </c>
      <c r="BU291" s="40">
        <f t="shared" si="69"/>
        <v>8.0000000000000071E-3</v>
      </c>
      <c r="BV291" s="40">
        <f t="shared" si="70"/>
        <v>1.5999999999999943</v>
      </c>
      <c r="BW291" s="40">
        <f t="shared" si="71"/>
        <v>-9.3000000000000043</v>
      </c>
      <c r="BX291" s="40">
        <f t="shared" si="72"/>
        <v>1.6000000000000005</v>
      </c>
      <c r="BY291" s="40">
        <f t="shared" si="73"/>
        <v>3.7000000000000011</v>
      </c>
      <c r="BZ291" s="40">
        <f t="shared" si="74"/>
        <v>1.2000000000000011E-2</v>
      </c>
      <c r="CA291" s="40">
        <f t="shared" si="75"/>
        <v>-0.80000000000000071</v>
      </c>
      <c r="CB291" s="40">
        <f t="shared" si="76"/>
        <v>1.8000000000000007</v>
      </c>
      <c r="CC291" s="40">
        <f t="shared" si="77"/>
        <v>-1.4999999999999986E-2</v>
      </c>
    </row>
    <row r="292" spans="1:81" x14ac:dyDescent="0.25">
      <c r="A292" t="s">
        <v>412</v>
      </c>
      <c r="B292">
        <f>IFERROR(INDEX(BasicStats!$A:$AH,MATCH($A292,BasicStats!$B:$B,0),COLUMN()+1),INDEX(BasicStats!$A:$AH,MATCH($A292&amp;" NCAA",BasicStats!$B:$B,0),COLUMN()+1))</f>
        <v>33</v>
      </c>
      <c r="C292">
        <f>IFERROR(INDEX(BasicStats!$A:$AH,MATCH($A292,BasicStats!$B:$B,0),COLUMN()+1),INDEX(BasicStats!$A:$AH,MATCH($A292&amp;" NCAA",BasicStats!$B:$B,0),COLUMN()+1))</f>
        <v>20</v>
      </c>
      <c r="D292">
        <f>IFERROR(INDEX(BasicStats!$A:$AH,MATCH($A292,BasicStats!$B:$B,0),COLUMN()+1),INDEX(BasicStats!$A:$AH,MATCH($A292&amp;" NCAA",BasicStats!$B:$B,0),COLUMN()+1))</f>
        <v>13</v>
      </c>
      <c r="E292">
        <f>IFERROR(INDEX(BasicStats!$A:$AH,MATCH($A292,BasicStats!$B:$B,0),COLUMN()+1),INDEX(BasicStats!$A:$AH,MATCH($A292&amp;" NCAA",BasicStats!$B:$B,0),COLUMN()+1))</f>
        <v>0.60599999999999998</v>
      </c>
      <c r="F292">
        <f>IFERROR(INDEX(BasicStats!$A:$AH,MATCH($A292,BasicStats!$B:$B,0),COLUMN()+1),INDEX(BasicStats!$A:$AH,MATCH($A292&amp;" NCAA",BasicStats!$B:$B,0),COLUMN()+1))</f>
        <v>2.52</v>
      </c>
      <c r="G292">
        <f>IFERROR(INDEX(BasicStats!$A:$AH,MATCH($A292,BasicStats!$B:$B,0),COLUMN()+1),INDEX(BasicStats!$A:$AH,MATCH($A292&amp;" NCAA",BasicStats!$B:$B,0),COLUMN()+1))</f>
        <v>-0.89</v>
      </c>
      <c r="H292">
        <f>IFERROR(INDEX(BasicStats!$A:$AH,MATCH($A292,BasicStats!$B:$B,0),COLUMN()+1),INDEX(BasicStats!$A:$AH,MATCH($A292&amp;" NCAA",BasicStats!$B:$B,0),COLUMN()+1))</f>
        <v>11</v>
      </c>
      <c r="I292">
        <f>IFERROR(INDEX(BasicStats!$A:$AH,MATCH($A292,BasicStats!$B:$B,0),COLUMN()+1),INDEX(BasicStats!$A:$AH,MATCH($A292&amp;" NCAA",BasicStats!$B:$B,0),COLUMN()+1))</f>
        <v>7</v>
      </c>
      <c r="J292">
        <f>IFERROR(INDEX(BasicStats!$A:$AH,MATCH($A292,BasicStats!$B:$B,0),COLUMN()+1),INDEX(BasicStats!$A:$AH,MATCH($A292&amp;" NCAA",BasicStats!$B:$B,0),COLUMN()+1))</f>
        <v>11</v>
      </c>
      <c r="K292">
        <f>IFERROR(INDEX(BasicStats!$A:$AH,MATCH($A292,BasicStats!$B:$B,0),COLUMN()+1),INDEX(BasicStats!$A:$AH,MATCH($A292&amp;" NCAA",BasicStats!$B:$B,0),COLUMN()+1))</f>
        <v>3</v>
      </c>
      <c r="L292">
        <f>IFERROR(INDEX(BasicStats!$A:$AH,MATCH($A292,BasicStats!$B:$B,0),COLUMN()+1),INDEX(BasicStats!$A:$AH,MATCH($A292&amp;" NCAA",BasicStats!$B:$B,0),COLUMN()+1))</f>
        <v>7</v>
      </c>
      <c r="M292">
        <f>IFERROR(INDEX(BasicStats!$A:$AH,MATCH($A292,BasicStats!$B:$B,0),COLUMN()+1),INDEX(BasicStats!$A:$AH,MATCH($A292&amp;" NCAA",BasicStats!$B:$B,0),COLUMN()+1))</f>
        <v>7</v>
      </c>
      <c r="N292">
        <f>IFERROR(INDEX(BasicStats!$A:$AH,MATCH($A292,BasicStats!$B:$B,0),COLUMN()+1),INDEX(BasicStats!$A:$AH,MATCH($A292&amp;" NCAA",BasicStats!$B:$B,0),COLUMN()+1))</f>
        <v>2392</v>
      </c>
      <c r="O292">
        <f>IFERROR(INDEX(BasicStats!$A:$AH,MATCH($A292,BasicStats!$B:$B,0),COLUMN()+1),INDEX(BasicStats!$A:$AH,MATCH($A292&amp;" NCAA",BasicStats!$B:$B,0),COLUMN()+1))</f>
        <v>2160</v>
      </c>
      <c r="P292">
        <f>IFERROR(INDEX(BasicStats!$A:$AH,MATCH($A292,BasicStats!$B:$B,0),COLUMN()+1),INDEX(BasicStats!$A:$AH,MATCH($A292&amp;" NCAA",BasicStats!$B:$B,0),COLUMN()+1))</f>
        <v>0</v>
      </c>
      <c r="Q292">
        <f>IFERROR(INDEX(BasicStats!$A:$AH,MATCH($A292,BasicStats!$B:$B,0),COLUMN()+1),INDEX(BasicStats!$A:$AH,MATCH($A292&amp;" NCAA",BasicStats!$B:$B,0),COLUMN()+1))</f>
        <v>1330</v>
      </c>
      <c r="R292">
        <f>IFERROR(INDEX(BasicStats!$A:$AH,MATCH($A292,BasicStats!$B:$B,0),COLUMN()+1),INDEX(BasicStats!$A:$AH,MATCH($A292&amp;" NCAA",BasicStats!$B:$B,0),COLUMN()+1))</f>
        <v>898</v>
      </c>
      <c r="S292">
        <f>IFERROR(INDEX(BasicStats!$A:$AH,MATCH($A292,BasicStats!$B:$B,0),COLUMN()+1),INDEX(BasicStats!$A:$AH,MATCH($A292&amp;" NCAA",BasicStats!$B:$B,0),COLUMN()+1))</f>
        <v>1928</v>
      </c>
      <c r="T292">
        <f>IFERROR(INDEX(BasicStats!$A:$AH,MATCH($A292,BasicStats!$B:$B,0),COLUMN()+1),INDEX(BasicStats!$A:$AH,MATCH($A292&amp;" NCAA",BasicStats!$B:$B,0),COLUMN()+1))</f>
        <v>0.46600000000000003</v>
      </c>
      <c r="U292">
        <f>IFERROR(INDEX(BasicStats!$A:$AH,MATCH($A292,BasicStats!$B:$B,0),COLUMN()+1),INDEX(BasicStats!$A:$AH,MATCH($A292&amp;" NCAA",BasicStats!$B:$B,0),COLUMN()+1))</f>
        <v>275</v>
      </c>
      <c r="V292">
        <f>IFERROR(INDEX(BasicStats!$A:$AH,MATCH($A292,BasicStats!$B:$B,0),COLUMN()+1),INDEX(BasicStats!$A:$AH,MATCH($A292&amp;" NCAA",BasicStats!$B:$B,0),COLUMN()+1))</f>
        <v>712</v>
      </c>
      <c r="W292">
        <f>IFERROR(INDEX(BasicStats!$A:$AH,MATCH($A292,BasicStats!$B:$B,0),COLUMN()+1),INDEX(BasicStats!$A:$AH,MATCH($A292&amp;" NCAA",BasicStats!$B:$B,0),COLUMN()+1))</f>
        <v>0.38600000000000001</v>
      </c>
      <c r="X292">
        <f>IFERROR(INDEX(BasicStats!$A:$AH,MATCH($A292,BasicStats!$B:$B,0),COLUMN()+1),INDEX(BasicStats!$A:$AH,MATCH($A292&amp;" NCAA",BasicStats!$B:$B,0),COLUMN()+1))</f>
        <v>321</v>
      </c>
      <c r="Y292">
        <f>IFERROR(INDEX(BasicStats!$A:$AH,MATCH($A292,BasicStats!$B:$B,0),COLUMN()+1),INDEX(BasicStats!$A:$AH,MATCH($A292&amp;" NCAA",BasicStats!$B:$B,0),COLUMN()+1))</f>
        <v>489</v>
      </c>
      <c r="Z292">
        <f>IFERROR(INDEX(BasicStats!$A:$AH,MATCH($A292,BasicStats!$B:$B,0),COLUMN()+1),INDEX(BasicStats!$A:$AH,MATCH($A292&amp;" NCAA",BasicStats!$B:$B,0),COLUMN()+1))</f>
        <v>0.65600000000000003</v>
      </c>
      <c r="AA292">
        <f>IFERROR(INDEX(BasicStats!$A:$AH,MATCH($A292,BasicStats!$B:$B,0),COLUMN()+1),INDEX(BasicStats!$A:$AH,MATCH($A292&amp;" NCAA",BasicStats!$B:$B,0),COLUMN()+1))</f>
        <v>274</v>
      </c>
      <c r="AB292">
        <f>IFERROR(INDEX(BasicStats!$A:$AH,MATCH($A292,BasicStats!$B:$B,0),COLUMN()+1),INDEX(BasicStats!$A:$AH,MATCH($A292&amp;" NCAA",BasicStats!$B:$B,0),COLUMN()+1))</f>
        <v>1178</v>
      </c>
      <c r="AC292">
        <f>IFERROR(INDEX(BasicStats!$A:$AH,MATCH($A292,BasicStats!$B:$B,0),COLUMN()+1),INDEX(BasicStats!$A:$AH,MATCH($A292&amp;" NCAA",BasicStats!$B:$B,0),COLUMN()+1))</f>
        <v>553</v>
      </c>
      <c r="AD292">
        <f>IFERROR(INDEX(BasicStats!$A:$AH,MATCH($A292,BasicStats!$B:$B,0),COLUMN()+1),INDEX(BasicStats!$A:$AH,MATCH($A292&amp;" NCAA",BasicStats!$B:$B,0),COLUMN()+1))</f>
        <v>253</v>
      </c>
      <c r="AE292">
        <f>IFERROR(INDEX(BasicStats!$A:$AH,MATCH($A292,BasicStats!$B:$B,0),COLUMN()+1),INDEX(BasicStats!$A:$AH,MATCH($A292&amp;" NCAA",BasicStats!$B:$B,0),COLUMN()+1))</f>
        <v>110</v>
      </c>
      <c r="AF292">
        <f>IFERROR(INDEX(BasicStats!$A:$AH,MATCH($A292,BasicStats!$B:$B,0),COLUMN()+1),INDEX(BasicStats!$A:$AH,MATCH($A292&amp;" NCAA",BasicStats!$B:$B,0),COLUMN()+1))</f>
        <v>345</v>
      </c>
      <c r="AG292" s="38">
        <f>IFERROR(INDEX(AdvancedStats!$A:$AD,MATCH($A292,AdvancedStats!$B:$B,0),COLUMN()-15),INDEX(AdvancedStats!$A:$AD,MATCH($A292&amp;" NCAA",AdvancedStats!$B:$B,0),COLUMN()-15))</f>
        <v>67.400000000000006</v>
      </c>
      <c r="AH292" s="38">
        <f>IFERROR(INDEX(AdvancedStats!$A:$AD,MATCH($A292,AdvancedStats!$B:$B,0),COLUMN()-15),INDEX(AdvancedStats!$A:$AD,MATCH($A292&amp;" NCAA",AdvancedStats!$B:$B,0),COLUMN()-15))</f>
        <v>106.8</v>
      </c>
      <c r="AI292" s="38">
        <f>IFERROR(INDEX(AdvancedStats!$A:$AD,MATCH($A292,AdvancedStats!$B:$B,0),COLUMN()-15),INDEX(AdvancedStats!$A:$AD,MATCH($A292&amp;" NCAA",AdvancedStats!$B:$B,0),COLUMN()-15))</f>
        <v>0.254</v>
      </c>
      <c r="AJ292" s="38">
        <f>IFERROR(INDEX(AdvancedStats!$A:$AD,MATCH($A292,AdvancedStats!$B:$B,0),COLUMN()-15),INDEX(AdvancedStats!$A:$AD,MATCH($A292&amp;" NCAA",AdvancedStats!$B:$B,0),COLUMN()-15))</f>
        <v>0.36899999999999999</v>
      </c>
      <c r="AK292" s="38">
        <f>IFERROR(INDEX(AdvancedStats!$A:$AD,MATCH($A292,AdvancedStats!$B:$B,0),COLUMN()-15),INDEX(AdvancedStats!$A:$AD,MATCH($A292&amp;" NCAA",AdvancedStats!$B:$B,0),COLUMN()-15))</f>
        <v>0.55400000000000005</v>
      </c>
      <c r="AL292" s="38">
        <f>IFERROR(INDEX(AdvancedStats!$A:$AD,MATCH($A292,AdvancedStats!$B:$B,0),COLUMN()-15),INDEX(AdvancedStats!$A:$AD,MATCH($A292&amp;" NCAA",AdvancedStats!$B:$B,0),COLUMN()-15))</f>
        <v>50.1</v>
      </c>
      <c r="AM292" s="38">
        <f>IFERROR(INDEX(AdvancedStats!$A:$AD,MATCH($A292,AdvancedStats!$B:$B,0),COLUMN()-15),INDEX(AdvancedStats!$A:$AD,MATCH($A292&amp;" NCAA",AdvancedStats!$B:$B,0),COLUMN()-15))</f>
        <v>61.6</v>
      </c>
      <c r="AN292" s="38">
        <f>IFERROR(INDEX(AdvancedStats!$A:$AD,MATCH($A292,AdvancedStats!$B:$B,0),COLUMN()-15),INDEX(AdvancedStats!$A:$AD,MATCH($A292&amp;" NCAA",AdvancedStats!$B:$B,0),COLUMN()-15))</f>
        <v>11.3</v>
      </c>
      <c r="AO292" s="38">
        <f>IFERROR(INDEX(AdvancedStats!$A:$AD,MATCH($A292,AdvancedStats!$B:$B,0),COLUMN()-15),INDEX(AdvancedStats!$A:$AD,MATCH($A292&amp;" NCAA",AdvancedStats!$B:$B,0),COLUMN()-15))</f>
        <v>11</v>
      </c>
      <c r="AP292" s="38">
        <f>IFERROR(INDEX(AdvancedStats!$A:$AD,MATCH($A292,AdvancedStats!$B:$B,0),COLUMN()-15),INDEX(AdvancedStats!$A:$AD,MATCH($A292&amp;" NCAA",AdvancedStats!$B:$B,0),COLUMN()-15))</f>
        <v>0.53700000000000003</v>
      </c>
      <c r="AQ292" s="38">
        <f>IFERROR(INDEX(AdvancedStats!$A:$AD,MATCH($A292,AdvancedStats!$B:$B,0),COLUMN()-15),INDEX(AdvancedStats!$A:$AD,MATCH($A292&amp;" NCAA",AdvancedStats!$B:$B,0),COLUMN()-15))</f>
        <v>13.8</v>
      </c>
      <c r="AR292" s="38">
        <f>IFERROR(INDEX(AdvancedStats!$A:$AD,MATCH($A292,AdvancedStats!$B:$B,0),COLUMN()-15),INDEX(AdvancedStats!$A:$AD,MATCH($A292&amp;" NCAA",AdvancedStats!$B:$B,0),COLUMN()-15))</f>
        <v>24.3</v>
      </c>
      <c r="AS292" s="38">
        <f>IFERROR(INDEX(AdvancedStats!$A:$AD,MATCH($A292,AdvancedStats!$B:$B,0),COLUMN()-15),INDEX(AdvancedStats!$A:$AD,MATCH($A292&amp;" NCAA",AdvancedStats!$B:$B,0),COLUMN()-15))</f>
        <v>0.16600000000000001</v>
      </c>
      <c r="AT292" s="39">
        <f>IFERROR(INDEX(AdvancedOpponentStats!$A:$AD,MATCH($A292,AdvancedOpponentStats!$B:$B,0),COLUMN()-27),INDEX(AdvancedOpponentStats!$A:$AD,MATCH($A292&amp;" NCAA",AdvancedOpponentStats!$B:$B,0),COLUMN()-27))</f>
        <v>96.4</v>
      </c>
      <c r="AU292" s="39">
        <f>IFERROR(INDEX(AdvancedOpponentStats!$A:$AD,MATCH($A292,AdvancedOpponentStats!$B:$B,0),COLUMN()-27),INDEX(AdvancedOpponentStats!$A:$AD,MATCH($A292&amp;" NCAA",AdvancedOpponentStats!$B:$B,0),COLUMN()-27))</f>
        <v>0.28599999999999998</v>
      </c>
      <c r="AV292" s="39">
        <f>IFERROR(INDEX(AdvancedOpponentStats!$A:$AD,MATCH($A292,AdvancedOpponentStats!$B:$B,0),COLUMN()-27),INDEX(AdvancedOpponentStats!$A:$AD,MATCH($A292&amp;" NCAA",AdvancedOpponentStats!$B:$B,0),COLUMN()-27))</f>
        <v>0.46800000000000003</v>
      </c>
      <c r="AW292" s="39">
        <f>IFERROR(INDEX(AdvancedOpponentStats!$A:$AD,MATCH($A292,AdvancedOpponentStats!$B:$B,0),COLUMN()-27),INDEX(AdvancedOpponentStats!$A:$AD,MATCH($A292&amp;" NCAA",AdvancedOpponentStats!$B:$B,0),COLUMN()-27))</f>
        <v>0.50600000000000001</v>
      </c>
      <c r="AX292" s="39">
        <f>IFERROR(INDEX(AdvancedOpponentStats!$A:$AD,MATCH($A292,AdvancedOpponentStats!$B:$B,0),COLUMN()-27),INDEX(AdvancedOpponentStats!$A:$AD,MATCH($A292&amp;" NCAA",AdvancedOpponentStats!$B:$B,0),COLUMN()-27))</f>
        <v>49.9</v>
      </c>
      <c r="AY292" s="39">
        <f>IFERROR(INDEX(AdvancedOpponentStats!$A:$AD,MATCH($A292,AdvancedOpponentStats!$B:$B,0),COLUMN()-27),INDEX(AdvancedOpponentStats!$A:$AD,MATCH($A292&amp;" NCAA",AdvancedOpponentStats!$B:$B,0),COLUMN()-27))</f>
        <v>54.1</v>
      </c>
      <c r="AZ292" s="39">
        <f>IFERROR(INDEX(AdvancedOpponentStats!$A:$AD,MATCH($A292,AdvancedOpponentStats!$B:$B,0),COLUMN()-27),INDEX(AdvancedOpponentStats!$A:$AD,MATCH($A292&amp;" NCAA",AdvancedOpponentStats!$B:$B,0),COLUMN()-27))</f>
        <v>8</v>
      </c>
      <c r="BA292" s="39">
        <f>IFERROR(INDEX(AdvancedOpponentStats!$A:$AD,MATCH($A292,AdvancedOpponentStats!$B:$B,0),COLUMN()-27),INDEX(AdvancedOpponentStats!$A:$AD,MATCH($A292&amp;" NCAA",AdvancedOpponentStats!$B:$B,0),COLUMN()-27))</f>
        <v>7.6</v>
      </c>
      <c r="BB292" s="39">
        <f>IFERROR(INDEX(AdvancedOpponentStats!$A:$AD,MATCH($A292,AdvancedOpponentStats!$B:$B,0),COLUMN()-27),INDEX(AdvancedOpponentStats!$A:$AD,MATCH($A292&amp;" NCAA",AdvancedOpponentStats!$B:$B,0),COLUMN()-27))</f>
        <v>0.48199999999999998</v>
      </c>
      <c r="BC292" s="39">
        <f>IFERROR(INDEX(AdvancedOpponentStats!$A:$AD,MATCH($A292,AdvancedOpponentStats!$B:$B,0),COLUMN()-27),INDEX(AdvancedOpponentStats!$A:$AD,MATCH($A292&amp;" NCAA",AdvancedOpponentStats!$B:$B,0),COLUMN()-27))</f>
        <v>16.899999999999999</v>
      </c>
      <c r="BD292" s="39">
        <f>IFERROR(INDEX(AdvancedOpponentStats!$A:$AD,MATCH($A292,AdvancedOpponentStats!$B:$B,0),COLUMN()-27),INDEX(AdvancedOpponentStats!$A:$AD,MATCH($A292&amp;" NCAA",AdvancedOpponentStats!$B:$B,0),COLUMN()-27))</f>
        <v>26.2</v>
      </c>
      <c r="BE292" s="39">
        <f>IFERROR(INDEX(AdvancedOpponentStats!$A:$AD,MATCH($A292,AdvancedOpponentStats!$B:$B,0),COLUMN()-27),INDEX(AdvancedOpponentStats!$A:$AD,MATCH($A292&amp;" NCAA",AdvancedOpponentStats!$B:$B,0),COLUMN()-27))</f>
        <v>0.185</v>
      </c>
      <c r="BF292" s="41">
        <f>IFERROR(INDEX(TeamRankings!$A:$R,MATCH($A292,TeamRankings!$B:$B,0),COLUMN()-49),INDEX(TeamRankings!$A:$R,MATCH($A292&amp;" NCAA",TeamRankings!$B:$B,0),COLUMN()-49))</f>
        <v>7.03</v>
      </c>
      <c r="BG292" s="41">
        <f>IFERROR(INDEX(TeamRankings!$A:$R,MATCH($A292,TeamRankings!$B:$B,0),COLUMN()-48),INDEX(TeamRankings!$A:$R,MATCH($A292&amp;" NCAA",TeamRankings!$B:$B,0),COLUMN()-48))</f>
        <v>-0.89</v>
      </c>
      <c r="BH292" s="41">
        <f>IFERROR(INDEX(TeamRankings!$A:$R,MATCH($A292,TeamRankings!$B:$B,0),COLUMN()-47),INDEX(TeamRankings!$A:$R,MATCH($A292&amp;" NCAA",TeamRankings!$B:$B,0),COLUMN()-47))</f>
        <v>-2.1800000000000002</v>
      </c>
      <c r="BI292" s="41">
        <f>IFERROR(INDEX(TeamRankings!$A:$R,MATCH($A292,TeamRankings!$B:$B,0),COLUMN()-47),INDEX(TeamRankings!$A:$R,MATCH($A292&amp;" NCAA",TeamRankings!$B:$B,0),COLUMN()-47))</f>
        <v>4.7</v>
      </c>
      <c r="BJ292" s="41">
        <f>IFERROR(INDEX(TeamRankings!$A:$R,MATCH($A292,TeamRankings!$B:$B,0),COLUMN()-47),INDEX(TeamRankings!$A:$R,MATCH($A292&amp;" NCAA",TeamRankings!$B:$B,0),COLUMN()-47))</f>
        <v>2.52</v>
      </c>
      <c r="BK292" s="41">
        <f>IFERROR(INDEX(TeamRankings!$A:$R,MATCH($A292,TeamRankings!$B:$B,0),COLUMN()-47),INDEX(TeamRankings!$A:$R,MATCH($A292&amp;" NCAA",TeamRankings!$B:$B,0),COLUMN()-47))</f>
        <v>105.42</v>
      </c>
      <c r="BL292" s="41">
        <f>IFERROR(INDEX(TeamRankings!$A:$R,MATCH($A292,TeamRankings!$B:$B,0),COLUMN()-47),INDEX(TeamRankings!$A:$R,MATCH($A292&amp;" NCAA",TeamRankings!$B:$B,0),COLUMN()-47))</f>
        <v>100.78</v>
      </c>
      <c r="BM292" s="41">
        <f>IFERROR(INDEX(TeamRankings!$A:$R,MATCH($A292,TeamRankings!$B:$B,0),COLUMN()-47),INDEX(TeamRankings!$A:$R,MATCH($A292&amp;" NCAA",TeamRankings!$B:$B,0),COLUMN()-47))</f>
        <v>4.63</v>
      </c>
      <c r="BN292">
        <f t="shared" si="78"/>
        <v>134</v>
      </c>
      <c r="BO292">
        <f t="shared" si="79"/>
        <v>130</v>
      </c>
      <c r="BP292">
        <f t="shared" si="65"/>
        <v>72.484848484848484</v>
      </c>
      <c r="BQ292" s="41" t="str">
        <f>INDEX(TeamRankings!$A:$R,MATCH($A292,TeamRankings!$B:$B,0),3)</f>
        <v>CUSA</v>
      </c>
      <c r="BR292" s="40">
        <f t="shared" si="66"/>
        <v>10.399999999999991</v>
      </c>
      <c r="BS292" s="40">
        <f t="shared" si="67"/>
        <v>-3.1999999999999973E-2</v>
      </c>
      <c r="BT292" s="40">
        <f t="shared" si="68"/>
        <v>-9.9000000000000032E-2</v>
      </c>
      <c r="BU292" s="40">
        <f t="shared" si="69"/>
        <v>4.8000000000000043E-2</v>
      </c>
      <c r="BV292" s="40">
        <f t="shared" si="70"/>
        <v>0.20000000000000284</v>
      </c>
      <c r="BW292" s="40">
        <f t="shared" si="71"/>
        <v>7.5</v>
      </c>
      <c r="BX292" s="40">
        <f t="shared" si="72"/>
        <v>3.3000000000000007</v>
      </c>
      <c r="BY292" s="40">
        <f t="shared" si="73"/>
        <v>3.4000000000000004</v>
      </c>
      <c r="BZ292" s="40">
        <f t="shared" si="74"/>
        <v>5.5000000000000049E-2</v>
      </c>
      <c r="CA292" s="40">
        <f t="shared" si="75"/>
        <v>-3.0999999999999979</v>
      </c>
      <c r="CB292" s="40">
        <f t="shared" si="76"/>
        <v>-1.8999999999999986</v>
      </c>
      <c r="CC292" s="40">
        <f t="shared" si="77"/>
        <v>-1.8999999999999989E-2</v>
      </c>
    </row>
    <row r="293" spans="1:81" x14ac:dyDescent="0.25">
      <c r="A293" t="s">
        <v>413</v>
      </c>
      <c r="B293">
        <f>IFERROR(INDEX(BasicStats!$A:$AH,MATCH($A293,BasicStats!$B:$B,0),COLUMN()+1),INDEX(BasicStats!$A:$AH,MATCH($A293&amp;" NCAA",BasicStats!$B:$B,0),COLUMN()+1))</f>
        <v>34</v>
      </c>
      <c r="C293">
        <f>IFERROR(INDEX(BasicStats!$A:$AH,MATCH($A293,BasicStats!$B:$B,0),COLUMN()+1),INDEX(BasicStats!$A:$AH,MATCH($A293&amp;" NCAA",BasicStats!$B:$B,0),COLUMN()+1))</f>
        <v>17</v>
      </c>
      <c r="D293">
        <f>IFERROR(INDEX(BasicStats!$A:$AH,MATCH($A293,BasicStats!$B:$B,0),COLUMN()+1),INDEX(BasicStats!$A:$AH,MATCH($A293&amp;" NCAA",BasicStats!$B:$B,0),COLUMN()+1))</f>
        <v>17</v>
      </c>
      <c r="E293">
        <f>IFERROR(INDEX(BasicStats!$A:$AH,MATCH($A293,BasicStats!$B:$B,0),COLUMN()+1),INDEX(BasicStats!$A:$AH,MATCH($A293&amp;" NCAA",BasicStats!$B:$B,0),COLUMN()+1))</f>
        <v>0.5</v>
      </c>
      <c r="F293">
        <f>IFERROR(INDEX(BasicStats!$A:$AH,MATCH($A293,BasicStats!$B:$B,0),COLUMN()+1),INDEX(BasicStats!$A:$AH,MATCH($A293&amp;" NCAA",BasicStats!$B:$B,0),COLUMN()+1))</f>
        <v>-8.8800000000000008</v>
      </c>
      <c r="G293">
        <f>IFERROR(INDEX(BasicStats!$A:$AH,MATCH($A293,BasicStats!$B:$B,0),COLUMN()+1),INDEX(BasicStats!$A:$AH,MATCH($A293&amp;" NCAA",BasicStats!$B:$B,0),COLUMN()+1))</f>
        <v>-6.19</v>
      </c>
      <c r="H293">
        <f>IFERROR(INDEX(BasicStats!$A:$AH,MATCH($A293,BasicStats!$B:$B,0),COLUMN()+1),INDEX(BasicStats!$A:$AH,MATCH($A293&amp;" NCAA",BasicStats!$B:$B,0),COLUMN()+1))</f>
        <v>9</v>
      </c>
      <c r="I293">
        <f>IFERROR(INDEX(BasicStats!$A:$AH,MATCH($A293,BasicStats!$B:$B,0),COLUMN()+1),INDEX(BasicStats!$A:$AH,MATCH($A293&amp;" NCAA",BasicStats!$B:$B,0),COLUMN()+1))</f>
        <v>11</v>
      </c>
      <c r="J293">
        <f>IFERROR(INDEX(BasicStats!$A:$AH,MATCH($A293,BasicStats!$B:$B,0),COLUMN()+1),INDEX(BasicStats!$A:$AH,MATCH($A293&amp;" NCAA",BasicStats!$B:$B,0),COLUMN()+1))</f>
        <v>11</v>
      </c>
      <c r="K293">
        <f>IFERROR(INDEX(BasicStats!$A:$AH,MATCH($A293,BasicStats!$B:$B,0),COLUMN()+1),INDEX(BasicStats!$A:$AH,MATCH($A293&amp;" NCAA",BasicStats!$B:$B,0),COLUMN()+1))</f>
        <v>4</v>
      </c>
      <c r="L293">
        <f>IFERROR(INDEX(BasicStats!$A:$AH,MATCH($A293,BasicStats!$B:$B,0),COLUMN()+1),INDEX(BasicStats!$A:$AH,MATCH($A293&amp;" NCAA",BasicStats!$B:$B,0),COLUMN()+1))</f>
        <v>4</v>
      </c>
      <c r="M293">
        <f>IFERROR(INDEX(BasicStats!$A:$AH,MATCH($A293,BasicStats!$B:$B,0),COLUMN()+1),INDEX(BasicStats!$A:$AH,MATCH($A293&amp;" NCAA",BasicStats!$B:$B,0),COLUMN()+1))</f>
        <v>12</v>
      </c>
      <c r="N293">
        <f>IFERROR(INDEX(BasicStats!$A:$AH,MATCH($A293,BasicStats!$B:$B,0),COLUMN()+1),INDEX(BasicStats!$A:$AH,MATCH($A293&amp;" NCAA",BasicStats!$B:$B,0),COLUMN()+1))</f>
        <v>2573</v>
      </c>
      <c r="O293">
        <f>IFERROR(INDEX(BasicStats!$A:$AH,MATCH($A293,BasicStats!$B:$B,0),COLUMN()+1),INDEX(BasicStats!$A:$AH,MATCH($A293&amp;" NCAA",BasicStats!$B:$B,0),COLUMN()+1))</f>
        <v>2566</v>
      </c>
      <c r="P293">
        <f>IFERROR(INDEX(BasicStats!$A:$AH,MATCH($A293,BasicStats!$B:$B,0),COLUMN()+1),INDEX(BasicStats!$A:$AH,MATCH($A293&amp;" NCAA",BasicStats!$B:$B,0),COLUMN()+1))</f>
        <v>0</v>
      </c>
      <c r="Q293">
        <f>IFERROR(INDEX(BasicStats!$A:$AH,MATCH($A293,BasicStats!$B:$B,0),COLUMN()+1),INDEX(BasicStats!$A:$AH,MATCH($A293&amp;" NCAA",BasicStats!$B:$B,0),COLUMN()+1))</f>
        <v>1380</v>
      </c>
      <c r="R293">
        <f>IFERROR(INDEX(BasicStats!$A:$AH,MATCH($A293,BasicStats!$B:$B,0),COLUMN()+1),INDEX(BasicStats!$A:$AH,MATCH($A293&amp;" NCAA",BasicStats!$B:$B,0),COLUMN()+1))</f>
        <v>881</v>
      </c>
      <c r="S293">
        <f>IFERROR(INDEX(BasicStats!$A:$AH,MATCH($A293,BasicStats!$B:$B,0),COLUMN()+1),INDEX(BasicStats!$A:$AH,MATCH($A293&amp;" NCAA",BasicStats!$B:$B,0),COLUMN()+1))</f>
        <v>1997</v>
      </c>
      <c r="T293">
        <f>IFERROR(INDEX(BasicStats!$A:$AH,MATCH($A293,BasicStats!$B:$B,0),COLUMN()+1),INDEX(BasicStats!$A:$AH,MATCH($A293&amp;" NCAA",BasicStats!$B:$B,0),COLUMN()+1))</f>
        <v>0.441</v>
      </c>
      <c r="U293">
        <f>IFERROR(INDEX(BasicStats!$A:$AH,MATCH($A293,BasicStats!$B:$B,0),COLUMN()+1),INDEX(BasicStats!$A:$AH,MATCH($A293&amp;" NCAA",BasicStats!$B:$B,0),COLUMN()+1))</f>
        <v>272</v>
      </c>
      <c r="V293">
        <f>IFERROR(INDEX(BasicStats!$A:$AH,MATCH($A293,BasicStats!$B:$B,0),COLUMN()+1),INDEX(BasicStats!$A:$AH,MATCH($A293&amp;" NCAA",BasicStats!$B:$B,0),COLUMN()+1))</f>
        <v>799</v>
      </c>
      <c r="W293">
        <f>IFERROR(INDEX(BasicStats!$A:$AH,MATCH($A293,BasicStats!$B:$B,0),COLUMN()+1),INDEX(BasicStats!$A:$AH,MATCH($A293&amp;" NCAA",BasicStats!$B:$B,0),COLUMN()+1))</f>
        <v>0.34</v>
      </c>
      <c r="X293">
        <f>IFERROR(INDEX(BasicStats!$A:$AH,MATCH($A293,BasicStats!$B:$B,0),COLUMN()+1),INDEX(BasicStats!$A:$AH,MATCH($A293&amp;" NCAA",BasicStats!$B:$B,0),COLUMN()+1))</f>
        <v>539</v>
      </c>
      <c r="Y293">
        <f>IFERROR(INDEX(BasicStats!$A:$AH,MATCH($A293,BasicStats!$B:$B,0),COLUMN()+1),INDEX(BasicStats!$A:$AH,MATCH($A293&amp;" NCAA",BasicStats!$B:$B,0),COLUMN()+1))</f>
        <v>757</v>
      </c>
      <c r="Z293">
        <f>IFERROR(INDEX(BasicStats!$A:$AH,MATCH($A293,BasicStats!$B:$B,0),COLUMN()+1),INDEX(BasicStats!$A:$AH,MATCH($A293&amp;" NCAA",BasicStats!$B:$B,0),COLUMN()+1))</f>
        <v>0.71199999999999997</v>
      </c>
      <c r="AA293">
        <f>IFERROR(INDEX(BasicStats!$A:$AH,MATCH($A293,BasicStats!$B:$B,0),COLUMN()+1),INDEX(BasicStats!$A:$AH,MATCH($A293&amp;" NCAA",BasicStats!$B:$B,0),COLUMN()+1))</f>
        <v>282</v>
      </c>
      <c r="AB293">
        <f>IFERROR(INDEX(BasicStats!$A:$AH,MATCH($A293,BasicStats!$B:$B,0),COLUMN()+1),INDEX(BasicStats!$A:$AH,MATCH($A293&amp;" NCAA",BasicStats!$B:$B,0),COLUMN()+1))</f>
        <v>1250</v>
      </c>
      <c r="AC293">
        <f>IFERROR(INDEX(BasicStats!$A:$AH,MATCH($A293,BasicStats!$B:$B,0),COLUMN()+1),INDEX(BasicStats!$A:$AH,MATCH($A293&amp;" NCAA",BasicStats!$B:$B,0),COLUMN()+1))</f>
        <v>426</v>
      </c>
      <c r="AD293">
        <f>IFERROR(INDEX(BasicStats!$A:$AH,MATCH($A293,BasicStats!$B:$B,0),COLUMN()+1),INDEX(BasicStats!$A:$AH,MATCH($A293&amp;" NCAA",BasicStats!$B:$B,0),COLUMN()+1))</f>
        <v>199</v>
      </c>
      <c r="AE293">
        <f>IFERROR(INDEX(BasicStats!$A:$AH,MATCH($A293,BasicStats!$B:$B,0),COLUMN()+1),INDEX(BasicStats!$A:$AH,MATCH($A293&amp;" NCAA",BasicStats!$B:$B,0),COLUMN()+1))</f>
        <v>114</v>
      </c>
      <c r="AF293">
        <f>IFERROR(INDEX(BasicStats!$A:$AH,MATCH($A293,BasicStats!$B:$B,0),COLUMN()+1),INDEX(BasicStats!$A:$AH,MATCH($A293&amp;" NCAA",BasicStats!$B:$B,0),COLUMN()+1))</f>
        <v>466</v>
      </c>
      <c r="AG293" s="38">
        <f>IFERROR(INDEX(AdvancedStats!$A:$AD,MATCH($A293,AdvancedStats!$B:$B,0),COLUMN()-15),INDEX(AdvancedStats!$A:$AD,MATCH($A293&amp;" NCAA",AdvancedStats!$B:$B,0),COLUMN()-15))</f>
        <v>73.5</v>
      </c>
      <c r="AH293" s="38">
        <f>IFERROR(INDEX(AdvancedStats!$A:$AD,MATCH($A293,AdvancedStats!$B:$B,0),COLUMN()-15),INDEX(AdvancedStats!$A:$AD,MATCH($A293&amp;" NCAA",AdvancedStats!$B:$B,0),COLUMN()-15))</f>
        <v>101.5</v>
      </c>
      <c r="AI293" s="38">
        <f>IFERROR(INDEX(AdvancedStats!$A:$AD,MATCH($A293,AdvancedStats!$B:$B,0),COLUMN()-15),INDEX(AdvancedStats!$A:$AD,MATCH($A293&amp;" NCAA",AdvancedStats!$B:$B,0),COLUMN()-15))</f>
        <v>0.379</v>
      </c>
      <c r="AJ293" s="38">
        <f>IFERROR(INDEX(AdvancedStats!$A:$AD,MATCH($A293,AdvancedStats!$B:$B,0),COLUMN()-15),INDEX(AdvancedStats!$A:$AD,MATCH($A293&amp;" NCAA",AdvancedStats!$B:$B,0),COLUMN()-15))</f>
        <v>0.4</v>
      </c>
      <c r="AK293" s="38">
        <f>IFERROR(INDEX(AdvancedStats!$A:$AD,MATCH($A293,AdvancedStats!$B:$B,0),COLUMN()-15),INDEX(AdvancedStats!$A:$AD,MATCH($A293&amp;" NCAA",AdvancedStats!$B:$B,0),COLUMN()-15))</f>
        <v>0.54600000000000004</v>
      </c>
      <c r="AL293" s="38">
        <f>IFERROR(INDEX(AdvancedStats!$A:$AD,MATCH($A293,AdvancedStats!$B:$B,0),COLUMN()-15),INDEX(AdvancedStats!$A:$AD,MATCH($A293&amp;" NCAA",AdvancedStats!$B:$B,0),COLUMN()-15))</f>
        <v>50.2</v>
      </c>
      <c r="AM293" s="38">
        <f>IFERROR(INDEX(AdvancedStats!$A:$AD,MATCH($A293,AdvancedStats!$B:$B,0),COLUMN()-15),INDEX(AdvancedStats!$A:$AD,MATCH($A293&amp;" NCAA",AdvancedStats!$B:$B,0),COLUMN()-15))</f>
        <v>48.4</v>
      </c>
      <c r="AN293" s="38">
        <f>IFERROR(INDEX(AdvancedStats!$A:$AD,MATCH($A293,AdvancedStats!$B:$B,0),COLUMN()-15),INDEX(AdvancedStats!$A:$AD,MATCH($A293&amp;" NCAA",AdvancedStats!$B:$B,0),COLUMN()-15))</f>
        <v>7.9</v>
      </c>
      <c r="AO293" s="38">
        <f>IFERROR(INDEX(AdvancedStats!$A:$AD,MATCH($A293,AdvancedStats!$B:$B,0),COLUMN()-15),INDEX(AdvancedStats!$A:$AD,MATCH($A293&amp;" NCAA",AdvancedStats!$B:$B,0),COLUMN()-15))</f>
        <v>9.1</v>
      </c>
      <c r="AP293" s="38">
        <f>IFERROR(INDEX(AdvancedStats!$A:$AD,MATCH($A293,AdvancedStats!$B:$B,0),COLUMN()-15),INDEX(AdvancedStats!$A:$AD,MATCH($A293&amp;" NCAA",AdvancedStats!$B:$B,0),COLUMN()-15))</f>
        <v>0.50900000000000001</v>
      </c>
      <c r="AQ293" s="38">
        <f>IFERROR(INDEX(AdvancedStats!$A:$AD,MATCH($A293,AdvancedStats!$B:$B,0),COLUMN()-15),INDEX(AdvancedStats!$A:$AD,MATCH($A293&amp;" NCAA",AdvancedStats!$B:$B,0),COLUMN()-15))</f>
        <v>16.5</v>
      </c>
      <c r="AR293" s="38">
        <f>IFERROR(INDEX(AdvancedStats!$A:$AD,MATCH($A293,AdvancedStats!$B:$B,0),COLUMN()-15),INDEX(AdvancedStats!$A:$AD,MATCH($A293&amp;" NCAA",AdvancedStats!$B:$B,0),COLUMN()-15))</f>
        <v>23.2</v>
      </c>
      <c r="AS293" s="38">
        <f>IFERROR(INDEX(AdvancedStats!$A:$AD,MATCH($A293,AdvancedStats!$B:$B,0),COLUMN()-15),INDEX(AdvancedStats!$A:$AD,MATCH($A293&amp;" NCAA",AdvancedStats!$B:$B,0),COLUMN()-15))</f>
        <v>0.27</v>
      </c>
      <c r="AT293" s="39">
        <f>IFERROR(INDEX(AdvancedOpponentStats!$A:$AD,MATCH($A293,AdvancedOpponentStats!$B:$B,0),COLUMN()-27),INDEX(AdvancedOpponentStats!$A:$AD,MATCH($A293&amp;" NCAA",AdvancedOpponentStats!$B:$B,0),COLUMN()-27))</f>
        <v>101.2</v>
      </c>
      <c r="AU293" s="39">
        <f>IFERROR(INDEX(AdvancedOpponentStats!$A:$AD,MATCH($A293,AdvancedOpponentStats!$B:$B,0),COLUMN()-27),INDEX(AdvancedOpponentStats!$A:$AD,MATCH($A293&amp;" NCAA",AdvancedOpponentStats!$B:$B,0),COLUMN()-27))</f>
        <v>0.377</v>
      </c>
      <c r="AV293" s="39">
        <f>IFERROR(INDEX(AdvancedOpponentStats!$A:$AD,MATCH($A293,AdvancedOpponentStats!$B:$B,0),COLUMN()-27),INDEX(AdvancedOpponentStats!$A:$AD,MATCH($A293&amp;" NCAA",AdvancedOpponentStats!$B:$B,0),COLUMN()-27))</f>
        <v>0.38300000000000001</v>
      </c>
      <c r="AW293" s="39">
        <f>IFERROR(INDEX(AdvancedOpponentStats!$A:$AD,MATCH($A293,AdvancedOpponentStats!$B:$B,0),COLUMN()-27),INDEX(AdvancedOpponentStats!$A:$AD,MATCH($A293&amp;" NCAA",AdvancedOpponentStats!$B:$B,0),COLUMN()-27))</f>
        <v>0.53700000000000003</v>
      </c>
      <c r="AX293" s="39">
        <f>IFERROR(INDEX(AdvancedOpponentStats!$A:$AD,MATCH($A293,AdvancedOpponentStats!$B:$B,0),COLUMN()-27),INDEX(AdvancedOpponentStats!$A:$AD,MATCH($A293&amp;" NCAA",AdvancedOpponentStats!$B:$B,0),COLUMN()-27))</f>
        <v>49.8</v>
      </c>
      <c r="AY293" s="39">
        <f>IFERROR(INDEX(AdvancedOpponentStats!$A:$AD,MATCH($A293,AdvancedOpponentStats!$B:$B,0),COLUMN()-27),INDEX(AdvancedOpponentStats!$A:$AD,MATCH($A293&amp;" NCAA",AdvancedOpponentStats!$B:$B,0),COLUMN()-27))</f>
        <v>49.1</v>
      </c>
      <c r="AZ293" s="39">
        <f>IFERROR(INDEX(AdvancedOpponentStats!$A:$AD,MATCH($A293,AdvancedOpponentStats!$B:$B,0),COLUMN()-27),INDEX(AdvancedOpponentStats!$A:$AD,MATCH($A293&amp;" NCAA",AdvancedOpponentStats!$B:$B,0),COLUMN()-27))</f>
        <v>8.8000000000000007</v>
      </c>
      <c r="BA293" s="39">
        <f>IFERROR(INDEX(AdvancedOpponentStats!$A:$AD,MATCH($A293,AdvancedOpponentStats!$B:$B,0),COLUMN()-27),INDEX(AdvancedOpponentStats!$A:$AD,MATCH($A293&amp;" NCAA",AdvancedOpponentStats!$B:$B,0),COLUMN()-27))</f>
        <v>10.4</v>
      </c>
      <c r="BB293" s="39">
        <f>IFERROR(INDEX(AdvancedOpponentStats!$A:$AD,MATCH($A293,AdvancedOpponentStats!$B:$B,0),COLUMN()-27),INDEX(AdvancedOpponentStats!$A:$AD,MATCH($A293&amp;" NCAA",AdvancedOpponentStats!$B:$B,0),COLUMN()-27))</f>
        <v>0.498</v>
      </c>
      <c r="BC293" s="39">
        <f>IFERROR(INDEX(AdvancedOpponentStats!$A:$AD,MATCH($A293,AdvancedOpponentStats!$B:$B,0),COLUMN()-27),INDEX(AdvancedOpponentStats!$A:$AD,MATCH($A293&amp;" NCAA",AdvancedOpponentStats!$B:$B,0),COLUMN()-27))</f>
        <v>15.7</v>
      </c>
      <c r="BD293" s="39">
        <f>IFERROR(INDEX(AdvancedOpponentStats!$A:$AD,MATCH($A293,AdvancedOpponentStats!$B:$B,0),COLUMN()-27),INDEX(AdvancedOpponentStats!$A:$AD,MATCH($A293&amp;" NCAA",AdvancedOpponentStats!$B:$B,0),COLUMN()-27))</f>
        <v>24</v>
      </c>
      <c r="BE293" s="39">
        <f>IFERROR(INDEX(AdvancedOpponentStats!$A:$AD,MATCH($A293,AdvancedOpponentStats!$B:$B,0),COLUMN()-27),INDEX(AdvancedOpponentStats!$A:$AD,MATCH($A293&amp;" NCAA",AdvancedOpponentStats!$B:$B,0),COLUMN()-27))</f>
        <v>0.27</v>
      </c>
      <c r="BF293" s="41">
        <f>IFERROR(INDEX(TeamRankings!$A:$R,MATCH($A293,TeamRankings!$B:$B,0),COLUMN()-49),INDEX(TeamRankings!$A:$R,MATCH($A293&amp;" NCAA",TeamRankings!$B:$B,0),COLUMN()-49))</f>
        <v>0.21</v>
      </c>
      <c r="BG293" s="41">
        <f>IFERROR(INDEX(TeamRankings!$A:$R,MATCH($A293,TeamRankings!$B:$B,0),COLUMN()-48),INDEX(TeamRankings!$A:$R,MATCH($A293&amp;" NCAA",TeamRankings!$B:$B,0),COLUMN()-48))</f>
        <v>-6.19</v>
      </c>
      <c r="BH293" s="41">
        <f>IFERROR(INDEX(TeamRankings!$A:$R,MATCH($A293,TeamRankings!$B:$B,0),COLUMN()-47),INDEX(TeamRankings!$A:$R,MATCH($A293&amp;" NCAA",TeamRankings!$B:$B,0),COLUMN()-47))</f>
        <v>-2.97</v>
      </c>
      <c r="BI293" s="41">
        <f>IFERROR(INDEX(TeamRankings!$A:$R,MATCH($A293,TeamRankings!$B:$B,0),COLUMN()-47),INDEX(TeamRankings!$A:$R,MATCH($A293&amp;" NCAA",TeamRankings!$B:$B,0),COLUMN()-47))</f>
        <v>-5.91</v>
      </c>
      <c r="BJ293" s="41">
        <f>IFERROR(INDEX(TeamRankings!$A:$R,MATCH($A293,TeamRankings!$B:$B,0),COLUMN()-47),INDEX(TeamRankings!$A:$R,MATCH($A293&amp;" NCAA",TeamRankings!$B:$B,0),COLUMN()-47))</f>
        <v>-8.8800000000000008</v>
      </c>
      <c r="BK293" s="41">
        <f>IFERROR(INDEX(TeamRankings!$A:$R,MATCH($A293,TeamRankings!$B:$B,0),COLUMN()-47),INDEX(TeamRankings!$A:$R,MATCH($A293&amp;" NCAA",TeamRankings!$B:$B,0),COLUMN()-47))</f>
        <v>94.14</v>
      </c>
      <c r="BL293" s="41">
        <f>IFERROR(INDEX(TeamRankings!$A:$R,MATCH($A293,TeamRankings!$B:$B,0),COLUMN()-47),INDEX(TeamRankings!$A:$R,MATCH($A293&amp;" NCAA",TeamRankings!$B:$B,0),COLUMN()-47))</f>
        <v>105.9</v>
      </c>
      <c r="BM293" s="41">
        <f>IFERROR(INDEX(TeamRankings!$A:$R,MATCH($A293,TeamRankings!$B:$B,0),COLUMN()-47),INDEX(TeamRankings!$A:$R,MATCH($A293&amp;" NCAA",TeamRankings!$B:$B,0),COLUMN()-47))</f>
        <v>-11.77</v>
      </c>
      <c r="BN293">
        <f t="shared" si="78"/>
        <v>307</v>
      </c>
      <c r="BO293">
        <f t="shared" si="79"/>
        <v>215</v>
      </c>
      <c r="BP293">
        <f t="shared" si="65"/>
        <v>75.67647058823529</v>
      </c>
      <c r="BQ293" s="41" t="str">
        <f>INDEX(TeamRankings!$A:$R,MATCH($A293,TeamRankings!$B:$B,0),3)</f>
        <v>Big Sky</v>
      </c>
      <c r="BR293" s="40">
        <f t="shared" si="66"/>
        <v>0.29999999999999716</v>
      </c>
      <c r="BS293" s="40">
        <f t="shared" si="67"/>
        <v>2.0000000000000018E-3</v>
      </c>
      <c r="BT293" s="40">
        <f t="shared" si="68"/>
        <v>1.7000000000000015E-2</v>
      </c>
      <c r="BU293" s="40">
        <f t="shared" si="69"/>
        <v>9.000000000000008E-3</v>
      </c>
      <c r="BV293" s="40">
        <f t="shared" si="70"/>
        <v>0.40000000000000568</v>
      </c>
      <c r="BW293" s="40">
        <f t="shared" si="71"/>
        <v>-0.70000000000000284</v>
      </c>
      <c r="BX293" s="40">
        <f t="shared" si="72"/>
        <v>-0.90000000000000036</v>
      </c>
      <c r="BY293" s="40">
        <f t="shared" si="73"/>
        <v>-1.3000000000000007</v>
      </c>
      <c r="BZ293" s="40">
        <f t="shared" si="74"/>
        <v>1.100000000000001E-2</v>
      </c>
      <c r="CA293" s="40">
        <f t="shared" si="75"/>
        <v>0.80000000000000071</v>
      </c>
      <c r="CB293" s="40">
        <f t="shared" si="76"/>
        <v>-0.80000000000000071</v>
      </c>
      <c r="CC293" s="40">
        <f t="shared" si="77"/>
        <v>0</v>
      </c>
    </row>
    <row r="294" spans="1:81" x14ac:dyDescent="0.25">
      <c r="A294" t="s">
        <v>414</v>
      </c>
      <c r="B294">
        <f>IFERROR(INDEX(BasicStats!$A:$AH,MATCH($A294,BasicStats!$B:$B,0),COLUMN()+1),INDEX(BasicStats!$A:$AH,MATCH($A294&amp;" NCAA",BasicStats!$B:$B,0),COLUMN()+1))</f>
        <v>32</v>
      </c>
      <c r="C294">
        <f>IFERROR(INDEX(BasicStats!$A:$AH,MATCH($A294,BasicStats!$B:$B,0),COLUMN()+1),INDEX(BasicStats!$A:$AH,MATCH($A294&amp;" NCAA",BasicStats!$B:$B,0),COLUMN()+1))</f>
        <v>7</v>
      </c>
      <c r="D294">
        <f>IFERROR(INDEX(BasicStats!$A:$AH,MATCH($A294,BasicStats!$B:$B,0),COLUMN()+1),INDEX(BasicStats!$A:$AH,MATCH($A294&amp;" NCAA",BasicStats!$B:$B,0),COLUMN()+1))</f>
        <v>25</v>
      </c>
      <c r="E294">
        <f>IFERROR(INDEX(BasicStats!$A:$AH,MATCH($A294,BasicStats!$B:$B,0),COLUMN()+1),INDEX(BasicStats!$A:$AH,MATCH($A294&amp;" NCAA",BasicStats!$B:$B,0),COLUMN()+1))</f>
        <v>0.219</v>
      </c>
      <c r="F294">
        <f>IFERROR(INDEX(BasicStats!$A:$AH,MATCH($A294,BasicStats!$B:$B,0),COLUMN()+1),INDEX(BasicStats!$A:$AH,MATCH($A294&amp;" NCAA",BasicStats!$B:$B,0),COLUMN()+1))</f>
        <v>-16.8</v>
      </c>
      <c r="G294">
        <f>IFERROR(INDEX(BasicStats!$A:$AH,MATCH($A294,BasicStats!$B:$B,0),COLUMN()+1),INDEX(BasicStats!$A:$AH,MATCH($A294&amp;" NCAA",BasicStats!$B:$B,0),COLUMN()+1))</f>
        <v>-7.38</v>
      </c>
      <c r="H294">
        <f>IFERROR(INDEX(BasicStats!$A:$AH,MATCH($A294,BasicStats!$B:$B,0),COLUMN()+1),INDEX(BasicStats!$A:$AH,MATCH($A294&amp;" NCAA",BasicStats!$B:$B,0),COLUMN()+1))</f>
        <v>6</v>
      </c>
      <c r="I294">
        <f>IFERROR(INDEX(BasicStats!$A:$AH,MATCH($A294,BasicStats!$B:$B,0),COLUMN()+1),INDEX(BasicStats!$A:$AH,MATCH($A294&amp;" NCAA",BasicStats!$B:$B,0),COLUMN()+1))</f>
        <v>12</v>
      </c>
      <c r="J294">
        <f>IFERROR(INDEX(BasicStats!$A:$AH,MATCH($A294,BasicStats!$B:$B,0),COLUMN()+1),INDEX(BasicStats!$A:$AH,MATCH($A294&amp;" NCAA",BasicStats!$B:$B,0),COLUMN()+1))</f>
        <v>6</v>
      </c>
      <c r="K294">
        <f>IFERROR(INDEX(BasicStats!$A:$AH,MATCH($A294,BasicStats!$B:$B,0),COLUMN()+1),INDEX(BasicStats!$A:$AH,MATCH($A294&amp;" NCAA",BasicStats!$B:$B,0),COLUMN()+1))</f>
        <v>5</v>
      </c>
      <c r="L294">
        <f>IFERROR(INDEX(BasicStats!$A:$AH,MATCH($A294,BasicStats!$B:$B,0),COLUMN()+1),INDEX(BasicStats!$A:$AH,MATCH($A294&amp;" NCAA",BasicStats!$B:$B,0),COLUMN()+1))</f>
        <v>1</v>
      </c>
      <c r="M294">
        <f>IFERROR(INDEX(BasicStats!$A:$AH,MATCH($A294,BasicStats!$B:$B,0),COLUMN()+1),INDEX(BasicStats!$A:$AH,MATCH($A294&amp;" NCAA",BasicStats!$B:$B,0),COLUMN()+1))</f>
        <v>18</v>
      </c>
      <c r="N294">
        <f>IFERROR(INDEX(BasicStats!$A:$AH,MATCH($A294,BasicStats!$B:$B,0),COLUMN()+1),INDEX(BasicStats!$A:$AH,MATCH($A294&amp;" NCAA",BasicStats!$B:$B,0),COLUMN()+1))</f>
        <v>2077</v>
      </c>
      <c r="O294">
        <f>IFERROR(INDEX(BasicStats!$A:$AH,MATCH($A294,BasicStats!$B:$B,0),COLUMN()+1),INDEX(BasicStats!$A:$AH,MATCH($A294&amp;" NCAA",BasicStats!$B:$B,0),COLUMN()+1))</f>
        <v>2360</v>
      </c>
      <c r="P294">
        <f>IFERROR(INDEX(BasicStats!$A:$AH,MATCH($A294,BasicStats!$B:$B,0),COLUMN()+1),INDEX(BasicStats!$A:$AH,MATCH($A294&amp;" NCAA",BasicStats!$B:$B,0),COLUMN()+1))</f>
        <v>0</v>
      </c>
      <c r="Q294">
        <f>IFERROR(INDEX(BasicStats!$A:$AH,MATCH($A294,BasicStats!$B:$B,0),COLUMN()+1),INDEX(BasicStats!$A:$AH,MATCH($A294&amp;" NCAA",BasicStats!$B:$B,0),COLUMN()+1))</f>
        <v>1285</v>
      </c>
      <c r="R294">
        <f>IFERROR(INDEX(BasicStats!$A:$AH,MATCH($A294,BasicStats!$B:$B,0),COLUMN()+1),INDEX(BasicStats!$A:$AH,MATCH($A294&amp;" NCAA",BasicStats!$B:$B,0),COLUMN()+1))</f>
        <v>752</v>
      </c>
      <c r="S294">
        <f>IFERROR(INDEX(BasicStats!$A:$AH,MATCH($A294,BasicStats!$B:$B,0),COLUMN()+1),INDEX(BasicStats!$A:$AH,MATCH($A294&amp;" NCAA",BasicStats!$B:$B,0),COLUMN()+1))</f>
        <v>1711</v>
      </c>
      <c r="T294">
        <f>IFERROR(INDEX(BasicStats!$A:$AH,MATCH($A294,BasicStats!$B:$B,0),COLUMN()+1),INDEX(BasicStats!$A:$AH,MATCH($A294&amp;" NCAA",BasicStats!$B:$B,0),COLUMN()+1))</f>
        <v>0.44</v>
      </c>
      <c r="U294">
        <f>IFERROR(INDEX(BasicStats!$A:$AH,MATCH($A294,BasicStats!$B:$B,0),COLUMN()+1),INDEX(BasicStats!$A:$AH,MATCH($A294&amp;" NCAA",BasicStats!$B:$B,0),COLUMN()+1))</f>
        <v>180</v>
      </c>
      <c r="V294">
        <f>IFERROR(INDEX(BasicStats!$A:$AH,MATCH($A294,BasicStats!$B:$B,0),COLUMN()+1),INDEX(BasicStats!$A:$AH,MATCH($A294&amp;" NCAA",BasicStats!$B:$B,0),COLUMN()+1))</f>
        <v>544</v>
      </c>
      <c r="W294">
        <f>IFERROR(INDEX(BasicStats!$A:$AH,MATCH($A294,BasicStats!$B:$B,0),COLUMN()+1),INDEX(BasicStats!$A:$AH,MATCH($A294&amp;" NCAA",BasicStats!$B:$B,0),COLUMN()+1))</f>
        <v>0.33100000000000002</v>
      </c>
      <c r="X294">
        <f>IFERROR(INDEX(BasicStats!$A:$AH,MATCH($A294,BasicStats!$B:$B,0),COLUMN()+1),INDEX(BasicStats!$A:$AH,MATCH($A294&amp;" NCAA",BasicStats!$B:$B,0),COLUMN()+1))</f>
        <v>393</v>
      </c>
      <c r="Y294">
        <f>IFERROR(INDEX(BasicStats!$A:$AH,MATCH($A294,BasicStats!$B:$B,0),COLUMN()+1),INDEX(BasicStats!$A:$AH,MATCH($A294&amp;" NCAA",BasicStats!$B:$B,0),COLUMN()+1))</f>
        <v>588</v>
      </c>
      <c r="Z294">
        <f>IFERROR(INDEX(BasicStats!$A:$AH,MATCH($A294,BasicStats!$B:$B,0),COLUMN()+1),INDEX(BasicStats!$A:$AH,MATCH($A294&amp;" NCAA",BasicStats!$B:$B,0),COLUMN()+1))</f>
        <v>0.66800000000000004</v>
      </c>
      <c r="AA294">
        <f>IFERROR(INDEX(BasicStats!$A:$AH,MATCH($A294,BasicStats!$B:$B,0),COLUMN()+1),INDEX(BasicStats!$A:$AH,MATCH($A294&amp;" NCAA",BasicStats!$B:$B,0),COLUMN()+1))</f>
        <v>313</v>
      </c>
      <c r="AB294">
        <f>IFERROR(INDEX(BasicStats!$A:$AH,MATCH($A294,BasicStats!$B:$B,0),COLUMN()+1),INDEX(BasicStats!$A:$AH,MATCH($A294&amp;" NCAA",BasicStats!$B:$B,0),COLUMN()+1))</f>
        <v>980</v>
      </c>
      <c r="AC294">
        <f>IFERROR(INDEX(BasicStats!$A:$AH,MATCH($A294,BasicStats!$B:$B,0),COLUMN()+1),INDEX(BasicStats!$A:$AH,MATCH($A294&amp;" NCAA",BasicStats!$B:$B,0),COLUMN()+1))</f>
        <v>372</v>
      </c>
      <c r="AD294">
        <f>IFERROR(INDEX(BasicStats!$A:$AH,MATCH($A294,BasicStats!$B:$B,0),COLUMN()+1),INDEX(BasicStats!$A:$AH,MATCH($A294&amp;" NCAA",BasicStats!$B:$B,0),COLUMN()+1))</f>
        <v>216</v>
      </c>
      <c r="AE294">
        <f>IFERROR(INDEX(BasicStats!$A:$AH,MATCH($A294,BasicStats!$B:$B,0),COLUMN()+1),INDEX(BasicStats!$A:$AH,MATCH($A294&amp;" NCAA",BasicStats!$B:$B,0),COLUMN()+1))</f>
        <v>86</v>
      </c>
      <c r="AF294">
        <f>IFERROR(INDEX(BasicStats!$A:$AH,MATCH($A294,BasicStats!$B:$B,0),COLUMN()+1),INDEX(BasicStats!$A:$AH,MATCH($A294&amp;" NCAA",BasicStats!$B:$B,0),COLUMN()+1))</f>
        <v>511</v>
      </c>
      <c r="AG294" s="38">
        <f>IFERROR(INDEX(AdvancedStats!$A:$AD,MATCH($A294,AdvancedStats!$B:$B,0),COLUMN()-15),INDEX(AdvancedStats!$A:$AD,MATCH($A294&amp;" NCAA",AdvancedStats!$B:$B,0),COLUMN()-15))</f>
        <v>68.400000000000006</v>
      </c>
      <c r="AH294" s="38">
        <f>IFERROR(INDEX(AdvancedStats!$A:$AD,MATCH($A294,AdvancedStats!$B:$B,0),COLUMN()-15),INDEX(AdvancedStats!$A:$AD,MATCH($A294&amp;" NCAA",AdvancedStats!$B:$B,0),COLUMN()-15))</f>
        <v>94.6</v>
      </c>
      <c r="AI294" s="38">
        <f>IFERROR(INDEX(AdvancedStats!$A:$AD,MATCH($A294,AdvancedStats!$B:$B,0),COLUMN()-15),INDEX(AdvancedStats!$A:$AD,MATCH($A294&amp;" NCAA",AdvancedStats!$B:$B,0),COLUMN()-15))</f>
        <v>0.34399999999999997</v>
      </c>
      <c r="AJ294" s="38">
        <f>IFERROR(INDEX(AdvancedStats!$A:$AD,MATCH($A294,AdvancedStats!$B:$B,0),COLUMN()-15),INDEX(AdvancedStats!$A:$AD,MATCH($A294&amp;" NCAA",AdvancedStats!$B:$B,0),COLUMN()-15))</f>
        <v>0.318</v>
      </c>
      <c r="AK294" s="38">
        <f>IFERROR(INDEX(AdvancedStats!$A:$AD,MATCH($A294,AdvancedStats!$B:$B,0),COLUMN()-15),INDEX(AdvancedStats!$A:$AD,MATCH($A294&amp;" NCAA",AdvancedStats!$B:$B,0),COLUMN()-15))</f>
        <v>0.52200000000000002</v>
      </c>
      <c r="AL294" s="38">
        <f>IFERROR(INDEX(AdvancedStats!$A:$AD,MATCH($A294,AdvancedStats!$B:$B,0),COLUMN()-15),INDEX(AdvancedStats!$A:$AD,MATCH($A294&amp;" NCAA",AdvancedStats!$B:$B,0),COLUMN()-15))</f>
        <v>47.9</v>
      </c>
      <c r="AM294" s="38">
        <f>IFERROR(INDEX(AdvancedStats!$A:$AD,MATCH($A294,AdvancedStats!$B:$B,0),COLUMN()-15),INDEX(AdvancedStats!$A:$AD,MATCH($A294&amp;" NCAA",AdvancedStats!$B:$B,0),COLUMN()-15))</f>
        <v>49.5</v>
      </c>
      <c r="AN294" s="38">
        <f>IFERROR(INDEX(AdvancedStats!$A:$AD,MATCH($A294,AdvancedStats!$B:$B,0),COLUMN()-15),INDEX(AdvancedStats!$A:$AD,MATCH($A294&amp;" NCAA",AdvancedStats!$B:$B,0),COLUMN()-15))</f>
        <v>9.8000000000000007</v>
      </c>
      <c r="AO294" s="38">
        <f>IFERROR(INDEX(AdvancedStats!$A:$AD,MATCH($A294,AdvancedStats!$B:$B,0),COLUMN()-15),INDEX(AdvancedStats!$A:$AD,MATCH($A294&amp;" NCAA",AdvancedStats!$B:$B,0),COLUMN()-15))</f>
        <v>8.1</v>
      </c>
      <c r="AP294" s="38">
        <f>IFERROR(INDEX(AdvancedStats!$A:$AD,MATCH($A294,AdvancedStats!$B:$B,0),COLUMN()-15),INDEX(AdvancedStats!$A:$AD,MATCH($A294&amp;" NCAA",AdvancedStats!$B:$B,0),COLUMN()-15))</f>
        <v>0.49199999999999999</v>
      </c>
      <c r="AQ294" s="38">
        <f>IFERROR(INDEX(AdvancedStats!$A:$AD,MATCH($A294,AdvancedStats!$B:$B,0),COLUMN()-15),INDEX(AdvancedStats!$A:$AD,MATCH($A294&amp;" NCAA",AdvancedStats!$B:$B,0),COLUMN()-15))</f>
        <v>20.399999999999999</v>
      </c>
      <c r="AR294" s="38">
        <f>IFERROR(INDEX(AdvancedStats!$A:$AD,MATCH($A294,AdvancedStats!$B:$B,0),COLUMN()-15),INDEX(AdvancedStats!$A:$AD,MATCH($A294&amp;" NCAA",AdvancedStats!$B:$B,0),COLUMN()-15))</f>
        <v>29.4</v>
      </c>
      <c r="AS294" s="38">
        <f>IFERROR(INDEX(AdvancedStats!$A:$AD,MATCH($A294,AdvancedStats!$B:$B,0),COLUMN()-15),INDEX(AdvancedStats!$A:$AD,MATCH($A294&amp;" NCAA",AdvancedStats!$B:$B,0),COLUMN()-15))</f>
        <v>0.23</v>
      </c>
      <c r="AT294" s="39">
        <f>IFERROR(INDEX(AdvancedOpponentStats!$A:$AD,MATCH($A294,AdvancedOpponentStats!$B:$B,0),COLUMN()-27),INDEX(AdvancedOpponentStats!$A:$AD,MATCH($A294&amp;" NCAA",AdvancedOpponentStats!$B:$B,0),COLUMN()-27))</f>
        <v>107.5</v>
      </c>
      <c r="AU294" s="39">
        <f>IFERROR(INDEX(AdvancedOpponentStats!$A:$AD,MATCH($A294,AdvancedOpponentStats!$B:$B,0),COLUMN()-27),INDEX(AdvancedOpponentStats!$A:$AD,MATCH($A294&amp;" NCAA",AdvancedOpponentStats!$B:$B,0),COLUMN()-27))</f>
        <v>0.49</v>
      </c>
      <c r="AV294" s="39">
        <f>IFERROR(INDEX(AdvancedOpponentStats!$A:$AD,MATCH($A294,AdvancedOpponentStats!$B:$B,0),COLUMN()-27),INDEX(AdvancedOpponentStats!$A:$AD,MATCH($A294&amp;" NCAA",AdvancedOpponentStats!$B:$B,0),COLUMN()-27))</f>
        <v>0.35899999999999999</v>
      </c>
      <c r="AW294" s="39">
        <f>IFERROR(INDEX(AdvancedOpponentStats!$A:$AD,MATCH($A294,AdvancedOpponentStats!$B:$B,0),COLUMN()-27),INDEX(AdvancedOpponentStats!$A:$AD,MATCH($A294&amp;" NCAA",AdvancedOpponentStats!$B:$B,0),COLUMN()-27))</f>
        <v>0.58099999999999996</v>
      </c>
      <c r="AX294" s="39">
        <f>IFERROR(INDEX(AdvancedOpponentStats!$A:$AD,MATCH($A294,AdvancedOpponentStats!$B:$B,0),COLUMN()-27),INDEX(AdvancedOpponentStats!$A:$AD,MATCH($A294&amp;" NCAA",AdvancedOpponentStats!$B:$B,0),COLUMN()-27))</f>
        <v>52.1</v>
      </c>
      <c r="AY294" s="39">
        <f>IFERROR(INDEX(AdvancedOpponentStats!$A:$AD,MATCH($A294,AdvancedOpponentStats!$B:$B,0),COLUMN()-27),INDEX(AdvancedOpponentStats!$A:$AD,MATCH($A294&amp;" NCAA",AdvancedOpponentStats!$B:$B,0),COLUMN()-27))</f>
        <v>51.8</v>
      </c>
      <c r="AZ294" s="39">
        <f>IFERROR(INDEX(AdvancedOpponentStats!$A:$AD,MATCH($A294,AdvancedOpponentStats!$B:$B,0),COLUMN()-27),INDEX(AdvancedOpponentStats!$A:$AD,MATCH($A294&amp;" NCAA",AdvancedOpponentStats!$B:$B,0),COLUMN()-27))</f>
        <v>9.1999999999999993</v>
      </c>
      <c r="BA294" s="39">
        <f>IFERROR(INDEX(AdvancedOpponentStats!$A:$AD,MATCH($A294,AdvancedOpponentStats!$B:$B,0),COLUMN()-27),INDEX(AdvancedOpponentStats!$A:$AD,MATCH($A294&amp;" NCAA",AdvancedOpponentStats!$B:$B,0),COLUMN()-27))</f>
        <v>9.1</v>
      </c>
      <c r="BB294" s="39">
        <f>IFERROR(INDEX(AdvancedOpponentStats!$A:$AD,MATCH($A294,AdvancedOpponentStats!$B:$B,0),COLUMN()-27),INDEX(AdvancedOpponentStats!$A:$AD,MATCH($A294&amp;" NCAA",AdvancedOpponentStats!$B:$B,0),COLUMN()-27))</f>
        <v>0.54700000000000004</v>
      </c>
      <c r="BC294" s="39">
        <f>IFERROR(INDEX(AdvancedOpponentStats!$A:$AD,MATCH($A294,AdvancedOpponentStats!$B:$B,0),COLUMN()-27),INDEX(AdvancedOpponentStats!$A:$AD,MATCH($A294&amp;" NCAA",AdvancedOpponentStats!$B:$B,0),COLUMN()-27))</f>
        <v>19.399999999999999</v>
      </c>
      <c r="BD294" s="39">
        <f>IFERROR(INDEX(AdvancedOpponentStats!$A:$AD,MATCH($A294,AdvancedOpponentStats!$B:$B,0),COLUMN()-27),INDEX(AdvancedOpponentStats!$A:$AD,MATCH($A294&amp;" NCAA",AdvancedOpponentStats!$B:$B,0),COLUMN()-27))</f>
        <v>32.200000000000003</v>
      </c>
      <c r="BE294" s="39">
        <f>IFERROR(INDEX(AdvancedOpponentStats!$A:$AD,MATCH($A294,AdvancedOpponentStats!$B:$B,0),COLUMN()-27),INDEX(AdvancedOpponentStats!$A:$AD,MATCH($A294&amp;" NCAA",AdvancedOpponentStats!$B:$B,0),COLUMN()-27))</f>
        <v>0.33800000000000002</v>
      </c>
      <c r="BF294" s="41">
        <f>IFERROR(INDEX(TeamRankings!$A:$R,MATCH($A294,TeamRankings!$B:$B,0),COLUMN()-49),INDEX(TeamRankings!$A:$R,MATCH($A294&amp;" NCAA",TeamRankings!$B:$B,0),COLUMN()-49))</f>
        <v>-8.84</v>
      </c>
      <c r="BG294" s="41">
        <f>IFERROR(INDEX(TeamRankings!$A:$R,MATCH($A294,TeamRankings!$B:$B,0),COLUMN()-48),INDEX(TeamRankings!$A:$R,MATCH($A294&amp;" NCAA",TeamRankings!$B:$B,0),COLUMN()-48))</f>
        <v>-7.38</v>
      </c>
      <c r="BH294" s="41">
        <f>IFERROR(INDEX(TeamRankings!$A:$R,MATCH($A294,TeamRankings!$B:$B,0),COLUMN()-47),INDEX(TeamRankings!$A:$R,MATCH($A294&amp;" NCAA",TeamRankings!$B:$B,0),COLUMN()-47))</f>
        <v>-10.97</v>
      </c>
      <c r="BI294" s="41">
        <f>IFERROR(INDEX(TeamRankings!$A:$R,MATCH($A294,TeamRankings!$B:$B,0),COLUMN()-47),INDEX(TeamRankings!$A:$R,MATCH($A294&amp;" NCAA",TeamRankings!$B:$B,0),COLUMN()-47))</f>
        <v>-5.83</v>
      </c>
      <c r="BJ294" s="41">
        <f>IFERROR(INDEX(TeamRankings!$A:$R,MATCH($A294,TeamRankings!$B:$B,0),COLUMN()-47),INDEX(TeamRankings!$A:$R,MATCH($A294&amp;" NCAA",TeamRankings!$B:$B,0),COLUMN()-47))</f>
        <v>-16.8</v>
      </c>
      <c r="BK294" s="41">
        <f>IFERROR(INDEX(TeamRankings!$A:$R,MATCH($A294,TeamRankings!$B:$B,0),COLUMN()-47),INDEX(TeamRankings!$A:$R,MATCH($A294&amp;" NCAA",TeamRankings!$B:$B,0),COLUMN()-47))</f>
        <v>90.43</v>
      </c>
      <c r="BL294" s="41">
        <f>IFERROR(INDEX(TeamRankings!$A:$R,MATCH($A294,TeamRankings!$B:$B,0),COLUMN()-47),INDEX(TeamRankings!$A:$R,MATCH($A294&amp;" NCAA",TeamRankings!$B:$B,0),COLUMN()-47))</f>
        <v>113.36</v>
      </c>
      <c r="BM294" s="41">
        <f>IFERROR(INDEX(TeamRankings!$A:$R,MATCH($A294,TeamRankings!$B:$B,0),COLUMN()-47),INDEX(TeamRankings!$A:$R,MATCH($A294&amp;" NCAA",TeamRankings!$B:$B,0),COLUMN()-47))</f>
        <v>-22.93</v>
      </c>
      <c r="BN294">
        <f t="shared" si="78"/>
        <v>333</v>
      </c>
      <c r="BO294">
        <f t="shared" si="79"/>
        <v>328</v>
      </c>
      <c r="BP294">
        <f t="shared" si="65"/>
        <v>64.90625</v>
      </c>
      <c r="BQ294" s="41" t="str">
        <f>INDEX(TeamRankings!$A:$R,MATCH($A294,TeamRankings!$B:$B,0),3)</f>
        <v>SWAC</v>
      </c>
      <c r="BR294" s="40">
        <f t="shared" si="66"/>
        <v>-12.900000000000006</v>
      </c>
      <c r="BS294" s="40">
        <f t="shared" si="67"/>
        <v>-0.14600000000000002</v>
      </c>
      <c r="BT294" s="40">
        <f t="shared" si="68"/>
        <v>-4.0999999999999981E-2</v>
      </c>
      <c r="BU294" s="40">
        <f t="shared" si="69"/>
        <v>-5.8999999999999941E-2</v>
      </c>
      <c r="BV294" s="40">
        <f t="shared" si="70"/>
        <v>-4.2000000000000028</v>
      </c>
      <c r="BW294" s="40">
        <f t="shared" si="71"/>
        <v>-2.2999999999999972</v>
      </c>
      <c r="BX294" s="40">
        <f t="shared" si="72"/>
        <v>0.60000000000000142</v>
      </c>
      <c r="BY294" s="40">
        <f t="shared" si="73"/>
        <v>-1</v>
      </c>
      <c r="BZ294" s="40">
        <f t="shared" si="74"/>
        <v>-5.5000000000000049E-2</v>
      </c>
      <c r="CA294" s="40">
        <f t="shared" si="75"/>
        <v>1</v>
      </c>
      <c r="CB294" s="40">
        <f t="shared" si="76"/>
        <v>-2.8000000000000043</v>
      </c>
      <c r="CC294" s="40">
        <f t="shared" si="77"/>
        <v>-0.10800000000000001</v>
      </c>
    </row>
    <row r="295" spans="1:81" x14ac:dyDescent="0.25">
      <c r="A295" t="s">
        <v>415</v>
      </c>
      <c r="B295">
        <f>IFERROR(INDEX(BasicStats!$A:$AH,MATCH($A295,BasicStats!$B:$B,0),COLUMN()+1),INDEX(BasicStats!$A:$AH,MATCH($A295&amp;" NCAA",BasicStats!$B:$B,0),COLUMN()+1))</f>
        <v>34</v>
      </c>
      <c r="C295">
        <f>IFERROR(INDEX(BasicStats!$A:$AH,MATCH($A295,BasicStats!$B:$B,0),COLUMN()+1),INDEX(BasicStats!$A:$AH,MATCH($A295&amp;" NCAA",BasicStats!$B:$B,0),COLUMN()+1))</f>
        <v>18</v>
      </c>
      <c r="D295">
        <f>IFERROR(INDEX(BasicStats!$A:$AH,MATCH($A295,BasicStats!$B:$B,0),COLUMN()+1),INDEX(BasicStats!$A:$AH,MATCH($A295&amp;" NCAA",BasicStats!$B:$B,0),COLUMN()+1))</f>
        <v>16</v>
      </c>
      <c r="E295">
        <f>IFERROR(INDEX(BasicStats!$A:$AH,MATCH($A295,BasicStats!$B:$B,0),COLUMN()+1),INDEX(BasicStats!$A:$AH,MATCH($A295&amp;" NCAA",BasicStats!$B:$B,0),COLUMN()+1))</f>
        <v>0.52900000000000003</v>
      </c>
      <c r="F295">
        <f>IFERROR(INDEX(BasicStats!$A:$AH,MATCH($A295,BasicStats!$B:$B,0),COLUMN()+1),INDEX(BasicStats!$A:$AH,MATCH($A295&amp;" NCAA",BasicStats!$B:$B,0),COLUMN()+1))</f>
        <v>3.35</v>
      </c>
      <c r="G295">
        <f>IFERROR(INDEX(BasicStats!$A:$AH,MATCH($A295,BasicStats!$B:$B,0),COLUMN()+1),INDEX(BasicStats!$A:$AH,MATCH($A295&amp;" NCAA",BasicStats!$B:$B,0),COLUMN()+1))</f>
        <v>0.27</v>
      </c>
      <c r="H295">
        <f>IFERROR(INDEX(BasicStats!$A:$AH,MATCH($A295,BasicStats!$B:$B,0),COLUMN()+1),INDEX(BasicStats!$A:$AH,MATCH($A295&amp;" NCAA",BasicStats!$B:$B,0),COLUMN()+1))</f>
        <v>12</v>
      </c>
      <c r="I295">
        <f>IFERROR(INDEX(BasicStats!$A:$AH,MATCH($A295,BasicStats!$B:$B,0),COLUMN()+1),INDEX(BasicStats!$A:$AH,MATCH($A295&amp;" NCAA",BasicStats!$B:$B,0),COLUMN()+1))</f>
        <v>6</v>
      </c>
      <c r="J295">
        <f>IFERROR(INDEX(BasicStats!$A:$AH,MATCH($A295,BasicStats!$B:$B,0),COLUMN()+1),INDEX(BasicStats!$A:$AH,MATCH($A295&amp;" NCAA",BasicStats!$B:$B,0),COLUMN()+1))</f>
        <v>9</v>
      </c>
      <c r="K295">
        <f>IFERROR(INDEX(BasicStats!$A:$AH,MATCH($A295,BasicStats!$B:$B,0),COLUMN()+1),INDEX(BasicStats!$A:$AH,MATCH($A295&amp;" NCAA",BasicStats!$B:$B,0),COLUMN()+1))</f>
        <v>5</v>
      </c>
      <c r="L295">
        <f>IFERROR(INDEX(BasicStats!$A:$AH,MATCH($A295,BasicStats!$B:$B,0),COLUMN()+1),INDEX(BasicStats!$A:$AH,MATCH($A295&amp;" NCAA",BasicStats!$B:$B,0),COLUMN()+1))</f>
        <v>6</v>
      </c>
      <c r="M295">
        <f>IFERROR(INDEX(BasicStats!$A:$AH,MATCH($A295,BasicStats!$B:$B,0),COLUMN()+1),INDEX(BasicStats!$A:$AH,MATCH($A295&amp;" NCAA",BasicStats!$B:$B,0),COLUMN()+1))</f>
        <v>7</v>
      </c>
      <c r="N295">
        <f>IFERROR(INDEX(BasicStats!$A:$AH,MATCH($A295,BasicStats!$B:$B,0),COLUMN()+1),INDEX(BasicStats!$A:$AH,MATCH($A295&amp;" NCAA",BasicStats!$B:$B,0),COLUMN()+1))</f>
        <v>2250</v>
      </c>
      <c r="O295">
        <f>IFERROR(INDEX(BasicStats!$A:$AH,MATCH($A295,BasicStats!$B:$B,0),COLUMN()+1),INDEX(BasicStats!$A:$AH,MATCH($A295&amp;" NCAA",BasicStats!$B:$B,0),COLUMN()+1))</f>
        <v>2145</v>
      </c>
      <c r="P295">
        <f>IFERROR(INDEX(BasicStats!$A:$AH,MATCH($A295,BasicStats!$B:$B,0),COLUMN()+1),INDEX(BasicStats!$A:$AH,MATCH($A295&amp;" NCAA",BasicStats!$B:$B,0),COLUMN()+1))</f>
        <v>0</v>
      </c>
      <c r="Q295">
        <f>IFERROR(INDEX(BasicStats!$A:$AH,MATCH($A295,BasicStats!$B:$B,0),COLUMN()+1),INDEX(BasicStats!$A:$AH,MATCH($A295&amp;" NCAA",BasicStats!$B:$B,0),COLUMN()+1))</f>
        <v>1385</v>
      </c>
      <c r="R295">
        <f>IFERROR(INDEX(BasicStats!$A:$AH,MATCH($A295,BasicStats!$B:$B,0),COLUMN()+1),INDEX(BasicStats!$A:$AH,MATCH($A295&amp;" NCAA",BasicStats!$B:$B,0),COLUMN()+1))</f>
        <v>821</v>
      </c>
      <c r="S295">
        <f>IFERROR(INDEX(BasicStats!$A:$AH,MATCH($A295,BasicStats!$B:$B,0),COLUMN()+1),INDEX(BasicStats!$A:$AH,MATCH($A295&amp;" NCAA",BasicStats!$B:$B,0),COLUMN()+1))</f>
        <v>1914</v>
      </c>
      <c r="T295">
        <f>IFERROR(INDEX(BasicStats!$A:$AH,MATCH($A295,BasicStats!$B:$B,0),COLUMN()+1),INDEX(BasicStats!$A:$AH,MATCH($A295&amp;" NCAA",BasicStats!$B:$B,0),COLUMN()+1))</f>
        <v>0.42899999999999999</v>
      </c>
      <c r="U295">
        <f>IFERROR(INDEX(BasicStats!$A:$AH,MATCH($A295,BasicStats!$B:$B,0),COLUMN()+1),INDEX(BasicStats!$A:$AH,MATCH($A295&amp;" NCAA",BasicStats!$B:$B,0),COLUMN()+1))</f>
        <v>208</v>
      </c>
      <c r="V295">
        <f>IFERROR(INDEX(BasicStats!$A:$AH,MATCH($A295,BasicStats!$B:$B,0),COLUMN()+1),INDEX(BasicStats!$A:$AH,MATCH($A295&amp;" NCAA",BasicStats!$B:$B,0),COLUMN()+1))</f>
        <v>635</v>
      </c>
      <c r="W295">
        <f>IFERROR(INDEX(BasicStats!$A:$AH,MATCH($A295,BasicStats!$B:$B,0),COLUMN()+1),INDEX(BasicStats!$A:$AH,MATCH($A295&amp;" NCAA",BasicStats!$B:$B,0),COLUMN()+1))</f>
        <v>0.32800000000000001</v>
      </c>
      <c r="X295">
        <f>IFERROR(INDEX(BasicStats!$A:$AH,MATCH($A295,BasicStats!$B:$B,0),COLUMN()+1),INDEX(BasicStats!$A:$AH,MATCH($A295&amp;" NCAA",BasicStats!$B:$B,0),COLUMN()+1))</f>
        <v>400</v>
      </c>
      <c r="Y295">
        <f>IFERROR(INDEX(BasicStats!$A:$AH,MATCH($A295,BasicStats!$B:$B,0),COLUMN()+1),INDEX(BasicStats!$A:$AH,MATCH($A295&amp;" NCAA",BasicStats!$B:$B,0),COLUMN()+1))</f>
        <v>539</v>
      </c>
      <c r="Z295">
        <f>IFERROR(INDEX(BasicStats!$A:$AH,MATCH($A295,BasicStats!$B:$B,0),COLUMN()+1),INDEX(BasicStats!$A:$AH,MATCH($A295&amp;" NCAA",BasicStats!$B:$B,0),COLUMN()+1))</f>
        <v>0.74199999999999999</v>
      </c>
      <c r="AA295">
        <f>IFERROR(INDEX(BasicStats!$A:$AH,MATCH($A295,BasicStats!$B:$B,0),COLUMN()+1),INDEX(BasicStats!$A:$AH,MATCH($A295&amp;" NCAA",BasicStats!$B:$B,0),COLUMN()+1))</f>
        <v>333</v>
      </c>
      <c r="AB295">
        <f>IFERROR(INDEX(BasicStats!$A:$AH,MATCH($A295,BasicStats!$B:$B,0),COLUMN()+1),INDEX(BasicStats!$A:$AH,MATCH($A295&amp;" NCAA",BasicStats!$B:$B,0),COLUMN()+1))</f>
        <v>1183</v>
      </c>
      <c r="AC295">
        <f>IFERROR(INDEX(BasicStats!$A:$AH,MATCH($A295,BasicStats!$B:$B,0),COLUMN()+1),INDEX(BasicStats!$A:$AH,MATCH($A295&amp;" NCAA",BasicStats!$B:$B,0),COLUMN()+1))</f>
        <v>417</v>
      </c>
      <c r="AD295">
        <f>IFERROR(INDEX(BasicStats!$A:$AH,MATCH($A295,BasicStats!$B:$B,0),COLUMN()+1),INDEX(BasicStats!$A:$AH,MATCH($A295&amp;" NCAA",BasicStats!$B:$B,0),COLUMN()+1))</f>
        <v>199</v>
      </c>
      <c r="AE295">
        <f>IFERROR(INDEX(BasicStats!$A:$AH,MATCH($A295,BasicStats!$B:$B,0),COLUMN()+1),INDEX(BasicStats!$A:$AH,MATCH($A295&amp;" NCAA",BasicStats!$B:$B,0),COLUMN()+1))</f>
        <v>164</v>
      </c>
      <c r="AF295">
        <f>IFERROR(INDEX(BasicStats!$A:$AH,MATCH($A295,BasicStats!$B:$B,0),COLUMN()+1),INDEX(BasicStats!$A:$AH,MATCH($A295&amp;" NCAA",BasicStats!$B:$B,0),COLUMN()+1))</f>
        <v>421</v>
      </c>
      <c r="AG295" s="38">
        <f>IFERROR(INDEX(AdvancedStats!$A:$AD,MATCH($A295,AdvancedStats!$B:$B,0),COLUMN()-15),INDEX(AdvancedStats!$A:$AD,MATCH($A295&amp;" NCAA",AdvancedStats!$B:$B,0),COLUMN()-15))</f>
        <v>65.099999999999994</v>
      </c>
      <c r="AH295" s="38">
        <f>IFERROR(INDEX(AdvancedStats!$A:$AD,MATCH($A295,AdvancedStats!$B:$B,0),COLUMN()-15),INDEX(AdvancedStats!$A:$AD,MATCH($A295&amp;" NCAA",AdvancedStats!$B:$B,0),COLUMN()-15))</f>
        <v>99.8</v>
      </c>
      <c r="AI295" s="38">
        <f>IFERROR(INDEX(AdvancedStats!$A:$AD,MATCH($A295,AdvancedStats!$B:$B,0),COLUMN()-15),INDEX(AdvancedStats!$A:$AD,MATCH($A295&amp;" NCAA",AdvancedStats!$B:$B,0),COLUMN()-15))</f>
        <v>0.28199999999999997</v>
      </c>
      <c r="AJ295" s="38">
        <f>IFERROR(INDEX(AdvancedStats!$A:$AD,MATCH($A295,AdvancedStats!$B:$B,0),COLUMN()-15),INDEX(AdvancedStats!$A:$AD,MATCH($A295&amp;" NCAA",AdvancedStats!$B:$B,0),COLUMN()-15))</f>
        <v>0.33200000000000002</v>
      </c>
      <c r="AK295" s="38">
        <f>IFERROR(INDEX(AdvancedStats!$A:$AD,MATCH($A295,AdvancedStats!$B:$B,0),COLUMN()-15),INDEX(AdvancedStats!$A:$AD,MATCH($A295&amp;" NCAA",AdvancedStats!$B:$B,0),COLUMN()-15))</f>
        <v>0.51800000000000002</v>
      </c>
      <c r="AL295" s="38">
        <f>IFERROR(INDEX(AdvancedStats!$A:$AD,MATCH($A295,AdvancedStats!$B:$B,0),COLUMN()-15),INDEX(AdvancedStats!$A:$AD,MATCH($A295&amp;" NCAA",AdvancedStats!$B:$B,0),COLUMN()-15))</f>
        <v>50.6</v>
      </c>
      <c r="AM295" s="38">
        <f>IFERROR(INDEX(AdvancedStats!$A:$AD,MATCH($A295,AdvancedStats!$B:$B,0),COLUMN()-15),INDEX(AdvancedStats!$A:$AD,MATCH($A295&amp;" NCAA",AdvancedStats!$B:$B,0),COLUMN()-15))</f>
        <v>50.8</v>
      </c>
      <c r="AN295" s="38">
        <f>IFERROR(INDEX(AdvancedStats!$A:$AD,MATCH($A295,AdvancedStats!$B:$B,0),COLUMN()-15),INDEX(AdvancedStats!$A:$AD,MATCH($A295&amp;" NCAA",AdvancedStats!$B:$B,0),COLUMN()-15))</f>
        <v>8.8000000000000007</v>
      </c>
      <c r="AO295" s="38">
        <f>IFERROR(INDEX(AdvancedStats!$A:$AD,MATCH($A295,AdvancedStats!$B:$B,0),COLUMN()-15),INDEX(AdvancedStats!$A:$AD,MATCH($A295&amp;" NCAA",AdvancedStats!$B:$B,0),COLUMN()-15))</f>
        <v>15.4</v>
      </c>
      <c r="AP295" s="38">
        <f>IFERROR(INDEX(AdvancedStats!$A:$AD,MATCH($A295,AdvancedStats!$B:$B,0),COLUMN()-15),INDEX(AdvancedStats!$A:$AD,MATCH($A295&amp;" NCAA",AdvancedStats!$B:$B,0),COLUMN()-15))</f>
        <v>0.48299999999999998</v>
      </c>
      <c r="AQ295" s="38">
        <f>IFERROR(INDEX(AdvancedStats!$A:$AD,MATCH($A295,AdvancedStats!$B:$B,0),COLUMN()-15),INDEX(AdvancedStats!$A:$AD,MATCH($A295&amp;" NCAA",AdvancedStats!$B:$B,0),COLUMN()-15))</f>
        <v>16.2</v>
      </c>
      <c r="AR295" s="38">
        <f>IFERROR(INDEX(AdvancedStats!$A:$AD,MATCH($A295,AdvancedStats!$B:$B,0),COLUMN()-15),INDEX(AdvancedStats!$A:$AD,MATCH($A295&amp;" NCAA",AdvancedStats!$B:$B,0),COLUMN()-15))</f>
        <v>28.9</v>
      </c>
      <c r="AS295" s="38">
        <f>IFERROR(INDEX(AdvancedStats!$A:$AD,MATCH($A295,AdvancedStats!$B:$B,0),COLUMN()-15),INDEX(AdvancedStats!$A:$AD,MATCH($A295&amp;" NCAA",AdvancedStats!$B:$B,0),COLUMN()-15))</f>
        <v>0.20899999999999999</v>
      </c>
      <c r="AT295" s="39">
        <f>IFERROR(INDEX(AdvancedOpponentStats!$A:$AD,MATCH($A295,AdvancedOpponentStats!$B:$B,0),COLUMN()-27),INDEX(AdvancedOpponentStats!$A:$AD,MATCH($A295&amp;" NCAA",AdvancedOpponentStats!$B:$B,0),COLUMN()-27))</f>
        <v>95.1</v>
      </c>
      <c r="AU295" s="39">
        <f>IFERROR(INDEX(AdvancedOpponentStats!$A:$AD,MATCH($A295,AdvancedOpponentStats!$B:$B,0),COLUMN()-27),INDEX(AdvancedOpponentStats!$A:$AD,MATCH($A295&amp;" NCAA",AdvancedOpponentStats!$B:$B,0),COLUMN()-27))</f>
        <v>0.315</v>
      </c>
      <c r="AV295" s="39">
        <f>IFERROR(INDEX(AdvancedOpponentStats!$A:$AD,MATCH($A295,AdvancedOpponentStats!$B:$B,0),COLUMN()-27),INDEX(AdvancedOpponentStats!$A:$AD,MATCH($A295&amp;" NCAA",AdvancedOpponentStats!$B:$B,0),COLUMN()-27))</f>
        <v>0.43</v>
      </c>
      <c r="AW295" s="39">
        <f>IFERROR(INDEX(AdvancedOpponentStats!$A:$AD,MATCH($A295,AdvancedOpponentStats!$B:$B,0),COLUMN()-27),INDEX(AdvancedOpponentStats!$A:$AD,MATCH($A295&amp;" NCAA",AdvancedOpponentStats!$B:$B,0),COLUMN()-27))</f>
        <v>0.501</v>
      </c>
      <c r="AX295" s="39">
        <f>IFERROR(INDEX(AdvancedOpponentStats!$A:$AD,MATCH($A295,AdvancedOpponentStats!$B:$B,0),COLUMN()-27),INDEX(AdvancedOpponentStats!$A:$AD,MATCH($A295&amp;" NCAA",AdvancedOpponentStats!$B:$B,0),COLUMN()-27))</f>
        <v>49.4</v>
      </c>
      <c r="AY295" s="39">
        <f>IFERROR(INDEX(AdvancedOpponentStats!$A:$AD,MATCH($A295,AdvancedOpponentStats!$B:$B,0),COLUMN()-27),INDEX(AdvancedOpponentStats!$A:$AD,MATCH($A295&amp;" NCAA",AdvancedOpponentStats!$B:$B,0),COLUMN()-27))</f>
        <v>51.5</v>
      </c>
      <c r="AZ295" s="39">
        <f>IFERROR(INDEX(AdvancedOpponentStats!$A:$AD,MATCH($A295,AdvancedOpponentStats!$B:$B,0),COLUMN()-27),INDEX(AdvancedOpponentStats!$A:$AD,MATCH($A295&amp;" NCAA",AdvancedOpponentStats!$B:$B,0),COLUMN()-27))</f>
        <v>8.6999999999999993</v>
      </c>
      <c r="BA295" s="39">
        <f>IFERROR(INDEX(AdvancedOpponentStats!$A:$AD,MATCH($A295,AdvancedOpponentStats!$B:$B,0),COLUMN()-27),INDEX(AdvancedOpponentStats!$A:$AD,MATCH($A295&amp;" NCAA",AdvancedOpponentStats!$B:$B,0),COLUMN()-27))</f>
        <v>7.6</v>
      </c>
      <c r="BB295" s="39">
        <f>IFERROR(INDEX(AdvancedOpponentStats!$A:$AD,MATCH($A295,AdvancedOpponentStats!$B:$B,0),COLUMN()-27),INDEX(AdvancedOpponentStats!$A:$AD,MATCH($A295&amp;" NCAA",AdvancedOpponentStats!$B:$B,0),COLUMN()-27))</f>
        <v>0.47199999999999998</v>
      </c>
      <c r="BC295" s="39">
        <f>IFERROR(INDEX(AdvancedOpponentStats!$A:$AD,MATCH($A295,AdvancedOpponentStats!$B:$B,0),COLUMN()-27),INDEX(AdvancedOpponentStats!$A:$AD,MATCH($A295&amp;" NCAA",AdvancedOpponentStats!$B:$B,0),COLUMN()-27))</f>
        <v>17.2</v>
      </c>
      <c r="BD295" s="39">
        <f>IFERROR(INDEX(AdvancedOpponentStats!$A:$AD,MATCH($A295,AdvancedOpponentStats!$B:$B,0),COLUMN()-27),INDEX(AdvancedOpponentStats!$A:$AD,MATCH($A295&amp;" NCAA",AdvancedOpponentStats!$B:$B,0),COLUMN()-27))</f>
        <v>28.3</v>
      </c>
      <c r="BE295" s="39">
        <f>IFERROR(INDEX(AdvancedOpponentStats!$A:$AD,MATCH($A295,AdvancedOpponentStats!$B:$B,0),COLUMN()-27),INDEX(AdvancedOpponentStats!$A:$AD,MATCH($A295&amp;" NCAA",AdvancedOpponentStats!$B:$B,0),COLUMN()-27))</f>
        <v>0.20699999999999999</v>
      </c>
      <c r="BF295" s="41">
        <f>IFERROR(INDEX(TeamRankings!$A:$R,MATCH($A295,TeamRankings!$B:$B,0),COLUMN()-49),INDEX(TeamRankings!$A:$R,MATCH($A295&amp;" NCAA",TeamRankings!$B:$B,0),COLUMN()-49))</f>
        <v>3.09</v>
      </c>
      <c r="BG295" s="41">
        <f>IFERROR(INDEX(TeamRankings!$A:$R,MATCH($A295,TeamRankings!$B:$B,0),COLUMN()-48),INDEX(TeamRankings!$A:$R,MATCH($A295&amp;" NCAA",TeamRankings!$B:$B,0),COLUMN()-48))</f>
        <v>0.27</v>
      </c>
      <c r="BH295" s="41">
        <f>IFERROR(INDEX(TeamRankings!$A:$R,MATCH($A295,TeamRankings!$B:$B,0),COLUMN()-47),INDEX(TeamRankings!$A:$R,MATCH($A295&amp;" NCAA",TeamRankings!$B:$B,0),COLUMN()-47))</f>
        <v>-4.32</v>
      </c>
      <c r="BI295" s="41">
        <f>IFERROR(INDEX(TeamRankings!$A:$R,MATCH($A295,TeamRankings!$B:$B,0),COLUMN()-47),INDEX(TeamRankings!$A:$R,MATCH($A295&amp;" NCAA",TeamRankings!$B:$B,0),COLUMN()-47))</f>
        <v>7.67</v>
      </c>
      <c r="BJ295" s="41">
        <f>IFERROR(INDEX(TeamRankings!$A:$R,MATCH($A295,TeamRankings!$B:$B,0),COLUMN()-47),INDEX(TeamRankings!$A:$R,MATCH($A295&amp;" NCAA",TeamRankings!$B:$B,0),COLUMN()-47))</f>
        <v>3.35</v>
      </c>
      <c r="BK295" s="41">
        <f>IFERROR(INDEX(TeamRankings!$A:$R,MATCH($A295,TeamRankings!$B:$B,0),COLUMN()-47),INDEX(TeamRankings!$A:$R,MATCH($A295&amp;" NCAA",TeamRankings!$B:$B,0),COLUMN()-47))</f>
        <v>101.5</v>
      </c>
      <c r="BL295" s="41">
        <f>IFERROR(INDEX(TeamRankings!$A:$R,MATCH($A295,TeamRankings!$B:$B,0),COLUMN()-47),INDEX(TeamRankings!$A:$R,MATCH($A295&amp;" NCAA",TeamRankings!$B:$B,0),COLUMN()-47))</f>
        <v>95.43</v>
      </c>
      <c r="BM295" s="41">
        <f>IFERROR(INDEX(TeamRankings!$A:$R,MATCH($A295,TeamRankings!$B:$B,0),COLUMN()-47),INDEX(TeamRankings!$A:$R,MATCH($A295&amp;" NCAA",TeamRankings!$B:$B,0),COLUMN()-47))</f>
        <v>6.07</v>
      </c>
      <c r="BN295">
        <f t="shared" si="78"/>
        <v>198</v>
      </c>
      <c r="BO295">
        <f t="shared" si="79"/>
        <v>66</v>
      </c>
      <c r="BP295">
        <f t="shared" si="65"/>
        <v>66.17647058823529</v>
      </c>
      <c r="BQ295" s="41" t="str">
        <f>INDEX(TeamRankings!$A:$R,MATCH($A295,TeamRankings!$B:$B,0),3)</f>
        <v>A-10</v>
      </c>
      <c r="BR295" s="40">
        <f t="shared" si="66"/>
        <v>4.7000000000000028</v>
      </c>
      <c r="BS295" s="40">
        <f t="shared" si="67"/>
        <v>-3.3000000000000029E-2</v>
      </c>
      <c r="BT295" s="40">
        <f t="shared" si="68"/>
        <v>-9.7999999999999976E-2</v>
      </c>
      <c r="BU295" s="40">
        <f t="shared" si="69"/>
        <v>1.7000000000000015E-2</v>
      </c>
      <c r="BV295" s="40">
        <f t="shared" si="70"/>
        <v>1.2000000000000028</v>
      </c>
      <c r="BW295" s="40">
        <f t="shared" si="71"/>
        <v>-0.70000000000000284</v>
      </c>
      <c r="BX295" s="40">
        <f t="shared" si="72"/>
        <v>0.10000000000000142</v>
      </c>
      <c r="BY295" s="40">
        <f t="shared" si="73"/>
        <v>7.8000000000000007</v>
      </c>
      <c r="BZ295" s="40">
        <f t="shared" si="74"/>
        <v>1.100000000000001E-2</v>
      </c>
      <c r="CA295" s="40">
        <f t="shared" si="75"/>
        <v>-1</v>
      </c>
      <c r="CB295" s="40">
        <f t="shared" si="76"/>
        <v>0.59999999999999787</v>
      </c>
      <c r="CC295" s="40">
        <f t="shared" si="77"/>
        <v>2.0000000000000018E-3</v>
      </c>
    </row>
    <row r="296" spans="1:81" x14ac:dyDescent="0.25">
      <c r="A296" t="s">
        <v>416</v>
      </c>
      <c r="B296">
        <f>IFERROR(INDEX(BasicStats!$A:$AH,MATCH($A296,BasicStats!$B:$B,0),COLUMN()+1),INDEX(BasicStats!$A:$AH,MATCH($A296&amp;" NCAA",BasicStats!$B:$B,0),COLUMN()+1))</f>
        <v>33</v>
      </c>
      <c r="C296">
        <f>IFERROR(INDEX(BasicStats!$A:$AH,MATCH($A296,BasicStats!$B:$B,0),COLUMN()+1),INDEX(BasicStats!$A:$AH,MATCH($A296&amp;" NCAA",BasicStats!$B:$B,0),COLUMN()+1))</f>
        <v>17</v>
      </c>
      <c r="D296">
        <f>IFERROR(INDEX(BasicStats!$A:$AH,MATCH($A296,BasicStats!$B:$B,0),COLUMN()+1),INDEX(BasicStats!$A:$AH,MATCH($A296&amp;" NCAA",BasicStats!$B:$B,0),COLUMN()+1))</f>
        <v>16</v>
      </c>
      <c r="E296">
        <f>IFERROR(INDEX(BasicStats!$A:$AH,MATCH($A296,BasicStats!$B:$B,0),COLUMN()+1),INDEX(BasicStats!$A:$AH,MATCH($A296&amp;" NCAA",BasicStats!$B:$B,0),COLUMN()+1))</f>
        <v>0.51500000000000001</v>
      </c>
      <c r="F296">
        <f>IFERROR(INDEX(BasicStats!$A:$AH,MATCH($A296,BasicStats!$B:$B,0),COLUMN()+1),INDEX(BasicStats!$A:$AH,MATCH($A296&amp;" NCAA",BasicStats!$B:$B,0),COLUMN()+1))</f>
        <v>-10.15</v>
      </c>
      <c r="G296">
        <f>IFERROR(INDEX(BasicStats!$A:$AH,MATCH($A296,BasicStats!$B:$B,0),COLUMN()+1),INDEX(BasicStats!$A:$AH,MATCH($A296&amp;" NCAA",BasicStats!$B:$B,0),COLUMN()+1))</f>
        <v>-8.41</v>
      </c>
      <c r="H296">
        <f>IFERROR(INDEX(BasicStats!$A:$AH,MATCH($A296,BasicStats!$B:$B,0),COLUMN()+1),INDEX(BasicStats!$A:$AH,MATCH($A296&amp;" NCAA",BasicStats!$B:$B,0),COLUMN()+1))</f>
        <v>9</v>
      </c>
      <c r="I296">
        <f>IFERROR(INDEX(BasicStats!$A:$AH,MATCH($A296,BasicStats!$B:$B,0),COLUMN()+1),INDEX(BasicStats!$A:$AH,MATCH($A296&amp;" NCAA",BasicStats!$B:$B,0),COLUMN()+1))</f>
        <v>9</v>
      </c>
      <c r="J296">
        <f>IFERROR(INDEX(BasicStats!$A:$AH,MATCH($A296,BasicStats!$B:$B,0),COLUMN()+1),INDEX(BasicStats!$A:$AH,MATCH($A296&amp;" NCAA",BasicStats!$B:$B,0),COLUMN()+1))</f>
        <v>11</v>
      </c>
      <c r="K296">
        <f>IFERROR(INDEX(BasicStats!$A:$AH,MATCH($A296,BasicStats!$B:$B,0),COLUMN()+1),INDEX(BasicStats!$A:$AH,MATCH($A296&amp;" NCAA",BasicStats!$B:$B,0),COLUMN()+1))</f>
        <v>3</v>
      </c>
      <c r="L296">
        <f>IFERROR(INDEX(BasicStats!$A:$AH,MATCH($A296,BasicStats!$B:$B,0),COLUMN()+1),INDEX(BasicStats!$A:$AH,MATCH($A296&amp;" NCAA",BasicStats!$B:$B,0),COLUMN()+1))</f>
        <v>6</v>
      </c>
      <c r="M296">
        <f>IFERROR(INDEX(BasicStats!$A:$AH,MATCH($A296,BasicStats!$B:$B,0),COLUMN()+1),INDEX(BasicStats!$A:$AH,MATCH($A296&amp;" NCAA",BasicStats!$B:$B,0),COLUMN()+1))</f>
        <v>12</v>
      </c>
      <c r="N296">
        <f>IFERROR(INDEX(BasicStats!$A:$AH,MATCH($A296,BasicStats!$B:$B,0),COLUMN()+1),INDEX(BasicStats!$A:$AH,MATCH($A296&amp;" NCAA",BasicStats!$B:$B,0),COLUMN()+1))</f>
        <v>2345</v>
      </c>
      <c r="O296">
        <f>IFERROR(INDEX(BasicStats!$A:$AH,MATCH($A296,BasicStats!$B:$B,0),COLUMN()+1),INDEX(BasicStats!$A:$AH,MATCH($A296&amp;" NCAA",BasicStats!$B:$B,0),COLUMN()+1))</f>
        <v>2320</v>
      </c>
      <c r="P296">
        <f>IFERROR(INDEX(BasicStats!$A:$AH,MATCH($A296,BasicStats!$B:$B,0),COLUMN()+1),INDEX(BasicStats!$A:$AH,MATCH($A296&amp;" NCAA",BasicStats!$B:$B,0),COLUMN()+1))</f>
        <v>0</v>
      </c>
      <c r="Q296">
        <f>IFERROR(INDEX(BasicStats!$A:$AH,MATCH($A296,BasicStats!$B:$B,0),COLUMN()+1),INDEX(BasicStats!$A:$AH,MATCH($A296&amp;" NCAA",BasicStats!$B:$B,0),COLUMN()+1))</f>
        <v>1325</v>
      </c>
      <c r="R296">
        <f>IFERROR(INDEX(BasicStats!$A:$AH,MATCH($A296,BasicStats!$B:$B,0),COLUMN()+1),INDEX(BasicStats!$A:$AH,MATCH($A296&amp;" NCAA",BasicStats!$B:$B,0),COLUMN()+1))</f>
        <v>841</v>
      </c>
      <c r="S296">
        <f>IFERROR(INDEX(BasicStats!$A:$AH,MATCH($A296,BasicStats!$B:$B,0),COLUMN()+1),INDEX(BasicStats!$A:$AH,MATCH($A296&amp;" NCAA",BasicStats!$B:$B,0),COLUMN()+1))</f>
        <v>1989</v>
      </c>
      <c r="T296">
        <f>IFERROR(INDEX(BasicStats!$A:$AH,MATCH($A296,BasicStats!$B:$B,0),COLUMN()+1),INDEX(BasicStats!$A:$AH,MATCH($A296&amp;" NCAA",BasicStats!$B:$B,0),COLUMN()+1))</f>
        <v>0.42299999999999999</v>
      </c>
      <c r="U296">
        <f>IFERROR(INDEX(BasicStats!$A:$AH,MATCH($A296,BasicStats!$B:$B,0),COLUMN()+1),INDEX(BasicStats!$A:$AH,MATCH($A296&amp;" NCAA",BasicStats!$B:$B,0),COLUMN()+1))</f>
        <v>270</v>
      </c>
      <c r="V296">
        <f>IFERROR(INDEX(BasicStats!$A:$AH,MATCH($A296,BasicStats!$B:$B,0),COLUMN()+1),INDEX(BasicStats!$A:$AH,MATCH($A296&amp;" NCAA",BasicStats!$B:$B,0),COLUMN()+1))</f>
        <v>806</v>
      </c>
      <c r="W296">
        <f>IFERROR(INDEX(BasicStats!$A:$AH,MATCH($A296,BasicStats!$B:$B,0),COLUMN()+1),INDEX(BasicStats!$A:$AH,MATCH($A296&amp;" NCAA",BasicStats!$B:$B,0),COLUMN()+1))</f>
        <v>0.33500000000000002</v>
      </c>
      <c r="X296">
        <f>IFERROR(INDEX(BasicStats!$A:$AH,MATCH($A296,BasicStats!$B:$B,0),COLUMN()+1),INDEX(BasicStats!$A:$AH,MATCH($A296&amp;" NCAA",BasicStats!$B:$B,0),COLUMN()+1))</f>
        <v>393</v>
      </c>
      <c r="Y296">
        <f>IFERROR(INDEX(BasicStats!$A:$AH,MATCH($A296,BasicStats!$B:$B,0),COLUMN()+1),INDEX(BasicStats!$A:$AH,MATCH($A296&amp;" NCAA",BasicStats!$B:$B,0),COLUMN()+1))</f>
        <v>580</v>
      </c>
      <c r="Z296">
        <f>IFERROR(INDEX(BasicStats!$A:$AH,MATCH($A296,BasicStats!$B:$B,0),COLUMN()+1),INDEX(BasicStats!$A:$AH,MATCH($A296&amp;" NCAA",BasicStats!$B:$B,0),COLUMN()+1))</f>
        <v>0.67800000000000005</v>
      </c>
      <c r="AA296">
        <f>IFERROR(INDEX(BasicStats!$A:$AH,MATCH($A296,BasicStats!$B:$B,0),COLUMN()+1),INDEX(BasicStats!$A:$AH,MATCH($A296&amp;" NCAA",BasicStats!$B:$B,0),COLUMN()+1))</f>
        <v>346</v>
      </c>
      <c r="AB296">
        <f>IFERROR(INDEX(BasicStats!$A:$AH,MATCH($A296,BasicStats!$B:$B,0),COLUMN()+1),INDEX(BasicStats!$A:$AH,MATCH($A296&amp;" NCAA",BasicStats!$B:$B,0),COLUMN()+1))</f>
        <v>1191</v>
      </c>
      <c r="AC296">
        <f>IFERROR(INDEX(BasicStats!$A:$AH,MATCH($A296,BasicStats!$B:$B,0),COLUMN()+1),INDEX(BasicStats!$A:$AH,MATCH($A296&amp;" NCAA",BasicStats!$B:$B,0),COLUMN()+1))</f>
        <v>387</v>
      </c>
      <c r="AD296">
        <f>IFERROR(INDEX(BasicStats!$A:$AH,MATCH($A296,BasicStats!$B:$B,0),COLUMN()+1),INDEX(BasicStats!$A:$AH,MATCH($A296&amp;" NCAA",BasicStats!$B:$B,0),COLUMN()+1))</f>
        <v>194</v>
      </c>
      <c r="AE296">
        <f>IFERROR(INDEX(BasicStats!$A:$AH,MATCH($A296,BasicStats!$B:$B,0),COLUMN()+1),INDEX(BasicStats!$A:$AH,MATCH($A296&amp;" NCAA",BasicStats!$B:$B,0),COLUMN()+1))</f>
        <v>136</v>
      </c>
      <c r="AF296">
        <f>IFERROR(INDEX(BasicStats!$A:$AH,MATCH($A296,BasicStats!$B:$B,0),COLUMN()+1),INDEX(BasicStats!$A:$AH,MATCH($A296&amp;" NCAA",BasicStats!$B:$B,0),COLUMN()+1))</f>
        <v>413</v>
      </c>
      <c r="AG296" s="38">
        <f>IFERROR(INDEX(AdvancedStats!$A:$AD,MATCH($A296,AdvancedStats!$B:$B,0),COLUMN()-15),INDEX(AdvancedStats!$A:$AD,MATCH($A296&amp;" NCAA",AdvancedStats!$B:$B,0),COLUMN()-15))</f>
        <v>70.599999999999994</v>
      </c>
      <c r="AH296" s="38">
        <f>IFERROR(INDEX(AdvancedStats!$A:$AD,MATCH($A296,AdvancedStats!$B:$B,0),COLUMN()-15),INDEX(AdvancedStats!$A:$AD,MATCH($A296&amp;" NCAA",AdvancedStats!$B:$B,0),COLUMN()-15))</f>
        <v>100.3</v>
      </c>
      <c r="AI296" s="38">
        <f>IFERROR(INDEX(AdvancedStats!$A:$AD,MATCH($A296,AdvancedStats!$B:$B,0),COLUMN()-15),INDEX(AdvancedStats!$A:$AD,MATCH($A296&amp;" NCAA",AdvancedStats!$B:$B,0),COLUMN()-15))</f>
        <v>0.29199999999999998</v>
      </c>
      <c r="AJ296" s="38">
        <f>IFERROR(INDEX(AdvancedStats!$A:$AD,MATCH($A296,AdvancedStats!$B:$B,0),COLUMN()-15),INDEX(AdvancedStats!$A:$AD,MATCH($A296&amp;" NCAA",AdvancedStats!$B:$B,0),COLUMN()-15))</f>
        <v>0.40500000000000003</v>
      </c>
      <c r="AK296" s="38">
        <f>IFERROR(INDEX(AdvancedStats!$A:$AD,MATCH($A296,AdvancedStats!$B:$B,0),COLUMN()-15),INDEX(AdvancedStats!$A:$AD,MATCH($A296&amp;" NCAA",AdvancedStats!$B:$B,0),COLUMN()-15))</f>
        <v>0.51800000000000002</v>
      </c>
      <c r="AL296" s="38">
        <f>IFERROR(INDEX(AdvancedStats!$A:$AD,MATCH($A296,AdvancedStats!$B:$B,0),COLUMN()-15),INDEX(AdvancedStats!$A:$AD,MATCH($A296&amp;" NCAA",AdvancedStats!$B:$B,0),COLUMN()-15))</f>
        <v>49.1</v>
      </c>
      <c r="AM296" s="38">
        <f>IFERROR(INDEX(AdvancedStats!$A:$AD,MATCH($A296,AdvancedStats!$B:$B,0),COLUMN()-15),INDEX(AdvancedStats!$A:$AD,MATCH($A296&amp;" NCAA",AdvancedStats!$B:$B,0),COLUMN()-15))</f>
        <v>46</v>
      </c>
      <c r="AN296" s="38">
        <f>IFERROR(INDEX(AdvancedStats!$A:$AD,MATCH($A296,AdvancedStats!$B:$B,0),COLUMN()-15),INDEX(AdvancedStats!$A:$AD,MATCH($A296&amp;" NCAA",AdvancedStats!$B:$B,0),COLUMN()-15))</f>
        <v>8.3000000000000007</v>
      </c>
      <c r="AO296" s="38">
        <f>IFERROR(INDEX(AdvancedStats!$A:$AD,MATCH($A296,AdvancedStats!$B:$B,0),COLUMN()-15),INDEX(AdvancedStats!$A:$AD,MATCH($A296&amp;" NCAA",AdvancedStats!$B:$B,0),COLUMN()-15))</f>
        <v>10.6</v>
      </c>
      <c r="AP296" s="38">
        <f>IFERROR(INDEX(AdvancedStats!$A:$AD,MATCH($A296,AdvancedStats!$B:$B,0),COLUMN()-15),INDEX(AdvancedStats!$A:$AD,MATCH($A296&amp;" NCAA",AdvancedStats!$B:$B,0),COLUMN()-15))</f>
        <v>0.49099999999999999</v>
      </c>
      <c r="AQ296" s="38">
        <f>IFERROR(INDEX(AdvancedStats!$A:$AD,MATCH($A296,AdvancedStats!$B:$B,0),COLUMN()-15),INDEX(AdvancedStats!$A:$AD,MATCH($A296&amp;" NCAA",AdvancedStats!$B:$B,0),COLUMN()-15))</f>
        <v>15.4</v>
      </c>
      <c r="AR296" s="38">
        <f>IFERROR(INDEX(AdvancedStats!$A:$AD,MATCH($A296,AdvancedStats!$B:$B,0),COLUMN()-15),INDEX(AdvancedStats!$A:$AD,MATCH($A296&amp;" NCAA",AdvancedStats!$B:$B,0),COLUMN()-15))</f>
        <v>27.4</v>
      </c>
      <c r="AS296" s="38">
        <f>IFERROR(INDEX(AdvancedStats!$A:$AD,MATCH($A296,AdvancedStats!$B:$B,0),COLUMN()-15),INDEX(AdvancedStats!$A:$AD,MATCH($A296&amp;" NCAA",AdvancedStats!$B:$B,0),COLUMN()-15))</f>
        <v>0.19800000000000001</v>
      </c>
      <c r="AT296" s="39">
        <f>IFERROR(INDEX(AdvancedOpponentStats!$A:$AD,MATCH($A296,AdvancedOpponentStats!$B:$B,0),COLUMN()-27),INDEX(AdvancedOpponentStats!$A:$AD,MATCH($A296&amp;" NCAA",AdvancedOpponentStats!$B:$B,0),COLUMN()-27))</f>
        <v>99.3</v>
      </c>
      <c r="AU296" s="39">
        <f>IFERROR(INDEX(AdvancedOpponentStats!$A:$AD,MATCH($A296,AdvancedOpponentStats!$B:$B,0),COLUMN()-27),INDEX(AdvancedOpponentStats!$A:$AD,MATCH($A296&amp;" NCAA",AdvancedOpponentStats!$B:$B,0),COLUMN()-27))</f>
        <v>0.38400000000000001</v>
      </c>
      <c r="AV296" s="39">
        <f>IFERROR(INDEX(AdvancedOpponentStats!$A:$AD,MATCH($A296,AdvancedOpponentStats!$B:$B,0),COLUMN()-27),INDEX(AdvancedOpponentStats!$A:$AD,MATCH($A296&amp;" NCAA",AdvancedOpponentStats!$B:$B,0),COLUMN()-27))</f>
        <v>0.315</v>
      </c>
      <c r="AW296" s="39">
        <f>IFERROR(INDEX(AdvancedOpponentStats!$A:$AD,MATCH($A296,AdvancedOpponentStats!$B:$B,0),COLUMN()-27),INDEX(AdvancedOpponentStats!$A:$AD,MATCH($A296&amp;" NCAA",AdvancedOpponentStats!$B:$B,0),COLUMN()-27))</f>
        <v>0.52600000000000002</v>
      </c>
      <c r="AX296" s="39">
        <f>IFERROR(INDEX(AdvancedOpponentStats!$A:$AD,MATCH($A296,AdvancedOpponentStats!$B:$B,0),COLUMN()-27),INDEX(AdvancedOpponentStats!$A:$AD,MATCH($A296&amp;" NCAA",AdvancedOpponentStats!$B:$B,0),COLUMN()-27))</f>
        <v>50.9</v>
      </c>
      <c r="AY296" s="39">
        <f>IFERROR(INDEX(AdvancedOpponentStats!$A:$AD,MATCH($A296,AdvancedOpponentStats!$B:$B,0),COLUMN()-27),INDEX(AdvancedOpponentStats!$A:$AD,MATCH($A296&amp;" NCAA",AdvancedOpponentStats!$B:$B,0),COLUMN()-27))</f>
        <v>44.8</v>
      </c>
      <c r="AZ296" s="39">
        <f>IFERROR(INDEX(AdvancedOpponentStats!$A:$AD,MATCH($A296,AdvancedOpponentStats!$B:$B,0),COLUMN()-27),INDEX(AdvancedOpponentStats!$A:$AD,MATCH($A296&amp;" NCAA",AdvancedOpponentStats!$B:$B,0),COLUMN()-27))</f>
        <v>7.2</v>
      </c>
      <c r="BA296" s="39">
        <f>IFERROR(INDEX(AdvancedOpponentStats!$A:$AD,MATCH($A296,AdvancedOpponentStats!$B:$B,0),COLUMN()-27),INDEX(AdvancedOpponentStats!$A:$AD,MATCH($A296&amp;" NCAA",AdvancedOpponentStats!$B:$B,0),COLUMN()-27))</f>
        <v>10.6</v>
      </c>
      <c r="BB296" s="39">
        <f>IFERROR(INDEX(AdvancedOpponentStats!$A:$AD,MATCH($A296,AdvancedOpponentStats!$B:$B,0),COLUMN()-27),INDEX(AdvancedOpponentStats!$A:$AD,MATCH($A296&amp;" NCAA",AdvancedOpponentStats!$B:$B,0),COLUMN()-27))</f>
        <v>0.48099999999999998</v>
      </c>
      <c r="BC296" s="39">
        <f>IFERROR(INDEX(AdvancedOpponentStats!$A:$AD,MATCH($A296,AdvancedOpponentStats!$B:$B,0),COLUMN()-27),INDEX(AdvancedOpponentStats!$A:$AD,MATCH($A296&amp;" NCAA",AdvancedOpponentStats!$B:$B,0),COLUMN()-27))</f>
        <v>17.100000000000001</v>
      </c>
      <c r="BD296" s="39">
        <f>IFERROR(INDEX(AdvancedOpponentStats!$A:$AD,MATCH($A296,AdvancedOpponentStats!$B:$B,0),COLUMN()-27),INDEX(AdvancedOpponentStats!$A:$AD,MATCH($A296&amp;" NCAA",AdvancedOpponentStats!$B:$B,0),COLUMN()-27))</f>
        <v>27.4</v>
      </c>
      <c r="BE296" s="39">
        <f>IFERROR(INDEX(AdvancedOpponentStats!$A:$AD,MATCH($A296,AdvancedOpponentStats!$B:$B,0),COLUMN()-27),INDEX(AdvancedOpponentStats!$A:$AD,MATCH($A296&amp;" NCAA",AdvancedOpponentStats!$B:$B,0),COLUMN()-27))</f>
        <v>0.28100000000000003</v>
      </c>
      <c r="BF296" s="41">
        <f>IFERROR(INDEX(TeamRankings!$A:$R,MATCH($A296,TeamRankings!$B:$B,0),COLUMN()-49),INDEX(TeamRankings!$A:$R,MATCH($A296&amp;" NCAA",TeamRankings!$B:$B,0),COLUMN()-49))</f>
        <v>0.76</v>
      </c>
      <c r="BG296" s="41">
        <f>IFERROR(INDEX(TeamRankings!$A:$R,MATCH($A296,TeamRankings!$B:$B,0),COLUMN()-48),INDEX(TeamRankings!$A:$R,MATCH($A296&amp;" NCAA",TeamRankings!$B:$B,0),COLUMN()-48))</f>
        <v>-8.41</v>
      </c>
      <c r="BH296" s="41">
        <f>IFERROR(INDEX(TeamRankings!$A:$R,MATCH($A296,TeamRankings!$B:$B,0),COLUMN()-47),INDEX(TeamRankings!$A:$R,MATCH($A296&amp;" NCAA",TeamRankings!$B:$B,0),COLUMN()-47))</f>
        <v>-7.22</v>
      </c>
      <c r="BI296" s="41">
        <f>IFERROR(INDEX(TeamRankings!$A:$R,MATCH($A296,TeamRankings!$B:$B,0),COLUMN()-47),INDEX(TeamRankings!$A:$R,MATCH($A296&amp;" NCAA",TeamRankings!$B:$B,0),COLUMN()-47))</f>
        <v>-2.93</v>
      </c>
      <c r="BJ296" s="41">
        <f>IFERROR(INDEX(TeamRankings!$A:$R,MATCH($A296,TeamRankings!$B:$B,0),COLUMN()-47),INDEX(TeamRankings!$A:$R,MATCH($A296&amp;" NCAA",TeamRankings!$B:$B,0),COLUMN()-47))</f>
        <v>-10.15</v>
      </c>
      <c r="BK296" s="41">
        <f>IFERROR(INDEX(TeamRankings!$A:$R,MATCH($A296,TeamRankings!$B:$B,0),COLUMN()-47),INDEX(TeamRankings!$A:$R,MATCH($A296&amp;" NCAA",TeamRankings!$B:$B,0),COLUMN()-47))</f>
        <v>92.45</v>
      </c>
      <c r="BL296" s="41">
        <f>IFERROR(INDEX(TeamRankings!$A:$R,MATCH($A296,TeamRankings!$B:$B,0),COLUMN()-47),INDEX(TeamRankings!$A:$R,MATCH($A296&amp;" NCAA",TeamRankings!$B:$B,0),COLUMN()-47))</f>
        <v>106.38</v>
      </c>
      <c r="BM296" s="41">
        <f>IFERROR(INDEX(TeamRankings!$A:$R,MATCH($A296,TeamRankings!$B:$B,0),COLUMN()-47),INDEX(TeamRankings!$A:$R,MATCH($A296&amp;" NCAA",TeamRankings!$B:$B,0),COLUMN()-47))</f>
        <v>-13.93</v>
      </c>
      <c r="BN296">
        <f t="shared" si="78"/>
        <v>321</v>
      </c>
      <c r="BO296">
        <f t="shared" si="79"/>
        <v>230</v>
      </c>
      <c r="BP296">
        <f t="shared" si="65"/>
        <v>71.060606060606062</v>
      </c>
      <c r="BQ296" s="41" t="str">
        <f>INDEX(TeamRankings!$A:$R,MATCH($A296,TeamRankings!$B:$B,0),3)</f>
        <v>NEC</v>
      </c>
      <c r="BR296" s="40">
        <f t="shared" si="66"/>
        <v>1</v>
      </c>
      <c r="BS296" s="40">
        <f t="shared" si="67"/>
        <v>-9.2000000000000026E-2</v>
      </c>
      <c r="BT296" s="40">
        <f t="shared" si="68"/>
        <v>9.0000000000000024E-2</v>
      </c>
      <c r="BU296" s="40">
        <f t="shared" si="69"/>
        <v>-8.0000000000000071E-3</v>
      </c>
      <c r="BV296" s="40">
        <f t="shared" si="70"/>
        <v>-1.7999999999999972</v>
      </c>
      <c r="BW296" s="40">
        <f t="shared" si="71"/>
        <v>1.2000000000000028</v>
      </c>
      <c r="BX296" s="40">
        <f t="shared" si="72"/>
        <v>1.1000000000000005</v>
      </c>
      <c r="BY296" s="40">
        <f t="shared" si="73"/>
        <v>0</v>
      </c>
      <c r="BZ296" s="40">
        <f t="shared" si="74"/>
        <v>1.0000000000000009E-2</v>
      </c>
      <c r="CA296" s="40">
        <f t="shared" si="75"/>
        <v>-1.7000000000000011</v>
      </c>
      <c r="CB296" s="40">
        <f t="shared" si="76"/>
        <v>0</v>
      </c>
      <c r="CC296" s="40">
        <f t="shared" si="77"/>
        <v>-8.3000000000000018E-2</v>
      </c>
    </row>
    <row r="297" spans="1:81" x14ac:dyDescent="0.25">
      <c r="A297" t="s">
        <v>417</v>
      </c>
      <c r="B297">
        <f>IFERROR(INDEX(BasicStats!$A:$AH,MATCH($A297,BasicStats!$B:$B,0),COLUMN()+1),INDEX(BasicStats!$A:$AH,MATCH($A297&amp;" NCAA",BasicStats!$B:$B,0),COLUMN()+1))</f>
        <v>34</v>
      </c>
      <c r="C297">
        <f>IFERROR(INDEX(BasicStats!$A:$AH,MATCH($A297,BasicStats!$B:$B,0),COLUMN()+1),INDEX(BasicStats!$A:$AH,MATCH($A297&amp;" NCAA",BasicStats!$B:$B,0),COLUMN()+1))</f>
        <v>21</v>
      </c>
      <c r="D297">
        <f>IFERROR(INDEX(BasicStats!$A:$AH,MATCH($A297,BasicStats!$B:$B,0),COLUMN()+1),INDEX(BasicStats!$A:$AH,MATCH($A297&amp;" NCAA",BasicStats!$B:$B,0),COLUMN()+1))</f>
        <v>13</v>
      </c>
      <c r="E297">
        <f>IFERROR(INDEX(BasicStats!$A:$AH,MATCH($A297,BasicStats!$B:$B,0),COLUMN()+1),INDEX(BasicStats!$A:$AH,MATCH($A297&amp;" NCAA",BasicStats!$B:$B,0),COLUMN()+1))</f>
        <v>0.61799999999999999</v>
      </c>
      <c r="F297">
        <f>IFERROR(INDEX(BasicStats!$A:$AH,MATCH($A297,BasicStats!$B:$B,0),COLUMN()+1),INDEX(BasicStats!$A:$AH,MATCH($A297&amp;" NCAA",BasicStats!$B:$B,0),COLUMN()+1))</f>
        <v>7.96</v>
      </c>
      <c r="G297">
        <f>IFERROR(INDEX(BasicStats!$A:$AH,MATCH($A297,BasicStats!$B:$B,0),COLUMN()+1),INDEX(BasicStats!$A:$AH,MATCH($A297&amp;" NCAA",BasicStats!$B:$B,0),COLUMN()+1))</f>
        <v>5.58</v>
      </c>
      <c r="H297">
        <f>IFERROR(INDEX(BasicStats!$A:$AH,MATCH($A297,BasicStats!$B:$B,0),COLUMN()+1),INDEX(BasicStats!$A:$AH,MATCH($A297&amp;" NCAA",BasicStats!$B:$B,0),COLUMN()+1))</f>
        <v>8</v>
      </c>
      <c r="I297">
        <f>IFERROR(INDEX(BasicStats!$A:$AH,MATCH($A297,BasicStats!$B:$B,0),COLUMN()+1),INDEX(BasicStats!$A:$AH,MATCH($A297&amp;" NCAA",BasicStats!$B:$B,0),COLUMN()+1))</f>
        <v>10</v>
      </c>
      <c r="J297">
        <f>IFERROR(INDEX(BasicStats!$A:$AH,MATCH($A297,BasicStats!$B:$B,0),COLUMN()+1),INDEX(BasicStats!$A:$AH,MATCH($A297&amp;" NCAA",BasicStats!$B:$B,0),COLUMN()+1))</f>
        <v>11</v>
      </c>
      <c r="K297">
        <f>IFERROR(INDEX(BasicStats!$A:$AH,MATCH($A297,BasicStats!$B:$B,0),COLUMN()+1),INDEX(BasicStats!$A:$AH,MATCH($A297&amp;" NCAA",BasicStats!$B:$B,0),COLUMN()+1))</f>
        <v>4</v>
      </c>
      <c r="L297">
        <f>IFERROR(INDEX(BasicStats!$A:$AH,MATCH($A297,BasicStats!$B:$B,0),COLUMN()+1),INDEX(BasicStats!$A:$AH,MATCH($A297&amp;" NCAA",BasicStats!$B:$B,0),COLUMN()+1))</f>
        <v>4</v>
      </c>
      <c r="M297">
        <f>IFERROR(INDEX(BasicStats!$A:$AH,MATCH($A297,BasicStats!$B:$B,0),COLUMN()+1),INDEX(BasicStats!$A:$AH,MATCH($A297&amp;" NCAA",BasicStats!$B:$B,0),COLUMN()+1))</f>
        <v>7</v>
      </c>
      <c r="N297">
        <f>IFERROR(INDEX(BasicStats!$A:$AH,MATCH($A297,BasicStats!$B:$B,0),COLUMN()+1),INDEX(BasicStats!$A:$AH,MATCH($A297&amp;" NCAA",BasicStats!$B:$B,0),COLUMN()+1))</f>
        <v>2623</v>
      </c>
      <c r="O297">
        <f>IFERROR(INDEX(BasicStats!$A:$AH,MATCH($A297,BasicStats!$B:$B,0),COLUMN()+1),INDEX(BasicStats!$A:$AH,MATCH($A297&amp;" NCAA",BasicStats!$B:$B,0),COLUMN()+1))</f>
        <v>2542</v>
      </c>
      <c r="P297">
        <f>IFERROR(INDEX(BasicStats!$A:$AH,MATCH($A297,BasicStats!$B:$B,0),COLUMN()+1),INDEX(BasicStats!$A:$AH,MATCH($A297&amp;" NCAA",BasicStats!$B:$B,0),COLUMN()+1))</f>
        <v>0</v>
      </c>
      <c r="Q297">
        <f>IFERROR(INDEX(BasicStats!$A:$AH,MATCH($A297,BasicStats!$B:$B,0),COLUMN()+1),INDEX(BasicStats!$A:$AH,MATCH($A297&amp;" NCAA",BasicStats!$B:$B,0),COLUMN()+1))</f>
        <v>1375</v>
      </c>
      <c r="R297">
        <f>IFERROR(INDEX(BasicStats!$A:$AH,MATCH($A297,BasicStats!$B:$B,0),COLUMN()+1),INDEX(BasicStats!$A:$AH,MATCH($A297&amp;" NCAA",BasicStats!$B:$B,0),COLUMN()+1))</f>
        <v>944</v>
      </c>
      <c r="S297">
        <f>IFERROR(INDEX(BasicStats!$A:$AH,MATCH($A297,BasicStats!$B:$B,0),COLUMN()+1),INDEX(BasicStats!$A:$AH,MATCH($A297&amp;" NCAA",BasicStats!$B:$B,0),COLUMN()+1))</f>
        <v>2100</v>
      </c>
      <c r="T297">
        <f>IFERROR(INDEX(BasicStats!$A:$AH,MATCH($A297,BasicStats!$B:$B,0),COLUMN()+1),INDEX(BasicStats!$A:$AH,MATCH($A297&amp;" NCAA",BasicStats!$B:$B,0),COLUMN()+1))</f>
        <v>0.45</v>
      </c>
      <c r="U297">
        <f>IFERROR(INDEX(BasicStats!$A:$AH,MATCH($A297,BasicStats!$B:$B,0),COLUMN()+1),INDEX(BasicStats!$A:$AH,MATCH($A297&amp;" NCAA",BasicStats!$B:$B,0),COLUMN()+1))</f>
        <v>289</v>
      </c>
      <c r="V297">
        <f>IFERROR(INDEX(BasicStats!$A:$AH,MATCH($A297,BasicStats!$B:$B,0),COLUMN()+1),INDEX(BasicStats!$A:$AH,MATCH($A297&amp;" NCAA",BasicStats!$B:$B,0),COLUMN()+1))</f>
        <v>809</v>
      </c>
      <c r="W297">
        <f>IFERROR(INDEX(BasicStats!$A:$AH,MATCH($A297,BasicStats!$B:$B,0),COLUMN()+1),INDEX(BasicStats!$A:$AH,MATCH($A297&amp;" NCAA",BasicStats!$B:$B,0),COLUMN()+1))</f>
        <v>0.35699999999999998</v>
      </c>
      <c r="X297">
        <f>IFERROR(INDEX(BasicStats!$A:$AH,MATCH($A297,BasicStats!$B:$B,0),COLUMN()+1),INDEX(BasicStats!$A:$AH,MATCH($A297&amp;" NCAA",BasicStats!$B:$B,0),COLUMN()+1))</f>
        <v>446</v>
      </c>
      <c r="Y297">
        <f>IFERROR(INDEX(BasicStats!$A:$AH,MATCH($A297,BasicStats!$B:$B,0),COLUMN()+1),INDEX(BasicStats!$A:$AH,MATCH($A297&amp;" NCAA",BasicStats!$B:$B,0),COLUMN()+1))</f>
        <v>620</v>
      </c>
      <c r="Z297">
        <f>IFERROR(INDEX(BasicStats!$A:$AH,MATCH($A297,BasicStats!$B:$B,0),COLUMN()+1),INDEX(BasicStats!$A:$AH,MATCH($A297&amp;" NCAA",BasicStats!$B:$B,0),COLUMN()+1))</f>
        <v>0.71899999999999997</v>
      </c>
      <c r="AA297">
        <f>IFERROR(INDEX(BasicStats!$A:$AH,MATCH($A297,BasicStats!$B:$B,0),COLUMN()+1),INDEX(BasicStats!$A:$AH,MATCH($A297&amp;" NCAA",BasicStats!$B:$B,0),COLUMN()+1))</f>
        <v>264</v>
      </c>
      <c r="AB297">
        <f>IFERROR(INDEX(BasicStats!$A:$AH,MATCH($A297,BasicStats!$B:$B,0),COLUMN()+1),INDEX(BasicStats!$A:$AH,MATCH($A297&amp;" NCAA",BasicStats!$B:$B,0),COLUMN()+1))</f>
        <v>1119</v>
      </c>
      <c r="AC297">
        <f>IFERROR(INDEX(BasicStats!$A:$AH,MATCH($A297,BasicStats!$B:$B,0),COLUMN()+1),INDEX(BasicStats!$A:$AH,MATCH($A297&amp;" NCAA",BasicStats!$B:$B,0),COLUMN()+1))</f>
        <v>472</v>
      </c>
      <c r="AD297">
        <f>IFERROR(INDEX(BasicStats!$A:$AH,MATCH($A297,BasicStats!$B:$B,0),COLUMN()+1),INDEX(BasicStats!$A:$AH,MATCH($A297&amp;" NCAA",BasicStats!$B:$B,0),COLUMN()+1))</f>
        <v>301</v>
      </c>
      <c r="AE297">
        <f>IFERROR(INDEX(BasicStats!$A:$AH,MATCH($A297,BasicStats!$B:$B,0),COLUMN()+1),INDEX(BasicStats!$A:$AH,MATCH($A297&amp;" NCAA",BasicStats!$B:$B,0),COLUMN()+1))</f>
        <v>111</v>
      </c>
      <c r="AF297">
        <f>IFERROR(INDEX(BasicStats!$A:$AH,MATCH($A297,BasicStats!$B:$B,0),COLUMN()+1),INDEX(BasicStats!$A:$AH,MATCH($A297&amp;" NCAA",BasicStats!$B:$B,0),COLUMN()+1))</f>
        <v>357</v>
      </c>
      <c r="AG297" s="38">
        <f>IFERROR(INDEX(AdvancedStats!$A:$AD,MATCH($A297,AdvancedStats!$B:$B,0),COLUMN()-15),INDEX(AdvancedStats!$A:$AD,MATCH($A297&amp;" NCAA",AdvancedStats!$B:$B,0),COLUMN()-15))</f>
        <v>72.599999999999994</v>
      </c>
      <c r="AH297" s="38">
        <f>IFERROR(INDEX(AdvancedStats!$A:$AD,MATCH($A297,AdvancedStats!$B:$B,0),COLUMN()-15),INDEX(AdvancedStats!$A:$AD,MATCH($A297&amp;" NCAA",AdvancedStats!$B:$B,0),COLUMN()-15))</f>
        <v>105</v>
      </c>
      <c r="AI297" s="38">
        <f>IFERROR(INDEX(AdvancedStats!$A:$AD,MATCH($A297,AdvancedStats!$B:$B,0),COLUMN()-15),INDEX(AdvancedStats!$A:$AD,MATCH($A297&amp;" NCAA",AdvancedStats!$B:$B,0),COLUMN()-15))</f>
        <v>0.29499999999999998</v>
      </c>
      <c r="AJ297" s="38">
        <f>IFERROR(INDEX(AdvancedStats!$A:$AD,MATCH($A297,AdvancedStats!$B:$B,0),COLUMN()-15),INDEX(AdvancedStats!$A:$AD,MATCH($A297&amp;" NCAA",AdvancedStats!$B:$B,0),COLUMN()-15))</f>
        <v>0.38500000000000001</v>
      </c>
      <c r="AK297" s="38">
        <f>IFERROR(INDEX(AdvancedStats!$A:$AD,MATCH($A297,AdvancedStats!$B:$B,0),COLUMN()-15),INDEX(AdvancedStats!$A:$AD,MATCH($A297&amp;" NCAA",AdvancedStats!$B:$B,0),COLUMN()-15))</f>
        <v>0.54800000000000004</v>
      </c>
      <c r="AL297" s="38">
        <f>IFERROR(INDEX(AdvancedStats!$A:$AD,MATCH($A297,AdvancedStats!$B:$B,0),COLUMN()-15),INDEX(AdvancedStats!$A:$AD,MATCH($A297&amp;" NCAA",AdvancedStats!$B:$B,0),COLUMN()-15))</f>
        <v>45.8</v>
      </c>
      <c r="AM297" s="38">
        <f>IFERROR(INDEX(AdvancedStats!$A:$AD,MATCH($A297,AdvancedStats!$B:$B,0),COLUMN()-15),INDEX(AdvancedStats!$A:$AD,MATCH($A297&amp;" NCAA",AdvancedStats!$B:$B,0),COLUMN()-15))</f>
        <v>50</v>
      </c>
      <c r="AN297" s="38">
        <f>IFERROR(INDEX(AdvancedStats!$A:$AD,MATCH($A297,AdvancedStats!$B:$B,0),COLUMN()-15),INDEX(AdvancedStats!$A:$AD,MATCH($A297&amp;" NCAA",AdvancedStats!$B:$B,0),COLUMN()-15))</f>
        <v>12.1</v>
      </c>
      <c r="AO297" s="38">
        <f>IFERROR(INDEX(AdvancedStats!$A:$AD,MATCH($A297,AdvancedStats!$B:$B,0),COLUMN()-15),INDEX(AdvancedStats!$A:$AD,MATCH($A297&amp;" NCAA",AdvancedStats!$B:$B,0),COLUMN()-15))</f>
        <v>9.8000000000000007</v>
      </c>
      <c r="AP297" s="38">
        <f>IFERROR(INDEX(AdvancedStats!$A:$AD,MATCH($A297,AdvancedStats!$B:$B,0),COLUMN()-15),INDEX(AdvancedStats!$A:$AD,MATCH($A297&amp;" NCAA",AdvancedStats!$B:$B,0),COLUMN()-15))</f>
        <v>0.51800000000000002</v>
      </c>
      <c r="AQ297" s="38">
        <f>IFERROR(INDEX(AdvancedStats!$A:$AD,MATCH($A297,AdvancedStats!$B:$B,0),COLUMN()-15),INDEX(AdvancedStats!$A:$AD,MATCH($A297&amp;" NCAA",AdvancedStats!$B:$B,0),COLUMN()-15))</f>
        <v>13</v>
      </c>
      <c r="AR297" s="38">
        <f>IFERROR(INDEX(AdvancedStats!$A:$AD,MATCH($A297,AdvancedStats!$B:$B,0),COLUMN()-15),INDEX(AdvancedStats!$A:$AD,MATCH($A297&amp;" NCAA",AdvancedStats!$B:$B,0),COLUMN()-15))</f>
        <v>21.4</v>
      </c>
      <c r="AS297" s="38">
        <f>IFERROR(INDEX(AdvancedStats!$A:$AD,MATCH($A297,AdvancedStats!$B:$B,0),COLUMN()-15),INDEX(AdvancedStats!$A:$AD,MATCH($A297&amp;" NCAA",AdvancedStats!$B:$B,0),COLUMN()-15))</f>
        <v>0.21199999999999999</v>
      </c>
      <c r="AT297" s="39">
        <f>IFERROR(INDEX(AdvancedOpponentStats!$A:$AD,MATCH($A297,AdvancedOpponentStats!$B:$B,0),COLUMN()-27),INDEX(AdvancedOpponentStats!$A:$AD,MATCH($A297&amp;" NCAA",AdvancedOpponentStats!$B:$B,0),COLUMN()-27))</f>
        <v>101.8</v>
      </c>
      <c r="AU297" s="39">
        <f>IFERROR(INDEX(AdvancedOpponentStats!$A:$AD,MATCH($A297,AdvancedOpponentStats!$B:$B,0),COLUMN()-27),INDEX(AdvancedOpponentStats!$A:$AD,MATCH($A297&amp;" NCAA",AdvancedOpponentStats!$B:$B,0),COLUMN()-27))</f>
        <v>0.39700000000000002</v>
      </c>
      <c r="AV297" s="39">
        <f>IFERROR(INDEX(AdvancedOpponentStats!$A:$AD,MATCH($A297,AdvancedOpponentStats!$B:$B,0),COLUMN()-27),INDEX(AdvancedOpponentStats!$A:$AD,MATCH($A297&amp;" NCAA",AdvancedOpponentStats!$B:$B,0),COLUMN()-27))</f>
        <v>0.42199999999999999</v>
      </c>
      <c r="AW297" s="39">
        <f>IFERROR(INDEX(AdvancedOpponentStats!$A:$AD,MATCH($A297,AdvancedOpponentStats!$B:$B,0),COLUMN()-27),INDEX(AdvancedOpponentStats!$A:$AD,MATCH($A297&amp;" NCAA",AdvancedOpponentStats!$B:$B,0),COLUMN()-27))</f>
        <v>0.54500000000000004</v>
      </c>
      <c r="AX297" s="39">
        <f>IFERROR(INDEX(AdvancedOpponentStats!$A:$AD,MATCH($A297,AdvancedOpponentStats!$B:$B,0),COLUMN()-27),INDEX(AdvancedOpponentStats!$A:$AD,MATCH($A297&amp;" NCAA",AdvancedOpponentStats!$B:$B,0),COLUMN()-27))</f>
        <v>54.2</v>
      </c>
      <c r="AY297" s="39">
        <f>IFERROR(INDEX(AdvancedOpponentStats!$A:$AD,MATCH($A297,AdvancedOpponentStats!$B:$B,0),COLUMN()-27),INDEX(AdvancedOpponentStats!$A:$AD,MATCH($A297&amp;" NCAA",AdvancedOpponentStats!$B:$B,0),COLUMN()-27))</f>
        <v>54.2</v>
      </c>
      <c r="AZ297" s="39">
        <f>IFERROR(INDEX(AdvancedOpponentStats!$A:$AD,MATCH($A297,AdvancedOpponentStats!$B:$B,0),COLUMN()-27),INDEX(AdvancedOpponentStats!$A:$AD,MATCH($A297&amp;" NCAA",AdvancedOpponentStats!$B:$B,0),COLUMN()-27))</f>
        <v>7</v>
      </c>
      <c r="BA297" s="39">
        <f>IFERROR(INDEX(AdvancedOpponentStats!$A:$AD,MATCH($A297,AdvancedOpponentStats!$B:$B,0),COLUMN()-27),INDEX(AdvancedOpponentStats!$A:$AD,MATCH($A297&amp;" NCAA",AdvancedOpponentStats!$B:$B,0),COLUMN()-27))</f>
        <v>6.4</v>
      </c>
      <c r="BB297" s="39">
        <f>IFERROR(INDEX(AdvancedOpponentStats!$A:$AD,MATCH($A297,AdvancedOpponentStats!$B:$B,0),COLUMN()-27),INDEX(AdvancedOpponentStats!$A:$AD,MATCH($A297&amp;" NCAA",AdvancedOpponentStats!$B:$B,0),COLUMN()-27))</f>
        <v>0.50700000000000001</v>
      </c>
      <c r="BC297" s="39">
        <f>IFERROR(INDEX(AdvancedOpponentStats!$A:$AD,MATCH($A297,AdvancedOpponentStats!$B:$B,0),COLUMN()-27),INDEX(AdvancedOpponentStats!$A:$AD,MATCH($A297&amp;" NCAA",AdvancedOpponentStats!$B:$B,0),COLUMN()-27))</f>
        <v>18.5</v>
      </c>
      <c r="BD297" s="39">
        <f>IFERROR(INDEX(AdvancedOpponentStats!$A:$AD,MATCH($A297,AdvancedOpponentStats!$B:$B,0),COLUMN()-27),INDEX(AdvancedOpponentStats!$A:$AD,MATCH($A297&amp;" NCAA",AdvancedOpponentStats!$B:$B,0),COLUMN()-27))</f>
        <v>29.2</v>
      </c>
      <c r="BE297" s="39">
        <f>IFERROR(INDEX(AdvancedOpponentStats!$A:$AD,MATCH($A297,AdvancedOpponentStats!$B:$B,0),COLUMN()-27),INDEX(AdvancedOpponentStats!$A:$AD,MATCH($A297&amp;" NCAA",AdvancedOpponentStats!$B:$B,0),COLUMN()-27))</f>
        <v>0.28199999999999997</v>
      </c>
      <c r="BF297" s="41">
        <f>IFERROR(INDEX(TeamRankings!$A:$R,MATCH($A297,TeamRankings!$B:$B,0),COLUMN()-49),INDEX(TeamRankings!$A:$R,MATCH($A297&amp;" NCAA",TeamRankings!$B:$B,0),COLUMN()-49))</f>
        <v>2.38</v>
      </c>
      <c r="BG297" s="41">
        <f>IFERROR(INDEX(TeamRankings!$A:$R,MATCH($A297,TeamRankings!$B:$B,0),COLUMN()-48),INDEX(TeamRankings!$A:$R,MATCH($A297&amp;" NCAA",TeamRankings!$B:$B,0),COLUMN()-48))</f>
        <v>5.58</v>
      </c>
      <c r="BH297" s="41">
        <f>IFERROR(INDEX(TeamRankings!$A:$R,MATCH($A297,TeamRankings!$B:$B,0),COLUMN()-47),INDEX(TeamRankings!$A:$R,MATCH($A297&amp;" NCAA",TeamRankings!$B:$B,0),COLUMN()-47))</f>
        <v>7.76</v>
      </c>
      <c r="BI297" s="41">
        <f>IFERROR(INDEX(TeamRankings!$A:$R,MATCH($A297,TeamRankings!$B:$B,0),COLUMN()-47),INDEX(TeamRankings!$A:$R,MATCH($A297&amp;" NCAA",TeamRankings!$B:$B,0),COLUMN()-47))</f>
        <v>0.2</v>
      </c>
      <c r="BJ297" s="41">
        <f>IFERROR(INDEX(TeamRankings!$A:$R,MATCH($A297,TeamRankings!$B:$B,0),COLUMN()-47),INDEX(TeamRankings!$A:$R,MATCH($A297&amp;" NCAA",TeamRankings!$B:$B,0),COLUMN()-47))</f>
        <v>7.96</v>
      </c>
      <c r="BK297" s="41">
        <f>IFERROR(INDEX(TeamRankings!$A:$R,MATCH($A297,TeamRankings!$B:$B,0),COLUMN()-47),INDEX(TeamRankings!$A:$R,MATCH($A297&amp;" NCAA",TeamRankings!$B:$B,0),COLUMN()-47))</f>
        <v>109.64</v>
      </c>
      <c r="BL297" s="41">
        <f>IFERROR(INDEX(TeamRankings!$A:$R,MATCH($A297,TeamRankings!$B:$B,0),COLUMN()-47),INDEX(TeamRankings!$A:$R,MATCH($A297&amp;" NCAA",TeamRankings!$B:$B,0),COLUMN()-47))</f>
        <v>98.25</v>
      </c>
      <c r="BM297" s="41">
        <f>IFERROR(INDEX(TeamRankings!$A:$R,MATCH($A297,TeamRankings!$B:$B,0),COLUMN()-47),INDEX(TeamRankings!$A:$R,MATCH($A297&amp;" NCAA",TeamRankings!$B:$B,0),COLUMN()-47))</f>
        <v>11.39</v>
      </c>
      <c r="BN297">
        <f t="shared" si="78"/>
        <v>74.5</v>
      </c>
      <c r="BO297">
        <f t="shared" si="79"/>
        <v>93</v>
      </c>
      <c r="BP297">
        <f t="shared" si="65"/>
        <v>77.147058823529406</v>
      </c>
      <c r="BQ297" s="41" t="str">
        <f>INDEX(TeamRankings!$A:$R,MATCH($A297,TeamRankings!$B:$B,0),3)</f>
        <v>Big East</v>
      </c>
      <c r="BR297" s="40">
        <f t="shared" si="66"/>
        <v>3.2000000000000028</v>
      </c>
      <c r="BS297" s="40">
        <f t="shared" si="67"/>
        <v>-0.10200000000000004</v>
      </c>
      <c r="BT297" s="40">
        <f t="shared" si="68"/>
        <v>-3.6999999999999977E-2</v>
      </c>
      <c r="BU297" s="40">
        <f t="shared" si="69"/>
        <v>3.0000000000000027E-3</v>
      </c>
      <c r="BV297" s="40">
        <f t="shared" si="70"/>
        <v>-8.4000000000000057</v>
      </c>
      <c r="BW297" s="40">
        <f t="shared" si="71"/>
        <v>-4.2000000000000028</v>
      </c>
      <c r="BX297" s="40">
        <f t="shared" si="72"/>
        <v>5.0999999999999996</v>
      </c>
      <c r="BY297" s="40">
        <f t="shared" si="73"/>
        <v>3.4000000000000004</v>
      </c>
      <c r="BZ297" s="40">
        <f t="shared" si="74"/>
        <v>1.100000000000001E-2</v>
      </c>
      <c r="CA297" s="40">
        <f t="shared" si="75"/>
        <v>-5.5</v>
      </c>
      <c r="CB297" s="40">
        <f t="shared" si="76"/>
        <v>-7.8000000000000007</v>
      </c>
      <c r="CC297" s="40">
        <f t="shared" si="77"/>
        <v>-6.9999999999999979E-2</v>
      </c>
    </row>
    <row r="298" spans="1:81" x14ac:dyDescent="0.25">
      <c r="A298" t="s">
        <v>418</v>
      </c>
      <c r="B298">
        <f>IFERROR(INDEX(BasicStats!$A:$AH,MATCH($A298,BasicStats!$B:$B,0),COLUMN()+1),INDEX(BasicStats!$A:$AH,MATCH($A298&amp;" NCAA",BasicStats!$B:$B,0),COLUMN()+1))</f>
        <v>31</v>
      </c>
      <c r="C298">
        <f>IFERROR(INDEX(BasicStats!$A:$AH,MATCH($A298,BasicStats!$B:$B,0),COLUMN()+1),INDEX(BasicStats!$A:$AH,MATCH($A298&amp;" NCAA",BasicStats!$B:$B,0),COLUMN()+1))</f>
        <v>15</v>
      </c>
      <c r="D298">
        <f>IFERROR(INDEX(BasicStats!$A:$AH,MATCH($A298,BasicStats!$B:$B,0),COLUMN()+1),INDEX(BasicStats!$A:$AH,MATCH($A298&amp;" NCAA",BasicStats!$B:$B,0),COLUMN()+1))</f>
        <v>16</v>
      </c>
      <c r="E298">
        <f>IFERROR(INDEX(BasicStats!$A:$AH,MATCH($A298,BasicStats!$B:$B,0),COLUMN()+1),INDEX(BasicStats!$A:$AH,MATCH($A298&amp;" NCAA",BasicStats!$B:$B,0),COLUMN()+1))</f>
        <v>0.48399999999999999</v>
      </c>
      <c r="F298">
        <f>IFERROR(INDEX(BasicStats!$A:$AH,MATCH($A298,BasicStats!$B:$B,0),COLUMN()+1),INDEX(BasicStats!$A:$AH,MATCH($A298&amp;" NCAA",BasicStats!$B:$B,0),COLUMN()+1))</f>
        <v>6.05</v>
      </c>
      <c r="G298">
        <f>IFERROR(INDEX(BasicStats!$A:$AH,MATCH($A298,BasicStats!$B:$B,0),COLUMN()+1),INDEX(BasicStats!$A:$AH,MATCH($A298&amp;" NCAA",BasicStats!$B:$B,0),COLUMN()+1))</f>
        <v>5.15</v>
      </c>
      <c r="H298">
        <f>IFERROR(INDEX(BasicStats!$A:$AH,MATCH($A298,BasicStats!$B:$B,0),COLUMN()+1),INDEX(BasicStats!$A:$AH,MATCH($A298&amp;" NCAA",BasicStats!$B:$B,0),COLUMN()+1))</f>
        <v>8</v>
      </c>
      <c r="I298">
        <f>IFERROR(INDEX(BasicStats!$A:$AH,MATCH($A298,BasicStats!$B:$B,0),COLUMN()+1),INDEX(BasicStats!$A:$AH,MATCH($A298&amp;" NCAA",BasicStats!$B:$B,0),COLUMN()+1))</f>
        <v>10</v>
      </c>
      <c r="J298">
        <f>IFERROR(INDEX(BasicStats!$A:$AH,MATCH($A298,BasicStats!$B:$B,0),COLUMN()+1),INDEX(BasicStats!$A:$AH,MATCH($A298&amp;" NCAA",BasicStats!$B:$B,0),COLUMN()+1))</f>
        <v>10</v>
      </c>
      <c r="K298">
        <f>IFERROR(INDEX(BasicStats!$A:$AH,MATCH($A298,BasicStats!$B:$B,0),COLUMN()+1),INDEX(BasicStats!$A:$AH,MATCH($A298&amp;" NCAA",BasicStats!$B:$B,0),COLUMN()+1))</f>
        <v>4</v>
      </c>
      <c r="L298">
        <f>IFERROR(INDEX(BasicStats!$A:$AH,MATCH($A298,BasicStats!$B:$B,0),COLUMN()+1),INDEX(BasicStats!$A:$AH,MATCH($A298&amp;" NCAA",BasicStats!$B:$B,0),COLUMN()+1))</f>
        <v>4</v>
      </c>
      <c r="M298">
        <f>IFERROR(INDEX(BasicStats!$A:$AH,MATCH($A298,BasicStats!$B:$B,0),COLUMN()+1),INDEX(BasicStats!$A:$AH,MATCH($A298&amp;" NCAA",BasicStats!$B:$B,0),COLUMN()+1))</f>
        <v>9</v>
      </c>
      <c r="N298">
        <f>IFERROR(INDEX(BasicStats!$A:$AH,MATCH($A298,BasicStats!$B:$B,0),COLUMN()+1),INDEX(BasicStats!$A:$AH,MATCH($A298&amp;" NCAA",BasicStats!$B:$B,0),COLUMN()+1))</f>
        <v>2255</v>
      </c>
      <c r="O298">
        <f>IFERROR(INDEX(BasicStats!$A:$AH,MATCH($A298,BasicStats!$B:$B,0),COLUMN()+1),INDEX(BasicStats!$A:$AH,MATCH($A298&amp;" NCAA",BasicStats!$B:$B,0),COLUMN()+1))</f>
        <v>2227</v>
      </c>
      <c r="P298">
        <f>IFERROR(INDEX(BasicStats!$A:$AH,MATCH($A298,BasicStats!$B:$B,0),COLUMN()+1),INDEX(BasicStats!$A:$AH,MATCH($A298&amp;" NCAA",BasicStats!$B:$B,0),COLUMN()+1))</f>
        <v>0</v>
      </c>
      <c r="Q298">
        <f>IFERROR(INDEX(BasicStats!$A:$AH,MATCH($A298,BasicStats!$B:$B,0),COLUMN()+1),INDEX(BasicStats!$A:$AH,MATCH($A298&amp;" NCAA",BasicStats!$B:$B,0),COLUMN()+1))</f>
        <v>1245</v>
      </c>
      <c r="R298">
        <f>IFERROR(INDEX(BasicStats!$A:$AH,MATCH($A298,BasicStats!$B:$B,0),COLUMN()+1),INDEX(BasicStats!$A:$AH,MATCH($A298&amp;" NCAA",BasicStats!$B:$B,0),COLUMN()+1))</f>
        <v>808</v>
      </c>
      <c r="S298">
        <f>IFERROR(INDEX(BasicStats!$A:$AH,MATCH($A298,BasicStats!$B:$B,0),COLUMN()+1),INDEX(BasicStats!$A:$AH,MATCH($A298&amp;" NCAA",BasicStats!$B:$B,0),COLUMN()+1))</f>
        <v>1782</v>
      </c>
      <c r="T298">
        <f>IFERROR(INDEX(BasicStats!$A:$AH,MATCH($A298,BasicStats!$B:$B,0),COLUMN()+1),INDEX(BasicStats!$A:$AH,MATCH($A298&amp;" NCAA",BasicStats!$B:$B,0),COLUMN()+1))</f>
        <v>0.45300000000000001</v>
      </c>
      <c r="U298">
        <f>IFERROR(INDEX(BasicStats!$A:$AH,MATCH($A298,BasicStats!$B:$B,0),COLUMN()+1),INDEX(BasicStats!$A:$AH,MATCH($A298&amp;" NCAA",BasicStats!$B:$B,0),COLUMN()+1))</f>
        <v>207</v>
      </c>
      <c r="V298">
        <f>IFERROR(INDEX(BasicStats!$A:$AH,MATCH($A298,BasicStats!$B:$B,0),COLUMN()+1),INDEX(BasicStats!$A:$AH,MATCH($A298&amp;" NCAA",BasicStats!$B:$B,0),COLUMN()+1))</f>
        <v>652</v>
      </c>
      <c r="W298">
        <f>IFERROR(INDEX(BasicStats!$A:$AH,MATCH($A298,BasicStats!$B:$B,0),COLUMN()+1),INDEX(BasicStats!$A:$AH,MATCH($A298&amp;" NCAA",BasicStats!$B:$B,0),COLUMN()+1))</f>
        <v>0.317</v>
      </c>
      <c r="X298">
        <f>IFERROR(INDEX(BasicStats!$A:$AH,MATCH($A298,BasicStats!$B:$B,0),COLUMN()+1),INDEX(BasicStats!$A:$AH,MATCH($A298&amp;" NCAA",BasicStats!$B:$B,0),COLUMN()+1))</f>
        <v>432</v>
      </c>
      <c r="Y298">
        <f>IFERROR(INDEX(BasicStats!$A:$AH,MATCH($A298,BasicStats!$B:$B,0),COLUMN()+1),INDEX(BasicStats!$A:$AH,MATCH($A298&amp;" NCAA",BasicStats!$B:$B,0),COLUMN()+1))</f>
        <v>643</v>
      </c>
      <c r="Z298">
        <f>IFERROR(INDEX(BasicStats!$A:$AH,MATCH($A298,BasicStats!$B:$B,0),COLUMN()+1),INDEX(BasicStats!$A:$AH,MATCH($A298&amp;" NCAA",BasicStats!$B:$B,0),COLUMN()+1))</f>
        <v>0.67200000000000004</v>
      </c>
      <c r="AA298">
        <f>IFERROR(INDEX(BasicStats!$A:$AH,MATCH($A298,BasicStats!$B:$B,0),COLUMN()+1),INDEX(BasicStats!$A:$AH,MATCH($A298&amp;" NCAA",BasicStats!$B:$B,0),COLUMN()+1))</f>
        <v>322</v>
      </c>
      <c r="AB298">
        <f>IFERROR(INDEX(BasicStats!$A:$AH,MATCH($A298,BasicStats!$B:$B,0),COLUMN()+1),INDEX(BasicStats!$A:$AH,MATCH($A298&amp;" NCAA",BasicStats!$B:$B,0),COLUMN()+1))</f>
        <v>1148</v>
      </c>
      <c r="AC298">
        <f>IFERROR(INDEX(BasicStats!$A:$AH,MATCH($A298,BasicStats!$B:$B,0),COLUMN()+1),INDEX(BasicStats!$A:$AH,MATCH($A298&amp;" NCAA",BasicStats!$B:$B,0),COLUMN()+1))</f>
        <v>392</v>
      </c>
      <c r="AD298">
        <f>IFERROR(INDEX(BasicStats!$A:$AH,MATCH($A298,BasicStats!$B:$B,0),COLUMN()+1),INDEX(BasicStats!$A:$AH,MATCH($A298&amp;" NCAA",BasicStats!$B:$B,0),COLUMN()+1))</f>
        <v>187</v>
      </c>
      <c r="AE298">
        <f>IFERROR(INDEX(BasicStats!$A:$AH,MATCH($A298,BasicStats!$B:$B,0),COLUMN()+1),INDEX(BasicStats!$A:$AH,MATCH($A298&amp;" NCAA",BasicStats!$B:$B,0),COLUMN()+1))</f>
        <v>147</v>
      </c>
      <c r="AF298">
        <f>IFERROR(INDEX(BasicStats!$A:$AH,MATCH($A298,BasicStats!$B:$B,0),COLUMN()+1),INDEX(BasicStats!$A:$AH,MATCH($A298&amp;" NCAA",BasicStats!$B:$B,0),COLUMN()+1))</f>
        <v>467</v>
      </c>
      <c r="AG298" s="38">
        <f>IFERROR(INDEX(AdvancedStats!$A:$AD,MATCH($A298,AdvancedStats!$B:$B,0),COLUMN()-15),INDEX(AdvancedStats!$A:$AD,MATCH($A298&amp;" NCAA",AdvancedStats!$B:$B,0),COLUMN()-15))</f>
        <v>71.8</v>
      </c>
      <c r="AH298" s="38">
        <f>IFERROR(INDEX(AdvancedStats!$A:$AD,MATCH($A298,AdvancedStats!$B:$B,0),COLUMN()-15),INDEX(AdvancedStats!$A:$AD,MATCH($A298&amp;" NCAA",AdvancedStats!$B:$B,0),COLUMN()-15))</f>
        <v>100.8</v>
      </c>
      <c r="AI298" s="38">
        <f>IFERROR(INDEX(AdvancedStats!$A:$AD,MATCH($A298,AdvancedStats!$B:$B,0),COLUMN()-15),INDEX(AdvancedStats!$A:$AD,MATCH($A298&amp;" NCAA",AdvancedStats!$B:$B,0),COLUMN()-15))</f>
        <v>0.36099999999999999</v>
      </c>
      <c r="AJ298" s="38">
        <f>IFERROR(INDEX(AdvancedStats!$A:$AD,MATCH($A298,AdvancedStats!$B:$B,0),COLUMN()-15),INDEX(AdvancedStats!$A:$AD,MATCH($A298&amp;" NCAA",AdvancedStats!$B:$B,0),COLUMN()-15))</f>
        <v>0.36599999999999999</v>
      </c>
      <c r="AK298" s="38">
        <f>IFERROR(INDEX(AdvancedStats!$A:$AD,MATCH($A298,AdvancedStats!$B:$B,0),COLUMN()-15),INDEX(AdvancedStats!$A:$AD,MATCH($A298&amp;" NCAA",AdvancedStats!$B:$B,0),COLUMN()-15))</f>
        <v>0.54</v>
      </c>
      <c r="AL298" s="38">
        <f>IFERROR(INDEX(AdvancedStats!$A:$AD,MATCH($A298,AdvancedStats!$B:$B,0),COLUMN()-15),INDEX(AdvancedStats!$A:$AD,MATCH($A298&amp;" NCAA",AdvancedStats!$B:$B,0),COLUMN()-15))</f>
        <v>51.4</v>
      </c>
      <c r="AM298" s="38">
        <f>IFERROR(INDEX(AdvancedStats!$A:$AD,MATCH($A298,AdvancedStats!$B:$B,0),COLUMN()-15),INDEX(AdvancedStats!$A:$AD,MATCH($A298&amp;" NCAA",AdvancedStats!$B:$B,0),COLUMN()-15))</f>
        <v>48.5</v>
      </c>
      <c r="AN298" s="38">
        <f>IFERROR(INDEX(AdvancedStats!$A:$AD,MATCH($A298,AdvancedStats!$B:$B,0),COLUMN()-15),INDEX(AdvancedStats!$A:$AD,MATCH($A298&amp;" NCAA",AdvancedStats!$B:$B,0),COLUMN()-15))</f>
        <v>8.4</v>
      </c>
      <c r="AO298" s="38">
        <f>IFERROR(INDEX(AdvancedStats!$A:$AD,MATCH($A298,AdvancedStats!$B:$B,0),COLUMN()-15),INDEX(AdvancedStats!$A:$AD,MATCH($A298&amp;" NCAA",AdvancedStats!$B:$B,0),COLUMN()-15))</f>
        <v>10.7</v>
      </c>
      <c r="AP298" s="38">
        <f>IFERROR(INDEX(AdvancedStats!$A:$AD,MATCH($A298,AdvancedStats!$B:$B,0),COLUMN()-15),INDEX(AdvancedStats!$A:$AD,MATCH($A298&amp;" NCAA",AdvancedStats!$B:$B,0),COLUMN()-15))</f>
        <v>0.51200000000000001</v>
      </c>
      <c r="AQ298" s="38">
        <f>IFERROR(INDEX(AdvancedStats!$A:$AD,MATCH($A298,AdvancedStats!$B:$B,0),COLUMN()-15),INDEX(AdvancedStats!$A:$AD,MATCH($A298&amp;" NCAA",AdvancedStats!$B:$B,0),COLUMN()-15))</f>
        <v>18.3</v>
      </c>
      <c r="AR298" s="38">
        <f>IFERROR(INDEX(AdvancedStats!$A:$AD,MATCH($A298,AdvancedStats!$B:$B,0),COLUMN()-15),INDEX(AdvancedStats!$A:$AD,MATCH($A298&amp;" NCAA",AdvancedStats!$B:$B,0),COLUMN()-15))</f>
        <v>29.8</v>
      </c>
      <c r="AS298" s="38">
        <f>IFERROR(INDEX(AdvancedStats!$A:$AD,MATCH($A298,AdvancedStats!$B:$B,0),COLUMN()-15),INDEX(AdvancedStats!$A:$AD,MATCH($A298&amp;" NCAA",AdvancedStats!$B:$B,0),COLUMN()-15))</f>
        <v>0.24199999999999999</v>
      </c>
      <c r="AT298" s="39">
        <f>IFERROR(INDEX(AdvancedOpponentStats!$A:$AD,MATCH($A298,AdvancedOpponentStats!$B:$B,0),COLUMN()-27),INDEX(AdvancedOpponentStats!$A:$AD,MATCH($A298&amp;" NCAA",AdvancedOpponentStats!$B:$B,0),COLUMN()-27))</f>
        <v>99.6</v>
      </c>
      <c r="AU298" s="39">
        <f>IFERROR(INDEX(AdvancedOpponentStats!$A:$AD,MATCH($A298,AdvancedOpponentStats!$B:$B,0),COLUMN()-27),INDEX(AdvancedOpponentStats!$A:$AD,MATCH($A298&amp;" NCAA",AdvancedOpponentStats!$B:$B,0),COLUMN()-27))</f>
        <v>0.32900000000000001</v>
      </c>
      <c r="AV298" s="39">
        <f>IFERROR(INDEX(AdvancedOpponentStats!$A:$AD,MATCH($A298,AdvancedOpponentStats!$B:$B,0),COLUMN()-27),INDEX(AdvancedOpponentStats!$A:$AD,MATCH($A298&amp;" NCAA",AdvancedOpponentStats!$B:$B,0),COLUMN()-27))</f>
        <v>0.27300000000000002</v>
      </c>
      <c r="AW298" s="39">
        <f>IFERROR(INDEX(AdvancedOpponentStats!$A:$AD,MATCH($A298,AdvancedOpponentStats!$B:$B,0),COLUMN()-27),INDEX(AdvancedOpponentStats!$A:$AD,MATCH($A298&amp;" NCAA",AdvancedOpponentStats!$B:$B,0),COLUMN()-27))</f>
        <v>0.51</v>
      </c>
      <c r="AX298" s="39">
        <f>IFERROR(INDEX(AdvancedOpponentStats!$A:$AD,MATCH($A298,AdvancedOpponentStats!$B:$B,0),COLUMN()-27),INDEX(AdvancedOpponentStats!$A:$AD,MATCH($A298&amp;" NCAA",AdvancedOpponentStats!$B:$B,0),COLUMN()-27))</f>
        <v>48.6</v>
      </c>
      <c r="AY298" s="39">
        <f>IFERROR(INDEX(AdvancedOpponentStats!$A:$AD,MATCH($A298,AdvancedOpponentStats!$B:$B,0),COLUMN()-27),INDEX(AdvancedOpponentStats!$A:$AD,MATCH($A298&amp;" NCAA",AdvancedOpponentStats!$B:$B,0),COLUMN()-27))</f>
        <v>40.9</v>
      </c>
      <c r="AZ298" s="39">
        <f>IFERROR(INDEX(AdvancedOpponentStats!$A:$AD,MATCH($A298,AdvancedOpponentStats!$B:$B,0),COLUMN()-27),INDEX(AdvancedOpponentStats!$A:$AD,MATCH($A298&amp;" NCAA",AdvancedOpponentStats!$B:$B,0),COLUMN()-27))</f>
        <v>8.9</v>
      </c>
      <c r="BA298" s="39">
        <f>IFERROR(INDEX(AdvancedOpponentStats!$A:$AD,MATCH($A298,AdvancedOpponentStats!$B:$B,0),COLUMN()-27),INDEX(AdvancedOpponentStats!$A:$AD,MATCH($A298&amp;" NCAA",AdvancedOpponentStats!$B:$B,0),COLUMN()-27))</f>
        <v>8.6</v>
      </c>
      <c r="BB298" s="39">
        <f>IFERROR(INDEX(AdvancedOpponentStats!$A:$AD,MATCH($A298,AdvancedOpponentStats!$B:$B,0),COLUMN()-27),INDEX(AdvancedOpponentStats!$A:$AD,MATCH($A298&amp;" NCAA",AdvancedOpponentStats!$B:$B,0),COLUMN()-27))</f>
        <v>0.47899999999999998</v>
      </c>
      <c r="BC298" s="39">
        <f>IFERROR(INDEX(AdvancedOpponentStats!$A:$AD,MATCH($A298,AdvancedOpponentStats!$B:$B,0),COLUMN()-27),INDEX(AdvancedOpponentStats!$A:$AD,MATCH($A298&amp;" NCAA",AdvancedOpponentStats!$B:$B,0),COLUMN()-27))</f>
        <v>15</v>
      </c>
      <c r="BD298" s="39">
        <f>IFERROR(INDEX(AdvancedOpponentStats!$A:$AD,MATCH($A298,AdvancedOpponentStats!$B:$B,0),COLUMN()-27),INDEX(AdvancedOpponentStats!$A:$AD,MATCH($A298&amp;" NCAA",AdvancedOpponentStats!$B:$B,0),COLUMN()-27))</f>
        <v>28.3</v>
      </c>
      <c r="BE298" s="39">
        <f>IFERROR(INDEX(AdvancedOpponentStats!$A:$AD,MATCH($A298,AdvancedOpponentStats!$B:$B,0),COLUMN()-27),INDEX(AdvancedOpponentStats!$A:$AD,MATCH($A298&amp;" NCAA",AdvancedOpponentStats!$B:$B,0),COLUMN()-27))</f>
        <v>0.223</v>
      </c>
      <c r="BF298" s="41">
        <f>IFERROR(INDEX(TeamRankings!$A:$R,MATCH($A298,TeamRankings!$B:$B,0),COLUMN()-49),INDEX(TeamRankings!$A:$R,MATCH($A298&amp;" NCAA",TeamRankings!$B:$B,0),COLUMN()-49))</f>
        <v>0.9</v>
      </c>
      <c r="BG298" s="41">
        <f>IFERROR(INDEX(TeamRankings!$A:$R,MATCH($A298,TeamRankings!$B:$B,0),COLUMN()-48),INDEX(TeamRankings!$A:$R,MATCH($A298&amp;" NCAA",TeamRankings!$B:$B,0),COLUMN()-48))</f>
        <v>5.15</v>
      </c>
      <c r="BH298" s="41">
        <f>IFERROR(INDEX(TeamRankings!$A:$R,MATCH($A298,TeamRankings!$B:$B,0),COLUMN()-47),INDEX(TeamRankings!$A:$R,MATCH($A298&amp;" NCAA",TeamRankings!$B:$B,0),COLUMN()-47))</f>
        <v>2.58</v>
      </c>
      <c r="BI298" s="41">
        <f>IFERROR(INDEX(TeamRankings!$A:$R,MATCH($A298,TeamRankings!$B:$B,0),COLUMN()-47),INDEX(TeamRankings!$A:$R,MATCH($A298&amp;" NCAA",TeamRankings!$B:$B,0),COLUMN()-47))</f>
        <v>3.47</v>
      </c>
      <c r="BJ298" s="41">
        <f>IFERROR(INDEX(TeamRankings!$A:$R,MATCH($A298,TeamRankings!$B:$B,0),COLUMN()-47),INDEX(TeamRankings!$A:$R,MATCH($A298&amp;" NCAA",TeamRankings!$B:$B,0),COLUMN()-47))</f>
        <v>6.05</v>
      </c>
      <c r="BK298" s="41">
        <f>IFERROR(INDEX(TeamRankings!$A:$R,MATCH($A298,TeamRankings!$B:$B,0),COLUMN()-47),INDEX(TeamRankings!$A:$R,MATCH($A298&amp;" NCAA",TeamRankings!$B:$B,0),COLUMN()-47))</f>
        <v>103.76</v>
      </c>
      <c r="BL298" s="41">
        <f>IFERROR(INDEX(TeamRankings!$A:$R,MATCH($A298,TeamRankings!$B:$B,0),COLUMN()-47),INDEX(TeamRankings!$A:$R,MATCH($A298&amp;" NCAA",TeamRankings!$B:$B,0),COLUMN()-47))</f>
        <v>95.26</v>
      </c>
      <c r="BM298" s="41">
        <f>IFERROR(INDEX(TeamRankings!$A:$R,MATCH($A298,TeamRankings!$B:$B,0),COLUMN()-47),INDEX(TeamRankings!$A:$R,MATCH($A298&amp;" NCAA",TeamRankings!$B:$B,0),COLUMN()-47))</f>
        <v>8.5</v>
      </c>
      <c r="BN298">
        <f t="shared" si="78"/>
        <v>161</v>
      </c>
      <c r="BO298">
        <f t="shared" si="79"/>
        <v>65</v>
      </c>
      <c r="BP298">
        <f t="shared" si="65"/>
        <v>72.741935483870961</v>
      </c>
      <c r="BQ298" s="41" t="str">
        <f>INDEX(TeamRankings!$A:$R,MATCH($A298,TeamRankings!$B:$B,0),3)</f>
        <v>Pac-12</v>
      </c>
      <c r="BR298" s="40">
        <f t="shared" si="66"/>
        <v>1.2000000000000028</v>
      </c>
      <c r="BS298" s="40">
        <f t="shared" si="67"/>
        <v>3.1999999999999973E-2</v>
      </c>
      <c r="BT298" s="40">
        <f t="shared" si="68"/>
        <v>9.2999999999999972E-2</v>
      </c>
      <c r="BU298" s="40">
        <f t="shared" si="69"/>
        <v>3.0000000000000027E-2</v>
      </c>
      <c r="BV298" s="40">
        <f t="shared" si="70"/>
        <v>2.7999999999999972</v>
      </c>
      <c r="BW298" s="40">
        <f t="shared" si="71"/>
        <v>7.6000000000000014</v>
      </c>
      <c r="BX298" s="40">
        <f t="shared" si="72"/>
        <v>-0.5</v>
      </c>
      <c r="BY298" s="40">
        <f t="shared" si="73"/>
        <v>2.0999999999999996</v>
      </c>
      <c r="BZ298" s="40">
        <f t="shared" si="74"/>
        <v>3.3000000000000029E-2</v>
      </c>
      <c r="CA298" s="40">
        <f t="shared" si="75"/>
        <v>3.3000000000000007</v>
      </c>
      <c r="CB298" s="40">
        <f t="shared" si="76"/>
        <v>1.5</v>
      </c>
      <c r="CC298" s="40">
        <f t="shared" si="77"/>
        <v>1.8999999999999989E-2</v>
      </c>
    </row>
    <row r="299" spans="1:81" x14ac:dyDescent="0.25">
      <c r="A299" t="s">
        <v>419</v>
      </c>
      <c r="B299">
        <f>IFERROR(INDEX(BasicStats!$A:$AH,MATCH($A299,BasicStats!$B:$B,0),COLUMN()+1),INDEX(BasicStats!$A:$AH,MATCH($A299&amp;" NCAA",BasicStats!$B:$B,0),COLUMN()+1))</f>
        <v>30</v>
      </c>
      <c r="C299">
        <f>IFERROR(INDEX(BasicStats!$A:$AH,MATCH($A299,BasicStats!$B:$B,0),COLUMN()+1),INDEX(BasicStats!$A:$AH,MATCH($A299&amp;" NCAA",BasicStats!$B:$B,0),COLUMN()+1))</f>
        <v>14</v>
      </c>
      <c r="D299">
        <f>IFERROR(INDEX(BasicStats!$A:$AH,MATCH($A299,BasicStats!$B:$B,0),COLUMN()+1),INDEX(BasicStats!$A:$AH,MATCH($A299&amp;" NCAA",BasicStats!$B:$B,0),COLUMN()+1))</f>
        <v>16</v>
      </c>
      <c r="E299">
        <f>IFERROR(INDEX(BasicStats!$A:$AH,MATCH($A299,BasicStats!$B:$B,0),COLUMN()+1),INDEX(BasicStats!$A:$AH,MATCH($A299&amp;" NCAA",BasicStats!$B:$B,0),COLUMN()+1))</f>
        <v>0.46700000000000003</v>
      </c>
      <c r="F299">
        <f>IFERROR(INDEX(BasicStats!$A:$AH,MATCH($A299,BasicStats!$B:$B,0),COLUMN()+1),INDEX(BasicStats!$A:$AH,MATCH($A299&amp;" NCAA",BasicStats!$B:$B,0),COLUMN()+1))</f>
        <v>-10.99</v>
      </c>
      <c r="G299">
        <f>IFERROR(INDEX(BasicStats!$A:$AH,MATCH($A299,BasicStats!$B:$B,0),COLUMN()+1),INDEX(BasicStats!$A:$AH,MATCH($A299&amp;" NCAA",BasicStats!$B:$B,0),COLUMN()+1))</f>
        <v>-5.91</v>
      </c>
      <c r="H299">
        <f>IFERROR(INDEX(BasicStats!$A:$AH,MATCH($A299,BasicStats!$B:$B,0),COLUMN()+1),INDEX(BasicStats!$A:$AH,MATCH($A299&amp;" NCAA",BasicStats!$B:$B,0),COLUMN()+1))</f>
        <v>7</v>
      </c>
      <c r="I299">
        <f>IFERROR(INDEX(BasicStats!$A:$AH,MATCH($A299,BasicStats!$B:$B,0),COLUMN()+1),INDEX(BasicStats!$A:$AH,MATCH($A299&amp;" NCAA",BasicStats!$B:$B,0),COLUMN()+1))</f>
        <v>11</v>
      </c>
      <c r="J299">
        <f>IFERROR(INDEX(BasicStats!$A:$AH,MATCH($A299,BasicStats!$B:$B,0),COLUMN()+1),INDEX(BasicStats!$A:$AH,MATCH($A299&amp;" NCAA",BasicStats!$B:$B,0),COLUMN()+1))</f>
        <v>10</v>
      </c>
      <c r="K299">
        <f>IFERROR(INDEX(BasicStats!$A:$AH,MATCH($A299,BasicStats!$B:$B,0),COLUMN()+1),INDEX(BasicStats!$A:$AH,MATCH($A299&amp;" NCAA",BasicStats!$B:$B,0),COLUMN()+1))</f>
        <v>6</v>
      </c>
      <c r="L299">
        <f>IFERROR(INDEX(BasicStats!$A:$AH,MATCH($A299,BasicStats!$B:$B,0),COLUMN()+1),INDEX(BasicStats!$A:$AH,MATCH($A299&amp;" NCAA",BasicStats!$B:$B,0),COLUMN()+1))</f>
        <v>3</v>
      </c>
      <c r="M299">
        <f>IFERROR(INDEX(BasicStats!$A:$AH,MATCH($A299,BasicStats!$B:$B,0),COLUMN()+1),INDEX(BasicStats!$A:$AH,MATCH($A299&amp;" NCAA",BasicStats!$B:$B,0),COLUMN()+1))</f>
        <v>9</v>
      </c>
      <c r="N299">
        <f>IFERROR(INDEX(BasicStats!$A:$AH,MATCH($A299,BasicStats!$B:$B,0),COLUMN()+1),INDEX(BasicStats!$A:$AH,MATCH($A299&amp;" NCAA",BasicStats!$B:$B,0),COLUMN()+1))</f>
        <v>2105</v>
      </c>
      <c r="O299">
        <f>IFERROR(INDEX(BasicStats!$A:$AH,MATCH($A299,BasicStats!$B:$B,0),COLUMN()+1),INDEX(BasicStats!$A:$AH,MATCH($A299&amp;" NCAA",BasicStats!$B:$B,0),COLUMN()+1))</f>
        <v>2161</v>
      </c>
      <c r="P299">
        <f>IFERROR(INDEX(BasicStats!$A:$AH,MATCH($A299,BasicStats!$B:$B,0),COLUMN()+1),INDEX(BasicStats!$A:$AH,MATCH($A299&amp;" NCAA",BasicStats!$B:$B,0),COLUMN()+1))</f>
        <v>0</v>
      </c>
      <c r="Q299">
        <f>IFERROR(INDEX(BasicStats!$A:$AH,MATCH($A299,BasicStats!$B:$B,0),COLUMN()+1),INDEX(BasicStats!$A:$AH,MATCH($A299&amp;" NCAA",BasicStats!$B:$B,0),COLUMN()+1))</f>
        <v>1210</v>
      </c>
      <c r="R299">
        <f>IFERROR(INDEX(BasicStats!$A:$AH,MATCH($A299,BasicStats!$B:$B,0),COLUMN()+1),INDEX(BasicStats!$A:$AH,MATCH($A299&amp;" NCAA",BasicStats!$B:$B,0),COLUMN()+1))</f>
        <v>745</v>
      </c>
      <c r="S299">
        <f>IFERROR(INDEX(BasicStats!$A:$AH,MATCH($A299,BasicStats!$B:$B,0),COLUMN()+1),INDEX(BasicStats!$A:$AH,MATCH($A299&amp;" NCAA",BasicStats!$B:$B,0),COLUMN()+1))</f>
        <v>1696</v>
      </c>
      <c r="T299">
        <f>IFERROR(INDEX(BasicStats!$A:$AH,MATCH($A299,BasicStats!$B:$B,0),COLUMN()+1),INDEX(BasicStats!$A:$AH,MATCH($A299&amp;" NCAA",BasicStats!$B:$B,0),COLUMN()+1))</f>
        <v>0.439</v>
      </c>
      <c r="U299">
        <f>IFERROR(INDEX(BasicStats!$A:$AH,MATCH($A299,BasicStats!$B:$B,0),COLUMN()+1),INDEX(BasicStats!$A:$AH,MATCH($A299&amp;" NCAA",BasicStats!$B:$B,0),COLUMN()+1))</f>
        <v>201</v>
      </c>
      <c r="V299">
        <f>IFERROR(INDEX(BasicStats!$A:$AH,MATCH($A299,BasicStats!$B:$B,0),COLUMN()+1),INDEX(BasicStats!$A:$AH,MATCH($A299&amp;" NCAA",BasicStats!$B:$B,0),COLUMN()+1))</f>
        <v>588</v>
      </c>
      <c r="W299">
        <f>IFERROR(INDEX(BasicStats!$A:$AH,MATCH($A299,BasicStats!$B:$B,0),COLUMN()+1),INDEX(BasicStats!$A:$AH,MATCH($A299&amp;" NCAA",BasicStats!$B:$B,0),COLUMN()+1))</f>
        <v>0.34200000000000003</v>
      </c>
      <c r="X299">
        <f>IFERROR(INDEX(BasicStats!$A:$AH,MATCH($A299,BasicStats!$B:$B,0),COLUMN()+1),INDEX(BasicStats!$A:$AH,MATCH($A299&amp;" NCAA",BasicStats!$B:$B,0),COLUMN()+1))</f>
        <v>414</v>
      </c>
      <c r="Y299">
        <f>IFERROR(INDEX(BasicStats!$A:$AH,MATCH($A299,BasicStats!$B:$B,0),COLUMN()+1),INDEX(BasicStats!$A:$AH,MATCH($A299&amp;" NCAA",BasicStats!$B:$B,0),COLUMN()+1))</f>
        <v>607</v>
      </c>
      <c r="Z299">
        <f>IFERROR(INDEX(BasicStats!$A:$AH,MATCH($A299,BasicStats!$B:$B,0),COLUMN()+1),INDEX(BasicStats!$A:$AH,MATCH($A299&amp;" NCAA",BasicStats!$B:$B,0),COLUMN()+1))</f>
        <v>0.68200000000000005</v>
      </c>
      <c r="AA299">
        <f>IFERROR(INDEX(BasicStats!$A:$AH,MATCH($A299,BasicStats!$B:$B,0),COLUMN()+1),INDEX(BasicStats!$A:$AH,MATCH($A299&amp;" NCAA",BasicStats!$B:$B,0),COLUMN()+1))</f>
        <v>313</v>
      </c>
      <c r="AB299">
        <f>IFERROR(INDEX(BasicStats!$A:$AH,MATCH($A299,BasicStats!$B:$B,0),COLUMN()+1),INDEX(BasicStats!$A:$AH,MATCH($A299&amp;" NCAA",BasicStats!$B:$B,0),COLUMN()+1))</f>
        <v>1008</v>
      </c>
      <c r="AC299">
        <f>IFERROR(INDEX(BasicStats!$A:$AH,MATCH($A299,BasicStats!$B:$B,0),COLUMN()+1),INDEX(BasicStats!$A:$AH,MATCH($A299&amp;" NCAA",BasicStats!$B:$B,0),COLUMN()+1))</f>
        <v>348</v>
      </c>
      <c r="AD299">
        <f>IFERROR(INDEX(BasicStats!$A:$AH,MATCH($A299,BasicStats!$B:$B,0),COLUMN()+1),INDEX(BasicStats!$A:$AH,MATCH($A299&amp;" NCAA",BasicStats!$B:$B,0),COLUMN()+1))</f>
        <v>192</v>
      </c>
      <c r="AE299">
        <f>IFERROR(INDEX(BasicStats!$A:$AH,MATCH($A299,BasicStats!$B:$B,0),COLUMN()+1),INDEX(BasicStats!$A:$AH,MATCH($A299&amp;" NCAA",BasicStats!$B:$B,0),COLUMN()+1))</f>
        <v>113</v>
      </c>
      <c r="AF299">
        <f>IFERROR(INDEX(BasicStats!$A:$AH,MATCH($A299,BasicStats!$B:$B,0),COLUMN()+1),INDEX(BasicStats!$A:$AH,MATCH($A299&amp;" NCAA",BasicStats!$B:$B,0),COLUMN()+1))</f>
        <v>442</v>
      </c>
      <c r="AG299" s="38">
        <f>IFERROR(INDEX(AdvancedStats!$A:$AD,MATCH($A299,AdvancedStats!$B:$B,0),COLUMN()-15),INDEX(AdvancedStats!$A:$AD,MATCH($A299&amp;" NCAA",AdvancedStats!$B:$B,0),COLUMN()-15))</f>
        <v>69.8</v>
      </c>
      <c r="AH299" s="38">
        <f>IFERROR(INDEX(AdvancedStats!$A:$AD,MATCH($A299,AdvancedStats!$B:$B,0),COLUMN()-15),INDEX(AdvancedStats!$A:$AD,MATCH($A299&amp;" NCAA",AdvancedStats!$B:$B,0),COLUMN()-15))</f>
        <v>99.7</v>
      </c>
      <c r="AI299" s="38">
        <f>IFERROR(INDEX(AdvancedStats!$A:$AD,MATCH($A299,AdvancedStats!$B:$B,0),COLUMN()-15),INDEX(AdvancedStats!$A:$AD,MATCH($A299&amp;" NCAA",AdvancedStats!$B:$B,0),COLUMN()-15))</f>
        <v>0.35799999999999998</v>
      </c>
      <c r="AJ299" s="38">
        <f>IFERROR(INDEX(AdvancedStats!$A:$AD,MATCH($A299,AdvancedStats!$B:$B,0),COLUMN()-15),INDEX(AdvancedStats!$A:$AD,MATCH($A299&amp;" NCAA",AdvancedStats!$B:$B,0),COLUMN()-15))</f>
        <v>0.34699999999999998</v>
      </c>
      <c r="AK299" s="38">
        <f>IFERROR(INDEX(AdvancedStats!$A:$AD,MATCH($A299,AdvancedStats!$B:$B,0),COLUMN()-15),INDEX(AdvancedStats!$A:$AD,MATCH($A299&amp;" NCAA",AdvancedStats!$B:$B,0),COLUMN()-15))</f>
        <v>0.53</v>
      </c>
      <c r="AL299" s="38">
        <f>IFERROR(INDEX(AdvancedStats!$A:$AD,MATCH($A299,AdvancedStats!$B:$B,0),COLUMN()-15),INDEX(AdvancedStats!$A:$AD,MATCH($A299&amp;" NCAA",AdvancedStats!$B:$B,0),COLUMN()-15))</f>
        <v>49</v>
      </c>
      <c r="AM299" s="38">
        <f>IFERROR(INDEX(AdvancedStats!$A:$AD,MATCH($A299,AdvancedStats!$B:$B,0),COLUMN()-15),INDEX(AdvancedStats!$A:$AD,MATCH($A299&amp;" NCAA",AdvancedStats!$B:$B,0),COLUMN()-15))</f>
        <v>46.7</v>
      </c>
      <c r="AN299" s="38">
        <f>IFERROR(INDEX(AdvancedStats!$A:$AD,MATCH($A299,AdvancedStats!$B:$B,0),COLUMN()-15),INDEX(AdvancedStats!$A:$AD,MATCH($A299&amp;" NCAA",AdvancedStats!$B:$B,0),COLUMN()-15))</f>
        <v>9.1</v>
      </c>
      <c r="AO299" s="38">
        <f>IFERROR(INDEX(AdvancedStats!$A:$AD,MATCH($A299,AdvancedStats!$B:$B,0),COLUMN()-15),INDEX(AdvancedStats!$A:$AD,MATCH($A299&amp;" NCAA",AdvancedStats!$B:$B,0),COLUMN()-15))</f>
        <v>11.9</v>
      </c>
      <c r="AP299" s="38">
        <f>IFERROR(INDEX(AdvancedStats!$A:$AD,MATCH($A299,AdvancedStats!$B:$B,0),COLUMN()-15),INDEX(AdvancedStats!$A:$AD,MATCH($A299&amp;" NCAA",AdvancedStats!$B:$B,0),COLUMN()-15))</f>
        <v>0.499</v>
      </c>
      <c r="AQ299" s="38">
        <f>IFERROR(INDEX(AdvancedStats!$A:$AD,MATCH($A299,AdvancedStats!$B:$B,0),COLUMN()-15),INDEX(AdvancedStats!$A:$AD,MATCH($A299&amp;" NCAA",AdvancedStats!$B:$B,0),COLUMN()-15))</f>
        <v>18.2</v>
      </c>
      <c r="AR299" s="38">
        <f>IFERROR(INDEX(AdvancedStats!$A:$AD,MATCH($A299,AdvancedStats!$B:$B,0),COLUMN()-15),INDEX(AdvancedStats!$A:$AD,MATCH($A299&amp;" NCAA",AdvancedStats!$B:$B,0),COLUMN()-15))</f>
        <v>30.3</v>
      </c>
      <c r="AS299" s="38">
        <f>IFERROR(INDEX(AdvancedStats!$A:$AD,MATCH($A299,AdvancedStats!$B:$B,0),COLUMN()-15),INDEX(AdvancedStats!$A:$AD,MATCH($A299&amp;" NCAA",AdvancedStats!$B:$B,0),COLUMN()-15))</f>
        <v>0.24399999999999999</v>
      </c>
      <c r="AT299" s="39">
        <f>IFERROR(INDEX(AdvancedOpponentStats!$A:$AD,MATCH($A299,AdvancedOpponentStats!$B:$B,0),COLUMN()-27),INDEX(AdvancedOpponentStats!$A:$AD,MATCH($A299&amp;" NCAA",AdvancedOpponentStats!$B:$B,0),COLUMN()-27))</f>
        <v>102.3</v>
      </c>
      <c r="AU299" s="39">
        <f>IFERROR(INDEX(AdvancedOpponentStats!$A:$AD,MATCH($A299,AdvancedOpponentStats!$B:$B,0),COLUMN()-27),INDEX(AdvancedOpponentStats!$A:$AD,MATCH($A299&amp;" NCAA",AdvancedOpponentStats!$B:$B,0),COLUMN()-27))</f>
        <v>0.35199999999999998</v>
      </c>
      <c r="AV299" s="39">
        <f>IFERROR(INDEX(AdvancedOpponentStats!$A:$AD,MATCH($A299,AdvancedOpponentStats!$B:$B,0),COLUMN()-27),INDEX(AdvancedOpponentStats!$A:$AD,MATCH($A299&amp;" NCAA",AdvancedOpponentStats!$B:$B,0),COLUMN()-27))</f>
        <v>0.439</v>
      </c>
      <c r="AW299" s="39">
        <f>IFERROR(INDEX(AdvancedOpponentStats!$A:$AD,MATCH($A299,AdvancedOpponentStats!$B:$B,0),COLUMN()-27),INDEX(AdvancedOpponentStats!$A:$AD,MATCH($A299&amp;" NCAA",AdvancedOpponentStats!$B:$B,0),COLUMN()-27))</f>
        <v>0.54900000000000004</v>
      </c>
      <c r="AX299" s="39">
        <f>IFERROR(INDEX(AdvancedOpponentStats!$A:$AD,MATCH($A299,AdvancedOpponentStats!$B:$B,0),COLUMN()-27),INDEX(AdvancedOpponentStats!$A:$AD,MATCH($A299&amp;" NCAA",AdvancedOpponentStats!$B:$B,0),COLUMN()-27))</f>
        <v>51</v>
      </c>
      <c r="AY299" s="39">
        <f>IFERROR(INDEX(AdvancedOpponentStats!$A:$AD,MATCH($A299,AdvancedOpponentStats!$B:$B,0),COLUMN()-27),INDEX(AdvancedOpponentStats!$A:$AD,MATCH($A299&amp;" NCAA",AdvancedOpponentStats!$B:$B,0),COLUMN()-27))</f>
        <v>64.2</v>
      </c>
      <c r="AZ299" s="39">
        <f>IFERROR(INDEX(AdvancedOpponentStats!$A:$AD,MATCH($A299,AdvancedOpponentStats!$B:$B,0),COLUMN()-27),INDEX(AdvancedOpponentStats!$A:$AD,MATCH($A299&amp;" NCAA",AdvancedOpponentStats!$B:$B,0),COLUMN()-27))</f>
        <v>9.6999999999999993</v>
      </c>
      <c r="BA299" s="39">
        <f>IFERROR(INDEX(AdvancedOpponentStats!$A:$AD,MATCH($A299,AdvancedOpponentStats!$B:$B,0),COLUMN()-27),INDEX(AdvancedOpponentStats!$A:$AD,MATCH($A299&amp;" NCAA",AdvancedOpponentStats!$B:$B,0),COLUMN()-27))</f>
        <v>7.8</v>
      </c>
      <c r="BB299" s="39">
        <f>IFERROR(INDEX(AdvancedOpponentStats!$A:$AD,MATCH($A299,AdvancedOpponentStats!$B:$B,0),COLUMN()-27),INDEX(AdvancedOpponentStats!$A:$AD,MATCH($A299&amp;" NCAA",AdvancedOpponentStats!$B:$B,0),COLUMN()-27))</f>
        <v>0.51600000000000001</v>
      </c>
      <c r="BC299" s="39">
        <f>IFERROR(INDEX(AdvancedOpponentStats!$A:$AD,MATCH($A299,AdvancedOpponentStats!$B:$B,0),COLUMN()-27),INDEX(AdvancedOpponentStats!$A:$AD,MATCH($A299&amp;" NCAA",AdvancedOpponentStats!$B:$B,0),COLUMN()-27))</f>
        <v>19.3</v>
      </c>
      <c r="BD299" s="39">
        <f>IFERROR(INDEX(AdvancedOpponentStats!$A:$AD,MATCH($A299,AdvancedOpponentStats!$B:$B,0),COLUMN()-27),INDEX(AdvancedOpponentStats!$A:$AD,MATCH($A299&amp;" NCAA",AdvancedOpponentStats!$B:$B,0),COLUMN()-27))</f>
        <v>32.200000000000003</v>
      </c>
      <c r="BE299" s="39">
        <f>IFERROR(INDEX(AdvancedOpponentStats!$A:$AD,MATCH($A299,AdvancedOpponentStats!$B:$B,0),COLUMN()-27),INDEX(AdvancedOpponentStats!$A:$AD,MATCH($A299&amp;" NCAA",AdvancedOpponentStats!$B:$B,0),COLUMN()-27))</f>
        <v>0.249</v>
      </c>
      <c r="BF299" s="41">
        <f>IFERROR(INDEX(TeamRankings!$A:$R,MATCH($A299,TeamRankings!$B:$B,0),COLUMN()-49),INDEX(TeamRankings!$A:$R,MATCH($A299&amp;" NCAA",TeamRankings!$B:$B,0),COLUMN()-49))</f>
        <v>-1.87</v>
      </c>
      <c r="BG299" s="41">
        <f>IFERROR(INDEX(TeamRankings!$A:$R,MATCH($A299,TeamRankings!$B:$B,0),COLUMN()-48),INDEX(TeamRankings!$A:$R,MATCH($A299&amp;" NCAA",TeamRankings!$B:$B,0),COLUMN()-48))</f>
        <v>-5.91</v>
      </c>
      <c r="BH299" s="41">
        <f>IFERROR(INDEX(TeamRankings!$A:$R,MATCH($A299,TeamRankings!$B:$B,0),COLUMN()-47),INDEX(TeamRankings!$A:$R,MATCH($A299&amp;" NCAA",TeamRankings!$B:$B,0),COLUMN()-47))</f>
        <v>-5.97</v>
      </c>
      <c r="BI299" s="41">
        <f>IFERROR(INDEX(TeamRankings!$A:$R,MATCH($A299,TeamRankings!$B:$B,0),COLUMN()-47),INDEX(TeamRankings!$A:$R,MATCH($A299&amp;" NCAA",TeamRankings!$B:$B,0),COLUMN()-47))</f>
        <v>-5.0199999999999996</v>
      </c>
      <c r="BJ299" s="41">
        <f>IFERROR(INDEX(TeamRankings!$A:$R,MATCH($A299,TeamRankings!$B:$B,0),COLUMN()-47),INDEX(TeamRankings!$A:$R,MATCH($A299&amp;" NCAA",TeamRankings!$B:$B,0),COLUMN()-47))</f>
        <v>-10.99</v>
      </c>
      <c r="BK299" s="41">
        <f>IFERROR(INDEX(TeamRankings!$A:$R,MATCH($A299,TeamRankings!$B:$B,0),COLUMN()-47),INDEX(TeamRankings!$A:$R,MATCH($A299&amp;" NCAA",TeamRankings!$B:$B,0),COLUMN()-47))</f>
        <v>93.36</v>
      </c>
      <c r="BL299" s="41">
        <f>IFERROR(INDEX(TeamRankings!$A:$R,MATCH($A299,TeamRankings!$B:$B,0),COLUMN()-47),INDEX(TeamRankings!$A:$R,MATCH($A299&amp;" NCAA",TeamRankings!$B:$B,0),COLUMN()-47))</f>
        <v>108.21</v>
      </c>
      <c r="BM299" s="41">
        <f>IFERROR(INDEX(TeamRankings!$A:$R,MATCH($A299,TeamRankings!$B:$B,0),COLUMN()-47),INDEX(TeamRankings!$A:$R,MATCH($A299&amp;" NCAA",TeamRankings!$B:$B,0),COLUMN()-47))</f>
        <v>-14.85</v>
      </c>
      <c r="BN299">
        <f t="shared" si="78"/>
        <v>317</v>
      </c>
      <c r="BO299">
        <f t="shared" si="79"/>
        <v>259</v>
      </c>
      <c r="BP299">
        <f t="shared" si="65"/>
        <v>70.166666666666671</v>
      </c>
      <c r="BQ299" s="41" t="str">
        <f>INDEX(TeamRankings!$A:$R,MATCH($A299,TeamRankings!$B:$B,0),3)</f>
        <v>Southland</v>
      </c>
      <c r="BR299" s="40">
        <f t="shared" si="66"/>
        <v>-2.5999999999999943</v>
      </c>
      <c r="BS299" s="40">
        <f t="shared" si="67"/>
        <v>6.0000000000000053E-3</v>
      </c>
      <c r="BT299" s="40">
        <f t="shared" si="68"/>
        <v>-9.2000000000000026E-2</v>
      </c>
      <c r="BU299" s="40">
        <f t="shared" si="69"/>
        <v>-1.9000000000000017E-2</v>
      </c>
      <c r="BV299" s="40">
        <f t="shared" si="70"/>
        <v>-2</v>
      </c>
      <c r="BW299" s="40">
        <f t="shared" si="71"/>
        <v>-17.5</v>
      </c>
      <c r="BX299" s="40">
        <f t="shared" si="72"/>
        <v>-0.59999999999999964</v>
      </c>
      <c r="BY299" s="40">
        <f t="shared" si="73"/>
        <v>4.1000000000000005</v>
      </c>
      <c r="BZ299" s="40">
        <f t="shared" si="74"/>
        <v>-1.7000000000000015E-2</v>
      </c>
      <c r="CA299" s="40">
        <f t="shared" si="75"/>
        <v>-1.1000000000000014</v>
      </c>
      <c r="CB299" s="40">
        <f t="shared" si="76"/>
        <v>-1.9000000000000021</v>
      </c>
      <c r="CC299" s="40">
        <f t="shared" si="77"/>
        <v>-5.0000000000000044E-3</v>
      </c>
    </row>
    <row r="300" spans="1:81" x14ac:dyDescent="0.25">
      <c r="A300" t="s">
        <v>420</v>
      </c>
      <c r="B300">
        <f>IFERROR(INDEX(BasicStats!$A:$AH,MATCH($A300,BasicStats!$B:$B,0),COLUMN()+1),INDEX(BasicStats!$A:$AH,MATCH($A300&amp;" NCAA",BasicStats!$B:$B,0),COLUMN()+1))</f>
        <v>31</v>
      </c>
      <c r="C300">
        <f>IFERROR(INDEX(BasicStats!$A:$AH,MATCH($A300,BasicStats!$B:$B,0),COLUMN()+1),INDEX(BasicStats!$A:$AH,MATCH($A300&amp;" NCAA",BasicStats!$B:$B,0),COLUMN()+1))</f>
        <v>7</v>
      </c>
      <c r="D300">
        <f>IFERROR(INDEX(BasicStats!$A:$AH,MATCH($A300,BasicStats!$B:$B,0),COLUMN()+1),INDEX(BasicStats!$A:$AH,MATCH($A300&amp;" NCAA",BasicStats!$B:$B,0),COLUMN()+1))</f>
        <v>24</v>
      </c>
      <c r="E300">
        <f>IFERROR(INDEX(BasicStats!$A:$AH,MATCH($A300,BasicStats!$B:$B,0),COLUMN()+1),INDEX(BasicStats!$A:$AH,MATCH($A300&amp;" NCAA",BasicStats!$B:$B,0),COLUMN()+1))</f>
        <v>0.22600000000000001</v>
      </c>
      <c r="F300">
        <f>IFERROR(INDEX(BasicStats!$A:$AH,MATCH($A300,BasicStats!$B:$B,0),COLUMN()+1),INDEX(BasicStats!$A:$AH,MATCH($A300&amp;" NCAA",BasicStats!$B:$B,0),COLUMN()+1))</f>
        <v>-14.99</v>
      </c>
      <c r="G300">
        <f>IFERROR(INDEX(BasicStats!$A:$AH,MATCH($A300,BasicStats!$B:$B,0),COLUMN()+1),INDEX(BasicStats!$A:$AH,MATCH($A300&amp;" NCAA",BasicStats!$B:$B,0),COLUMN()+1))</f>
        <v>-3.44</v>
      </c>
      <c r="H300">
        <f>IFERROR(INDEX(BasicStats!$A:$AH,MATCH($A300,BasicStats!$B:$B,0),COLUMN()+1),INDEX(BasicStats!$A:$AH,MATCH($A300&amp;" NCAA",BasicStats!$B:$B,0),COLUMN()+1))</f>
        <v>3</v>
      </c>
      <c r="I300">
        <f>IFERROR(INDEX(BasicStats!$A:$AH,MATCH($A300,BasicStats!$B:$B,0),COLUMN()+1),INDEX(BasicStats!$A:$AH,MATCH($A300&amp;" NCAA",BasicStats!$B:$B,0),COLUMN()+1))</f>
        <v>13</v>
      </c>
      <c r="J300">
        <f>IFERROR(INDEX(BasicStats!$A:$AH,MATCH($A300,BasicStats!$B:$B,0),COLUMN()+1),INDEX(BasicStats!$A:$AH,MATCH($A300&amp;" NCAA",BasicStats!$B:$B,0),COLUMN()+1))</f>
        <v>7</v>
      </c>
      <c r="K300">
        <f>IFERROR(INDEX(BasicStats!$A:$AH,MATCH($A300,BasicStats!$B:$B,0),COLUMN()+1),INDEX(BasicStats!$A:$AH,MATCH($A300&amp;" NCAA",BasicStats!$B:$B,0),COLUMN()+1))</f>
        <v>8</v>
      </c>
      <c r="L300">
        <f>IFERROR(INDEX(BasicStats!$A:$AH,MATCH($A300,BasicStats!$B:$B,0),COLUMN()+1),INDEX(BasicStats!$A:$AH,MATCH($A300&amp;" NCAA",BasicStats!$B:$B,0),COLUMN()+1))</f>
        <v>0</v>
      </c>
      <c r="M300">
        <f>IFERROR(INDEX(BasicStats!$A:$AH,MATCH($A300,BasicStats!$B:$B,0),COLUMN()+1),INDEX(BasicStats!$A:$AH,MATCH($A300&amp;" NCAA",BasicStats!$B:$B,0),COLUMN()+1))</f>
        <v>16</v>
      </c>
      <c r="N300">
        <f>IFERROR(INDEX(BasicStats!$A:$AH,MATCH($A300,BasicStats!$B:$B,0),COLUMN()+1),INDEX(BasicStats!$A:$AH,MATCH($A300&amp;" NCAA",BasicStats!$B:$B,0),COLUMN()+1))</f>
        <v>2151</v>
      </c>
      <c r="O300">
        <f>IFERROR(INDEX(BasicStats!$A:$AH,MATCH($A300,BasicStats!$B:$B,0),COLUMN()+1),INDEX(BasicStats!$A:$AH,MATCH($A300&amp;" NCAA",BasicStats!$B:$B,0),COLUMN()+1))</f>
        <v>2429</v>
      </c>
      <c r="P300">
        <f>IFERROR(INDEX(BasicStats!$A:$AH,MATCH($A300,BasicStats!$B:$B,0),COLUMN()+1),INDEX(BasicStats!$A:$AH,MATCH($A300&amp;" NCAA",BasicStats!$B:$B,0),COLUMN()+1))</f>
        <v>0</v>
      </c>
      <c r="Q300">
        <f>IFERROR(INDEX(BasicStats!$A:$AH,MATCH($A300,BasicStats!$B:$B,0),COLUMN()+1),INDEX(BasicStats!$A:$AH,MATCH($A300&amp;" NCAA",BasicStats!$B:$B,0),COLUMN()+1))</f>
        <v>1245</v>
      </c>
      <c r="R300">
        <f>IFERROR(INDEX(BasicStats!$A:$AH,MATCH($A300,BasicStats!$B:$B,0),COLUMN()+1),INDEX(BasicStats!$A:$AH,MATCH($A300&amp;" NCAA",BasicStats!$B:$B,0),COLUMN()+1))</f>
        <v>794</v>
      </c>
      <c r="S300">
        <f>IFERROR(INDEX(BasicStats!$A:$AH,MATCH($A300,BasicStats!$B:$B,0),COLUMN()+1),INDEX(BasicStats!$A:$AH,MATCH($A300&amp;" NCAA",BasicStats!$B:$B,0),COLUMN()+1))</f>
        <v>1962</v>
      </c>
      <c r="T300">
        <f>IFERROR(INDEX(BasicStats!$A:$AH,MATCH($A300,BasicStats!$B:$B,0),COLUMN()+1),INDEX(BasicStats!$A:$AH,MATCH($A300&amp;" NCAA",BasicStats!$B:$B,0),COLUMN()+1))</f>
        <v>0.40500000000000003</v>
      </c>
      <c r="U300">
        <f>IFERROR(INDEX(BasicStats!$A:$AH,MATCH($A300,BasicStats!$B:$B,0),COLUMN()+1),INDEX(BasicStats!$A:$AH,MATCH($A300&amp;" NCAA",BasicStats!$B:$B,0),COLUMN()+1))</f>
        <v>215</v>
      </c>
      <c r="V300">
        <f>IFERROR(INDEX(BasicStats!$A:$AH,MATCH($A300,BasicStats!$B:$B,0),COLUMN()+1),INDEX(BasicStats!$A:$AH,MATCH($A300&amp;" NCAA",BasicStats!$B:$B,0),COLUMN()+1))</f>
        <v>684</v>
      </c>
      <c r="W300">
        <f>IFERROR(INDEX(BasicStats!$A:$AH,MATCH($A300,BasicStats!$B:$B,0),COLUMN()+1),INDEX(BasicStats!$A:$AH,MATCH($A300&amp;" NCAA",BasicStats!$B:$B,0),COLUMN()+1))</f>
        <v>0.314</v>
      </c>
      <c r="X300">
        <f>IFERROR(INDEX(BasicStats!$A:$AH,MATCH($A300,BasicStats!$B:$B,0),COLUMN()+1),INDEX(BasicStats!$A:$AH,MATCH($A300&amp;" NCAA",BasicStats!$B:$B,0),COLUMN()+1))</f>
        <v>348</v>
      </c>
      <c r="Y300">
        <f>IFERROR(INDEX(BasicStats!$A:$AH,MATCH($A300,BasicStats!$B:$B,0),COLUMN()+1),INDEX(BasicStats!$A:$AH,MATCH($A300&amp;" NCAA",BasicStats!$B:$B,0),COLUMN()+1))</f>
        <v>503</v>
      </c>
      <c r="Z300">
        <f>IFERROR(INDEX(BasicStats!$A:$AH,MATCH($A300,BasicStats!$B:$B,0),COLUMN()+1),INDEX(BasicStats!$A:$AH,MATCH($A300&amp;" NCAA",BasicStats!$B:$B,0),COLUMN()+1))</f>
        <v>0.69199999999999995</v>
      </c>
      <c r="AA300">
        <f>IFERROR(INDEX(BasicStats!$A:$AH,MATCH($A300,BasicStats!$B:$B,0),COLUMN()+1),INDEX(BasicStats!$A:$AH,MATCH($A300&amp;" NCAA",BasicStats!$B:$B,0),COLUMN()+1))</f>
        <v>359</v>
      </c>
      <c r="AB300">
        <f>IFERROR(INDEX(BasicStats!$A:$AH,MATCH($A300,BasicStats!$B:$B,0),COLUMN()+1),INDEX(BasicStats!$A:$AH,MATCH($A300&amp;" NCAA",BasicStats!$B:$B,0),COLUMN()+1))</f>
        <v>1110</v>
      </c>
      <c r="AC300">
        <f>IFERROR(INDEX(BasicStats!$A:$AH,MATCH($A300,BasicStats!$B:$B,0),COLUMN()+1),INDEX(BasicStats!$A:$AH,MATCH($A300&amp;" NCAA",BasicStats!$B:$B,0),COLUMN()+1))</f>
        <v>418</v>
      </c>
      <c r="AD300">
        <f>IFERROR(INDEX(BasicStats!$A:$AH,MATCH($A300,BasicStats!$B:$B,0),COLUMN()+1),INDEX(BasicStats!$A:$AH,MATCH($A300&amp;" NCAA",BasicStats!$B:$B,0),COLUMN()+1))</f>
        <v>210</v>
      </c>
      <c r="AE300">
        <f>IFERROR(INDEX(BasicStats!$A:$AH,MATCH($A300,BasicStats!$B:$B,0),COLUMN()+1),INDEX(BasicStats!$A:$AH,MATCH($A300&amp;" NCAA",BasicStats!$B:$B,0),COLUMN()+1))</f>
        <v>94</v>
      </c>
      <c r="AF300">
        <f>IFERROR(INDEX(BasicStats!$A:$AH,MATCH($A300,BasicStats!$B:$B,0),COLUMN()+1),INDEX(BasicStats!$A:$AH,MATCH($A300&amp;" NCAA",BasicStats!$B:$B,0),COLUMN()+1))</f>
        <v>394</v>
      </c>
      <c r="AG300" s="38">
        <f>IFERROR(INDEX(AdvancedStats!$A:$AD,MATCH($A300,AdvancedStats!$B:$B,0),COLUMN()-15),INDEX(AdvancedStats!$A:$AD,MATCH($A300&amp;" NCAA",AdvancedStats!$B:$B,0),COLUMN()-15))</f>
        <v>71.599999999999994</v>
      </c>
      <c r="AH300" s="38">
        <f>IFERROR(INDEX(AdvancedStats!$A:$AD,MATCH($A300,AdvancedStats!$B:$B,0),COLUMN()-15),INDEX(AdvancedStats!$A:$AD,MATCH($A300&amp;" NCAA",AdvancedStats!$B:$B,0),COLUMN()-15))</f>
        <v>96.5</v>
      </c>
      <c r="AI300" s="38">
        <f>IFERROR(INDEX(AdvancedStats!$A:$AD,MATCH($A300,AdvancedStats!$B:$B,0),COLUMN()-15),INDEX(AdvancedStats!$A:$AD,MATCH($A300&amp;" NCAA",AdvancedStats!$B:$B,0),COLUMN()-15))</f>
        <v>0.25600000000000001</v>
      </c>
      <c r="AJ300" s="38">
        <f>IFERROR(INDEX(AdvancedStats!$A:$AD,MATCH($A300,AdvancedStats!$B:$B,0),COLUMN()-15),INDEX(AdvancedStats!$A:$AD,MATCH($A300&amp;" NCAA",AdvancedStats!$B:$B,0),COLUMN()-15))</f>
        <v>0.34899999999999998</v>
      </c>
      <c r="AK300" s="38">
        <f>IFERROR(INDEX(AdvancedStats!$A:$AD,MATCH($A300,AdvancedStats!$B:$B,0),COLUMN()-15),INDEX(AdvancedStats!$A:$AD,MATCH($A300&amp;" NCAA",AdvancedStats!$B:$B,0),COLUMN()-15))</f>
        <v>0.48899999999999999</v>
      </c>
      <c r="AL300" s="38">
        <f>IFERROR(INDEX(AdvancedStats!$A:$AD,MATCH($A300,AdvancedStats!$B:$B,0),COLUMN()-15),INDEX(AdvancedStats!$A:$AD,MATCH($A300&amp;" NCAA",AdvancedStats!$B:$B,0),COLUMN()-15))</f>
        <v>47.8</v>
      </c>
      <c r="AM300" s="38">
        <f>IFERROR(INDEX(AdvancedStats!$A:$AD,MATCH($A300,AdvancedStats!$B:$B,0),COLUMN()-15),INDEX(AdvancedStats!$A:$AD,MATCH($A300&amp;" NCAA",AdvancedStats!$B:$B,0),COLUMN()-15))</f>
        <v>52.6</v>
      </c>
      <c r="AN300" s="38">
        <f>IFERROR(INDEX(AdvancedStats!$A:$AD,MATCH($A300,AdvancedStats!$B:$B,0),COLUMN()-15),INDEX(AdvancedStats!$A:$AD,MATCH($A300&amp;" NCAA",AdvancedStats!$B:$B,0),COLUMN()-15))</f>
        <v>9.4</v>
      </c>
      <c r="AO300" s="38">
        <f>IFERROR(INDEX(AdvancedStats!$A:$AD,MATCH($A300,AdvancedStats!$B:$B,0),COLUMN()-15),INDEX(AdvancedStats!$A:$AD,MATCH($A300&amp;" NCAA",AdvancedStats!$B:$B,0),COLUMN()-15))</f>
        <v>8.5</v>
      </c>
      <c r="AP300" s="38">
        <f>IFERROR(INDEX(AdvancedStats!$A:$AD,MATCH($A300,AdvancedStats!$B:$B,0),COLUMN()-15),INDEX(AdvancedStats!$A:$AD,MATCH($A300&amp;" NCAA",AdvancedStats!$B:$B,0),COLUMN()-15))</f>
        <v>0.45900000000000002</v>
      </c>
      <c r="AQ300" s="38">
        <f>IFERROR(INDEX(AdvancedStats!$A:$AD,MATCH($A300,AdvancedStats!$B:$B,0),COLUMN()-15),INDEX(AdvancedStats!$A:$AD,MATCH($A300&amp;" NCAA",AdvancedStats!$B:$B,0),COLUMN()-15))</f>
        <v>15.2</v>
      </c>
      <c r="AR300" s="38">
        <f>IFERROR(INDEX(AdvancedStats!$A:$AD,MATCH($A300,AdvancedStats!$B:$B,0),COLUMN()-15),INDEX(AdvancedStats!$A:$AD,MATCH($A300&amp;" NCAA",AdvancedStats!$B:$B,0),COLUMN()-15))</f>
        <v>29</v>
      </c>
      <c r="AS300" s="38">
        <f>IFERROR(INDEX(AdvancedStats!$A:$AD,MATCH($A300,AdvancedStats!$B:$B,0),COLUMN()-15),INDEX(AdvancedStats!$A:$AD,MATCH($A300&amp;" NCAA",AdvancedStats!$B:$B,0),COLUMN()-15))</f>
        <v>0.17699999999999999</v>
      </c>
      <c r="AT300" s="39">
        <f>IFERROR(INDEX(AdvancedOpponentStats!$A:$AD,MATCH($A300,AdvancedOpponentStats!$B:$B,0),COLUMN()-27),INDEX(AdvancedOpponentStats!$A:$AD,MATCH($A300&amp;" NCAA",AdvancedOpponentStats!$B:$B,0),COLUMN()-27))</f>
        <v>109</v>
      </c>
      <c r="AU300" s="39">
        <f>IFERROR(INDEX(AdvancedOpponentStats!$A:$AD,MATCH($A300,AdvancedOpponentStats!$B:$B,0),COLUMN()-27),INDEX(AdvancedOpponentStats!$A:$AD,MATCH($A300&amp;" NCAA",AdvancedOpponentStats!$B:$B,0),COLUMN()-27))</f>
        <v>0.32200000000000001</v>
      </c>
      <c r="AV300" s="39">
        <f>IFERROR(INDEX(AdvancedOpponentStats!$A:$AD,MATCH($A300,AdvancedOpponentStats!$B:$B,0),COLUMN()-27),INDEX(AdvancedOpponentStats!$A:$AD,MATCH($A300&amp;" NCAA",AdvancedOpponentStats!$B:$B,0),COLUMN()-27))</f>
        <v>0.40799999999999997</v>
      </c>
      <c r="AW300" s="39">
        <f>IFERROR(INDEX(AdvancedOpponentStats!$A:$AD,MATCH($A300,AdvancedOpponentStats!$B:$B,0),COLUMN()-27),INDEX(AdvancedOpponentStats!$A:$AD,MATCH($A300&amp;" NCAA",AdvancedOpponentStats!$B:$B,0),COLUMN()-27))</f>
        <v>0.56499999999999995</v>
      </c>
      <c r="AX300" s="39">
        <f>IFERROR(INDEX(AdvancedOpponentStats!$A:$AD,MATCH($A300,AdvancedOpponentStats!$B:$B,0),COLUMN()-27),INDEX(AdvancedOpponentStats!$A:$AD,MATCH($A300&amp;" NCAA",AdvancedOpponentStats!$B:$B,0),COLUMN()-27))</f>
        <v>52.2</v>
      </c>
      <c r="AY300" s="39">
        <f>IFERROR(INDEX(AdvancedOpponentStats!$A:$AD,MATCH($A300,AdvancedOpponentStats!$B:$B,0),COLUMN()-27),INDEX(AdvancedOpponentStats!$A:$AD,MATCH($A300&amp;" NCAA",AdvancedOpponentStats!$B:$B,0),COLUMN()-27))</f>
        <v>57.1</v>
      </c>
      <c r="AZ300" s="39">
        <f>IFERROR(INDEX(AdvancedOpponentStats!$A:$AD,MATCH($A300,AdvancedOpponentStats!$B:$B,0),COLUMN()-27),INDEX(AdvancedOpponentStats!$A:$AD,MATCH($A300&amp;" NCAA",AdvancedOpponentStats!$B:$B,0),COLUMN()-27))</f>
        <v>9</v>
      </c>
      <c r="BA300" s="39">
        <f>IFERROR(INDEX(AdvancedOpponentStats!$A:$AD,MATCH($A300,AdvancedOpponentStats!$B:$B,0),COLUMN()-27),INDEX(AdvancedOpponentStats!$A:$AD,MATCH($A300&amp;" NCAA",AdvancedOpponentStats!$B:$B,0),COLUMN()-27))</f>
        <v>8.8000000000000007</v>
      </c>
      <c r="BB300" s="39">
        <f>IFERROR(INDEX(AdvancedOpponentStats!$A:$AD,MATCH($A300,AdvancedOpponentStats!$B:$B,0),COLUMN()-27),INDEX(AdvancedOpponentStats!$A:$AD,MATCH($A300&amp;" NCAA",AdvancedOpponentStats!$B:$B,0),COLUMN()-27))</f>
        <v>0.54</v>
      </c>
      <c r="BC300" s="39">
        <f>IFERROR(INDEX(AdvancedOpponentStats!$A:$AD,MATCH($A300,AdvancedOpponentStats!$B:$B,0),COLUMN()-27),INDEX(AdvancedOpponentStats!$A:$AD,MATCH($A300&amp;" NCAA",AdvancedOpponentStats!$B:$B,0),COLUMN()-27))</f>
        <v>16</v>
      </c>
      <c r="BD300" s="39">
        <f>IFERROR(INDEX(AdvancedOpponentStats!$A:$AD,MATCH($A300,AdvancedOpponentStats!$B:$B,0),COLUMN()-27),INDEX(AdvancedOpponentStats!$A:$AD,MATCH($A300&amp;" NCAA",AdvancedOpponentStats!$B:$B,0),COLUMN()-27))</f>
        <v>30.8</v>
      </c>
      <c r="BE300" s="39">
        <f>IFERROR(INDEX(AdvancedOpponentStats!$A:$AD,MATCH($A300,AdvancedOpponentStats!$B:$B,0),COLUMN()-27),INDEX(AdvancedOpponentStats!$A:$AD,MATCH($A300&amp;" NCAA",AdvancedOpponentStats!$B:$B,0),COLUMN()-27))</f>
        <v>0.224</v>
      </c>
      <c r="BF300" s="41">
        <f>IFERROR(INDEX(TeamRankings!$A:$R,MATCH($A300,TeamRankings!$B:$B,0),COLUMN()-49),INDEX(TeamRankings!$A:$R,MATCH($A300&amp;" NCAA",TeamRankings!$B:$B,0),COLUMN()-49))</f>
        <v>-8.9700000000000006</v>
      </c>
      <c r="BG300" s="41">
        <f>IFERROR(INDEX(TeamRankings!$A:$R,MATCH($A300,TeamRankings!$B:$B,0),COLUMN()-48),INDEX(TeamRankings!$A:$R,MATCH($A300&amp;" NCAA",TeamRankings!$B:$B,0),COLUMN()-48))</f>
        <v>-3.44</v>
      </c>
      <c r="BH300" s="41">
        <f>IFERROR(INDEX(TeamRankings!$A:$R,MATCH($A300,TeamRankings!$B:$B,0),COLUMN()-47),INDEX(TeamRankings!$A:$R,MATCH($A300&amp;" NCAA",TeamRankings!$B:$B,0),COLUMN()-47))</f>
        <v>-5.27</v>
      </c>
      <c r="BI300" s="41">
        <f>IFERROR(INDEX(TeamRankings!$A:$R,MATCH($A300,TeamRankings!$B:$B,0),COLUMN()-47),INDEX(TeamRankings!$A:$R,MATCH($A300&amp;" NCAA",TeamRankings!$B:$B,0),COLUMN()-47))</f>
        <v>-9.7200000000000006</v>
      </c>
      <c r="BJ300" s="41">
        <f>IFERROR(INDEX(TeamRankings!$A:$R,MATCH($A300,TeamRankings!$B:$B,0),COLUMN()-47),INDEX(TeamRankings!$A:$R,MATCH($A300&amp;" NCAA",TeamRankings!$B:$B,0),COLUMN()-47))</f>
        <v>-14.99</v>
      </c>
      <c r="BK300" s="41">
        <f>IFERROR(INDEX(TeamRankings!$A:$R,MATCH($A300,TeamRankings!$B:$B,0),COLUMN()-47),INDEX(TeamRankings!$A:$R,MATCH($A300&amp;" NCAA",TeamRankings!$B:$B,0),COLUMN()-47))</f>
        <v>94.61</v>
      </c>
      <c r="BL300" s="41">
        <f>IFERROR(INDEX(TeamRankings!$A:$R,MATCH($A300,TeamRankings!$B:$B,0),COLUMN()-47),INDEX(TeamRankings!$A:$R,MATCH($A300&amp;" NCAA",TeamRankings!$B:$B,0),COLUMN()-47))</f>
        <v>113.74</v>
      </c>
      <c r="BM300" s="41">
        <f>IFERROR(INDEX(TeamRankings!$A:$R,MATCH($A300,TeamRankings!$B:$B,0),COLUMN()-47),INDEX(TeamRankings!$A:$R,MATCH($A300&amp;" NCAA",TeamRankings!$B:$B,0),COLUMN()-47))</f>
        <v>-19.12</v>
      </c>
      <c r="BN300">
        <f t="shared" si="78"/>
        <v>298</v>
      </c>
      <c r="BO300">
        <f t="shared" si="79"/>
        <v>331</v>
      </c>
      <c r="BP300">
        <f t="shared" si="65"/>
        <v>69.387096774193552</v>
      </c>
      <c r="BQ300" s="41" t="str">
        <f>INDEX(TeamRankings!$A:$R,MATCH($A300,TeamRankings!$B:$B,0),3)</f>
        <v>A-Sun</v>
      </c>
      <c r="BR300" s="40">
        <f t="shared" si="66"/>
        <v>-12.5</v>
      </c>
      <c r="BS300" s="40">
        <f t="shared" si="67"/>
        <v>-6.6000000000000003E-2</v>
      </c>
      <c r="BT300" s="40">
        <f t="shared" si="68"/>
        <v>-5.8999999999999997E-2</v>
      </c>
      <c r="BU300" s="40">
        <f t="shared" si="69"/>
        <v>-7.5999999999999956E-2</v>
      </c>
      <c r="BV300" s="40">
        <f t="shared" si="70"/>
        <v>-4.4000000000000057</v>
      </c>
      <c r="BW300" s="40">
        <f t="shared" si="71"/>
        <v>-4.5</v>
      </c>
      <c r="BX300" s="40">
        <f t="shared" si="72"/>
        <v>0.40000000000000036</v>
      </c>
      <c r="BY300" s="40">
        <f t="shared" si="73"/>
        <v>-0.30000000000000071</v>
      </c>
      <c r="BZ300" s="40">
        <f t="shared" si="74"/>
        <v>-8.1000000000000016E-2</v>
      </c>
      <c r="CA300" s="40">
        <f t="shared" si="75"/>
        <v>-0.80000000000000071</v>
      </c>
      <c r="CB300" s="40">
        <f t="shared" si="76"/>
        <v>-1.8000000000000007</v>
      </c>
      <c r="CC300" s="40">
        <f t="shared" si="77"/>
        <v>-4.7000000000000014E-2</v>
      </c>
    </row>
    <row r="301" spans="1:81" x14ac:dyDescent="0.25">
      <c r="A301" t="s">
        <v>421</v>
      </c>
      <c r="B301">
        <f>IFERROR(INDEX(BasicStats!$A:$AH,MATCH($A301,BasicStats!$B:$B,0),COLUMN()+1),INDEX(BasicStats!$A:$AH,MATCH($A301&amp;" NCAA",BasicStats!$B:$B,0),COLUMN()+1))</f>
        <v>33</v>
      </c>
      <c r="C301">
        <f>IFERROR(INDEX(BasicStats!$A:$AH,MATCH($A301,BasicStats!$B:$B,0),COLUMN()+1),INDEX(BasicStats!$A:$AH,MATCH($A301&amp;" NCAA",BasicStats!$B:$B,0),COLUMN()+1))</f>
        <v>24</v>
      </c>
      <c r="D301">
        <f>IFERROR(INDEX(BasicStats!$A:$AH,MATCH($A301,BasicStats!$B:$B,0),COLUMN()+1),INDEX(BasicStats!$A:$AH,MATCH($A301&amp;" NCAA",BasicStats!$B:$B,0),COLUMN()+1))</f>
        <v>9</v>
      </c>
      <c r="E301">
        <f>IFERROR(INDEX(BasicStats!$A:$AH,MATCH($A301,BasicStats!$B:$B,0),COLUMN()+1),INDEX(BasicStats!$A:$AH,MATCH($A301&amp;" NCAA",BasicStats!$B:$B,0),COLUMN()+1))</f>
        <v>0.72699999999999998</v>
      </c>
      <c r="F301">
        <f>IFERROR(INDEX(BasicStats!$A:$AH,MATCH($A301,BasicStats!$B:$B,0),COLUMN()+1),INDEX(BasicStats!$A:$AH,MATCH($A301&amp;" NCAA",BasicStats!$B:$B,0),COLUMN()+1))</f>
        <v>-2.09</v>
      </c>
      <c r="G301">
        <f>IFERROR(INDEX(BasicStats!$A:$AH,MATCH($A301,BasicStats!$B:$B,0),COLUMN()+1),INDEX(BasicStats!$A:$AH,MATCH($A301&amp;" NCAA",BasicStats!$B:$B,0),COLUMN()+1))</f>
        <v>-6.46</v>
      </c>
      <c r="H301">
        <f>IFERROR(INDEX(BasicStats!$A:$AH,MATCH($A301,BasicStats!$B:$B,0),COLUMN()+1),INDEX(BasicStats!$A:$AH,MATCH($A301&amp;" NCAA",BasicStats!$B:$B,0),COLUMN()+1))</f>
        <v>12</v>
      </c>
      <c r="I301">
        <f>IFERROR(INDEX(BasicStats!$A:$AH,MATCH($A301,BasicStats!$B:$B,0),COLUMN()+1),INDEX(BasicStats!$A:$AH,MATCH($A301&amp;" NCAA",BasicStats!$B:$B,0),COLUMN()+1))</f>
        <v>4</v>
      </c>
      <c r="J301">
        <f>IFERROR(INDEX(BasicStats!$A:$AH,MATCH($A301,BasicStats!$B:$B,0),COLUMN()+1),INDEX(BasicStats!$A:$AH,MATCH($A301&amp;" NCAA",BasicStats!$B:$B,0),COLUMN()+1))</f>
        <v>10</v>
      </c>
      <c r="K301">
        <f>IFERROR(INDEX(BasicStats!$A:$AH,MATCH($A301,BasicStats!$B:$B,0),COLUMN()+1),INDEX(BasicStats!$A:$AH,MATCH($A301&amp;" NCAA",BasicStats!$B:$B,0),COLUMN()+1))</f>
        <v>4</v>
      </c>
      <c r="L301">
        <f>IFERROR(INDEX(BasicStats!$A:$AH,MATCH($A301,BasicStats!$B:$B,0),COLUMN()+1),INDEX(BasicStats!$A:$AH,MATCH($A301&amp;" NCAA",BasicStats!$B:$B,0),COLUMN()+1))</f>
        <v>13</v>
      </c>
      <c r="M301">
        <f>IFERROR(INDEX(BasicStats!$A:$AH,MATCH($A301,BasicStats!$B:$B,0),COLUMN()+1),INDEX(BasicStats!$A:$AH,MATCH($A301&amp;" NCAA",BasicStats!$B:$B,0),COLUMN()+1))</f>
        <v>4</v>
      </c>
      <c r="N301">
        <f>IFERROR(INDEX(BasicStats!$A:$AH,MATCH($A301,BasicStats!$B:$B,0),COLUMN()+1),INDEX(BasicStats!$A:$AH,MATCH($A301&amp;" NCAA",BasicStats!$B:$B,0),COLUMN()+1))</f>
        <v>2364</v>
      </c>
      <c r="O301">
        <f>IFERROR(INDEX(BasicStats!$A:$AH,MATCH($A301,BasicStats!$B:$B,0),COLUMN()+1),INDEX(BasicStats!$A:$AH,MATCH($A301&amp;" NCAA",BasicStats!$B:$B,0),COLUMN()+1))</f>
        <v>2188</v>
      </c>
      <c r="P301">
        <f>IFERROR(INDEX(BasicStats!$A:$AH,MATCH($A301,BasicStats!$B:$B,0),COLUMN()+1),INDEX(BasicStats!$A:$AH,MATCH($A301&amp;" NCAA",BasicStats!$B:$B,0),COLUMN()+1))</f>
        <v>0</v>
      </c>
      <c r="Q301">
        <f>IFERROR(INDEX(BasicStats!$A:$AH,MATCH($A301,BasicStats!$B:$B,0),COLUMN()+1),INDEX(BasicStats!$A:$AH,MATCH($A301&amp;" NCAA",BasicStats!$B:$B,0),COLUMN()+1))</f>
        <v>1335</v>
      </c>
      <c r="R301">
        <f>IFERROR(INDEX(BasicStats!$A:$AH,MATCH($A301,BasicStats!$B:$B,0),COLUMN()+1),INDEX(BasicStats!$A:$AH,MATCH($A301&amp;" NCAA",BasicStats!$B:$B,0),COLUMN()+1))</f>
        <v>815</v>
      </c>
      <c r="S301">
        <f>IFERROR(INDEX(BasicStats!$A:$AH,MATCH($A301,BasicStats!$B:$B,0),COLUMN()+1),INDEX(BasicStats!$A:$AH,MATCH($A301&amp;" NCAA",BasicStats!$B:$B,0),COLUMN()+1))</f>
        <v>1937</v>
      </c>
      <c r="T301">
        <f>IFERROR(INDEX(BasicStats!$A:$AH,MATCH($A301,BasicStats!$B:$B,0),COLUMN()+1),INDEX(BasicStats!$A:$AH,MATCH($A301&amp;" NCAA",BasicStats!$B:$B,0),COLUMN()+1))</f>
        <v>0.42099999999999999</v>
      </c>
      <c r="U301">
        <f>IFERROR(INDEX(BasicStats!$A:$AH,MATCH($A301,BasicStats!$B:$B,0),COLUMN()+1),INDEX(BasicStats!$A:$AH,MATCH($A301&amp;" NCAA",BasicStats!$B:$B,0),COLUMN()+1))</f>
        <v>233</v>
      </c>
      <c r="V301">
        <f>IFERROR(INDEX(BasicStats!$A:$AH,MATCH($A301,BasicStats!$B:$B,0),COLUMN()+1),INDEX(BasicStats!$A:$AH,MATCH($A301&amp;" NCAA",BasicStats!$B:$B,0),COLUMN()+1))</f>
        <v>715</v>
      </c>
      <c r="W301">
        <f>IFERROR(INDEX(BasicStats!$A:$AH,MATCH($A301,BasicStats!$B:$B,0),COLUMN()+1),INDEX(BasicStats!$A:$AH,MATCH($A301&amp;" NCAA",BasicStats!$B:$B,0),COLUMN()+1))</f>
        <v>0.32600000000000001</v>
      </c>
      <c r="X301">
        <f>IFERROR(INDEX(BasicStats!$A:$AH,MATCH($A301,BasicStats!$B:$B,0),COLUMN()+1),INDEX(BasicStats!$A:$AH,MATCH($A301&amp;" NCAA",BasicStats!$B:$B,0),COLUMN()+1))</f>
        <v>501</v>
      </c>
      <c r="Y301">
        <f>IFERROR(INDEX(BasicStats!$A:$AH,MATCH($A301,BasicStats!$B:$B,0),COLUMN()+1),INDEX(BasicStats!$A:$AH,MATCH($A301&amp;" NCAA",BasicStats!$B:$B,0),COLUMN()+1))</f>
        <v>695</v>
      </c>
      <c r="Z301">
        <f>IFERROR(INDEX(BasicStats!$A:$AH,MATCH($A301,BasicStats!$B:$B,0),COLUMN()+1),INDEX(BasicStats!$A:$AH,MATCH($A301&amp;" NCAA",BasicStats!$B:$B,0),COLUMN()+1))</f>
        <v>0.72099999999999997</v>
      </c>
      <c r="AA301">
        <f>IFERROR(INDEX(BasicStats!$A:$AH,MATCH($A301,BasicStats!$B:$B,0),COLUMN()+1),INDEX(BasicStats!$A:$AH,MATCH($A301&amp;" NCAA",BasicStats!$B:$B,0),COLUMN()+1))</f>
        <v>410</v>
      </c>
      <c r="AB301">
        <f>IFERROR(INDEX(BasicStats!$A:$AH,MATCH($A301,BasicStats!$B:$B,0),COLUMN()+1),INDEX(BasicStats!$A:$AH,MATCH($A301&amp;" NCAA",BasicStats!$B:$B,0),COLUMN()+1))</f>
        <v>1348</v>
      </c>
      <c r="AC301">
        <f>IFERROR(INDEX(BasicStats!$A:$AH,MATCH($A301,BasicStats!$B:$B,0),COLUMN()+1),INDEX(BasicStats!$A:$AH,MATCH($A301&amp;" NCAA",BasicStats!$B:$B,0),COLUMN()+1))</f>
        <v>372</v>
      </c>
      <c r="AD301">
        <f>IFERROR(INDEX(BasicStats!$A:$AH,MATCH($A301,BasicStats!$B:$B,0),COLUMN()+1),INDEX(BasicStats!$A:$AH,MATCH($A301&amp;" NCAA",BasicStats!$B:$B,0),COLUMN()+1))</f>
        <v>209</v>
      </c>
      <c r="AE301">
        <f>IFERROR(INDEX(BasicStats!$A:$AH,MATCH($A301,BasicStats!$B:$B,0),COLUMN()+1),INDEX(BasicStats!$A:$AH,MATCH($A301&amp;" NCAA",BasicStats!$B:$B,0),COLUMN()+1))</f>
        <v>140</v>
      </c>
      <c r="AF301">
        <f>IFERROR(INDEX(BasicStats!$A:$AH,MATCH($A301,BasicStats!$B:$B,0),COLUMN()+1),INDEX(BasicStats!$A:$AH,MATCH($A301&amp;" NCAA",BasicStats!$B:$B,0),COLUMN()+1))</f>
        <v>478</v>
      </c>
      <c r="AG301" s="38">
        <f>IFERROR(INDEX(AdvancedStats!$A:$AD,MATCH($A301,AdvancedStats!$B:$B,0),COLUMN()-15),INDEX(AdvancedStats!$A:$AD,MATCH($A301&amp;" NCAA",AdvancedStats!$B:$B,0),COLUMN()-15))</f>
        <v>69.900000000000006</v>
      </c>
      <c r="AH301" s="38">
        <f>IFERROR(INDEX(AdvancedStats!$A:$AD,MATCH($A301,AdvancedStats!$B:$B,0),COLUMN()-15),INDEX(AdvancedStats!$A:$AD,MATCH($A301&amp;" NCAA",AdvancedStats!$B:$B,0),COLUMN()-15))</f>
        <v>101.4</v>
      </c>
      <c r="AI301" s="38">
        <f>IFERROR(INDEX(AdvancedStats!$A:$AD,MATCH($A301,AdvancedStats!$B:$B,0),COLUMN()-15),INDEX(AdvancedStats!$A:$AD,MATCH($A301&amp;" NCAA",AdvancedStats!$B:$B,0),COLUMN()-15))</f>
        <v>0.35899999999999999</v>
      </c>
      <c r="AJ301" s="38">
        <f>IFERROR(INDEX(AdvancedStats!$A:$AD,MATCH($A301,AdvancedStats!$B:$B,0),COLUMN()-15),INDEX(AdvancedStats!$A:$AD,MATCH($A301&amp;" NCAA",AdvancedStats!$B:$B,0),COLUMN()-15))</f>
        <v>0.36899999999999999</v>
      </c>
      <c r="AK301" s="38">
        <f>IFERROR(INDEX(AdvancedStats!$A:$AD,MATCH($A301,AdvancedStats!$B:$B,0),COLUMN()-15),INDEX(AdvancedStats!$A:$AD,MATCH($A301&amp;" NCAA",AdvancedStats!$B:$B,0),COLUMN()-15))</f>
        <v>0.52100000000000002</v>
      </c>
      <c r="AL301" s="38">
        <f>IFERROR(INDEX(AdvancedStats!$A:$AD,MATCH($A301,AdvancedStats!$B:$B,0),COLUMN()-15),INDEX(AdvancedStats!$A:$AD,MATCH($A301&amp;" NCAA",AdvancedStats!$B:$B,0),COLUMN()-15))</f>
        <v>54.2</v>
      </c>
      <c r="AM301" s="38">
        <f>IFERROR(INDEX(AdvancedStats!$A:$AD,MATCH($A301,AdvancedStats!$B:$B,0),COLUMN()-15),INDEX(AdvancedStats!$A:$AD,MATCH($A301&amp;" NCAA",AdvancedStats!$B:$B,0),COLUMN()-15))</f>
        <v>45.6</v>
      </c>
      <c r="AN301" s="38">
        <f>IFERROR(INDEX(AdvancedStats!$A:$AD,MATCH($A301,AdvancedStats!$B:$B,0),COLUMN()-15),INDEX(AdvancedStats!$A:$AD,MATCH($A301&amp;" NCAA",AdvancedStats!$B:$B,0),COLUMN()-15))</f>
        <v>9</v>
      </c>
      <c r="AO301" s="38">
        <f>IFERROR(INDEX(AdvancedStats!$A:$AD,MATCH($A301,AdvancedStats!$B:$B,0),COLUMN()-15),INDEX(AdvancedStats!$A:$AD,MATCH($A301&amp;" NCAA",AdvancedStats!$B:$B,0),COLUMN()-15))</f>
        <v>12.8</v>
      </c>
      <c r="AP301" s="38">
        <f>IFERROR(INDEX(AdvancedStats!$A:$AD,MATCH($A301,AdvancedStats!$B:$B,0),COLUMN()-15),INDEX(AdvancedStats!$A:$AD,MATCH($A301&amp;" NCAA",AdvancedStats!$B:$B,0),COLUMN()-15))</f>
        <v>0.48099999999999998</v>
      </c>
      <c r="AQ301" s="38">
        <f>IFERROR(INDEX(AdvancedStats!$A:$AD,MATCH($A301,AdvancedStats!$B:$B,0),COLUMN()-15),INDEX(AdvancedStats!$A:$AD,MATCH($A301&amp;" NCAA",AdvancedStats!$B:$B,0),COLUMN()-15))</f>
        <v>17.399999999999999</v>
      </c>
      <c r="AR301" s="38">
        <f>IFERROR(INDEX(AdvancedStats!$A:$AD,MATCH($A301,AdvancedStats!$B:$B,0),COLUMN()-15),INDEX(AdvancedStats!$A:$AD,MATCH($A301&amp;" NCAA",AdvancedStats!$B:$B,0),COLUMN()-15))</f>
        <v>33.4</v>
      </c>
      <c r="AS301" s="38">
        <f>IFERROR(INDEX(AdvancedStats!$A:$AD,MATCH($A301,AdvancedStats!$B:$B,0),COLUMN()-15),INDEX(AdvancedStats!$A:$AD,MATCH($A301&amp;" NCAA",AdvancedStats!$B:$B,0),COLUMN()-15))</f>
        <v>0.25900000000000001</v>
      </c>
      <c r="AT301" s="39">
        <f>IFERROR(INDEX(AdvancedOpponentStats!$A:$AD,MATCH($A301,AdvancedOpponentStats!$B:$B,0),COLUMN()-27),INDEX(AdvancedOpponentStats!$A:$AD,MATCH($A301&amp;" NCAA",AdvancedOpponentStats!$B:$B,0),COLUMN()-27))</f>
        <v>93.8</v>
      </c>
      <c r="AU301" s="39">
        <f>IFERROR(INDEX(AdvancedOpponentStats!$A:$AD,MATCH($A301,AdvancedOpponentStats!$B:$B,0),COLUMN()-27),INDEX(AdvancedOpponentStats!$A:$AD,MATCH($A301&amp;" NCAA",AdvancedOpponentStats!$B:$B,0),COLUMN()-27))</f>
        <v>0.36099999999999999</v>
      </c>
      <c r="AV301" s="39">
        <f>IFERROR(INDEX(AdvancedOpponentStats!$A:$AD,MATCH($A301,AdvancedOpponentStats!$B:$B,0),COLUMN()-27),INDEX(AdvancedOpponentStats!$A:$AD,MATCH($A301&amp;" NCAA",AdvancedOpponentStats!$B:$B,0),COLUMN()-27))</f>
        <v>0.42</v>
      </c>
      <c r="AW301" s="39">
        <f>IFERROR(INDEX(AdvancedOpponentStats!$A:$AD,MATCH($A301,AdvancedOpponentStats!$B:$B,0),COLUMN()-27),INDEX(AdvancedOpponentStats!$A:$AD,MATCH($A301&amp;" NCAA",AdvancedOpponentStats!$B:$B,0),COLUMN()-27))</f>
        <v>0.49399999999999999</v>
      </c>
      <c r="AX301" s="39">
        <f>IFERROR(INDEX(AdvancedOpponentStats!$A:$AD,MATCH($A301,AdvancedOpponentStats!$B:$B,0),COLUMN()-27),INDEX(AdvancedOpponentStats!$A:$AD,MATCH($A301&amp;" NCAA",AdvancedOpponentStats!$B:$B,0),COLUMN()-27))</f>
        <v>45.8</v>
      </c>
      <c r="AY301" s="39">
        <f>IFERROR(INDEX(AdvancedOpponentStats!$A:$AD,MATCH($A301,AdvancedOpponentStats!$B:$B,0),COLUMN()-27),INDEX(AdvancedOpponentStats!$A:$AD,MATCH($A301&amp;" NCAA",AdvancedOpponentStats!$B:$B,0),COLUMN()-27))</f>
        <v>51.9</v>
      </c>
      <c r="AZ301" s="39">
        <f>IFERROR(INDEX(AdvancedOpponentStats!$A:$AD,MATCH($A301,AdvancedOpponentStats!$B:$B,0),COLUMN()-27),INDEX(AdvancedOpponentStats!$A:$AD,MATCH($A301&amp;" NCAA",AdvancedOpponentStats!$B:$B,0),COLUMN()-27))</f>
        <v>9</v>
      </c>
      <c r="BA301" s="39">
        <f>IFERROR(INDEX(AdvancedOpponentStats!$A:$AD,MATCH($A301,AdvancedOpponentStats!$B:$B,0),COLUMN()-27),INDEX(AdvancedOpponentStats!$A:$AD,MATCH($A301&amp;" NCAA",AdvancedOpponentStats!$B:$B,0),COLUMN()-27))</f>
        <v>10.5</v>
      </c>
      <c r="BB301" s="39">
        <f>IFERROR(INDEX(AdvancedOpponentStats!$A:$AD,MATCH($A301,AdvancedOpponentStats!$B:$B,0),COLUMN()-27),INDEX(AdvancedOpponentStats!$A:$AD,MATCH($A301&amp;" NCAA",AdvancedOpponentStats!$B:$B,0),COLUMN()-27))</f>
        <v>0.45800000000000002</v>
      </c>
      <c r="BC301" s="39">
        <f>IFERROR(INDEX(AdvancedOpponentStats!$A:$AD,MATCH($A301,AdvancedOpponentStats!$B:$B,0),COLUMN()-27),INDEX(AdvancedOpponentStats!$A:$AD,MATCH($A301&amp;" NCAA",AdvancedOpponentStats!$B:$B,0),COLUMN()-27))</f>
        <v>16.600000000000001</v>
      </c>
      <c r="BD301" s="39">
        <f>IFERROR(INDEX(AdvancedOpponentStats!$A:$AD,MATCH($A301,AdvancedOpponentStats!$B:$B,0),COLUMN()-27),INDEX(AdvancedOpponentStats!$A:$AD,MATCH($A301&amp;" NCAA",AdvancedOpponentStats!$B:$B,0),COLUMN()-27))</f>
        <v>25.6</v>
      </c>
      <c r="BE301" s="39">
        <f>IFERROR(INDEX(AdvancedOpponentStats!$A:$AD,MATCH($A301,AdvancedOpponentStats!$B:$B,0),COLUMN()-27),INDEX(AdvancedOpponentStats!$A:$AD,MATCH($A301&amp;" NCAA",AdvancedOpponentStats!$B:$B,0),COLUMN()-27))</f>
        <v>0.24199999999999999</v>
      </c>
      <c r="BF301" s="41">
        <f>IFERROR(INDEX(TeamRankings!$A:$R,MATCH($A301,TeamRankings!$B:$B,0),COLUMN()-49),INDEX(TeamRankings!$A:$R,MATCH($A301&amp;" NCAA",TeamRankings!$B:$B,0),COLUMN()-49))</f>
        <v>5.33</v>
      </c>
      <c r="BG301" s="41">
        <f>IFERROR(INDEX(TeamRankings!$A:$R,MATCH($A301,TeamRankings!$B:$B,0),COLUMN()-48),INDEX(TeamRankings!$A:$R,MATCH($A301&amp;" NCAA",TeamRankings!$B:$B,0),COLUMN()-48))</f>
        <v>-6.46</v>
      </c>
      <c r="BH301" s="41">
        <f>IFERROR(INDEX(TeamRankings!$A:$R,MATCH($A301,TeamRankings!$B:$B,0),COLUMN()-47),INDEX(TeamRankings!$A:$R,MATCH($A301&amp;" NCAA",TeamRankings!$B:$B,0),COLUMN()-47))</f>
        <v>-2.65</v>
      </c>
      <c r="BI301" s="41">
        <f>IFERROR(INDEX(TeamRankings!$A:$R,MATCH($A301,TeamRankings!$B:$B,0),COLUMN()-47),INDEX(TeamRankings!$A:$R,MATCH($A301&amp;" NCAA",TeamRankings!$B:$B,0),COLUMN()-47))</f>
        <v>0.56000000000000005</v>
      </c>
      <c r="BJ301" s="41">
        <f>IFERROR(INDEX(TeamRankings!$A:$R,MATCH($A301,TeamRankings!$B:$B,0),COLUMN()-47),INDEX(TeamRankings!$A:$R,MATCH($A301&amp;" NCAA",TeamRankings!$B:$B,0),COLUMN()-47))</f>
        <v>-2.09</v>
      </c>
      <c r="BK301" s="41">
        <f>IFERROR(INDEX(TeamRankings!$A:$R,MATCH($A301,TeamRankings!$B:$B,0),COLUMN()-47),INDEX(TeamRankings!$A:$R,MATCH($A301&amp;" NCAA",TeamRankings!$B:$B,0),COLUMN()-47))</f>
        <v>96.95</v>
      </c>
      <c r="BL301" s="41">
        <f>IFERROR(INDEX(TeamRankings!$A:$R,MATCH($A301,TeamRankings!$B:$B,0),COLUMN()-47),INDEX(TeamRankings!$A:$R,MATCH($A301&amp;" NCAA",TeamRankings!$B:$B,0),COLUMN()-47))</f>
        <v>99.75</v>
      </c>
      <c r="BM301" s="41">
        <f>IFERROR(INDEX(TeamRankings!$A:$R,MATCH($A301,TeamRankings!$B:$B,0),COLUMN()-47),INDEX(TeamRankings!$A:$R,MATCH($A301&amp;" NCAA",TeamRankings!$B:$B,0),COLUMN()-47))</f>
        <v>-2.79</v>
      </c>
      <c r="BN301">
        <f t="shared" si="78"/>
        <v>276</v>
      </c>
      <c r="BO301">
        <f t="shared" si="79"/>
        <v>119</v>
      </c>
      <c r="BP301">
        <f t="shared" si="65"/>
        <v>71.63636363636364</v>
      </c>
      <c r="BQ301" s="41" t="str">
        <f>INDEX(TeamRankings!$A:$R,MATCH($A301,TeamRankings!$B:$B,0),3)</f>
        <v>AEC</v>
      </c>
      <c r="BR301" s="40">
        <f t="shared" si="66"/>
        <v>7.6000000000000085</v>
      </c>
      <c r="BS301" s="40">
        <f t="shared" si="67"/>
        <v>-2.0000000000000018E-3</v>
      </c>
      <c r="BT301" s="40">
        <f t="shared" si="68"/>
        <v>-5.099999999999999E-2</v>
      </c>
      <c r="BU301" s="40">
        <f t="shared" si="69"/>
        <v>2.7000000000000024E-2</v>
      </c>
      <c r="BV301" s="40">
        <f t="shared" si="70"/>
        <v>8.4000000000000057</v>
      </c>
      <c r="BW301" s="40">
        <f t="shared" si="71"/>
        <v>-6.2999999999999972</v>
      </c>
      <c r="BX301" s="40">
        <f t="shared" si="72"/>
        <v>0</v>
      </c>
      <c r="BY301" s="40">
        <f t="shared" si="73"/>
        <v>2.3000000000000007</v>
      </c>
      <c r="BZ301" s="40">
        <f t="shared" si="74"/>
        <v>2.2999999999999965E-2</v>
      </c>
      <c r="CA301" s="40">
        <f t="shared" si="75"/>
        <v>0.79999999999999716</v>
      </c>
      <c r="CB301" s="40">
        <f t="shared" si="76"/>
        <v>7.7999999999999972</v>
      </c>
      <c r="CC301" s="40">
        <f t="shared" si="77"/>
        <v>1.7000000000000015E-2</v>
      </c>
    </row>
    <row r="302" spans="1:81" x14ac:dyDescent="0.25">
      <c r="A302" t="s">
        <v>422</v>
      </c>
      <c r="B302">
        <f>IFERROR(INDEX(BasicStats!$A:$AH,MATCH($A302,BasicStats!$B:$B,0),COLUMN()+1),INDEX(BasicStats!$A:$AH,MATCH($A302&amp;" NCAA",BasicStats!$B:$B,0),COLUMN()+1))</f>
        <v>34</v>
      </c>
      <c r="C302">
        <f>IFERROR(INDEX(BasicStats!$A:$AH,MATCH($A302,BasicStats!$B:$B,0),COLUMN()+1),INDEX(BasicStats!$A:$AH,MATCH($A302&amp;" NCAA",BasicStats!$B:$B,0),COLUMN()+1))</f>
        <v>20</v>
      </c>
      <c r="D302">
        <f>IFERROR(INDEX(BasicStats!$A:$AH,MATCH($A302,BasicStats!$B:$B,0),COLUMN()+1),INDEX(BasicStats!$A:$AH,MATCH($A302&amp;" NCAA",BasicStats!$B:$B,0),COLUMN()+1))</f>
        <v>14</v>
      </c>
      <c r="E302">
        <f>IFERROR(INDEX(BasicStats!$A:$AH,MATCH($A302,BasicStats!$B:$B,0),COLUMN()+1),INDEX(BasicStats!$A:$AH,MATCH($A302&amp;" NCAA",BasicStats!$B:$B,0),COLUMN()+1))</f>
        <v>0.58799999999999997</v>
      </c>
      <c r="F302">
        <f>IFERROR(INDEX(BasicStats!$A:$AH,MATCH($A302,BasicStats!$B:$B,0),COLUMN()+1),INDEX(BasicStats!$A:$AH,MATCH($A302&amp;" NCAA",BasicStats!$B:$B,0),COLUMN()+1))</f>
        <v>13.76</v>
      </c>
      <c r="G302">
        <f>IFERROR(INDEX(BasicStats!$A:$AH,MATCH($A302,BasicStats!$B:$B,0),COLUMN()+1),INDEX(BasicStats!$A:$AH,MATCH($A302&amp;" NCAA",BasicStats!$B:$B,0),COLUMN()+1))</f>
        <v>10.11</v>
      </c>
      <c r="H302">
        <f>IFERROR(INDEX(BasicStats!$A:$AH,MATCH($A302,BasicStats!$B:$B,0),COLUMN()+1),INDEX(BasicStats!$A:$AH,MATCH($A302&amp;" NCAA",BasicStats!$B:$B,0),COLUMN()+1))</f>
        <v>10</v>
      </c>
      <c r="I302">
        <f>IFERROR(INDEX(BasicStats!$A:$AH,MATCH($A302,BasicStats!$B:$B,0),COLUMN()+1),INDEX(BasicStats!$A:$AH,MATCH($A302&amp;" NCAA",BasicStats!$B:$B,0),COLUMN()+1))</f>
        <v>8</v>
      </c>
      <c r="J302">
        <f>IFERROR(INDEX(BasicStats!$A:$AH,MATCH($A302,BasicStats!$B:$B,0),COLUMN()+1),INDEX(BasicStats!$A:$AH,MATCH($A302&amp;" NCAA",BasicStats!$B:$B,0),COLUMN()+1))</f>
        <v>13</v>
      </c>
      <c r="K302">
        <f>IFERROR(INDEX(BasicStats!$A:$AH,MATCH($A302,BasicStats!$B:$B,0),COLUMN()+1),INDEX(BasicStats!$A:$AH,MATCH($A302&amp;" NCAA",BasicStats!$B:$B,0),COLUMN()+1))</f>
        <v>6</v>
      </c>
      <c r="L302">
        <f>IFERROR(INDEX(BasicStats!$A:$AH,MATCH($A302,BasicStats!$B:$B,0),COLUMN()+1),INDEX(BasicStats!$A:$AH,MATCH($A302&amp;" NCAA",BasicStats!$B:$B,0),COLUMN()+1))</f>
        <v>6</v>
      </c>
      <c r="M302">
        <f>IFERROR(INDEX(BasicStats!$A:$AH,MATCH($A302,BasicStats!$B:$B,0),COLUMN()+1),INDEX(BasicStats!$A:$AH,MATCH($A302&amp;" NCAA",BasicStats!$B:$B,0),COLUMN()+1))</f>
        <v>4</v>
      </c>
      <c r="N302">
        <f>IFERROR(INDEX(BasicStats!$A:$AH,MATCH($A302,BasicStats!$B:$B,0),COLUMN()+1),INDEX(BasicStats!$A:$AH,MATCH($A302&amp;" NCAA",BasicStats!$B:$B,0),COLUMN()+1))</f>
        <v>2370</v>
      </c>
      <c r="O302">
        <f>IFERROR(INDEX(BasicStats!$A:$AH,MATCH($A302,BasicStats!$B:$B,0),COLUMN()+1),INDEX(BasicStats!$A:$AH,MATCH($A302&amp;" NCAA",BasicStats!$B:$B,0),COLUMN()+1))</f>
        <v>2246</v>
      </c>
      <c r="P302">
        <f>IFERROR(INDEX(BasicStats!$A:$AH,MATCH($A302,BasicStats!$B:$B,0),COLUMN()+1),INDEX(BasicStats!$A:$AH,MATCH($A302&amp;" NCAA",BasicStats!$B:$B,0),COLUMN()+1))</f>
        <v>0</v>
      </c>
      <c r="Q302">
        <f>IFERROR(INDEX(BasicStats!$A:$AH,MATCH($A302,BasicStats!$B:$B,0),COLUMN()+1),INDEX(BasicStats!$A:$AH,MATCH($A302&amp;" NCAA",BasicStats!$B:$B,0),COLUMN()+1))</f>
        <v>1365</v>
      </c>
      <c r="R302">
        <f>IFERROR(INDEX(BasicStats!$A:$AH,MATCH($A302,BasicStats!$B:$B,0),COLUMN()+1),INDEX(BasicStats!$A:$AH,MATCH($A302&amp;" NCAA",BasicStats!$B:$B,0),COLUMN()+1))</f>
        <v>808</v>
      </c>
      <c r="S302">
        <f>IFERROR(INDEX(BasicStats!$A:$AH,MATCH($A302,BasicStats!$B:$B,0),COLUMN()+1),INDEX(BasicStats!$A:$AH,MATCH($A302&amp;" NCAA",BasicStats!$B:$B,0),COLUMN()+1))</f>
        <v>1906</v>
      </c>
      <c r="T302">
        <f>IFERROR(INDEX(BasicStats!$A:$AH,MATCH($A302,BasicStats!$B:$B,0),COLUMN()+1),INDEX(BasicStats!$A:$AH,MATCH($A302&amp;" NCAA",BasicStats!$B:$B,0),COLUMN()+1))</f>
        <v>0.42399999999999999</v>
      </c>
      <c r="U302">
        <f>IFERROR(INDEX(BasicStats!$A:$AH,MATCH($A302,BasicStats!$B:$B,0),COLUMN()+1),INDEX(BasicStats!$A:$AH,MATCH($A302&amp;" NCAA",BasicStats!$B:$B,0),COLUMN()+1))</f>
        <v>274</v>
      </c>
      <c r="V302">
        <f>IFERROR(INDEX(BasicStats!$A:$AH,MATCH($A302,BasicStats!$B:$B,0),COLUMN()+1),INDEX(BasicStats!$A:$AH,MATCH($A302&amp;" NCAA",BasicStats!$B:$B,0),COLUMN()+1))</f>
        <v>823</v>
      </c>
      <c r="W302">
        <f>IFERROR(INDEX(BasicStats!$A:$AH,MATCH($A302,BasicStats!$B:$B,0),COLUMN()+1),INDEX(BasicStats!$A:$AH,MATCH($A302&amp;" NCAA",BasicStats!$B:$B,0),COLUMN()+1))</f>
        <v>0.33300000000000002</v>
      </c>
      <c r="X302">
        <f>IFERROR(INDEX(BasicStats!$A:$AH,MATCH($A302,BasicStats!$B:$B,0),COLUMN()+1),INDEX(BasicStats!$A:$AH,MATCH($A302&amp;" NCAA",BasicStats!$B:$B,0),COLUMN()+1))</f>
        <v>480</v>
      </c>
      <c r="Y302">
        <f>IFERROR(INDEX(BasicStats!$A:$AH,MATCH($A302,BasicStats!$B:$B,0),COLUMN()+1),INDEX(BasicStats!$A:$AH,MATCH($A302&amp;" NCAA",BasicStats!$B:$B,0),COLUMN()+1))</f>
        <v>701</v>
      </c>
      <c r="Z302">
        <f>IFERROR(INDEX(BasicStats!$A:$AH,MATCH($A302,BasicStats!$B:$B,0),COLUMN()+1),INDEX(BasicStats!$A:$AH,MATCH($A302&amp;" NCAA",BasicStats!$B:$B,0),COLUMN()+1))</f>
        <v>0.68500000000000005</v>
      </c>
      <c r="AA302">
        <f>IFERROR(INDEX(BasicStats!$A:$AH,MATCH($A302,BasicStats!$B:$B,0),COLUMN()+1),INDEX(BasicStats!$A:$AH,MATCH($A302&amp;" NCAA",BasicStats!$B:$B,0),COLUMN()+1))</f>
        <v>363</v>
      </c>
      <c r="AB302">
        <f>IFERROR(INDEX(BasicStats!$A:$AH,MATCH($A302,BasicStats!$B:$B,0),COLUMN()+1),INDEX(BasicStats!$A:$AH,MATCH($A302&amp;" NCAA",BasicStats!$B:$B,0),COLUMN()+1))</f>
        <v>1174</v>
      </c>
      <c r="AC302">
        <f>IFERROR(INDEX(BasicStats!$A:$AH,MATCH($A302,BasicStats!$B:$B,0),COLUMN()+1),INDEX(BasicStats!$A:$AH,MATCH($A302&amp;" NCAA",BasicStats!$B:$B,0),COLUMN()+1))</f>
        <v>408</v>
      </c>
      <c r="AD302">
        <f>IFERROR(INDEX(BasicStats!$A:$AH,MATCH($A302,BasicStats!$B:$B,0),COLUMN()+1),INDEX(BasicStats!$A:$AH,MATCH($A302&amp;" NCAA",BasicStats!$B:$B,0),COLUMN()+1))</f>
        <v>278</v>
      </c>
      <c r="AE302">
        <f>IFERROR(INDEX(BasicStats!$A:$AH,MATCH($A302,BasicStats!$B:$B,0),COLUMN()+1),INDEX(BasicStats!$A:$AH,MATCH($A302&amp;" NCAA",BasicStats!$B:$B,0),COLUMN()+1))</f>
        <v>162</v>
      </c>
      <c r="AF302">
        <f>IFERROR(INDEX(BasicStats!$A:$AH,MATCH($A302,BasicStats!$B:$B,0),COLUMN()+1),INDEX(BasicStats!$A:$AH,MATCH($A302&amp;" NCAA",BasicStats!$B:$B,0),COLUMN()+1))</f>
        <v>423</v>
      </c>
      <c r="AG302" s="38">
        <f>IFERROR(INDEX(AdvancedStats!$A:$AD,MATCH($A302,AdvancedStats!$B:$B,0),COLUMN()-15),INDEX(AdvancedStats!$A:$AD,MATCH($A302&amp;" NCAA",AdvancedStats!$B:$B,0),COLUMN()-15))</f>
        <v>67.099999999999994</v>
      </c>
      <c r="AH302" s="38">
        <f>IFERROR(INDEX(AdvancedStats!$A:$AD,MATCH($A302,AdvancedStats!$B:$B,0),COLUMN()-15),INDEX(AdvancedStats!$A:$AD,MATCH($A302&amp;" NCAA",AdvancedStats!$B:$B,0),COLUMN()-15))</f>
        <v>103.4</v>
      </c>
      <c r="AI302" s="38">
        <f>IFERROR(INDEX(AdvancedStats!$A:$AD,MATCH($A302,AdvancedStats!$B:$B,0),COLUMN()-15),INDEX(AdvancedStats!$A:$AD,MATCH($A302&amp;" NCAA",AdvancedStats!$B:$B,0),COLUMN()-15))</f>
        <v>0.36799999999999999</v>
      </c>
      <c r="AJ302" s="38">
        <f>IFERROR(INDEX(AdvancedStats!$A:$AD,MATCH($A302,AdvancedStats!$B:$B,0),COLUMN()-15),INDEX(AdvancedStats!$A:$AD,MATCH($A302&amp;" NCAA",AdvancedStats!$B:$B,0),COLUMN()-15))</f>
        <v>0.432</v>
      </c>
      <c r="AK302" s="38">
        <f>IFERROR(INDEX(AdvancedStats!$A:$AD,MATCH($A302,AdvancedStats!$B:$B,0),COLUMN()-15),INDEX(AdvancedStats!$A:$AD,MATCH($A302&amp;" NCAA",AdvancedStats!$B:$B,0),COLUMN()-15))</f>
        <v>0.52900000000000003</v>
      </c>
      <c r="AL302" s="38">
        <f>IFERROR(INDEX(AdvancedStats!$A:$AD,MATCH($A302,AdvancedStats!$B:$B,0),COLUMN()-15),INDEX(AdvancedStats!$A:$AD,MATCH($A302&amp;" NCAA",AdvancedStats!$B:$B,0),COLUMN()-15))</f>
        <v>48.4</v>
      </c>
      <c r="AM302" s="38">
        <f>IFERROR(INDEX(AdvancedStats!$A:$AD,MATCH($A302,AdvancedStats!$B:$B,0),COLUMN()-15),INDEX(AdvancedStats!$A:$AD,MATCH($A302&amp;" NCAA",AdvancedStats!$B:$B,0),COLUMN()-15))</f>
        <v>50.5</v>
      </c>
      <c r="AN302" s="38">
        <f>IFERROR(INDEX(AdvancedStats!$A:$AD,MATCH($A302,AdvancedStats!$B:$B,0),COLUMN()-15),INDEX(AdvancedStats!$A:$AD,MATCH($A302&amp;" NCAA",AdvancedStats!$B:$B,0),COLUMN()-15))</f>
        <v>12.1</v>
      </c>
      <c r="AO302" s="38">
        <f>IFERROR(INDEX(AdvancedStats!$A:$AD,MATCH($A302,AdvancedStats!$B:$B,0),COLUMN()-15),INDEX(AdvancedStats!$A:$AD,MATCH($A302&amp;" NCAA",AdvancedStats!$B:$B,0),COLUMN()-15))</f>
        <v>16.8</v>
      </c>
      <c r="AP302" s="38">
        <f>IFERROR(INDEX(AdvancedStats!$A:$AD,MATCH($A302,AdvancedStats!$B:$B,0),COLUMN()-15),INDEX(AdvancedStats!$A:$AD,MATCH($A302&amp;" NCAA",AdvancedStats!$B:$B,0),COLUMN()-15))</f>
        <v>0.496</v>
      </c>
      <c r="AQ302" s="38">
        <f>IFERROR(INDEX(AdvancedStats!$A:$AD,MATCH($A302,AdvancedStats!$B:$B,0),COLUMN()-15),INDEX(AdvancedStats!$A:$AD,MATCH($A302&amp;" NCAA",AdvancedStats!$B:$B,0),COLUMN()-15))</f>
        <v>15.9</v>
      </c>
      <c r="AR302" s="38">
        <f>IFERROR(INDEX(AdvancedStats!$A:$AD,MATCH($A302,AdvancedStats!$B:$B,0),COLUMN()-15),INDEX(AdvancedStats!$A:$AD,MATCH($A302&amp;" NCAA",AdvancedStats!$B:$B,0),COLUMN()-15))</f>
        <v>30</v>
      </c>
      <c r="AS302" s="38">
        <f>IFERROR(INDEX(AdvancedStats!$A:$AD,MATCH($A302,AdvancedStats!$B:$B,0),COLUMN()-15),INDEX(AdvancedStats!$A:$AD,MATCH($A302&amp;" NCAA",AdvancedStats!$B:$B,0),COLUMN()-15))</f>
        <v>0.252</v>
      </c>
      <c r="AT302" s="39">
        <f>IFERROR(INDEX(AdvancedOpponentStats!$A:$AD,MATCH($A302,AdvancedOpponentStats!$B:$B,0),COLUMN()-27),INDEX(AdvancedOpponentStats!$A:$AD,MATCH($A302&amp;" NCAA",AdvancedOpponentStats!$B:$B,0),COLUMN()-27))</f>
        <v>98</v>
      </c>
      <c r="AU302" s="39">
        <f>IFERROR(INDEX(AdvancedOpponentStats!$A:$AD,MATCH($A302,AdvancedOpponentStats!$B:$B,0),COLUMN()-27),INDEX(AdvancedOpponentStats!$A:$AD,MATCH($A302&amp;" NCAA",AdvancedOpponentStats!$B:$B,0),COLUMN()-27))</f>
        <v>0.34300000000000003</v>
      </c>
      <c r="AV302" s="39">
        <f>IFERROR(INDEX(AdvancedOpponentStats!$A:$AD,MATCH($A302,AdvancedOpponentStats!$B:$B,0),COLUMN()-27),INDEX(AdvancedOpponentStats!$A:$AD,MATCH($A302&amp;" NCAA",AdvancedOpponentStats!$B:$B,0),COLUMN()-27))</f>
        <v>0.48099999999999998</v>
      </c>
      <c r="AW302" s="39">
        <f>IFERROR(INDEX(AdvancedOpponentStats!$A:$AD,MATCH($A302,AdvancedOpponentStats!$B:$B,0),COLUMN()-27),INDEX(AdvancedOpponentStats!$A:$AD,MATCH($A302&amp;" NCAA",AdvancedOpponentStats!$B:$B,0),COLUMN()-27))</f>
        <v>0.52</v>
      </c>
      <c r="AX302" s="39">
        <f>IFERROR(INDEX(AdvancedOpponentStats!$A:$AD,MATCH($A302,AdvancedOpponentStats!$B:$B,0),COLUMN()-27),INDEX(AdvancedOpponentStats!$A:$AD,MATCH($A302&amp;" NCAA",AdvancedOpponentStats!$B:$B,0),COLUMN()-27))</f>
        <v>51.6</v>
      </c>
      <c r="AY302" s="39">
        <f>IFERROR(INDEX(AdvancedOpponentStats!$A:$AD,MATCH($A302,AdvancedOpponentStats!$B:$B,0),COLUMN()-27),INDEX(AdvancedOpponentStats!$A:$AD,MATCH($A302&amp;" NCAA",AdvancedOpponentStats!$B:$B,0),COLUMN()-27))</f>
        <v>67.8</v>
      </c>
      <c r="AZ302" s="39">
        <f>IFERROR(INDEX(AdvancedOpponentStats!$A:$AD,MATCH($A302,AdvancedOpponentStats!$B:$B,0),COLUMN()-27),INDEX(AdvancedOpponentStats!$A:$AD,MATCH($A302&amp;" NCAA",AdvancedOpponentStats!$B:$B,0),COLUMN()-27))</f>
        <v>9.8000000000000007</v>
      </c>
      <c r="BA302" s="39">
        <f>IFERROR(INDEX(AdvancedOpponentStats!$A:$AD,MATCH($A302,AdvancedOpponentStats!$B:$B,0),COLUMN()-27),INDEX(AdvancedOpponentStats!$A:$AD,MATCH($A302&amp;" NCAA",AdvancedOpponentStats!$B:$B,0),COLUMN()-27))</f>
        <v>10</v>
      </c>
      <c r="BB302" s="39">
        <f>IFERROR(INDEX(AdvancedOpponentStats!$A:$AD,MATCH($A302,AdvancedOpponentStats!$B:$B,0),COLUMN()-27),INDEX(AdvancedOpponentStats!$A:$AD,MATCH($A302&amp;" NCAA",AdvancedOpponentStats!$B:$B,0),COLUMN()-27))</f>
        <v>0.48099999999999998</v>
      </c>
      <c r="BC302" s="39">
        <f>IFERROR(INDEX(AdvancedOpponentStats!$A:$AD,MATCH($A302,AdvancedOpponentStats!$B:$B,0),COLUMN()-27),INDEX(AdvancedOpponentStats!$A:$AD,MATCH($A302&amp;" NCAA",AdvancedOpponentStats!$B:$B,0),COLUMN()-27))</f>
        <v>19.600000000000001</v>
      </c>
      <c r="BD302" s="39">
        <f>IFERROR(INDEX(AdvancedOpponentStats!$A:$AD,MATCH($A302,AdvancedOpponentStats!$B:$B,0),COLUMN()-27),INDEX(AdvancedOpponentStats!$A:$AD,MATCH($A302&amp;" NCAA",AdvancedOpponentStats!$B:$B,0),COLUMN()-27))</f>
        <v>33.299999999999997</v>
      </c>
      <c r="BE302" s="39">
        <f>IFERROR(INDEX(AdvancedOpponentStats!$A:$AD,MATCH($A302,AdvancedOpponentStats!$B:$B,0),COLUMN()-27),INDEX(AdvancedOpponentStats!$A:$AD,MATCH($A302&amp;" NCAA",AdvancedOpponentStats!$B:$B,0),COLUMN()-27))</f>
        <v>0.248</v>
      </c>
      <c r="BF302" s="41">
        <f>IFERROR(INDEX(TeamRankings!$A:$R,MATCH($A302,TeamRankings!$B:$B,0),COLUMN()-49),INDEX(TeamRankings!$A:$R,MATCH($A302&amp;" NCAA",TeamRankings!$B:$B,0),COLUMN()-49))</f>
        <v>3.65</v>
      </c>
      <c r="BG302" s="41">
        <f>IFERROR(INDEX(TeamRankings!$A:$R,MATCH($A302,TeamRankings!$B:$B,0),COLUMN()-48),INDEX(TeamRankings!$A:$R,MATCH($A302&amp;" NCAA",TeamRankings!$B:$B,0),COLUMN()-48))</f>
        <v>10.11</v>
      </c>
      <c r="BH302" s="41">
        <f>IFERROR(INDEX(TeamRankings!$A:$R,MATCH($A302,TeamRankings!$B:$B,0),COLUMN()-47),INDEX(TeamRankings!$A:$R,MATCH($A302&amp;" NCAA",TeamRankings!$B:$B,0),COLUMN()-47))</f>
        <v>3.39</v>
      </c>
      <c r="BI302" s="41">
        <f>IFERROR(INDEX(TeamRankings!$A:$R,MATCH($A302,TeamRankings!$B:$B,0),COLUMN()-47),INDEX(TeamRankings!$A:$R,MATCH($A302&amp;" NCAA",TeamRankings!$B:$B,0),COLUMN()-47))</f>
        <v>10.37</v>
      </c>
      <c r="BJ302" s="41">
        <f>IFERROR(INDEX(TeamRankings!$A:$R,MATCH($A302,TeamRankings!$B:$B,0),COLUMN()-47),INDEX(TeamRankings!$A:$R,MATCH($A302&amp;" NCAA",TeamRankings!$B:$B,0),COLUMN()-47))</f>
        <v>13.76</v>
      </c>
      <c r="BK302" s="41">
        <f>IFERROR(INDEX(TeamRankings!$A:$R,MATCH($A302,TeamRankings!$B:$B,0),COLUMN()-47),INDEX(TeamRankings!$A:$R,MATCH($A302&amp;" NCAA",TeamRankings!$B:$B,0),COLUMN()-47))</f>
        <v>111.54</v>
      </c>
      <c r="BL302" s="41">
        <f>IFERROR(INDEX(TeamRankings!$A:$R,MATCH($A302,TeamRankings!$B:$B,0),COLUMN()-47),INDEX(TeamRankings!$A:$R,MATCH($A302&amp;" NCAA",TeamRankings!$B:$B,0),COLUMN()-47))</f>
        <v>90.87</v>
      </c>
      <c r="BM302" s="41">
        <f>IFERROR(INDEX(TeamRankings!$A:$R,MATCH($A302,TeamRankings!$B:$B,0),COLUMN()-47),INDEX(TeamRankings!$A:$R,MATCH($A302&amp;" NCAA",TeamRankings!$B:$B,0),COLUMN()-47))</f>
        <v>20.68</v>
      </c>
      <c r="BN302">
        <f t="shared" si="78"/>
        <v>53</v>
      </c>
      <c r="BO302">
        <f t="shared" si="79"/>
        <v>27</v>
      </c>
      <c r="BP302">
        <f t="shared" si="65"/>
        <v>69.705882352941174</v>
      </c>
      <c r="BQ302" s="41" t="str">
        <f>INDEX(TeamRankings!$A:$R,MATCH($A302,TeamRankings!$B:$B,0),3)</f>
        <v>ACC</v>
      </c>
      <c r="BR302" s="40">
        <f t="shared" si="66"/>
        <v>5.4000000000000057</v>
      </c>
      <c r="BS302" s="40">
        <f t="shared" si="67"/>
        <v>2.4999999999999967E-2</v>
      </c>
      <c r="BT302" s="40">
        <f t="shared" si="68"/>
        <v>-4.8999999999999988E-2</v>
      </c>
      <c r="BU302" s="40">
        <f t="shared" si="69"/>
        <v>9.000000000000008E-3</v>
      </c>
      <c r="BV302" s="40">
        <f t="shared" si="70"/>
        <v>-3.2000000000000028</v>
      </c>
      <c r="BW302" s="40">
        <f t="shared" si="71"/>
        <v>-17.299999999999997</v>
      </c>
      <c r="BX302" s="40">
        <f t="shared" si="72"/>
        <v>2.2999999999999989</v>
      </c>
      <c r="BY302" s="40">
        <f t="shared" si="73"/>
        <v>6.8000000000000007</v>
      </c>
      <c r="BZ302" s="40">
        <f t="shared" si="74"/>
        <v>1.5000000000000013E-2</v>
      </c>
      <c r="CA302" s="40">
        <f t="shared" si="75"/>
        <v>-3.7000000000000011</v>
      </c>
      <c r="CB302" s="40">
        <f t="shared" si="76"/>
        <v>-3.2999999999999972</v>
      </c>
      <c r="CC302" s="40">
        <f t="shared" si="77"/>
        <v>4.0000000000000036E-3</v>
      </c>
    </row>
    <row r="303" spans="1:81" x14ac:dyDescent="0.25">
      <c r="A303" t="s">
        <v>423</v>
      </c>
      <c r="B303">
        <f>IFERROR(INDEX(BasicStats!$A:$AH,MATCH($A303,BasicStats!$B:$B,0),COLUMN()+1),INDEX(BasicStats!$A:$AH,MATCH($A303&amp;" NCAA",BasicStats!$B:$B,0),COLUMN()+1))</f>
        <v>33</v>
      </c>
      <c r="C303">
        <f>IFERROR(INDEX(BasicStats!$A:$AH,MATCH($A303,BasicStats!$B:$B,0),COLUMN()+1),INDEX(BasicStats!$A:$AH,MATCH($A303&amp;" NCAA",BasicStats!$B:$B,0),COLUMN()+1))</f>
        <v>23</v>
      </c>
      <c r="D303">
        <f>IFERROR(INDEX(BasicStats!$A:$AH,MATCH($A303,BasicStats!$B:$B,0),COLUMN()+1),INDEX(BasicStats!$A:$AH,MATCH($A303&amp;" NCAA",BasicStats!$B:$B,0),COLUMN()+1))</f>
        <v>10</v>
      </c>
      <c r="E303">
        <f>IFERROR(INDEX(BasicStats!$A:$AH,MATCH($A303,BasicStats!$B:$B,0),COLUMN()+1),INDEX(BasicStats!$A:$AH,MATCH($A303&amp;" NCAA",BasicStats!$B:$B,0),COLUMN()+1))</f>
        <v>0.69699999999999995</v>
      </c>
      <c r="F303">
        <f>IFERROR(INDEX(BasicStats!$A:$AH,MATCH($A303,BasicStats!$B:$B,0),COLUMN()+1),INDEX(BasicStats!$A:$AH,MATCH($A303&amp;" NCAA",BasicStats!$B:$B,0),COLUMN()+1))</f>
        <v>8.18</v>
      </c>
      <c r="G303">
        <f>IFERROR(INDEX(BasicStats!$A:$AH,MATCH($A303,BasicStats!$B:$B,0),COLUMN()+1),INDEX(BasicStats!$A:$AH,MATCH($A303&amp;" NCAA",BasicStats!$B:$B,0),COLUMN()+1))</f>
        <v>4.93</v>
      </c>
      <c r="H303">
        <f>IFERROR(INDEX(BasicStats!$A:$AH,MATCH($A303,BasicStats!$B:$B,0),COLUMN()+1),INDEX(BasicStats!$A:$AH,MATCH($A303&amp;" NCAA",BasicStats!$B:$B,0),COLUMN()+1))</f>
        <v>13</v>
      </c>
      <c r="I303">
        <f>IFERROR(INDEX(BasicStats!$A:$AH,MATCH($A303,BasicStats!$B:$B,0),COLUMN()+1),INDEX(BasicStats!$A:$AH,MATCH($A303&amp;" NCAA",BasicStats!$B:$B,0),COLUMN()+1))</f>
        <v>5</v>
      </c>
      <c r="J303">
        <f>IFERROR(INDEX(BasicStats!$A:$AH,MATCH($A303,BasicStats!$B:$B,0),COLUMN()+1),INDEX(BasicStats!$A:$AH,MATCH($A303&amp;" NCAA",BasicStats!$B:$B,0),COLUMN()+1))</f>
        <v>13</v>
      </c>
      <c r="K303">
        <f>IFERROR(INDEX(BasicStats!$A:$AH,MATCH($A303,BasicStats!$B:$B,0),COLUMN()+1),INDEX(BasicStats!$A:$AH,MATCH($A303&amp;" NCAA",BasicStats!$B:$B,0),COLUMN()+1))</f>
        <v>2</v>
      </c>
      <c r="L303">
        <f>IFERROR(INDEX(BasicStats!$A:$AH,MATCH($A303,BasicStats!$B:$B,0),COLUMN()+1),INDEX(BasicStats!$A:$AH,MATCH($A303&amp;" NCAA",BasicStats!$B:$B,0),COLUMN()+1))</f>
        <v>8</v>
      </c>
      <c r="M303">
        <f>IFERROR(INDEX(BasicStats!$A:$AH,MATCH($A303,BasicStats!$B:$B,0),COLUMN()+1),INDEX(BasicStats!$A:$AH,MATCH($A303&amp;" NCAA",BasicStats!$B:$B,0),COLUMN()+1))</f>
        <v>5</v>
      </c>
      <c r="N303">
        <f>IFERROR(INDEX(BasicStats!$A:$AH,MATCH($A303,BasicStats!$B:$B,0),COLUMN()+1),INDEX(BasicStats!$A:$AH,MATCH($A303&amp;" NCAA",BasicStats!$B:$B,0),COLUMN()+1))</f>
        <v>2465</v>
      </c>
      <c r="O303">
        <f>IFERROR(INDEX(BasicStats!$A:$AH,MATCH($A303,BasicStats!$B:$B,0),COLUMN()+1),INDEX(BasicStats!$A:$AH,MATCH($A303&amp;" NCAA",BasicStats!$B:$B,0),COLUMN()+1))</f>
        <v>2358</v>
      </c>
      <c r="P303">
        <f>IFERROR(INDEX(BasicStats!$A:$AH,MATCH($A303,BasicStats!$B:$B,0),COLUMN()+1),INDEX(BasicStats!$A:$AH,MATCH($A303&amp;" NCAA",BasicStats!$B:$B,0),COLUMN()+1))</f>
        <v>0</v>
      </c>
      <c r="Q303">
        <f>IFERROR(INDEX(BasicStats!$A:$AH,MATCH($A303,BasicStats!$B:$B,0),COLUMN()+1),INDEX(BasicStats!$A:$AH,MATCH($A303&amp;" NCAA",BasicStats!$B:$B,0),COLUMN()+1))</f>
        <v>1340</v>
      </c>
      <c r="R303">
        <f>IFERROR(INDEX(BasicStats!$A:$AH,MATCH($A303,BasicStats!$B:$B,0),COLUMN()+1),INDEX(BasicStats!$A:$AH,MATCH($A303&amp;" NCAA",BasicStats!$B:$B,0),COLUMN()+1))</f>
        <v>873</v>
      </c>
      <c r="S303">
        <f>IFERROR(INDEX(BasicStats!$A:$AH,MATCH($A303,BasicStats!$B:$B,0),COLUMN()+1),INDEX(BasicStats!$A:$AH,MATCH($A303&amp;" NCAA",BasicStats!$B:$B,0),COLUMN()+1))</f>
        <v>1998</v>
      </c>
      <c r="T303">
        <f>IFERROR(INDEX(BasicStats!$A:$AH,MATCH($A303,BasicStats!$B:$B,0),COLUMN()+1),INDEX(BasicStats!$A:$AH,MATCH($A303&amp;" NCAA",BasicStats!$B:$B,0),COLUMN()+1))</f>
        <v>0.437</v>
      </c>
      <c r="U303">
        <f>IFERROR(INDEX(BasicStats!$A:$AH,MATCH($A303,BasicStats!$B:$B,0),COLUMN()+1),INDEX(BasicStats!$A:$AH,MATCH($A303&amp;" NCAA",BasicStats!$B:$B,0),COLUMN()+1))</f>
        <v>247</v>
      </c>
      <c r="V303">
        <f>IFERROR(INDEX(BasicStats!$A:$AH,MATCH($A303,BasicStats!$B:$B,0),COLUMN()+1),INDEX(BasicStats!$A:$AH,MATCH($A303&amp;" NCAA",BasicStats!$B:$B,0),COLUMN()+1))</f>
        <v>748</v>
      </c>
      <c r="W303">
        <f>IFERROR(INDEX(BasicStats!$A:$AH,MATCH($A303,BasicStats!$B:$B,0),COLUMN()+1),INDEX(BasicStats!$A:$AH,MATCH($A303&amp;" NCAA",BasicStats!$B:$B,0),COLUMN()+1))</f>
        <v>0.33</v>
      </c>
      <c r="X303">
        <f>IFERROR(INDEX(BasicStats!$A:$AH,MATCH($A303,BasicStats!$B:$B,0),COLUMN()+1),INDEX(BasicStats!$A:$AH,MATCH($A303&amp;" NCAA",BasicStats!$B:$B,0),COLUMN()+1))</f>
        <v>472</v>
      </c>
      <c r="Y303">
        <f>IFERROR(INDEX(BasicStats!$A:$AH,MATCH($A303,BasicStats!$B:$B,0),COLUMN()+1),INDEX(BasicStats!$A:$AH,MATCH($A303&amp;" NCAA",BasicStats!$B:$B,0),COLUMN()+1))</f>
        <v>649</v>
      </c>
      <c r="Z303">
        <f>IFERROR(INDEX(BasicStats!$A:$AH,MATCH($A303,BasicStats!$B:$B,0),COLUMN()+1),INDEX(BasicStats!$A:$AH,MATCH($A303&amp;" NCAA",BasicStats!$B:$B,0),COLUMN()+1))</f>
        <v>0.72699999999999998</v>
      </c>
      <c r="AA303">
        <f>IFERROR(INDEX(BasicStats!$A:$AH,MATCH($A303,BasicStats!$B:$B,0),COLUMN()+1),INDEX(BasicStats!$A:$AH,MATCH($A303&amp;" NCAA",BasicStats!$B:$B,0),COLUMN()+1))</f>
        <v>316</v>
      </c>
      <c r="AB303">
        <f>IFERROR(INDEX(BasicStats!$A:$AH,MATCH($A303,BasicStats!$B:$B,0),COLUMN()+1),INDEX(BasicStats!$A:$AH,MATCH($A303&amp;" NCAA",BasicStats!$B:$B,0),COLUMN()+1))</f>
        <v>1136</v>
      </c>
      <c r="AC303">
        <f>IFERROR(INDEX(BasicStats!$A:$AH,MATCH($A303,BasicStats!$B:$B,0),COLUMN()+1),INDEX(BasicStats!$A:$AH,MATCH($A303&amp;" NCAA",BasicStats!$B:$B,0),COLUMN()+1))</f>
        <v>476</v>
      </c>
      <c r="AD303">
        <f>IFERROR(INDEX(BasicStats!$A:$AH,MATCH($A303,BasicStats!$B:$B,0),COLUMN()+1),INDEX(BasicStats!$A:$AH,MATCH($A303&amp;" NCAA",BasicStats!$B:$B,0),COLUMN()+1))</f>
        <v>284</v>
      </c>
      <c r="AE303">
        <f>IFERROR(INDEX(BasicStats!$A:$AH,MATCH($A303,BasicStats!$B:$B,0),COLUMN()+1),INDEX(BasicStats!$A:$AH,MATCH($A303&amp;" NCAA",BasicStats!$B:$B,0),COLUMN()+1))</f>
        <v>73</v>
      </c>
      <c r="AF303">
        <f>IFERROR(INDEX(BasicStats!$A:$AH,MATCH($A303,BasicStats!$B:$B,0),COLUMN()+1),INDEX(BasicStats!$A:$AH,MATCH($A303&amp;" NCAA",BasicStats!$B:$B,0),COLUMN()+1))</f>
        <v>368</v>
      </c>
      <c r="AG303" s="38">
        <f>IFERROR(INDEX(AdvancedStats!$A:$AD,MATCH($A303,AdvancedStats!$B:$B,0),COLUMN()-15),INDEX(AdvancedStats!$A:$AD,MATCH($A303&amp;" NCAA",AdvancedStats!$B:$B,0),COLUMN()-15))</f>
        <v>70.5</v>
      </c>
      <c r="AH303" s="38">
        <f>IFERROR(INDEX(AdvancedStats!$A:$AD,MATCH($A303,AdvancedStats!$B:$B,0),COLUMN()-15),INDEX(AdvancedStats!$A:$AD,MATCH($A303&amp;" NCAA",AdvancedStats!$B:$B,0),COLUMN()-15))</f>
        <v>104.4</v>
      </c>
      <c r="AI303" s="38">
        <f>IFERROR(INDEX(AdvancedStats!$A:$AD,MATCH($A303,AdvancedStats!$B:$B,0),COLUMN()-15),INDEX(AdvancedStats!$A:$AD,MATCH($A303&amp;" NCAA",AdvancedStats!$B:$B,0),COLUMN()-15))</f>
        <v>0.32500000000000001</v>
      </c>
      <c r="AJ303" s="38">
        <f>IFERROR(INDEX(AdvancedStats!$A:$AD,MATCH($A303,AdvancedStats!$B:$B,0),COLUMN()-15),INDEX(AdvancedStats!$A:$AD,MATCH($A303&amp;" NCAA",AdvancedStats!$B:$B,0),COLUMN()-15))</f>
        <v>0.374</v>
      </c>
      <c r="AK303" s="38">
        <f>IFERROR(INDEX(AdvancedStats!$A:$AD,MATCH($A303,AdvancedStats!$B:$B,0),COLUMN()-15),INDEX(AdvancedStats!$A:$AD,MATCH($A303&amp;" NCAA",AdvancedStats!$B:$B,0),COLUMN()-15))</f>
        <v>0.53400000000000003</v>
      </c>
      <c r="AL303" s="38">
        <f>IFERROR(INDEX(AdvancedStats!$A:$AD,MATCH($A303,AdvancedStats!$B:$B,0),COLUMN()-15),INDEX(AdvancedStats!$A:$AD,MATCH($A303&amp;" NCAA",AdvancedStats!$B:$B,0),COLUMN()-15))</f>
        <v>48.2</v>
      </c>
      <c r="AM303" s="38">
        <f>IFERROR(INDEX(AdvancedStats!$A:$AD,MATCH($A303,AdvancedStats!$B:$B,0),COLUMN()-15),INDEX(AdvancedStats!$A:$AD,MATCH($A303&amp;" NCAA",AdvancedStats!$B:$B,0),COLUMN()-15))</f>
        <v>54.5</v>
      </c>
      <c r="AN303" s="38">
        <f>IFERROR(INDEX(AdvancedStats!$A:$AD,MATCH($A303,AdvancedStats!$B:$B,0),COLUMN()-15),INDEX(AdvancedStats!$A:$AD,MATCH($A303&amp;" NCAA",AdvancedStats!$B:$B,0),COLUMN()-15))</f>
        <v>12</v>
      </c>
      <c r="AO303" s="38">
        <f>IFERROR(INDEX(AdvancedStats!$A:$AD,MATCH($A303,AdvancedStats!$B:$B,0),COLUMN()-15),INDEX(AdvancedStats!$A:$AD,MATCH($A303&amp;" NCAA",AdvancedStats!$B:$B,0),COLUMN()-15))</f>
        <v>6.2</v>
      </c>
      <c r="AP303" s="38">
        <f>IFERROR(INDEX(AdvancedStats!$A:$AD,MATCH($A303,AdvancedStats!$B:$B,0),COLUMN()-15),INDEX(AdvancedStats!$A:$AD,MATCH($A303&amp;" NCAA",AdvancedStats!$B:$B,0),COLUMN()-15))</f>
        <v>0.499</v>
      </c>
      <c r="AQ303" s="38">
        <f>IFERROR(INDEX(AdvancedStats!$A:$AD,MATCH($A303,AdvancedStats!$B:$B,0),COLUMN()-15),INDEX(AdvancedStats!$A:$AD,MATCH($A303&amp;" NCAA",AdvancedStats!$B:$B,0),COLUMN()-15))</f>
        <v>13.8</v>
      </c>
      <c r="AR303" s="38">
        <f>IFERROR(INDEX(AdvancedStats!$A:$AD,MATCH($A303,AdvancedStats!$B:$B,0),COLUMN()-15),INDEX(AdvancedStats!$A:$AD,MATCH($A303&amp;" NCAA",AdvancedStats!$B:$B,0),COLUMN()-15))</f>
        <v>26.1</v>
      </c>
      <c r="AS303" s="38">
        <f>IFERROR(INDEX(AdvancedStats!$A:$AD,MATCH($A303,AdvancedStats!$B:$B,0),COLUMN()-15),INDEX(AdvancedStats!$A:$AD,MATCH($A303&amp;" NCAA",AdvancedStats!$B:$B,0),COLUMN()-15))</f>
        <v>0.23599999999999999</v>
      </c>
      <c r="AT303" s="39">
        <f>IFERROR(INDEX(AdvancedOpponentStats!$A:$AD,MATCH($A303,AdvancedOpponentStats!$B:$B,0),COLUMN()-27),INDEX(AdvancedOpponentStats!$A:$AD,MATCH($A303&amp;" NCAA",AdvancedOpponentStats!$B:$B,0),COLUMN()-27))</f>
        <v>99.9</v>
      </c>
      <c r="AU303" s="39">
        <f>IFERROR(INDEX(AdvancedOpponentStats!$A:$AD,MATCH($A303,AdvancedOpponentStats!$B:$B,0),COLUMN()-27),INDEX(AdvancedOpponentStats!$A:$AD,MATCH($A303&amp;" NCAA",AdvancedOpponentStats!$B:$B,0),COLUMN()-27))</f>
        <v>0.33900000000000002</v>
      </c>
      <c r="AV303" s="39">
        <f>IFERROR(INDEX(AdvancedOpponentStats!$A:$AD,MATCH($A303,AdvancedOpponentStats!$B:$B,0),COLUMN()-27),INDEX(AdvancedOpponentStats!$A:$AD,MATCH($A303&amp;" NCAA",AdvancedOpponentStats!$B:$B,0),COLUMN()-27))</f>
        <v>0.38300000000000001</v>
      </c>
      <c r="AW303" s="39">
        <f>IFERROR(INDEX(AdvancedOpponentStats!$A:$AD,MATCH($A303,AdvancedOpponentStats!$B:$B,0),COLUMN()-27),INDEX(AdvancedOpponentStats!$A:$AD,MATCH($A303&amp;" NCAA",AdvancedOpponentStats!$B:$B,0),COLUMN()-27))</f>
        <v>0.53500000000000003</v>
      </c>
      <c r="AX303" s="39">
        <f>IFERROR(INDEX(AdvancedOpponentStats!$A:$AD,MATCH($A303,AdvancedOpponentStats!$B:$B,0),COLUMN()-27),INDEX(AdvancedOpponentStats!$A:$AD,MATCH($A303&amp;" NCAA",AdvancedOpponentStats!$B:$B,0),COLUMN()-27))</f>
        <v>51.8</v>
      </c>
      <c r="AY303" s="39">
        <f>IFERROR(INDEX(AdvancedOpponentStats!$A:$AD,MATCH($A303,AdvancedOpponentStats!$B:$B,0),COLUMN()-27),INDEX(AdvancedOpponentStats!$A:$AD,MATCH($A303&amp;" NCAA",AdvancedOpponentStats!$B:$B,0),COLUMN()-27))</f>
        <v>50.1</v>
      </c>
      <c r="AZ303" s="39">
        <f>IFERROR(INDEX(AdvancedOpponentStats!$A:$AD,MATCH($A303,AdvancedOpponentStats!$B:$B,0),COLUMN()-27),INDEX(AdvancedOpponentStats!$A:$AD,MATCH($A303&amp;" NCAA",AdvancedOpponentStats!$B:$B,0),COLUMN()-27))</f>
        <v>7.7</v>
      </c>
      <c r="BA303" s="39">
        <f>IFERROR(INDEX(AdvancedOpponentStats!$A:$AD,MATCH($A303,AdvancedOpponentStats!$B:$B,0),COLUMN()-27),INDEX(AdvancedOpponentStats!$A:$AD,MATCH($A303&amp;" NCAA",AdvancedOpponentStats!$B:$B,0),COLUMN()-27))</f>
        <v>6.8</v>
      </c>
      <c r="BB303" s="39">
        <f>IFERROR(INDEX(AdvancedOpponentStats!$A:$AD,MATCH($A303,AdvancedOpponentStats!$B:$B,0),COLUMN()-27),INDEX(AdvancedOpponentStats!$A:$AD,MATCH($A303&amp;" NCAA",AdvancedOpponentStats!$B:$B,0),COLUMN()-27))</f>
        <v>0.50600000000000001</v>
      </c>
      <c r="BC303" s="39">
        <f>IFERROR(INDEX(AdvancedOpponentStats!$A:$AD,MATCH($A303,AdvancedOpponentStats!$B:$B,0),COLUMN()-27),INDEX(AdvancedOpponentStats!$A:$AD,MATCH($A303&amp;" NCAA",AdvancedOpponentStats!$B:$B,0),COLUMN()-27))</f>
        <v>18</v>
      </c>
      <c r="BD303" s="39">
        <f>IFERROR(INDEX(AdvancedOpponentStats!$A:$AD,MATCH($A303,AdvancedOpponentStats!$B:$B,0),COLUMN()-27),INDEX(AdvancedOpponentStats!$A:$AD,MATCH($A303&amp;" NCAA",AdvancedOpponentStats!$B:$B,0),COLUMN()-27))</f>
        <v>28.4</v>
      </c>
      <c r="BE303" s="39">
        <f>IFERROR(INDEX(AdvancedOpponentStats!$A:$AD,MATCH($A303,AdvancedOpponentStats!$B:$B,0),COLUMN()-27),INDEX(AdvancedOpponentStats!$A:$AD,MATCH($A303&amp;" NCAA",AdvancedOpponentStats!$B:$B,0),COLUMN()-27))</f>
        <v>0.23</v>
      </c>
      <c r="BF303" s="41">
        <f>IFERROR(INDEX(TeamRankings!$A:$R,MATCH($A303,TeamRankings!$B:$B,0),COLUMN()-49),INDEX(TeamRankings!$A:$R,MATCH($A303&amp;" NCAA",TeamRankings!$B:$B,0),COLUMN()-49))</f>
        <v>3.24</v>
      </c>
      <c r="BG303" s="41">
        <f>IFERROR(INDEX(TeamRankings!$A:$R,MATCH($A303,TeamRankings!$B:$B,0),COLUMN()-48),INDEX(TeamRankings!$A:$R,MATCH($A303&amp;" NCAA",TeamRankings!$B:$B,0),COLUMN()-48))</f>
        <v>4.93</v>
      </c>
      <c r="BH303" s="41">
        <f>IFERROR(INDEX(TeamRankings!$A:$R,MATCH($A303,TeamRankings!$B:$B,0),COLUMN()-47),INDEX(TeamRankings!$A:$R,MATCH($A303&amp;" NCAA",TeamRankings!$B:$B,0),COLUMN()-47))</f>
        <v>5.56</v>
      </c>
      <c r="BI303" s="41">
        <f>IFERROR(INDEX(TeamRankings!$A:$R,MATCH($A303,TeamRankings!$B:$B,0),COLUMN()-47),INDEX(TeamRankings!$A:$R,MATCH($A303&amp;" NCAA",TeamRankings!$B:$B,0),COLUMN()-47))</f>
        <v>2.62</v>
      </c>
      <c r="BJ303" s="41">
        <f>IFERROR(INDEX(TeamRankings!$A:$R,MATCH($A303,TeamRankings!$B:$B,0),COLUMN()-47),INDEX(TeamRankings!$A:$R,MATCH($A303&amp;" NCAA",TeamRankings!$B:$B,0),COLUMN()-47))</f>
        <v>8.18</v>
      </c>
      <c r="BK303" s="41">
        <f>IFERROR(INDEX(TeamRankings!$A:$R,MATCH($A303,TeamRankings!$B:$B,0),COLUMN()-47),INDEX(TeamRankings!$A:$R,MATCH($A303&amp;" NCAA",TeamRankings!$B:$B,0),COLUMN()-47))</f>
        <v>109.42</v>
      </c>
      <c r="BL303" s="41">
        <f>IFERROR(INDEX(TeamRankings!$A:$R,MATCH($A303,TeamRankings!$B:$B,0),COLUMN()-47),INDEX(TeamRankings!$A:$R,MATCH($A303&amp;" NCAA",TeamRankings!$B:$B,0),COLUMN()-47))</f>
        <v>97.3</v>
      </c>
      <c r="BM303" s="41">
        <f>IFERROR(INDEX(TeamRankings!$A:$R,MATCH($A303,TeamRankings!$B:$B,0),COLUMN()-47),INDEX(TeamRankings!$A:$R,MATCH($A303&amp;" NCAA",TeamRankings!$B:$B,0),COLUMN()-47))</f>
        <v>12.13</v>
      </c>
      <c r="BN303">
        <f t="shared" si="78"/>
        <v>78</v>
      </c>
      <c r="BO303">
        <f t="shared" si="79"/>
        <v>78</v>
      </c>
      <c r="BP303">
        <f t="shared" si="65"/>
        <v>74.696969696969703</v>
      </c>
      <c r="BQ303" s="41" t="str">
        <f>INDEX(TeamRankings!$A:$R,MATCH($A303,TeamRankings!$B:$B,0),3)</f>
        <v>AAC</v>
      </c>
      <c r="BR303" s="40">
        <f t="shared" si="66"/>
        <v>4.5</v>
      </c>
      <c r="BS303" s="40">
        <f t="shared" si="67"/>
        <v>-1.4000000000000012E-2</v>
      </c>
      <c r="BT303" s="40">
        <f t="shared" si="68"/>
        <v>-9.000000000000008E-3</v>
      </c>
      <c r="BU303" s="40">
        <f t="shared" si="69"/>
        <v>-1.0000000000000009E-3</v>
      </c>
      <c r="BV303" s="40">
        <f t="shared" si="70"/>
        <v>-3.5999999999999943</v>
      </c>
      <c r="BW303" s="40">
        <f t="shared" si="71"/>
        <v>4.3999999999999986</v>
      </c>
      <c r="BX303" s="40">
        <f t="shared" si="72"/>
        <v>4.3</v>
      </c>
      <c r="BY303" s="40">
        <f t="shared" si="73"/>
        <v>-0.59999999999999964</v>
      </c>
      <c r="BZ303" s="40">
        <f t="shared" si="74"/>
        <v>-7.0000000000000062E-3</v>
      </c>
      <c r="CA303" s="40">
        <f t="shared" si="75"/>
        <v>-4.1999999999999993</v>
      </c>
      <c r="CB303" s="40">
        <f t="shared" si="76"/>
        <v>-2.2999999999999972</v>
      </c>
      <c r="CC303" s="40">
        <f t="shared" si="77"/>
        <v>5.9999999999999776E-3</v>
      </c>
    </row>
    <row r="304" spans="1:81" x14ac:dyDescent="0.25">
      <c r="A304" t="s">
        <v>424</v>
      </c>
      <c r="B304">
        <f>IFERROR(INDEX(BasicStats!$A:$AH,MATCH($A304,BasicStats!$B:$B,0),COLUMN()+1),INDEX(BasicStats!$A:$AH,MATCH($A304&amp;" NCAA",BasicStats!$B:$B,0),COLUMN()+1))</f>
        <v>31</v>
      </c>
      <c r="C304">
        <f>IFERROR(INDEX(BasicStats!$A:$AH,MATCH($A304,BasicStats!$B:$B,0),COLUMN()+1),INDEX(BasicStats!$A:$AH,MATCH($A304&amp;" NCAA",BasicStats!$B:$B,0),COLUMN()+1))</f>
        <v>12</v>
      </c>
      <c r="D304">
        <f>IFERROR(INDEX(BasicStats!$A:$AH,MATCH($A304,BasicStats!$B:$B,0),COLUMN()+1),INDEX(BasicStats!$A:$AH,MATCH($A304&amp;" NCAA",BasicStats!$B:$B,0),COLUMN()+1))</f>
        <v>19</v>
      </c>
      <c r="E304">
        <f>IFERROR(INDEX(BasicStats!$A:$AH,MATCH($A304,BasicStats!$B:$B,0),COLUMN()+1),INDEX(BasicStats!$A:$AH,MATCH($A304&amp;" NCAA",BasicStats!$B:$B,0),COLUMN()+1))</f>
        <v>0.38700000000000001</v>
      </c>
      <c r="F304">
        <f>IFERROR(INDEX(BasicStats!$A:$AH,MATCH($A304,BasicStats!$B:$B,0),COLUMN()+1),INDEX(BasicStats!$A:$AH,MATCH($A304&amp;" NCAA",BasicStats!$B:$B,0),COLUMN()+1))</f>
        <v>-10.92</v>
      </c>
      <c r="G304">
        <f>IFERROR(INDEX(BasicStats!$A:$AH,MATCH($A304,BasicStats!$B:$B,0),COLUMN()+1),INDEX(BasicStats!$A:$AH,MATCH($A304&amp;" NCAA",BasicStats!$B:$B,0),COLUMN()+1))</f>
        <v>-4.3</v>
      </c>
      <c r="H304">
        <f>IFERROR(INDEX(BasicStats!$A:$AH,MATCH($A304,BasicStats!$B:$B,0),COLUMN()+1),INDEX(BasicStats!$A:$AH,MATCH($A304&amp;" NCAA",BasicStats!$B:$B,0),COLUMN()+1))</f>
        <v>6</v>
      </c>
      <c r="I304">
        <f>IFERROR(INDEX(BasicStats!$A:$AH,MATCH($A304,BasicStats!$B:$B,0),COLUMN()+1),INDEX(BasicStats!$A:$AH,MATCH($A304&amp;" NCAA",BasicStats!$B:$B,0),COLUMN()+1))</f>
        <v>12</v>
      </c>
      <c r="J304">
        <f>IFERROR(INDEX(BasicStats!$A:$AH,MATCH($A304,BasicStats!$B:$B,0),COLUMN()+1),INDEX(BasicStats!$A:$AH,MATCH($A304&amp;" NCAA",BasicStats!$B:$B,0),COLUMN()+1))</f>
        <v>10</v>
      </c>
      <c r="K304">
        <f>IFERROR(INDEX(BasicStats!$A:$AH,MATCH($A304,BasicStats!$B:$B,0),COLUMN()+1),INDEX(BasicStats!$A:$AH,MATCH($A304&amp;" NCAA",BasicStats!$B:$B,0),COLUMN()+1))</f>
        <v>4</v>
      </c>
      <c r="L304">
        <f>IFERROR(INDEX(BasicStats!$A:$AH,MATCH($A304,BasicStats!$B:$B,0),COLUMN()+1),INDEX(BasicStats!$A:$AH,MATCH($A304&amp;" NCAA",BasicStats!$B:$B,0),COLUMN()+1))</f>
        <v>1</v>
      </c>
      <c r="M304">
        <f>IFERROR(INDEX(BasicStats!$A:$AH,MATCH($A304,BasicStats!$B:$B,0),COLUMN()+1),INDEX(BasicStats!$A:$AH,MATCH($A304&amp;" NCAA",BasicStats!$B:$B,0),COLUMN()+1))</f>
        <v>14</v>
      </c>
      <c r="N304">
        <f>IFERROR(INDEX(BasicStats!$A:$AH,MATCH($A304,BasicStats!$B:$B,0),COLUMN()+1),INDEX(BasicStats!$A:$AH,MATCH($A304&amp;" NCAA",BasicStats!$B:$B,0),COLUMN()+1))</f>
        <v>2356</v>
      </c>
      <c r="O304">
        <f>IFERROR(INDEX(BasicStats!$A:$AH,MATCH($A304,BasicStats!$B:$B,0),COLUMN()+1),INDEX(BasicStats!$A:$AH,MATCH($A304&amp;" NCAA",BasicStats!$B:$B,0),COLUMN()+1))</f>
        <v>2486</v>
      </c>
      <c r="P304">
        <f>IFERROR(INDEX(BasicStats!$A:$AH,MATCH($A304,BasicStats!$B:$B,0),COLUMN()+1),INDEX(BasicStats!$A:$AH,MATCH($A304&amp;" NCAA",BasicStats!$B:$B,0),COLUMN()+1))</f>
        <v>0</v>
      </c>
      <c r="Q304">
        <f>IFERROR(INDEX(BasicStats!$A:$AH,MATCH($A304,BasicStats!$B:$B,0),COLUMN()+1),INDEX(BasicStats!$A:$AH,MATCH($A304&amp;" NCAA",BasicStats!$B:$B,0),COLUMN()+1))</f>
        <v>1250</v>
      </c>
      <c r="R304">
        <f>IFERROR(INDEX(BasicStats!$A:$AH,MATCH($A304,BasicStats!$B:$B,0),COLUMN()+1),INDEX(BasicStats!$A:$AH,MATCH($A304&amp;" NCAA",BasicStats!$B:$B,0),COLUMN()+1))</f>
        <v>854</v>
      </c>
      <c r="S304">
        <f>IFERROR(INDEX(BasicStats!$A:$AH,MATCH($A304,BasicStats!$B:$B,0),COLUMN()+1),INDEX(BasicStats!$A:$AH,MATCH($A304&amp;" NCAA",BasicStats!$B:$B,0),COLUMN()+1))</f>
        <v>1915</v>
      </c>
      <c r="T304">
        <f>IFERROR(INDEX(BasicStats!$A:$AH,MATCH($A304,BasicStats!$B:$B,0),COLUMN()+1),INDEX(BasicStats!$A:$AH,MATCH($A304&amp;" NCAA",BasicStats!$B:$B,0),COLUMN()+1))</f>
        <v>0.44600000000000001</v>
      </c>
      <c r="U304">
        <f>IFERROR(INDEX(BasicStats!$A:$AH,MATCH($A304,BasicStats!$B:$B,0),COLUMN()+1),INDEX(BasicStats!$A:$AH,MATCH($A304&amp;" NCAA",BasicStats!$B:$B,0),COLUMN()+1))</f>
        <v>250</v>
      </c>
      <c r="V304">
        <f>IFERROR(INDEX(BasicStats!$A:$AH,MATCH($A304,BasicStats!$B:$B,0),COLUMN()+1),INDEX(BasicStats!$A:$AH,MATCH($A304&amp;" NCAA",BasicStats!$B:$B,0),COLUMN()+1))</f>
        <v>726</v>
      </c>
      <c r="W304">
        <f>IFERROR(INDEX(BasicStats!$A:$AH,MATCH($A304,BasicStats!$B:$B,0),COLUMN()+1),INDEX(BasicStats!$A:$AH,MATCH($A304&amp;" NCAA",BasicStats!$B:$B,0),COLUMN()+1))</f>
        <v>0.34399999999999997</v>
      </c>
      <c r="X304">
        <f>IFERROR(INDEX(BasicStats!$A:$AH,MATCH($A304,BasicStats!$B:$B,0),COLUMN()+1),INDEX(BasicStats!$A:$AH,MATCH($A304&amp;" NCAA",BasicStats!$B:$B,0),COLUMN()+1))</f>
        <v>398</v>
      </c>
      <c r="Y304">
        <f>IFERROR(INDEX(BasicStats!$A:$AH,MATCH($A304,BasicStats!$B:$B,0),COLUMN()+1),INDEX(BasicStats!$A:$AH,MATCH($A304&amp;" NCAA",BasicStats!$B:$B,0),COLUMN()+1))</f>
        <v>528</v>
      </c>
      <c r="Z304">
        <f>IFERROR(INDEX(BasicStats!$A:$AH,MATCH($A304,BasicStats!$B:$B,0),COLUMN()+1),INDEX(BasicStats!$A:$AH,MATCH($A304&amp;" NCAA",BasicStats!$B:$B,0),COLUMN()+1))</f>
        <v>0.754</v>
      </c>
      <c r="AA304">
        <f>IFERROR(INDEX(BasicStats!$A:$AH,MATCH($A304,BasicStats!$B:$B,0),COLUMN()+1),INDEX(BasicStats!$A:$AH,MATCH($A304&amp;" NCAA",BasicStats!$B:$B,0),COLUMN()+1))</f>
        <v>351</v>
      </c>
      <c r="AB304">
        <f>IFERROR(INDEX(BasicStats!$A:$AH,MATCH($A304,BasicStats!$B:$B,0),COLUMN()+1),INDEX(BasicStats!$A:$AH,MATCH($A304&amp;" NCAA",BasicStats!$B:$B,0),COLUMN()+1))</f>
        <v>1062</v>
      </c>
      <c r="AC304">
        <f>IFERROR(INDEX(BasicStats!$A:$AH,MATCH($A304,BasicStats!$B:$B,0),COLUMN()+1),INDEX(BasicStats!$A:$AH,MATCH($A304&amp;" NCAA",BasicStats!$B:$B,0),COLUMN()+1))</f>
        <v>441</v>
      </c>
      <c r="AD304">
        <f>IFERROR(INDEX(BasicStats!$A:$AH,MATCH($A304,BasicStats!$B:$B,0),COLUMN()+1),INDEX(BasicStats!$A:$AH,MATCH($A304&amp;" NCAA",BasicStats!$B:$B,0),COLUMN()+1))</f>
        <v>223</v>
      </c>
      <c r="AE304">
        <f>IFERROR(INDEX(BasicStats!$A:$AH,MATCH($A304,BasicStats!$B:$B,0),COLUMN()+1),INDEX(BasicStats!$A:$AH,MATCH($A304&amp;" NCAA",BasicStats!$B:$B,0),COLUMN()+1))</f>
        <v>88</v>
      </c>
      <c r="AF304">
        <f>IFERROR(INDEX(BasicStats!$A:$AH,MATCH($A304,BasicStats!$B:$B,0),COLUMN()+1),INDEX(BasicStats!$A:$AH,MATCH($A304&amp;" NCAA",BasicStats!$B:$B,0),COLUMN()+1))</f>
        <v>418</v>
      </c>
      <c r="AG304" s="38">
        <f>IFERROR(INDEX(AdvancedStats!$A:$AD,MATCH($A304,AdvancedStats!$B:$B,0),COLUMN()-15),INDEX(AdvancedStats!$A:$AD,MATCH($A304&amp;" NCAA",AdvancedStats!$B:$B,0),COLUMN()-15))</f>
        <v>71.2</v>
      </c>
      <c r="AH304" s="38">
        <f>IFERROR(INDEX(AdvancedStats!$A:$AD,MATCH($A304,AdvancedStats!$B:$B,0),COLUMN()-15),INDEX(AdvancedStats!$A:$AD,MATCH($A304&amp;" NCAA",AdvancedStats!$B:$B,0),COLUMN()-15))</f>
        <v>105.9</v>
      </c>
      <c r="AI304" s="38">
        <f>IFERROR(INDEX(AdvancedStats!$A:$AD,MATCH($A304,AdvancedStats!$B:$B,0),COLUMN()-15),INDEX(AdvancedStats!$A:$AD,MATCH($A304&amp;" NCAA",AdvancedStats!$B:$B,0),COLUMN()-15))</f>
        <v>0.27600000000000002</v>
      </c>
      <c r="AJ304" s="38">
        <f>IFERROR(INDEX(AdvancedStats!$A:$AD,MATCH($A304,AdvancedStats!$B:$B,0),COLUMN()-15),INDEX(AdvancedStats!$A:$AD,MATCH($A304&amp;" NCAA",AdvancedStats!$B:$B,0),COLUMN()-15))</f>
        <v>0.379</v>
      </c>
      <c r="AK304" s="38">
        <f>IFERROR(INDEX(AdvancedStats!$A:$AD,MATCH($A304,AdvancedStats!$B:$B,0),COLUMN()-15),INDEX(AdvancedStats!$A:$AD,MATCH($A304&amp;" NCAA",AdvancedStats!$B:$B,0),COLUMN()-15))</f>
        <v>0.54400000000000004</v>
      </c>
      <c r="AL304" s="38">
        <f>IFERROR(INDEX(AdvancedStats!$A:$AD,MATCH($A304,AdvancedStats!$B:$B,0),COLUMN()-15),INDEX(AdvancedStats!$A:$AD,MATCH($A304&amp;" NCAA",AdvancedStats!$B:$B,0),COLUMN()-15))</f>
        <v>48.6</v>
      </c>
      <c r="AM304" s="38">
        <f>IFERROR(INDEX(AdvancedStats!$A:$AD,MATCH($A304,AdvancedStats!$B:$B,0),COLUMN()-15),INDEX(AdvancedStats!$A:$AD,MATCH($A304&amp;" NCAA",AdvancedStats!$B:$B,0),COLUMN()-15))</f>
        <v>51.6</v>
      </c>
      <c r="AN304" s="38">
        <f>IFERROR(INDEX(AdvancedStats!$A:$AD,MATCH($A304,AdvancedStats!$B:$B,0),COLUMN()-15),INDEX(AdvancedStats!$A:$AD,MATCH($A304&amp;" NCAA",AdvancedStats!$B:$B,0),COLUMN()-15))</f>
        <v>10</v>
      </c>
      <c r="AO304" s="38">
        <f>IFERROR(INDEX(AdvancedStats!$A:$AD,MATCH($A304,AdvancedStats!$B:$B,0),COLUMN()-15),INDEX(AdvancedStats!$A:$AD,MATCH($A304&amp;" NCAA",AdvancedStats!$B:$B,0),COLUMN()-15))</f>
        <v>7.9</v>
      </c>
      <c r="AP304" s="38">
        <f>IFERROR(INDEX(AdvancedStats!$A:$AD,MATCH($A304,AdvancedStats!$B:$B,0),COLUMN()-15),INDEX(AdvancedStats!$A:$AD,MATCH($A304&amp;" NCAA",AdvancedStats!$B:$B,0),COLUMN()-15))</f>
        <v>0.51100000000000001</v>
      </c>
      <c r="AQ304" s="38">
        <f>IFERROR(INDEX(AdvancedStats!$A:$AD,MATCH($A304,AdvancedStats!$B:$B,0),COLUMN()-15),INDEX(AdvancedStats!$A:$AD,MATCH($A304&amp;" NCAA",AdvancedStats!$B:$B,0),COLUMN()-15))</f>
        <v>16.2</v>
      </c>
      <c r="AR304" s="38">
        <f>IFERROR(INDEX(AdvancedStats!$A:$AD,MATCH($A304,AdvancedStats!$B:$B,0),COLUMN()-15),INDEX(AdvancedStats!$A:$AD,MATCH($A304&amp;" NCAA",AdvancedStats!$B:$B,0),COLUMN()-15))</f>
        <v>31.3</v>
      </c>
      <c r="AS304" s="38">
        <f>IFERROR(INDEX(AdvancedStats!$A:$AD,MATCH($A304,AdvancedStats!$B:$B,0),COLUMN()-15),INDEX(AdvancedStats!$A:$AD,MATCH($A304&amp;" NCAA",AdvancedStats!$B:$B,0),COLUMN()-15))</f>
        <v>0.20799999999999999</v>
      </c>
      <c r="AT304" s="39">
        <f>IFERROR(INDEX(AdvancedOpponentStats!$A:$AD,MATCH($A304,AdvancedOpponentStats!$B:$B,0),COLUMN()-27),INDEX(AdvancedOpponentStats!$A:$AD,MATCH($A304&amp;" NCAA",AdvancedOpponentStats!$B:$B,0),COLUMN()-27))</f>
        <v>111.8</v>
      </c>
      <c r="AU304" s="39">
        <f>IFERROR(INDEX(AdvancedOpponentStats!$A:$AD,MATCH($A304,AdvancedOpponentStats!$B:$B,0),COLUMN()-27),INDEX(AdvancedOpponentStats!$A:$AD,MATCH($A304&amp;" NCAA",AdvancedOpponentStats!$B:$B,0),COLUMN()-27))</f>
        <v>0.26800000000000002</v>
      </c>
      <c r="AV304" s="39">
        <f>IFERROR(INDEX(AdvancedOpponentStats!$A:$AD,MATCH($A304,AdvancedOpponentStats!$B:$B,0),COLUMN()-27),INDEX(AdvancedOpponentStats!$A:$AD,MATCH($A304&amp;" NCAA",AdvancedOpponentStats!$B:$B,0),COLUMN()-27))</f>
        <v>0.41499999999999998</v>
      </c>
      <c r="AW304" s="39">
        <f>IFERROR(INDEX(AdvancedOpponentStats!$A:$AD,MATCH($A304,AdvancedOpponentStats!$B:$B,0),COLUMN()-27),INDEX(AdvancedOpponentStats!$A:$AD,MATCH($A304&amp;" NCAA",AdvancedOpponentStats!$B:$B,0),COLUMN()-27))</f>
        <v>0.58199999999999996</v>
      </c>
      <c r="AX304" s="39">
        <f>IFERROR(INDEX(AdvancedOpponentStats!$A:$AD,MATCH($A304,AdvancedOpponentStats!$B:$B,0),COLUMN()-27),INDEX(AdvancedOpponentStats!$A:$AD,MATCH($A304&amp;" NCAA",AdvancedOpponentStats!$B:$B,0),COLUMN()-27))</f>
        <v>51.4</v>
      </c>
      <c r="AY304" s="39">
        <f>IFERROR(INDEX(AdvancedOpponentStats!$A:$AD,MATCH($A304,AdvancedOpponentStats!$B:$B,0),COLUMN()-27),INDEX(AdvancedOpponentStats!$A:$AD,MATCH($A304&amp;" NCAA",AdvancedOpponentStats!$B:$B,0),COLUMN()-27))</f>
        <v>59.2</v>
      </c>
      <c r="AZ304" s="39">
        <f>IFERROR(INDEX(AdvancedOpponentStats!$A:$AD,MATCH($A304,AdvancedOpponentStats!$B:$B,0),COLUMN()-27),INDEX(AdvancedOpponentStats!$A:$AD,MATCH($A304&amp;" NCAA",AdvancedOpponentStats!$B:$B,0),COLUMN()-27))</f>
        <v>9.6</v>
      </c>
      <c r="BA304" s="39">
        <f>IFERROR(INDEX(AdvancedOpponentStats!$A:$AD,MATCH($A304,AdvancedOpponentStats!$B:$B,0),COLUMN()-27),INDEX(AdvancedOpponentStats!$A:$AD,MATCH($A304&amp;" NCAA",AdvancedOpponentStats!$B:$B,0),COLUMN()-27))</f>
        <v>8.3000000000000007</v>
      </c>
      <c r="BB304" s="39">
        <f>IFERROR(INDEX(AdvancedOpponentStats!$A:$AD,MATCH($A304,AdvancedOpponentStats!$B:$B,0),COLUMN()-27),INDEX(AdvancedOpponentStats!$A:$AD,MATCH($A304&amp;" NCAA",AdvancedOpponentStats!$B:$B,0),COLUMN()-27))</f>
        <v>0.56200000000000006</v>
      </c>
      <c r="BC304" s="39">
        <f>IFERROR(INDEX(AdvancedOpponentStats!$A:$AD,MATCH($A304,AdvancedOpponentStats!$B:$B,0),COLUMN()-27),INDEX(AdvancedOpponentStats!$A:$AD,MATCH($A304&amp;" NCAA",AdvancedOpponentStats!$B:$B,0),COLUMN()-27))</f>
        <v>16.8</v>
      </c>
      <c r="BD304" s="39">
        <f>IFERROR(INDEX(AdvancedOpponentStats!$A:$AD,MATCH($A304,AdvancedOpponentStats!$B:$B,0),COLUMN()-27),INDEX(AdvancedOpponentStats!$A:$AD,MATCH($A304&amp;" NCAA",AdvancedOpponentStats!$B:$B,0),COLUMN()-27))</f>
        <v>33.200000000000003</v>
      </c>
      <c r="BE304" s="39">
        <f>IFERROR(INDEX(AdvancedOpponentStats!$A:$AD,MATCH($A304,AdvancedOpponentStats!$B:$B,0),COLUMN()-27),INDEX(AdvancedOpponentStats!$A:$AD,MATCH($A304&amp;" NCAA",AdvancedOpponentStats!$B:$B,0),COLUMN()-27))</f>
        <v>0.187</v>
      </c>
      <c r="BF304" s="41">
        <f>IFERROR(INDEX(TeamRankings!$A:$R,MATCH($A304,TeamRankings!$B:$B,0),COLUMN()-49),INDEX(TeamRankings!$A:$R,MATCH($A304&amp;" NCAA",TeamRankings!$B:$B,0),COLUMN()-49))</f>
        <v>-4.1900000000000004</v>
      </c>
      <c r="BG304" s="41">
        <f>IFERROR(INDEX(TeamRankings!$A:$R,MATCH($A304,TeamRankings!$B:$B,0),COLUMN()-48),INDEX(TeamRankings!$A:$R,MATCH($A304&amp;" NCAA",TeamRankings!$B:$B,0),COLUMN()-48))</f>
        <v>-4.3</v>
      </c>
      <c r="BH304" s="41">
        <f>IFERROR(INDEX(TeamRankings!$A:$R,MATCH($A304,TeamRankings!$B:$B,0),COLUMN()-47),INDEX(TeamRankings!$A:$R,MATCH($A304&amp;" NCAA",TeamRankings!$B:$B,0),COLUMN()-47))</f>
        <v>-0.85</v>
      </c>
      <c r="BI304" s="41">
        <f>IFERROR(INDEX(TeamRankings!$A:$R,MATCH($A304,TeamRankings!$B:$B,0),COLUMN()-47),INDEX(TeamRankings!$A:$R,MATCH($A304&amp;" NCAA",TeamRankings!$B:$B,0),COLUMN()-47))</f>
        <v>-10.08</v>
      </c>
      <c r="BJ304" s="41">
        <f>IFERROR(INDEX(TeamRankings!$A:$R,MATCH($A304,TeamRankings!$B:$B,0),COLUMN()-47),INDEX(TeamRankings!$A:$R,MATCH($A304&amp;" NCAA",TeamRankings!$B:$B,0),COLUMN()-47))</f>
        <v>-10.92</v>
      </c>
      <c r="BK304" s="41">
        <f>IFERROR(INDEX(TeamRankings!$A:$R,MATCH($A304,TeamRankings!$B:$B,0),COLUMN()-47),INDEX(TeamRankings!$A:$R,MATCH($A304&amp;" NCAA",TeamRankings!$B:$B,0),COLUMN()-47))</f>
        <v>102.19</v>
      </c>
      <c r="BL304" s="41">
        <f>IFERROR(INDEX(TeamRankings!$A:$R,MATCH($A304,TeamRankings!$B:$B,0),COLUMN()-47),INDEX(TeamRankings!$A:$R,MATCH($A304&amp;" NCAA",TeamRankings!$B:$B,0),COLUMN()-47))</f>
        <v>116.19</v>
      </c>
      <c r="BM304" s="41">
        <f>IFERROR(INDEX(TeamRankings!$A:$R,MATCH($A304,TeamRankings!$B:$B,0),COLUMN()-47),INDEX(TeamRankings!$A:$R,MATCH($A304&amp;" NCAA",TeamRankings!$B:$B,0),COLUMN()-47))</f>
        <v>-13.99</v>
      </c>
      <c r="BN304">
        <f t="shared" si="78"/>
        <v>189</v>
      </c>
      <c r="BO304">
        <f t="shared" si="79"/>
        <v>344</v>
      </c>
      <c r="BP304">
        <f t="shared" si="65"/>
        <v>76</v>
      </c>
      <c r="BQ304" s="41" t="str">
        <f>INDEX(TeamRankings!$A:$R,MATCH($A304,TeamRankings!$B:$B,0),3)</f>
        <v>OVC</v>
      </c>
      <c r="BR304" s="40">
        <f t="shared" si="66"/>
        <v>-5.8999999999999915</v>
      </c>
      <c r="BS304" s="40">
        <f t="shared" si="67"/>
        <v>8.0000000000000071E-3</v>
      </c>
      <c r="BT304" s="40">
        <f t="shared" si="68"/>
        <v>-3.5999999999999976E-2</v>
      </c>
      <c r="BU304" s="40">
        <f t="shared" si="69"/>
        <v>-3.7999999999999923E-2</v>
      </c>
      <c r="BV304" s="40">
        <f t="shared" si="70"/>
        <v>-2.7999999999999972</v>
      </c>
      <c r="BW304" s="40">
        <f t="shared" si="71"/>
        <v>-7.6000000000000014</v>
      </c>
      <c r="BX304" s="40">
        <f t="shared" si="72"/>
        <v>0.40000000000000036</v>
      </c>
      <c r="BY304" s="40">
        <f t="shared" si="73"/>
        <v>-0.40000000000000036</v>
      </c>
      <c r="BZ304" s="40">
        <f t="shared" si="74"/>
        <v>-5.1000000000000045E-2</v>
      </c>
      <c r="CA304" s="40">
        <f t="shared" si="75"/>
        <v>-0.60000000000000142</v>
      </c>
      <c r="CB304" s="40">
        <f t="shared" si="76"/>
        <v>-1.9000000000000021</v>
      </c>
      <c r="CC304" s="40">
        <f t="shared" si="77"/>
        <v>2.0999999999999991E-2</v>
      </c>
    </row>
    <row r="305" spans="1:81" x14ac:dyDescent="0.25">
      <c r="A305" t="s">
        <v>425</v>
      </c>
      <c r="B305">
        <f>IFERROR(INDEX(BasicStats!$A:$AH,MATCH($A305,BasicStats!$B:$B,0),COLUMN()+1),INDEX(BasicStats!$A:$AH,MATCH($A305&amp;" NCAA",BasicStats!$B:$B,0),COLUMN()+1))</f>
        <v>30</v>
      </c>
      <c r="C305">
        <f>IFERROR(INDEX(BasicStats!$A:$AH,MATCH($A305,BasicStats!$B:$B,0),COLUMN()+1),INDEX(BasicStats!$A:$AH,MATCH($A305&amp;" NCAA",BasicStats!$B:$B,0),COLUMN()+1))</f>
        <v>9</v>
      </c>
      <c r="D305">
        <f>IFERROR(INDEX(BasicStats!$A:$AH,MATCH($A305,BasicStats!$B:$B,0),COLUMN()+1),INDEX(BasicStats!$A:$AH,MATCH($A305&amp;" NCAA",BasicStats!$B:$B,0),COLUMN()+1))</f>
        <v>21</v>
      </c>
      <c r="E305">
        <f>IFERROR(INDEX(BasicStats!$A:$AH,MATCH($A305,BasicStats!$B:$B,0),COLUMN()+1),INDEX(BasicStats!$A:$AH,MATCH($A305&amp;" NCAA",BasicStats!$B:$B,0),COLUMN()+1))</f>
        <v>0.3</v>
      </c>
      <c r="F305">
        <f>IFERROR(INDEX(BasicStats!$A:$AH,MATCH($A305,BasicStats!$B:$B,0),COLUMN()+1),INDEX(BasicStats!$A:$AH,MATCH($A305&amp;" NCAA",BasicStats!$B:$B,0),COLUMN()+1))</f>
        <v>-11.6</v>
      </c>
      <c r="G305">
        <f>IFERROR(INDEX(BasicStats!$A:$AH,MATCH($A305,BasicStats!$B:$B,0),COLUMN()+1),INDEX(BasicStats!$A:$AH,MATCH($A305&amp;" NCAA",BasicStats!$B:$B,0),COLUMN()+1))</f>
        <v>-3.13</v>
      </c>
      <c r="H305">
        <f>IFERROR(INDEX(BasicStats!$A:$AH,MATCH($A305,BasicStats!$B:$B,0),COLUMN()+1),INDEX(BasicStats!$A:$AH,MATCH($A305&amp;" NCAA",BasicStats!$B:$B,0),COLUMN()+1))</f>
        <v>6</v>
      </c>
      <c r="I305">
        <f>IFERROR(INDEX(BasicStats!$A:$AH,MATCH($A305,BasicStats!$B:$B,0),COLUMN()+1),INDEX(BasicStats!$A:$AH,MATCH($A305&amp;" NCAA",BasicStats!$B:$B,0),COLUMN()+1))</f>
        <v>12</v>
      </c>
      <c r="J305">
        <f>IFERROR(INDEX(BasicStats!$A:$AH,MATCH($A305,BasicStats!$B:$B,0),COLUMN()+1),INDEX(BasicStats!$A:$AH,MATCH($A305&amp;" NCAA",BasicStats!$B:$B,0),COLUMN()+1))</f>
        <v>6</v>
      </c>
      <c r="K305">
        <f>IFERROR(INDEX(BasicStats!$A:$AH,MATCH($A305,BasicStats!$B:$B,0),COLUMN()+1),INDEX(BasicStats!$A:$AH,MATCH($A305&amp;" NCAA",BasicStats!$B:$B,0),COLUMN()+1))</f>
        <v>7</v>
      </c>
      <c r="L305">
        <f>IFERROR(INDEX(BasicStats!$A:$AH,MATCH($A305,BasicStats!$B:$B,0),COLUMN()+1),INDEX(BasicStats!$A:$AH,MATCH($A305&amp;" NCAA",BasicStats!$B:$B,0),COLUMN()+1))</f>
        <v>3</v>
      </c>
      <c r="M305">
        <f>IFERROR(INDEX(BasicStats!$A:$AH,MATCH($A305,BasicStats!$B:$B,0),COLUMN()+1),INDEX(BasicStats!$A:$AH,MATCH($A305&amp;" NCAA",BasicStats!$B:$B,0),COLUMN()+1))</f>
        <v>14</v>
      </c>
      <c r="N305">
        <f>IFERROR(INDEX(BasicStats!$A:$AH,MATCH($A305,BasicStats!$B:$B,0),COLUMN()+1),INDEX(BasicStats!$A:$AH,MATCH($A305&amp;" NCAA",BasicStats!$B:$B,0),COLUMN()+1))</f>
        <v>2182</v>
      </c>
      <c r="O305">
        <f>IFERROR(INDEX(BasicStats!$A:$AH,MATCH($A305,BasicStats!$B:$B,0),COLUMN()+1),INDEX(BasicStats!$A:$AH,MATCH($A305&amp;" NCAA",BasicStats!$B:$B,0),COLUMN()+1))</f>
        <v>2332</v>
      </c>
      <c r="P305">
        <f>IFERROR(INDEX(BasicStats!$A:$AH,MATCH($A305,BasicStats!$B:$B,0),COLUMN()+1),INDEX(BasicStats!$A:$AH,MATCH($A305&amp;" NCAA",BasicStats!$B:$B,0),COLUMN()+1))</f>
        <v>0</v>
      </c>
      <c r="Q305">
        <f>IFERROR(INDEX(BasicStats!$A:$AH,MATCH($A305,BasicStats!$B:$B,0),COLUMN()+1),INDEX(BasicStats!$A:$AH,MATCH($A305&amp;" NCAA",BasicStats!$B:$B,0),COLUMN()+1))</f>
        <v>1210</v>
      </c>
      <c r="R305">
        <f>IFERROR(INDEX(BasicStats!$A:$AH,MATCH($A305,BasicStats!$B:$B,0),COLUMN()+1),INDEX(BasicStats!$A:$AH,MATCH($A305&amp;" NCAA",BasicStats!$B:$B,0),COLUMN()+1))</f>
        <v>751</v>
      </c>
      <c r="S305">
        <f>IFERROR(INDEX(BasicStats!$A:$AH,MATCH($A305,BasicStats!$B:$B,0),COLUMN()+1),INDEX(BasicStats!$A:$AH,MATCH($A305&amp;" NCAA",BasicStats!$B:$B,0),COLUMN()+1))</f>
        <v>1739</v>
      </c>
      <c r="T305">
        <f>IFERROR(INDEX(BasicStats!$A:$AH,MATCH($A305,BasicStats!$B:$B,0),COLUMN()+1),INDEX(BasicStats!$A:$AH,MATCH($A305&amp;" NCAA",BasicStats!$B:$B,0),COLUMN()+1))</f>
        <v>0.432</v>
      </c>
      <c r="U305">
        <f>IFERROR(INDEX(BasicStats!$A:$AH,MATCH($A305,BasicStats!$B:$B,0),COLUMN()+1),INDEX(BasicStats!$A:$AH,MATCH($A305&amp;" NCAA",BasicStats!$B:$B,0),COLUMN()+1))</f>
        <v>240</v>
      </c>
      <c r="V305">
        <f>IFERROR(INDEX(BasicStats!$A:$AH,MATCH($A305,BasicStats!$B:$B,0),COLUMN()+1),INDEX(BasicStats!$A:$AH,MATCH($A305&amp;" NCAA",BasicStats!$B:$B,0),COLUMN()+1))</f>
        <v>716</v>
      </c>
      <c r="W305">
        <f>IFERROR(INDEX(BasicStats!$A:$AH,MATCH($A305,BasicStats!$B:$B,0),COLUMN()+1),INDEX(BasicStats!$A:$AH,MATCH($A305&amp;" NCAA",BasicStats!$B:$B,0),COLUMN()+1))</f>
        <v>0.33500000000000002</v>
      </c>
      <c r="X305">
        <f>IFERROR(INDEX(BasicStats!$A:$AH,MATCH($A305,BasicStats!$B:$B,0),COLUMN()+1),INDEX(BasicStats!$A:$AH,MATCH($A305&amp;" NCAA",BasicStats!$B:$B,0),COLUMN()+1))</f>
        <v>440</v>
      </c>
      <c r="Y305">
        <f>IFERROR(INDEX(BasicStats!$A:$AH,MATCH($A305,BasicStats!$B:$B,0),COLUMN()+1),INDEX(BasicStats!$A:$AH,MATCH($A305&amp;" NCAA",BasicStats!$B:$B,0),COLUMN()+1))</f>
        <v>628</v>
      </c>
      <c r="Z305">
        <f>IFERROR(INDEX(BasicStats!$A:$AH,MATCH($A305,BasicStats!$B:$B,0),COLUMN()+1),INDEX(BasicStats!$A:$AH,MATCH($A305&amp;" NCAA",BasicStats!$B:$B,0),COLUMN()+1))</f>
        <v>0.70099999999999996</v>
      </c>
      <c r="AA305">
        <f>IFERROR(INDEX(BasicStats!$A:$AH,MATCH($A305,BasicStats!$B:$B,0),COLUMN()+1),INDEX(BasicStats!$A:$AH,MATCH($A305&amp;" NCAA",BasicStats!$B:$B,0),COLUMN()+1))</f>
        <v>317</v>
      </c>
      <c r="AB305">
        <f>IFERROR(INDEX(BasicStats!$A:$AH,MATCH($A305,BasicStats!$B:$B,0),COLUMN()+1),INDEX(BasicStats!$A:$AH,MATCH($A305&amp;" NCAA",BasicStats!$B:$B,0),COLUMN()+1))</f>
        <v>1032</v>
      </c>
      <c r="AC305">
        <f>IFERROR(INDEX(BasicStats!$A:$AH,MATCH($A305,BasicStats!$B:$B,0),COLUMN()+1),INDEX(BasicStats!$A:$AH,MATCH($A305&amp;" NCAA",BasicStats!$B:$B,0),COLUMN()+1))</f>
        <v>342</v>
      </c>
      <c r="AD305">
        <f>IFERROR(INDEX(BasicStats!$A:$AH,MATCH($A305,BasicStats!$B:$B,0),COLUMN()+1),INDEX(BasicStats!$A:$AH,MATCH($A305&amp;" NCAA",BasicStats!$B:$B,0),COLUMN()+1))</f>
        <v>219</v>
      </c>
      <c r="AE305">
        <f>IFERROR(INDEX(BasicStats!$A:$AH,MATCH($A305,BasicStats!$B:$B,0),COLUMN()+1),INDEX(BasicStats!$A:$AH,MATCH($A305&amp;" NCAA",BasicStats!$B:$B,0),COLUMN()+1))</f>
        <v>78</v>
      </c>
      <c r="AF305">
        <f>IFERROR(INDEX(BasicStats!$A:$AH,MATCH($A305,BasicStats!$B:$B,0),COLUMN()+1),INDEX(BasicStats!$A:$AH,MATCH($A305&amp;" NCAA",BasicStats!$B:$B,0),COLUMN()+1))</f>
        <v>497</v>
      </c>
      <c r="AG305" s="38">
        <f>IFERROR(INDEX(AdvancedStats!$A:$AD,MATCH($A305,AdvancedStats!$B:$B,0),COLUMN()-15),INDEX(AdvancedStats!$A:$AD,MATCH($A305&amp;" NCAA",AdvancedStats!$B:$B,0),COLUMN()-15))</f>
        <v>73.099999999999994</v>
      </c>
      <c r="AH305" s="38">
        <f>IFERROR(INDEX(AdvancedStats!$A:$AD,MATCH($A305,AdvancedStats!$B:$B,0),COLUMN()-15),INDEX(AdvancedStats!$A:$AD,MATCH($A305&amp;" NCAA",AdvancedStats!$B:$B,0),COLUMN()-15))</f>
        <v>98.6</v>
      </c>
      <c r="AI305" s="38">
        <f>IFERROR(INDEX(AdvancedStats!$A:$AD,MATCH($A305,AdvancedStats!$B:$B,0),COLUMN()-15),INDEX(AdvancedStats!$A:$AD,MATCH($A305&amp;" NCAA",AdvancedStats!$B:$B,0),COLUMN()-15))</f>
        <v>0.36099999999999999</v>
      </c>
      <c r="AJ305" s="38">
        <f>IFERROR(INDEX(AdvancedStats!$A:$AD,MATCH($A305,AdvancedStats!$B:$B,0),COLUMN()-15),INDEX(AdvancedStats!$A:$AD,MATCH($A305&amp;" NCAA",AdvancedStats!$B:$B,0),COLUMN()-15))</f>
        <v>0.41199999999999998</v>
      </c>
      <c r="AK305" s="38">
        <f>IFERROR(INDEX(AdvancedStats!$A:$AD,MATCH($A305,AdvancedStats!$B:$B,0),COLUMN()-15),INDEX(AdvancedStats!$A:$AD,MATCH($A305&amp;" NCAA",AdvancedStats!$B:$B,0),COLUMN()-15))</f>
        <v>0.53600000000000003</v>
      </c>
      <c r="AL305" s="38">
        <f>IFERROR(INDEX(AdvancedStats!$A:$AD,MATCH($A305,AdvancedStats!$B:$B,0),COLUMN()-15),INDEX(AdvancedStats!$A:$AD,MATCH($A305&amp;" NCAA",AdvancedStats!$B:$B,0),COLUMN()-15))</f>
        <v>50</v>
      </c>
      <c r="AM305" s="38">
        <f>IFERROR(INDEX(AdvancedStats!$A:$AD,MATCH($A305,AdvancedStats!$B:$B,0),COLUMN()-15),INDEX(AdvancedStats!$A:$AD,MATCH($A305&amp;" NCAA",AdvancedStats!$B:$B,0),COLUMN()-15))</f>
        <v>45.5</v>
      </c>
      <c r="AN305" s="38">
        <f>IFERROR(INDEX(AdvancedStats!$A:$AD,MATCH($A305,AdvancedStats!$B:$B,0),COLUMN()-15),INDEX(AdvancedStats!$A:$AD,MATCH($A305&amp;" NCAA",AdvancedStats!$B:$B,0),COLUMN()-15))</f>
        <v>9.9</v>
      </c>
      <c r="AO305" s="38">
        <f>IFERROR(INDEX(AdvancedStats!$A:$AD,MATCH($A305,AdvancedStats!$B:$B,0),COLUMN()-15),INDEX(AdvancedStats!$A:$AD,MATCH($A305&amp;" NCAA",AdvancedStats!$B:$B,0),COLUMN()-15))</f>
        <v>7.5</v>
      </c>
      <c r="AP305" s="38">
        <f>IFERROR(INDEX(AdvancedStats!$A:$AD,MATCH($A305,AdvancedStats!$B:$B,0),COLUMN()-15),INDEX(AdvancedStats!$A:$AD,MATCH($A305&amp;" NCAA",AdvancedStats!$B:$B,0),COLUMN()-15))</f>
        <v>0.501</v>
      </c>
      <c r="AQ305" s="38">
        <f>IFERROR(INDEX(AdvancedStats!$A:$AD,MATCH($A305,AdvancedStats!$B:$B,0),COLUMN()-15),INDEX(AdvancedStats!$A:$AD,MATCH($A305&amp;" NCAA",AdvancedStats!$B:$B,0),COLUMN()-15))</f>
        <v>19.600000000000001</v>
      </c>
      <c r="AR305" s="38">
        <f>IFERROR(INDEX(AdvancedStats!$A:$AD,MATCH($A305,AdvancedStats!$B:$B,0),COLUMN()-15),INDEX(AdvancedStats!$A:$AD,MATCH($A305&amp;" NCAA",AdvancedStats!$B:$B,0),COLUMN()-15))</f>
        <v>29.3</v>
      </c>
      <c r="AS305" s="38">
        <f>IFERROR(INDEX(AdvancedStats!$A:$AD,MATCH($A305,AdvancedStats!$B:$B,0),COLUMN()-15),INDEX(AdvancedStats!$A:$AD,MATCH($A305&amp;" NCAA",AdvancedStats!$B:$B,0),COLUMN()-15))</f>
        <v>0.253</v>
      </c>
      <c r="AT305" s="39">
        <f>IFERROR(INDEX(AdvancedOpponentStats!$A:$AD,MATCH($A305,AdvancedOpponentStats!$B:$B,0),COLUMN()-27),INDEX(AdvancedOpponentStats!$A:$AD,MATCH($A305&amp;" NCAA",AdvancedOpponentStats!$B:$B,0),COLUMN()-27))</f>
        <v>105.4</v>
      </c>
      <c r="AU305" s="39">
        <f>IFERROR(INDEX(AdvancedOpponentStats!$A:$AD,MATCH($A305,AdvancedOpponentStats!$B:$B,0),COLUMN()-27),INDEX(AdvancedOpponentStats!$A:$AD,MATCH($A305&amp;" NCAA",AdvancedOpponentStats!$B:$B,0),COLUMN()-27))</f>
        <v>0.53200000000000003</v>
      </c>
      <c r="AV305" s="39">
        <f>IFERROR(INDEX(AdvancedOpponentStats!$A:$AD,MATCH($A305,AdvancedOpponentStats!$B:$B,0),COLUMN()-27),INDEX(AdvancedOpponentStats!$A:$AD,MATCH($A305&amp;" NCAA",AdvancedOpponentStats!$B:$B,0),COLUMN()-27))</f>
        <v>0.35499999999999998</v>
      </c>
      <c r="AW305" s="39">
        <f>IFERROR(INDEX(AdvancedOpponentStats!$A:$AD,MATCH($A305,AdvancedOpponentStats!$B:$B,0),COLUMN()-27),INDEX(AdvancedOpponentStats!$A:$AD,MATCH($A305&amp;" NCAA",AdvancedOpponentStats!$B:$B,0),COLUMN()-27))</f>
        <v>0.57599999999999996</v>
      </c>
      <c r="AX305" s="39">
        <f>IFERROR(INDEX(AdvancedOpponentStats!$A:$AD,MATCH($A305,AdvancedOpponentStats!$B:$B,0),COLUMN()-27),INDEX(AdvancedOpponentStats!$A:$AD,MATCH($A305&amp;" NCAA",AdvancedOpponentStats!$B:$B,0),COLUMN()-27))</f>
        <v>50</v>
      </c>
      <c r="AY305" s="39">
        <f>IFERROR(INDEX(AdvancedOpponentStats!$A:$AD,MATCH($A305,AdvancedOpponentStats!$B:$B,0),COLUMN()-27),INDEX(AdvancedOpponentStats!$A:$AD,MATCH($A305&amp;" NCAA",AdvancedOpponentStats!$B:$B,0),COLUMN()-27))</f>
        <v>45.7</v>
      </c>
      <c r="AZ305" s="39">
        <f>IFERROR(INDEX(AdvancedOpponentStats!$A:$AD,MATCH($A305,AdvancedOpponentStats!$B:$B,0),COLUMN()-27),INDEX(AdvancedOpponentStats!$A:$AD,MATCH($A305&amp;" NCAA",AdvancedOpponentStats!$B:$B,0),COLUMN()-27))</f>
        <v>8.6999999999999993</v>
      </c>
      <c r="BA305" s="39">
        <f>IFERROR(INDEX(AdvancedOpponentStats!$A:$AD,MATCH($A305,AdvancedOpponentStats!$B:$B,0),COLUMN()-27),INDEX(AdvancedOpponentStats!$A:$AD,MATCH($A305&amp;" NCAA",AdvancedOpponentStats!$B:$B,0),COLUMN()-27))</f>
        <v>10.8</v>
      </c>
      <c r="BB305" s="39">
        <f>IFERROR(INDEX(AdvancedOpponentStats!$A:$AD,MATCH($A305,AdvancedOpponentStats!$B:$B,0),COLUMN()-27),INDEX(AdvancedOpponentStats!$A:$AD,MATCH($A305&amp;" NCAA",AdvancedOpponentStats!$B:$B,0),COLUMN()-27))</f>
        <v>0.53200000000000003</v>
      </c>
      <c r="BC305" s="39">
        <f>IFERROR(INDEX(AdvancedOpponentStats!$A:$AD,MATCH($A305,AdvancedOpponentStats!$B:$B,0),COLUMN()-27),INDEX(AdvancedOpponentStats!$A:$AD,MATCH($A305&amp;" NCAA",AdvancedOpponentStats!$B:$B,0),COLUMN()-27))</f>
        <v>18.3</v>
      </c>
      <c r="BD305" s="39">
        <f>IFERROR(INDEX(AdvancedOpponentStats!$A:$AD,MATCH($A305,AdvancedOpponentStats!$B:$B,0),COLUMN()-27),INDEX(AdvancedOpponentStats!$A:$AD,MATCH($A305&amp;" NCAA",AdvancedOpponentStats!$B:$B,0),COLUMN()-27))</f>
        <v>27.4</v>
      </c>
      <c r="BE305" s="39">
        <f>IFERROR(INDEX(AdvancedOpponentStats!$A:$AD,MATCH($A305,AdvancedOpponentStats!$B:$B,0),COLUMN()-27),INDEX(AdvancedOpponentStats!$A:$AD,MATCH($A305&amp;" NCAA",AdvancedOpponentStats!$B:$B,0),COLUMN()-27))</f>
        <v>0.38</v>
      </c>
      <c r="BF305" s="41">
        <f>IFERROR(INDEX(TeamRankings!$A:$R,MATCH($A305,TeamRankings!$B:$B,0),COLUMN()-49),INDEX(TeamRankings!$A:$R,MATCH($A305&amp;" NCAA",TeamRankings!$B:$B,0),COLUMN()-49))</f>
        <v>-5</v>
      </c>
      <c r="BG305" s="41">
        <f>IFERROR(INDEX(TeamRankings!$A:$R,MATCH($A305,TeamRankings!$B:$B,0),COLUMN()-48),INDEX(TeamRankings!$A:$R,MATCH($A305&amp;" NCAA",TeamRankings!$B:$B,0),COLUMN()-48))</f>
        <v>-3.13</v>
      </c>
      <c r="BH305" s="41">
        <f>IFERROR(INDEX(TeamRankings!$A:$R,MATCH($A305,TeamRankings!$B:$B,0),COLUMN()-47),INDEX(TeamRankings!$A:$R,MATCH($A305&amp;" NCAA",TeamRankings!$B:$B,0),COLUMN()-47))</f>
        <v>-4.55</v>
      </c>
      <c r="BI305" s="41">
        <f>IFERROR(INDEX(TeamRankings!$A:$R,MATCH($A305,TeamRankings!$B:$B,0),COLUMN()-47),INDEX(TeamRankings!$A:$R,MATCH($A305&amp;" NCAA",TeamRankings!$B:$B,0),COLUMN()-47))</f>
        <v>-7.05</v>
      </c>
      <c r="BJ305" s="41">
        <f>IFERROR(INDEX(TeamRankings!$A:$R,MATCH($A305,TeamRankings!$B:$B,0),COLUMN()-47),INDEX(TeamRankings!$A:$R,MATCH($A305&amp;" NCAA",TeamRankings!$B:$B,0),COLUMN()-47))</f>
        <v>-11.6</v>
      </c>
      <c r="BK305" s="41">
        <f>IFERROR(INDEX(TeamRankings!$A:$R,MATCH($A305,TeamRankings!$B:$B,0),COLUMN()-47),INDEX(TeamRankings!$A:$R,MATCH($A305&amp;" NCAA",TeamRankings!$B:$B,0),COLUMN()-47))</f>
        <v>96.42</v>
      </c>
      <c r="BL305" s="41">
        <f>IFERROR(INDEX(TeamRankings!$A:$R,MATCH($A305,TeamRankings!$B:$B,0),COLUMN()-47),INDEX(TeamRankings!$A:$R,MATCH($A305&amp;" NCAA",TeamRankings!$B:$B,0),COLUMN()-47))</f>
        <v>110.71</v>
      </c>
      <c r="BM305" s="41">
        <f>IFERROR(INDEX(TeamRankings!$A:$R,MATCH($A305,TeamRankings!$B:$B,0),COLUMN()-47),INDEX(TeamRankings!$A:$R,MATCH($A305&amp;" NCAA",TeamRankings!$B:$B,0),COLUMN()-47))</f>
        <v>-14.29</v>
      </c>
      <c r="BN305">
        <f t="shared" si="78"/>
        <v>282</v>
      </c>
      <c r="BO305">
        <f t="shared" si="79"/>
        <v>299</v>
      </c>
      <c r="BP305">
        <f t="shared" si="65"/>
        <v>72.733333333333334</v>
      </c>
      <c r="BQ305" s="41" t="str">
        <f>INDEX(TeamRankings!$A:$R,MATCH($A305,TeamRankings!$B:$B,0),3)</f>
        <v>OVC</v>
      </c>
      <c r="BR305" s="40">
        <f t="shared" si="66"/>
        <v>-6.8000000000000114</v>
      </c>
      <c r="BS305" s="40">
        <f t="shared" si="67"/>
        <v>-0.17100000000000004</v>
      </c>
      <c r="BT305" s="40">
        <f t="shared" si="68"/>
        <v>5.6999999999999995E-2</v>
      </c>
      <c r="BU305" s="40">
        <f t="shared" si="69"/>
        <v>-3.9999999999999925E-2</v>
      </c>
      <c r="BV305" s="40">
        <f t="shared" si="70"/>
        <v>0</v>
      </c>
      <c r="BW305" s="40">
        <f t="shared" si="71"/>
        <v>-0.20000000000000284</v>
      </c>
      <c r="BX305" s="40">
        <f t="shared" si="72"/>
        <v>1.2000000000000011</v>
      </c>
      <c r="BY305" s="40">
        <f t="shared" si="73"/>
        <v>-3.3000000000000007</v>
      </c>
      <c r="BZ305" s="40">
        <f t="shared" si="74"/>
        <v>-3.1000000000000028E-2</v>
      </c>
      <c r="CA305" s="40">
        <f t="shared" si="75"/>
        <v>1.3000000000000007</v>
      </c>
      <c r="CB305" s="40">
        <f t="shared" si="76"/>
        <v>1.9000000000000021</v>
      </c>
      <c r="CC305" s="40">
        <f t="shared" si="77"/>
        <v>-0.127</v>
      </c>
    </row>
    <row r="306" spans="1:81" x14ac:dyDescent="0.25">
      <c r="A306" t="s">
        <v>426</v>
      </c>
      <c r="B306">
        <f>IFERROR(INDEX(BasicStats!$A:$AH,MATCH($A306,BasicStats!$B:$B,0),COLUMN()+1),INDEX(BasicStats!$A:$AH,MATCH($A306&amp;" NCAA",BasicStats!$B:$B,0),COLUMN()+1))</f>
        <v>31</v>
      </c>
      <c r="C306">
        <f>IFERROR(INDEX(BasicStats!$A:$AH,MATCH($A306,BasicStats!$B:$B,0),COLUMN()+1),INDEX(BasicStats!$A:$AH,MATCH($A306&amp;" NCAA",BasicStats!$B:$B,0),COLUMN()+1))</f>
        <v>8</v>
      </c>
      <c r="D306">
        <f>IFERROR(INDEX(BasicStats!$A:$AH,MATCH($A306,BasicStats!$B:$B,0),COLUMN()+1),INDEX(BasicStats!$A:$AH,MATCH($A306&amp;" NCAA",BasicStats!$B:$B,0),COLUMN()+1))</f>
        <v>23</v>
      </c>
      <c r="E306">
        <f>IFERROR(INDEX(BasicStats!$A:$AH,MATCH($A306,BasicStats!$B:$B,0),COLUMN()+1),INDEX(BasicStats!$A:$AH,MATCH($A306&amp;" NCAA",BasicStats!$B:$B,0),COLUMN()+1))</f>
        <v>0.25800000000000001</v>
      </c>
      <c r="F306">
        <f>IFERROR(INDEX(BasicStats!$A:$AH,MATCH($A306,BasicStats!$B:$B,0),COLUMN()+1),INDEX(BasicStats!$A:$AH,MATCH($A306&amp;" NCAA",BasicStats!$B:$B,0),COLUMN()+1))</f>
        <v>-14.73</v>
      </c>
      <c r="G306">
        <f>IFERROR(INDEX(BasicStats!$A:$AH,MATCH($A306,BasicStats!$B:$B,0),COLUMN()+1),INDEX(BasicStats!$A:$AH,MATCH($A306&amp;" NCAA",BasicStats!$B:$B,0),COLUMN()+1))</f>
        <v>-2.97</v>
      </c>
      <c r="H306">
        <f>IFERROR(INDEX(BasicStats!$A:$AH,MATCH($A306,BasicStats!$B:$B,0),COLUMN()+1),INDEX(BasicStats!$A:$AH,MATCH($A306&amp;" NCAA",BasicStats!$B:$B,0),COLUMN()+1))</f>
        <v>4</v>
      </c>
      <c r="I306">
        <f>IFERROR(INDEX(BasicStats!$A:$AH,MATCH($A306,BasicStats!$B:$B,0),COLUMN()+1),INDEX(BasicStats!$A:$AH,MATCH($A306&amp;" NCAA",BasicStats!$B:$B,0),COLUMN()+1))</f>
        <v>14</v>
      </c>
      <c r="J306">
        <f>IFERROR(INDEX(BasicStats!$A:$AH,MATCH($A306,BasicStats!$B:$B,0),COLUMN()+1),INDEX(BasicStats!$A:$AH,MATCH($A306&amp;" NCAA",BasicStats!$B:$B,0),COLUMN()+1))</f>
        <v>5</v>
      </c>
      <c r="K306">
        <f>IFERROR(INDEX(BasicStats!$A:$AH,MATCH($A306,BasicStats!$B:$B,0),COLUMN()+1),INDEX(BasicStats!$A:$AH,MATCH($A306&amp;" NCAA",BasicStats!$B:$B,0),COLUMN()+1))</f>
        <v>10</v>
      </c>
      <c r="L306">
        <f>IFERROR(INDEX(BasicStats!$A:$AH,MATCH($A306,BasicStats!$B:$B,0),COLUMN()+1),INDEX(BasicStats!$A:$AH,MATCH($A306&amp;" NCAA",BasicStats!$B:$B,0),COLUMN()+1))</f>
        <v>3</v>
      </c>
      <c r="M306">
        <f>IFERROR(INDEX(BasicStats!$A:$AH,MATCH($A306,BasicStats!$B:$B,0),COLUMN()+1),INDEX(BasicStats!$A:$AH,MATCH($A306&amp;" NCAA",BasicStats!$B:$B,0),COLUMN()+1))</f>
        <v>13</v>
      </c>
      <c r="N306">
        <f>IFERROR(INDEX(BasicStats!$A:$AH,MATCH($A306,BasicStats!$B:$B,0),COLUMN()+1),INDEX(BasicStats!$A:$AH,MATCH($A306&amp;" NCAA",BasicStats!$B:$B,0),COLUMN()+1))</f>
        <v>2104</v>
      </c>
      <c r="O306">
        <f>IFERROR(INDEX(BasicStats!$A:$AH,MATCH($A306,BasicStats!$B:$B,0),COLUMN()+1),INDEX(BasicStats!$A:$AH,MATCH($A306&amp;" NCAA",BasicStats!$B:$B,0),COLUMN()+1))</f>
        <v>2350</v>
      </c>
      <c r="P306">
        <f>IFERROR(INDEX(BasicStats!$A:$AH,MATCH($A306,BasicStats!$B:$B,0),COLUMN()+1),INDEX(BasicStats!$A:$AH,MATCH($A306&amp;" NCAA",BasicStats!$B:$B,0),COLUMN()+1))</f>
        <v>0</v>
      </c>
      <c r="Q306">
        <f>IFERROR(INDEX(BasicStats!$A:$AH,MATCH($A306,BasicStats!$B:$B,0),COLUMN()+1),INDEX(BasicStats!$A:$AH,MATCH($A306&amp;" NCAA",BasicStats!$B:$B,0),COLUMN()+1))</f>
        <v>1250</v>
      </c>
      <c r="R306">
        <f>IFERROR(INDEX(BasicStats!$A:$AH,MATCH($A306,BasicStats!$B:$B,0),COLUMN()+1),INDEX(BasicStats!$A:$AH,MATCH($A306&amp;" NCAA",BasicStats!$B:$B,0),COLUMN()+1))</f>
        <v>742</v>
      </c>
      <c r="S306">
        <f>IFERROR(INDEX(BasicStats!$A:$AH,MATCH($A306,BasicStats!$B:$B,0),COLUMN()+1),INDEX(BasicStats!$A:$AH,MATCH($A306&amp;" NCAA",BasicStats!$B:$B,0),COLUMN()+1))</f>
        <v>1784</v>
      </c>
      <c r="T306">
        <f>IFERROR(INDEX(BasicStats!$A:$AH,MATCH($A306,BasicStats!$B:$B,0),COLUMN()+1),INDEX(BasicStats!$A:$AH,MATCH($A306&amp;" NCAA",BasicStats!$B:$B,0),COLUMN()+1))</f>
        <v>0.41599999999999998</v>
      </c>
      <c r="U306">
        <f>IFERROR(INDEX(BasicStats!$A:$AH,MATCH($A306,BasicStats!$B:$B,0),COLUMN()+1),INDEX(BasicStats!$A:$AH,MATCH($A306&amp;" NCAA",BasicStats!$B:$B,0),COLUMN()+1))</f>
        <v>213</v>
      </c>
      <c r="V306">
        <f>IFERROR(INDEX(BasicStats!$A:$AH,MATCH($A306,BasicStats!$B:$B,0),COLUMN()+1),INDEX(BasicStats!$A:$AH,MATCH($A306&amp;" NCAA",BasicStats!$B:$B,0),COLUMN()+1))</f>
        <v>620</v>
      </c>
      <c r="W306">
        <f>IFERROR(INDEX(BasicStats!$A:$AH,MATCH($A306,BasicStats!$B:$B,0),COLUMN()+1),INDEX(BasicStats!$A:$AH,MATCH($A306&amp;" NCAA",BasicStats!$B:$B,0),COLUMN()+1))</f>
        <v>0.34399999999999997</v>
      </c>
      <c r="X306">
        <f>IFERROR(INDEX(BasicStats!$A:$AH,MATCH($A306,BasicStats!$B:$B,0),COLUMN()+1),INDEX(BasicStats!$A:$AH,MATCH($A306&amp;" NCAA",BasicStats!$B:$B,0),COLUMN()+1))</f>
        <v>407</v>
      </c>
      <c r="Y306">
        <f>IFERROR(INDEX(BasicStats!$A:$AH,MATCH($A306,BasicStats!$B:$B,0),COLUMN()+1),INDEX(BasicStats!$A:$AH,MATCH($A306&amp;" NCAA",BasicStats!$B:$B,0),COLUMN()+1))</f>
        <v>645</v>
      </c>
      <c r="Z306">
        <f>IFERROR(INDEX(BasicStats!$A:$AH,MATCH($A306,BasicStats!$B:$B,0),COLUMN()+1),INDEX(BasicStats!$A:$AH,MATCH($A306&amp;" NCAA",BasicStats!$B:$B,0),COLUMN()+1))</f>
        <v>0.63100000000000001</v>
      </c>
      <c r="AA306">
        <f>IFERROR(INDEX(BasicStats!$A:$AH,MATCH($A306,BasicStats!$B:$B,0),COLUMN()+1),INDEX(BasicStats!$A:$AH,MATCH($A306&amp;" NCAA",BasicStats!$B:$B,0),COLUMN()+1))</f>
        <v>330</v>
      </c>
      <c r="AB306">
        <f>IFERROR(INDEX(BasicStats!$A:$AH,MATCH($A306,BasicStats!$B:$B,0),COLUMN()+1),INDEX(BasicStats!$A:$AH,MATCH($A306&amp;" NCAA",BasicStats!$B:$B,0),COLUMN()+1))</f>
        <v>1122</v>
      </c>
      <c r="AC306">
        <f>IFERROR(INDEX(BasicStats!$A:$AH,MATCH($A306,BasicStats!$B:$B,0),COLUMN()+1),INDEX(BasicStats!$A:$AH,MATCH($A306&amp;" NCAA",BasicStats!$B:$B,0),COLUMN()+1))</f>
        <v>389</v>
      </c>
      <c r="AD306">
        <f>IFERROR(INDEX(BasicStats!$A:$AH,MATCH($A306,BasicStats!$B:$B,0),COLUMN()+1),INDEX(BasicStats!$A:$AH,MATCH($A306&amp;" NCAA",BasicStats!$B:$B,0),COLUMN()+1))</f>
        <v>226</v>
      </c>
      <c r="AE306">
        <f>IFERROR(INDEX(BasicStats!$A:$AH,MATCH($A306,BasicStats!$B:$B,0),COLUMN()+1),INDEX(BasicStats!$A:$AH,MATCH($A306&amp;" NCAA",BasicStats!$B:$B,0),COLUMN()+1))</f>
        <v>134</v>
      </c>
      <c r="AF306">
        <f>IFERROR(INDEX(BasicStats!$A:$AH,MATCH($A306,BasicStats!$B:$B,0),COLUMN()+1),INDEX(BasicStats!$A:$AH,MATCH($A306&amp;" NCAA",BasicStats!$B:$B,0),COLUMN()+1))</f>
        <v>517</v>
      </c>
      <c r="AG306" s="38">
        <f>IFERROR(INDEX(AdvancedStats!$A:$AD,MATCH($A306,AdvancedStats!$B:$B,0),COLUMN()-15),INDEX(AdvancedStats!$A:$AD,MATCH($A306&amp;" NCAA",AdvancedStats!$B:$B,0),COLUMN()-15))</f>
        <v>72.900000000000006</v>
      </c>
      <c r="AH306" s="38">
        <f>IFERROR(INDEX(AdvancedStats!$A:$AD,MATCH($A306,AdvancedStats!$B:$B,0),COLUMN()-15),INDEX(AdvancedStats!$A:$AD,MATCH($A306&amp;" NCAA",AdvancedStats!$B:$B,0),COLUMN()-15))</f>
        <v>92.4</v>
      </c>
      <c r="AI306" s="38">
        <f>IFERROR(INDEX(AdvancedStats!$A:$AD,MATCH($A306,AdvancedStats!$B:$B,0),COLUMN()-15),INDEX(AdvancedStats!$A:$AD,MATCH($A306&amp;" NCAA",AdvancedStats!$B:$B,0),COLUMN()-15))</f>
        <v>0.36199999999999999</v>
      </c>
      <c r="AJ306" s="38">
        <f>IFERROR(INDEX(AdvancedStats!$A:$AD,MATCH($A306,AdvancedStats!$B:$B,0),COLUMN()-15),INDEX(AdvancedStats!$A:$AD,MATCH($A306&amp;" NCAA",AdvancedStats!$B:$B,0),COLUMN()-15))</f>
        <v>0.34799999999999998</v>
      </c>
      <c r="AK306" s="38">
        <f>IFERROR(INDEX(AdvancedStats!$A:$AD,MATCH($A306,AdvancedStats!$B:$B,0),COLUMN()-15),INDEX(AdvancedStats!$A:$AD,MATCH($A306&amp;" NCAA",AdvancedStats!$B:$B,0),COLUMN()-15))</f>
        <v>0.503</v>
      </c>
      <c r="AL306" s="38">
        <f>IFERROR(INDEX(AdvancedStats!$A:$AD,MATCH($A306,AdvancedStats!$B:$B,0),COLUMN()-15),INDEX(AdvancedStats!$A:$AD,MATCH($A306&amp;" NCAA",AdvancedStats!$B:$B,0),COLUMN()-15))</f>
        <v>48.3</v>
      </c>
      <c r="AM306" s="38">
        <f>IFERROR(INDEX(AdvancedStats!$A:$AD,MATCH($A306,AdvancedStats!$B:$B,0),COLUMN()-15),INDEX(AdvancedStats!$A:$AD,MATCH($A306&amp;" NCAA",AdvancedStats!$B:$B,0),COLUMN()-15))</f>
        <v>52.4</v>
      </c>
      <c r="AN306" s="38">
        <f>IFERROR(INDEX(AdvancedStats!$A:$AD,MATCH($A306,AdvancedStats!$B:$B,0),COLUMN()-15),INDEX(AdvancedStats!$A:$AD,MATCH($A306&amp;" NCAA",AdvancedStats!$B:$B,0),COLUMN()-15))</f>
        <v>9.9</v>
      </c>
      <c r="AO306" s="38">
        <f>IFERROR(INDEX(AdvancedStats!$A:$AD,MATCH($A306,AdvancedStats!$B:$B,0),COLUMN()-15),INDEX(AdvancedStats!$A:$AD,MATCH($A306&amp;" NCAA",AdvancedStats!$B:$B,0),COLUMN()-15))</f>
        <v>11.1</v>
      </c>
      <c r="AP306" s="38">
        <f>IFERROR(INDEX(AdvancedStats!$A:$AD,MATCH($A306,AdvancedStats!$B:$B,0),COLUMN()-15),INDEX(AdvancedStats!$A:$AD,MATCH($A306&amp;" NCAA",AdvancedStats!$B:$B,0),COLUMN()-15))</f>
        <v>0.47599999999999998</v>
      </c>
      <c r="AQ306" s="38">
        <f>IFERROR(INDEX(AdvancedStats!$A:$AD,MATCH($A306,AdvancedStats!$B:$B,0),COLUMN()-15),INDEX(AdvancedStats!$A:$AD,MATCH($A306&amp;" NCAA",AdvancedStats!$B:$B,0),COLUMN()-15))</f>
        <v>19.8</v>
      </c>
      <c r="AR306" s="38">
        <f>IFERROR(INDEX(AdvancedStats!$A:$AD,MATCH($A306,AdvancedStats!$B:$B,0),COLUMN()-15),INDEX(AdvancedStats!$A:$AD,MATCH($A306&amp;" NCAA",AdvancedStats!$B:$B,0),COLUMN()-15))</f>
        <v>28.4</v>
      </c>
      <c r="AS306" s="38">
        <f>IFERROR(INDEX(AdvancedStats!$A:$AD,MATCH($A306,AdvancedStats!$B:$B,0),COLUMN()-15),INDEX(AdvancedStats!$A:$AD,MATCH($A306&amp;" NCAA",AdvancedStats!$B:$B,0),COLUMN()-15))</f>
        <v>0.22800000000000001</v>
      </c>
      <c r="AT306" s="39">
        <f>IFERROR(INDEX(AdvancedOpponentStats!$A:$AD,MATCH($A306,AdvancedOpponentStats!$B:$B,0),COLUMN()-27),INDEX(AdvancedOpponentStats!$A:$AD,MATCH($A306&amp;" NCAA",AdvancedOpponentStats!$B:$B,0),COLUMN()-27))</f>
        <v>103.2</v>
      </c>
      <c r="AU306" s="39">
        <f>IFERROR(INDEX(AdvancedOpponentStats!$A:$AD,MATCH($A306,AdvancedOpponentStats!$B:$B,0),COLUMN()-27),INDEX(AdvancedOpponentStats!$A:$AD,MATCH($A306&amp;" NCAA",AdvancedOpponentStats!$B:$B,0),COLUMN()-27))</f>
        <v>0.32</v>
      </c>
      <c r="AV306" s="39">
        <f>IFERROR(INDEX(AdvancedOpponentStats!$A:$AD,MATCH($A306,AdvancedOpponentStats!$B:$B,0),COLUMN()-27),INDEX(AdvancedOpponentStats!$A:$AD,MATCH($A306&amp;" NCAA",AdvancedOpponentStats!$B:$B,0),COLUMN()-27))</f>
        <v>0.36599999999999999</v>
      </c>
      <c r="AW306" s="39">
        <f>IFERROR(INDEX(AdvancedOpponentStats!$A:$AD,MATCH($A306,AdvancedOpponentStats!$B:$B,0),COLUMN()-27),INDEX(AdvancedOpponentStats!$A:$AD,MATCH($A306&amp;" NCAA",AdvancedOpponentStats!$B:$B,0),COLUMN()-27))</f>
        <v>0.53600000000000003</v>
      </c>
      <c r="AX306" s="39">
        <f>IFERROR(INDEX(AdvancedOpponentStats!$A:$AD,MATCH($A306,AdvancedOpponentStats!$B:$B,0),COLUMN()-27),INDEX(AdvancedOpponentStats!$A:$AD,MATCH($A306&amp;" NCAA",AdvancedOpponentStats!$B:$B,0),COLUMN()-27))</f>
        <v>51.7</v>
      </c>
      <c r="AY306" s="39">
        <f>IFERROR(INDEX(AdvancedOpponentStats!$A:$AD,MATCH($A306,AdvancedOpponentStats!$B:$B,0),COLUMN()-27),INDEX(AdvancedOpponentStats!$A:$AD,MATCH($A306&amp;" NCAA",AdvancedOpponentStats!$B:$B,0),COLUMN()-27))</f>
        <v>59.9</v>
      </c>
      <c r="AZ306" s="39">
        <f>IFERROR(INDEX(AdvancedOpponentStats!$A:$AD,MATCH($A306,AdvancedOpponentStats!$B:$B,0),COLUMN()-27),INDEX(AdvancedOpponentStats!$A:$AD,MATCH($A306&amp;" NCAA",AdvancedOpponentStats!$B:$B,0),COLUMN()-27))</f>
        <v>11.5</v>
      </c>
      <c r="BA306" s="39">
        <f>IFERROR(INDEX(AdvancedOpponentStats!$A:$AD,MATCH($A306,AdvancedOpponentStats!$B:$B,0),COLUMN()-27),INDEX(AdvancedOpponentStats!$A:$AD,MATCH($A306&amp;" NCAA",AdvancedOpponentStats!$B:$B,0),COLUMN()-27))</f>
        <v>9.1</v>
      </c>
      <c r="BB306" s="39">
        <f>IFERROR(INDEX(AdvancedOpponentStats!$A:$AD,MATCH($A306,AdvancedOpponentStats!$B:$B,0),COLUMN()-27),INDEX(AdvancedOpponentStats!$A:$AD,MATCH($A306&amp;" NCAA",AdvancedOpponentStats!$B:$B,0),COLUMN()-27))</f>
        <v>0.503</v>
      </c>
      <c r="BC306" s="39">
        <f>IFERROR(INDEX(AdvancedOpponentStats!$A:$AD,MATCH($A306,AdvancedOpponentStats!$B:$B,0),COLUMN()-27),INDEX(AdvancedOpponentStats!$A:$AD,MATCH($A306&amp;" NCAA",AdvancedOpponentStats!$B:$B,0),COLUMN()-27))</f>
        <v>17</v>
      </c>
      <c r="BD306" s="39">
        <f>IFERROR(INDEX(AdvancedOpponentStats!$A:$AD,MATCH($A306,AdvancedOpponentStats!$B:$B,0),COLUMN()-27),INDEX(AdvancedOpponentStats!$A:$AD,MATCH($A306&amp;" NCAA",AdvancedOpponentStats!$B:$B,0),COLUMN()-27))</f>
        <v>31.7</v>
      </c>
      <c r="BE306" s="39">
        <f>IFERROR(INDEX(AdvancedOpponentStats!$A:$AD,MATCH($A306,AdvancedOpponentStats!$B:$B,0),COLUMN()-27),INDEX(AdvancedOpponentStats!$A:$AD,MATCH($A306&amp;" NCAA",AdvancedOpponentStats!$B:$B,0),COLUMN()-27))</f>
        <v>0.22800000000000001</v>
      </c>
      <c r="BF306" s="41">
        <f>IFERROR(INDEX(TeamRankings!$A:$R,MATCH($A306,TeamRankings!$B:$B,0),COLUMN()-49),INDEX(TeamRankings!$A:$R,MATCH($A306&amp;" NCAA",TeamRankings!$B:$B,0),COLUMN()-49))</f>
        <v>-7.94</v>
      </c>
      <c r="BG306" s="41">
        <f>IFERROR(INDEX(TeamRankings!$A:$R,MATCH($A306,TeamRankings!$B:$B,0),COLUMN()-48),INDEX(TeamRankings!$A:$R,MATCH($A306&amp;" NCAA",TeamRankings!$B:$B,0),COLUMN()-48))</f>
        <v>-2.97</v>
      </c>
      <c r="BH306" s="41">
        <f>IFERROR(INDEX(TeamRankings!$A:$R,MATCH($A306,TeamRankings!$B:$B,0),COLUMN()-47),INDEX(TeamRankings!$A:$R,MATCH($A306&amp;" NCAA",TeamRankings!$B:$B,0),COLUMN()-47))</f>
        <v>-11.86</v>
      </c>
      <c r="BI306" s="41">
        <f>IFERROR(INDEX(TeamRankings!$A:$R,MATCH($A306,TeamRankings!$B:$B,0),COLUMN()-47),INDEX(TeamRankings!$A:$R,MATCH($A306&amp;" NCAA",TeamRankings!$B:$B,0),COLUMN()-47))</f>
        <v>-2.87</v>
      </c>
      <c r="BJ306" s="41">
        <f>IFERROR(INDEX(TeamRankings!$A:$R,MATCH($A306,TeamRankings!$B:$B,0),COLUMN()-47),INDEX(TeamRankings!$A:$R,MATCH($A306&amp;" NCAA",TeamRankings!$B:$B,0),COLUMN()-47))</f>
        <v>-14.73</v>
      </c>
      <c r="BK306" s="41">
        <f>IFERROR(INDEX(TeamRankings!$A:$R,MATCH($A306,TeamRankings!$B:$B,0),COLUMN()-47),INDEX(TeamRankings!$A:$R,MATCH($A306&amp;" NCAA",TeamRankings!$B:$B,0),COLUMN()-47))</f>
        <v>86.86</v>
      </c>
      <c r="BL306" s="41">
        <f>IFERROR(INDEX(TeamRankings!$A:$R,MATCH($A306,TeamRankings!$B:$B,0),COLUMN()-47),INDEX(TeamRankings!$A:$R,MATCH($A306&amp;" NCAA",TeamRankings!$B:$B,0),COLUMN()-47))</f>
        <v>105.94</v>
      </c>
      <c r="BM306" s="41">
        <f>IFERROR(INDEX(TeamRankings!$A:$R,MATCH($A306,TeamRankings!$B:$B,0),COLUMN()-47),INDEX(TeamRankings!$A:$R,MATCH($A306&amp;" NCAA",TeamRankings!$B:$B,0),COLUMN()-47))</f>
        <v>-19.079999999999998</v>
      </c>
      <c r="BN306">
        <f t="shared" si="78"/>
        <v>341</v>
      </c>
      <c r="BO306">
        <f t="shared" si="79"/>
        <v>218</v>
      </c>
      <c r="BP306">
        <f t="shared" si="65"/>
        <v>67.870967741935488</v>
      </c>
      <c r="BQ306" s="41" t="str">
        <f>INDEX(TeamRankings!$A:$R,MATCH($A306,TeamRankings!$B:$B,0),3)</f>
        <v>OVC</v>
      </c>
      <c r="BR306" s="40">
        <f t="shared" si="66"/>
        <v>-10.799999999999997</v>
      </c>
      <c r="BS306" s="40">
        <f t="shared" si="67"/>
        <v>4.1999999999999982E-2</v>
      </c>
      <c r="BT306" s="40">
        <f t="shared" si="68"/>
        <v>-1.8000000000000016E-2</v>
      </c>
      <c r="BU306" s="40">
        <f t="shared" si="69"/>
        <v>-3.3000000000000029E-2</v>
      </c>
      <c r="BV306" s="40">
        <f t="shared" si="70"/>
        <v>-3.4000000000000057</v>
      </c>
      <c r="BW306" s="40">
        <f t="shared" si="71"/>
        <v>-7.5</v>
      </c>
      <c r="BX306" s="40">
        <f t="shared" si="72"/>
        <v>-1.5999999999999996</v>
      </c>
      <c r="BY306" s="40">
        <f t="shared" si="73"/>
        <v>2</v>
      </c>
      <c r="BZ306" s="40">
        <f t="shared" si="74"/>
        <v>-2.7000000000000024E-2</v>
      </c>
      <c r="CA306" s="40">
        <f t="shared" si="75"/>
        <v>2.8000000000000007</v>
      </c>
      <c r="CB306" s="40">
        <f t="shared" si="76"/>
        <v>-3.3000000000000007</v>
      </c>
      <c r="CC306" s="40">
        <f t="shared" si="77"/>
        <v>0</v>
      </c>
    </row>
    <row r="307" spans="1:81" x14ac:dyDescent="0.25">
      <c r="A307" t="s">
        <v>427</v>
      </c>
      <c r="B307">
        <f>IFERROR(INDEX(BasicStats!$A:$AH,MATCH($A307,BasicStats!$B:$B,0),COLUMN()+1),INDEX(BasicStats!$A:$AH,MATCH($A307&amp;" NCAA",BasicStats!$B:$B,0),COLUMN()+1))</f>
        <v>37</v>
      </c>
      <c r="C307">
        <f>IFERROR(INDEX(BasicStats!$A:$AH,MATCH($A307,BasicStats!$B:$B,0),COLUMN()+1),INDEX(BasicStats!$A:$AH,MATCH($A307&amp;" NCAA",BasicStats!$B:$B,0),COLUMN()+1))</f>
        <v>31</v>
      </c>
      <c r="D307">
        <f>IFERROR(INDEX(BasicStats!$A:$AH,MATCH($A307,BasicStats!$B:$B,0),COLUMN()+1),INDEX(BasicStats!$A:$AH,MATCH($A307&amp;" NCAA",BasicStats!$B:$B,0),COLUMN()+1))</f>
        <v>6</v>
      </c>
      <c r="E307">
        <f>IFERROR(INDEX(BasicStats!$A:$AH,MATCH($A307,BasicStats!$B:$B,0),COLUMN()+1),INDEX(BasicStats!$A:$AH,MATCH($A307&amp;" NCAA",BasicStats!$B:$B,0),COLUMN()+1))</f>
        <v>0.83799999999999997</v>
      </c>
      <c r="F307">
        <f>IFERROR(INDEX(BasicStats!$A:$AH,MATCH($A307,BasicStats!$B:$B,0),COLUMN()+1),INDEX(BasicStats!$A:$AH,MATCH($A307&amp;" NCAA",BasicStats!$B:$B,0),COLUMN()+1))</f>
        <v>21.55</v>
      </c>
      <c r="G307">
        <f>IFERROR(INDEX(BasicStats!$A:$AH,MATCH($A307,BasicStats!$B:$B,0),COLUMN()+1),INDEX(BasicStats!$A:$AH,MATCH($A307&amp;" NCAA",BasicStats!$B:$B,0),COLUMN()+1))</f>
        <v>10.16</v>
      </c>
      <c r="H307">
        <f>IFERROR(INDEX(BasicStats!$A:$AH,MATCH($A307,BasicStats!$B:$B,0),COLUMN()+1),INDEX(BasicStats!$A:$AH,MATCH($A307&amp;" NCAA",BasicStats!$B:$B,0),COLUMN()+1))</f>
        <v>15</v>
      </c>
      <c r="I307">
        <f>IFERROR(INDEX(BasicStats!$A:$AH,MATCH($A307,BasicStats!$B:$B,0),COLUMN()+1),INDEX(BasicStats!$A:$AH,MATCH($A307&amp;" NCAA",BasicStats!$B:$B,0),COLUMN()+1))</f>
        <v>3</v>
      </c>
      <c r="J307">
        <f>IFERROR(INDEX(BasicStats!$A:$AH,MATCH($A307,BasicStats!$B:$B,0),COLUMN()+1),INDEX(BasicStats!$A:$AH,MATCH($A307&amp;" NCAA",BasicStats!$B:$B,0),COLUMN()+1))</f>
        <v>18</v>
      </c>
      <c r="K307">
        <f>IFERROR(INDEX(BasicStats!$A:$AH,MATCH($A307,BasicStats!$B:$B,0),COLUMN()+1),INDEX(BasicStats!$A:$AH,MATCH($A307&amp;" NCAA",BasicStats!$B:$B,0),COLUMN()+1))</f>
        <v>0</v>
      </c>
      <c r="L307">
        <f>IFERROR(INDEX(BasicStats!$A:$AH,MATCH($A307,BasicStats!$B:$B,0),COLUMN()+1),INDEX(BasicStats!$A:$AH,MATCH($A307&amp;" NCAA",BasicStats!$B:$B,0),COLUMN()+1))</f>
        <v>7</v>
      </c>
      <c r="M307">
        <f>IFERROR(INDEX(BasicStats!$A:$AH,MATCH($A307,BasicStats!$B:$B,0),COLUMN()+1),INDEX(BasicStats!$A:$AH,MATCH($A307&amp;" NCAA",BasicStats!$B:$B,0),COLUMN()+1))</f>
        <v>3</v>
      </c>
      <c r="N307">
        <f>IFERROR(INDEX(BasicStats!$A:$AH,MATCH($A307,BasicStats!$B:$B,0),COLUMN()+1),INDEX(BasicStats!$A:$AH,MATCH($A307&amp;" NCAA",BasicStats!$B:$B,0),COLUMN()+1))</f>
        <v>3035</v>
      </c>
      <c r="O307">
        <f>IFERROR(INDEX(BasicStats!$A:$AH,MATCH($A307,BasicStats!$B:$B,0),COLUMN()+1),INDEX(BasicStats!$A:$AH,MATCH($A307&amp;" NCAA",BasicStats!$B:$B,0),COLUMN()+1))</f>
        <v>2580</v>
      </c>
      <c r="P307">
        <f>IFERROR(INDEX(BasicStats!$A:$AH,MATCH($A307,BasicStats!$B:$B,0),COLUMN()+1),INDEX(BasicStats!$A:$AH,MATCH($A307&amp;" NCAA",BasicStats!$B:$B,0),COLUMN()+1))</f>
        <v>0</v>
      </c>
      <c r="Q307">
        <f>IFERROR(INDEX(BasicStats!$A:$AH,MATCH($A307,BasicStats!$B:$B,0),COLUMN()+1),INDEX(BasicStats!$A:$AH,MATCH($A307&amp;" NCAA",BasicStats!$B:$B,0),COLUMN()+1))</f>
        <v>1505</v>
      </c>
      <c r="R307">
        <f>IFERROR(INDEX(BasicStats!$A:$AH,MATCH($A307,BasicStats!$B:$B,0),COLUMN()+1),INDEX(BasicStats!$A:$AH,MATCH($A307&amp;" NCAA",BasicStats!$B:$B,0),COLUMN()+1))</f>
        <v>1106</v>
      </c>
      <c r="S307">
        <f>IFERROR(INDEX(BasicStats!$A:$AH,MATCH($A307,BasicStats!$B:$B,0),COLUMN()+1),INDEX(BasicStats!$A:$AH,MATCH($A307&amp;" NCAA",BasicStats!$B:$B,0),COLUMN()+1))</f>
        <v>2231</v>
      </c>
      <c r="T307">
        <f>IFERROR(INDEX(BasicStats!$A:$AH,MATCH($A307,BasicStats!$B:$B,0),COLUMN()+1),INDEX(BasicStats!$A:$AH,MATCH($A307&amp;" NCAA",BasicStats!$B:$B,0),COLUMN()+1))</f>
        <v>0.496</v>
      </c>
      <c r="U307">
        <f>IFERROR(INDEX(BasicStats!$A:$AH,MATCH($A307,BasicStats!$B:$B,0),COLUMN()+1),INDEX(BasicStats!$A:$AH,MATCH($A307&amp;" NCAA",BasicStats!$B:$B,0),COLUMN()+1))</f>
        <v>262</v>
      </c>
      <c r="V307">
        <f>IFERROR(INDEX(BasicStats!$A:$AH,MATCH($A307,BasicStats!$B:$B,0),COLUMN()+1),INDEX(BasicStats!$A:$AH,MATCH($A307&amp;" NCAA",BasicStats!$B:$B,0),COLUMN()+1))</f>
        <v>714</v>
      </c>
      <c r="W307">
        <f>IFERROR(INDEX(BasicStats!$A:$AH,MATCH($A307,BasicStats!$B:$B,0),COLUMN()+1),INDEX(BasicStats!$A:$AH,MATCH($A307&amp;" NCAA",BasicStats!$B:$B,0),COLUMN()+1))</f>
        <v>0.36699999999999999</v>
      </c>
      <c r="X307">
        <f>IFERROR(INDEX(BasicStats!$A:$AH,MATCH($A307,BasicStats!$B:$B,0),COLUMN()+1),INDEX(BasicStats!$A:$AH,MATCH($A307&amp;" NCAA",BasicStats!$B:$B,0),COLUMN()+1))</f>
        <v>561</v>
      </c>
      <c r="Y307">
        <f>IFERROR(INDEX(BasicStats!$A:$AH,MATCH($A307,BasicStats!$B:$B,0),COLUMN()+1),INDEX(BasicStats!$A:$AH,MATCH($A307&amp;" NCAA",BasicStats!$B:$B,0),COLUMN()+1))</f>
        <v>744</v>
      </c>
      <c r="Z307">
        <f>IFERROR(INDEX(BasicStats!$A:$AH,MATCH($A307,BasicStats!$B:$B,0),COLUMN()+1),INDEX(BasicStats!$A:$AH,MATCH($A307&amp;" NCAA",BasicStats!$B:$B,0),COLUMN()+1))</f>
        <v>0.754</v>
      </c>
      <c r="AA307">
        <f>IFERROR(INDEX(BasicStats!$A:$AH,MATCH($A307,BasicStats!$B:$B,0),COLUMN()+1),INDEX(BasicStats!$A:$AH,MATCH($A307&amp;" NCAA",BasicStats!$B:$B,0),COLUMN()+1))</f>
        <v>379</v>
      </c>
      <c r="AB307">
        <f>IFERROR(INDEX(BasicStats!$A:$AH,MATCH($A307,BasicStats!$B:$B,0),COLUMN()+1),INDEX(BasicStats!$A:$AH,MATCH($A307&amp;" NCAA",BasicStats!$B:$B,0),COLUMN()+1))</f>
        <v>1391</v>
      </c>
      <c r="AC307">
        <f>IFERROR(INDEX(BasicStats!$A:$AH,MATCH($A307,BasicStats!$B:$B,0),COLUMN()+1),INDEX(BasicStats!$A:$AH,MATCH($A307&amp;" NCAA",BasicStats!$B:$B,0),COLUMN()+1))</f>
        <v>660</v>
      </c>
      <c r="AD307">
        <f>IFERROR(INDEX(BasicStats!$A:$AH,MATCH($A307,BasicStats!$B:$B,0),COLUMN()+1),INDEX(BasicStats!$A:$AH,MATCH($A307&amp;" NCAA",BasicStats!$B:$B,0),COLUMN()+1))</f>
        <v>221</v>
      </c>
      <c r="AE307">
        <f>IFERROR(INDEX(BasicStats!$A:$AH,MATCH($A307,BasicStats!$B:$B,0),COLUMN()+1),INDEX(BasicStats!$A:$AH,MATCH($A307&amp;" NCAA",BasicStats!$B:$B,0),COLUMN()+1))</f>
        <v>199</v>
      </c>
      <c r="AF307">
        <f>IFERROR(INDEX(BasicStats!$A:$AH,MATCH($A307,BasicStats!$B:$B,0),COLUMN()+1),INDEX(BasicStats!$A:$AH,MATCH($A307&amp;" NCAA",BasicStats!$B:$B,0),COLUMN()+1))</f>
        <v>412</v>
      </c>
      <c r="AG307" s="38">
        <f>IFERROR(INDEX(AdvancedStats!$A:$AD,MATCH($A307,AdvancedStats!$B:$B,0),COLUMN()-15),INDEX(AdvancedStats!$A:$AD,MATCH($A307&amp;" NCAA",AdvancedStats!$B:$B,0),COLUMN()-15))</f>
        <v>69.400000000000006</v>
      </c>
      <c r="AH307" s="38">
        <f>IFERROR(INDEX(AdvancedStats!$A:$AD,MATCH($A307,AdvancedStats!$B:$B,0),COLUMN()-15),INDEX(AdvancedStats!$A:$AD,MATCH($A307&amp;" NCAA",AdvancedStats!$B:$B,0),COLUMN()-15))</f>
        <v>116.2</v>
      </c>
      <c r="AI307" s="38">
        <f>IFERROR(INDEX(AdvancedStats!$A:$AD,MATCH($A307,AdvancedStats!$B:$B,0),COLUMN()-15),INDEX(AdvancedStats!$A:$AD,MATCH($A307&amp;" NCAA",AdvancedStats!$B:$B,0),COLUMN()-15))</f>
        <v>0.33300000000000002</v>
      </c>
      <c r="AJ307" s="38">
        <f>IFERROR(INDEX(AdvancedStats!$A:$AD,MATCH($A307,AdvancedStats!$B:$B,0),COLUMN()-15),INDEX(AdvancedStats!$A:$AD,MATCH($A307&amp;" NCAA",AdvancedStats!$B:$B,0),COLUMN()-15))</f>
        <v>0.32</v>
      </c>
      <c r="AK307" s="38">
        <f>IFERROR(INDEX(AdvancedStats!$A:$AD,MATCH($A307,AdvancedStats!$B:$B,0),COLUMN()-15),INDEX(AdvancedStats!$A:$AD,MATCH($A307&amp;" NCAA",AdvancedStats!$B:$B,0),COLUMN()-15))</f>
        <v>0.58699999999999997</v>
      </c>
      <c r="AL307" s="38">
        <f>IFERROR(INDEX(AdvancedStats!$A:$AD,MATCH($A307,AdvancedStats!$B:$B,0),COLUMN()-15),INDEX(AdvancedStats!$A:$AD,MATCH($A307&amp;" NCAA",AdvancedStats!$B:$B,0),COLUMN()-15))</f>
        <v>52.3</v>
      </c>
      <c r="AM307" s="38">
        <f>IFERROR(INDEX(AdvancedStats!$A:$AD,MATCH($A307,AdvancedStats!$B:$B,0),COLUMN()-15),INDEX(AdvancedStats!$A:$AD,MATCH($A307&amp;" NCAA",AdvancedStats!$B:$B,0),COLUMN()-15))</f>
        <v>59.7</v>
      </c>
      <c r="AN307" s="38">
        <f>IFERROR(INDEX(AdvancedStats!$A:$AD,MATCH($A307,AdvancedStats!$B:$B,0),COLUMN()-15),INDEX(AdvancedStats!$A:$AD,MATCH($A307&amp;" NCAA",AdvancedStats!$B:$B,0),COLUMN()-15))</f>
        <v>8.5</v>
      </c>
      <c r="AO307" s="38">
        <f>IFERROR(INDEX(AdvancedStats!$A:$AD,MATCH($A307,AdvancedStats!$B:$B,0),COLUMN()-15),INDEX(AdvancedStats!$A:$AD,MATCH($A307&amp;" NCAA",AdvancedStats!$B:$B,0),COLUMN()-15))</f>
        <v>15.2</v>
      </c>
      <c r="AP307" s="38">
        <f>IFERROR(INDEX(AdvancedStats!$A:$AD,MATCH($A307,AdvancedStats!$B:$B,0),COLUMN()-15),INDEX(AdvancedStats!$A:$AD,MATCH($A307&amp;" NCAA",AdvancedStats!$B:$B,0),COLUMN()-15))</f>
        <v>0.55400000000000005</v>
      </c>
      <c r="AQ307" s="38">
        <f>IFERROR(INDEX(AdvancedStats!$A:$AD,MATCH($A307,AdvancedStats!$B:$B,0),COLUMN()-15),INDEX(AdvancedStats!$A:$AD,MATCH($A307&amp;" NCAA",AdvancedStats!$B:$B,0),COLUMN()-15))</f>
        <v>13.7</v>
      </c>
      <c r="AR307" s="38">
        <f>IFERROR(INDEX(AdvancedStats!$A:$AD,MATCH($A307,AdvancedStats!$B:$B,0),COLUMN()-15),INDEX(AdvancedStats!$A:$AD,MATCH($A307&amp;" NCAA",AdvancedStats!$B:$B,0),COLUMN()-15))</f>
        <v>30.9</v>
      </c>
      <c r="AS307" s="38">
        <f>IFERROR(INDEX(AdvancedStats!$A:$AD,MATCH($A307,AdvancedStats!$B:$B,0),COLUMN()-15),INDEX(AdvancedStats!$A:$AD,MATCH($A307&amp;" NCAA",AdvancedStats!$B:$B,0),COLUMN()-15))</f>
        <v>0.251</v>
      </c>
      <c r="AT307" s="39">
        <f>IFERROR(INDEX(AdvancedOpponentStats!$A:$AD,MATCH($A307,AdvancedOpponentStats!$B:$B,0),COLUMN()-27),INDEX(AdvancedOpponentStats!$A:$AD,MATCH($A307&amp;" NCAA",AdvancedOpponentStats!$B:$B,0),COLUMN()-27))</f>
        <v>98.7</v>
      </c>
      <c r="AU307" s="39">
        <f>IFERROR(INDEX(AdvancedOpponentStats!$A:$AD,MATCH($A307,AdvancedOpponentStats!$B:$B,0),COLUMN()-27),INDEX(AdvancedOpponentStats!$A:$AD,MATCH($A307&amp;" NCAA",AdvancedOpponentStats!$B:$B,0),COLUMN()-27))</f>
        <v>0.34300000000000003</v>
      </c>
      <c r="AV307" s="39">
        <f>IFERROR(INDEX(AdvancedOpponentStats!$A:$AD,MATCH($A307,AdvancedOpponentStats!$B:$B,0),COLUMN()-27),INDEX(AdvancedOpponentStats!$A:$AD,MATCH($A307&amp;" NCAA",AdvancedOpponentStats!$B:$B,0),COLUMN()-27))</f>
        <v>0.40600000000000003</v>
      </c>
      <c r="AW307" s="39">
        <f>IFERROR(INDEX(AdvancedOpponentStats!$A:$AD,MATCH($A307,AdvancedOpponentStats!$B:$B,0),COLUMN()-27),INDEX(AdvancedOpponentStats!$A:$AD,MATCH($A307&amp;" NCAA",AdvancedOpponentStats!$B:$B,0),COLUMN()-27))</f>
        <v>0.504</v>
      </c>
      <c r="AX307" s="39">
        <f>IFERROR(INDEX(AdvancedOpponentStats!$A:$AD,MATCH($A307,AdvancedOpponentStats!$B:$B,0),COLUMN()-27),INDEX(AdvancedOpponentStats!$A:$AD,MATCH($A307&amp;" NCAA",AdvancedOpponentStats!$B:$B,0),COLUMN()-27))</f>
        <v>47.7</v>
      </c>
      <c r="AY307" s="39">
        <f>IFERROR(INDEX(AdvancedOpponentStats!$A:$AD,MATCH($A307,AdvancedOpponentStats!$B:$B,0),COLUMN()-27),INDEX(AdvancedOpponentStats!$A:$AD,MATCH($A307&amp;" NCAA",AdvancedOpponentStats!$B:$B,0),COLUMN()-27))</f>
        <v>51.2</v>
      </c>
      <c r="AZ307" s="39">
        <f>IFERROR(INDEX(AdvancedOpponentStats!$A:$AD,MATCH($A307,AdvancedOpponentStats!$B:$B,0),COLUMN()-27),INDEX(AdvancedOpponentStats!$A:$AD,MATCH($A307&amp;" NCAA",AdvancedOpponentStats!$B:$B,0),COLUMN()-27))</f>
        <v>8.8000000000000007</v>
      </c>
      <c r="BA307" s="39">
        <f>IFERROR(INDEX(AdvancedOpponentStats!$A:$AD,MATCH($A307,AdvancedOpponentStats!$B:$B,0),COLUMN()-27),INDEX(AdvancedOpponentStats!$A:$AD,MATCH($A307&amp;" NCAA",AdvancedOpponentStats!$B:$B,0),COLUMN()-27))</f>
        <v>6.3</v>
      </c>
      <c r="BB307" s="39">
        <f>IFERROR(INDEX(AdvancedOpponentStats!$A:$AD,MATCH($A307,AdvancedOpponentStats!$B:$B,0),COLUMN()-27),INDEX(AdvancedOpponentStats!$A:$AD,MATCH($A307&amp;" NCAA",AdvancedOpponentStats!$B:$B,0),COLUMN()-27))</f>
        <v>0.47499999999999998</v>
      </c>
      <c r="BC307" s="39">
        <f>IFERROR(INDEX(AdvancedOpponentStats!$A:$AD,MATCH($A307,AdvancedOpponentStats!$B:$B,0),COLUMN()-27),INDEX(AdvancedOpponentStats!$A:$AD,MATCH($A307&amp;" NCAA",AdvancedOpponentStats!$B:$B,0),COLUMN()-27))</f>
        <v>15.6</v>
      </c>
      <c r="BD307" s="39">
        <f>IFERROR(INDEX(AdvancedOpponentStats!$A:$AD,MATCH($A307,AdvancedOpponentStats!$B:$B,0),COLUMN()-27),INDEX(AdvancedOpponentStats!$A:$AD,MATCH($A307&amp;" NCAA",AdvancedOpponentStats!$B:$B,0),COLUMN()-27))</f>
        <v>29.4</v>
      </c>
      <c r="BE307" s="39">
        <f>IFERROR(INDEX(AdvancedOpponentStats!$A:$AD,MATCH($A307,AdvancedOpponentStats!$B:$B,0),COLUMN()-27),INDEX(AdvancedOpponentStats!$A:$AD,MATCH($A307&amp;" NCAA",AdvancedOpponentStats!$B:$B,0),COLUMN()-27))</f>
        <v>0.224</v>
      </c>
      <c r="BF307" s="41">
        <f>IFERROR(INDEX(TeamRankings!$A:$R,MATCH($A307,TeamRankings!$B:$B,0),COLUMN()-49),INDEX(TeamRankings!$A:$R,MATCH($A307&amp;" NCAA",TeamRankings!$B:$B,0),COLUMN()-49))</f>
        <v>12.3</v>
      </c>
      <c r="BG307" s="41">
        <f>IFERROR(INDEX(TeamRankings!$A:$R,MATCH($A307,TeamRankings!$B:$B,0),COLUMN()-48),INDEX(TeamRankings!$A:$R,MATCH($A307&amp;" NCAA",TeamRankings!$B:$B,0),COLUMN()-48))</f>
        <v>10.16</v>
      </c>
      <c r="BH307" s="41">
        <f>IFERROR(INDEX(TeamRankings!$A:$R,MATCH($A307,TeamRankings!$B:$B,0),COLUMN()-47),INDEX(TeamRankings!$A:$R,MATCH($A307&amp;" NCAA",TeamRankings!$B:$B,0),COLUMN()-47))</f>
        <v>14.69</v>
      </c>
      <c r="BI307" s="41">
        <f>IFERROR(INDEX(TeamRankings!$A:$R,MATCH($A307,TeamRankings!$B:$B,0),COLUMN()-47),INDEX(TeamRankings!$A:$R,MATCH($A307&amp;" NCAA",TeamRankings!$B:$B,0),COLUMN()-47))</f>
        <v>6.86</v>
      </c>
      <c r="BJ307" s="41">
        <f>IFERROR(INDEX(TeamRankings!$A:$R,MATCH($A307,TeamRankings!$B:$B,0),COLUMN()-47),INDEX(TeamRankings!$A:$R,MATCH($A307&amp;" NCAA",TeamRankings!$B:$B,0),COLUMN()-47))</f>
        <v>21.55</v>
      </c>
      <c r="BK307" s="41">
        <f>IFERROR(INDEX(TeamRankings!$A:$R,MATCH($A307,TeamRankings!$B:$B,0),COLUMN()-47),INDEX(TeamRankings!$A:$R,MATCH($A307&amp;" NCAA",TeamRankings!$B:$B,0),COLUMN()-47))</f>
        <v>123.13</v>
      </c>
      <c r="BL307" s="41">
        <f>IFERROR(INDEX(TeamRankings!$A:$R,MATCH($A307,TeamRankings!$B:$B,0),COLUMN()-47),INDEX(TeamRankings!$A:$R,MATCH($A307&amp;" NCAA",TeamRankings!$B:$B,0),COLUMN()-47))</f>
        <v>92.17</v>
      </c>
      <c r="BM307" s="41">
        <f>IFERROR(INDEX(TeamRankings!$A:$R,MATCH($A307,TeamRankings!$B:$B,0),COLUMN()-47),INDEX(TeamRankings!$A:$R,MATCH($A307&amp;" NCAA",TeamRankings!$B:$B,0),COLUMN()-47))</f>
        <v>30.96</v>
      </c>
      <c r="BN307">
        <f t="shared" si="78"/>
        <v>4</v>
      </c>
      <c r="BO307">
        <f t="shared" si="79"/>
        <v>36</v>
      </c>
      <c r="BP307">
        <f t="shared" si="65"/>
        <v>82.027027027027032</v>
      </c>
      <c r="BQ307" s="41" t="str">
        <f>INDEX(TeamRankings!$A:$R,MATCH($A307,TeamRankings!$B:$B,0),3)</f>
        <v>SEC</v>
      </c>
      <c r="BR307" s="40">
        <f t="shared" si="66"/>
        <v>17.5</v>
      </c>
      <c r="BS307" s="40">
        <f t="shared" si="67"/>
        <v>-1.0000000000000009E-2</v>
      </c>
      <c r="BT307" s="40">
        <f t="shared" si="68"/>
        <v>-8.6000000000000021E-2</v>
      </c>
      <c r="BU307" s="40">
        <f t="shared" si="69"/>
        <v>8.2999999999999963E-2</v>
      </c>
      <c r="BV307" s="40">
        <f t="shared" si="70"/>
        <v>4.5999999999999943</v>
      </c>
      <c r="BW307" s="40">
        <f t="shared" si="71"/>
        <v>8.5</v>
      </c>
      <c r="BX307" s="40">
        <f t="shared" si="72"/>
        <v>-0.30000000000000071</v>
      </c>
      <c r="BY307" s="40">
        <f t="shared" si="73"/>
        <v>8.8999999999999986</v>
      </c>
      <c r="BZ307" s="40">
        <f t="shared" si="74"/>
        <v>7.900000000000007E-2</v>
      </c>
      <c r="CA307" s="40">
        <f t="shared" si="75"/>
        <v>-1.9000000000000004</v>
      </c>
      <c r="CB307" s="40">
        <f t="shared" si="76"/>
        <v>1.5</v>
      </c>
      <c r="CC307" s="40">
        <f t="shared" si="77"/>
        <v>2.6999999999999996E-2</v>
      </c>
    </row>
    <row r="308" spans="1:81" x14ac:dyDescent="0.25">
      <c r="A308" t="s">
        <v>428</v>
      </c>
      <c r="B308">
        <f>IFERROR(INDEX(BasicStats!$A:$AH,MATCH($A308,BasicStats!$B:$B,0),COLUMN()+1),INDEX(BasicStats!$A:$AH,MATCH($A308&amp;" NCAA",BasicStats!$B:$B,0),COLUMN()+1))</f>
        <v>32</v>
      </c>
      <c r="C308">
        <f>IFERROR(INDEX(BasicStats!$A:$AH,MATCH($A308,BasicStats!$B:$B,0),COLUMN()+1),INDEX(BasicStats!$A:$AH,MATCH($A308&amp;" NCAA",BasicStats!$B:$B,0),COLUMN()+1))</f>
        <v>14</v>
      </c>
      <c r="D308">
        <f>IFERROR(INDEX(BasicStats!$A:$AH,MATCH($A308,BasicStats!$B:$B,0),COLUMN()+1),INDEX(BasicStats!$A:$AH,MATCH($A308&amp;" NCAA",BasicStats!$B:$B,0),COLUMN()+1))</f>
        <v>18</v>
      </c>
      <c r="E308">
        <f>IFERROR(INDEX(BasicStats!$A:$AH,MATCH($A308,BasicStats!$B:$B,0),COLUMN()+1),INDEX(BasicStats!$A:$AH,MATCH($A308&amp;" NCAA",BasicStats!$B:$B,0),COLUMN()+1))</f>
        <v>0.438</v>
      </c>
      <c r="F308">
        <f>IFERROR(INDEX(BasicStats!$A:$AH,MATCH($A308,BasicStats!$B:$B,0),COLUMN()+1),INDEX(BasicStats!$A:$AH,MATCH($A308&amp;" NCAA",BasicStats!$B:$B,0),COLUMN()+1))</f>
        <v>-9.11</v>
      </c>
      <c r="G308">
        <f>IFERROR(INDEX(BasicStats!$A:$AH,MATCH($A308,BasicStats!$B:$B,0),COLUMN()+1),INDEX(BasicStats!$A:$AH,MATCH($A308&amp;" NCAA",BasicStats!$B:$B,0),COLUMN()+1))</f>
        <v>-5.68</v>
      </c>
      <c r="H308">
        <f>IFERROR(INDEX(BasicStats!$A:$AH,MATCH($A308,BasicStats!$B:$B,0),COLUMN()+1),INDEX(BasicStats!$A:$AH,MATCH($A308&amp;" NCAA",BasicStats!$B:$B,0),COLUMN()+1))</f>
        <v>9</v>
      </c>
      <c r="I308">
        <f>IFERROR(INDEX(BasicStats!$A:$AH,MATCH($A308,BasicStats!$B:$B,0),COLUMN()+1),INDEX(BasicStats!$A:$AH,MATCH($A308&amp;" NCAA",BasicStats!$B:$B,0),COLUMN()+1))</f>
        <v>9</v>
      </c>
      <c r="J308">
        <f>IFERROR(INDEX(BasicStats!$A:$AH,MATCH($A308,BasicStats!$B:$B,0),COLUMN()+1),INDEX(BasicStats!$A:$AH,MATCH($A308&amp;" NCAA",BasicStats!$B:$B,0),COLUMN()+1))</f>
        <v>9</v>
      </c>
      <c r="K308">
        <f>IFERROR(INDEX(BasicStats!$A:$AH,MATCH($A308,BasicStats!$B:$B,0),COLUMN()+1),INDEX(BasicStats!$A:$AH,MATCH($A308&amp;" NCAA",BasicStats!$B:$B,0),COLUMN()+1))</f>
        <v>7</v>
      </c>
      <c r="L308">
        <f>IFERROR(INDEX(BasicStats!$A:$AH,MATCH($A308,BasicStats!$B:$B,0),COLUMN()+1),INDEX(BasicStats!$A:$AH,MATCH($A308&amp;" NCAA",BasicStats!$B:$B,0),COLUMN()+1))</f>
        <v>5</v>
      </c>
      <c r="M308">
        <f>IFERROR(INDEX(BasicStats!$A:$AH,MATCH($A308,BasicStats!$B:$B,0),COLUMN()+1),INDEX(BasicStats!$A:$AH,MATCH($A308&amp;" NCAA",BasicStats!$B:$B,0),COLUMN()+1))</f>
        <v>9</v>
      </c>
      <c r="N308">
        <f>IFERROR(INDEX(BasicStats!$A:$AH,MATCH($A308,BasicStats!$B:$B,0),COLUMN()+1),INDEX(BasicStats!$A:$AH,MATCH($A308&amp;" NCAA",BasicStats!$B:$B,0),COLUMN()+1))</f>
        <v>2126</v>
      </c>
      <c r="O308">
        <f>IFERROR(INDEX(BasicStats!$A:$AH,MATCH($A308,BasicStats!$B:$B,0),COLUMN()+1),INDEX(BasicStats!$A:$AH,MATCH($A308&amp;" NCAA",BasicStats!$B:$B,0),COLUMN()+1))</f>
        <v>2124</v>
      </c>
      <c r="P308">
        <f>IFERROR(INDEX(BasicStats!$A:$AH,MATCH($A308,BasicStats!$B:$B,0),COLUMN()+1),INDEX(BasicStats!$A:$AH,MATCH($A308&amp;" NCAA",BasicStats!$B:$B,0),COLUMN()+1))</f>
        <v>0</v>
      </c>
      <c r="Q308">
        <f>IFERROR(INDEX(BasicStats!$A:$AH,MATCH($A308,BasicStats!$B:$B,0),COLUMN()+1),INDEX(BasicStats!$A:$AH,MATCH($A308&amp;" NCAA",BasicStats!$B:$B,0),COLUMN()+1))</f>
        <v>1290</v>
      </c>
      <c r="R308">
        <f>IFERROR(INDEX(BasicStats!$A:$AH,MATCH($A308,BasicStats!$B:$B,0),COLUMN()+1),INDEX(BasicStats!$A:$AH,MATCH($A308&amp;" NCAA",BasicStats!$B:$B,0),COLUMN()+1))</f>
        <v>774</v>
      </c>
      <c r="S308">
        <f>IFERROR(INDEX(BasicStats!$A:$AH,MATCH($A308,BasicStats!$B:$B,0),COLUMN()+1),INDEX(BasicStats!$A:$AH,MATCH($A308&amp;" NCAA",BasicStats!$B:$B,0),COLUMN()+1))</f>
        <v>1803</v>
      </c>
      <c r="T308">
        <f>IFERROR(INDEX(BasicStats!$A:$AH,MATCH($A308,BasicStats!$B:$B,0),COLUMN()+1),INDEX(BasicStats!$A:$AH,MATCH($A308&amp;" NCAA",BasicStats!$B:$B,0),COLUMN()+1))</f>
        <v>0.42899999999999999</v>
      </c>
      <c r="U308">
        <f>IFERROR(INDEX(BasicStats!$A:$AH,MATCH($A308,BasicStats!$B:$B,0),COLUMN()+1),INDEX(BasicStats!$A:$AH,MATCH($A308&amp;" NCAA",BasicStats!$B:$B,0),COLUMN()+1))</f>
        <v>202</v>
      </c>
      <c r="V308">
        <f>IFERROR(INDEX(BasicStats!$A:$AH,MATCH($A308,BasicStats!$B:$B,0),COLUMN()+1),INDEX(BasicStats!$A:$AH,MATCH($A308&amp;" NCAA",BasicStats!$B:$B,0),COLUMN()+1))</f>
        <v>621</v>
      </c>
      <c r="W308">
        <f>IFERROR(INDEX(BasicStats!$A:$AH,MATCH($A308,BasicStats!$B:$B,0),COLUMN()+1),INDEX(BasicStats!$A:$AH,MATCH($A308&amp;" NCAA",BasicStats!$B:$B,0),COLUMN()+1))</f>
        <v>0.32500000000000001</v>
      </c>
      <c r="X308">
        <f>IFERROR(INDEX(BasicStats!$A:$AH,MATCH($A308,BasicStats!$B:$B,0),COLUMN()+1),INDEX(BasicStats!$A:$AH,MATCH($A308&amp;" NCAA",BasicStats!$B:$B,0),COLUMN()+1))</f>
        <v>376</v>
      </c>
      <c r="Y308">
        <f>IFERROR(INDEX(BasicStats!$A:$AH,MATCH($A308,BasicStats!$B:$B,0),COLUMN()+1),INDEX(BasicStats!$A:$AH,MATCH($A308&amp;" NCAA",BasicStats!$B:$B,0),COLUMN()+1))</f>
        <v>541</v>
      </c>
      <c r="Z308">
        <f>IFERROR(INDEX(BasicStats!$A:$AH,MATCH($A308,BasicStats!$B:$B,0),COLUMN()+1),INDEX(BasicStats!$A:$AH,MATCH($A308&amp;" NCAA",BasicStats!$B:$B,0),COLUMN()+1))</f>
        <v>0.69499999999999995</v>
      </c>
      <c r="AA308">
        <f>IFERROR(INDEX(BasicStats!$A:$AH,MATCH($A308,BasicStats!$B:$B,0),COLUMN()+1),INDEX(BasicStats!$A:$AH,MATCH($A308&amp;" NCAA",BasicStats!$B:$B,0),COLUMN()+1))</f>
        <v>349</v>
      </c>
      <c r="AB308">
        <f>IFERROR(INDEX(BasicStats!$A:$AH,MATCH($A308,BasicStats!$B:$B,0),COLUMN()+1),INDEX(BasicStats!$A:$AH,MATCH($A308&amp;" NCAA",BasicStats!$B:$B,0),COLUMN()+1))</f>
        <v>1159</v>
      </c>
      <c r="AC308">
        <f>IFERROR(INDEX(BasicStats!$A:$AH,MATCH($A308,BasicStats!$B:$B,0),COLUMN()+1),INDEX(BasicStats!$A:$AH,MATCH($A308&amp;" NCAA",BasicStats!$B:$B,0),COLUMN()+1))</f>
        <v>423</v>
      </c>
      <c r="AD308">
        <f>IFERROR(INDEX(BasicStats!$A:$AH,MATCH($A308,BasicStats!$B:$B,0),COLUMN()+1),INDEX(BasicStats!$A:$AH,MATCH($A308&amp;" NCAA",BasicStats!$B:$B,0),COLUMN()+1))</f>
        <v>197</v>
      </c>
      <c r="AE308">
        <f>IFERROR(INDEX(BasicStats!$A:$AH,MATCH($A308,BasicStats!$B:$B,0),COLUMN()+1),INDEX(BasicStats!$A:$AH,MATCH($A308&amp;" NCAA",BasicStats!$B:$B,0),COLUMN()+1))</f>
        <v>90</v>
      </c>
      <c r="AF308">
        <f>IFERROR(INDEX(BasicStats!$A:$AH,MATCH($A308,BasicStats!$B:$B,0),COLUMN()+1),INDEX(BasicStats!$A:$AH,MATCH($A308&amp;" NCAA",BasicStats!$B:$B,0),COLUMN()+1))</f>
        <v>456</v>
      </c>
      <c r="AG308" s="38">
        <f>IFERROR(INDEX(AdvancedStats!$A:$AD,MATCH($A308,AdvancedStats!$B:$B,0),COLUMN()-15),INDEX(AdvancedStats!$A:$AD,MATCH($A308&amp;" NCAA",AdvancedStats!$B:$B,0),COLUMN()-15))</f>
        <v>67.3</v>
      </c>
      <c r="AH308" s="38">
        <f>IFERROR(INDEX(AdvancedStats!$A:$AD,MATCH($A308,AdvancedStats!$B:$B,0),COLUMN()-15),INDEX(AdvancedStats!$A:$AD,MATCH($A308&amp;" NCAA",AdvancedStats!$B:$B,0),COLUMN()-15))</f>
        <v>97.9</v>
      </c>
      <c r="AI308" s="38">
        <f>IFERROR(INDEX(AdvancedStats!$A:$AD,MATCH($A308,AdvancedStats!$B:$B,0),COLUMN()-15),INDEX(AdvancedStats!$A:$AD,MATCH($A308&amp;" NCAA",AdvancedStats!$B:$B,0),COLUMN()-15))</f>
        <v>0.3</v>
      </c>
      <c r="AJ308" s="38">
        <f>IFERROR(INDEX(AdvancedStats!$A:$AD,MATCH($A308,AdvancedStats!$B:$B,0),COLUMN()-15),INDEX(AdvancedStats!$A:$AD,MATCH($A308&amp;" NCAA",AdvancedStats!$B:$B,0),COLUMN()-15))</f>
        <v>0.34399999999999997</v>
      </c>
      <c r="AK308" s="38">
        <f>IFERROR(INDEX(AdvancedStats!$A:$AD,MATCH($A308,AdvancedStats!$B:$B,0),COLUMN()-15),INDEX(AdvancedStats!$A:$AD,MATCH($A308&amp;" NCAA",AdvancedStats!$B:$B,0),COLUMN()-15))</f>
        <v>0.51600000000000001</v>
      </c>
      <c r="AL308" s="38">
        <f>IFERROR(INDEX(AdvancedStats!$A:$AD,MATCH($A308,AdvancedStats!$B:$B,0),COLUMN()-15),INDEX(AdvancedStats!$A:$AD,MATCH($A308&amp;" NCAA",AdvancedStats!$B:$B,0),COLUMN()-15))</f>
        <v>52.6</v>
      </c>
      <c r="AM308" s="38">
        <f>IFERROR(INDEX(AdvancedStats!$A:$AD,MATCH($A308,AdvancedStats!$B:$B,0),COLUMN()-15),INDEX(AdvancedStats!$A:$AD,MATCH($A308&amp;" NCAA",AdvancedStats!$B:$B,0),COLUMN()-15))</f>
        <v>54.7</v>
      </c>
      <c r="AN308" s="38">
        <f>IFERROR(INDEX(AdvancedStats!$A:$AD,MATCH($A308,AdvancedStats!$B:$B,0),COLUMN()-15),INDEX(AdvancedStats!$A:$AD,MATCH($A308&amp;" NCAA",AdvancedStats!$B:$B,0),COLUMN()-15))</f>
        <v>9.1</v>
      </c>
      <c r="AO308" s="38">
        <f>IFERROR(INDEX(AdvancedStats!$A:$AD,MATCH($A308,AdvancedStats!$B:$B,0),COLUMN()-15),INDEX(AdvancedStats!$A:$AD,MATCH($A308&amp;" NCAA",AdvancedStats!$B:$B,0),COLUMN()-15))</f>
        <v>9</v>
      </c>
      <c r="AP308" s="38">
        <f>IFERROR(INDEX(AdvancedStats!$A:$AD,MATCH($A308,AdvancedStats!$B:$B,0),COLUMN()-15),INDEX(AdvancedStats!$A:$AD,MATCH($A308&amp;" NCAA",AdvancedStats!$B:$B,0),COLUMN()-15))</f>
        <v>0.48499999999999999</v>
      </c>
      <c r="AQ308" s="38">
        <f>IFERROR(INDEX(AdvancedStats!$A:$AD,MATCH($A308,AdvancedStats!$B:$B,0),COLUMN()-15),INDEX(AdvancedStats!$A:$AD,MATCH($A308&amp;" NCAA",AdvancedStats!$B:$B,0),COLUMN()-15))</f>
        <v>18.100000000000001</v>
      </c>
      <c r="AR308" s="38">
        <f>IFERROR(INDEX(AdvancedStats!$A:$AD,MATCH($A308,AdvancedStats!$B:$B,0),COLUMN()-15),INDEX(AdvancedStats!$A:$AD,MATCH($A308&amp;" NCAA",AdvancedStats!$B:$B,0),COLUMN()-15))</f>
        <v>31.4</v>
      </c>
      <c r="AS308" s="38">
        <f>IFERROR(INDEX(AdvancedStats!$A:$AD,MATCH($A308,AdvancedStats!$B:$B,0),COLUMN()-15),INDEX(AdvancedStats!$A:$AD,MATCH($A308&amp;" NCAA",AdvancedStats!$B:$B,0),COLUMN()-15))</f>
        <v>0.20899999999999999</v>
      </c>
      <c r="AT308" s="39">
        <f>IFERROR(INDEX(AdvancedOpponentStats!$A:$AD,MATCH($A308,AdvancedOpponentStats!$B:$B,0),COLUMN()-27),INDEX(AdvancedOpponentStats!$A:$AD,MATCH($A308&amp;" NCAA",AdvancedOpponentStats!$B:$B,0),COLUMN()-27))</f>
        <v>97.8</v>
      </c>
      <c r="AU308" s="39">
        <f>IFERROR(INDEX(AdvancedOpponentStats!$A:$AD,MATCH($A308,AdvancedOpponentStats!$B:$B,0),COLUMN()-27),INDEX(AdvancedOpponentStats!$A:$AD,MATCH($A308&amp;" NCAA",AdvancedOpponentStats!$B:$B,0),COLUMN()-27))</f>
        <v>0.39700000000000002</v>
      </c>
      <c r="AV308" s="39">
        <f>IFERROR(INDEX(AdvancedOpponentStats!$A:$AD,MATCH($A308,AdvancedOpponentStats!$B:$B,0),COLUMN()-27),INDEX(AdvancedOpponentStats!$A:$AD,MATCH($A308&amp;" NCAA",AdvancedOpponentStats!$B:$B,0),COLUMN()-27))</f>
        <v>0.40799999999999997</v>
      </c>
      <c r="AW308" s="39">
        <f>IFERROR(INDEX(AdvancedOpponentStats!$A:$AD,MATCH($A308,AdvancedOpponentStats!$B:$B,0),COLUMN()-27),INDEX(AdvancedOpponentStats!$A:$AD,MATCH($A308&amp;" NCAA",AdvancedOpponentStats!$B:$B,0),COLUMN()-27))</f>
        <v>0.52700000000000002</v>
      </c>
      <c r="AX308" s="39">
        <f>IFERROR(INDEX(AdvancedOpponentStats!$A:$AD,MATCH($A308,AdvancedOpponentStats!$B:$B,0),COLUMN()-27),INDEX(AdvancedOpponentStats!$A:$AD,MATCH($A308&amp;" NCAA",AdvancedOpponentStats!$B:$B,0),COLUMN()-27))</f>
        <v>47.4</v>
      </c>
      <c r="AY308" s="39">
        <f>IFERROR(INDEX(AdvancedOpponentStats!$A:$AD,MATCH($A308,AdvancedOpponentStats!$B:$B,0),COLUMN()-27),INDEX(AdvancedOpponentStats!$A:$AD,MATCH($A308&amp;" NCAA",AdvancedOpponentStats!$B:$B,0),COLUMN()-27))</f>
        <v>57.5</v>
      </c>
      <c r="AZ308" s="39">
        <f>IFERROR(INDEX(AdvancedOpponentStats!$A:$AD,MATCH($A308,AdvancedOpponentStats!$B:$B,0),COLUMN()-27),INDEX(AdvancedOpponentStats!$A:$AD,MATCH($A308&amp;" NCAA",AdvancedOpponentStats!$B:$B,0),COLUMN()-27))</f>
        <v>9.6999999999999993</v>
      </c>
      <c r="BA308" s="39">
        <f>IFERROR(INDEX(AdvancedOpponentStats!$A:$AD,MATCH($A308,AdvancedOpponentStats!$B:$B,0),COLUMN()-27),INDEX(AdvancedOpponentStats!$A:$AD,MATCH($A308&amp;" NCAA",AdvancedOpponentStats!$B:$B,0),COLUMN()-27))</f>
        <v>9.3000000000000007</v>
      </c>
      <c r="BB308" s="39">
        <f>IFERROR(INDEX(AdvancedOpponentStats!$A:$AD,MATCH($A308,AdvancedOpponentStats!$B:$B,0),COLUMN()-27),INDEX(AdvancedOpponentStats!$A:$AD,MATCH($A308&amp;" NCAA",AdvancedOpponentStats!$B:$B,0),COLUMN()-27))</f>
        <v>0.48</v>
      </c>
      <c r="BC308" s="39">
        <f>IFERROR(INDEX(AdvancedOpponentStats!$A:$AD,MATCH($A308,AdvancedOpponentStats!$B:$B,0),COLUMN()-27),INDEX(AdvancedOpponentStats!$A:$AD,MATCH($A308&amp;" NCAA",AdvancedOpponentStats!$B:$B,0),COLUMN()-27))</f>
        <v>18.100000000000001</v>
      </c>
      <c r="BD308" s="39">
        <f>IFERROR(INDEX(AdvancedOpponentStats!$A:$AD,MATCH($A308,AdvancedOpponentStats!$B:$B,0),COLUMN()-27),INDEX(AdvancedOpponentStats!$A:$AD,MATCH($A308&amp;" NCAA",AdvancedOpponentStats!$B:$B,0),COLUMN()-27))</f>
        <v>25.8</v>
      </c>
      <c r="BE308" s="39">
        <f>IFERROR(INDEX(AdvancedOpponentStats!$A:$AD,MATCH($A308,AdvancedOpponentStats!$B:$B,0),COLUMN()-27),INDEX(AdvancedOpponentStats!$A:$AD,MATCH($A308&amp;" NCAA",AdvancedOpponentStats!$B:$B,0),COLUMN()-27))</f>
        <v>0.29299999999999998</v>
      </c>
      <c r="BF308" s="41">
        <f>IFERROR(INDEX(TeamRankings!$A:$R,MATCH($A308,TeamRankings!$B:$B,0),COLUMN()-49),INDEX(TeamRankings!$A:$R,MATCH($A308&amp;" NCAA",TeamRankings!$B:$B,0),COLUMN()-49))</f>
        <v>0.06</v>
      </c>
      <c r="BG308" s="41">
        <f>IFERROR(INDEX(TeamRankings!$A:$R,MATCH($A308,TeamRankings!$B:$B,0),COLUMN()-48),INDEX(TeamRankings!$A:$R,MATCH($A308&amp;" NCAA",TeamRankings!$B:$B,0),COLUMN()-48))</f>
        <v>-5.68</v>
      </c>
      <c r="BH308" s="41">
        <f>IFERROR(INDEX(TeamRankings!$A:$R,MATCH($A308,TeamRankings!$B:$B,0),COLUMN()-47),INDEX(TeamRankings!$A:$R,MATCH($A308&amp;" NCAA",TeamRankings!$B:$B,0),COLUMN()-47))</f>
        <v>-11.06</v>
      </c>
      <c r="BI308" s="41">
        <f>IFERROR(INDEX(TeamRankings!$A:$R,MATCH($A308,TeamRankings!$B:$B,0),COLUMN()-47),INDEX(TeamRankings!$A:$R,MATCH($A308&amp;" NCAA",TeamRankings!$B:$B,0),COLUMN()-47))</f>
        <v>1.95</v>
      </c>
      <c r="BJ308" s="41">
        <f>IFERROR(INDEX(TeamRankings!$A:$R,MATCH($A308,TeamRankings!$B:$B,0),COLUMN()-47),INDEX(TeamRankings!$A:$R,MATCH($A308&amp;" NCAA",TeamRankings!$B:$B,0),COLUMN()-47))</f>
        <v>-9.11</v>
      </c>
      <c r="BK308" s="41">
        <f>IFERROR(INDEX(TeamRankings!$A:$R,MATCH($A308,TeamRankings!$B:$B,0),COLUMN()-47),INDEX(TeamRankings!$A:$R,MATCH($A308&amp;" NCAA",TeamRankings!$B:$B,0),COLUMN()-47))</f>
        <v>92.18</v>
      </c>
      <c r="BL308" s="41">
        <f>IFERROR(INDEX(TeamRankings!$A:$R,MATCH($A308,TeamRankings!$B:$B,0),COLUMN()-47),INDEX(TeamRankings!$A:$R,MATCH($A308&amp;" NCAA",TeamRankings!$B:$B,0),COLUMN()-47))</f>
        <v>104.44</v>
      </c>
      <c r="BM308" s="41">
        <f>IFERROR(INDEX(TeamRankings!$A:$R,MATCH($A308,TeamRankings!$B:$B,0),COLUMN()-47),INDEX(TeamRankings!$A:$R,MATCH($A308&amp;" NCAA",TeamRankings!$B:$B,0),COLUMN()-47))</f>
        <v>-12.26</v>
      </c>
      <c r="BN308">
        <f t="shared" si="78"/>
        <v>324</v>
      </c>
      <c r="BO308">
        <f t="shared" si="79"/>
        <v>183.5</v>
      </c>
      <c r="BP308">
        <f t="shared" si="65"/>
        <v>66.4375</v>
      </c>
      <c r="BQ308" s="41" t="str">
        <f>INDEX(TeamRankings!$A:$R,MATCH($A308,TeamRankings!$B:$B,0),3)</f>
        <v>Southland</v>
      </c>
      <c r="BR308" s="40">
        <f t="shared" si="66"/>
        <v>0.10000000000000853</v>
      </c>
      <c r="BS308" s="40">
        <f t="shared" si="67"/>
        <v>-9.7000000000000031E-2</v>
      </c>
      <c r="BT308" s="40">
        <f t="shared" si="68"/>
        <v>-6.4000000000000001E-2</v>
      </c>
      <c r="BU308" s="40">
        <f t="shared" si="69"/>
        <v>-1.100000000000001E-2</v>
      </c>
      <c r="BV308" s="40">
        <f t="shared" si="70"/>
        <v>5.2000000000000028</v>
      </c>
      <c r="BW308" s="40">
        <f t="shared" si="71"/>
        <v>-2.7999999999999972</v>
      </c>
      <c r="BX308" s="40">
        <f t="shared" si="72"/>
        <v>-0.59999999999999964</v>
      </c>
      <c r="BY308" s="40">
        <f t="shared" si="73"/>
        <v>-0.30000000000000071</v>
      </c>
      <c r="BZ308" s="40">
        <f t="shared" si="74"/>
        <v>5.0000000000000044E-3</v>
      </c>
      <c r="CA308" s="40">
        <f t="shared" si="75"/>
        <v>0</v>
      </c>
      <c r="CB308" s="40">
        <f t="shared" si="76"/>
        <v>5.5999999999999979</v>
      </c>
      <c r="CC308" s="40">
        <f t="shared" si="77"/>
        <v>-8.3999999999999991E-2</v>
      </c>
    </row>
    <row r="309" spans="1:81" x14ac:dyDescent="0.25">
      <c r="A309" t="s">
        <v>429</v>
      </c>
      <c r="B309">
        <f>IFERROR(INDEX(BasicStats!$A:$AH,MATCH($A309,BasicStats!$B:$B,0),COLUMN()+1),INDEX(BasicStats!$A:$AH,MATCH($A309&amp;" NCAA",BasicStats!$B:$B,0),COLUMN()+1))</f>
        <v>32</v>
      </c>
      <c r="C309">
        <f>IFERROR(INDEX(BasicStats!$A:$AH,MATCH($A309,BasicStats!$B:$B,0),COLUMN()+1),INDEX(BasicStats!$A:$AH,MATCH($A309&amp;" NCAA",BasicStats!$B:$B,0),COLUMN()+1))</f>
        <v>14</v>
      </c>
      <c r="D309">
        <f>IFERROR(INDEX(BasicStats!$A:$AH,MATCH($A309,BasicStats!$B:$B,0),COLUMN()+1),INDEX(BasicStats!$A:$AH,MATCH($A309&amp;" NCAA",BasicStats!$B:$B,0),COLUMN()+1))</f>
        <v>18</v>
      </c>
      <c r="E309">
        <f>IFERROR(INDEX(BasicStats!$A:$AH,MATCH($A309,BasicStats!$B:$B,0),COLUMN()+1),INDEX(BasicStats!$A:$AH,MATCH($A309&amp;" NCAA",BasicStats!$B:$B,0),COLUMN()+1))</f>
        <v>0.438</v>
      </c>
      <c r="F309">
        <f>IFERROR(INDEX(BasicStats!$A:$AH,MATCH($A309,BasicStats!$B:$B,0),COLUMN()+1),INDEX(BasicStats!$A:$AH,MATCH($A309&amp;" NCAA",BasicStats!$B:$B,0),COLUMN()+1))</f>
        <v>7.2</v>
      </c>
      <c r="G309">
        <f>IFERROR(INDEX(BasicStats!$A:$AH,MATCH($A309,BasicStats!$B:$B,0),COLUMN()+1),INDEX(BasicStats!$A:$AH,MATCH($A309&amp;" NCAA",BasicStats!$B:$B,0),COLUMN()+1))</f>
        <v>8.57</v>
      </c>
      <c r="H309">
        <f>IFERROR(INDEX(BasicStats!$A:$AH,MATCH($A309,BasicStats!$B:$B,0),COLUMN()+1),INDEX(BasicStats!$A:$AH,MATCH($A309&amp;" NCAA",BasicStats!$B:$B,0),COLUMN()+1))</f>
        <v>6</v>
      </c>
      <c r="I309">
        <f>IFERROR(INDEX(BasicStats!$A:$AH,MATCH($A309,BasicStats!$B:$B,0),COLUMN()+1),INDEX(BasicStats!$A:$AH,MATCH($A309&amp;" NCAA",BasicStats!$B:$B,0),COLUMN()+1))</f>
        <v>12</v>
      </c>
      <c r="J309">
        <f>IFERROR(INDEX(BasicStats!$A:$AH,MATCH($A309,BasicStats!$B:$B,0),COLUMN()+1),INDEX(BasicStats!$A:$AH,MATCH($A309&amp;" NCAA",BasicStats!$B:$B,0),COLUMN()+1))</f>
        <v>9</v>
      </c>
      <c r="K309">
        <f>IFERROR(INDEX(BasicStats!$A:$AH,MATCH($A309,BasicStats!$B:$B,0),COLUMN()+1),INDEX(BasicStats!$A:$AH,MATCH($A309&amp;" NCAA",BasicStats!$B:$B,0),COLUMN()+1))</f>
        <v>8</v>
      </c>
      <c r="L309">
        <f>IFERROR(INDEX(BasicStats!$A:$AH,MATCH($A309,BasicStats!$B:$B,0),COLUMN()+1),INDEX(BasicStats!$A:$AH,MATCH($A309&amp;" NCAA",BasicStats!$B:$B,0),COLUMN()+1))</f>
        <v>3</v>
      </c>
      <c r="M309">
        <f>IFERROR(INDEX(BasicStats!$A:$AH,MATCH($A309,BasicStats!$B:$B,0),COLUMN()+1),INDEX(BasicStats!$A:$AH,MATCH($A309&amp;" NCAA",BasicStats!$B:$B,0),COLUMN()+1))</f>
        <v>7</v>
      </c>
      <c r="N309">
        <f>IFERROR(INDEX(BasicStats!$A:$AH,MATCH($A309,BasicStats!$B:$B,0),COLUMN()+1),INDEX(BasicStats!$A:$AH,MATCH($A309&amp;" NCAA",BasicStats!$B:$B,0),COLUMN()+1))</f>
        <v>2253</v>
      </c>
      <c r="O309">
        <f>IFERROR(INDEX(BasicStats!$A:$AH,MATCH($A309,BasicStats!$B:$B,0),COLUMN()+1),INDEX(BasicStats!$A:$AH,MATCH($A309&amp;" NCAA",BasicStats!$B:$B,0),COLUMN()+1))</f>
        <v>2297</v>
      </c>
      <c r="P309">
        <f>IFERROR(INDEX(BasicStats!$A:$AH,MATCH($A309,BasicStats!$B:$B,0),COLUMN()+1),INDEX(BasicStats!$A:$AH,MATCH($A309&amp;" NCAA",BasicStats!$B:$B,0),COLUMN()+1))</f>
        <v>0</v>
      </c>
      <c r="Q309">
        <f>IFERROR(INDEX(BasicStats!$A:$AH,MATCH($A309,BasicStats!$B:$B,0),COLUMN()+1),INDEX(BasicStats!$A:$AH,MATCH($A309&amp;" NCAA",BasicStats!$B:$B,0),COLUMN()+1))</f>
        <v>1280</v>
      </c>
      <c r="R309">
        <f>IFERROR(INDEX(BasicStats!$A:$AH,MATCH($A309,BasicStats!$B:$B,0),COLUMN()+1),INDEX(BasicStats!$A:$AH,MATCH($A309&amp;" NCAA",BasicStats!$B:$B,0),COLUMN()+1))</f>
        <v>806</v>
      </c>
      <c r="S309">
        <f>IFERROR(INDEX(BasicStats!$A:$AH,MATCH($A309,BasicStats!$B:$B,0),COLUMN()+1),INDEX(BasicStats!$A:$AH,MATCH($A309&amp;" NCAA",BasicStats!$B:$B,0),COLUMN()+1))</f>
        <v>1842</v>
      </c>
      <c r="T309">
        <f>IFERROR(INDEX(BasicStats!$A:$AH,MATCH($A309,BasicStats!$B:$B,0),COLUMN()+1),INDEX(BasicStats!$A:$AH,MATCH($A309&amp;" NCAA",BasicStats!$B:$B,0),COLUMN()+1))</f>
        <v>0.438</v>
      </c>
      <c r="U309">
        <f>IFERROR(INDEX(BasicStats!$A:$AH,MATCH($A309,BasicStats!$B:$B,0),COLUMN()+1),INDEX(BasicStats!$A:$AH,MATCH($A309&amp;" NCAA",BasicStats!$B:$B,0),COLUMN()+1))</f>
        <v>204</v>
      </c>
      <c r="V309">
        <f>IFERROR(INDEX(BasicStats!$A:$AH,MATCH($A309,BasicStats!$B:$B,0),COLUMN()+1),INDEX(BasicStats!$A:$AH,MATCH($A309&amp;" NCAA",BasicStats!$B:$B,0),COLUMN()+1))</f>
        <v>663</v>
      </c>
      <c r="W309">
        <f>IFERROR(INDEX(BasicStats!$A:$AH,MATCH($A309,BasicStats!$B:$B,0),COLUMN()+1),INDEX(BasicStats!$A:$AH,MATCH($A309&amp;" NCAA",BasicStats!$B:$B,0),COLUMN()+1))</f>
        <v>0.308</v>
      </c>
      <c r="X309">
        <f>IFERROR(INDEX(BasicStats!$A:$AH,MATCH($A309,BasicStats!$B:$B,0),COLUMN()+1),INDEX(BasicStats!$A:$AH,MATCH($A309&amp;" NCAA",BasicStats!$B:$B,0),COLUMN()+1))</f>
        <v>437</v>
      </c>
      <c r="Y309">
        <f>IFERROR(INDEX(BasicStats!$A:$AH,MATCH($A309,BasicStats!$B:$B,0),COLUMN()+1),INDEX(BasicStats!$A:$AH,MATCH($A309&amp;" NCAA",BasicStats!$B:$B,0),COLUMN()+1))</f>
        <v>631</v>
      </c>
      <c r="Z309">
        <f>IFERROR(INDEX(BasicStats!$A:$AH,MATCH($A309,BasicStats!$B:$B,0),COLUMN()+1),INDEX(BasicStats!$A:$AH,MATCH($A309&amp;" NCAA",BasicStats!$B:$B,0),COLUMN()+1))</f>
        <v>0.69299999999999995</v>
      </c>
      <c r="AA309">
        <f>IFERROR(INDEX(BasicStats!$A:$AH,MATCH($A309,BasicStats!$B:$B,0),COLUMN()+1),INDEX(BasicStats!$A:$AH,MATCH($A309&amp;" NCAA",BasicStats!$B:$B,0),COLUMN()+1))</f>
        <v>372</v>
      </c>
      <c r="AB309">
        <f>IFERROR(INDEX(BasicStats!$A:$AH,MATCH($A309,BasicStats!$B:$B,0),COLUMN()+1),INDEX(BasicStats!$A:$AH,MATCH($A309&amp;" NCAA",BasicStats!$B:$B,0),COLUMN()+1))</f>
        <v>1195</v>
      </c>
      <c r="AC309">
        <f>IFERROR(INDEX(BasicStats!$A:$AH,MATCH($A309,BasicStats!$B:$B,0),COLUMN()+1),INDEX(BasicStats!$A:$AH,MATCH($A309&amp;" NCAA",BasicStats!$B:$B,0),COLUMN()+1))</f>
        <v>376</v>
      </c>
      <c r="AD309">
        <f>IFERROR(INDEX(BasicStats!$A:$AH,MATCH($A309,BasicStats!$B:$B,0),COLUMN()+1),INDEX(BasicStats!$A:$AH,MATCH($A309&amp;" NCAA",BasicStats!$B:$B,0),COLUMN()+1))</f>
        <v>215</v>
      </c>
      <c r="AE309">
        <f>IFERROR(INDEX(BasicStats!$A:$AH,MATCH($A309,BasicStats!$B:$B,0),COLUMN()+1),INDEX(BasicStats!$A:$AH,MATCH($A309&amp;" NCAA",BasicStats!$B:$B,0),COLUMN()+1))</f>
        <v>142</v>
      </c>
      <c r="AF309">
        <f>IFERROR(INDEX(BasicStats!$A:$AH,MATCH($A309,BasicStats!$B:$B,0),COLUMN()+1),INDEX(BasicStats!$A:$AH,MATCH($A309&amp;" NCAA",BasicStats!$B:$B,0),COLUMN()+1))</f>
        <v>444</v>
      </c>
      <c r="AG309" s="38">
        <f>IFERROR(INDEX(AdvancedStats!$A:$AD,MATCH($A309,AdvancedStats!$B:$B,0),COLUMN()-15),INDEX(AdvancedStats!$A:$AD,MATCH($A309&amp;" NCAA",AdvancedStats!$B:$B,0),COLUMN()-15))</f>
        <v>69.400000000000006</v>
      </c>
      <c r="AH309" s="38">
        <f>IFERROR(INDEX(AdvancedStats!$A:$AD,MATCH($A309,AdvancedStats!$B:$B,0),COLUMN()-15),INDEX(AdvancedStats!$A:$AD,MATCH($A309&amp;" NCAA",AdvancedStats!$B:$B,0),COLUMN()-15))</f>
        <v>101.4</v>
      </c>
      <c r="AI309" s="38">
        <f>IFERROR(INDEX(AdvancedStats!$A:$AD,MATCH($A309,AdvancedStats!$B:$B,0),COLUMN()-15),INDEX(AdvancedStats!$A:$AD,MATCH($A309&amp;" NCAA",AdvancedStats!$B:$B,0),COLUMN()-15))</f>
        <v>0.34300000000000003</v>
      </c>
      <c r="AJ309" s="38">
        <f>IFERROR(INDEX(AdvancedStats!$A:$AD,MATCH($A309,AdvancedStats!$B:$B,0),COLUMN()-15),INDEX(AdvancedStats!$A:$AD,MATCH($A309&amp;" NCAA",AdvancedStats!$B:$B,0),COLUMN()-15))</f>
        <v>0.36</v>
      </c>
      <c r="AK309" s="38">
        <f>IFERROR(INDEX(AdvancedStats!$A:$AD,MATCH($A309,AdvancedStats!$B:$B,0),COLUMN()-15),INDEX(AdvancedStats!$A:$AD,MATCH($A309&amp;" NCAA",AdvancedStats!$B:$B,0),COLUMN()-15))</f>
        <v>0.52600000000000002</v>
      </c>
      <c r="AL309" s="38">
        <f>IFERROR(INDEX(AdvancedStats!$A:$AD,MATCH($A309,AdvancedStats!$B:$B,0),COLUMN()-15),INDEX(AdvancedStats!$A:$AD,MATCH($A309&amp;" NCAA",AdvancedStats!$B:$B,0),COLUMN()-15))</f>
        <v>50.7</v>
      </c>
      <c r="AM309" s="38">
        <f>IFERROR(INDEX(AdvancedStats!$A:$AD,MATCH($A309,AdvancedStats!$B:$B,0),COLUMN()-15),INDEX(AdvancedStats!$A:$AD,MATCH($A309&amp;" NCAA",AdvancedStats!$B:$B,0),COLUMN()-15))</f>
        <v>46.7</v>
      </c>
      <c r="AN309" s="38">
        <f>IFERROR(INDEX(AdvancedStats!$A:$AD,MATCH($A309,AdvancedStats!$B:$B,0),COLUMN()-15),INDEX(AdvancedStats!$A:$AD,MATCH($A309&amp;" NCAA",AdvancedStats!$B:$B,0),COLUMN()-15))</f>
        <v>9.6999999999999993</v>
      </c>
      <c r="AO309" s="38">
        <f>IFERROR(INDEX(AdvancedStats!$A:$AD,MATCH($A309,AdvancedStats!$B:$B,0),COLUMN()-15),INDEX(AdvancedStats!$A:$AD,MATCH($A309&amp;" NCAA",AdvancedStats!$B:$B,0),COLUMN()-15))</f>
        <v>12.7</v>
      </c>
      <c r="AP309" s="38">
        <f>IFERROR(INDEX(AdvancedStats!$A:$AD,MATCH($A309,AdvancedStats!$B:$B,0),COLUMN()-15),INDEX(AdvancedStats!$A:$AD,MATCH($A309&amp;" NCAA",AdvancedStats!$B:$B,0),COLUMN()-15))</f>
        <v>0.49299999999999999</v>
      </c>
      <c r="AQ309" s="38">
        <f>IFERROR(INDEX(AdvancedStats!$A:$AD,MATCH($A309,AdvancedStats!$B:$B,0),COLUMN()-15),INDEX(AdvancedStats!$A:$AD,MATCH($A309&amp;" NCAA",AdvancedStats!$B:$B,0),COLUMN()-15))</f>
        <v>17.2</v>
      </c>
      <c r="AR309" s="38">
        <f>IFERROR(INDEX(AdvancedStats!$A:$AD,MATCH($A309,AdvancedStats!$B:$B,0),COLUMN()-15),INDEX(AdvancedStats!$A:$AD,MATCH($A309&amp;" NCAA",AdvancedStats!$B:$B,0),COLUMN()-15))</f>
        <v>32.700000000000003</v>
      </c>
      <c r="AS309" s="38">
        <f>IFERROR(INDEX(AdvancedStats!$A:$AD,MATCH($A309,AdvancedStats!$B:$B,0),COLUMN()-15),INDEX(AdvancedStats!$A:$AD,MATCH($A309&amp;" NCAA",AdvancedStats!$B:$B,0),COLUMN()-15))</f>
        <v>0.23699999999999999</v>
      </c>
      <c r="AT309" s="39">
        <f>IFERROR(INDEX(AdvancedOpponentStats!$A:$AD,MATCH($A309,AdvancedOpponentStats!$B:$B,0),COLUMN()-27),INDEX(AdvancedOpponentStats!$A:$AD,MATCH($A309&amp;" NCAA",AdvancedOpponentStats!$B:$B,0),COLUMN()-27))</f>
        <v>103.4</v>
      </c>
      <c r="AU309" s="39">
        <f>IFERROR(INDEX(AdvancedOpponentStats!$A:$AD,MATCH($A309,AdvancedOpponentStats!$B:$B,0),COLUMN()-27),INDEX(AdvancedOpponentStats!$A:$AD,MATCH($A309&amp;" NCAA",AdvancedOpponentStats!$B:$B,0),COLUMN()-27))</f>
        <v>0.27</v>
      </c>
      <c r="AV309" s="39">
        <f>IFERROR(INDEX(AdvancedOpponentStats!$A:$AD,MATCH($A309,AdvancedOpponentStats!$B:$B,0),COLUMN()-27),INDEX(AdvancedOpponentStats!$A:$AD,MATCH($A309&amp;" NCAA",AdvancedOpponentStats!$B:$B,0),COLUMN()-27))</f>
        <v>0.42799999999999999</v>
      </c>
      <c r="AW309" s="39">
        <f>IFERROR(INDEX(AdvancedOpponentStats!$A:$AD,MATCH($A309,AdvancedOpponentStats!$B:$B,0),COLUMN()-27),INDEX(AdvancedOpponentStats!$A:$AD,MATCH($A309&amp;" NCAA",AdvancedOpponentStats!$B:$B,0),COLUMN()-27))</f>
        <v>0.51900000000000002</v>
      </c>
      <c r="AX309" s="39">
        <f>IFERROR(INDEX(AdvancedOpponentStats!$A:$AD,MATCH($A309,AdvancedOpponentStats!$B:$B,0),COLUMN()-27),INDEX(AdvancedOpponentStats!$A:$AD,MATCH($A309&amp;" NCAA",AdvancedOpponentStats!$B:$B,0),COLUMN()-27))</f>
        <v>49.3</v>
      </c>
      <c r="AY309" s="39">
        <f>IFERROR(INDEX(AdvancedOpponentStats!$A:$AD,MATCH($A309,AdvancedOpponentStats!$B:$B,0),COLUMN()-27),INDEX(AdvancedOpponentStats!$A:$AD,MATCH($A309&amp;" NCAA",AdvancedOpponentStats!$B:$B,0),COLUMN()-27))</f>
        <v>58.3</v>
      </c>
      <c r="AZ309" s="39">
        <f>IFERROR(INDEX(AdvancedOpponentStats!$A:$AD,MATCH($A309,AdvancedOpponentStats!$B:$B,0),COLUMN()-27),INDEX(AdvancedOpponentStats!$A:$AD,MATCH($A309&amp;" NCAA",AdvancedOpponentStats!$B:$B,0),COLUMN()-27))</f>
        <v>10.3</v>
      </c>
      <c r="BA309" s="39">
        <f>IFERROR(INDEX(AdvancedOpponentStats!$A:$AD,MATCH($A309,AdvancedOpponentStats!$B:$B,0),COLUMN()-27),INDEX(AdvancedOpponentStats!$A:$AD,MATCH($A309&amp;" NCAA",AdvancedOpponentStats!$B:$B,0),COLUMN()-27))</f>
        <v>12.6</v>
      </c>
      <c r="BB309" s="39">
        <f>IFERROR(INDEX(AdvancedOpponentStats!$A:$AD,MATCH($A309,AdvancedOpponentStats!$B:$B,0),COLUMN()-27),INDEX(AdvancedOpponentStats!$A:$AD,MATCH($A309&amp;" NCAA",AdvancedOpponentStats!$B:$B,0),COLUMN()-27))</f>
        <v>0.49299999999999999</v>
      </c>
      <c r="BC309" s="39">
        <f>IFERROR(INDEX(AdvancedOpponentStats!$A:$AD,MATCH($A309,AdvancedOpponentStats!$B:$B,0),COLUMN()-27),INDEX(AdvancedOpponentStats!$A:$AD,MATCH($A309&amp;" NCAA",AdvancedOpponentStats!$B:$B,0),COLUMN()-27))</f>
        <v>15.6</v>
      </c>
      <c r="BD309" s="39">
        <f>IFERROR(INDEX(AdvancedOpponentStats!$A:$AD,MATCH($A309,AdvancedOpponentStats!$B:$B,0),COLUMN()-27),INDEX(AdvancedOpponentStats!$A:$AD,MATCH($A309&amp;" NCAA",AdvancedOpponentStats!$B:$B,0),COLUMN()-27))</f>
        <v>32.4</v>
      </c>
      <c r="BE309" s="39">
        <f>IFERROR(INDEX(AdvancedOpponentStats!$A:$AD,MATCH($A309,AdvancedOpponentStats!$B:$B,0),COLUMN()-27),INDEX(AdvancedOpponentStats!$A:$AD,MATCH($A309&amp;" NCAA",AdvancedOpponentStats!$B:$B,0),COLUMN()-27))</f>
        <v>0.185</v>
      </c>
      <c r="BF309" s="41">
        <f>IFERROR(INDEX(TeamRankings!$A:$R,MATCH($A309,TeamRankings!$B:$B,0),COLUMN()-49),INDEX(TeamRankings!$A:$R,MATCH($A309&amp;" NCAA",TeamRankings!$B:$B,0),COLUMN()-49))</f>
        <v>-1.38</v>
      </c>
      <c r="BG309" s="41">
        <f>IFERROR(INDEX(TeamRankings!$A:$R,MATCH($A309,TeamRankings!$B:$B,0),COLUMN()-48),INDEX(TeamRankings!$A:$R,MATCH($A309&amp;" NCAA",TeamRankings!$B:$B,0),COLUMN()-48))</f>
        <v>8.57</v>
      </c>
      <c r="BH309" s="41">
        <f>IFERROR(INDEX(TeamRankings!$A:$R,MATCH($A309,TeamRankings!$B:$B,0),COLUMN()-47),INDEX(TeamRankings!$A:$R,MATCH($A309&amp;" NCAA",TeamRankings!$B:$B,0),COLUMN()-47))</f>
        <v>2.2999999999999998</v>
      </c>
      <c r="BI309" s="41">
        <f>IFERROR(INDEX(TeamRankings!$A:$R,MATCH($A309,TeamRankings!$B:$B,0),COLUMN()-47),INDEX(TeamRankings!$A:$R,MATCH($A309&amp;" NCAA",TeamRankings!$B:$B,0),COLUMN()-47))</f>
        <v>4.8899999999999997</v>
      </c>
      <c r="BJ309" s="41">
        <f>IFERROR(INDEX(TeamRankings!$A:$R,MATCH($A309,TeamRankings!$B:$B,0),COLUMN()-47),INDEX(TeamRankings!$A:$R,MATCH($A309&amp;" NCAA",TeamRankings!$B:$B,0),COLUMN()-47))</f>
        <v>7.2</v>
      </c>
      <c r="BK309" s="41">
        <f>IFERROR(INDEX(TeamRankings!$A:$R,MATCH($A309,TeamRankings!$B:$B,0),COLUMN()-47),INDEX(TeamRankings!$A:$R,MATCH($A309&amp;" NCAA",TeamRankings!$B:$B,0),COLUMN()-47))</f>
        <v>107.29</v>
      </c>
      <c r="BL309" s="41">
        <f>IFERROR(INDEX(TeamRankings!$A:$R,MATCH($A309,TeamRankings!$B:$B,0),COLUMN()-47),INDEX(TeamRankings!$A:$R,MATCH($A309&amp;" NCAA",TeamRankings!$B:$B,0),COLUMN()-47))</f>
        <v>96.63</v>
      </c>
      <c r="BM309" s="41">
        <f>IFERROR(INDEX(TeamRankings!$A:$R,MATCH($A309,TeamRankings!$B:$B,0),COLUMN()-47),INDEX(TeamRankings!$A:$R,MATCH($A309&amp;" NCAA",TeamRankings!$B:$B,0),COLUMN()-47))</f>
        <v>10.66</v>
      </c>
      <c r="BN309">
        <f t="shared" si="78"/>
        <v>107</v>
      </c>
      <c r="BO309">
        <f t="shared" si="79"/>
        <v>73</v>
      </c>
      <c r="BP309">
        <f t="shared" si="65"/>
        <v>70.40625</v>
      </c>
      <c r="BQ309" s="41" t="str">
        <f>INDEX(TeamRankings!$A:$R,MATCH($A309,TeamRankings!$B:$B,0),3)</f>
        <v>SEC</v>
      </c>
      <c r="BR309" s="40">
        <f t="shared" si="66"/>
        <v>-2</v>
      </c>
      <c r="BS309" s="40">
        <f t="shared" si="67"/>
        <v>7.3000000000000009E-2</v>
      </c>
      <c r="BT309" s="40">
        <f t="shared" si="68"/>
        <v>-6.8000000000000005E-2</v>
      </c>
      <c r="BU309" s="40">
        <f t="shared" si="69"/>
        <v>7.0000000000000062E-3</v>
      </c>
      <c r="BV309" s="40">
        <f t="shared" si="70"/>
        <v>1.4000000000000057</v>
      </c>
      <c r="BW309" s="40">
        <f t="shared" si="71"/>
        <v>-11.599999999999994</v>
      </c>
      <c r="BX309" s="40">
        <f t="shared" si="72"/>
        <v>-0.60000000000000142</v>
      </c>
      <c r="BY309" s="40">
        <f t="shared" si="73"/>
        <v>9.9999999999999645E-2</v>
      </c>
      <c r="BZ309" s="40">
        <f t="shared" si="74"/>
        <v>0</v>
      </c>
      <c r="CA309" s="40">
        <f t="shared" si="75"/>
        <v>1.5999999999999996</v>
      </c>
      <c r="CB309" s="40">
        <f t="shared" si="76"/>
        <v>0.30000000000000426</v>
      </c>
      <c r="CC309" s="40">
        <f t="shared" si="77"/>
        <v>5.1999999999999991E-2</v>
      </c>
    </row>
    <row r="310" spans="1:81" x14ac:dyDescent="0.25">
      <c r="A310" t="s">
        <v>430</v>
      </c>
      <c r="B310">
        <f>IFERROR(INDEX(BasicStats!$A:$AH,MATCH($A310,BasicStats!$B:$B,0),COLUMN()+1),INDEX(BasicStats!$A:$AH,MATCH($A310&amp;" NCAA",BasicStats!$B:$B,0),COLUMN()+1))</f>
        <v>33</v>
      </c>
      <c r="C310">
        <f>IFERROR(INDEX(BasicStats!$A:$AH,MATCH($A310,BasicStats!$B:$B,0),COLUMN()+1),INDEX(BasicStats!$A:$AH,MATCH($A310&amp;" NCAA",BasicStats!$B:$B,0),COLUMN()+1))</f>
        <v>17</v>
      </c>
      <c r="D310">
        <f>IFERROR(INDEX(BasicStats!$A:$AH,MATCH($A310,BasicStats!$B:$B,0),COLUMN()+1),INDEX(BasicStats!$A:$AH,MATCH($A310&amp;" NCAA",BasicStats!$B:$B,0),COLUMN()+1))</f>
        <v>16</v>
      </c>
      <c r="E310">
        <f>IFERROR(INDEX(BasicStats!$A:$AH,MATCH($A310,BasicStats!$B:$B,0),COLUMN()+1),INDEX(BasicStats!$A:$AH,MATCH($A310&amp;" NCAA",BasicStats!$B:$B,0),COLUMN()+1))</f>
        <v>0.51500000000000001</v>
      </c>
      <c r="F310">
        <f>IFERROR(INDEX(BasicStats!$A:$AH,MATCH($A310,BasicStats!$B:$B,0),COLUMN()+1),INDEX(BasicStats!$A:$AH,MATCH($A310&amp;" NCAA",BasicStats!$B:$B,0),COLUMN()+1))</f>
        <v>-0.52</v>
      </c>
      <c r="G310">
        <f>IFERROR(INDEX(BasicStats!$A:$AH,MATCH($A310,BasicStats!$B:$B,0),COLUMN()+1),INDEX(BasicStats!$A:$AH,MATCH($A310&amp;" NCAA",BasicStats!$B:$B,0),COLUMN()+1))</f>
        <v>0.83</v>
      </c>
      <c r="H310">
        <f>IFERROR(INDEX(BasicStats!$A:$AH,MATCH($A310,BasicStats!$B:$B,0),COLUMN()+1),INDEX(BasicStats!$A:$AH,MATCH($A310&amp;" NCAA",BasicStats!$B:$B,0),COLUMN()+1))</f>
        <v>12</v>
      </c>
      <c r="I310">
        <f>IFERROR(INDEX(BasicStats!$A:$AH,MATCH($A310,BasicStats!$B:$B,0),COLUMN()+1),INDEX(BasicStats!$A:$AH,MATCH($A310&amp;" NCAA",BasicStats!$B:$B,0),COLUMN()+1))</f>
        <v>6</v>
      </c>
      <c r="J310">
        <f>IFERROR(INDEX(BasicStats!$A:$AH,MATCH($A310,BasicStats!$B:$B,0),COLUMN()+1),INDEX(BasicStats!$A:$AH,MATCH($A310&amp;" NCAA",BasicStats!$B:$B,0),COLUMN()+1))</f>
        <v>9</v>
      </c>
      <c r="K310">
        <f>IFERROR(INDEX(BasicStats!$A:$AH,MATCH($A310,BasicStats!$B:$B,0),COLUMN()+1),INDEX(BasicStats!$A:$AH,MATCH($A310&amp;" NCAA",BasicStats!$B:$B,0),COLUMN()+1))</f>
        <v>5</v>
      </c>
      <c r="L310">
        <f>IFERROR(INDEX(BasicStats!$A:$AH,MATCH($A310,BasicStats!$B:$B,0),COLUMN()+1),INDEX(BasicStats!$A:$AH,MATCH($A310&amp;" NCAA",BasicStats!$B:$B,0),COLUMN()+1))</f>
        <v>7</v>
      </c>
      <c r="M310">
        <f>IFERROR(INDEX(BasicStats!$A:$AH,MATCH($A310,BasicStats!$B:$B,0),COLUMN()+1),INDEX(BasicStats!$A:$AH,MATCH($A310&amp;" NCAA",BasicStats!$B:$B,0),COLUMN()+1))</f>
        <v>10</v>
      </c>
      <c r="N310">
        <f>IFERROR(INDEX(BasicStats!$A:$AH,MATCH($A310,BasicStats!$B:$B,0),COLUMN()+1),INDEX(BasicStats!$A:$AH,MATCH($A310&amp;" NCAA",BasicStats!$B:$B,0),COLUMN()+1))</f>
        <v>2284</v>
      </c>
      <c r="O310">
        <f>IFERROR(INDEX(BasicStats!$A:$AH,MATCH($A310,BasicStats!$B:$B,0),COLUMN()+1),INDEX(BasicStats!$A:$AH,MATCH($A310&amp;" NCAA",BasicStats!$B:$B,0),COLUMN()+1))</f>
        <v>2303</v>
      </c>
      <c r="P310">
        <f>IFERROR(INDEX(BasicStats!$A:$AH,MATCH($A310,BasicStats!$B:$B,0),COLUMN()+1),INDEX(BasicStats!$A:$AH,MATCH($A310&amp;" NCAA",BasicStats!$B:$B,0),COLUMN()+1))</f>
        <v>0</v>
      </c>
      <c r="Q310">
        <f>IFERROR(INDEX(BasicStats!$A:$AH,MATCH($A310,BasicStats!$B:$B,0),COLUMN()+1),INDEX(BasicStats!$A:$AH,MATCH($A310&amp;" NCAA",BasicStats!$B:$B,0),COLUMN()+1))</f>
        <v>1345</v>
      </c>
      <c r="R310">
        <f>IFERROR(INDEX(BasicStats!$A:$AH,MATCH($A310,BasicStats!$B:$B,0),COLUMN()+1),INDEX(BasicStats!$A:$AH,MATCH($A310&amp;" NCAA",BasicStats!$B:$B,0),COLUMN()+1))</f>
        <v>781</v>
      </c>
      <c r="S310">
        <f>IFERROR(INDEX(BasicStats!$A:$AH,MATCH($A310,BasicStats!$B:$B,0),COLUMN()+1),INDEX(BasicStats!$A:$AH,MATCH($A310&amp;" NCAA",BasicStats!$B:$B,0),COLUMN()+1))</f>
        <v>1908</v>
      </c>
      <c r="T310">
        <f>IFERROR(INDEX(BasicStats!$A:$AH,MATCH($A310,BasicStats!$B:$B,0),COLUMN()+1),INDEX(BasicStats!$A:$AH,MATCH($A310&amp;" NCAA",BasicStats!$B:$B,0),COLUMN()+1))</f>
        <v>0.40899999999999997</v>
      </c>
      <c r="U310">
        <f>IFERROR(INDEX(BasicStats!$A:$AH,MATCH($A310,BasicStats!$B:$B,0),COLUMN()+1),INDEX(BasicStats!$A:$AH,MATCH($A310&amp;" NCAA",BasicStats!$B:$B,0),COLUMN()+1))</f>
        <v>234</v>
      </c>
      <c r="V310">
        <f>IFERROR(INDEX(BasicStats!$A:$AH,MATCH($A310,BasicStats!$B:$B,0),COLUMN()+1),INDEX(BasicStats!$A:$AH,MATCH($A310&amp;" NCAA",BasicStats!$B:$B,0),COLUMN()+1))</f>
        <v>773</v>
      </c>
      <c r="W310">
        <f>IFERROR(INDEX(BasicStats!$A:$AH,MATCH($A310,BasicStats!$B:$B,0),COLUMN()+1),INDEX(BasicStats!$A:$AH,MATCH($A310&amp;" NCAA",BasicStats!$B:$B,0),COLUMN()+1))</f>
        <v>0.30299999999999999</v>
      </c>
      <c r="X310">
        <f>IFERROR(INDEX(BasicStats!$A:$AH,MATCH($A310,BasicStats!$B:$B,0),COLUMN()+1),INDEX(BasicStats!$A:$AH,MATCH($A310&amp;" NCAA",BasicStats!$B:$B,0),COLUMN()+1))</f>
        <v>488</v>
      </c>
      <c r="Y310">
        <f>IFERROR(INDEX(BasicStats!$A:$AH,MATCH($A310,BasicStats!$B:$B,0),COLUMN()+1),INDEX(BasicStats!$A:$AH,MATCH($A310&amp;" NCAA",BasicStats!$B:$B,0),COLUMN()+1))</f>
        <v>659</v>
      </c>
      <c r="Z310">
        <f>IFERROR(INDEX(BasicStats!$A:$AH,MATCH($A310,BasicStats!$B:$B,0),COLUMN()+1),INDEX(BasicStats!$A:$AH,MATCH($A310&amp;" NCAA",BasicStats!$B:$B,0),COLUMN()+1))</f>
        <v>0.74099999999999999</v>
      </c>
      <c r="AA310">
        <f>IFERROR(INDEX(BasicStats!$A:$AH,MATCH($A310,BasicStats!$B:$B,0),COLUMN()+1),INDEX(BasicStats!$A:$AH,MATCH($A310&amp;" NCAA",BasicStats!$B:$B,0),COLUMN()+1))</f>
        <v>372</v>
      </c>
      <c r="AB310">
        <f>IFERROR(INDEX(BasicStats!$A:$AH,MATCH($A310,BasicStats!$B:$B,0),COLUMN()+1),INDEX(BasicStats!$A:$AH,MATCH($A310&amp;" NCAA",BasicStats!$B:$B,0),COLUMN()+1))</f>
        <v>1237</v>
      </c>
      <c r="AC310">
        <f>IFERROR(INDEX(BasicStats!$A:$AH,MATCH($A310,BasicStats!$B:$B,0),COLUMN()+1),INDEX(BasicStats!$A:$AH,MATCH($A310&amp;" NCAA",BasicStats!$B:$B,0),COLUMN()+1))</f>
        <v>421</v>
      </c>
      <c r="AD310">
        <f>IFERROR(INDEX(BasicStats!$A:$AH,MATCH($A310,BasicStats!$B:$B,0),COLUMN()+1),INDEX(BasicStats!$A:$AH,MATCH($A310&amp;" NCAA",BasicStats!$B:$B,0),COLUMN()+1))</f>
        <v>211</v>
      </c>
      <c r="AE310">
        <f>IFERROR(INDEX(BasicStats!$A:$AH,MATCH($A310,BasicStats!$B:$B,0),COLUMN()+1),INDEX(BasicStats!$A:$AH,MATCH($A310&amp;" NCAA",BasicStats!$B:$B,0),COLUMN()+1))</f>
        <v>97</v>
      </c>
      <c r="AF310">
        <f>IFERROR(INDEX(BasicStats!$A:$AH,MATCH($A310,BasicStats!$B:$B,0),COLUMN()+1),INDEX(BasicStats!$A:$AH,MATCH($A310&amp;" NCAA",BasicStats!$B:$B,0),COLUMN()+1))</f>
        <v>467</v>
      </c>
      <c r="AG310" s="38">
        <f>IFERROR(INDEX(AdvancedStats!$A:$AD,MATCH($A310,AdvancedStats!$B:$B,0),COLUMN()-15),INDEX(AdvancedStats!$A:$AD,MATCH($A310&amp;" NCAA",AdvancedStats!$B:$B,0),COLUMN()-15))</f>
        <v>69</v>
      </c>
      <c r="AH310" s="38">
        <f>IFERROR(INDEX(AdvancedStats!$A:$AD,MATCH($A310,AdvancedStats!$B:$B,0),COLUMN()-15),INDEX(AdvancedStats!$A:$AD,MATCH($A310&amp;" NCAA",AdvancedStats!$B:$B,0),COLUMN()-15))</f>
        <v>98.5</v>
      </c>
      <c r="AI310" s="38">
        <f>IFERROR(INDEX(AdvancedStats!$A:$AD,MATCH($A310,AdvancedStats!$B:$B,0),COLUMN()-15),INDEX(AdvancedStats!$A:$AD,MATCH($A310&amp;" NCAA",AdvancedStats!$B:$B,0),COLUMN()-15))</f>
        <v>0.34499999999999997</v>
      </c>
      <c r="AJ310" s="38">
        <f>IFERROR(INDEX(AdvancedStats!$A:$AD,MATCH($A310,AdvancedStats!$B:$B,0),COLUMN()-15),INDEX(AdvancedStats!$A:$AD,MATCH($A310&amp;" NCAA",AdvancedStats!$B:$B,0),COLUMN()-15))</f>
        <v>0.40500000000000003</v>
      </c>
      <c r="AK310" s="38">
        <f>IFERROR(INDEX(AdvancedStats!$A:$AD,MATCH($A310,AdvancedStats!$B:$B,0),COLUMN()-15),INDEX(AdvancedStats!$A:$AD,MATCH($A310&amp;" NCAA",AdvancedStats!$B:$B,0),COLUMN()-15))</f>
        <v>0.51400000000000001</v>
      </c>
      <c r="AL310" s="38">
        <f>IFERROR(INDEX(AdvancedStats!$A:$AD,MATCH($A310,AdvancedStats!$B:$B,0),COLUMN()-15),INDEX(AdvancedStats!$A:$AD,MATCH($A310&amp;" NCAA",AdvancedStats!$B:$B,0),COLUMN()-15))</f>
        <v>51.6</v>
      </c>
      <c r="AM310" s="38">
        <f>IFERROR(INDEX(AdvancedStats!$A:$AD,MATCH($A310,AdvancedStats!$B:$B,0),COLUMN()-15),INDEX(AdvancedStats!$A:$AD,MATCH($A310&amp;" NCAA",AdvancedStats!$B:$B,0),COLUMN()-15))</f>
        <v>53.9</v>
      </c>
      <c r="AN310" s="38">
        <f>IFERROR(INDEX(AdvancedStats!$A:$AD,MATCH($A310,AdvancedStats!$B:$B,0),COLUMN()-15),INDEX(AdvancedStats!$A:$AD,MATCH($A310&amp;" NCAA",AdvancedStats!$B:$B,0),COLUMN()-15))</f>
        <v>9.1</v>
      </c>
      <c r="AO310" s="38">
        <f>IFERROR(INDEX(AdvancedStats!$A:$AD,MATCH($A310,AdvancedStats!$B:$B,0),COLUMN()-15),INDEX(AdvancedStats!$A:$AD,MATCH($A310&amp;" NCAA",AdvancedStats!$B:$B,0),COLUMN()-15))</f>
        <v>8.3000000000000007</v>
      </c>
      <c r="AP310" s="38">
        <f>IFERROR(INDEX(AdvancedStats!$A:$AD,MATCH($A310,AdvancedStats!$B:$B,0),COLUMN()-15),INDEX(AdvancedStats!$A:$AD,MATCH($A310&amp;" NCAA",AdvancedStats!$B:$B,0),COLUMN()-15))</f>
        <v>0.47099999999999997</v>
      </c>
      <c r="AQ310" s="38">
        <f>IFERROR(INDEX(AdvancedStats!$A:$AD,MATCH($A310,AdvancedStats!$B:$B,0),COLUMN()-15),INDEX(AdvancedStats!$A:$AD,MATCH($A310&amp;" NCAA",AdvancedStats!$B:$B,0),COLUMN()-15))</f>
        <v>17.399999999999999</v>
      </c>
      <c r="AR310" s="38">
        <f>IFERROR(INDEX(AdvancedStats!$A:$AD,MATCH($A310,AdvancedStats!$B:$B,0),COLUMN()-15),INDEX(AdvancedStats!$A:$AD,MATCH($A310&amp;" NCAA",AdvancedStats!$B:$B,0),COLUMN()-15))</f>
        <v>31</v>
      </c>
      <c r="AS310" s="38">
        <f>IFERROR(INDEX(AdvancedStats!$A:$AD,MATCH($A310,AdvancedStats!$B:$B,0),COLUMN()-15),INDEX(AdvancedStats!$A:$AD,MATCH($A310&amp;" NCAA",AdvancedStats!$B:$B,0),COLUMN()-15))</f>
        <v>0.25600000000000001</v>
      </c>
      <c r="AT310" s="39">
        <f>IFERROR(INDEX(AdvancedOpponentStats!$A:$AD,MATCH($A310,AdvancedOpponentStats!$B:$B,0),COLUMN()-27),INDEX(AdvancedOpponentStats!$A:$AD,MATCH($A310&amp;" NCAA",AdvancedOpponentStats!$B:$B,0),COLUMN()-27))</f>
        <v>99.3</v>
      </c>
      <c r="AU310" s="39">
        <f>IFERROR(INDEX(AdvancedOpponentStats!$A:$AD,MATCH($A310,AdvancedOpponentStats!$B:$B,0),COLUMN()-27),INDEX(AdvancedOpponentStats!$A:$AD,MATCH($A310&amp;" NCAA",AdvancedOpponentStats!$B:$B,0),COLUMN()-27))</f>
        <v>0.374</v>
      </c>
      <c r="AV310" s="39">
        <f>IFERROR(INDEX(AdvancedOpponentStats!$A:$AD,MATCH($A310,AdvancedOpponentStats!$B:$B,0),COLUMN()-27),INDEX(AdvancedOpponentStats!$A:$AD,MATCH($A310&amp;" NCAA",AdvancedOpponentStats!$B:$B,0),COLUMN()-27))</f>
        <v>0.38400000000000001</v>
      </c>
      <c r="AW310" s="39">
        <f>IFERROR(INDEX(AdvancedOpponentStats!$A:$AD,MATCH($A310,AdvancedOpponentStats!$B:$B,0),COLUMN()-27),INDEX(AdvancedOpponentStats!$A:$AD,MATCH($A310&amp;" NCAA",AdvancedOpponentStats!$B:$B,0),COLUMN()-27))</f>
        <v>0.51800000000000002</v>
      </c>
      <c r="AX310" s="39">
        <f>IFERROR(INDEX(AdvancedOpponentStats!$A:$AD,MATCH($A310,AdvancedOpponentStats!$B:$B,0),COLUMN()-27),INDEX(AdvancedOpponentStats!$A:$AD,MATCH($A310&amp;" NCAA",AdvancedOpponentStats!$B:$B,0),COLUMN()-27))</f>
        <v>48.4</v>
      </c>
      <c r="AY310" s="39">
        <f>IFERROR(INDEX(AdvancedOpponentStats!$A:$AD,MATCH($A310,AdvancedOpponentStats!$B:$B,0),COLUMN()-27),INDEX(AdvancedOpponentStats!$A:$AD,MATCH($A310&amp;" NCAA",AdvancedOpponentStats!$B:$B,0),COLUMN()-27))</f>
        <v>52.1</v>
      </c>
      <c r="AZ310" s="39">
        <f>IFERROR(INDEX(AdvancedOpponentStats!$A:$AD,MATCH($A310,AdvancedOpponentStats!$B:$B,0),COLUMN()-27),INDEX(AdvancedOpponentStats!$A:$AD,MATCH($A310&amp;" NCAA",AdvancedOpponentStats!$B:$B,0),COLUMN()-27))</f>
        <v>8.8000000000000007</v>
      </c>
      <c r="BA310" s="39">
        <f>IFERROR(INDEX(AdvancedOpponentStats!$A:$AD,MATCH($A310,AdvancedOpponentStats!$B:$B,0),COLUMN()-27),INDEX(AdvancedOpponentStats!$A:$AD,MATCH($A310&amp;" NCAA",AdvancedOpponentStats!$B:$B,0),COLUMN()-27))</f>
        <v>11.4</v>
      </c>
      <c r="BB310" s="39">
        <f>IFERROR(INDEX(AdvancedOpponentStats!$A:$AD,MATCH($A310,AdvancedOpponentStats!$B:$B,0),COLUMN()-27),INDEX(AdvancedOpponentStats!$A:$AD,MATCH($A310&amp;" NCAA",AdvancedOpponentStats!$B:$B,0),COLUMN()-27))</f>
        <v>0.48</v>
      </c>
      <c r="BC310" s="39">
        <f>IFERROR(INDEX(AdvancedOpponentStats!$A:$AD,MATCH($A310,AdvancedOpponentStats!$B:$B,0),COLUMN()-27),INDEX(AdvancedOpponentStats!$A:$AD,MATCH($A310&amp;" NCAA",AdvancedOpponentStats!$B:$B,0),COLUMN()-27))</f>
        <v>16.100000000000001</v>
      </c>
      <c r="BD310" s="39">
        <f>IFERROR(INDEX(AdvancedOpponentStats!$A:$AD,MATCH($A310,AdvancedOpponentStats!$B:$B,0),COLUMN()-27),INDEX(AdvancedOpponentStats!$A:$AD,MATCH($A310&amp;" NCAA",AdvancedOpponentStats!$B:$B,0),COLUMN()-27))</f>
        <v>27.6</v>
      </c>
      <c r="BE310" s="39">
        <f>IFERROR(INDEX(AdvancedOpponentStats!$A:$AD,MATCH($A310,AdvancedOpponentStats!$B:$B,0),COLUMN()-27),INDEX(AdvancedOpponentStats!$A:$AD,MATCH($A310&amp;" NCAA",AdvancedOpponentStats!$B:$B,0),COLUMN()-27))</f>
        <v>0.26</v>
      </c>
      <c r="BF310" s="41">
        <f>IFERROR(INDEX(TeamRankings!$A:$R,MATCH($A310,TeamRankings!$B:$B,0),COLUMN()-49),INDEX(TeamRankings!$A:$R,MATCH($A310&amp;" NCAA",TeamRankings!$B:$B,0),COLUMN()-49))</f>
        <v>-0.57999999999999996</v>
      </c>
      <c r="BG310" s="41">
        <f>IFERROR(INDEX(TeamRankings!$A:$R,MATCH($A310,TeamRankings!$B:$B,0),COLUMN()-48),INDEX(TeamRankings!$A:$R,MATCH($A310&amp;" NCAA",TeamRankings!$B:$B,0),COLUMN()-48))</f>
        <v>0.83</v>
      </c>
      <c r="BH310" s="41">
        <f>IFERROR(INDEX(TeamRankings!$A:$R,MATCH($A310,TeamRankings!$B:$B,0),COLUMN()-47),INDEX(TeamRankings!$A:$R,MATCH($A310&amp;" NCAA",TeamRankings!$B:$B,0),COLUMN()-47))</f>
        <v>-3.77</v>
      </c>
      <c r="BI310" s="41">
        <f>IFERROR(INDEX(TeamRankings!$A:$R,MATCH($A310,TeamRankings!$B:$B,0),COLUMN()-47),INDEX(TeamRankings!$A:$R,MATCH($A310&amp;" NCAA",TeamRankings!$B:$B,0),COLUMN()-47))</f>
        <v>3.26</v>
      </c>
      <c r="BJ310" s="41">
        <f>IFERROR(INDEX(TeamRankings!$A:$R,MATCH($A310,TeamRankings!$B:$B,0),COLUMN()-47),INDEX(TeamRankings!$A:$R,MATCH($A310&amp;" NCAA",TeamRankings!$B:$B,0),COLUMN()-47))</f>
        <v>-0.52</v>
      </c>
      <c r="BK310" s="41">
        <f>IFERROR(INDEX(TeamRankings!$A:$R,MATCH($A310,TeamRankings!$B:$B,0),COLUMN()-47),INDEX(TeamRankings!$A:$R,MATCH($A310&amp;" NCAA",TeamRankings!$B:$B,0),COLUMN()-47))</f>
        <v>99.1</v>
      </c>
      <c r="BL310" s="41">
        <f>IFERROR(INDEX(TeamRankings!$A:$R,MATCH($A310,TeamRankings!$B:$B,0),COLUMN()-47),INDEX(TeamRankings!$A:$R,MATCH($A310&amp;" NCAA",TeamRankings!$B:$B,0),COLUMN()-47))</f>
        <v>98.83</v>
      </c>
      <c r="BM310" s="41">
        <f>IFERROR(INDEX(TeamRankings!$A:$R,MATCH($A310,TeamRankings!$B:$B,0),COLUMN()-47),INDEX(TeamRankings!$A:$R,MATCH($A310&amp;" NCAA",TeamRankings!$B:$B,0),COLUMN()-47))</f>
        <v>0.27</v>
      </c>
      <c r="BN310">
        <f t="shared" si="78"/>
        <v>242</v>
      </c>
      <c r="BO310">
        <f t="shared" si="79"/>
        <v>106</v>
      </c>
      <c r="BP310">
        <f t="shared" si="65"/>
        <v>69.212121212121218</v>
      </c>
      <c r="BQ310" s="41" t="str">
        <f>INDEX(TeamRankings!$A:$R,MATCH($A310,TeamRankings!$B:$B,0),3)</f>
        <v>Sun Belt</v>
      </c>
      <c r="BR310" s="40">
        <f t="shared" si="66"/>
        <v>-0.79999999999999716</v>
      </c>
      <c r="BS310" s="40">
        <f t="shared" si="67"/>
        <v>-2.9000000000000026E-2</v>
      </c>
      <c r="BT310" s="40">
        <f t="shared" si="68"/>
        <v>2.1000000000000019E-2</v>
      </c>
      <c r="BU310" s="40">
        <f t="shared" si="69"/>
        <v>-4.0000000000000036E-3</v>
      </c>
      <c r="BV310" s="40">
        <f t="shared" si="70"/>
        <v>3.2000000000000028</v>
      </c>
      <c r="BW310" s="40">
        <f t="shared" si="71"/>
        <v>1.7999999999999972</v>
      </c>
      <c r="BX310" s="40">
        <f t="shared" si="72"/>
        <v>0.29999999999999893</v>
      </c>
      <c r="BY310" s="40">
        <f t="shared" si="73"/>
        <v>-3.0999999999999996</v>
      </c>
      <c r="BZ310" s="40">
        <f t="shared" si="74"/>
        <v>-9.000000000000008E-3</v>
      </c>
      <c r="CA310" s="40">
        <f t="shared" si="75"/>
        <v>1.2999999999999972</v>
      </c>
      <c r="CB310" s="40">
        <f t="shared" si="76"/>
        <v>3.3999999999999986</v>
      </c>
      <c r="CC310" s="40">
        <f t="shared" si="77"/>
        <v>-4.0000000000000036E-3</v>
      </c>
    </row>
    <row r="311" spans="1:81" x14ac:dyDescent="0.25">
      <c r="A311" t="s">
        <v>431</v>
      </c>
      <c r="B311">
        <f>IFERROR(INDEX(BasicStats!$A:$AH,MATCH($A311,BasicStats!$B:$B,0),COLUMN()+1),INDEX(BasicStats!$A:$AH,MATCH($A311&amp;" NCAA",BasicStats!$B:$B,0),COLUMN()+1))</f>
        <v>36</v>
      </c>
      <c r="C311">
        <f>IFERROR(INDEX(BasicStats!$A:$AH,MATCH($A311,BasicStats!$B:$B,0),COLUMN()+1),INDEX(BasicStats!$A:$AH,MATCH($A311&amp;" NCAA",BasicStats!$B:$B,0),COLUMN()+1))</f>
        <v>23</v>
      </c>
      <c r="D311">
        <f>IFERROR(INDEX(BasicStats!$A:$AH,MATCH($A311,BasicStats!$B:$B,0),COLUMN()+1),INDEX(BasicStats!$A:$AH,MATCH($A311&amp;" NCAA",BasicStats!$B:$B,0),COLUMN()+1))</f>
        <v>13</v>
      </c>
      <c r="E311">
        <f>IFERROR(INDEX(BasicStats!$A:$AH,MATCH($A311,BasicStats!$B:$B,0),COLUMN()+1),INDEX(BasicStats!$A:$AH,MATCH($A311&amp;" NCAA",BasicStats!$B:$B,0),COLUMN()+1))</f>
        <v>0.63900000000000001</v>
      </c>
      <c r="F311">
        <f>IFERROR(INDEX(BasicStats!$A:$AH,MATCH($A311,BasicStats!$B:$B,0),COLUMN()+1),INDEX(BasicStats!$A:$AH,MATCH($A311&amp;" NCAA",BasicStats!$B:$B,0),COLUMN()+1))</f>
        <v>14.1</v>
      </c>
      <c r="G311">
        <f>IFERROR(INDEX(BasicStats!$A:$AH,MATCH($A311,BasicStats!$B:$B,0),COLUMN()+1),INDEX(BasicStats!$A:$AH,MATCH($A311&amp;" NCAA",BasicStats!$B:$B,0),COLUMN()+1))</f>
        <v>9.3800000000000008</v>
      </c>
      <c r="H311">
        <f>IFERROR(INDEX(BasicStats!$A:$AH,MATCH($A311,BasicStats!$B:$B,0),COLUMN()+1),INDEX(BasicStats!$A:$AH,MATCH($A311&amp;" NCAA",BasicStats!$B:$B,0),COLUMN()+1))</f>
        <v>7</v>
      </c>
      <c r="I311">
        <f>IFERROR(INDEX(BasicStats!$A:$AH,MATCH($A311,BasicStats!$B:$B,0),COLUMN()+1),INDEX(BasicStats!$A:$AH,MATCH($A311&amp;" NCAA",BasicStats!$B:$B,0),COLUMN()+1))</f>
        <v>11</v>
      </c>
      <c r="J311">
        <f>IFERROR(INDEX(BasicStats!$A:$AH,MATCH($A311,BasicStats!$B:$B,0),COLUMN()+1),INDEX(BasicStats!$A:$AH,MATCH($A311&amp;" NCAA",BasicStats!$B:$B,0),COLUMN()+1))</f>
        <v>15</v>
      </c>
      <c r="K311">
        <f>IFERROR(INDEX(BasicStats!$A:$AH,MATCH($A311,BasicStats!$B:$B,0),COLUMN()+1),INDEX(BasicStats!$A:$AH,MATCH($A311&amp;" NCAA",BasicStats!$B:$B,0),COLUMN()+1))</f>
        <v>5</v>
      </c>
      <c r="L311">
        <f>IFERROR(INDEX(BasicStats!$A:$AH,MATCH($A311,BasicStats!$B:$B,0),COLUMN()+1),INDEX(BasicStats!$A:$AH,MATCH($A311&amp;" NCAA",BasicStats!$B:$B,0),COLUMN()+1))</f>
        <v>3</v>
      </c>
      <c r="M311">
        <f>IFERROR(INDEX(BasicStats!$A:$AH,MATCH($A311,BasicStats!$B:$B,0),COLUMN()+1),INDEX(BasicStats!$A:$AH,MATCH($A311&amp;" NCAA",BasicStats!$B:$B,0),COLUMN()+1))</f>
        <v>7</v>
      </c>
      <c r="N311">
        <f>IFERROR(INDEX(BasicStats!$A:$AH,MATCH($A311,BasicStats!$B:$B,0),COLUMN()+1),INDEX(BasicStats!$A:$AH,MATCH($A311&amp;" NCAA",BasicStats!$B:$B,0),COLUMN()+1))</f>
        <v>2686</v>
      </c>
      <c r="O311">
        <f>IFERROR(INDEX(BasicStats!$A:$AH,MATCH($A311,BasicStats!$B:$B,0),COLUMN()+1),INDEX(BasicStats!$A:$AH,MATCH($A311&amp;" NCAA",BasicStats!$B:$B,0),COLUMN()+1))</f>
        <v>2516</v>
      </c>
      <c r="P311">
        <f>IFERROR(INDEX(BasicStats!$A:$AH,MATCH($A311,BasicStats!$B:$B,0),COLUMN()+1),INDEX(BasicStats!$A:$AH,MATCH($A311&amp;" NCAA",BasicStats!$B:$B,0),COLUMN()+1))</f>
        <v>0</v>
      </c>
      <c r="Q311">
        <f>IFERROR(INDEX(BasicStats!$A:$AH,MATCH($A311,BasicStats!$B:$B,0),COLUMN()+1),INDEX(BasicStats!$A:$AH,MATCH($A311&amp;" NCAA",BasicStats!$B:$B,0),COLUMN()+1))</f>
        <v>1460</v>
      </c>
      <c r="R311">
        <f>IFERROR(INDEX(BasicStats!$A:$AH,MATCH($A311,BasicStats!$B:$B,0),COLUMN()+1),INDEX(BasicStats!$A:$AH,MATCH($A311&amp;" NCAA",BasicStats!$B:$B,0),COLUMN()+1))</f>
        <v>973</v>
      </c>
      <c r="S311">
        <f>IFERROR(INDEX(BasicStats!$A:$AH,MATCH($A311,BasicStats!$B:$B,0),COLUMN()+1),INDEX(BasicStats!$A:$AH,MATCH($A311&amp;" NCAA",BasicStats!$B:$B,0),COLUMN()+1))</f>
        <v>2108</v>
      </c>
      <c r="T311">
        <f>IFERROR(INDEX(BasicStats!$A:$AH,MATCH($A311,BasicStats!$B:$B,0),COLUMN()+1),INDEX(BasicStats!$A:$AH,MATCH($A311&amp;" NCAA",BasicStats!$B:$B,0),COLUMN()+1))</f>
        <v>0.46200000000000002</v>
      </c>
      <c r="U311">
        <f>IFERROR(INDEX(BasicStats!$A:$AH,MATCH($A311,BasicStats!$B:$B,0),COLUMN()+1),INDEX(BasicStats!$A:$AH,MATCH($A311&amp;" NCAA",BasicStats!$B:$B,0),COLUMN()+1))</f>
        <v>277</v>
      </c>
      <c r="V311">
        <f>IFERROR(INDEX(BasicStats!$A:$AH,MATCH($A311,BasicStats!$B:$B,0),COLUMN()+1),INDEX(BasicStats!$A:$AH,MATCH($A311&amp;" NCAA",BasicStats!$B:$B,0),COLUMN()+1))</f>
        <v>792</v>
      </c>
      <c r="W311">
        <f>IFERROR(INDEX(BasicStats!$A:$AH,MATCH($A311,BasicStats!$B:$B,0),COLUMN()+1),INDEX(BasicStats!$A:$AH,MATCH($A311&amp;" NCAA",BasicStats!$B:$B,0),COLUMN()+1))</f>
        <v>0.35</v>
      </c>
      <c r="X311">
        <f>IFERROR(INDEX(BasicStats!$A:$AH,MATCH($A311,BasicStats!$B:$B,0),COLUMN()+1),INDEX(BasicStats!$A:$AH,MATCH($A311&amp;" NCAA",BasicStats!$B:$B,0),COLUMN()+1))</f>
        <v>463</v>
      </c>
      <c r="Y311">
        <f>IFERROR(INDEX(BasicStats!$A:$AH,MATCH($A311,BasicStats!$B:$B,0),COLUMN()+1),INDEX(BasicStats!$A:$AH,MATCH($A311&amp;" NCAA",BasicStats!$B:$B,0),COLUMN()+1))</f>
        <v>680</v>
      </c>
      <c r="Z311">
        <f>IFERROR(INDEX(BasicStats!$A:$AH,MATCH($A311,BasicStats!$B:$B,0),COLUMN()+1),INDEX(BasicStats!$A:$AH,MATCH($A311&amp;" NCAA",BasicStats!$B:$B,0),COLUMN()+1))</f>
        <v>0.68100000000000005</v>
      </c>
      <c r="AA311">
        <f>IFERROR(INDEX(BasicStats!$A:$AH,MATCH($A311,BasicStats!$B:$B,0),COLUMN()+1),INDEX(BasicStats!$A:$AH,MATCH($A311&amp;" NCAA",BasicStats!$B:$B,0),COLUMN()+1))</f>
        <v>383</v>
      </c>
      <c r="AB311">
        <f>IFERROR(INDEX(BasicStats!$A:$AH,MATCH($A311,BasicStats!$B:$B,0),COLUMN()+1),INDEX(BasicStats!$A:$AH,MATCH($A311&amp;" NCAA",BasicStats!$B:$B,0),COLUMN()+1))</f>
        <v>1305</v>
      </c>
      <c r="AC311">
        <f>IFERROR(INDEX(BasicStats!$A:$AH,MATCH($A311,BasicStats!$B:$B,0),COLUMN()+1),INDEX(BasicStats!$A:$AH,MATCH($A311&amp;" NCAA",BasicStats!$B:$B,0),COLUMN()+1))</f>
        <v>591</v>
      </c>
      <c r="AD311">
        <f>IFERROR(INDEX(BasicStats!$A:$AH,MATCH($A311,BasicStats!$B:$B,0),COLUMN()+1),INDEX(BasicStats!$A:$AH,MATCH($A311&amp;" NCAA",BasicStats!$B:$B,0),COLUMN()+1))</f>
        <v>249</v>
      </c>
      <c r="AE311">
        <f>IFERROR(INDEX(BasicStats!$A:$AH,MATCH($A311,BasicStats!$B:$B,0),COLUMN()+1),INDEX(BasicStats!$A:$AH,MATCH($A311&amp;" NCAA",BasicStats!$B:$B,0),COLUMN()+1))</f>
        <v>158</v>
      </c>
      <c r="AF311">
        <f>IFERROR(INDEX(BasicStats!$A:$AH,MATCH($A311,BasicStats!$B:$B,0),COLUMN()+1),INDEX(BasicStats!$A:$AH,MATCH($A311&amp;" NCAA",BasicStats!$B:$B,0),COLUMN()+1))</f>
        <v>488</v>
      </c>
      <c r="AG311" s="38">
        <f>IFERROR(INDEX(AdvancedStats!$A:$AD,MATCH($A311,AdvancedStats!$B:$B,0),COLUMN()-15),INDEX(AdvancedStats!$A:$AD,MATCH($A311&amp;" NCAA",AdvancedStats!$B:$B,0),COLUMN()-15))</f>
        <v>69.5</v>
      </c>
      <c r="AH311" s="38">
        <f>IFERROR(INDEX(AdvancedStats!$A:$AD,MATCH($A311,AdvancedStats!$B:$B,0),COLUMN()-15),INDEX(AdvancedStats!$A:$AD,MATCH($A311&amp;" NCAA",AdvancedStats!$B:$B,0),COLUMN()-15))</f>
        <v>105.8</v>
      </c>
      <c r="AI311" s="38">
        <f>IFERROR(INDEX(AdvancedStats!$A:$AD,MATCH($A311,AdvancedStats!$B:$B,0),COLUMN()-15),INDEX(AdvancedStats!$A:$AD,MATCH($A311&amp;" NCAA",AdvancedStats!$B:$B,0),COLUMN()-15))</f>
        <v>0.32300000000000001</v>
      </c>
      <c r="AJ311" s="38">
        <f>IFERROR(INDEX(AdvancedStats!$A:$AD,MATCH($A311,AdvancedStats!$B:$B,0),COLUMN()-15),INDEX(AdvancedStats!$A:$AD,MATCH($A311&amp;" NCAA",AdvancedStats!$B:$B,0),COLUMN()-15))</f>
        <v>0.376</v>
      </c>
      <c r="AK311" s="38">
        <f>IFERROR(INDEX(AdvancedStats!$A:$AD,MATCH($A311,AdvancedStats!$B:$B,0),COLUMN()-15),INDEX(AdvancedStats!$A:$AD,MATCH($A311&amp;" NCAA",AdvancedStats!$B:$B,0),COLUMN()-15))</f>
        <v>0.55200000000000005</v>
      </c>
      <c r="AL311" s="38">
        <f>IFERROR(INDEX(AdvancedStats!$A:$AD,MATCH($A311,AdvancedStats!$B:$B,0),COLUMN()-15),INDEX(AdvancedStats!$A:$AD,MATCH($A311&amp;" NCAA",AdvancedStats!$B:$B,0),COLUMN()-15))</f>
        <v>51.6</v>
      </c>
      <c r="AM311" s="38">
        <f>IFERROR(INDEX(AdvancedStats!$A:$AD,MATCH($A311,AdvancedStats!$B:$B,0),COLUMN()-15),INDEX(AdvancedStats!$A:$AD,MATCH($A311&amp;" NCAA",AdvancedStats!$B:$B,0),COLUMN()-15))</f>
        <v>60.7</v>
      </c>
      <c r="AN311" s="38">
        <f>IFERROR(INDEX(AdvancedStats!$A:$AD,MATCH($A311,AdvancedStats!$B:$B,0),COLUMN()-15),INDEX(AdvancedStats!$A:$AD,MATCH($A311&amp;" NCAA",AdvancedStats!$B:$B,0),COLUMN()-15))</f>
        <v>9.8000000000000007</v>
      </c>
      <c r="AO311" s="38">
        <f>IFERROR(INDEX(AdvancedStats!$A:$AD,MATCH($A311,AdvancedStats!$B:$B,0),COLUMN()-15),INDEX(AdvancedStats!$A:$AD,MATCH($A311&amp;" NCAA",AdvancedStats!$B:$B,0),COLUMN()-15))</f>
        <v>11.5</v>
      </c>
      <c r="AP311" s="38">
        <f>IFERROR(INDEX(AdvancedStats!$A:$AD,MATCH($A311,AdvancedStats!$B:$B,0),COLUMN()-15),INDEX(AdvancedStats!$A:$AD,MATCH($A311&amp;" NCAA",AdvancedStats!$B:$B,0),COLUMN()-15))</f>
        <v>0.52700000000000002</v>
      </c>
      <c r="AQ311" s="38">
        <f>IFERROR(INDEX(AdvancedStats!$A:$AD,MATCH($A311,AdvancedStats!$B:$B,0),COLUMN()-15),INDEX(AdvancedStats!$A:$AD,MATCH($A311&amp;" NCAA",AdvancedStats!$B:$B,0),COLUMN()-15))</f>
        <v>16.7</v>
      </c>
      <c r="AR311" s="38">
        <f>IFERROR(INDEX(AdvancedStats!$A:$AD,MATCH($A311,AdvancedStats!$B:$B,0),COLUMN()-15),INDEX(AdvancedStats!$A:$AD,MATCH($A311&amp;" NCAA",AdvancedStats!$B:$B,0),COLUMN()-15))</f>
        <v>31</v>
      </c>
      <c r="AS311" s="38">
        <f>IFERROR(INDEX(AdvancedStats!$A:$AD,MATCH($A311,AdvancedStats!$B:$B,0),COLUMN()-15),INDEX(AdvancedStats!$A:$AD,MATCH($A311&amp;" NCAA",AdvancedStats!$B:$B,0),COLUMN()-15))</f>
        <v>0.22</v>
      </c>
      <c r="AT311" s="39">
        <f>IFERROR(INDEX(AdvancedOpponentStats!$A:$AD,MATCH($A311,AdvancedOpponentStats!$B:$B,0),COLUMN()-27),INDEX(AdvancedOpponentStats!$A:$AD,MATCH($A311&amp;" NCAA",AdvancedOpponentStats!$B:$B,0),COLUMN()-27))</f>
        <v>99.1</v>
      </c>
      <c r="AU311" s="39">
        <f>IFERROR(INDEX(AdvancedOpponentStats!$A:$AD,MATCH($A311,AdvancedOpponentStats!$B:$B,0),COLUMN()-27),INDEX(AdvancedOpponentStats!$A:$AD,MATCH($A311&amp;" NCAA",AdvancedOpponentStats!$B:$B,0),COLUMN()-27))</f>
        <v>0.27700000000000002</v>
      </c>
      <c r="AV311" s="39">
        <f>IFERROR(INDEX(AdvancedOpponentStats!$A:$AD,MATCH($A311,AdvancedOpponentStats!$B:$B,0),COLUMN()-27),INDEX(AdvancedOpponentStats!$A:$AD,MATCH($A311&amp;" NCAA",AdvancedOpponentStats!$B:$B,0),COLUMN()-27))</f>
        <v>0.36199999999999999</v>
      </c>
      <c r="AW311" s="39">
        <f>IFERROR(INDEX(AdvancedOpponentStats!$A:$AD,MATCH($A311,AdvancedOpponentStats!$B:$B,0),COLUMN()-27),INDEX(AdvancedOpponentStats!$A:$AD,MATCH($A311&amp;" NCAA",AdvancedOpponentStats!$B:$B,0),COLUMN()-27))</f>
        <v>0.51600000000000001</v>
      </c>
      <c r="AX311" s="39">
        <f>IFERROR(INDEX(AdvancedOpponentStats!$A:$AD,MATCH($A311,AdvancedOpponentStats!$B:$B,0),COLUMN()-27),INDEX(AdvancedOpponentStats!$A:$AD,MATCH($A311&amp;" NCAA",AdvancedOpponentStats!$B:$B,0),COLUMN()-27))</f>
        <v>48.4</v>
      </c>
      <c r="AY311" s="39">
        <f>IFERROR(INDEX(AdvancedOpponentStats!$A:$AD,MATCH($A311,AdvancedOpponentStats!$B:$B,0),COLUMN()-27),INDEX(AdvancedOpponentStats!$A:$AD,MATCH($A311&amp;" NCAA",AdvancedOpponentStats!$B:$B,0),COLUMN()-27))</f>
        <v>59.7</v>
      </c>
      <c r="AZ311" s="39">
        <f>IFERROR(INDEX(AdvancedOpponentStats!$A:$AD,MATCH($A311,AdvancedOpponentStats!$B:$B,0),COLUMN()-27),INDEX(AdvancedOpponentStats!$A:$AD,MATCH($A311&amp;" NCAA",AdvancedOpponentStats!$B:$B,0),COLUMN()-27))</f>
        <v>8.6</v>
      </c>
      <c r="BA311" s="39">
        <f>IFERROR(INDEX(AdvancedOpponentStats!$A:$AD,MATCH($A311,AdvancedOpponentStats!$B:$B,0),COLUMN()-27),INDEX(AdvancedOpponentStats!$A:$AD,MATCH($A311&amp;" NCAA",AdvancedOpponentStats!$B:$B,0),COLUMN()-27))</f>
        <v>10.6</v>
      </c>
      <c r="BB311" s="39">
        <f>IFERROR(INDEX(AdvancedOpponentStats!$A:$AD,MATCH($A311,AdvancedOpponentStats!$B:$B,0),COLUMN()-27),INDEX(AdvancedOpponentStats!$A:$AD,MATCH($A311&amp;" NCAA",AdvancedOpponentStats!$B:$B,0),COLUMN()-27))</f>
        <v>0.48399999999999999</v>
      </c>
      <c r="BC311" s="39">
        <f>IFERROR(INDEX(AdvancedOpponentStats!$A:$AD,MATCH($A311,AdvancedOpponentStats!$B:$B,0),COLUMN()-27),INDEX(AdvancedOpponentStats!$A:$AD,MATCH($A311&amp;" NCAA",AdvancedOpponentStats!$B:$B,0),COLUMN()-27))</f>
        <v>16.3</v>
      </c>
      <c r="BD311" s="39">
        <f>IFERROR(INDEX(AdvancedOpponentStats!$A:$AD,MATCH($A311,AdvancedOpponentStats!$B:$B,0),COLUMN()-27),INDEX(AdvancedOpponentStats!$A:$AD,MATCH($A311&amp;" NCAA",AdvancedOpponentStats!$B:$B,0),COLUMN()-27))</f>
        <v>28.7</v>
      </c>
      <c r="BE311" s="39">
        <f>IFERROR(INDEX(AdvancedOpponentStats!$A:$AD,MATCH($A311,AdvancedOpponentStats!$B:$B,0),COLUMN()-27),INDEX(AdvancedOpponentStats!$A:$AD,MATCH($A311&amp;" NCAA",AdvancedOpponentStats!$B:$B,0),COLUMN()-27))</f>
        <v>0.19900000000000001</v>
      </c>
      <c r="BF311" s="41">
        <f>IFERROR(INDEX(TeamRankings!$A:$R,MATCH($A311,TeamRankings!$B:$B,0),COLUMN()-49),INDEX(TeamRankings!$A:$R,MATCH($A311&amp;" NCAA",TeamRankings!$B:$B,0),COLUMN()-49))</f>
        <v>4.72</v>
      </c>
      <c r="BG311" s="41">
        <f>IFERROR(INDEX(TeamRankings!$A:$R,MATCH($A311,TeamRankings!$B:$B,0),COLUMN()-48),INDEX(TeamRankings!$A:$R,MATCH($A311&amp;" NCAA",TeamRankings!$B:$B,0),COLUMN()-48))</f>
        <v>9.3800000000000008</v>
      </c>
      <c r="BH311" s="41">
        <f>IFERROR(INDEX(TeamRankings!$A:$R,MATCH($A311,TeamRankings!$B:$B,0),COLUMN()-47),INDEX(TeamRankings!$A:$R,MATCH($A311&amp;" NCAA",TeamRankings!$B:$B,0),COLUMN()-47))</f>
        <v>8.4499999999999993</v>
      </c>
      <c r="BI311" s="41">
        <f>IFERROR(INDEX(TeamRankings!$A:$R,MATCH($A311,TeamRankings!$B:$B,0),COLUMN()-47),INDEX(TeamRankings!$A:$R,MATCH($A311&amp;" NCAA",TeamRankings!$B:$B,0),COLUMN()-47))</f>
        <v>5.66</v>
      </c>
      <c r="BJ311" s="41">
        <f>IFERROR(INDEX(TeamRankings!$A:$R,MATCH($A311,TeamRankings!$B:$B,0),COLUMN()-47),INDEX(TeamRankings!$A:$R,MATCH($A311&amp;" NCAA",TeamRankings!$B:$B,0),COLUMN()-47))</f>
        <v>14.1</v>
      </c>
      <c r="BK311" s="41">
        <f>IFERROR(INDEX(TeamRankings!$A:$R,MATCH($A311,TeamRankings!$B:$B,0),COLUMN()-47),INDEX(TeamRankings!$A:$R,MATCH($A311&amp;" NCAA",TeamRankings!$B:$B,0),COLUMN()-47))</f>
        <v>113.14</v>
      </c>
      <c r="BL311" s="41">
        <f>IFERROR(INDEX(TeamRankings!$A:$R,MATCH($A311,TeamRankings!$B:$B,0),COLUMN()-47),INDEX(TeamRankings!$A:$R,MATCH($A311&amp;" NCAA",TeamRankings!$B:$B,0),COLUMN()-47))</f>
        <v>93.08</v>
      </c>
      <c r="BM311" s="41">
        <f>IFERROR(INDEX(TeamRankings!$A:$R,MATCH($A311,TeamRankings!$B:$B,0),COLUMN()-47),INDEX(TeamRankings!$A:$R,MATCH($A311&amp;" NCAA",TeamRankings!$B:$B,0),COLUMN()-47))</f>
        <v>20.05</v>
      </c>
      <c r="BN311">
        <f t="shared" si="78"/>
        <v>37</v>
      </c>
      <c r="BO311">
        <f t="shared" si="79"/>
        <v>39</v>
      </c>
      <c r="BP311">
        <f t="shared" si="65"/>
        <v>74.611111111111114</v>
      </c>
      <c r="BQ311" s="41" t="str">
        <f>INDEX(TeamRankings!$A:$R,MATCH($A311,TeamRankings!$B:$B,0),3)</f>
        <v>Big 12</v>
      </c>
      <c r="BR311" s="40">
        <f t="shared" si="66"/>
        <v>6.7000000000000028</v>
      </c>
      <c r="BS311" s="40">
        <f t="shared" si="67"/>
        <v>4.5999999999999985E-2</v>
      </c>
      <c r="BT311" s="40">
        <f t="shared" si="68"/>
        <v>1.4000000000000012E-2</v>
      </c>
      <c r="BU311" s="40">
        <f t="shared" si="69"/>
        <v>3.6000000000000032E-2</v>
      </c>
      <c r="BV311" s="40">
        <f t="shared" si="70"/>
        <v>3.2000000000000028</v>
      </c>
      <c r="BW311" s="40">
        <f t="shared" si="71"/>
        <v>1</v>
      </c>
      <c r="BX311" s="40">
        <f t="shared" si="72"/>
        <v>1.2000000000000011</v>
      </c>
      <c r="BY311" s="40">
        <f t="shared" si="73"/>
        <v>0.90000000000000036</v>
      </c>
      <c r="BZ311" s="40">
        <f t="shared" si="74"/>
        <v>4.3000000000000038E-2</v>
      </c>
      <c r="CA311" s="40">
        <f t="shared" si="75"/>
        <v>0.39999999999999858</v>
      </c>
      <c r="CB311" s="40">
        <f t="shared" si="76"/>
        <v>2.3000000000000007</v>
      </c>
      <c r="CC311" s="40">
        <f t="shared" si="77"/>
        <v>2.0999999999999991E-2</v>
      </c>
    </row>
    <row r="312" spans="1:81" x14ac:dyDescent="0.25">
      <c r="A312" t="s">
        <v>432</v>
      </c>
      <c r="B312">
        <f>IFERROR(INDEX(BasicStats!$A:$AH,MATCH($A312,BasicStats!$B:$B,0),COLUMN()+1),INDEX(BasicStats!$A:$AH,MATCH($A312&amp;" NCAA",BasicStats!$B:$B,0),COLUMN()+1))</f>
        <v>29</v>
      </c>
      <c r="C312">
        <f>IFERROR(INDEX(BasicStats!$A:$AH,MATCH($A312,BasicStats!$B:$B,0),COLUMN()+1),INDEX(BasicStats!$A:$AH,MATCH($A312&amp;" NCAA",BasicStats!$B:$B,0),COLUMN()+1))</f>
        <v>8</v>
      </c>
      <c r="D312">
        <f>IFERROR(INDEX(BasicStats!$A:$AH,MATCH($A312,BasicStats!$B:$B,0),COLUMN()+1),INDEX(BasicStats!$A:$AH,MATCH($A312&amp;" NCAA",BasicStats!$B:$B,0),COLUMN()+1))</f>
        <v>21</v>
      </c>
      <c r="E312">
        <f>IFERROR(INDEX(BasicStats!$A:$AH,MATCH($A312,BasicStats!$B:$B,0),COLUMN()+1),INDEX(BasicStats!$A:$AH,MATCH($A312&amp;" NCAA",BasicStats!$B:$B,0),COLUMN()+1))</f>
        <v>0.27600000000000002</v>
      </c>
      <c r="F312">
        <f>IFERROR(INDEX(BasicStats!$A:$AH,MATCH($A312,BasicStats!$B:$B,0),COLUMN()+1),INDEX(BasicStats!$A:$AH,MATCH($A312&amp;" NCAA",BasicStats!$B:$B,0),COLUMN()+1))</f>
        <v>-8.27</v>
      </c>
      <c r="G312">
        <f>IFERROR(INDEX(BasicStats!$A:$AH,MATCH($A312,BasicStats!$B:$B,0),COLUMN()+1),INDEX(BasicStats!$A:$AH,MATCH($A312&amp;" NCAA",BasicStats!$B:$B,0),COLUMN()+1))</f>
        <v>-1.75</v>
      </c>
      <c r="H312">
        <f>IFERROR(INDEX(BasicStats!$A:$AH,MATCH($A312,BasicStats!$B:$B,0),COLUMN()+1),INDEX(BasicStats!$A:$AH,MATCH($A312&amp;" NCAA",BasicStats!$B:$B,0),COLUMN()+1))</f>
        <v>3</v>
      </c>
      <c r="I312">
        <f>IFERROR(INDEX(BasicStats!$A:$AH,MATCH($A312,BasicStats!$B:$B,0),COLUMN()+1),INDEX(BasicStats!$A:$AH,MATCH($A312&amp;" NCAA",BasicStats!$B:$B,0),COLUMN()+1))</f>
        <v>15</v>
      </c>
      <c r="J312">
        <f>IFERROR(INDEX(BasicStats!$A:$AH,MATCH($A312,BasicStats!$B:$B,0),COLUMN()+1),INDEX(BasicStats!$A:$AH,MATCH($A312&amp;" NCAA",BasicStats!$B:$B,0),COLUMN()+1))</f>
        <v>8</v>
      </c>
      <c r="K312">
        <f>IFERROR(INDEX(BasicStats!$A:$AH,MATCH($A312,BasicStats!$B:$B,0),COLUMN()+1),INDEX(BasicStats!$A:$AH,MATCH($A312&amp;" NCAA",BasicStats!$B:$B,0),COLUMN()+1))</f>
        <v>8</v>
      </c>
      <c r="L312">
        <f>IFERROR(INDEX(BasicStats!$A:$AH,MATCH($A312,BasicStats!$B:$B,0),COLUMN()+1),INDEX(BasicStats!$A:$AH,MATCH($A312&amp;" NCAA",BasicStats!$B:$B,0),COLUMN()+1))</f>
        <v>0</v>
      </c>
      <c r="M312">
        <f>IFERROR(INDEX(BasicStats!$A:$AH,MATCH($A312,BasicStats!$B:$B,0),COLUMN()+1),INDEX(BasicStats!$A:$AH,MATCH($A312&amp;" NCAA",BasicStats!$B:$B,0),COLUMN()+1))</f>
        <v>13</v>
      </c>
      <c r="N312">
        <f>IFERROR(INDEX(BasicStats!$A:$AH,MATCH($A312,BasicStats!$B:$B,0),COLUMN()+1),INDEX(BasicStats!$A:$AH,MATCH($A312&amp;" NCAA",BasicStats!$B:$B,0),COLUMN()+1))</f>
        <v>1859</v>
      </c>
      <c r="O312">
        <f>IFERROR(INDEX(BasicStats!$A:$AH,MATCH($A312,BasicStats!$B:$B,0),COLUMN()+1),INDEX(BasicStats!$A:$AH,MATCH($A312&amp;" NCAA",BasicStats!$B:$B,0),COLUMN()+1))</f>
        <v>2001</v>
      </c>
      <c r="P312">
        <f>IFERROR(INDEX(BasicStats!$A:$AH,MATCH($A312,BasicStats!$B:$B,0),COLUMN()+1),INDEX(BasicStats!$A:$AH,MATCH($A312&amp;" NCAA",BasicStats!$B:$B,0),COLUMN()+1))</f>
        <v>0</v>
      </c>
      <c r="Q312">
        <f>IFERROR(INDEX(BasicStats!$A:$AH,MATCH($A312,BasicStats!$B:$B,0),COLUMN()+1),INDEX(BasicStats!$A:$AH,MATCH($A312&amp;" NCAA",BasicStats!$B:$B,0),COLUMN()+1))</f>
        <v>1170</v>
      </c>
      <c r="R312">
        <f>IFERROR(INDEX(BasicStats!$A:$AH,MATCH($A312,BasicStats!$B:$B,0),COLUMN()+1),INDEX(BasicStats!$A:$AH,MATCH($A312&amp;" NCAA",BasicStats!$B:$B,0),COLUMN()+1))</f>
        <v>638</v>
      </c>
      <c r="S312">
        <f>IFERROR(INDEX(BasicStats!$A:$AH,MATCH($A312,BasicStats!$B:$B,0),COLUMN()+1),INDEX(BasicStats!$A:$AH,MATCH($A312&amp;" NCAA",BasicStats!$B:$B,0),COLUMN()+1))</f>
        <v>1592</v>
      </c>
      <c r="T312">
        <f>IFERROR(INDEX(BasicStats!$A:$AH,MATCH($A312,BasicStats!$B:$B,0),COLUMN()+1),INDEX(BasicStats!$A:$AH,MATCH($A312&amp;" NCAA",BasicStats!$B:$B,0),COLUMN()+1))</f>
        <v>0.40100000000000002</v>
      </c>
      <c r="U312">
        <f>IFERROR(INDEX(BasicStats!$A:$AH,MATCH($A312,BasicStats!$B:$B,0),COLUMN()+1),INDEX(BasicStats!$A:$AH,MATCH($A312&amp;" NCAA",BasicStats!$B:$B,0),COLUMN()+1))</f>
        <v>199</v>
      </c>
      <c r="V312">
        <f>IFERROR(INDEX(BasicStats!$A:$AH,MATCH($A312,BasicStats!$B:$B,0),COLUMN()+1),INDEX(BasicStats!$A:$AH,MATCH($A312&amp;" NCAA",BasicStats!$B:$B,0),COLUMN()+1))</f>
        <v>621</v>
      </c>
      <c r="W312">
        <f>IFERROR(INDEX(BasicStats!$A:$AH,MATCH($A312,BasicStats!$B:$B,0),COLUMN()+1),INDEX(BasicStats!$A:$AH,MATCH($A312&amp;" NCAA",BasicStats!$B:$B,0),COLUMN()+1))</f>
        <v>0.32</v>
      </c>
      <c r="X312">
        <f>IFERROR(INDEX(BasicStats!$A:$AH,MATCH($A312,BasicStats!$B:$B,0),COLUMN()+1),INDEX(BasicStats!$A:$AH,MATCH($A312&amp;" NCAA",BasicStats!$B:$B,0),COLUMN()+1))</f>
        <v>384</v>
      </c>
      <c r="Y312">
        <f>IFERROR(INDEX(BasicStats!$A:$AH,MATCH($A312,BasicStats!$B:$B,0),COLUMN()+1),INDEX(BasicStats!$A:$AH,MATCH($A312&amp;" NCAA",BasicStats!$B:$B,0),COLUMN()+1))</f>
        <v>580</v>
      </c>
      <c r="Z312">
        <f>IFERROR(INDEX(BasicStats!$A:$AH,MATCH($A312,BasicStats!$B:$B,0),COLUMN()+1),INDEX(BasicStats!$A:$AH,MATCH($A312&amp;" NCAA",BasicStats!$B:$B,0),COLUMN()+1))</f>
        <v>0.66200000000000003</v>
      </c>
      <c r="AA312">
        <f>IFERROR(INDEX(BasicStats!$A:$AH,MATCH($A312,BasicStats!$B:$B,0),COLUMN()+1),INDEX(BasicStats!$A:$AH,MATCH($A312&amp;" NCAA",BasicStats!$B:$B,0),COLUMN()+1))</f>
        <v>285</v>
      </c>
      <c r="AB312">
        <f>IFERROR(INDEX(BasicStats!$A:$AH,MATCH($A312,BasicStats!$B:$B,0),COLUMN()+1),INDEX(BasicStats!$A:$AH,MATCH($A312&amp;" NCAA",BasicStats!$B:$B,0),COLUMN()+1))</f>
        <v>1070</v>
      </c>
      <c r="AC312">
        <f>IFERROR(INDEX(BasicStats!$A:$AH,MATCH($A312,BasicStats!$B:$B,0),COLUMN()+1),INDEX(BasicStats!$A:$AH,MATCH($A312&amp;" NCAA",BasicStats!$B:$B,0),COLUMN()+1))</f>
        <v>306</v>
      </c>
      <c r="AD312">
        <f>IFERROR(INDEX(BasicStats!$A:$AH,MATCH($A312,BasicStats!$B:$B,0),COLUMN()+1),INDEX(BasicStats!$A:$AH,MATCH($A312&amp;" NCAA",BasicStats!$B:$B,0),COLUMN()+1))</f>
        <v>135</v>
      </c>
      <c r="AE312">
        <f>IFERROR(INDEX(BasicStats!$A:$AH,MATCH($A312,BasicStats!$B:$B,0),COLUMN()+1),INDEX(BasicStats!$A:$AH,MATCH($A312&amp;" NCAA",BasicStats!$B:$B,0),COLUMN()+1))</f>
        <v>83</v>
      </c>
      <c r="AF312">
        <f>IFERROR(INDEX(BasicStats!$A:$AH,MATCH($A312,BasicStats!$B:$B,0),COLUMN()+1),INDEX(BasicStats!$A:$AH,MATCH($A312&amp;" NCAA",BasicStats!$B:$B,0),COLUMN()+1))</f>
        <v>466</v>
      </c>
      <c r="AG312" s="38">
        <f>IFERROR(INDEX(AdvancedStats!$A:$AD,MATCH($A312,AdvancedStats!$B:$B,0),COLUMN()-15),INDEX(AdvancedStats!$A:$AD,MATCH($A312&amp;" NCAA",AdvancedStats!$B:$B,0),COLUMN()-15))</f>
        <v>70</v>
      </c>
      <c r="AH312" s="38">
        <f>IFERROR(INDEX(AdvancedStats!$A:$AD,MATCH($A312,AdvancedStats!$B:$B,0),COLUMN()-15),INDEX(AdvancedStats!$A:$AD,MATCH($A312&amp;" NCAA",AdvancedStats!$B:$B,0),COLUMN()-15))</f>
        <v>90.7</v>
      </c>
      <c r="AI312" s="38">
        <f>IFERROR(INDEX(AdvancedStats!$A:$AD,MATCH($A312,AdvancedStats!$B:$B,0),COLUMN()-15),INDEX(AdvancedStats!$A:$AD,MATCH($A312&amp;" NCAA",AdvancedStats!$B:$B,0),COLUMN()-15))</f>
        <v>0.36399999999999999</v>
      </c>
      <c r="AJ312" s="38">
        <f>IFERROR(INDEX(AdvancedStats!$A:$AD,MATCH($A312,AdvancedStats!$B:$B,0),COLUMN()-15),INDEX(AdvancedStats!$A:$AD,MATCH($A312&amp;" NCAA",AdvancedStats!$B:$B,0),COLUMN()-15))</f>
        <v>0.39</v>
      </c>
      <c r="AK312" s="38">
        <f>IFERROR(INDEX(AdvancedStats!$A:$AD,MATCH($A312,AdvancedStats!$B:$B,0),COLUMN()-15),INDEX(AdvancedStats!$A:$AD,MATCH($A312&amp;" NCAA",AdvancedStats!$B:$B,0),COLUMN()-15))</f>
        <v>0.498</v>
      </c>
      <c r="AL312" s="38">
        <f>IFERROR(INDEX(AdvancedStats!$A:$AD,MATCH($A312,AdvancedStats!$B:$B,0),COLUMN()-15),INDEX(AdvancedStats!$A:$AD,MATCH($A312&amp;" NCAA",AdvancedStats!$B:$B,0),COLUMN()-15))</f>
        <v>50.4</v>
      </c>
      <c r="AM312" s="38">
        <f>IFERROR(INDEX(AdvancedStats!$A:$AD,MATCH($A312,AdvancedStats!$B:$B,0),COLUMN()-15),INDEX(AdvancedStats!$A:$AD,MATCH($A312&amp;" NCAA",AdvancedStats!$B:$B,0),COLUMN()-15))</f>
        <v>48</v>
      </c>
      <c r="AN312" s="38">
        <f>IFERROR(INDEX(AdvancedStats!$A:$AD,MATCH($A312,AdvancedStats!$B:$B,0),COLUMN()-15),INDEX(AdvancedStats!$A:$AD,MATCH($A312&amp;" NCAA",AdvancedStats!$B:$B,0),COLUMN()-15))</f>
        <v>6.6</v>
      </c>
      <c r="AO312" s="38">
        <f>IFERROR(INDEX(AdvancedStats!$A:$AD,MATCH($A312,AdvancedStats!$B:$B,0),COLUMN()-15),INDEX(AdvancedStats!$A:$AD,MATCH($A312&amp;" NCAA",AdvancedStats!$B:$B,0),COLUMN()-15))</f>
        <v>7.8</v>
      </c>
      <c r="AP312" s="38">
        <f>IFERROR(INDEX(AdvancedStats!$A:$AD,MATCH($A312,AdvancedStats!$B:$B,0),COLUMN()-15),INDEX(AdvancedStats!$A:$AD,MATCH($A312&amp;" NCAA",AdvancedStats!$B:$B,0),COLUMN()-15))</f>
        <v>0.46300000000000002</v>
      </c>
      <c r="AQ312" s="38">
        <f>IFERROR(INDEX(AdvancedStats!$A:$AD,MATCH($A312,AdvancedStats!$B:$B,0),COLUMN()-15),INDEX(AdvancedStats!$A:$AD,MATCH($A312&amp;" NCAA",AdvancedStats!$B:$B,0),COLUMN()-15))</f>
        <v>20</v>
      </c>
      <c r="AR312" s="38">
        <f>IFERROR(INDEX(AdvancedStats!$A:$AD,MATCH($A312,AdvancedStats!$B:$B,0),COLUMN()-15),INDEX(AdvancedStats!$A:$AD,MATCH($A312&amp;" NCAA",AdvancedStats!$B:$B,0),COLUMN()-15))</f>
        <v>27.2</v>
      </c>
      <c r="AS312" s="38">
        <f>IFERROR(INDEX(AdvancedStats!$A:$AD,MATCH($A312,AdvancedStats!$B:$B,0),COLUMN()-15),INDEX(AdvancedStats!$A:$AD,MATCH($A312&amp;" NCAA",AdvancedStats!$B:$B,0),COLUMN()-15))</f>
        <v>0.24099999999999999</v>
      </c>
      <c r="AT312" s="39">
        <f>IFERROR(INDEX(AdvancedOpponentStats!$A:$AD,MATCH($A312,AdvancedOpponentStats!$B:$B,0),COLUMN()-27),INDEX(AdvancedOpponentStats!$A:$AD,MATCH($A312&amp;" NCAA",AdvancedOpponentStats!$B:$B,0),COLUMN()-27))</f>
        <v>97.7</v>
      </c>
      <c r="AU312" s="39">
        <f>IFERROR(INDEX(AdvancedOpponentStats!$A:$AD,MATCH($A312,AdvancedOpponentStats!$B:$B,0),COLUMN()-27),INDEX(AdvancedOpponentStats!$A:$AD,MATCH($A312&amp;" NCAA",AdvancedOpponentStats!$B:$B,0),COLUMN()-27))</f>
        <v>0.32700000000000001</v>
      </c>
      <c r="AV312" s="39">
        <f>IFERROR(INDEX(AdvancedOpponentStats!$A:$AD,MATCH($A312,AdvancedOpponentStats!$B:$B,0),COLUMN()-27),INDEX(AdvancedOpponentStats!$A:$AD,MATCH($A312&amp;" NCAA",AdvancedOpponentStats!$B:$B,0),COLUMN()-27))</f>
        <v>0.36599999999999999</v>
      </c>
      <c r="AW312" s="39">
        <f>IFERROR(INDEX(AdvancedOpponentStats!$A:$AD,MATCH($A312,AdvancedOpponentStats!$B:$B,0),COLUMN()-27),INDEX(AdvancedOpponentStats!$A:$AD,MATCH($A312&amp;" NCAA",AdvancedOpponentStats!$B:$B,0),COLUMN()-27))</f>
        <v>0.51300000000000001</v>
      </c>
      <c r="AX312" s="39">
        <f>IFERROR(INDEX(AdvancedOpponentStats!$A:$AD,MATCH($A312,AdvancedOpponentStats!$B:$B,0),COLUMN()-27),INDEX(AdvancedOpponentStats!$A:$AD,MATCH($A312&amp;" NCAA",AdvancedOpponentStats!$B:$B,0),COLUMN()-27))</f>
        <v>49.6</v>
      </c>
      <c r="AY312" s="39">
        <f>IFERROR(INDEX(AdvancedOpponentStats!$A:$AD,MATCH($A312,AdvancedOpponentStats!$B:$B,0),COLUMN()-27),INDEX(AdvancedOpponentStats!$A:$AD,MATCH($A312&amp;" NCAA",AdvancedOpponentStats!$B:$B,0),COLUMN()-27))</f>
        <v>48</v>
      </c>
      <c r="AZ312" s="39">
        <f>IFERROR(INDEX(AdvancedOpponentStats!$A:$AD,MATCH($A312,AdvancedOpponentStats!$B:$B,0),COLUMN()-27),INDEX(AdvancedOpponentStats!$A:$AD,MATCH($A312&amp;" NCAA",AdvancedOpponentStats!$B:$B,0),COLUMN()-27))</f>
        <v>9.6</v>
      </c>
      <c r="BA312" s="39">
        <f>IFERROR(INDEX(AdvancedOpponentStats!$A:$AD,MATCH($A312,AdvancedOpponentStats!$B:$B,0),COLUMN()-27),INDEX(AdvancedOpponentStats!$A:$AD,MATCH($A312&amp;" NCAA",AdvancedOpponentStats!$B:$B,0),COLUMN()-27))</f>
        <v>10.4</v>
      </c>
      <c r="BB312" s="39">
        <f>IFERROR(INDEX(AdvancedOpponentStats!$A:$AD,MATCH($A312,AdvancedOpponentStats!$B:$B,0),COLUMN()-27),INDEX(AdvancedOpponentStats!$A:$AD,MATCH($A312&amp;" NCAA",AdvancedOpponentStats!$B:$B,0),COLUMN()-27))</f>
        <v>0.48499999999999999</v>
      </c>
      <c r="BC312" s="39">
        <f>IFERROR(INDEX(AdvancedOpponentStats!$A:$AD,MATCH($A312,AdvancedOpponentStats!$B:$B,0),COLUMN()-27),INDEX(AdvancedOpponentStats!$A:$AD,MATCH($A312&amp;" NCAA",AdvancedOpponentStats!$B:$B,0),COLUMN()-27))</f>
        <v>16.7</v>
      </c>
      <c r="BD312" s="39">
        <f>IFERROR(INDEX(AdvancedOpponentStats!$A:$AD,MATCH($A312,AdvancedOpponentStats!$B:$B,0),COLUMN()-27),INDEX(AdvancedOpponentStats!$A:$AD,MATCH($A312&amp;" NCAA",AdvancedOpponentStats!$B:$B,0),COLUMN()-27))</f>
        <v>27</v>
      </c>
      <c r="BE312" s="39">
        <f>IFERROR(INDEX(AdvancedOpponentStats!$A:$AD,MATCH($A312,AdvancedOpponentStats!$B:$B,0),COLUMN()-27),INDEX(AdvancedOpponentStats!$A:$AD,MATCH($A312&amp;" NCAA",AdvancedOpponentStats!$B:$B,0),COLUMN()-27))</f>
        <v>0.215</v>
      </c>
      <c r="BF312" s="41">
        <f>IFERROR(INDEX(TeamRankings!$A:$R,MATCH($A312,TeamRankings!$B:$B,0),COLUMN()-49),INDEX(TeamRankings!$A:$R,MATCH($A312&amp;" NCAA",TeamRankings!$B:$B,0),COLUMN()-49))</f>
        <v>-4.9000000000000004</v>
      </c>
      <c r="BG312" s="41">
        <f>IFERROR(INDEX(TeamRankings!$A:$R,MATCH($A312,TeamRankings!$B:$B,0),COLUMN()-48),INDEX(TeamRankings!$A:$R,MATCH($A312&amp;" NCAA",TeamRankings!$B:$B,0),COLUMN()-48))</f>
        <v>-1.75</v>
      </c>
      <c r="BH312" s="41">
        <f>IFERROR(INDEX(TeamRankings!$A:$R,MATCH($A312,TeamRankings!$B:$B,0),COLUMN()-47),INDEX(TeamRankings!$A:$R,MATCH($A312&amp;" NCAA",TeamRankings!$B:$B,0),COLUMN()-47))</f>
        <v>-9.1999999999999993</v>
      </c>
      <c r="BI312" s="41">
        <f>IFERROR(INDEX(TeamRankings!$A:$R,MATCH($A312,TeamRankings!$B:$B,0),COLUMN()-47),INDEX(TeamRankings!$A:$R,MATCH($A312&amp;" NCAA",TeamRankings!$B:$B,0),COLUMN()-47))</f>
        <v>0.93</v>
      </c>
      <c r="BJ312" s="41">
        <f>IFERROR(INDEX(TeamRankings!$A:$R,MATCH($A312,TeamRankings!$B:$B,0),COLUMN()-47),INDEX(TeamRankings!$A:$R,MATCH($A312&amp;" NCAA",TeamRankings!$B:$B,0),COLUMN()-47))</f>
        <v>-8.27</v>
      </c>
      <c r="BK312" s="41">
        <f>IFERROR(INDEX(TeamRankings!$A:$R,MATCH($A312,TeamRankings!$B:$B,0),COLUMN()-47),INDEX(TeamRankings!$A:$R,MATCH($A312&amp;" NCAA",TeamRankings!$B:$B,0),COLUMN()-47))</f>
        <v>89.31</v>
      </c>
      <c r="BL312" s="41">
        <f>IFERROR(INDEX(TeamRankings!$A:$R,MATCH($A312,TeamRankings!$B:$B,0),COLUMN()-47),INDEX(TeamRankings!$A:$R,MATCH($A312&amp;" NCAA",TeamRankings!$B:$B,0),COLUMN()-47))</f>
        <v>100.43</v>
      </c>
      <c r="BM312" s="41">
        <f>IFERROR(INDEX(TeamRankings!$A:$R,MATCH($A312,TeamRankings!$B:$B,0),COLUMN()-47),INDEX(TeamRankings!$A:$R,MATCH($A312&amp;" NCAA",TeamRankings!$B:$B,0),COLUMN()-47))</f>
        <v>-11.12</v>
      </c>
      <c r="BN312">
        <f t="shared" si="78"/>
        <v>337</v>
      </c>
      <c r="BO312">
        <f t="shared" si="79"/>
        <v>125</v>
      </c>
      <c r="BP312">
        <f t="shared" si="65"/>
        <v>64.103448275862064</v>
      </c>
      <c r="BQ312" s="41" t="str">
        <f>INDEX(TeamRankings!$A:$R,MATCH($A312,TeamRankings!$B:$B,0),3)</f>
        <v>CUSA</v>
      </c>
      <c r="BR312" s="40">
        <f t="shared" si="66"/>
        <v>-7</v>
      </c>
      <c r="BS312" s="40">
        <f t="shared" si="67"/>
        <v>3.6999999999999977E-2</v>
      </c>
      <c r="BT312" s="40">
        <f t="shared" si="68"/>
        <v>2.4000000000000021E-2</v>
      </c>
      <c r="BU312" s="40">
        <f t="shared" si="69"/>
        <v>-1.5000000000000013E-2</v>
      </c>
      <c r="BV312" s="40">
        <f t="shared" si="70"/>
        <v>0.79999999999999716</v>
      </c>
      <c r="BW312" s="40">
        <f t="shared" si="71"/>
        <v>0</v>
      </c>
      <c r="BX312" s="40">
        <f t="shared" si="72"/>
        <v>-3</v>
      </c>
      <c r="BY312" s="40">
        <f t="shared" si="73"/>
        <v>-2.6000000000000005</v>
      </c>
      <c r="BZ312" s="40">
        <f t="shared" si="74"/>
        <v>-2.1999999999999964E-2</v>
      </c>
      <c r="CA312" s="40">
        <f t="shared" si="75"/>
        <v>3.3000000000000007</v>
      </c>
      <c r="CB312" s="40">
        <f t="shared" si="76"/>
        <v>0.19999999999999929</v>
      </c>
      <c r="CC312" s="40">
        <f t="shared" si="77"/>
        <v>2.5999999999999995E-2</v>
      </c>
    </row>
    <row r="313" spans="1:81" x14ac:dyDescent="0.25">
      <c r="A313" t="s">
        <v>433</v>
      </c>
      <c r="B313">
        <f>IFERROR(INDEX(BasicStats!$A:$AH,MATCH($A313,BasicStats!$B:$B,0),COLUMN()+1),INDEX(BasicStats!$A:$AH,MATCH($A313&amp;" NCAA",BasicStats!$B:$B,0),COLUMN()+1))</f>
        <v>37</v>
      </c>
      <c r="C313">
        <f>IFERROR(INDEX(BasicStats!$A:$AH,MATCH($A313,BasicStats!$B:$B,0),COLUMN()+1),INDEX(BasicStats!$A:$AH,MATCH($A313&amp;" NCAA",BasicStats!$B:$B,0),COLUMN()+1))</f>
        <v>20</v>
      </c>
      <c r="D313">
        <f>IFERROR(INDEX(BasicStats!$A:$AH,MATCH($A313,BasicStats!$B:$B,0),COLUMN()+1),INDEX(BasicStats!$A:$AH,MATCH($A313&amp;" NCAA",BasicStats!$B:$B,0),COLUMN()+1))</f>
        <v>17</v>
      </c>
      <c r="E313">
        <f>IFERROR(INDEX(BasicStats!$A:$AH,MATCH($A313,BasicStats!$B:$B,0),COLUMN()+1),INDEX(BasicStats!$A:$AH,MATCH($A313&amp;" NCAA",BasicStats!$B:$B,0),COLUMN()+1))</f>
        <v>0.54100000000000004</v>
      </c>
      <c r="F313">
        <f>IFERROR(INDEX(BasicStats!$A:$AH,MATCH($A313,BasicStats!$B:$B,0),COLUMN()+1),INDEX(BasicStats!$A:$AH,MATCH($A313&amp;" NCAA",BasicStats!$B:$B,0),COLUMN()+1))</f>
        <v>-2.04</v>
      </c>
      <c r="G313">
        <f>IFERROR(INDEX(BasicStats!$A:$AH,MATCH($A313,BasicStats!$B:$B,0),COLUMN()+1),INDEX(BasicStats!$A:$AH,MATCH($A313&amp;" NCAA",BasicStats!$B:$B,0),COLUMN()+1))</f>
        <v>-1.61</v>
      </c>
      <c r="H313">
        <f>IFERROR(INDEX(BasicStats!$A:$AH,MATCH($A313,BasicStats!$B:$B,0),COLUMN()+1),INDEX(BasicStats!$A:$AH,MATCH($A313&amp;" NCAA",BasicStats!$B:$B,0),COLUMN()+1))</f>
        <v>9</v>
      </c>
      <c r="I313">
        <f>IFERROR(INDEX(BasicStats!$A:$AH,MATCH($A313,BasicStats!$B:$B,0),COLUMN()+1),INDEX(BasicStats!$A:$AH,MATCH($A313&amp;" NCAA",BasicStats!$B:$B,0),COLUMN()+1))</f>
        <v>7</v>
      </c>
      <c r="J313">
        <f>IFERROR(INDEX(BasicStats!$A:$AH,MATCH($A313,BasicStats!$B:$B,0),COLUMN()+1),INDEX(BasicStats!$A:$AH,MATCH($A313&amp;" NCAA",BasicStats!$B:$B,0),COLUMN()+1))</f>
        <v>11</v>
      </c>
      <c r="K313">
        <f>IFERROR(INDEX(BasicStats!$A:$AH,MATCH($A313,BasicStats!$B:$B,0),COLUMN()+1),INDEX(BasicStats!$A:$AH,MATCH($A313&amp;" NCAA",BasicStats!$B:$B,0),COLUMN()+1))</f>
        <v>9</v>
      </c>
      <c r="L313">
        <f>IFERROR(INDEX(BasicStats!$A:$AH,MATCH($A313,BasicStats!$B:$B,0),COLUMN()+1),INDEX(BasicStats!$A:$AH,MATCH($A313&amp;" NCAA",BasicStats!$B:$B,0),COLUMN()+1))</f>
        <v>8</v>
      </c>
      <c r="M313">
        <f>IFERROR(INDEX(BasicStats!$A:$AH,MATCH($A313,BasicStats!$B:$B,0),COLUMN()+1),INDEX(BasicStats!$A:$AH,MATCH($A313&amp;" NCAA",BasicStats!$B:$B,0),COLUMN()+1))</f>
        <v>7</v>
      </c>
      <c r="N313">
        <f>IFERROR(INDEX(BasicStats!$A:$AH,MATCH($A313,BasicStats!$B:$B,0),COLUMN()+1),INDEX(BasicStats!$A:$AH,MATCH($A313&amp;" NCAA",BasicStats!$B:$B,0),COLUMN()+1))</f>
        <v>2634</v>
      </c>
      <c r="O313">
        <f>IFERROR(INDEX(BasicStats!$A:$AH,MATCH($A313,BasicStats!$B:$B,0),COLUMN()+1),INDEX(BasicStats!$A:$AH,MATCH($A313&amp;" NCAA",BasicStats!$B:$B,0),COLUMN()+1))</f>
        <v>2623</v>
      </c>
      <c r="P313">
        <f>IFERROR(INDEX(BasicStats!$A:$AH,MATCH($A313,BasicStats!$B:$B,0),COLUMN()+1),INDEX(BasicStats!$A:$AH,MATCH($A313&amp;" NCAA",BasicStats!$B:$B,0),COLUMN()+1))</f>
        <v>0</v>
      </c>
      <c r="Q313">
        <f>IFERROR(INDEX(BasicStats!$A:$AH,MATCH($A313,BasicStats!$B:$B,0),COLUMN()+1),INDEX(BasicStats!$A:$AH,MATCH($A313&amp;" NCAA",BasicStats!$B:$B,0),COLUMN()+1))</f>
        <v>1490</v>
      </c>
      <c r="R313">
        <f>IFERROR(INDEX(BasicStats!$A:$AH,MATCH($A313,BasicStats!$B:$B,0),COLUMN()+1),INDEX(BasicStats!$A:$AH,MATCH($A313&amp;" NCAA",BasicStats!$B:$B,0),COLUMN()+1))</f>
        <v>895</v>
      </c>
      <c r="S313">
        <f>IFERROR(INDEX(BasicStats!$A:$AH,MATCH($A313,BasicStats!$B:$B,0),COLUMN()+1),INDEX(BasicStats!$A:$AH,MATCH($A313&amp;" NCAA",BasicStats!$B:$B,0),COLUMN()+1))</f>
        <v>2139</v>
      </c>
      <c r="T313">
        <f>IFERROR(INDEX(BasicStats!$A:$AH,MATCH($A313,BasicStats!$B:$B,0),COLUMN()+1),INDEX(BasicStats!$A:$AH,MATCH($A313&amp;" NCAA",BasicStats!$B:$B,0),COLUMN()+1))</f>
        <v>0.41799999999999998</v>
      </c>
      <c r="U313">
        <f>IFERROR(INDEX(BasicStats!$A:$AH,MATCH($A313,BasicStats!$B:$B,0),COLUMN()+1),INDEX(BasicStats!$A:$AH,MATCH($A313&amp;" NCAA",BasicStats!$B:$B,0),COLUMN()+1))</f>
        <v>203</v>
      </c>
      <c r="V313">
        <f>IFERROR(INDEX(BasicStats!$A:$AH,MATCH($A313,BasicStats!$B:$B,0),COLUMN()+1),INDEX(BasicStats!$A:$AH,MATCH($A313&amp;" NCAA",BasicStats!$B:$B,0),COLUMN()+1))</f>
        <v>636</v>
      </c>
      <c r="W313">
        <f>IFERROR(INDEX(BasicStats!$A:$AH,MATCH($A313,BasicStats!$B:$B,0),COLUMN()+1),INDEX(BasicStats!$A:$AH,MATCH($A313&amp;" NCAA",BasicStats!$B:$B,0),COLUMN()+1))</f>
        <v>0.31900000000000001</v>
      </c>
      <c r="X313">
        <f>IFERROR(INDEX(BasicStats!$A:$AH,MATCH($A313,BasicStats!$B:$B,0),COLUMN()+1),INDEX(BasicStats!$A:$AH,MATCH($A313&amp;" NCAA",BasicStats!$B:$B,0),COLUMN()+1))</f>
        <v>641</v>
      </c>
      <c r="Y313">
        <f>IFERROR(INDEX(BasicStats!$A:$AH,MATCH($A313,BasicStats!$B:$B,0),COLUMN()+1),INDEX(BasicStats!$A:$AH,MATCH($A313&amp;" NCAA",BasicStats!$B:$B,0),COLUMN()+1))</f>
        <v>923</v>
      </c>
      <c r="Z313">
        <f>IFERROR(INDEX(BasicStats!$A:$AH,MATCH($A313,BasicStats!$B:$B,0),COLUMN()+1),INDEX(BasicStats!$A:$AH,MATCH($A313&amp;" NCAA",BasicStats!$B:$B,0),COLUMN()+1))</f>
        <v>0.69399999999999995</v>
      </c>
      <c r="AA313">
        <f>IFERROR(INDEX(BasicStats!$A:$AH,MATCH($A313,BasicStats!$B:$B,0),COLUMN()+1),INDEX(BasicStats!$A:$AH,MATCH($A313&amp;" NCAA",BasicStats!$B:$B,0),COLUMN()+1))</f>
        <v>358</v>
      </c>
      <c r="AB313">
        <f>IFERROR(INDEX(BasicStats!$A:$AH,MATCH($A313,BasicStats!$B:$B,0),COLUMN()+1),INDEX(BasicStats!$A:$AH,MATCH($A313&amp;" NCAA",BasicStats!$B:$B,0),COLUMN()+1))</f>
        <v>1215</v>
      </c>
      <c r="AC313">
        <f>IFERROR(INDEX(BasicStats!$A:$AH,MATCH($A313,BasicStats!$B:$B,0),COLUMN()+1),INDEX(BasicStats!$A:$AH,MATCH($A313&amp;" NCAA",BasicStats!$B:$B,0),COLUMN()+1))</f>
        <v>503</v>
      </c>
      <c r="AD313">
        <f>IFERROR(INDEX(BasicStats!$A:$AH,MATCH($A313,BasicStats!$B:$B,0),COLUMN()+1),INDEX(BasicStats!$A:$AH,MATCH($A313&amp;" NCAA",BasicStats!$B:$B,0),COLUMN()+1))</f>
        <v>345</v>
      </c>
      <c r="AE313">
        <f>IFERROR(INDEX(BasicStats!$A:$AH,MATCH($A313,BasicStats!$B:$B,0),COLUMN()+1),INDEX(BasicStats!$A:$AH,MATCH($A313&amp;" NCAA",BasicStats!$B:$B,0),COLUMN()+1))</f>
        <v>105</v>
      </c>
      <c r="AF313">
        <f>IFERROR(INDEX(BasicStats!$A:$AH,MATCH($A313,BasicStats!$B:$B,0),COLUMN()+1),INDEX(BasicStats!$A:$AH,MATCH($A313&amp;" NCAA",BasicStats!$B:$B,0),COLUMN()+1))</f>
        <v>471</v>
      </c>
      <c r="AG313" s="38">
        <f>IFERROR(INDEX(AdvancedStats!$A:$AD,MATCH($A313,AdvancedStats!$B:$B,0),COLUMN()-15),INDEX(AdvancedStats!$A:$AD,MATCH($A313&amp;" NCAA",AdvancedStats!$B:$B,0),COLUMN()-15))</f>
        <v>71.900000000000006</v>
      </c>
      <c r="AH313" s="38">
        <f>IFERROR(INDEX(AdvancedStats!$A:$AD,MATCH($A313,AdvancedStats!$B:$B,0),COLUMN()-15),INDEX(AdvancedStats!$A:$AD,MATCH($A313&amp;" NCAA",AdvancedStats!$B:$B,0),COLUMN()-15))</f>
        <v>98.4</v>
      </c>
      <c r="AI313" s="38">
        <f>IFERROR(INDEX(AdvancedStats!$A:$AD,MATCH($A313,AdvancedStats!$B:$B,0),COLUMN()-15),INDEX(AdvancedStats!$A:$AD,MATCH($A313&amp;" NCAA",AdvancedStats!$B:$B,0),COLUMN()-15))</f>
        <v>0.432</v>
      </c>
      <c r="AJ313" s="38">
        <f>IFERROR(INDEX(AdvancedStats!$A:$AD,MATCH($A313,AdvancedStats!$B:$B,0),COLUMN()-15),INDEX(AdvancedStats!$A:$AD,MATCH($A313&amp;" NCAA",AdvancedStats!$B:$B,0),COLUMN()-15))</f>
        <v>0.29699999999999999</v>
      </c>
      <c r="AK313" s="38">
        <f>IFERROR(INDEX(AdvancedStats!$A:$AD,MATCH($A313,AdvancedStats!$B:$B,0),COLUMN()-15),INDEX(AdvancedStats!$A:$AD,MATCH($A313&amp;" NCAA",AdvancedStats!$B:$B,0),COLUMN()-15))</f>
        <v>0.51100000000000001</v>
      </c>
      <c r="AL313" s="38">
        <f>IFERROR(INDEX(AdvancedStats!$A:$AD,MATCH($A313,AdvancedStats!$B:$B,0),COLUMN()-15),INDEX(AdvancedStats!$A:$AD,MATCH($A313&amp;" NCAA",AdvancedStats!$B:$B,0),COLUMN()-15))</f>
        <v>45.8</v>
      </c>
      <c r="AM313" s="38">
        <f>IFERROR(INDEX(AdvancedStats!$A:$AD,MATCH($A313,AdvancedStats!$B:$B,0),COLUMN()-15),INDEX(AdvancedStats!$A:$AD,MATCH($A313&amp;" NCAA",AdvancedStats!$B:$B,0),COLUMN()-15))</f>
        <v>56.2</v>
      </c>
      <c r="AN313" s="38">
        <f>IFERROR(INDEX(AdvancedStats!$A:$AD,MATCH($A313,AdvancedStats!$B:$B,0),COLUMN()-15),INDEX(AdvancedStats!$A:$AD,MATCH($A313&amp;" NCAA",AdvancedStats!$B:$B,0),COLUMN()-15))</f>
        <v>12.9</v>
      </c>
      <c r="AO313" s="38">
        <f>IFERROR(INDEX(AdvancedStats!$A:$AD,MATCH($A313,AdvancedStats!$B:$B,0),COLUMN()-15),INDEX(AdvancedStats!$A:$AD,MATCH($A313&amp;" NCAA",AdvancedStats!$B:$B,0),COLUMN()-15))</f>
        <v>8</v>
      </c>
      <c r="AP313" s="38">
        <f>IFERROR(INDEX(AdvancedStats!$A:$AD,MATCH($A313,AdvancedStats!$B:$B,0),COLUMN()-15),INDEX(AdvancedStats!$A:$AD,MATCH($A313&amp;" NCAA",AdvancedStats!$B:$B,0),COLUMN()-15))</f>
        <v>0.46600000000000003</v>
      </c>
      <c r="AQ313" s="38">
        <f>IFERROR(INDEX(AdvancedStats!$A:$AD,MATCH($A313,AdvancedStats!$B:$B,0),COLUMN()-15),INDEX(AdvancedStats!$A:$AD,MATCH($A313&amp;" NCAA",AdvancedStats!$B:$B,0),COLUMN()-15))</f>
        <v>15.5</v>
      </c>
      <c r="AR313" s="38">
        <f>IFERROR(INDEX(AdvancedStats!$A:$AD,MATCH($A313,AdvancedStats!$B:$B,0),COLUMN()-15),INDEX(AdvancedStats!$A:$AD,MATCH($A313&amp;" NCAA",AdvancedStats!$B:$B,0),COLUMN()-15))</f>
        <v>25.9</v>
      </c>
      <c r="AS313" s="38">
        <f>IFERROR(INDEX(AdvancedStats!$A:$AD,MATCH($A313,AdvancedStats!$B:$B,0),COLUMN()-15),INDEX(AdvancedStats!$A:$AD,MATCH($A313&amp;" NCAA",AdvancedStats!$B:$B,0),COLUMN()-15))</f>
        <v>0.3</v>
      </c>
      <c r="AT313" s="39">
        <f>IFERROR(INDEX(AdvancedOpponentStats!$A:$AD,MATCH($A313,AdvancedOpponentStats!$B:$B,0),COLUMN()-27),INDEX(AdvancedOpponentStats!$A:$AD,MATCH($A313&amp;" NCAA",AdvancedOpponentStats!$B:$B,0),COLUMN()-27))</f>
        <v>97.9</v>
      </c>
      <c r="AU313" s="39">
        <f>IFERROR(INDEX(AdvancedOpponentStats!$A:$AD,MATCH($A313,AdvancedOpponentStats!$B:$B,0),COLUMN()-27),INDEX(AdvancedOpponentStats!$A:$AD,MATCH($A313&amp;" NCAA",AdvancedOpponentStats!$B:$B,0),COLUMN()-27))</f>
        <v>0.42899999999999999</v>
      </c>
      <c r="AV313" s="39">
        <f>IFERROR(INDEX(AdvancedOpponentStats!$A:$AD,MATCH($A313,AdvancedOpponentStats!$B:$B,0),COLUMN()-27),INDEX(AdvancedOpponentStats!$A:$AD,MATCH($A313&amp;" NCAA",AdvancedOpponentStats!$B:$B,0),COLUMN()-27))</f>
        <v>0.34499999999999997</v>
      </c>
      <c r="AW313" s="39">
        <f>IFERROR(INDEX(AdvancedOpponentStats!$A:$AD,MATCH($A313,AdvancedOpponentStats!$B:$B,0),COLUMN()-27),INDEX(AdvancedOpponentStats!$A:$AD,MATCH($A313&amp;" NCAA",AdvancedOpponentStats!$B:$B,0),COLUMN()-27))</f>
        <v>0.54100000000000004</v>
      </c>
      <c r="AX313" s="39">
        <f>IFERROR(INDEX(AdvancedOpponentStats!$A:$AD,MATCH($A313,AdvancedOpponentStats!$B:$B,0),COLUMN()-27),INDEX(AdvancedOpponentStats!$A:$AD,MATCH($A313&amp;" NCAA",AdvancedOpponentStats!$B:$B,0),COLUMN()-27))</f>
        <v>54.2</v>
      </c>
      <c r="AY313" s="39">
        <f>IFERROR(INDEX(AdvancedOpponentStats!$A:$AD,MATCH($A313,AdvancedOpponentStats!$B:$B,0),COLUMN()-27),INDEX(AdvancedOpponentStats!$A:$AD,MATCH($A313&amp;" NCAA",AdvancedOpponentStats!$B:$B,0),COLUMN()-27))</f>
        <v>57</v>
      </c>
      <c r="AZ313" s="39">
        <f>IFERROR(INDEX(AdvancedOpponentStats!$A:$AD,MATCH($A313,AdvancedOpponentStats!$B:$B,0),COLUMN()-27),INDEX(AdvancedOpponentStats!$A:$AD,MATCH($A313&amp;" NCAA",AdvancedOpponentStats!$B:$B,0),COLUMN()-27))</f>
        <v>8.4</v>
      </c>
      <c r="BA313" s="39">
        <f>IFERROR(INDEX(AdvancedOpponentStats!$A:$AD,MATCH($A313,AdvancedOpponentStats!$B:$B,0),COLUMN()-27),INDEX(AdvancedOpponentStats!$A:$AD,MATCH($A313&amp;" NCAA",AdvancedOpponentStats!$B:$B,0),COLUMN()-27))</f>
        <v>8.6999999999999993</v>
      </c>
      <c r="BB313" s="39">
        <f>IFERROR(INDEX(AdvancedOpponentStats!$A:$AD,MATCH($A313,AdvancedOpponentStats!$B:$B,0),COLUMN()-27),INDEX(AdvancedOpponentStats!$A:$AD,MATCH($A313&amp;" NCAA",AdvancedOpponentStats!$B:$B,0),COLUMN()-27))</f>
        <v>0.503</v>
      </c>
      <c r="BC313" s="39">
        <f>IFERROR(INDEX(AdvancedOpponentStats!$A:$AD,MATCH($A313,AdvancedOpponentStats!$B:$B,0),COLUMN()-27),INDEX(AdvancedOpponentStats!$A:$AD,MATCH($A313&amp;" NCAA",AdvancedOpponentStats!$B:$B,0),COLUMN()-27))</f>
        <v>21.3</v>
      </c>
      <c r="BD313" s="39">
        <f>IFERROR(INDEX(AdvancedOpponentStats!$A:$AD,MATCH($A313,AdvancedOpponentStats!$B:$B,0),COLUMN()-27),INDEX(AdvancedOpponentStats!$A:$AD,MATCH($A313&amp;" NCAA",AdvancedOpponentStats!$B:$B,0),COLUMN()-27))</f>
        <v>32.4</v>
      </c>
      <c r="BE313" s="39">
        <f>IFERROR(INDEX(AdvancedOpponentStats!$A:$AD,MATCH($A313,AdvancedOpponentStats!$B:$B,0),COLUMN()-27),INDEX(AdvancedOpponentStats!$A:$AD,MATCH($A313&amp;" NCAA",AdvancedOpponentStats!$B:$B,0),COLUMN()-27))</f>
        <v>0.29799999999999999</v>
      </c>
      <c r="BF313" s="41">
        <f>IFERROR(INDEX(TeamRankings!$A:$R,MATCH($A313,TeamRankings!$B:$B,0),COLUMN()-49),INDEX(TeamRankings!$A:$R,MATCH($A313&amp;" NCAA",TeamRankings!$B:$B,0),COLUMN()-49))</f>
        <v>0.3</v>
      </c>
      <c r="BG313" s="41">
        <f>IFERROR(INDEX(TeamRankings!$A:$R,MATCH($A313,TeamRankings!$B:$B,0),COLUMN()-48),INDEX(TeamRankings!$A:$R,MATCH($A313&amp;" NCAA",TeamRankings!$B:$B,0),COLUMN()-48))</f>
        <v>-1.61</v>
      </c>
      <c r="BH313" s="41">
        <f>IFERROR(INDEX(TeamRankings!$A:$R,MATCH($A313,TeamRankings!$B:$B,0),COLUMN()-47),INDEX(TeamRankings!$A:$R,MATCH($A313&amp;" NCAA",TeamRankings!$B:$B,0),COLUMN()-47))</f>
        <v>-1.69</v>
      </c>
      <c r="BI313" s="41">
        <f>IFERROR(INDEX(TeamRankings!$A:$R,MATCH($A313,TeamRankings!$B:$B,0),COLUMN()-47),INDEX(TeamRankings!$A:$R,MATCH($A313&amp;" NCAA",TeamRankings!$B:$B,0),COLUMN()-47))</f>
        <v>-0.35</v>
      </c>
      <c r="BJ313" s="41">
        <f>IFERROR(INDEX(TeamRankings!$A:$R,MATCH($A313,TeamRankings!$B:$B,0),COLUMN()-47),INDEX(TeamRankings!$A:$R,MATCH($A313&amp;" NCAA",TeamRankings!$B:$B,0),COLUMN()-47))</f>
        <v>-2.04</v>
      </c>
      <c r="BK313" s="41">
        <f>IFERROR(INDEX(TeamRankings!$A:$R,MATCH($A313,TeamRankings!$B:$B,0),COLUMN()-47),INDEX(TeamRankings!$A:$R,MATCH($A313&amp;" NCAA",TeamRankings!$B:$B,0),COLUMN()-47))</f>
        <v>97.39</v>
      </c>
      <c r="BL313" s="41">
        <f>IFERROR(INDEX(TeamRankings!$A:$R,MATCH($A313,TeamRankings!$B:$B,0),COLUMN()-47),INDEX(TeamRankings!$A:$R,MATCH($A313&amp;" NCAA",TeamRankings!$B:$B,0),COLUMN()-47))</f>
        <v>99.32</v>
      </c>
      <c r="BM313" s="41">
        <f>IFERROR(INDEX(TeamRankings!$A:$R,MATCH($A313,TeamRankings!$B:$B,0),COLUMN()-47),INDEX(TeamRankings!$A:$R,MATCH($A313&amp;" NCAA",TeamRankings!$B:$B,0),COLUMN()-47))</f>
        <v>-1.93</v>
      </c>
      <c r="BN313">
        <f t="shared" si="78"/>
        <v>271</v>
      </c>
      <c r="BO313">
        <f t="shared" si="79"/>
        <v>113</v>
      </c>
      <c r="BP313">
        <f t="shared" si="65"/>
        <v>71.189189189189193</v>
      </c>
      <c r="BQ313" s="41" t="str">
        <f>INDEX(TeamRankings!$A:$R,MATCH($A313,TeamRankings!$B:$B,0),3)</f>
        <v>WAC</v>
      </c>
      <c r="BR313" s="40">
        <f t="shared" si="66"/>
        <v>0.5</v>
      </c>
      <c r="BS313" s="40">
        <f t="shared" si="67"/>
        <v>3.0000000000000027E-3</v>
      </c>
      <c r="BT313" s="40">
        <f t="shared" si="68"/>
        <v>-4.7999999999999987E-2</v>
      </c>
      <c r="BU313" s="40">
        <f t="shared" si="69"/>
        <v>-3.0000000000000027E-2</v>
      </c>
      <c r="BV313" s="40">
        <f t="shared" si="70"/>
        <v>-8.4000000000000057</v>
      </c>
      <c r="BW313" s="40">
        <f t="shared" si="71"/>
        <v>-0.79999999999999716</v>
      </c>
      <c r="BX313" s="40">
        <f t="shared" si="72"/>
        <v>4.5</v>
      </c>
      <c r="BY313" s="40">
        <f t="shared" si="73"/>
        <v>-0.69999999999999929</v>
      </c>
      <c r="BZ313" s="40">
        <f t="shared" si="74"/>
        <v>-3.6999999999999977E-2</v>
      </c>
      <c r="CA313" s="40">
        <f t="shared" si="75"/>
        <v>-5.8000000000000007</v>
      </c>
      <c r="CB313" s="40">
        <f t="shared" si="76"/>
        <v>-6.5</v>
      </c>
      <c r="CC313" s="40">
        <f t="shared" si="77"/>
        <v>2.0000000000000018E-3</v>
      </c>
    </row>
    <row r="314" spans="1:81" x14ac:dyDescent="0.25">
      <c r="A314" t="s">
        <v>434</v>
      </c>
      <c r="B314">
        <f>IFERROR(INDEX(BasicStats!$A:$AH,MATCH($A314,BasicStats!$B:$B,0),COLUMN()+1),INDEX(BasicStats!$A:$AH,MATCH($A314&amp;" NCAA",BasicStats!$B:$B,0),COLUMN()+1))</f>
        <v>32</v>
      </c>
      <c r="C314">
        <f>IFERROR(INDEX(BasicStats!$A:$AH,MATCH($A314,BasicStats!$B:$B,0),COLUMN()+1),INDEX(BasicStats!$A:$AH,MATCH($A314&amp;" NCAA",BasicStats!$B:$B,0),COLUMN()+1))</f>
        <v>17</v>
      </c>
      <c r="D314">
        <f>IFERROR(INDEX(BasicStats!$A:$AH,MATCH($A314,BasicStats!$B:$B,0),COLUMN()+1),INDEX(BasicStats!$A:$AH,MATCH($A314&amp;" NCAA",BasicStats!$B:$B,0),COLUMN()+1))</f>
        <v>15</v>
      </c>
      <c r="E314">
        <f>IFERROR(INDEX(BasicStats!$A:$AH,MATCH($A314,BasicStats!$B:$B,0),COLUMN()+1),INDEX(BasicStats!$A:$AH,MATCH($A314&amp;" NCAA",BasicStats!$B:$B,0),COLUMN()+1))</f>
        <v>0.53100000000000003</v>
      </c>
      <c r="F314">
        <f>IFERROR(INDEX(BasicStats!$A:$AH,MATCH($A314,BasicStats!$B:$B,0),COLUMN()+1),INDEX(BasicStats!$A:$AH,MATCH($A314&amp;" NCAA",BasicStats!$B:$B,0),COLUMN()+1))</f>
        <v>0.64</v>
      </c>
      <c r="G314">
        <f>IFERROR(INDEX(BasicStats!$A:$AH,MATCH($A314,BasicStats!$B:$B,0),COLUMN()+1),INDEX(BasicStats!$A:$AH,MATCH($A314&amp;" NCAA",BasicStats!$B:$B,0),COLUMN()+1))</f>
        <v>0</v>
      </c>
      <c r="H314">
        <f>IFERROR(INDEX(BasicStats!$A:$AH,MATCH($A314,BasicStats!$B:$B,0),COLUMN()+1),INDEX(BasicStats!$A:$AH,MATCH($A314&amp;" NCAA",BasicStats!$B:$B,0),COLUMN()+1))</f>
        <v>11</v>
      </c>
      <c r="I314">
        <f>IFERROR(INDEX(BasicStats!$A:$AH,MATCH($A314,BasicStats!$B:$B,0),COLUMN()+1),INDEX(BasicStats!$A:$AH,MATCH($A314&amp;" NCAA",BasicStats!$B:$B,0),COLUMN()+1))</f>
        <v>7</v>
      </c>
      <c r="J314">
        <f>IFERROR(INDEX(BasicStats!$A:$AH,MATCH($A314,BasicStats!$B:$B,0),COLUMN()+1),INDEX(BasicStats!$A:$AH,MATCH($A314&amp;" NCAA",BasicStats!$B:$B,0),COLUMN()+1))</f>
        <v>11</v>
      </c>
      <c r="K314">
        <f>IFERROR(INDEX(BasicStats!$A:$AH,MATCH($A314,BasicStats!$B:$B,0),COLUMN()+1),INDEX(BasicStats!$A:$AH,MATCH($A314&amp;" NCAA",BasicStats!$B:$B,0),COLUMN()+1))</f>
        <v>4</v>
      </c>
      <c r="L314">
        <f>IFERROR(INDEX(BasicStats!$A:$AH,MATCH($A314,BasicStats!$B:$B,0),COLUMN()+1),INDEX(BasicStats!$A:$AH,MATCH($A314&amp;" NCAA",BasicStats!$B:$B,0),COLUMN()+1))</f>
        <v>5</v>
      </c>
      <c r="M314">
        <f>IFERROR(INDEX(BasicStats!$A:$AH,MATCH($A314,BasicStats!$B:$B,0),COLUMN()+1),INDEX(BasicStats!$A:$AH,MATCH($A314&amp;" NCAA",BasicStats!$B:$B,0),COLUMN()+1))</f>
        <v>7</v>
      </c>
      <c r="N314">
        <f>IFERROR(INDEX(BasicStats!$A:$AH,MATCH($A314,BasicStats!$B:$B,0),COLUMN()+1),INDEX(BasicStats!$A:$AH,MATCH($A314&amp;" NCAA",BasicStats!$B:$B,0),COLUMN()+1))</f>
        <v>2481</v>
      </c>
      <c r="O314">
        <f>IFERROR(INDEX(BasicStats!$A:$AH,MATCH($A314,BasicStats!$B:$B,0),COLUMN()+1),INDEX(BasicStats!$A:$AH,MATCH($A314&amp;" NCAA",BasicStats!$B:$B,0),COLUMN()+1))</f>
        <v>2407</v>
      </c>
      <c r="P314">
        <f>IFERROR(INDEX(BasicStats!$A:$AH,MATCH($A314,BasicStats!$B:$B,0),COLUMN()+1),INDEX(BasicStats!$A:$AH,MATCH($A314&amp;" NCAA",BasicStats!$B:$B,0),COLUMN()+1))</f>
        <v>0</v>
      </c>
      <c r="Q314">
        <f>IFERROR(INDEX(BasicStats!$A:$AH,MATCH($A314,BasicStats!$B:$B,0),COLUMN()+1),INDEX(BasicStats!$A:$AH,MATCH($A314&amp;" NCAA",BasicStats!$B:$B,0),COLUMN()+1))</f>
        <v>1295</v>
      </c>
      <c r="R314">
        <f>IFERROR(INDEX(BasicStats!$A:$AH,MATCH($A314,BasicStats!$B:$B,0),COLUMN()+1),INDEX(BasicStats!$A:$AH,MATCH($A314&amp;" NCAA",BasicStats!$B:$B,0),COLUMN()+1))</f>
        <v>896</v>
      </c>
      <c r="S314">
        <f>IFERROR(INDEX(BasicStats!$A:$AH,MATCH($A314,BasicStats!$B:$B,0),COLUMN()+1),INDEX(BasicStats!$A:$AH,MATCH($A314&amp;" NCAA",BasicStats!$B:$B,0),COLUMN()+1))</f>
        <v>2068</v>
      </c>
      <c r="T314">
        <f>IFERROR(INDEX(BasicStats!$A:$AH,MATCH($A314,BasicStats!$B:$B,0),COLUMN()+1),INDEX(BasicStats!$A:$AH,MATCH($A314&amp;" NCAA",BasicStats!$B:$B,0),COLUMN()+1))</f>
        <v>0.433</v>
      </c>
      <c r="U314">
        <f>IFERROR(INDEX(BasicStats!$A:$AH,MATCH($A314,BasicStats!$B:$B,0),COLUMN()+1),INDEX(BasicStats!$A:$AH,MATCH($A314&amp;" NCAA",BasicStats!$B:$B,0),COLUMN()+1))</f>
        <v>294</v>
      </c>
      <c r="V314">
        <f>IFERROR(INDEX(BasicStats!$A:$AH,MATCH($A314,BasicStats!$B:$B,0),COLUMN()+1),INDEX(BasicStats!$A:$AH,MATCH($A314&amp;" NCAA",BasicStats!$B:$B,0),COLUMN()+1))</f>
        <v>855</v>
      </c>
      <c r="W314">
        <f>IFERROR(INDEX(BasicStats!$A:$AH,MATCH($A314,BasicStats!$B:$B,0),COLUMN()+1),INDEX(BasicStats!$A:$AH,MATCH($A314&amp;" NCAA",BasicStats!$B:$B,0),COLUMN()+1))</f>
        <v>0.34399999999999997</v>
      </c>
      <c r="X314">
        <f>IFERROR(INDEX(BasicStats!$A:$AH,MATCH($A314,BasicStats!$B:$B,0),COLUMN()+1),INDEX(BasicStats!$A:$AH,MATCH($A314&amp;" NCAA",BasicStats!$B:$B,0),COLUMN()+1))</f>
        <v>395</v>
      </c>
      <c r="Y314">
        <f>IFERROR(INDEX(BasicStats!$A:$AH,MATCH($A314,BasicStats!$B:$B,0),COLUMN()+1),INDEX(BasicStats!$A:$AH,MATCH($A314&amp;" NCAA",BasicStats!$B:$B,0),COLUMN()+1))</f>
        <v>536</v>
      </c>
      <c r="Z314">
        <f>IFERROR(INDEX(BasicStats!$A:$AH,MATCH($A314,BasicStats!$B:$B,0),COLUMN()+1),INDEX(BasicStats!$A:$AH,MATCH($A314&amp;" NCAA",BasicStats!$B:$B,0),COLUMN()+1))</f>
        <v>0.73699999999999999</v>
      </c>
      <c r="AA314">
        <f>IFERROR(INDEX(BasicStats!$A:$AH,MATCH($A314,BasicStats!$B:$B,0),COLUMN()+1),INDEX(BasicStats!$A:$AH,MATCH($A314&amp;" NCAA",BasicStats!$B:$B,0),COLUMN()+1))</f>
        <v>323</v>
      </c>
      <c r="AB314">
        <f>IFERROR(INDEX(BasicStats!$A:$AH,MATCH($A314,BasicStats!$B:$B,0),COLUMN()+1),INDEX(BasicStats!$A:$AH,MATCH($A314&amp;" NCAA",BasicStats!$B:$B,0),COLUMN()+1))</f>
        <v>1216</v>
      </c>
      <c r="AC314">
        <f>IFERROR(INDEX(BasicStats!$A:$AH,MATCH($A314,BasicStats!$B:$B,0),COLUMN()+1),INDEX(BasicStats!$A:$AH,MATCH($A314&amp;" NCAA",BasicStats!$B:$B,0),COLUMN()+1))</f>
        <v>420</v>
      </c>
      <c r="AD314">
        <f>IFERROR(INDEX(BasicStats!$A:$AH,MATCH($A314,BasicStats!$B:$B,0),COLUMN()+1),INDEX(BasicStats!$A:$AH,MATCH($A314&amp;" NCAA",BasicStats!$B:$B,0),COLUMN()+1))</f>
        <v>213</v>
      </c>
      <c r="AE314">
        <f>IFERROR(INDEX(BasicStats!$A:$AH,MATCH($A314,BasicStats!$B:$B,0),COLUMN()+1),INDEX(BasicStats!$A:$AH,MATCH($A314&amp;" NCAA",BasicStats!$B:$B,0),COLUMN()+1))</f>
        <v>82</v>
      </c>
      <c r="AF314">
        <f>IFERROR(INDEX(BasicStats!$A:$AH,MATCH($A314,BasicStats!$B:$B,0),COLUMN()+1),INDEX(BasicStats!$A:$AH,MATCH($A314&amp;" NCAA",BasicStats!$B:$B,0),COLUMN()+1))</f>
        <v>402</v>
      </c>
      <c r="AG314" s="38">
        <f>IFERROR(INDEX(AdvancedStats!$A:$AD,MATCH($A314,AdvancedStats!$B:$B,0),COLUMN()-15),INDEX(AdvancedStats!$A:$AD,MATCH($A314&amp;" NCAA",AdvancedStats!$B:$B,0),COLUMN()-15))</f>
        <v>74</v>
      </c>
      <c r="AH314" s="38">
        <f>IFERROR(INDEX(AdvancedStats!$A:$AD,MATCH($A314,AdvancedStats!$B:$B,0),COLUMN()-15),INDEX(AdvancedStats!$A:$AD,MATCH($A314&amp;" NCAA",AdvancedStats!$B:$B,0),COLUMN()-15))</f>
        <v>103.5</v>
      </c>
      <c r="AI314" s="38">
        <f>IFERROR(INDEX(AdvancedStats!$A:$AD,MATCH($A314,AdvancedStats!$B:$B,0),COLUMN()-15),INDEX(AdvancedStats!$A:$AD,MATCH($A314&amp;" NCAA",AdvancedStats!$B:$B,0),COLUMN()-15))</f>
        <v>0.25900000000000001</v>
      </c>
      <c r="AJ314" s="38">
        <f>IFERROR(INDEX(AdvancedStats!$A:$AD,MATCH($A314,AdvancedStats!$B:$B,0),COLUMN()-15),INDEX(AdvancedStats!$A:$AD,MATCH($A314&amp;" NCAA",AdvancedStats!$B:$B,0),COLUMN()-15))</f>
        <v>0.41299999999999998</v>
      </c>
      <c r="AK314" s="38">
        <f>IFERROR(INDEX(AdvancedStats!$A:$AD,MATCH($A314,AdvancedStats!$B:$B,0),COLUMN()-15),INDEX(AdvancedStats!$A:$AD,MATCH($A314&amp;" NCAA",AdvancedStats!$B:$B,0),COLUMN()-15))</f>
        <v>0.53400000000000003</v>
      </c>
      <c r="AL314" s="38">
        <f>IFERROR(INDEX(AdvancedStats!$A:$AD,MATCH($A314,AdvancedStats!$B:$B,0),COLUMN()-15),INDEX(AdvancedStats!$A:$AD,MATCH($A314&amp;" NCAA",AdvancedStats!$B:$B,0),COLUMN()-15))</f>
        <v>49.2</v>
      </c>
      <c r="AM314" s="38">
        <f>IFERROR(INDEX(AdvancedStats!$A:$AD,MATCH($A314,AdvancedStats!$B:$B,0),COLUMN()-15),INDEX(AdvancedStats!$A:$AD,MATCH($A314&amp;" NCAA",AdvancedStats!$B:$B,0),COLUMN()-15))</f>
        <v>46.9</v>
      </c>
      <c r="AN314" s="38">
        <f>IFERROR(INDEX(AdvancedStats!$A:$AD,MATCH($A314,AdvancedStats!$B:$B,0),COLUMN()-15),INDEX(AdvancedStats!$A:$AD,MATCH($A314&amp;" NCAA",AdvancedStats!$B:$B,0),COLUMN()-15))</f>
        <v>8.9</v>
      </c>
      <c r="AO314" s="38">
        <f>IFERROR(INDEX(AdvancedStats!$A:$AD,MATCH($A314,AdvancedStats!$B:$B,0),COLUMN()-15),INDEX(AdvancedStats!$A:$AD,MATCH($A314&amp;" NCAA",AdvancedStats!$B:$B,0),COLUMN()-15))</f>
        <v>6.9</v>
      </c>
      <c r="AP314" s="38">
        <f>IFERROR(INDEX(AdvancedStats!$A:$AD,MATCH($A314,AdvancedStats!$B:$B,0),COLUMN()-15),INDEX(AdvancedStats!$A:$AD,MATCH($A314&amp;" NCAA",AdvancedStats!$B:$B,0),COLUMN()-15))</f>
        <v>0.504</v>
      </c>
      <c r="AQ314" s="38">
        <f>IFERROR(INDEX(AdvancedStats!$A:$AD,MATCH($A314,AdvancedStats!$B:$B,0),COLUMN()-15),INDEX(AdvancedStats!$A:$AD,MATCH($A314&amp;" NCAA",AdvancedStats!$B:$B,0),COLUMN()-15))</f>
        <v>14.8</v>
      </c>
      <c r="AR314" s="38">
        <f>IFERROR(INDEX(AdvancedStats!$A:$AD,MATCH($A314,AdvancedStats!$B:$B,0),COLUMN()-15),INDEX(AdvancedStats!$A:$AD,MATCH($A314&amp;" NCAA",AdvancedStats!$B:$B,0),COLUMN()-15))</f>
        <v>25.8</v>
      </c>
      <c r="AS314" s="38">
        <f>IFERROR(INDEX(AdvancedStats!$A:$AD,MATCH($A314,AdvancedStats!$B:$B,0),COLUMN()-15),INDEX(AdvancedStats!$A:$AD,MATCH($A314&amp;" NCAA",AdvancedStats!$B:$B,0),COLUMN()-15))</f>
        <v>0.191</v>
      </c>
      <c r="AT314" s="39">
        <f>IFERROR(INDEX(AdvancedOpponentStats!$A:$AD,MATCH($A314,AdvancedOpponentStats!$B:$B,0),COLUMN()-27),INDEX(AdvancedOpponentStats!$A:$AD,MATCH($A314&amp;" NCAA",AdvancedOpponentStats!$B:$B,0),COLUMN()-27))</f>
        <v>100.5</v>
      </c>
      <c r="AU314" s="39">
        <f>IFERROR(INDEX(AdvancedOpponentStats!$A:$AD,MATCH($A314,AdvancedOpponentStats!$B:$B,0),COLUMN()-27),INDEX(AdvancedOpponentStats!$A:$AD,MATCH($A314&amp;" NCAA",AdvancedOpponentStats!$B:$B,0),COLUMN()-27))</f>
        <v>0.33600000000000002</v>
      </c>
      <c r="AV314" s="39">
        <f>IFERROR(INDEX(AdvancedOpponentStats!$A:$AD,MATCH($A314,AdvancedOpponentStats!$B:$B,0),COLUMN()-27),INDEX(AdvancedOpponentStats!$A:$AD,MATCH($A314&amp;" NCAA",AdvancedOpponentStats!$B:$B,0),COLUMN()-27))</f>
        <v>0.39900000000000002</v>
      </c>
      <c r="AW314" s="39">
        <f>IFERROR(INDEX(AdvancedOpponentStats!$A:$AD,MATCH($A314,AdvancedOpponentStats!$B:$B,0),COLUMN()-27),INDEX(AdvancedOpponentStats!$A:$AD,MATCH($A314&amp;" NCAA",AdvancedOpponentStats!$B:$B,0),COLUMN()-27))</f>
        <v>0.52700000000000002</v>
      </c>
      <c r="AX314" s="39">
        <f>IFERROR(INDEX(AdvancedOpponentStats!$A:$AD,MATCH($A314,AdvancedOpponentStats!$B:$B,0),COLUMN()-27),INDEX(AdvancedOpponentStats!$A:$AD,MATCH($A314&amp;" NCAA",AdvancedOpponentStats!$B:$B,0),COLUMN()-27))</f>
        <v>50.8</v>
      </c>
      <c r="AY314" s="39">
        <f>IFERROR(INDEX(AdvancedOpponentStats!$A:$AD,MATCH($A314,AdvancedOpponentStats!$B:$B,0),COLUMN()-27),INDEX(AdvancedOpponentStats!$A:$AD,MATCH($A314&amp;" NCAA",AdvancedOpponentStats!$B:$B,0),COLUMN()-27))</f>
        <v>48.6</v>
      </c>
      <c r="AZ314" s="39">
        <f>IFERROR(INDEX(AdvancedOpponentStats!$A:$AD,MATCH($A314,AdvancedOpponentStats!$B:$B,0),COLUMN()-27),INDEX(AdvancedOpponentStats!$A:$AD,MATCH($A314&amp;" NCAA",AdvancedOpponentStats!$B:$B,0),COLUMN()-27))</f>
        <v>7.8</v>
      </c>
      <c r="BA314" s="39">
        <f>IFERROR(INDEX(AdvancedOpponentStats!$A:$AD,MATCH($A314,AdvancedOpponentStats!$B:$B,0),COLUMN()-27),INDEX(AdvancedOpponentStats!$A:$AD,MATCH($A314&amp;" NCAA",AdvancedOpponentStats!$B:$B,0),COLUMN()-27))</f>
        <v>8.5</v>
      </c>
      <c r="BB314" s="39">
        <f>IFERROR(INDEX(AdvancedOpponentStats!$A:$AD,MATCH($A314,AdvancedOpponentStats!$B:$B,0),COLUMN()-27),INDEX(AdvancedOpponentStats!$A:$AD,MATCH($A314&amp;" NCAA",AdvancedOpponentStats!$B:$B,0),COLUMN()-27))</f>
        <v>0.49199999999999999</v>
      </c>
      <c r="BC314" s="39">
        <f>IFERROR(INDEX(AdvancedOpponentStats!$A:$AD,MATCH($A314,AdvancedOpponentStats!$B:$B,0),COLUMN()-27),INDEX(AdvancedOpponentStats!$A:$AD,MATCH($A314&amp;" NCAA",AdvancedOpponentStats!$B:$B,0),COLUMN()-27))</f>
        <v>16</v>
      </c>
      <c r="BD314" s="39">
        <f>IFERROR(INDEX(AdvancedOpponentStats!$A:$AD,MATCH($A314,AdvancedOpponentStats!$B:$B,0),COLUMN()-27),INDEX(AdvancedOpponentStats!$A:$AD,MATCH($A314&amp;" NCAA",AdvancedOpponentStats!$B:$B,0),COLUMN()-27))</f>
        <v>26.8</v>
      </c>
      <c r="BE314" s="39">
        <f>IFERROR(INDEX(AdvancedOpponentStats!$A:$AD,MATCH($A314,AdvancedOpponentStats!$B:$B,0),COLUMN()-27),INDEX(AdvancedOpponentStats!$A:$AD,MATCH($A314&amp;" NCAA",AdvancedOpponentStats!$B:$B,0),COLUMN()-27))</f>
        <v>0.23799999999999999</v>
      </c>
      <c r="BF314" s="41">
        <f>IFERROR(INDEX(TeamRankings!$A:$R,MATCH($A314,TeamRankings!$B:$B,0),COLUMN()-49),INDEX(TeamRankings!$A:$R,MATCH($A314&amp;" NCAA",TeamRankings!$B:$B,0),COLUMN()-49))</f>
        <v>2.31</v>
      </c>
      <c r="BG314" s="41">
        <f>IFERROR(INDEX(TeamRankings!$A:$R,MATCH($A314,TeamRankings!$B:$B,0),COLUMN()-48),INDEX(TeamRankings!$A:$R,MATCH($A314&amp;" NCAA",TeamRankings!$B:$B,0),COLUMN()-48))</f>
        <v>0</v>
      </c>
      <c r="BH314" s="41">
        <f>IFERROR(INDEX(TeamRankings!$A:$R,MATCH($A314,TeamRankings!$B:$B,0),COLUMN()-47),INDEX(TeamRankings!$A:$R,MATCH($A314&amp;" NCAA",TeamRankings!$B:$B,0),COLUMN()-47))</f>
        <v>5.41</v>
      </c>
      <c r="BI314" s="41">
        <f>IFERROR(INDEX(TeamRankings!$A:$R,MATCH($A314,TeamRankings!$B:$B,0),COLUMN()-47),INDEX(TeamRankings!$A:$R,MATCH($A314&amp;" NCAA",TeamRankings!$B:$B,0),COLUMN()-47))</f>
        <v>-4.7699999999999996</v>
      </c>
      <c r="BJ314" s="41">
        <f>IFERROR(INDEX(TeamRankings!$A:$R,MATCH($A314,TeamRankings!$B:$B,0),COLUMN()-47),INDEX(TeamRankings!$A:$R,MATCH($A314&amp;" NCAA",TeamRankings!$B:$B,0),COLUMN()-47))</f>
        <v>0.64</v>
      </c>
      <c r="BK314" s="41">
        <f>IFERROR(INDEX(TeamRankings!$A:$R,MATCH($A314,TeamRankings!$B:$B,0),COLUMN()-47),INDEX(TeamRankings!$A:$R,MATCH($A314&amp;" NCAA",TeamRankings!$B:$B,0),COLUMN()-47))</f>
        <v>104.13</v>
      </c>
      <c r="BL314" s="41">
        <f>IFERROR(INDEX(TeamRankings!$A:$R,MATCH($A314,TeamRankings!$B:$B,0),COLUMN()-47),INDEX(TeamRankings!$A:$R,MATCH($A314&amp;" NCAA",TeamRankings!$B:$B,0),COLUMN()-47))</f>
        <v>102.28</v>
      </c>
      <c r="BM314" s="41">
        <f>IFERROR(INDEX(TeamRankings!$A:$R,MATCH($A314,TeamRankings!$B:$B,0),COLUMN()-47),INDEX(TeamRankings!$A:$R,MATCH($A314&amp;" NCAA",TeamRankings!$B:$B,0),COLUMN()-47))</f>
        <v>1.86</v>
      </c>
      <c r="BN314">
        <f t="shared" si="78"/>
        <v>154</v>
      </c>
      <c r="BO314">
        <f t="shared" si="79"/>
        <v>149</v>
      </c>
      <c r="BP314">
        <f t="shared" si="65"/>
        <v>77.53125</v>
      </c>
      <c r="BQ314" s="41" t="str">
        <f>INDEX(TeamRankings!$A:$R,MATCH($A314,TeamRankings!$B:$B,0),3)</f>
        <v>CUSA</v>
      </c>
      <c r="BR314" s="40">
        <f t="shared" si="66"/>
        <v>3</v>
      </c>
      <c r="BS314" s="40">
        <f t="shared" si="67"/>
        <v>-7.7000000000000013E-2</v>
      </c>
      <c r="BT314" s="40">
        <f t="shared" si="68"/>
        <v>1.3999999999999957E-2</v>
      </c>
      <c r="BU314" s="40">
        <f t="shared" si="69"/>
        <v>7.0000000000000062E-3</v>
      </c>
      <c r="BV314" s="40">
        <f t="shared" si="70"/>
        <v>-1.5999999999999943</v>
      </c>
      <c r="BW314" s="40">
        <f t="shared" si="71"/>
        <v>-1.7000000000000028</v>
      </c>
      <c r="BX314" s="40">
        <f t="shared" si="72"/>
        <v>1.1000000000000005</v>
      </c>
      <c r="BY314" s="40">
        <f t="shared" si="73"/>
        <v>-1.5999999999999996</v>
      </c>
      <c r="BZ314" s="40">
        <f t="shared" si="74"/>
        <v>1.2000000000000011E-2</v>
      </c>
      <c r="CA314" s="40">
        <f t="shared" si="75"/>
        <v>-1.1999999999999993</v>
      </c>
      <c r="CB314" s="40">
        <f t="shared" si="76"/>
        <v>-1</v>
      </c>
      <c r="CC314" s="40">
        <f t="shared" si="77"/>
        <v>-4.6999999999999986E-2</v>
      </c>
    </row>
    <row r="315" spans="1:81" x14ac:dyDescent="0.25">
      <c r="A315" t="s">
        <v>435</v>
      </c>
      <c r="B315">
        <f>IFERROR(INDEX(BasicStats!$A:$AH,MATCH($A315,BasicStats!$B:$B,0),COLUMN()+1),INDEX(BasicStats!$A:$AH,MATCH($A315&amp;" NCAA",BasicStats!$B:$B,0),COLUMN()+1))</f>
        <v>37</v>
      </c>
      <c r="C315">
        <f>IFERROR(INDEX(BasicStats!$A:$AH,MATCH($A315,BasicStats!$B:$B,0),COLUMN()+1),INDEX(BasicStats!$A:$AH,MATCH($A315&amp;" NCAA",BasicStats!$B:$B,0),COLUMN()+1))</f>
        <v>24</v>
      </c>
      <c r="D315">
        <f>IFERROR(INDEX(BasicStats!$A:$AH,MATCH($A315,BasicStats!$B:$B,0),COLUMN()+1),INDEX(BasicStats!$A:$AH,MATCH($A315&amp;" NCAA",BasicStats!$B:$B,0),COLUMN()+1))</f>
        <v>13</v>
      </c>
      <c r="E315">
        <f>IFERROR(INDEX(BasicStats!$A:$AH,MATCH($A315,BasicStats!$B:$B,0),COLUMN()+1),INDEX(BasicStats!$A:$AH,MATCH($A315&amp;" NCAA",BasicStats!$B:$B,0),COLUMN()+1))</f>
        <v>0.64900000000000002</v>
      </c>
      <c r="F315">
        <f>IFERROR(INDEX(BasicStats!$A:$AH,MATCH($A315,BasicStats!$B:$B,0),COLUMN()+1),INDEX(BasicStats!$A:$AH,MATCH($A315&amp;" NCAA",BasicStats!$B:$B,0),COLUMN()+1))</f>
        <v>-5.62</v>
      </c>
      <c r="G315">
        <f>IFERROR(INDEX(BasicStats!$A:$AH,MATCH($A315,BasicStats!$B:$B,0),COLUMN()+1),INDEX(BasicStats!$A:$AH,MATCH($A315&amp;" NCAA",BasicStats!$B:$B,0),COLUMN()+1))</f>
        <v>-7.13</v>
      </c>
      <c r="H315">
        <f>IFERROR(INDEX(BasicStats!$A:$AH,MATCH($A315,BasicStats!$B:$B,0),COLUMN()+1),INDEX(BasicStats!$A:$AH,MATCH($A315&amp;" NCAA",BasicStats!$B:$B,0),COLUMN()+1))</f>
        <v>14</v>
      </c>
      <c r="I315">
        <f>IFERROR(INDEX(BasicStats!$A:$AH,MATCH($A315,BasicStats!$B:$B,0),COLUMN()+1),INDEX(BasicStats!$A:$AH,MATCH($A315&amp;" NCAA",BasicStats!$B:$B,0),COLUMN()+1))</f>
        <v>4</v>
      </c>
      <c r="J315">
        <f>IFERROR(INDEX(BasicStats!$A:$AH,MATCH($A315,BasicStats!$B:$B,0),COLUMN()+1),INDEX(BasicStats!$A:$AH,MATCH($A315&amp;" NCAA",BasicStats!$B:$B,0),COLUMN()+1))</f>
        <v>10</v>
      </c>
      <c r="K315">
        <f>IFERROR(INDEX(BasicStats!$A:$AH,MATCH($A315,BasicStats!$B:$B,0),COLUMN()+1),INDEX(BasicStats!$A:$AH,MATCH($A315&amp;" NCAA",BasicStats!$B:$B,0),COLUMN()+1))</f>
        <v>2</v>
      </c>
      <c r="L315">
        <f>IFERROR(INDEX(BasicStats!$A:$AH,MATCH($A315,BasicStats!$B:$B,0),COLUMN()+1),INDEX(BasicStats!$A:$AH,MATCH($A315&amp;" NCAA",BasicStats!$B:$B,0),COLUMN()+1))</f>
        <v>13</v>
      </c>
      <c r="M315">
        <f>IFERROR(INDEX(BasicStats!$A:$AH,MATCH($A315,BasicStats!$B:$B,0),COLUMN()+1),INDEX(BasicStats!$A:$AH,MATCH($A315&amp;" NCAA",BasicStats!$B:$B,0),COLUMN()+1))</f>
        <v>10</v>
      </c>
      <c r="N315">
        <f>IFERROR(INDEX(BasicStats!$A:$AH,MATCH($A315,BasicStats!$B:$B,0),COLUMN()+1),INDEX(BasicStats!$A:$AH,MATCH($A315&amp;" NCAA",BasicStats!$B:$B,0),COLUMN()+1))</f>
        <v>3016</v>
      </c>
      <c r="O315">
        <f>IFERROR(INDEX(BasicStats!$A:$AH,MATCH($A315,BasicStats!$B:$B,0),COLUMN()+1),INDEX(BasicStats!$A:$AH,MATCH($A315&amp;" NCAA",BasicStats!$B:$B,0),COLUMN()+1))</f>
        <v>2921</v>
      </c>
      <c r="P315">
        <f>IFERROR(INDEX(BasicStats!$A:$AH,MATCH($A315,BasicStats!$B:$B,0),COLUMN()+1),INDEX(BasicStats!$A:$AH,MATCH($A315&amp;" NCAA",BasicStats!$B:$B,0),COLUMN()+1))</f>
        <v>0</v>
      </c>
      <c r="Q315">
        <f>IFERROR(INDEX(BasicStats!$A:$AH,MATCH($A315,BasicStats!$B:$B,0),COLUMN()+1),INDEX(BasicStats!$A:$AH,MATCH($A315&amp;" NCAA",BasicStats!$B:$B,0),COLUMN()+1))</f>
        <v>1505</v>
      </c>
      <c r="R315">
        <f>IFERROR(INDEX(BasicStats!$A:$AH,MATCH($A315,BasicStats!$B:$B,0),COLUMN()+1),INDEX(BasicStats!$A:$AH,MATCH($A315&amp;" NCAA",BasicStats!$B:$B,0),COLUMN()+1))</f>
        <v>1050</v>
      </c>
      <c r="S315">
        <f>IFERROR(INDEX(BasicStats!$A:$AH,MATCH($A315,BasicStats!$B:$B,0),COLUMN()+1),INDEX(BasicStats!$A:$AH,MATCH($A315&amp;" NCAA",BasicStats!$B:$B,0),COLUMN()+1))</f>
        <v>2302</v>
      </c>
      <c r="T315">
        <f>IFERROR(INDEX(BasicStats!$A:$AH,MATCH($A315,BasicStats!$B:$B,0),COLUMN()+1),INDEX(BasicStats!$A:$AH,MATCH($A315&amp;" NCAA",BasicStats!$B:$B,0),COLUMN()+1))</f>
        <v>0.45600000000000002</v>
      </c>
      <c r="U315">
        <f>IFERROR(INDEX(BasicStats!$A:$AH,MATCH($A315,BasicStats!$B:$B,0),COLUMN()+1),INDEX(BasicStats!$A:$AH,MATCH($A315&amp;" NCAA",BasicStats!$B:$B,0),COLUMN()+1))</f>
        <v>268</v>
      </c>
      <c r="V315">
        <f>IFERROR(INDEX(BasicStats!$A:$AH,MATCH($A315,BasicStats!$B:$B,0),COLUMN()+1),INDEX(BasicStats!$A:$AH,MATCH($A315&amp;" NCAA",BasicStats!$B:$B,0),COLUMN()+1))</f>
        <v>830</v>
      </c>
      <c r="W315">
        <f>IFERROR(INDEX(BasicStats!$A:$AH,MATCH($A315,BasicStats!$B:$B,0),COLUMN()+1),INDEX(BasicStats!$A:$AH,MATCH($A315&amp;" NCAA",BasicStats!$B:$B,0),COLUMN()+1))</f>
        <v>0.32300000000000001</v>
      </c>
      <c r="X315">
        <f>IFERROR(INDEX(BasicStats!$A:$AH,MATCH($A315,BasicStats!$B:$B,0),COLUMN()+1),INDEX(BasicStats!$A:$AH,MATCH($A315&amp;" NCAA",BasicStats!$B:$B,0),COLUMN()+1))</f>
        <v>648</v>
      </c>
      <c r="Y315">
        <f>IFERROR(INDEX(BasicStats!$A:$AH,MATCH($A315,BasicStats!$B:$B,0),COLUMN()+1),INDEX(BasicStats!$A:$AH,MATCH($A315&amp;" NCAA",BasicStats!$B:$B,0),COLUMN()+1))</f>
        <v>967</v>
      </c>
      <c r="Z315">
        <f>IFERROR(INDEX(BasicStats!$A:$AH,MATCH($A315,BasicStats!$B:$B,0),COLUMN()+1),INDEX(BasicStats!$A:$AH,MATCH($A315&amp;" NCAA",BasicStats!$B:$B,0),COLUMN()+1))</f>
        <v>0.67</v>
      </c>
      <c r="AA315">
        <f>IFERROR(INDEX(BasicStats!$A:$AH,MATCH($A315,BasicStats!$B:$B,0),COLUMN()+1),INDEX(BasicStats!$A:$AH,MATCH($A315&amp;" NCAA",BasicStats!$B:$B,0),COLUMN()+1))</f>
        <v>452</v>
      </c>
      <c r="AB315">
        <f>IFERROR(INDEX(BasicStats!$A:$AH,MATCH($A315,BasicStats!$B:$B,0),COLUMN()+1),INDEX(BasicStats!$A:$AH,MATCH($A315&amp;" NCAA",BasicStats!$B:$B,0),COLUMN()+1))</f>
        <v>1464</v>
      </c>
      <c r="AC315">
        <f>IFERROR(INDEX(BasicStats!$A:$AH,MATCH($A315,BasicStats!$B:$B,0),COLUMN()+1),INDEX(BasicStats!$A:$AH,MATCH($A315&amp;" NCAA",BasicStats!$B:$B,0),COLUMN()+1))</f>
        <v>579</v>
      </c>
      <c r="AD315">
        <f>IFERROR(INDEX(BasicStats!$A:$AH,MATCH($A315,BasicStats!$B:$B,0),COLUMN()+1),INDEX(BasicStats!$A:$AH,MATCH($A315&amp;" NCAA",BasicStats!$B:$B,0),COLUMN()+1))</f>
        <v>296</v>
      </c>
      <c r="AE315">
        <f>IFERROR(INDEX(BasicStats!$A:$AH,MATCH($A315,BasicStats!$B:$B,0),COLUMN()+1),INDEX(BasicStats!$A:$AH,MATCH($A315&amp;" NCAA",BasicStats!$B:$B,0),COLUMN()+1))</f>
        <v>111</v>
      </c>
      <c r="AF315">
        <f>IFERROR(INDEX(BasicStats!$A:$AH,MATCH($A315,BasicStats!$B:$B,0),COLUMN()+1),INDEX(BasicStats!$A:$AH,MATCH($A315&amp;" NCAA",BasicStats!$B:$B,0),COLUMN()+1))</f>
        <v>576</v>
      </c>
      <c r="AG315" s="38">
        <f>IFERROR(INDEX(AdvancedStats!$A:$AD,MATCH($A315,AdvancedStats!$B:$B,0),COLUMN()-15),INDEX(AdvancedStats!$A:$AD,MATCH($A315&amp;" NCAA",AdvancedStats!$B:$B,0),COLUMN()-15))</f>
        <v>76.400000000000006</v>
      </c>
      <c r="AH315" s="38">
        <f>IFERROR(INDEX(AdvancedStats!$A:$AD,MATCH($A315,AdvancedStats!$B:$B,0),COLUMN()-15),INDEX(AdvancedStats!$A:$AD,MATCH($A315&amp;" NCAA",AdvancedStats!$B:$B,0),COLUMN()-15))</f>
        <v>104.9</v>
      </c>
      <c r="AI315" s="38">
        <f>IFERROR(INDEX(AdvancedStats!$A:$AD,MATCH($A315,AdvancedStats!$B:$B,0),COLUMN()-15),INDEX(AdvancedStats!$A:$AD,MATCH($A315&amp;" NCAA",AdvancedStats!$B:$B,0),COLUMN()-15))</f>
        <v>0.42</v>
      </c>
      <c r="AJ315" s="38">
        <f>IFERROR(INDEX(AdvancedStats!$A:$AD,MATCH($A315,AdvancedStats!$B:$B,0),COLUMN()-15),INDEX(AdvancedStats!$A:$AD,MATCH($A315&amp;" NCAA",AdvancedStats!$B:$B,0),COLUMN()-15))</f>
        <v>0.36099999999999999</v>
      </c>
      <c r="AK315" s="38">
        <f>IFERROR(INDEX(AdvancedStats!$A:$AD,MATCH($A315,AdvancedStats!$B:$B,0),COLUMN()-15),INDEX(AdvancedStats!$A:$AD,MATCH($A315&amp;" NCAA",AdvancedStats!$B:$B,0),COLUMN()-15))</f>
        <v>0.54600000000000004</v>
      </c>
      <c r="AL315" s="38">
        <f>IFERROR(INDEX(AdvancedStats!$A:$AD,MATCH($A315,AdvancedStats!$B:$B,0),COLUMN()-15),INDEX(AdvancedStats!$A:$AD,MATCH($A315&amp;" NCAA",AdvancedStats!$B:$B,0),COLUMN()-15))</f>
        <v>50.9</v>
      </c>
      <c r="AM315" s="38">
        <f>IFERROR(INDEX(AdvancedStats!$A:$AD,MATCH($A315,AdvancedStats!$B:$B,0),COLUMN()-15),INDEX(AdvancedStats!$A:$AD,MATCH($A315&amp;" NCAA",AdvancedStats!$B:$B,0),COLUMN()-15))</f>
        <v>55.1</v>
      </c>
      <c r="AN315" s="38">
        <f>IFERROR(INDEX(AdvancedStats!$A:$AD,MATCH($A315,AdvancedStats!$B:$B,0),COLUMN()-15),INDEX(AdvancedStats!$A:$AD,MATCH($A315&amp;" NCAA",AdvancedStats!$B:$B,0),COLUMN()-15))</f>
        <v>10.3</v>
      </c>
      <c r="AO315" s="38">
        <f>IFERROR(INDEX(AdvancedStats!$A:$AD,MATCH($A315,AdvancedStats!$B:$B,0),COLUMN()-15),INDEX(AdvancedStats!$A:$AD,MATCH($A315&amp;" NCAA",AdvancedStats!$B:$B,0),COLUMN()-15))</f>
        <v>7.3</v>
      </c>
      <c r="AP315" s="38">
        <f>IFERROR(INDEX(AdvancedStats!$A:$AD,MATCH($A315,AdvancedStats!$B:$B,0),COLUMN()-15),INDEX(AdvancedStats!$A:$AD,MATCH($A315&amp;" NCAA",AdvancedStats!$B:$B,0),COLUMN()-15))</f>
        <v>0.51400000000000001</v>
      </c>
      <c r="AQ315" s="38">
        <f>IFERROR(INDEX(AdvancedStats!$A:$AD,MATCH($A315,AdvancedStats!$B:$B,0),COLUMN()-15),INDEX(AdvancedStats!$A:$AD,MATCH($A315&amp;" NCAA",AdvancedStats!$B:$B,0),COLUMN()-15))</f>
        <v>17.3</v>
      </c>
      <c r="AR315" s="38">
        <f>IFERROR(INDEX(AdvancedStats!$A:$AD,MATCH($A315,AdvancedStats!$B:$B,0),COLUMN()-15),INDEX(AdvancedStats!$A:$AD,MATCH($A315&amp;" NCAA",AdvancedStats!$B:$B,0),COLUMN()-15))</f>
        <v>31.6</v>
      </c>
      <c r="AS315" s="38">
        <f>IFERROR(INDEX(AdvancedStats!$A:$AD,MATCH($A315,AdvancedStats!$B:$B,0),COLUMN()-15),INDEX(AdvancedStats!$A:$AD,MATCH($A315&amp;" NCAA",AdvancedStats!$B:$B,0),COLUMN()-15))</f>
        <v>0.28100000000000003</v>
      </c>
      <c r="AT315" s="39">
        <f>IFERROR(INDEX(AdvancedOpponentStats!$A:$AD,MATCH($A315,AdvancedOpponentStats!$B:$B,0),COLUMN()-27),INDEX(AdvancedOpponentStats!$A:$AD,MATCH($A315&amp;" NCAA",AdvancedOpponentStats!$B:$B,0),COLUMN()-27))</f>
        <v>101.6</v>
      </c>
      <c r="AU315" s="39">
        <f>IFERROR(INDEX(AdvancedOpponentStats!$A:$AD,MATCH($A315,AdvancedOpponentStats!$B:$B,0),COLUMN()-27),INDEX(AdvancedOpponentStats!$A:$AD,MATCH($A315&amp;" NCAA",AdvancedOpponentStats!$B:$B,0),COLUMN()-27))</f>
        <v>0.32100000000000001</v>
      </c>
      <c r="AV315" s="39">
        <f>IFERROR(INDEX(AdvancedOpponentStats!$A:$AD,MATCH($A315,AdvancedOpponentStats!$B:$B,0),COLUMN()-27),INDEX(AdvancedOpponentStats!$A:$AD,MATCH($A315&amp;" NCAA",AdvancedOpponentStats!$B:$B,0),COLUMN()-27))</f>
        <v>0.35699999999999998</v>
      </c>
      <c r="AW315" s="39">
        <f>IFERROR(INDEX(AdvancedOpponentStats!$A:$AD,MATCH($A315,AdvancedOpponentStats!$B:$B,0),COLUMN()-27),INDEX(AdvancedOpponentStats!$A:$AD,MATCH($A315&amp;" NCAA",AdvancedOpponentStats!$B:$B,0),COLUMN()-27))</f>
        <v>0.53500000000000003</v>
      </c>
      <c r="AX315" s="39">
        <f>IFERROR(INDEX(AdvancedOpponentStats!$A:$AD,MATCH($A315,AdvancedOpponentStats!$B:$B,0),COLUMN()-27),INDEX(AdvancedOpponentStats!$A:$AD,MATCH($A315&amp;" NCAA",AdvancedOpponentStats!$B:$B,0),COLUMN()-27))</f>
        <v>49.1</v>
      </c>
      <c r="AY315" s="39">
        <f>IFERROR(INDEX(AdvancedOpponentStats!$A:$AD,MATCH($A315,AdvancedOpponentStats!$B:$B,0),COLUMN()-27),INDEX(AdvancedOpponentStats!$A:$AD,MATCH($A315&amp;" NCAA",AdvancedOpponentStats!$B:$B,0),COLUMN()-27))</f>
        <v>54.7</v>
      </c>
      <c r="AZ315" s="39">
        <f>IFERROR(INDEX(AdvancedOpponentStats!$A:$AD,MATCH($A315,AdvancedOpponentStats!$B:$B,0),COLUMN()-27),INDEX(AdvancedOpponentStats!$A:$AD,MATCH($A315&amp;" NCAA",AdvancedOpponentStats!$B:$B,0),COLUMN()-27))</f>
        <v>9.5</v>
      </c>
      <c r="BA315" s="39">
        <f>IFERROR(INDEX(AdvancedOpponentStats!$A:$AD,MATCH($A315,AdvancedOpponentStats!$B:$B,0),COLUMN()-27),INDEX(AdvancedOpponentStats!$A:$AD,MATCH($A315&amp;" NCAA",AdvancedOpponentStats!$B:$B,0),COLUMN()-27))</f>
        <v>8.6999999999999993</v>
      </c>
      <c r="BB315" s="39">
        <f>IFERROR(INDEX(AdvancedOpponentStats!$A:$AD,MATCH($A315,AdvancedOpponentStats!$B:$B,0),COLUMN()-27),INDEX(AdvancedOpponentStats!$A:$AD,MATCH($A315&amp;" NCAA",AdvancedOpponentStats!$B:$B,0),COLUMN()-27))</f>
        <v>0.51100000000000001</v>
      </c>
      <c r="BC315" s="39">
        <f>IFERROR(INDEX(AdvancedOpponentStats!$A:$AD,MATCH($A315,AdvancedOpponentStats!$B:$B,0),COLUMN()-27),INDEX(AdvancedOpponentStats!$A:$AD,MATCH($A315&amp;" NCAA",AdvancedOpponentStats!$B:$B,0),COLUMN()-27))</f>
        <v>17.2</v>
      </c>
      <c r="BD315" s="39">
        <f>IFERROR(INDEX(AdvancedOpponentStats!$A:$AD,MATCH($A315,AdvancedOpponentStats!$B:$B,0),COLUMN()-27),INDEX(AdvancedOpponentStats!$A:$AD,MATCH($A315&amp;" NCAA",AdvancedOpponentStats!$B:$B,0),COLUMN()-27))</f>
        <v>30.1</v>
      </c>
      <c r="BE315" s="39">
        <f>IFERROR(INDEX(AdvancedOpponentStats!$A:$AD,MATCH($A315,AdvancedOpponentStats!$B:$B,0),COLUMN()-27),INDEX(AdvancedOpponentStats!$A:$AD,MATCH($A315&amp;" NCAA",AdvancedOpponentStats!$B:$B,0),COLUMN()-27))</f>
        <v>0.21099999999999999</v>
      </c>
      <c r="BF315" s="41">
        <f>IFERROR(INDEX(TeamRankings!$A:$R,MATCH($A315,TeamRankings!$B:$B,0),COLUMN()-49),INDEX(TeamRankings!$A:$R,MATCH($A315&amp;" NCAA",TeamRankings!$B:$B,0),COLUMN()-49))</f>
        <v>2.57</v>
      </c>
      <c r="BG315" s="41">
        <f>IFERROR(INDEX(TeamRankings!$A:$R,MATCH($A315,TeamRankings!$B:$B,0),COLUMN()-48),INDEX(TeamRankings!$A:$R,MATCH($A315&amp;" NCAA",TeamRankings!$B:$B,0),COLUMN()-48))</f>
        <v>-7.13</v>
      </c>
      <c r="BH315" s="41">
        <f>IFERROR(INDEX(TeamRankings!$A:$R,MATCH($A315,TeamRankings!$B:$B,0),COLUMN()-47),INDEX(TeamRankings!$A:$R,MATCH($A315&amp;" NCAA",TeamRankings!$B:$B,0),COLUMN()-47))</f>
        <v>6.67</v>
      </c>
      <c r="BI315" s="41">
        <f>IFERROR(INDEX(TeamRankings!$A:$R,MATCH($A315,TeamRankings!$B:$B,0),COLUMN()-47),INDEX(TeamRankings!$A:$R,MATCH($A315&amp;" NCAA",TeamRankings!$B:$B,0),COLUMN()-47))</f>
        <v>-12.29</v>
      </c>
      <c r="BJ315" s="41">
        <f>IFERROR(INDEX(TeamRankings!$A:$R,MATCH($A315,TeamRankings!$B:$B,0),COLUMN()-47),INDEX(TeamRankings!$A:$R,MATCH($A315&amp;" NCAA",TeamRankings!$B:$B,0),COLUMN()-47))</f>
        <v>-5.62</v>
      </c>
      <c r="BK315" s="41">
        <f>IFERROR(INDEX(TeamRankings!$A:$R,MATCH($A315,TeamRankings!$B:$B,0),COLUMN()-47),INDEX(TeamRankings!$A:$R,MATCH($A315&amp;" NCAA",TeamRankings!$B:$B,0),COLUMN()-47))</f>
        <v>101.57</v>
      </c>
      <c r="BL315" s="41">
        <f>IFERROR(INDEX(TeamRankings!$A:$R,MATCH($A315,TeamRankings!$B:$B,0),COLUMN()-47),INDEX(TeamRankings!$A:$R,MATCH($A315&amp;" NCAA",TeamRankings!$B:$B,0),COLUMN()-47))</f>
        <v>108.46</v>
      </c>
      <c r="BM315" s="41">
        <f>IFERROR(INDEX(TeamRankings!$A:$R,MATCH($A315,TeamRankings!$B:$B,0),COLUMN()-47),INDEX(TeamRankings!$A:$R,MATCH($A315&amp;" NCAA",TeamRankings!$B:$B,0),COLUMN()-47))</f>
        <v>-6.89</v>
      </c>
      <c r="BN315">
        <f t="shared" si="78"/>
        <v>196</v>
      </c>
      <c r="BO315">
        <f t="shared" si="79"/>
        <v>261</v>
      </c>
      <c r="BP315">
        <f t="shared" si="65"/>
        <v>81.513513513513516</v>
      </c>
      <c r="BQ315" s="41" t="str">
        <f>INDEX(TeamRankings!$A:$R,MATCH($A315,TeamRankings!$B:$B,0),3)</f>
        <v>SWAC</v>
      </c>
      <c r="BR315" s="40">
        <f t="shared" si="66"/>
        <v>3.3000000000000114</v>
      </c>
      <c r="BS315" s="40">
        <f t="shared" si="67"/>
        <v>9.8999999999999977E-2</v>
      </c>
      <c r="BT315" s="40">
        <f t="shared" si="68"/>
        <v>4.0000000000000036E-3</v>
      </c>
      <c r="BU315" s="40">
        <f t="shared" si="69"/>
        <v>1.100000000000001E-2</v>
      </c>
      <c r="BV315" s="40">
        <f t="shared" si="70"/>
        <v>1.7999999999999972</v>
      </c>
      <c r="BW315" s="40">
        <f t="shared" si="71"/>
        <v>0.39999999999999858</v>
      </c>
      <c r="BX315" s="40">
        <f t="shared" si="72"/>
        <v>0.80000000000000071</v>
      </c>
      <c r="BY315" s="40">
        <f t="shared" si="73"/>
        <v>-1.3999999999999995</v>
      </c>
      <c r="BZ315" s="40">
        <f t="shared" si="74"/>
        <v>3.0000000000000027E-3</v>
      </c>
      <c r="CA315" s="40">
        <f t="shared" si="75"/>
        <v>0.10000000000000142</v>
      </c>
      <c r="CB315" s="40">
        <f t="shared" si="76"/>
        <v>1.5</v>
      </c>
      <c r="CC315" s="40">
        <f t="shared" si="77"/>
        <v>7.0000000000000034E-2</v>
      </c>
    </row>
    <row r="316" spans="1:81" x14ac:dyDescent="0.25">
      <c r="A316" t="s">
        <v>436</v>
      </c>
      <c r="B316">
        <f>IFERROR(INDEX(BasicStats!$A:$AH,MATCH($A316,BasicStats!$B:$B,0),COLUMN()+1),INDEX(BasicStats!$A:$AH,MATCH($A316&amp;" NCAA",BasicStats!$B:$B,0),COLUMN()+1))</f>
        <v>34</v>
      </c>
      <c r="C316">
        <f>IFERROR(INDEX(BasicStats!$A:$AH,MATCH($A316,BasicStats!$B:$B,0),COLUMN()+1),INDEX(BasicStats!$A:$AH,MATCH($A316&amp;" NCAA",BasicStats!$B:$B,0),COLUMN()+1))</f>
        <v>24</v>
      </c>
      <c r="D316">
        <f>IFERROR(INDEX(BasicStats!$A:$AH,MATCH($A316,BasicStats!$B:$B,0),COLUMN()+1),INDEX(BasicStats!$A:$AH,MATCH($A316&amp;" NCAA",BasicStats!$B:$B,0),COLUMN()+1))</f>
        <v>10</v>
      </c>
      <c r="E316">
        <f>IFERROR(INDEX(BasicStats!$A:$AH,MATCH($A316,BasicStats!$B:$B,0),COLUMN()+1),INDEX(BasicStats!$A:$AH,MATCH($A316&amp;" NCAA",BasicStats!$B:$B,0),COLUMN()+1))</f>
        <v>0.70599999999999996</v>
      </c>
      <c r="F316">
        <f>IFERROR(INDEX(BasicStats!$A:$AH,MATCH($A316,BasicStats!$B:$B,0),COLUMN()+1),INDEX(BasicStats!$A:$AH,MATCH($A316&amp;" NCAA",BasicStats!$B:$B,0),COLUMN()+1))</f>
        <v>1.54</v>
      </c>
      <c r="G316">
        <f>IFERROR(INDEX(BasicStats!$A:$AH,MATCH($A316,BasicStats!$B:$B,0),COLUMN()+1),INDEX(BasicStats!$A:$AH,MATCH($A316&amp;" NCAA",BasicStats!$B:$B,0),COLUMN()+1))</f>
        <v>-3</v>
      </c>
      <c r="H316">
        <f>IFERROR(INDEX(BasicStats!$A:$AH,MATCH($A316,BasicStats!$B:$B,0),COLUMN()+1),INDEX(BasicStats!$A:$AH,MATCH($A316&amp;" NCAA",BasicStats!$B:$B,0),COLUMN()+1))</f>
        <v>12</v>
      </c>
      <c r="I316">
        <f>IFERROR(INDEX(BasicStats!$A:$AH,MATCH($A316,BasicStats!$B:$B,0),COLUMN()+1),INDEX(BasicStats!$A:$AH,MATCH($A316&amp;" NCAA",BasicStats!$B:$B,0),COLUMN()+1))</f>
        <v>6</v>
      </c>
      <c r="J316">
        <f>IFERROR(INDEX(BasicStats!$A:$AH,MATCH($A316,BasicStats!$B:$B,0),COLUMN()+1),INDEX(BasicStats!$A:$AH,MATCH($A316&amp;" NCAA",BasicStats!$B:$B,0),COLUMN()+1))</f>
        <v>11</v>
      </c>
      <c r="K316">
        <f>IFERROR(INDEX(BasicStats!$A:$AH,MATCH($A316,BasicStats!$B:$B,0),COLUMN()+1),INDEX(BasicStats!$A:$AH,MATCH($A316&amp;" NCAA",BasicStats!$B:$B,0),COLUMN()+1))</f>
        <v>4</v>
      </c>
      <c r="L316">
        <f>IFERROR(INDEX(BasicStats!$A:$AH,MATCH($A316,BasicStats!$B:$B,0),COLUMN()+1),INDEX(BasicStats!$A:$AH,MATCH($A316&amp;" NCAA",BasicStats!$B:$B,0),COLUMN()+1))</f>
        <v>10</v>
      </c>
      <c r="M316">
        <f>IFERROR(INDEX(BasicStats!$A:$AH,MATCH($A316,BasicStats!$B:$B,0),COLUMN()+1),INDEX(BasicStats!$A:$AH,MATCH($A316&amp;" NCAA",BasicStats!$B:$B,0),COLUMN()+1))</f>
        <v>5</v>
      </c>
      <c r="N316">
        <f>IFERROR(INDEX(BasicStats!$A:$AH,MATCH($A316,BasicStats!$B:$B,0),COLUMN()+1),INDEX(BasicStats!$A:$AH,MATCH($A316&amp;" NCAA",BasicStats!$B:$B,0),COLUMN()+1))</f>
        <v>2470</v>
      </c>
      <c r="O316">
        <f>IFERROR(INDEX(BasicStats!$A:$AH,MATCH($A316,BasicStats!$B:$B,0),COLUMN()+1),INDEX(BasicStats!$A:$AH,MATCH($A316&amp;" NCAA",BasicStats!$B:$B,0),COLUMN()+1))</f>
        <v>2204</v>
      </c>
      <c r="P316">
        <f>IFERROR(INDEX(BasicStats!$A:$AH,MATCH($A316,BasicStats!$B:$B,0),COLUMN()+1),INDEX(BasicStats!$A:$AH,MATCH($A316&amp;" NCAA",BasicStats!$B:$B,0),COLUMN()+1))</f>
        <v>0</v>
      </c>
      <c r="Q316">
        <f>IFERROR(INDEX(BasicStats!$A:$AH,MATCH($A316,BasicStats!$B:$B,0),COLUMN()+1),INDEX(BasicStats!$A:$AH,MATCH($A316&amp;" NCAA",BasicStats!$B:$B,0),COLUMN()+1))</f>
        <v>1370</v>
      </c>
      <c r="R316">
        <f>IFERROR(INDEX(BasicStats!$A:$AH,MATCH($A316,BasicStats!$B:$B,0),COLUMN()+1),INDEX(BasicStats!$A:$AH,MATCH($A316&amp;" NCAA",BasicStats!$B:$B,0),COLUMN()+1))</f>
        <v>876</v>
      </c>
      <c r="S316">
        <f>IFERROR(INDEX(BasicStats!$A:$AH,MATCH($A316,BasicStats!$B:$B,0),COLUMN()+1),INDEX(BasicStats!$A:$AH,MATCH($A316&amp;" NCAA",BasicStats!$B:$B,0),COLUMN()+1))</f>
        <v>1971</v>
      </c>
      <c r="T316">
        <f>IFERROR(INDEX(BasicStats!$A:$AH,MATCH($A316,BasicStats!$B:$B,0),COLUMN()+1),INDEX(BasicStats!$A:$AH,MATCH($A316&amp;" NCAA",BasicStats!$B:$B,0),COLUMN()+1))</f>
        <v>0.44400000000000001</v>
      </c>
      <c r="U316">
        <f>IFERROR(INDEX(BasicStats!$A:$AH,MATCH($A316,BasicStats!$B:$B,0),COLUMN()+1),INDEX(BasicStats!$A:$AH,MATCH($A316&amp;" NCAA",BasicStats!$B:$B,0),COLUMN()+1))</f>
        <v>244</v>
      </c>
      <c r="V316">
        <f>IFERROR(INDEX(BasicStats!$A:$AH,MATCH($A316,BasicStats!$B:$B,0),COLUMN()+1),INDEX(BasicStats!$A:$AH,MATCH($A316&amp;" NCAA",BasicStats!$B:$B,0),COLUMN()+1))</f>
        <v>744</v>
      </c>
      <c r="W316">
        <f>IFERROR(INDEX(BasicStats!$A:$AH,MATCH($A316,BasicStats!$B:$B,0),COLUMN()+1),INDEX(BasicStats!$A:$AH,MATCH($A316&amp;" NCAA",BasicStats!$B:$B,0),COLUMN()+1))</f>
        <v>0.32800000000000001</v>
      </c>
      <c r="X316">
        <f>IFERROR(INDEX(BasicStats!$A:$AH,MATCH($A316,BasicStats!$B:$B,0),COLUMN()+1),INDEX(BasicStats!$A:$AH,MATCH($A316&amp;" NCAA",BasicStats!$B:$B,0),COLUMN()+1))</f>
        <v>474</v>
      </c>
      <c r="Y316">
        <f>IFERROR(INDEX(BasicStats!$A:$AH,MATCH($A316,BasicStats!$B:$B,0),COLUMN()+1),INDEX(BasicStats!$A:$AH,MATCH($A316&amp;" NCAA",BasicStats!$B:$B,0),COLUMN()+1))</f>
        <v>694</v>
      </c>
      <c r="Z316">
        <f>IFERROR(INDEX(BasicStats!$A:$AH,MATCH($A316,BasicStats!$B:$B,0),COLUMN()+1),INDEX(BasicStats!$A:$AH,MATCH($A316&amp;" NCAA",BasicStats!$B:$B,0),COLUMN()+1))</f>
        <v>0.68300000000000005</v>
      </c>
      <c r="AA316">
        <f>IFERROR(INDEX(BasicStats!$A:$AH,MATCH($A316,BasicStats!$B:$B,0),COLUMN()+1),INDEX(BasicStats!$A:$AH,MATCH($A316&amp;" NCAA",BasicStats!$B:$B,0),COLUMN()+1))</f>
        <v>409</v>
      </c>
      <c r="AB316">
        <f>IFERROR(INDEX(BasicStats!$A:$AH,MATCH($A316,BasicStats!$B:$B,0),COLUMN()+1),INDEX(BasicStats!$A:$AH,MATCH($A316&amp;" NCAA",BasicStats!$B:$B,0),COLUMN()+1))</f>
        <v>1291</v>
      </c>
      <c r="AC316">
        <f>IFERROR(INDEX(BasicStats!$A:$AH,MATCH($A316,BasicStats!$B:$B,0),COLUMN()+1),INDEX(BasicStats!$A:$AH,MATCH($A316&amp;" NCAA",BasicStats!$B:$B,0),COLUMN()+1))</f>
        <v>493</v>
      </c>
      <c r="AD316">
        <f>IFERROR(INDEX(BasicStats!$A:$AH,MATCH($A316,BasicStats!$B:$B,0),COLUMN()+1),INDEX(BasicStats!$A:$AH,MATCH($A316&amp;" NCAA",BasicStats!$B:$B,0),COLUMN()+1))</f>
        <v>234</v>
      </c>
      <c r="AE316">
        <f>IFERROR(INDEX(BasicStats!$A:$AH,MATCH($A316,BasicStats!$B:$B,0),COLUMN()+1),INDEX(BasicStats!$A:$AH,MATCH($A316&amp;" NCAA",BasicStats!$B:$B,0),COLUMN()+1))</f>
        <v>84</v>
      </c>
      <c r="AF316">
        <f>IFERROR(INDEX(BasicStats!$A:$AH,MATCH($A316,BasicStats!$B:$B,0),COLUMN()+1),INDEX(BasicStats!$A:$AH,MATCH($A316&amp;" NCAA",BasicStats!$B:$B,0),COLUMN()+1))</f>
        <v>455</v>
      </c>
      <c r="AG316" s="38">
        <f>IFERROR(INDEX(AdvancedStats!$A:$AD,MATCH($A316,AdvancedStats!$B:$B,0),COLUMN()-15),INDEX(AdvancedStats!$A:$AD,MATCH($A316&amp;" NCAA",AdvancedStats!$B:$B,0),COLUMN()-15))</f>
        <v>68.5</v>
      </c>
      <c r="AH316" s="38">
        <f>IFERROR(INDEX(AdvancedStats!$A:$AD,MATCH($A316,AdvancedStats!$B:$B,0),COLUMN()-15),INDEX(AdvancedStats!$A:$AD,MATCH($A316&amp;" NCAA",AdvancedStats!$B:$B,0),COLUMN()-15))</f>
        <v>105.3</v>
      </c>
      <c r="AI316" s="38">
        <f>IFERROR(INDEX(AdvancedStats!$A:$AD,MATCH($A316,AdvancedStats!$B:$B,0),COLUMN()-15),INDEX(AdvancedStats!$A:$AD,MATCH($A316&amp;" NCAA",AdvancedStats!$B:$B,0),COLUMN()-15))</f>
        <v>0.35199999999999998</v>
      </c>
      <c r="AJ316" s="38">
        <f>IFERROR(INDEX(AdvancedStats!$A:$AD,MATCH($A316,AdvancedStats!$B:$B,0),COLUMN()-15),INDEX(AdvancedStats!$A:$AD,MATCH($A316&amp;" NCAA",AdvancedStats!$B:$B,0),COLUMN()-15))</f>
        <v>0.377</v>
      </c>
      <c r="AK316" s="38">
        <f>IFERROR(INDEX(AdvancedStats!$A:$AD,MATCH($A316,AdvancedStats!$B:$B,0),COLUMN()-15),INDEX(AdvancedStats!$A:$AD,MATCH($A316&amp;" NCAA",AdvancedStats!$B:$B,0),COLUMN()-15))</f>
        <v>0.53700000000000003</v>
      </c>
      <c r="AL316" s="38">
        <f>IFERROR(INDEX(AdvancedStats!$A:$AD,MATCH($A316,AdvancedStats!$B:$B,0),COLUMN()-15),INDEX(AdvancedStats!$A:$AD,MATCH($A316&amp;" NCAA",AdvancedStats!$B:$B,0),COLUMN()-15))</f>
        <v>54.4</v>
      </c>
      <c r="AM316" s="38">
        <f>IFERROR(INDEX(AdvancedStats!$A:$AD,MATCH($A316,AdvancedStats!$B:$B,0),COLUMN()-15),INDEX(AdvancedStats!$A:$AD,MATCH($A316&amp;" NCAA",AdvancedStats!$B:$B,0),COLUMN()-15))</f>
        <v>56.3</v>
      </c>
      <c r="AN316" s="38">
        <f>IFERROR(INDEX(AdvancedStats!$A:$AD,MATCH($A316,AdvancedStats!$B:$B,0),COLUMN()-15),INDEX(AdvancedStats!$A:$AD,MATCH($A316&amp;" NCAA",AdvancedStats!$B:$B,0),COLUMN()-15))</f>
        <v>10</v>
      </c>
      <c r="AO316" s="38">
        <f>IFERROR(INDEX(AdvancedStats!$A:$AD,MATCH($A316,AdvancedStats!$B:$B,0),COLUMN()-15),INDEX(AdvancedStats!$A:$AD,MATCH($A316&amp;" NCAA",AdvancedStats!$B:$B,0),COLUMN()-15))</f>
        <v>7.7</v>
      </c>
      <c r="AP316" s="38">
        <f>IFERROR(INDEX(AdvancedStats!$A:$AD,MATCH($A316,AdvancedStats!$B:$B,0),COLUMN()-15),INDEX(AdvancedStats!$A:$AD,MATCH($A316&amp;" NCAA",AdvancedStats!$B:$B,0),COLUMN()-15))</f>
        <v>0.50600000000000001</v>
      </c>
      <c r="AQ316" s="38">
        <f>IFERROR(INDEX(AdvancedStats!$A:$AD,MATCH($A316,AdvancedStats!$B:$B,0),COLUMN()-15),INDEX(AdvancedStats!$A:$AD,MATCH($A316&amp;" NCAA",AdvancedStats!$B:$B,0),COLUMN()-15))</f>
        <v>16.5</v>
      </c>
      <c r="AR316" s="38">
        <f>IFERROR(INDEX(AdvancedStats!$A:$AD,MATCH($A316,AdvancedStats!$B:$B,0),COLUMN()-15),INDEX(AdvancedStats!$A:$AD,MATCH($A316&amp;" NCAA",AdvancedStats!$B:$B,0),COLUMN()-15))</f>
        <v>33.700000000000003</v>
      </c>
      <c r="AS316" s="38">
        <f>IFERROR(INDEX(AdvancedStats!$A:$AD,MATCH($A316,AdvancedStats!$B:$B,0),COLUMN()-15),INDEX(AdvancedStats!$A:$AD,MATCH($A316&amp;" NCAA",AdvancedStats!$B:$B,0),COLUMN()-15))</f>
        <v>0.24</v>
      </c>
      <c r="AT316" s="39">
        <f>IFERROR(INDEX(AdvancedOpponentStats!$A:$AD,MATCH($A316,AdvancedOpponentStats!$B:$B,0),COLUMN()-27),INDEX(AdvancedOpponentStats!$A:$AD,MATCH($A316&amp;" NCAA",AdvancedOpponentStats!$B:$B,0),COLUMN()-27))</f>
        <v>93.9</v>
      </c>
      <c r="AU316" s="39">
        <f>IFERROR(INDEX(AdvancedOpponentStats!$A:$AD,MATCH($A316,AdvancedOpponentStats!$B:$B,0),COLUMN()-27),INDEX(AdvancedOpponentStats!$A:$AD,MATCH($A316&amp;" NCAA",AdvancedOpponentStats!$B:$B,0),COLUMN()-27))</f>
        <v>0.38900000000000001</v>
      </c>
      <c r="AV316" s="39">
        <f>IFERROR(INDEX(AdvancedOpponentStats!$A:$AD,MATCH($A316,AdvancedOpponentStats!$B:$B,0),COLUMN()-27),INDEX(AdvancedOpponentStats!$A:$AD,MATCH($A316&amp;" NCAA",AdvancedOpponentStats!$B:$B,0),COLUMN()-27))</f>
        <v>0.39300000000000002</v>
      </c>
      <c r="AW316" s="39">
        <f>IFERROR(INDEX(AdvancedOpponentStats!$A:$AD,MATCH($A316,AdvancedOpponentStats!$B:$B,0),COLUMN()-27),INDEX(AdvancedOpponentStats!$A:$AD,MATCH($A316&amp;" NCAA",AdvancedOpponentStats!$B:$B,0),COLUMN()-27))</f>
        <v>0.51800000000000002</v>
      </c>
      <c r="AX316" s="39">
        <f>IFERROR(INDEX(AdvancedOpponentStats!$A:$AD,MATCH($A316,AdvancedOpponentStats!$B:$B,0),COLUMN()-27),INDEX(AdvancedOpponentStats!$A:$AD,MATCH($A316&amp;" NCAA",AdvancedOpponentStats!$B:$B,0),COLUMN()-27))</f>
        <v>45.6</v>
      </c>
      <c r="AY316" s="39">
        <f>IFERROR(INDEX(AdvancedOpponentStats!$A:$AD,MATCH($A316,AdvancedOpponentStats!$B:$B,0),COLUMN()-27),INDEX(AdvancedOpponentStats!$A:$AD,MATCH($A316&amp;" NCAA",AdvancedOpponentStats!$B:$B,0),COLUMN()-27))</f>
        <v>48.6</v>
      </c>
      <c r="AZ316" s="39">
        <f>IFERROR(INDEX(AdvancedOpponentStats!$A:$AD,MATCH($A316,AdvancedOpponentStats!$B:$B,0),COLUMN()-27),INDEX(AdvancedOpponentStats!$A:$AD,MATCH($A316&amp;" NCAA",AdvancedOpponentStats!$B:$B,0),COLUMN()-27))</f>
        <v>9.1999999999999993</v>
      </c>
      <c r="BA316" s="39">
        <f>IFERROR(INDEX(AdvancedOpponentStats!$A:$AD,MATCH($A316,AdvancedOpponentStats!$B:$B,0),COLUMN()-27),INDEX(AdvancedOpponentStats!$A:$AD,MATCH($A316&amp;" NCAA",AdvancedOpponentStats!$B:$B,0),COLUMN()-27))</f>
        <v>10.8</v>
      </c>
      <c r="BB316" s="39">
        <f>IFERROR(INDEX(AdvancedOpponentStats!$A:$AD,MATCH($A316,AdvancedOpponentStats!$B:$B,0),COLUMN()-27),INDEX(AdvancedOpponentStats!$A:$AD,MATCH($A316&amp;" NCAA",AdvancedOpponentStats!$B:$B,0),COLUMN()-27))</f>
        <v>0.47299999999999998</v>
      </c>
      <c r="BC316" s="39">
        <f>IFERROR(INDEX(AdvancedOpponentStats!$A:$AD,MATCH($A316,AdvancedOpponentStats!$B:$B,0),COLUMN()-27),INDEX(AdvancedOpponentStats!$A:$AD,MATCH($A316&amp;" NCAA",AdvancedOpponentStats!$B:$B,0),COLUMN()-27))</f>
        <v>19</v>
      </c>
      <c r="BD316" s="39">
        <f>IFERROR(INDEX(AdvancedOpponentStats!$A:$AD,MATCH($A316,AdvancedOpponentStats!$B:$B,0),COLUMN()-27),INDEX(AdvancedOpponentStats!$A:$AD,MATCH($A316&amp;" NCAA",AdvancedOpponentStats!$B:$B,0),COLUMN()-27))</f>
        <v>24.1</v>
      </c>
      <c r="BE316" s="39">
        <f>IFERROR(INDEX(AdvancedOpponentStats!$A:$AD,MATCH($A316,AdvancedOpponentStats!$B:$B,0),COLUMN()-27),INDEX(AdvancedOpponentStats!$A:$AD,MATCH($A316&amp;" NCAA",AdvancedOpponentStats!$B:$B,0),COLUMN()-27))</f>
        <v>0.28199999999999997</v>
      </c>
      <c r="BF316" s="41">
        <f>IFERROR(INDEX(TeamRankings!$A:$R,MATCH($A316,TeamRankings!$B:$B,0),COLUMN()-49),INDEX(TeamRankings!$A:$R,MATCH($A316&amp;" NCAA",TeamRankings!$B:$B,0),COLUMN()-49))</f>
        <v>7.82</v>
      </c>
      <c r="BG316" s="41">
        <f>IFERROR(INDEX(TeamRankings!$A:$R,MATCH($A316,TeamRankings!$B:$B,0),COLUMN()-48),INDEX(TeamRankings!$A:$R,MATCH($A316&amp;" NCAA",TeamRankings!$B:$B,0),COLUMN()-48))</f>
        <v>-3</v>
      </c>
      <c r="BH316" s="41">
        <f>IFERROR(INDEX(TeamRankings!$A:$R,MATCH($A316,TeamRankings!$B:$B,0),COLUMN()-47),INDEX(TeamRankings!$A:$R,MATCH($A316&amp;" NCAA",TeamRankings!$B:$B,0),COLUMN()-47))</f>
        <v>-4.8</v>
      </c>
      <c r="BI316" s="41">
        <f>IFERROR(INDEX(TeamRankings!$A:$R,MATCH($A316,TeamRankings!$B:$B,0),COLUMN()-47),INDEX(TeamRankings!$A:$R,MATCH($A316&amp;" NCAA",TeamRankings!$B:$B,0),COLUMN()-47))</f>
        <v>6.33</v>
      </c>
      <c r="BJ316" s="41">
        <f>IFERROR(INDEX(TeamRankings!$A:$R,MATCH($A316,TeamRankings!$B:$B,0),COLUMN()-47),INDEX(TeamRankings!$A:$R,MATCH($A316&amp;" NCAA",TeamRankings!$B:$B,0),COLUMN()-47))</f>
        <v>1.54</v>
      </c>
      <c r="BK316" s="41">
        <f>IFERROR(INDEX(TeamRankings!$A:$R,MATCH($A316,TeamRankings!$B:$B,0),COLUMN()-47),INDEX(TeamRankings!$A:$R,MATCH($A316&amp;" NCAA",TeamRankings!$B:$B,0),COLUMN()-47))</f>
        <v>101.26</v>
      </c>
      <c r="BL316" s="41">
        <f>IFERROR(INDEX(TeamRankings!$A:$R,MATCH($A316,TeamRankings!$B:$B,0),COLUMN()-47),INDEX(TeamRankings!$A:$R,MATCH($A316&amp;" NCAA",TeamRankings!$B:$B,0),COLUMN()-47))</f>
        <v>97.99</v>
      </c>
      <c r="BM316" s="41">
        <f>IFERROR(INDEX(TeamRankings!$A:$R,MATCH($A316,TeamRankings!$B:$B,0),COLUMN()-47),INDEX(TeamRankings!$A:$R,MATCH($A316&amp;" NCAA",TeamRankings!$B:$B,0),COLUMN()-47))</f>
        <v>3.27</v>
      </c>
      <c r="BN316">
        <f t="shared" si="78"/>
        <v>201</v>
      </c>
      <c r="BO316">
        <f t="shared" si="79"/>
        <v>85</v>
      </c>
      <c r="BP316">
        <f t="shared" si="65"/>
        <v>72.647058823529406</v>
      </c>
      <c r="BQ316" s="41" t="str">
        <f>INDEX(TeamRankings!$A:$R,MATCH($A316,TeamRankings!$B:$B,0),3)</f>
        <v>Sun Belt</v>
      </c>
      <c r="BR316" s="40">
        <f t="shared" si="66"/>
        <v>11.399999999999991</v>
      </c>
      <c r="BS316" s="40">
        <f t="shared" si="67"/>
        <v>-3.7000000000000033E-2</v>
      </c>
      <c r="BT316" s="40">
        <f t="shared" si="68"/>
        <v>-1.6000000000000014E-2</v>
      </c>
      <c r="BU316" s="40">
        <f t="shared" si="69"/>
        <v>1.9000000000000017E-2</v>
      </c>
      <c r="BV316" s="40">
        <f t="shared" si="70"/>
        <v>8.7999999999999972</v>
      </c>
      <c r="BW316" s="40">
        <f t="shared" si="71"/>
        <v>7.6999999999999957</v>
      </c>
      <c r="BX316" s="40">
        <f t="shared" si="72"/>
        <v>0.80000000000000071</v>
      </c>
      <c r="BY316" s="40">
        <f t="shared" si="73"/>
        <v>-3.1000000000000005</v>
      </c>
      <c r="BZ316" s="40">
        <f t="shared" si="74"/>
        <v>3.3000000000000029E-2</v>
      </c>
      <c r="CA316" s="40">
        <f t="shared" si="75"/>
        <v>-2.5</v>
      </c>
      <c r="CB316" s="40">
        <f t="shared" si="76"/>
        <v>9.6000000000000014</v>
      </c>
      <c r="CC316" s="40">
        <f t="shared" si="77"/>
        <v>-4.1999999999999982E-2</v>
      </c>
    </row>
    <row r="317" spans="1:81" x14ac:dyDescent="0.25">
      <c r="A317" t="s">
        <v>437</v>
      </c>
      <c r="B317">
        <f>IFERROR(INDEX(BasicStats!$A:$AH,MATCH($A317,BasicStats!$B:$B,0),COLUMN()+1),INDEX(BasicStats!$A:$AH,MATCH($A317&amp;" NCAA",BasicStats!$B:$B,0),COLUMN()+1))</f>
        <v>36</v>
      </c>
      <c r="C317">
        <f>IFERROR(INDEX(BasicStats!$A:$AH,MATCH($A317,BasicStats!$B:$B,0),COLUMN()+1),INDEX(BasicStats!$A:$AH,MATCH($A317&amp;" NCAA",BasicStats!$B:$B,0),COLUMN()+1))</f>
        <v>30</v>
      </c>
      <c r="D317">
        <f>IFERROR(INDEX(BasicStats!$A:$AH,MATCH($A317,BasicStats!$B:$B,0),COLUMN()+1),INDEX(BasicStats!$A:$AH,MATCH($A317&amp;" NCAA",BasicStats!$B:$B,0),COLUMN()+1))</f>
        <v>6</v>
      </c>
      <c r="E317">
        <f>IFERROR(INDEX(BasicStats!$A:$AH,MATCH($A317,BasicStats!$B:$B,0),COLUMN()+1),INDEX(BasicStats!$A:$AH,MATCH($A317&amp;" NCAA",BasicStats!$B:$B,0),COLUMN()+1))</f>
        <v>0.83299999999999996</v>
      </c>
      <c r="F317">
        <f>IFERROR(INDEX(BasicStats!$A:$AH,MATCH($A317,BasicStats!$B:$B,0),COLUMN()+1),INDEX(BasicStats!$A:$AH,MATCH($A317&amp;" NCAA",BasicStats!$B:$B,0),COLUMN()+1))</f>
        <v>22.58</v>
      </c>
      <c r="G317">
        <f>IFERROR(INDEX(BasicStats!$A:$AH,MATCH($A317,BasicStats!$B:$B,0),COLUMN()+1),INDEX(BasicStats!$A:$AH,MATCH($A317&amp;" NCAA",BasicStats!$B:$B,0),COLUMN()+1))</f>
        <v>8.64</v>
      </c>
      <c r="H317">
        <f>IFERROR(INDEX(BasicStats!$A:$AH,MATCH($A317,BasicStats!$B:$B,0),COLUMN()+1),INDEX(BasicStats!$A:$AH,MATCH($A317&amp;" NCAA",BasicStats!$B:$B,0),COLUMN()+1))</f>
        <v>14</v>
      </c>
      <c r="I317">
        <f>IFERROR(INDEX(BasicStats!$A:$AH,MATCH($A317,BasicStats!$B:$B,0),COLUMN()+1),INDEX(BasicStats!$A:$AH,MATCH($A317&amp;" NCAA",BasicStats!$B:$B,0),COLUMN()+1))</f>
        <v>4</v>
      </c>
      <c r="J317">
        <f>IFERROR(INDEX(BasicStats!$A:$AH,MATCH($A317,BasicStats!$B:$B,0),COLUMN()+1),INDEX(BasicStats!$A:$AH,MATCH($A317&amp;" NCAA",BasicStats!$B:$B,0),COLUMN()+1))</f>
        <v>17</v>
      </c>
      <c r="K317">
        <f>IFERROR(INDEX(BasicStats!$A:$AH,MATCH($A317,BasicStats!$B:$B,0),COLUMN()+1),INDEX(BasicStats!$A:$AH,MATCH($A317&amp;" NCAA",BasicStats!$B:$B,0),COLUMN()+1))</f>
        <v>1</v>
      </c>
      <c r="L317">
        <f>IFERROR(INDEX(BasicStats!$A:$AH,MATCH($A317,BasicStats!$B:$B,0),COLUMN()+1),INDEX(BasicStats!$A:$AH,MATCH($A317&amp;" NCAA",BasicStats!$B:$B,0),COLUMN()+1))</f>
        <v>6</v>
      </c>
      <c r="M317">
        <f>IFERROR(INDEX(BasicStats!$A:$AH,MATCH($A317,BasicStats!$B:$B,0),COLUMN()+1),INDEX(BasicStats!$A:$AH,MATCH($A317&amp;" NCAA",BasicStats!$B:$B,0),COLUMN()+1))</f>
        <v>3</v>
      </c>
      <c r="N317">
        <f>IFERROR(INDEX(BasicStats!$A:$AH,MATCH($A317,BasicStats!$B:$B,0),COLUMN()+1),INDEX(BasicStats!$A:$AH,MATCH($A317&amp;" NCAA",BasicStats!$B:$B,0),COLUMN()+1))</f>
        <v>2627</v>
      </c>
      <c r="O317">
        <f>IFERROR(INDEX(BasicStats!$A:$AH,MATCH($A317,BasicStats!$B:$B,0),COLUMN()+1),INDEX(BasicStats!$A:$AH,MATCH($A317&amp;" NCAA",BasicStats!$B:$B,0),COLUMN()+1))</f>
        <v>2125</v>
      </c>
      <c r="P317">
        <f>IFERROR(INDEX(BasicStats!$A:$AH,MATCH($A317,BasicStats!$B:$B,0),COLUMN()+1),INDEX(BasicStats!$A:$AH,MATCH($A317&amp;" NCAA",BasicStats!$B:$B,0),COLUMN()+1))</f>
        <v>0</v>
      </c>
      <c r="Q317">
        <f>IFERROR(INDEX(BasicStats!$A:$AH,MATCH($A317,BasicStats!$B:$B,0),COLUMN()+1),INDEX(BasicStats!$A:$AH,MATCH($A317&amp;" NCAA",BasicStats!$B:$B,0),COLUMN()+1))</f>
        <v>1445</v>
      </c>
      <c r="R317">
        <f>IFERROR(INDEX(BasicStats!$A:$AH,MATCH($A317,BasicStats!$B:$B,0),COLUMN()+1),INDEX(BasicStats!$A:$AH,MATCH($A317&amp;" NCAA",BasicStats!$B:$B,0),COLUMN()+1))</f>
        <v>941</v>
      </c>
      <c r="S317">
        <f>IFERROR(INDEX(BasicStats!$A:$AH,MATCH($A317,BasicStats!$B:$B,0),COLUMN()+1),INDEX(BasicStats!$A:$AH,MATCH($A317&amp;" NCAA",BasicStats!$B:$B,0),COLUMN()+1))</f>
        <v>1996</v>
      </c>
      <c r="T317">
        <f>IFERROR(INDEX(BasicStats!$A:$AH,MATCH($A317,BasicStats!$B:$B,0),COLUMN()+1),INDEX(BasicStats!$A:$AH,MATCH($A317&amp;" NCAA",BasicStats!$B:$B,0),COLUMN()+1))</f>
        <v>0.47099999999999997</v>
      </c>
      <c r="U317">
        <f>IFERROR(INDEX(BasicStats!$A:$AH,MATCH($A317,BasicStats!$B:$B,0),COLUMN()+1),INDEX(BasicStats!$A:$AH,MATCH($A317&amp;" NCAA",BasicStats!$B:$B,0),COLUMN()+1))</f>
        <v>258</v>
      </c>
      <c r="V317">
        <f>IFERROR(INDEX(BasicStats!$A:$AH,MATCH($A317,BasicStats!$B:$B,0),COLUMN()+1),INDEX(BasicStats!$A:$AH,MATCH($A317&amp;" NCAA",BasicStats!$B:$B,0),COLUMN()+1))</f>
        <v>706</v>
      </c>
      <c r="W317">
        <f>IFERROR(INDEX(BasicStats!$A:$AH,MATCH($A317,BasicStats!$B:$B,0),COLUMN()+1),INDEX(BasicStats!$A:$AH,MATCH($A317&amp;" NCAA",BasicStats!$B:$B,0),COLUMN()+1))</f>
        <v>0.36499999999999999</v>
      </c>
      <c r="X317">
        <f>IFERROR(INDEX(BasicStats!$A:$AH,MATCH($A317,BasicStats!$B:$B,0),COLUMN()+1),INDEX(BasicStats!$A:$AH,MATCH($A317&amp;" NCAA",BasicStats!$B:$B,0),COLUMN()+1))</f>
        <v>487</v>
      </c>
      <c r="Y317">
        <f>IFERROR(INDEX(BasicStats!$A:$AH,MATCH($A317,BasicStats!$B:$B,0),COLUMN()+1),INDEX(BasicStats!$A:$AH,MATCH($A317&amp;" NCAA",BasicStats!$B:$B,0),COLUMN()+1))</f>
        <v>666</v>
      </c>
      <c r="Z317">
        <f>IFERROR(INDEX(BasicStats!$A:$AH,MATCH($A317,BasicStats!$B:$B,0),COLUMN()+1),INDEX(BasicStats!$A:$AH,MATCH($A317&amp;" NCAA",BasicStats!$B:$B,0),COLUMN()+1))</f>
        <v>0.73099999999999998</v>
      </c>
      <c r="AA317">
        <f>IFERROR(INDEX(BasicStats!$A:$AH,MATCH($A317,BasicStats!$B:$B,0),COLUMN()+1),INDEX(BasicStats!$A:$AH,MATCH($A317&amp;" NCAA",BasicStats!$B:$B,0),COLUMN()+1))</f>
        <v>305</v>
      </c>
      <c r="AB317">
        <f>IFERROR(INDEX(BasicStats!$A:$AH,MATCH($A317,BasicStats!$B:$B,0),COLUMN()+1),INDEX(BasicStats!$A:$AH,MATCH($A317&amp;" NCAA",BasicStats!$B:$B,0),COLUMN()+1))</f>
        <v>1230</v>
      </c>
      <c r="AC317">
        <f>IFERROR(INDEX(BasicStats!$A:$AH,MATCH($A317,BasicStats!$B:$B,0),COLUMN()+1),INDEX(BasicStats!$A:$AH,MATCH($A317&amp;" NCAA",BasicStats!$B:$B,0),COLUMN()+1))</f>
        <v>481</v>
      </c>
      <c r="AD317">
        <f>IFERROR(INDEX(BasicStats!$A:$AH,MATCH($A317,BasicStats!$B:$B,0),COLUMN()+1),INDEX(BasicStats!$A:$AH,MATCH($A317&amp;" NCAA",BasicStats!$B:$B,0),COLUMN()+1))</f>
        <v>265</v>
      </c>
      <c r="AE317">
        <f>IFERROR(INDEX(BasicStats!$A:$AH,MATCH($A317,BasicStats!$B:$B,0),COLUMN()+1),INDEX(BasicStats!$A:$AH,MATCH($A317&amp;" NCAA",BasicStats!$B:$B,0),COLUMN()+1))</f>
        <v>179</v>
      </c>
      <c r="AF317">
        <f>IFERROR(INDEX(BasicStats!$A:$AH,MATCH($A317,BasicStats!$B:$B,0),COLUMN()+1),INDEX(BasicStats!$A:$AH,MATCH($A317&amp;" NCAA",BasicStats!$B:$B,0),COLUMN()+1))</f>
        <v>442</v>
      </c>
      <c r="AG317" s="38">
        <f>IFERROR(INDEX(AdvancedStats!$A:$AD,MATCH($A317,AdvancedStats!$B:$B,0),COLUMN()-15),INDEX(AdvancedStats!$A:$AD,MATCH($A317&amp;" NCAA",AdvancedStats!$B:$B,0),COLUMN()-15))</f>
        <v>68</v>
      </c>
      <c r="AH317" s="38">
        <f>IFERROR(INDEX(AdvancedStats!$A:$AD,MATCH($A317,AdvancedStats!$B:$B,0),COLUMN()-15),INDEX(AdvancedStats!$A:$AD,MATCH($A317&amp;" NCAA",AdvancedStats!$B:$B,0),COLUMN()-15))</f>
        <v>107</v>
      </c>
      <c r="AI317" s="38">
        <f>IFERROR(INDEX(AdvancedStats!$A:$AD,MATCH($A317,AdvancedStats!$B:$B,0),COLUMN()-15),INDEX(AdvancedStats!$A:$AD,MATCH($A317&amp;" NCAA",AdvancedStats!$B:$B,0),COLUMN()-15))</f>
        <v>0.33400000000000002</v>
      </c>
      <c r="AJ317" s="38">
        <f>IFERROR(INDEX(AdvancedStats!$A:$AD,MATCH($A317,AdvancedStats!$B:$B,0),COLUMN()-15),INDEX(AdvancedStats!$A:$AD,MATCH($A317&amp;" NCAA",AdvancedStats!$B:$B,0),COLUMN()-15))</f>
        <v>0.35399999999999998</v>
      </c>
      <c r="AK317" s="38">
        <f>IFERROR(INDEX(AdvancedStats!$A:$AD,MATCH($A317,AdvancedStats!$B:$B,0),COLUMN()-15),INDEX(AdvancedStats!$A:$AD,MATCH($A317&amp;" NCAA",AdvancedStats!$B:$B,0),COLUMN()-15))</f>
        <v>0.56799999999999995</v>
      </c>
      <c r="AL317" s="38">
        <f>IFERROR(INDEX(AdvancedStats!$A:$AD,MATCH($A317,AdvancedStats!$B:$B,0),COLUMN()-15),INDEX(AdvancedStats!$A:$AD,MATCH($A317&amp;" NCAA",AdvancedStats!$B:$B,0),COLUMN()-15))</f>
        <v>51.1</v>
      </c>
      <c r="AM317" s="38">
        <f>IFERROR(INDEX(AdvancedStats!$A:$AD,MATCH($A317,AdvancedStats!$B:$B,0),COLUMN()-15),INDEX(AdvancedStats!$A:$AD,MATCH($A317&amp;" NCAA",AdvancedStats!$B:$B,0),COLUMN()-15))</f>
        <v>51.1</v>
      </c>
      <c r="AN317" s="38">
        <f>IFERROR(INDEX(AdvancedStats!$A:$AD,MATCH($A317,AdvancedStats!$B:$B,0),COLUMN()-15),INDEX(AdvancedStats!$A:$AD,MATCH($A317&amp;" NCAA",AdvancedStats!$B:$B,0),COLUMN()-15))</f>
        <v>10.8</v>
      </c>
      <c r="AO317" s="38">
        <f>IFERROR(INDEX(AdvancedStats!$A:$AD,MATCH($A317,AdvancedStats!$B:$B,0),COLUMN()-15),INDEX(AdvancedStats!$A:$AD,MATCH($A317&amp;" NCAA",AdvancedStats!$B:$B,0),COLUMN()-15))</f>
        <v>15.5</v>
      </c>
      <c r="AP317" s="38">
        <f>IFERROR(INDEX(AdvancedStats!$A:$AD,MATCH($A317,AdvancedStats!$B:$B,0),COLUMN()-15),INDEX(AdvancedStats!$A:$AD,MATCH($A317&amp;" NCAA",AdvancedStats!$B:$B,0),COLUMN()-15))</f>
        <v>0.53600000000000003</v>
      </c>
      <c r="AQ317" s="38">
        <f>IFERROR(INDEX(AdvancedStats!$A:$AD,MATCH($A317,AdvancedStats!$B:$B,0),COLUMN()-15),INDEX(AdvancedStats!$A:$AD,MATCH($A317&amp;" NCAA",AdvancedStats!$B:$B,0),COLUMN()-15))</f>
        <v>16</v>
      </c>
      <c r="AR317" s="38">
        <f>IFERROR(INDEX(AdvancedStats!$A:$AD,MATCH($A317,AdvancedStats!$B:$B,0),COLUMN()-15),INDEX(AdvancedStats!$A:$AD,MATCH($A317&amp;" NCAA",AdvancedStats!$B:$B,0),COLUMN()-15))</f>
        <v>27</v>
      </c>
      <c r="AS317" s="38">
        <f>IFERROR(INDEX(AdvancedStats!$A:$AD,MATCH($A317,AdvancedStats!$B:$B,0),COLUMN()-15),INDEX(AdvancedStats!$A:$AD,MATCH($A317&amp;" NCAA",AdvancedStats!$B:$B,0),COLUMN()-15))</f>
        <v>0.24399999999999999</v>
      </c>
      <c r="AT317" s="39">
        <f>IFERROR(INDEX(AdvancedOpponentStats!$A:$AD,MATCH($A317,AdvancedOpponentStats!$B:$B,0),COLUMN()-27),INDEX(AdvancedOpponentStats!$A:$AD,MATCH($A317&amp;" NCAA",AdvancedOpponentStats!$B:$B,0),COLUMN()-27))</f>
        <v>86.5</v>
      </c>
      <c r="AU317" s="39">
        <f>IFERROR(INDEX(AdvancedOpponentStats!$A:$AD,MATCH($A317,AdvancedOpponentStats!$B:$B,0),COLUMN()-27),INDEX(AdvancedOpponentStats!$A:$AD,MATCH($A317&amp;" NCAA",AdvancedOpponentStats!$B:$B,0),COLUMN()-27))</f>
        <v>0.36499999999999999</v>
      </c>
      <c r="AV317" s="39">
        <f>IFERROR(INDEX(AdvancedOpponentStats!$A:$AD,MATCH($A317,AdvancedOpponentStats!$B:$B,0),COLUMN()-27),INDEX(AdvancedOpponentStats!$A:$AD,MATCH($A317&amp;" NCAA",AdvancedOpponentStats!$B:$B,0),COLUMN()-27))</f>
        <v>0.4</v>
      </c>
      <c r="AW317" s="39">
        <f>IFERROR(INDEX(AdvancedOpponentStats!$A:$AD,MATCH($A317,AdvancedOpponentStats!$B:$B,0),COLUMN()-27),INDEX(AdvancedOpponentStats!$A:$AD,MATCH($A317&amp;" NCAA",AdvancedOpponentStats!$B:$B,0),COLUMN()-27))</f>
        <v>0.47099999999999997</v>
      </c>
      <c r="AX317" s="39">
        <f>IFERROR(INDEX(AdvancedOpponentStats!$A:$AD,MATCH($A317,AdvancedOpponentStats!$B:$B,0),COLUMN()-27),INDEX(AdvancedOpponentStats!$A:$AD,MATCH($A317&amp;" NCAA",AdvancedOpponentStats!$B:$B,0),COLUMN()-27))</f>
        <v>48.9</v>
      </c>
      <c r="AY317" s="39">
        <f>IFERROR(INDEX(AdvancedOpponentStats!$A:$AD,MATCH($A317,AdvancedOpponentStats!$B:$B,0),COLUMN()-27),INDEX(AdvancedOpponentStats!$A:$AD,MATCH($A317&amp;" NCAA",AdvancedOpponentStats!$B:$B,0),COLUMN()-27))</f>
        <v>49.5</v>
      </c>
      <c r="AZ317" s="39">
        <f>IFERROR(INDEX(AdvancedOpponentStats!$A:$AD,MATCH($A317,AdvancedOpponentStats!$B:$B,0),COLUMN()-27),INDEX(AdvancedOpponentStats!$A:$AD,MATCH($A317&amp;" NCAA",AdvancedOpponentStats!$B:$B,0),COLUMN()-27))</f>
        <v>9.4</v>
      </c>
      <c r="BA317" s="39">
        <f>IFERROR(INDEX(AdvancedOpponentStats!$A:$AD,MATCH($A317,AdvancedOpponentStats!$B:$B,0),COLUMN()-27),INDEX(AdvancedOpponentStats!$A:$AD,MATCH($A317&amp;" NCAA",AdvancedOpponentStats!$B:$B,0),COLUMN()-27))</f>
        <v>6.9</v>
      </c>
      <c r="BB317" s="39">
        <f>IFERROR(INDEX(AdvancedOpponentStats!$A:$AD,MATCH($A317,AdvancedOpponentStats!$B:$B,0),COLUMN()-27),INDEX(AdvancedOpponentStats!$A:$AD,MATCH($A317&amp;" NCAA",AdvancedOpponentStats!$B:$B,0),COLUMN()-27))</f>
        <v>0.42799999999999999</v>
      </c>
      <c r="BC317" s="39">
        <f>IFERROR(INDEX(AdvancedOpponentStats!$A:$AD,MATCH($A317,AdvancedOpponentStats!$B:$B,0),COLUMN()-27),INDEX(AdvancedOpponentStats!$A:$AD,MATCH($A317&amp;" NCAA",AdvancedOpponentStats!$B:$B,0),COLUMN()-27))</f>
        <v>20</v>
      </c>
      <c r="BD317" s="39">
        <f>IFERROR(INDEX(AdvancedOpponentStats!$A:$AD,MATCH($A317,AdvancedOpponentStats!$B:$B,0),COLUMN()-27),INDEX(AdvancedOpponentStats!$A:$AD,MATCH($A317&amp;" NCAA",AdvancedOpponentStats!$B:$B,0),COLUMN()-27))</f>
        <v>27.7</v>
      </c>
      <c r="BE317" s="39">
        <f>IFERROR(INDEX(AdvancedOpponentStats!$A:$AD,MATCH($A317,AdvancedOpponentStats!$B:$B,0),COLUMN()-27),INDEX(AdvancedOpponentStats!$A:$AD,MATCH($A317&amp;" NCAA",AdvancedOpponentStats!$B:$B,0),COLUMN()-27))</f>
        <v>0.251</v>
      </c>
      <c r="BF317" s="41">
        <f>IFERROR(INDEX(TeamRankings!$A:$R,MATCH($A317,TeamRankings!$B:$B,0),COLUMN()-49),INDEX(TeamRankings!$A:$R,MATCH($A317&amp;" NCAA",TeamRankings!$B:$B,0),COLUMN()-49))</f>
        <v>13.94</v>
      </c>
      <c r="BG317" s="41">
        <f>IFERROR(INDEX(TeamRankings!$A:$R,MATCH($A317,TeamRankings!$B:$B,0),COLUMN()-48),INDEX(TeamRankings!$A:$R,MATCH($A317&amp;" NCAA",TeamRankings!$B:$B,0),COLUMN()-48))</f>
        <v>8.64</v>
      </c>
      <c r="BH317" s="41">
        <f>IFERROR(INDEX(TeamRankings!$A:$R,MATCH($A317,TeamRankings!$B:$B,0),COLUMN()-47),INDEX(TeamRankings!$A:$R,MATCH($A317&amp;" NCAA",TeamRankings!$B:$B,0),COLUMN()-47))</f>
        <v>5.48</v>
      </c>
      <c r="BI317" s="41">
        <f>IFERROR(INDEX(TeamRankings!$A:$R,MATCH($A317,TeamRankings!$B:$B,0),COLUMN()-47),INDEX(TeamRankings!$A:$R,MATCH($A317&amp;" NCAA",TeamRankings!$B:$B,0),COLUMN()-47))</f>
        <v>17.100000000000001</v>
      </c>
      <c r="BJ317" s="41">
        <f>IFERROR(INDEX(TeamRankings!$A:$R,MATCH($A317,TeamRankings!$B:$B,0),COLUMN()-47),INDEX(TeamRankings!$A:$R,MATCH($A317&amp;" NCAA",TeamRankings!$B:$B,0),COLUMN()-47))</f>
        <v>22.58</v>
      </c>
      <c r="BK317" s="41">
        <f>IFERROR(INDEX(TeamRankings!$A:$R,MATCH($A317,TeamRankings!$B:$B,0),COLUMN()-47),INDEX(TeamRankings!$A:$R,MATCH($A317&amp;" NCAA",TeamRankings!$B:$B,0),COLUMN()-47))</f>
        <v>114.87</v>
      </c>
      <c r="BL317" s="41">
        <f>IFERROR(INDEX(TeamRankings!$A:$R,MATCH($A317,TeamRankings!$B:$B,0),COLUMN()-47),INDEX(TeamRankings!$A:$R,MATCH($A317&amp;" NCAA",TeamRankings!$B:$B,0),COLUMN()-47))</f>
        <v>81.19</v>
      </c>
      <c r="BM317" s="41">
        <f>IFERROR(INDEX(TeamRankings!$A:$R,MATCH($A317,TeamRankings!$B:$B,0),COLUMN()-47),INDEX(TeamRankings!$A:$R,MATCH($A317&amp;" NCAA",TeamRankings!$B:$B,0),COLUMN()-47))</f>
        <v>33.69</v>
      </c>
      <c r="BN317">
        <f t="shared" si="78"/>
        <v>25</v>
      </c>
      <c r="BO317">
        <f t="shared" si="79"/>
        <v>1</v>
      </c>
      <c r="BP317">
        <f t="shared" si="65"/>
        <v>72.972222222222229</v>
      </c>
      <c r="BQ317" s="41" t="str">
        <f>INDEX(TeamRankings!$A:$R,MATCH($A317,TeamRankings!$B:$B,0),3)</f>
        <v>Big 12</v>
      </c>
      <c r="BR317" s="40">
        <f t="shared" si="66"/>
        <v>20.5</v>
      </c>
      <c r="BS317" s="40">
        <f t="shared" si="67"/>
        <v>-3.0999999999999972E-2</v>
      </c>
      <c r="BT317" s="40">
        <f t="shared" si="68"/>
        <v>-4.6000000000000041E-2</v>
      </c>
      <c r="BU317" s="40">
        <f t="shared" si="69"/>
        <v>9.6999999999999975E-2</v>
      </c>
      <c r="BV317" s="40">
        <f t="shared" si="70"/>
        <v>2.2000000000000028</v>
      </c>
      <c r="BW317" s="40">
        <f t="shared" si="71"/>
        <v>1.6000000000000014</v>
      </c>
      <c r="BX317" s="40">
        <f t="shared" si="72"/>
        <v>1.4000000000000004</v>
      </c>
      <c r="BY317" s="40">
        <f t="shared" si="73"/>
        <v>8.6</v>
      </c>
      <c r="BZ317" s="40">
        <f t="shared" si="74"/>
        <v>0.10800000000000004</v>
      </c>
      <c r="CA317" s="40">
        <f t="shared" si="75"/>
        <v>-4</v>
      </c>
      <c r="CB317" s="40">
        <f t="shared" si="76"/>
        <v>-0.69999999999999929</v>
      </c>
      <c r="CC317" s="40">
        <f t="shared" si="77"/>
        <v>-7.0000000000000062E-3</v>
      </c>
    </row>
    <row r="318" spans="1:81" x14ac:dyDescent="0.25">
      <c r="A318" t="s">
        <v>438</v>
      </c>
      <c r="B318">
        <f>IFERROR(INDEX(BasicStats!$A:$AH,MATCH($A318,BasicStats!$B:$B,0),COLUMN()+1),INDEX(BasicStats!$A:$AH,MATCH($A318&amp;" NCAA",BasicStats!$B:$B,0),COLUMN()+1))</f>
        <v>35</v>
      </c>
      <c r="C318">
        <f>IFERROR(INDEX(BasicStats!$A:$AH,MATCH($A318,BasicStats!$B:$B,0),COLUMN()+1),INDEX(BasicStats!$A:$AH,MATCH($A318&amp;" NCAA",BasicStats!$B:$B,0),COLUMN()+1))</f>
        <v>19</v>
      </c>
      <c r="D318">
        <f>IFERROR(INDEX(BasicStats!$A:$AH,MATCH($A318,BasicStats!$B:$B,0),COLUMN()+1),INDEX(BasicStats!$A:$AH,MATCH($A318&amp;" NCAA",BasicStats!$B:$B,0),COLUMN()+1))</f>
        <v>16</v>
      </c>
      <c r="E318">
        <f>IFERROR(INDEX(BasicStats!$A:$AH,MATCH($A318,BasicStats!$B:$B,0),COLUMN()+1),INDEX(BasicStats!$A:$AH,MATCH($A318&amp;" NCAA",BasicStats!$B:$B,0),COLUMN()+1))</f>
        <v>0.54300000000000004</v>
      </c>
      <c r="F318">
        <f>IFERROR(INDEX(BasicStats!$A:$AH,MATCH($A318,BasicStats!$B:$B,0),COLUMN()+1),INDEX(BasicStats!$A:$AH,MATCH($A318&amp;" NCAA",BasicStats!$B:$B,0),COLUMN()+1))</f>
        <v>15.49</v>
      </c>
      <c r="G318">
        <f>IFERROR(INDEX(BasicStats!$A:$AH,MATCH($A318,BasicStats!$B:$B,0),COLUMN()+1),INDEX(BasicStats!$A:$AH,MATCH($A318&amp;" NCAA",BasicStats!$B:$B,0),COLUMN()+1))</f>
        <v>11.46</v>
      </c>
      <c r="H318">
        <f>IFERROR(INDEX(BasicStats!$A:$AH,MATCH($A318,BasicStats!$B:$B,0),COLUMN()+1),INDEX(BasicStats!$A:$AH,MATCH($A318&amp;" NCAA",BasicStats!$B:$B,0),COLUMN()+1))</f>
        <v>8</v>
      </c>
      <c r="I318">
        <f>IFERROR(INDEX(BasicStats!$A:$AH,MATCH($A318,BasicStats!$B:$B,0),COLUMN()+1),INDEX(BasicStats!$A:$AH,MATCH($A318&amp;" NCAA",BasicStats!$B:$B,0),COLUMN()+1))</f>
        <v>10</v>
      </c>
      <c r="J318">
        <f>IFERROR(INDEX(BasicStats!$A:$AH,MATCH($A318,BasicStats!$B:$B,0),COLUMN()+1),INDEX(BasicStats!$A:$AH,MATCH($A318&amp;" NCAA",BasicStats!$B:$B,0),COLUMN()+1))</f>
        <v>15</v>
      </c>
      <c r="K318">
        <f>IFERROR(INDEX(BasicStats!$A:$AH,MATCH($A318,BasicStats!$B:$B,0),COLUMN()+1),INDEX(BasicStats!$A:$AH,MATCH($A318&amp;" NCAA",BasicStats!$B:$B,0),COLUMN()+1))</f>
        <v>6</v>
      </c>
      <c r="L318">
        <f>IFERROR(INDEX(BasicStats!$A:$AH,MATCH($A318,BasicStats!$B:$B,0),COLUMN()+1),INDEX(BasicStats!$A:$AH,MATCH($A318&amp;" NCAA",BasicStats!$B:$B,0),COLUMN()+1))</f>
        <v>2</v>
      </c>
      <c r="M318">
        <f>IFERROR(INDEX(BasicStats!$A:$AH,MATCH($A318,BasicStats!$B:$B,0),COLUMN()+1),INDEX(BasicStats!$A:$AH,MATCH($A318&amp;" NCAA",BasicStats!$B:$B,0),COLUMN()+1))</f>
        <v>8</v>
      </c>
      <c r="N318">
        <f>IFERROR(INDEX(BasicStats!$A:$AH,MATCH($A318,BasicStats!$B:$B,0),COLUMN()+1),INDEX(BasicStats!$A:$AH,MATCH($A318&amp;" NCAA",BasicStats!$B:$B,0),COLUMN()+1))</f>
        <v>2489</v>
      </c>
      <c r="O318">
        <f>IFERROR(INDEX(BasicStats!$A:$AH,MATCH($A318,BasicStats!$B:$B,0),COLUMN()+1),INDEX(BasicStats!$A:$AH,MATCH($A318&amp;" NCAA",BasicStats!$B:$B,0),COLUMN()+1))</f>
        <v>2348</v>
      </c>
      <c r="P318">
        <f>IFERROR(INDEX(BasicStats!$A:$AH,MATCH($A318,BasicStats!$B:$B,0),COLUMN()+1),INDEX(BasicStats!$A:$AH,MATCH($A318&amp;" NCAA",BasicStats!$B:$B,0),COLUMN()+1))</f>
        <v>0</v>
      </c>
      <c r="Q318">
        <f>IFERROR(INDEX(BasicStats!$A:$AH,MATCH($A318,BasicStats!$B:$B,0),COLUMN()+1),INDEX(BasicStats!$A:$AH,MATCH($A318&amp;" NCAA",BasicStats!$B:$B,0),COLUMN()+1))</f>
        <v>1415</v>
      </c>
      <c r="R318">
        <f>IFERROR(INDEX(BasicStats!$A:$AH,MATCH($A318,BasicStats!$B:$B,0),COLUMN()+1),INDEX(BasicStats!$A:$AH,MATCH($A318&amp;" NCAA",BasicStats!$B:$B,0),COLUMN()+1))</f>
        <v>878</v>
      </c>
      <c r="S318">
        <f>IFERROR(INDEX(BasicStats!$A:$AH,MATCH($A318,BasicStats!$B:$B,0),COLUMN()+1),INDEX(BasicStats!$A:$AH,MATCH($A318&amp;" NCAA",BasicStats!$B:$B,0),COLUMN()+1))</f>
        <v>2029</v>
      </c>
      <c r="T318">
        <f>IFERROR(INDEX(BasicStats!$A:$AH,MATCH($A318,BasicStats!$B:$B,0),COLUMN()+1),INDEX(BasicStats!$A:$AH,MATCH($A318&amp;" NCAA",BasicStats!$B:$B,0),COLUMN()+1))</f>
        <v>0.433</v>
      </c>
      <c r="U318">
        <f>IFERROR(INDEX(BasicStats!$A:$AH,MATCH($A318,BasicStats!$B:$B,0),COLUMN()+1),INDEX(BasicStats!$A:$AH,MATCH($A318&amp;" NCAA",BasicStats!$B:$B,0),COLUMN()+1))</f>
        <v>307</v>
      </c>
      <c r="V318">
        <f>IFERROR(INDEX(BasicStats!$A:$AH,MATCH($A318,BasicStats!$B:$B,0),COLUMN()+1),INDEX(BasicStats!$A:$AH,MATCH($A318&amp;" NCAA",BasicStats!$B:$B,0),COLUMN()+1))</f>
        <v>882</v>
      </c>
      <c r="W318">
        <f>IFERROR(INDEX(BasicStats!$A:$AH,MATCH($A318,BasicStats!$B:$B,0),COLUMN()+1),INDEX(BasicStats!$A:$AH,MATCH($A318&amp;" NCAA",BasicStats!$B:$B,0),COLUMN()+1))</f>
        <v>0.34799999999999998</v>
      </c>
      <c r="X318">
        <f>IFERROR(INDEX(BasicStats!$A:$AH,MATCH($A318,BasicStats!$B:$B,0),COLUMN()+1),INDEX(BasicStats!$A:$AH,MATCH($A318&amp;" NCAA",BasicStats!$B:$B,0),COLUMN()+1))</f>
        <v>426</v>
      </c>
      <c r="Y318">
        <f>IFERROR(INDEX(BasicStats!$A:$AH,MATCH($A318,BasicStats!$B:$B,0),COLUMN()+1),INDEX(BasicStats!$A:$AH,MATCH($A318&amp;" NCAA",BasicStats!$B:$B,0),COLUMN()+1))</f>
        <v>609</v>
      </c>
      <c r="Z318">
        <f>IFERROR(INDEX(BasicStats!$A:$AH,MATCH($A318,BasicStats!$B:$B,0),COLUMN()+1),INDEX(BasicStats!$A:$AH,MATCH($A318&amp;" NCAA",BasicStats!$B:$B,0),COLUMN()+1))</f>
        <v>0.7</v>
      </c>
      <c r="AA318">
        <f>IFERROR(INDEX(BasicStats!$A:$AH,MATCH($A318,BasicStats!$B:$B,0),COLUMN()+1),INDEX(BasicStats!$A:$AH,MATCH($A318&amp;" NCAA",BasicStats!$B:$B,0),COLUMN()+1))</f>
        <v>348</v>
      </c>
      <c r="AB318">
        <f>IFERROR(INDEX(BasicStats!$A:$AH,MATCH($A318,BasicStats!$B:$B,0),COLUMN()+1),INDEX(BasicStats!$A:$AH,MATCH($A318&amp;" NCAA",BasicStats!$B:$B,0),COLUMN()+1))</f>
        <v>1191</v>
      </c>
      <c r="AC318">
        <f>IFERROR(INDEX(BasicStats!$A:$AH,MATCH($A318,BasicStats!$B:$B,0),COLUMN()+1),INDEX(BasicStats!$A:$AH,MATCH($A318&amp;" NCAA",BasicStats!$B:$B,0),COLUMN()+1))</f>
        <v>447</v>
      </c>
      <c r="AD318">
        <f>IFERROR(INDEX(BasicStats!$A:$AH,MATCH($A318,BasicStats!$B:$B,0),COLUMN()+1),INDEX(BasicStats!$A:$AH,MATCH($A318&amp;" NCAA",BasicStats!$B:$B,0),COLUMN()+1))</f>
        <v>214</v>
      </c>
      <c r="AE318">
        <f>IFERROR(INDEX(BasicStats!$A:$AH,MATCH($A318,BasicStats!$B:$B,0),COLUMN()+1),INDEX(BasicStats!$A:$AH,MATCH($A318&amp;" NCAA",BasicStats!$B:$B,0),COLUMN()+1))</f>
        <v>145</v>
      </c>
      <c r="AF318">
        <f>IFERROR(INDEX(BasicStats!$A:$AH,MATCH($A318,BasicStats!$B:$B,0),COLUMN()+1),INDEX(BasicStats!$A:$AH,MATCH($A318&amp;" NCAA",BasicStats!$B:$B,0),COLUMN()+1))</f>
        <v>381</v>
      </c>
      <c r="AG318" s="38">
        <f>IFERROR(INDEX(AdvancedStats!$A:$AD,MATCH($A318,AdvancedStats!$B:$B,0),COLUMN()-15),INDEX(AdvancedStats!$A:$AD,MATCH($A318&amp;" NCAA",AdvancedStats!$B:$B,0),COLUMN()-15))</f>
        <v>66.2</v>
      </c>
      <c r="AH318" s="38">
        <f>IFERROR(INDEX(AdvancedStats!$A:$AD,MATCH($A318,AdvancedStats!$B:$B,0),COLUMN()-15),INDEX(AdvancedStats!$A:$AD,MATCH($A318&amp;" NCAA",AdvancedStats!$B:$B,0),COLUMN()-15))</f>
        <v>106.2</v>
      </c>
      <c r="AI318" s="38">
        <f>IFERROR(INDEX(AdvancedStats!$A:$AD,MATCH($A318,AdvancedStats!$B:$B,0),COLUMN()-15),INDEX(AdvancedStats!$A:$AD,MATCH($A318&amp;" NCAA",AdvancedStats!$B:$B,0),COLUMN()-15))</f>
        <v>0.3</v>
      </c>
      <c r="AJ318" s="38">
        <f>IFERROR(INDEX(AdvancedStats!$A:$AD,MATCH($A318,AdvancedStats!$B:$B,0),COLUMN()-15),INDEX(AdvancedStats!$A:$AD,MATCH($A318&amp;" NCAA",AdvancedStats!$B:$B,0),COLUMN()-15))</f>
        <v>0.435</v>
      </c>
      <c r="AK318" s="38">
        <f>IFERROR(INDEX(AdvancedStats!$A:$AD,MATCH($A318,AdvancedStats!$B:$B,0),COLUMN()-15),INDEX(AdvancedStats!$A:$AD,MATCH($A318&amp;" NCAA",AdvancedStats!$B:$B,0),COLUMN()-15))</f>
        <v>0.53700000000000003</v>
      </c>
      <c r="AL318" s="38">
        <f>IFERROR(INDEX(AdvancedStats!$A:$AD,MATCH($A318,AdvancedStats!$B:$B,0),COLUMN()-15),INDEX(AdvancedStats!$A:$AD,MATCH($A318&amp;" NCAA",AdvancedStats!$B:$B,0),COLUMN()-15))</f>
        <v>49.3</v>
      </c>
      <c r="AM318" s="38">
        <f>IFERROR(INDEX(AdvancedStats!$A:$AD,MATCH($A318,AdvancedStats!$B:$B,0),COLUMN()-15),INDEX(AdvancedStats!$A:$AD,MATCH($A318&amp;" NCAA",AdvancedStats!$B:$B,0),COLUMN()-15))</f>
        <v>50.9</v>
      </c>
      <c r="AN318" s="38">
        <f>IFERROR(INDEX(AdvancedStats!$A:$AD,MATCH($A318,AdvancedStats!$B:$B,0),COLUMN()-15),INDEX(AdvancedStats!$A:$AD,MATCH($A318&amp;" NCAA",AdvancedStats!$B:$B,0),COLUMN()-15))</f>
        <v>9.1</v>
      </c>
      <c r="AO318" s="38">
        <f>IFERROR(INDEX(AdvancedStats!$A:$AD,MATCH($A318,AdvancedStats!$B:$B,0),COLUMN()-15),INDEX(AdvancedStats!$A:$AD,MATCH($A318&amp;" NCAA",AdvancedStats!$B:$B,0),COLUMN()-15))</f>
        <v>11.5</v>
      </c>
      <c r="AP318" s="38">
        <f>IFERROR(INDEX(AdvancedStats!$A:$AD,MATCH($A318,AdvancedStats!$B:$B,0),COLUMN()-15),INDEX(AdvancedStats!$A:$AD,MATCH($A318&amp;" NCAA",AdvancedStats!$B:$B,0),COLUMN()-15))</f>
        <v>0.50800000000000001</v>
      </c>
      <c r="AQ318" s="38">
        <f>IFERROR(INDEX(AdvancedStats!$A:$AD,MATCH($A318,AdvancedStats!$B:$B,0),COLUMN()-15),INDEX(AdvancedStats!$A:$AD,MATCH($A318&amp;" NCAA",AdvancedStats!$B:$B,0),COLUMN()-15))</f>
        <v>14.1</v>
      </c>
      <c r="AR318" s="38">
        <f>IFERROR(INDEX(AdvancedStats!$A:$AD,MATCH($A318,AdvancedStats!$B:$B,0),COLUMN()-15),INDEX(AdvancedStats!$A:$AD,MATCH($A318&amp;" NCAA",AdvancedStats!$B:$B,0),COLUMN()-15))</f>
        <v>28.7</v>
      </c>
      <c r="AS318" s="38">
        <f>IFERROR(INDEX(AdvancedStats!$A:$AD,MATCH($A318,AdvancedStats!$B:$B,0),COLUMN()-15),INDEX(AdvancedStats!$A:$AD,MATCH($A318&amp;" NCAA",AdvancedStats!$B:$B,0),COLUMN()-15))</f>
        <v>0.21</v>
      </c>
      <c r="AT318" s="39">
        <f>IFERROR(INDEX(AdvancedOpponentStats!$A:$AD,MATCH($A318,AdvancedOpponentStats!$B:$B,0),COLUMN()-27),INDEX(AdvancedOpponentStats!$A:$AD,MATCH($A318&amp;" NCAA",AdvancedOpponentStats!$B:$B,0),COLUMN()-27))</f>
        <v>100.2</v>
      </c>
      <c r="AU318" s="39">
        <f>IFERROR(INDEX(AdvancedOpponentStats!$A:$AD,MATCH($A318,AdvancedOpponentStats!$B:$B,0),COLUMN()-27),INDEX(AdvancedOpponentStats!$A:$AD,MATCH($A318&amp;" NCAA",AdvancedOpponentStats!$B:$B,0),COLUMN()-27))</f>
        <v>0.3</v>
      </c>
      <c r="AV318" s="39">
        <f>IFERROR(INDEX(AdvancedOpponentStats!$A:$AD,MATCH($A318,AdvancedOpponentStats!$B:$B,0),COLUMN()-27),INDEX(AdvancedOpponentStats!$A:$AD,MATCH($A318&amp;" NCAA",AdvancedOpponentStats!$B:$B,0),COLUMN()-27))</f>
        <v>0.36</v>
      </c>
      <c r="AW318" s="39">
        <f>IFERROR(INDEX(AdvancedOpponentStats!$A:$AD,MATCH($A318,AdvancedOpponentStats!$B:$B,0),COLUMN()-27),INDEX(AdvancedOpponentStats!$A:$AD,MATCH($A318&amp;" NCAA",AdvancedOpponentStats!$B:$B,0),COLUMN()-27))</f>
        <v>0.52200000000000002</v>
      </c>
      <c r="AX318" s="39">
        <f>IFERROR(INDEX(AdvancedOpponentStats!$A:$AD,MATCH($A318,AdvancedOpponentStats!$B:$B,0),COLUMN()-27),INDEX(AdvancedOpponentStats!$A:$AD,MATCH($A318&amp;" NCAA",AdvancedOpponentStats!$B:$B,0),COLUMN()-27))</f>
        <v>50.7</v>
      </c>
      <c r="AY318" s="39">
        <f>IFERROR(INDEX(AdvancedOpponentStats!$A:$AD,MATCH($A318,AdvancedOpponentStats!$B:$B,0),COLUMN()-27),INDEX(AdvancedOpponentStats!$A:$AD,MATCH($A318&amp;" NCAA",AdvancedOpponentStats!$B:$B,0),COLUMN()-27))</f>
        <v>47.1</v>
      </c>
      <c r="AZ318" s="39">
        <f>IFERROR(INDEX(AdvancedOpponentStats!$A:$AD,MATCH($A318,AdvancedOpponentStats!$B:$B,0),COLUMN()-27),INDEX(AdvancedOpponentStats!$A:$AD,MATCH($A318&amp;" NCAA",AdvancedOpponentStats!$B:$B,0),COLUMN()-27))</f>
        <v>7.6</v>
      </c>
      <c r="BA318" s="39">
        <f>IFERROR(INDEX(AdvancedOpponentStats!$A:$AD,MATCH($A318,AdvancedOpponentStats!$B:$B,0),COLUMN()-27),INDEX(AdvancedOpponentStats!$A:$AD,MATCH($A318&amp;" NCAA",AdvancedOpponentStats!$B:$B,0),COLUMN()-27))</f>
        <v>10</v>
      </c>
      <c r="BB318" s="39">
        <f>IFERROR(INDEX(AdvancedOpponentStats!$A:$AD,MATCH($A318,AdvancedOpponentStats!$B:$B,0),COLUMN()-27),INDEX(AdvancedOpponentStats!$A:$AD,MATCH($A318&amp;" NCAA",AdvancedOpponentStats!$B:$B,0),COLUMN()-27))</f>
        <v>0.49299999999999999</v>
      </c>
      <c r="BC318" s="39">
        <f>IFERROR(INDEX(AdvancedOpponentStats!$A:$AD,MATCH($A318,AdvancedOpponentStats!$B:$B,0),COLUMN()-27),INDEX(AdvancedOpponentStats!$A:$AD,MATCH($A318&amp;" NCAA",AdvancedOpponentStats!$B:$B,0),COLUMN()-27))</f>
        <v>16.5</v>
      </c>
      <c r="BD318" s="39">
        <f>IFERROR(INDEX(AdvancedOpponentStats!$A:$AD,MATCH($A318,AdvancedOpponentStats!$B:$B,0),COLUMN()-27),INDEX(AdvancedOpponentStats!$A:$AD,MATCH($A318&amp;" NCAA",AdvancedOpponentStats!$B:$B,0),COLUMN()-27))</f>
        <v>29.8</v>
      </c>
      <c r="BE318" s="39">
        <f>IFERROR(INDEX(AdvancedOpponentStats!$A:$AD,MATCH($A318,AdvancedOpponentStats!$B:$B,0),COLUMN()-27),INDEX(AdvancedOpponentStats!$A:$AD,MATCH($A318&amp;" NCAA",AdvancedOpponentStats!$B:$B,0),COLUMN()-27))</f>
        <v>0.20699999999999999</v>
      </c>
      <c r="BF318" s="41">
        <f>IFERROR(INDEX(TeamRankings!$A:$R,MATCH($A318,TeamRankings!$B:$B,0),COLUMN()-49),INDEX(TeamRankings!$A:$R,MATCH($A318&amp;" NCAA",TeamRankings!$B:$B,0),COLUMN()-49))</f>
        <v>4.03</v>
      </c>
      <c r="BG318" s="41">
        <f>IFERROR(INDEX(TeamRankings!$A:$R,MATCH($A318,TeamRankings!$B:$B,0),COLUMN()-48),INDEX(TeamRankings!$A:$R,MATCH($A318&amp;" NCAA",TeamRankings!$B:$B,0),COLUMN()-48))</f>
        <v>11.46</v>
      </c>
      <c r="BH318" s="41">
        <f>IFERROR(INDEX(TeamRankings!$A:$R,MATCH($A318,TeamRankings!$B:$B,0),COLUMN()-47),INDEX(TeamRankings!$A:$R,MATCH($A318&amp;" NCAA",TeamRankings!$B:$B,0),COLUMN()-47))</f>
        <v>4.91</v>
      </c>
      <c r="BI318" s="41">
        <f>IFERROR(INDEX(TeamRankings!$A:$R,MATCH($A318,TeamRankings!$B:$B,0),COLUMN()-47),INDEX(TeamRankings!$A:$R,MATCH($A318&amp;" NCAA",TeamRankings!$B:$B,0),COLUMN()-47))</f>
        <v>10.58</v>
      </c>
      <c r="BJ318" s="41">
        <f>IFERROR(INDEX(TeamRankings!$A:$R,MATCH($A318,TeamRankings!$B:$B,0),COLUMN()-47),INDEX(TeamRankings!$A:$R,MATCH($A318&amp;" NCAA",TeamRankings!$B:$B,0),COLUMN()-47))</f>
        <v>15.49</v>
      </c>
      <c r="BK318" s="41">
        <f>IFERROR(INDEX(TeamRankings!$A:$R,MATCH($A318,TeamRankings!$B:$B,0),COLUMN()-47),INDEX(TeamRankings!$A:$R,MATCH($A318&amp;" NCAA",TeamRankings!$B:$B,0),COLUMN()-47))</f>
        <v>114.89</v>
      </c>
      <c r="BL318" s="41">
        <f>IFERROR(INDEX(TeamRankings!$A:$R,MATCH($A318,TeamRankings!$B:$B,0),COLUMN()-47),INDEX(TeamRankings!$A:$R,MATCH($A318&amp;" NCAA",TeamRankings!$B:$B,0),COLUMN()-47))</f>
        <v>91.92</v>
      </c>
      <c r="BM318" s="41">
        <f>IFERROR(INDEX(TeamRankings!$A:$R,MATCH($A318,TeamRankings!$B:$B,0),COLUMN()-47),INDEX(TeamRankings!$A:$R,MATCH($A318&amp;" NCAA",TeamRankings!$B:$B,0),COLUMN()-47))</f>
        <v>22.97</v>
      </c>
      <c r="BN318">
        <f t="shared" si="78"/>
        <v>24</v>
      </c>
      <c r="BO318">
        <f t="shared" si="79"/>
        <v>31</v>
      </c>
      <c r="BP318">
        <f t="shared" si="65"/>
        <v>71.114285714285714</v>
      </c>
      <c r="BQ318" s="41" t="str">
        <f>INDEX(TeamRankings!$A:$R,MATCH($A318,TeamRankings!$B:$B,0),3)</f>
        <v>Big 12</v>
      </c>
      <c r="BR318" s="40">
        <f t="shared" si="66"/>
        <v>6</v>
      </c>
      <c r="BS318" s="40">
        <f t="shared" si="67"/>
        <v>0</v>
      </c>
      <c r="BT318" s="40">
        <f t="shared" si="68"/>
        <v>7.5000000000000011E-2</v>
      </c>
      <c r="BU318" s="40">
        <f t="shared" si="69"/>
        <v>1.5000000000000013E-2</v>
      </c>
      <c r="BV318" s="40">
        <f t="shared" si="70"/>
        <v>-1.4000000000000057</v>
      </c>
      <c r="BW318" s="40">
        <f t="shared" si="71"/>
        <v>3.7999999999999972</v>
      </c>
      <c r="BX318" s="40">
        <f t="shared" si="72"/>
        <v>1.5</v>
      </c>
      <c r="BY318" s="40">
        <f t="shared" si="73"/>
        <v>1.5</v>
      </c>
      <c r="BZ318" s="40">
        <f t="shared" si="74"/>
        <v>1.5000000000000013E-2</v>
      </c>
      <c r="CA318" s="40">
        <f t="shared" si="75"/>
        <v>-2.4000000000000004</v>
      </c>
      <c r="CB318" s="40">
        <f t="shared" si="76"/>
        <v>-1.1000000000000014</v>
      </c>
      <c r="CC318" s="40">
        <f t="shared" si="77"/>
        <v>3.0000000000000027E-3</v>
      </c>
    </row>
    <row r="319" spans="1:81" x14ac:dyDescent="0.25">
      <c r="A319" t="s">
        <v>439</v>
      </c>
      <c r="B319">
        <f>IFERROR(INDEX(BasicStats!$A:$AH,MATCH($A319,BasicStats!$B:$B,0),COLUMN()+1),INDEX(BasicStats!$A:$AH,MATCH($A319&amp;" NCAA",BasicStats!$B:$B,0),COLUMN()+1))</f>
        <v>33</v>
      </c>
      <c r="C319">
        <f>IFERROR(INDEX(BasicStats!$A:$AH,MATCH($A319,BasicStats!$B:$B,0),COLUMN()+1),INDEX(BasicStats!$A:$AH,MATCH($A319&amp;" NCAA",BasicStats!$B:$B,0),COLUMN()+1))</f>
        <v>25</v>
      </c>
      <c r="D319">
        <f>IFERROR(INDEX(BasicStats!$A:$AH,MATCH($A319,BasicStats!$B:$B,0),COLUMN()+1),INDEX(BasicStats!$A:$AH,MATCH($A319&amp;" NCAA",BasicStats!$B:$B,0),COLUMN()+1))</f>
        <v>8</v>
      </c>
      <c r="E319">
        <f>IFERROR(INDEX(BasicStats!$A:$AH,MATCH($A319,BasicStats!$B:$B,0),COLUMN()+1),INDEX(BasicStats!$A:$AH,MATCH($A319&amp;" NCAA",BasicStats!$B:$B,0),COLUMN()+1))</f>
        <v>0.75800000000000001</v>
      </c>
      <c r="F319">
        <f>IFERROR(INDEX(BasicStats!$A:$AH,MATCH($A319,BasicStats!$B:$B,0),COLUMN()+1),INDEX(BasicStats!$A:$AH,MATCH($A319&amp;" NCAA",BasicStats!$B:$B,0),COLUMN()+1))</f>
        <v>8.25</v>
      </c>
      <c r="G319">
        <f>IFERROR(INDEX(BasicStats!$A:$AH,MATCH($A319,BasicStats!$B:$B,0),COLUMN()+1),INDEX(BasicStats!$A:$AH,MATCH($A319&amp;" NCAA",BasicStats!$B:$B,0),COLUMN()+1))</f>
        <v>0.75</v>
      </c>
      <c r="H319">
        <f>IFERROR(INDEX(BasicStats!$A:$AH,MATCH($A319,BasicStats!$B:$B,0),COLUMN()+1),INDEX(BasicStats!$A:$AH,MATCH($A319&amp;" NCAA",BasicStats!$B:$B,0),COLUMN()+1))</f>
        <v>13</v>
      </c>
      <c r="I319">
        <f>IFERROR(INDEX(BasicStats!$A:$AH,MATCH($A319,BasicStats!$B:$B,0),COLUMN()+1),INDEX(BasicStats!$A:$AH,MATCH($A319&amp;" NCAA",BasicStats!$B:$B,0),COLUMN()+1))</f>
        <v>5</v>
      </c>
      <c r="J319">
        <f>IFERROR(INDEX(BasicStats!$A:$AH,MATCH($A319,BasicStats!$B:$B,0),COLUMN()+1),INDEX(BasicStats!$A:$AH,MATCH($A319&amp;" NCAA",BasicStats!$B:$B,0),COLUMN()+1))</f>
        <v>14</v>
      </c>
      <c r="K319">
        <f>IFERROR(INDEX(BasicStats!$A:$AH,MATCH($A319,BasicStats!$B:$B,0),COLUMN()+1),INDEX(BasicStats!$A:$AH,MATCH($A319&amp;" NCAA",BasicStats!$B:$B,0),COLUMN()+1))</f>
        <v>2</v>
      </c>
      <c r="L319">
        <f>IFERROR(INDEX(BasicStats!$A:$AH,MATCH($A319,BasicStats!$B:$B,0),COLUMN()+1),INDEX(BasicStats!$A:$AH,MATCH($A319&amp;" NCAA",BasicStats!$B:$B,0),COLUMN()+1))</f>
        <v>8</v>
      </c>
      <c r="M319">
        <f>IFERROR(INDEX(BasicStats!$A:$AH,MATCH($A319,BasicStats!$B:$B,0),COLUMN()+1),INDEX(BasicStats!$A:$AH,MATCH($A319&amp;" NCAA",BasicStats!$B:$B,0),COLUMN()+1))</f>
        <v>5</v>
      </c>
      <c r="N319">
        <f>IFERROR(INDEX(BasicStats!$A:$AH,MATCH($A319,BasicStats!$B:$B,0),COLUMN()+1),INDEX(BasicStats!$A:$AH,MATCH($A319&amp;" NCAA",BasicStats!$B:$B,0),COLUMN()+1))</f>
        <v>2537</v>
      </c>
      <c r="O319">
        <f>IFERROR(INDEX(BasicStats!$A:$AH,MATCH($A319,BasicStats!$B:$B,0),COLUMN()+1),INDEX(BasicStats!$A:$AH,MATCH($A319&amp;" NCAA",BasicStats!$B:$B,0),COLUMN()+1))</f>
        <v>2256</v>
      </c>
      <c r="P319">
        <f>IFERROR(INDEX(BasicStats!$A:$AH,MATCH($A319,BasicStats!$B:$B,0),COLUMN()+1),INDEX(BasicStats!$A:$AH,MATCH($A319&amp;" NCAA",BasicStats!$B:$B,0),COLUMN()+1))</f>
        <v>0</v>
      </c>
      <c r="Q319">
        <f>IFERROR(INDEX(BasicStats!$A:$AH,MATCH($A319,BasicStats!$B:$B,0),COLUMN()+1),INDEX(BasicStats!$A:$AH,MATCH($A319&amp;" NCAA",BasicStats!$B:$B,0),COLUMN()+1))</f>
        <v>1330</v>
      </c>
      <c r="R319">
        <f>IFERROR(INDEX(BasicStats!$A:$AH,MATCH($A319,BasicStats!$B:$B,0),COLUMN()+1),INDEX(BasicStats!$A:$AH,MATCH($A319&amp;" NCAA",BasicStats!$B:$B,0),COLUMN()+1))</f>
        <v>901</v>
      </c>
      <c r="S319">
        <f>IFERROR(INDEX(BasicStats!$A:$AH,MATCH($A319,BasicStats!$B:$B,0),COLUMN()+1),INDEX(BasicStats!$A:$AH,MATCH($A319&amp;" NCAA",BasicStats!$B:$B,0),COLUMN()+1))</f>
        <v>1990</v>
      </c>
      <c r="T319">
        <f>IFERROR(INDEX(BasicStats!$A:$AH,MATCH($A319,BasicStats!$B:$B,0),COLUMN()+1),INDEX(BasicStats!$A:$AH,MATCH($A319&amp;" NCAA",BasicStats!$B:$B,0),COLUMN()+1))</f>
        <v>0.45300000000000001</v>
      </c>
      <c r="U319">
        <f>IFERROR(INDEX(BasicStats!$A:$AH,MATCH($A319,BasicStats!$B:$B,0),COLUMN()+1),INDEX(BasicStats!$A:$AH,MATCH($A319&amp;" NCAA",BasicStats!$B:$B,0),COLUMN()+1))</f>
        <v>325</v>
      </c>
      <c r="V319">
        <f>IFERROR(INDEX(BasicStats!$A:$AH,MATCH($A319,BasicStats!$B:$B,0),COLUMN()+1),INDEX(BasicStats!$A:$AH,MATCH($A319&amp;" NCAA",BasicStats!$B:$B,0),COLUMN()+1))</f>
        <v>860</v>
      </c>
      <c r="W319">
        <f>IFERROR(INDEX(BasicStats!$A:$AH,MATCH($A319,BasicStats!$B:$B,0),COLUMN()+1),INDEX(BasicStats!$A:$AH,MATCH($A319&amp;" NCAA",BasicStats!$B:$B,0),COLUMN()+1))</f>
        <v>0.378</v>
      </c>
      <c r="X319">
        <f>IFERROR(INDEX(BasicStats!$A:$AH,MATCH($A319,BasicStats!$B:$B,0),COLUMN()+1),INDEX(BasicStats!$A:$AH,MATCH($A319&amp;" NCAA",BasicStats!$B:$B,0),COLUMN()+1))</f>
        <v>410</v>
      </c>
      <c r="Y319">
        <f>IFERROR(INDEX(BasicStats!$A:$AH,MATCH($A319,BasicStats!$B:$B,0),COLUMN()+1),INDEX(BasicStats!$A:$AH,MATCH($A319&amp;" NCAA",BasicStats!$B:$B,0),COLUMN()+1))</f>
        <v>531</v>
      </c>
      <c r="Z319">
        <f>IFERROR(INDEX(BasicStats!$A:$AH,MATCH($A319,BasicStats!$B:$B,0),COLUMN()+1),INDEX(BasicStats!$A:$AH,MATCH($A319&amp;" NCAA",BasicStats!$B:$B,0),COLUMN()+1))</f>
        <v>0.77200000000000002</v>
      </c>
      <c r="AA319">
        <f>IFERROR(INDEX(BasicStats!$A:$AH,MATCH($A319,BasicStats!$B:$B,0),COLUMN()+1),INDEX(BasicStats!$A:$AH,MATCH($A319&amp;" NCAA",BasicStats!$B:$B,0),COLUMN()+1))</f>
        <v>327</v>
      </c>
      <c r="AB319">
        <f>IFERROR(INDEX(BasicStats!$A:$AH,MATCH($A319,BasicStats!$B:$B,0),COLUMN()+1),INDEX(BasicStats!$A:$AH,MATCH($A319&amp;" NCAA",BasicStats!$B:$B,0),COLUMN()+1))</f>
        <v>1280</v>
      </c>
      <c r="AC319">
        <f>IFERROR(INDEX(BasicStats!$A:$AH,MATCH($A319,BasicStats!$B:$B,0),COLUMN()+1),INDEX(BasicStats!$A:$AH,MATCH($A319&amp;" NCAA",BasicStats!$B:$B,0),COLUMN()+1))</f>
        <v>538</v>
      </c>
      <c r="AD319">
        <f>IFERROR(INDEX(BasicStats!$A:$AH,MATCH($A319,BasicStats!$B:$B,0),COLUMN()+1),INDEX(BasicStats!$A:$AH,MATCH($A319&amp;" NCAA",BasicStats!$B:$B,0),COLUMN()+1))</f>
        <v>171</v>
      </c>
      <c r="AE319">
        <f>IFERROR(INDEX(BasicStats!$A:$AH,MATCH($A319,BasicStats!$B:$B,0),COLUMN()+1),INDEX(BasicStats!$A:$AH,MATCH($A319&amp;" NCAA",BasicStats!$B:$B,0),COLUMN()+1))</f>
        <v>152</v>
      </c>
      <c r="AF319">
        <f>IFERROR(INDEX(BasicStats!$A:$AH,MATCH($A319,BasicStats!$B:$B,0),COLUMN()+1),INDEX(BasicStats!$A:$AH,MATCH($A319&amp;" NCAA",BasicStats!$B:$B,0),COLUMN()+1))</f>
        <v>402</v>
      </c>
      <c r="AG319" s="38">
        <f>IFERROR(INDEX(AdvancedStats!$A:$AD,MATCH($A319,AdvancedStats!$B:$B,0),COLUMN()-15),INDEX(AdvancedStats!$A:$AD,MATCH($A319&amp;" NCAA",AdvancedStats!$B:$B,0),COLUMN()-15))</f>
        <v>69.7</v>
      </c>
      <c r="AH319" s="38">
        <f>IFERROR(INDEX(AdvancedStats!$A:$AD,MATCH($A319,AdvancedStats!$B:$B,0),COLUMN()-15),INDEX(AdvancedStats!$A:$AD,MATCH($A319&amp;" NCAA",AdvancedStats!$B:$B,0),COLUMN()-15))</f>
        <v>109.4</v>
      </c>
      <c r="AI319" s="38">
        <f>IFERROR(INDEX(AdvancedStats!$A:$AD,MATCH($A319,AdvancedStats!$B:$B,0),COLUMN()-15),INDEX(AdvancedStats!$A:$AD,MATCH($A319&amp;" NCAA",AdvancedStats!$B:$B,0),COLUMN()-15))</f>
        <v>0.26700000000000002</v>
      </c>
      <c r="AJ319" s="38">
        <f>IFERROR(INDEX(AdvancedStats!$A:$AD,MATCH($A319,AdvancedStats!$B:$B,0),COLUMN()-15),INDEX(AdvancedStats!$A:$AD,MATCH($A319&amp;" NCAA",AdvancedStats!$B:$B,0),COLUMN()-15))</f>
        <v>0.432</v>
      </c>
      <c r="AK319" s="38">
        <f>IFERROR(INDEX(AdvancedStats!$A:$AD,MATCH($A319,AdvancedStats!$B:$B,0),COLUMN()-15),INDEX(AdvancedStats!$A:$AD,MATCH($A319&amp;" NCAA",AdvancedStats!$B:$B,0),COLUMN()-15))</f>
        <v>0.56599999999999995</v>
      </c>
      <c r="AL319" s="38">
        <f>IFERROR(INDEX(AdvancedStats!$A:$AD,MATCH($A319,AdvancedStats!$B:$B,0),COLUMN()-15),INDEX(AdvancedStats!$A:$AD,MATCH($A319&amp;" NCAA",AdvancedStats!$B:$B,0),COLUMN()-15))</f>
        <v>52.5</v>
      </c>
      <c r="AM319" s="38">
        <f>IFERROR(INDEX(AdvancedStats!$A:$AD,MATCH($A319,AdvancedStats!$B:$B,0),COLUMN()-15),INDEX(AdvancedStats!$A:$AD,MATCH($A319&amp;" NCAA",AdvancedStats!$B:$B,0),COLUMN()-15))</f>
        <v>59.7</v>
      </c>
      <c r="AN319" s="38">
        <f>IFERROR(INDEX(AdvancedStats!$A:$AD,MATCH($A319,AdvancedStats!$B:$B,0),COLUMN()-15),INDEX(AdvancedStats!$A:$AD,MATCH($A319&amp;" NCAA",AdvancedStats!$B:$B,0),COLUMN()-15))</f>
        <v>7.4</v>
      </c>
      <c r="AO319" s="38">
        <f>IFERROR(INDEX(AdvancedStats!$A:$AD,MATCH($A319,AdvancedStats!$B:$B,0),COLUMN()-15),INDEX(AdvancedStats!$A:$AD,MATCH($A319&amp;" NCAA",AdvancedStats!$B:$B,0),COLUMN()-15))</f>
        <v>11.5</v>
      </c>
      <c r="AP319" s="38">
        <f>IFERROR(INDEX(AdvancedStats!$A:$AD,MATCH($A319,AdvancedStats!$B:$B,0),COLUMN()-15),INDEX(AdvancedStats!$A:$AD,MATCH($A319&amp;" NCAA",AdvancedStats!$B:$B,0),COLUMN()-15))</f>
        <v>0.53400000000000003</v>
      </c>
      <c r="AQ319" s="38">
        <f>IFERROR(INDEX(AdvancedStats!$A:$AD,MATCH($A319,AdvancedStats!$B:$B,0),COLUMN()-15),INDEX(AdvancedStats!$A:$AD,MATCH($A319&amp;" NCAA",AdvancedStats!$B:$B,0),COLUMN()-15))</f>
        <v>15.2</v>
      </c>
      <c r="AR319" s="38">
        <f>IFERROR(INDEX(AdvancedStats!$A:$AD,MATCH($A319,AdvancedStats!$B:$B,0),COLUMN()-15),INDEX(AdvancedStats!$A:$AD,MATCH($A319&amp;" NCAA",AdvancedStats!$B:$B,0),COLUMN()-15))</f>
        <v>28.2</v>
      </c>
      <c r="AS319" s="38">
        <f>IFERROR(INDEX(AdvancedStats!$A:$AD,MATCH($A319,AdvancedStats!$B:$B,0),COLUMN()-15),INDEX(AdvancedStats!$A:$AD,MATCH($A319&amp;" NCAA",AdvancedStats!$B:$B,0),COLUMN()-15))</f>
        <v>0.20599999999999999</v>
      </c>
      <c r="AT319" s="39">
        <f>IFERROR(INDEX(AdvancedOpponentStats!$A:$AD,MATCH($A319,AdvancedOpponentStats!$B:$B,0),COLUMN()-27),INDEX(AdvancedOpponentStats!$A:$AD,MATCH($A319&amp;" NCAA",AdvancedOpponentStats!$B:$B,0),COLUMN()-27))</f>
        <v>97.3</v>
      </c>
      <c r="AU319" s="39">
        <f>IFERROR(INDEX(AdvancedOpponentStats!$A:$AD,MATCH($A319,AdvancedOpponentStats!$B:$B,0),COLUMN()-27),INDEX(AdvancedOpponentStats!$A:$AD,MATCH($A319&amp;" NCAA",AdvancedOpponentStats!$B:$B,0),COLUMN()-27))</f>
        <v>0.26600000000000001</v>
      </c>
      <c r="AV319" s="39">
        <f>IFERROR(INDEX(AdvancedOpponentStats!$A:$AD,MATCH($A319,AdvancedOpponentStats!$B:$B,0),COLUMN()-27),INDEX(AdvancedOpponentStats!$A:$AD,MATCH($A319&amp;" NCAA",AdvancedOpponentStats!$B:$B,0),COLUMN()-27))</f>
        <v>0.34899999999999998</v>
      </c>
      <c r="AW319" s="39">
        <f>IFERROR(INDEX(AdvancedOpponentStats!$A:$AD,MATCH($A319,AdvancedOpponentStats!$B:$B,0),COLUMN()-27),INDEX(AdvancedOpponentStats!$A:$AD,MATCH($A319&amp;" NCAA",AdvancedOpponentStats!$B:$B,0),COLUMN()-27))</f>
        <v>0.49399999999999999</v>
      </c>
      <c r="AX319" s="39">
        <f>IFERROR(INDEX(AdvancedOpponentStats!$A:$AD,MATCH($A319,AdvancedOpponentStats!$B:$B,0),COLUMN()-27),INDEX(AdvancedOpponentStats!$A:$AD,MATCH($A319&amp;" NCAA",AdvancedOpponentStats!$B:$B,0),COLUMN()-27))</f>
        <v>47.5</v>
      </c>
      <c r="AY319" s="39">
        <f>IFERROR(INDEX(AdvancedOpponentStats!$A:$AD,MATCH($A319,AdvancedOpponentStats!$B:$B,0),COLUMN()-27),INDEX(AdvancedOpponentStats!$A:$AD,MATCH($A319&amp;" NCAA",AdvancedOpponentStats!$B:$B,0),COLUMN()-27))</f>
        <v>41.1</v>
      </c>
      <c r="AZ319" s="39">
        <f>IFERROR(INDEX(AdvancedOpponentStats!$A:$AD,MATCH($A319,AdvancedOpponentStats!$B:$B,0),COLUMN()-27),INDEX(AdvancedOpponentStats!$A:$AD,MATCH($A319&amp;" NCAA",AdvancedOpponentStats!$B:$B,0),COLUMN()-27))</f>
        <v>9.1999999999999993</v>
      </c>
      <c r="BA319" s="39">
        <f>IFERROR(INDEX(AdvancedOpponentStats!$A:$AD,MATCH($A319,AdvancedOpponentStats!$B:$B,0),COLUMN()-27),INDEX(AdvancedOpponentStats!$A:$AD,MATCH($A319&amp;" NCAA",AdvancedOpponentStats!$B:$B,0),COLUMN()-27))</f>
        <v>8</v>
      </c>
      <c r="BB319" s="39">
        <f>IFERROR(INDEX(AdvancedOpponentStats!$A:$AD,MATCH($A319,AdvancedOpponentStats!$B:$B,0),COLUMN()-27),INDEX(AdvancedOpponentStats!$A:$AD,MATCH($A319&amp;" NCAA",AdvancedOpponentStats!$B:$B,0),COLUMN()-27))</f>
        <v>0.46600000000000003</v>
      </c>
      <c r="BC319" s="39">
        <f>IFERROR(INDEX(AdvancedOpponentStats!$A:$AD,MATCH($A319,AdvancedOpponentStats!$B:$B,0),COLUMN()-27),INDEX(AdvancedOpponentStats!$A:$AD,MATCH($A319&amp;" NCAA",AdvancedOpponentStats!$B:$B,0),COLUMN()-27))</f>
        <v>13.8</v>
      </c>
      <c r="BD319" s="39">
        <f>IFERROR(INDEX(AdvancedOpponentStats!$A:$AD,MATCH($A319,AdvancedOpponentStats!$B:$B,0),COLUMN()-27),INDEX(AdvancedOpponentStats!$A:$AD,MATCH($A319&amp;" NCAA",AdvancedOpponentStats!$B:$B,0),COLUMN()-27))</f>
        <v>25.5</v>
      </c>
      <c r="BE319" s="39">
        <f>IFERROR(INDEX(AdvancedOpponentStats!$A:$AD,MATCH($A319,AdvancedOpponentStats!$B:$B,0),COLUMN()-27),INDEX(AdvancedOpponentStats!$A:$AD,MATCH($A319&amp;" NCAA",AdvancedOpponentStats!$B:$B,0),COLUMN()-27))</f>
        <v>0.182</v>
      </c>
      <c r="BF319" s="41">
        <f>IFERROR(INDEX(TeamRankings!$A:$R,MATCH($A319,TeamRankings!$B:$B,0),COLUMN()-49),INDEX(TeamRankings!$A:$R,MATCH($A319&amp;" NCAA",TeamRankings!$B:$B,0),COLUMN()-49))</f>
        <v>8.52</v>
      </c>
      <c r="BG319" s="41">
        <f>IFERROR(INDEX(TeamRankings!$A:$R,MATCH($A319,TeamRankings!$B:$B,0),COLUMN()-48),INDEX(TeamRankings!$A:$R,MATCH($A319&amp;" NCAA",TeamRankings!$B:$B,0),COLUMN()-48))</f>
        <v>0.75</v>
      </c>
      <c r="BH319" s="41">
        <f>IFERROR(INDEX(TeamRankings!$A:$R,MATCH($A319,TeamRankings!$B:$B,0),COLUMN()-47),INDEX(TeamRankings!$A:$R,MATCH($A319&amp;" NCAA",TeamRankings!$B:$B,0),COLUMN()-47))</f>
        <v>3.9</v>
      </c>
      <c r="BI319" s="41">
        <f>IFERROR(INDEX(TeamRankings!$A:$R,MATCH($A319,TeamRankings!$B:$B,0),COLUMN()-47),INDEX(TeamRankings!$A:$R,MATCH($A319&amp;" NCAA",TeamRankings!$B:$B,0),COLUMN()-47))</f>
        <v>4.3499999999999996</v>
      </c>
      <c r="BJ319" s="41">
        <f>IFERROR(INDEX(TeamRankings!$A:$R,MATCH($A319,TeamRankings!$B:$B,0),COLUMN()-47),INDEX(TeamRankings!$A:$R,MATCH($A319&amp;" NCAA",TeamRankings!$B:$B,0),COLUMN()-47))</f>
        <v>8.25</v>
      </c>
      <c r="BK319" s="41">
        <f>IFERROR(INDEX(TeamRankings!$A:$R,MATCH($A319,TeamRankings!$B:$B,0),COLUMN()-47),INDEX(TeamRankings!$A:$R,MATCH($A319&amp;" NCAA",TeamRankings!$B:$B,0),COLUMN()-47))</f>
        <v>108.91</v>
      </c>
      <c r="BL319" s="41">
        <f>IFERROR(INDEX(TeamRankings!$A:$R,MATCH($A319,TeamRankings!$B:$B,0),COLUMN()-47),INDEX(TeamRankings!$A:$R,MATCH($A319&amp;" NCAA",TeamRankings!$B:$B,0),COLUMN()-47))</f>
        <v>96.32</v>
      </c>
      <c r="BM319" s="41">
        <f>IFERROR(INDEX(TeamRankings!$A:$R,MATCH($A319,TeamRankings!$B:$B,0),COLUMN()-47),INDEX(TeamRankings!$A:$R,MATCH($A319&amp;" NCAA",TeamRankings!$B:$B,0),COLUMN()-47))</f>
        <v>12.6</v>
      </c>
      <c r="BN319">
        <f t="shared" si="78"/>
        <v>81</v>
      </c>
      <c r="BO319">
        <f t="shared" si="79"/>
        <v>71</v>
      </c>
      <c r="BP319">
        <f t="shared" si="65"/>
        <v>76.878787878787875</v>
      </c>
      <c r="BQ319" s="41" t="str">
        <f>INDEX(TeamRankings!$A:$R,MATCH($A319,TeamRankings!$B:$B,0),3)</f>
        <v>MAC (West)</v>
      </c>
      <c r="BR319" s="40">
        <f t="shared" si="66"/>
        <v>12.100000000000009</v>
      </c>
      <c r="BS319" s="40">
        <f t="shared" si="67"/>
        <v>1.0000000000000009E-3</v>
      </c>
      <c r="BT319" s="40">
        <f t="shared" si="68"/>
        <v>8.3000000000000018E-2</v>
      </c>
      <c r="BU319" s="40">
        <f t="shared" si="69"/>
        <v>7.1999999999999953E-2</v>
      </c>
      <c r="BV319" s="40">
        <f t="shared" si="70"/>
        <v>5</v>
      </c>
      <c r="BW319" s="40">
        <f t="shared" si="71"/>
        <v>18.600000000000001</v>
      </c>
      <c r="BX319" s="40">
        <f t="shared" si="72"/>
        <v>-1.7999999999999989</v>
      </c>
      <c r="BY319" s="40">
        <f t="shared" si="73"/>
        <v>3.5</v>
      </c>
      <c r="BZ319" s="40">
        <f t="shared" si="74"/>
        <v>6.8000000000000005E-2</v>
      </c>
      <c r="CA319" s="40">
        <f t="shared" si="75"/>
        <v>1.3999999999999986</v>
      </c>
      <c r="CB319" s="40">
        <f t="shared" si="76"/>
        <v>2.6999999999999993</v>
      </c>
      <c r="CC319" s="40">
        <f t="shared" si="77"/>
        <v>2.3999999999999994E-2</v>
      </c>
    </row>
    <row r="320" spans="1:81" x14ac:dyDescent="0.25">
      <c r="A320" t="s">
        <v>440</v>
      </c>
      <c r="B320">
        <f>IFERROR(INDEX(BasicStats!$A:$AH,MATCH($A320,BasicStats!$B:$B,0),COLUMN()+1),INDEX(BasicStats!$A:$AH,MATCH($A320&amp;" NCAA",BasicStats!$B:$B,0),COLUMN()+1))</f>
        <v>32</v>
      </c>
      <c r="C320">
        <f>IFERROR(INDEX(BasicStats!$A:$AH,MATCH($A320,BasicStats!$B:$B,0),COLUMN()+1),INDEX(BasicStats!$A:$AH,MATCH($A320&amp;" NCAA",BasicStats!$B:$B,0),COLUMN()+1))</f>
        <v>10</v>
      </c>
      <c r="D320">
        <f>IFERROR(INDEX(BasicStats!$A:$AH,MATCH($A320,BasicStats!$B:$B,0),COLUMN()+1),INDEX(BasicStats!$A:$AH,MATCH($A320&amp;" NCAA",BasicStats!$B:$B,0),COLUMN()+1))</f>
        <v>22</v>
      </c>
      <c r="E320">
        <f>IFERROR(INDEX(BasicStats!$A:$AH,MATCH($A320,BasicStats!$B:$B,0),COLUMN()+1),INDEX(BasicStats!$A:$AH,MATCH($A320&amp;" NCAA",BasicStats!$B:$B,0),COLUMN()+1))</f>
        <v>0.313</v>
      </c>
      <c r="F320">
        <f>IFERROR(INDEX(BasicStats!$A:$AH,MATCH($A320,BasicStats!$B:$B,0),COLUMN()+1),INDEX(BasicStats!$A:$AH,MATCH($A320&amp;" NCAA",BasicStats!$B:$B,0),COLUMN()+1))</f>
        <v>-8.43</v>
      </c>
      <c r="G320">
        <f>IFERROR(INDEX(BasicStats!$A:$AH,MATCH($A320,BasicStats!$B:$B,0),COLUMN()+1),INDEX(BasicStats!$A:$AH,MATCH($A320&amp;" NCAA",BasicStats!$B:$B,0),COLUMN()+1))</f>
        <v>-3.56</v>
      </c>
      <c r="H320">
        <f>IFERROR(INDEX(BasicStats!$A:$AH,MATCH($A320,BasicStats!$B:$B,0),COLUMN()+1),INDEX(BasicStats!$A:$AH,MATCH($A320&amp;" NCAA",BasicStats!$B:$B,0),COLUMN()+1))</f>
        <v>6</v>
      </c>
      <c r="I320">
        <f>IFERROR(INDEX(BasicStats!$A:$AH,MATCH($A320,BasicStats!$B:$B,0),COLUMN()+1),INDEX(BasicStats!$A:$AH,MATCH($A320&amp;" NCAA",BasicStats!$B:$B,0),COLUMN()+1))</f>
        <v>12</v>
      </c>
      <c r="J320">
        <f>IFERROR(INDEX(BasicStats!$A:$AH,MATCH($A320,BasicStats!$B:$B,0),COLUMN()+1),INDEX(BasicStats!$A:$AH,MATCH($A320&amp;" NCAA",BasicStats!$B:$B,0),COLUMN()+1))</f>
        <v>5</v>
      </c>
      <c r="K320">
        <f>IFERROR(INDEX(BasicStats!$A:$AH,MATCH($A320,BasicStats!$B:$B,0),COLUMN()+1),INDEX(BasicStats!$A:$AH,MATCH($A320&amp;" NCAA",BasicStats!$B:$B,0),COLUMN()+1))</f>
        <v>8</v>
      </c>
      <c r="L320">
        <f>IFERROR(INDEX(BasicStats!$A:$AH,MATCH($A320,BasicStats!$B:$B,0),COLUMN()+1),INDEX(BasicStats!$A:$AH,MATCH($A320&amp;" NCAA",BasicStats!$B:$B,0),COLUMN()+1))</f>
        <v>4</v>
      </c>
      <c r="M320">
        <f>IFERROR(INDEX(BasicStats!$A:$AH,MATCH($A320,BasicStats!$B:$B,0),COLUMN()+1),INDEX(BasicStats!$A:$AH,MATCH($A320&amp;" NCAA",BasicStats!$B:$B,0),COLUMN()+1))</f>
        <v>8</v>
      </c>
      <c r="N320">
        <f>IFERROR(INDEX(BasicStats!$A:$AH,MATCH($A320,BasicStats!$B:$B,0),COLUMN()+1),INDEX(BasicStats!$A:$AH,MATCH($A320&amp;" NCAA",BasicStats!$B:$B,0),COLUMN()+1))</f>
        <v>2170</v>
      </c>
      <c r="O320">
        <f>IFERROR(INDEX(BasicStats!$A:$AH,MATCH($A320,BasicStats!$B:$B,0),COLUMN()+1),INDEX(BasicStats!$A:$AH,MATCH($A320&amp;" NCAA",BasicStats!$B:$B,0),COLUMN()+1))</f>
        <v>2294</v>
      </c>
      <c r="P320">
        <f>IFERROR(INDEX(BasicStats!$A:$AH,MATCH($A320,BasicStats!$B:$B,0),COLUMN()+1),INDEX(BasicStats!$A:$AH,MATCH($A320&amp;" NCAA",BasicStats!$B:$B,0),COLUMN()+1))</f>
        <v>0</v>
      </c>
      <c r="Q320">
        <f>IFERROR(INDEX(BasicStats!$A:$AH,MATCH($A320,BasicStats!$B:$B,0),COLUMN()+1),INDEX(BasicStats!$A:$AH,MATCH($A320&amp;" NCAA",BasicStats!$B:$B,0),COLUMN()+1))</f>
        <v>1310</v>
      </c>
      <c r="R320">
        <f>IFERROR(INDEX(BasicStats!$A:$AH,MATCH($A320,BasicStats!$B:$B,0),COLUMN()+1),INDEX(BasicStats!$A:$AH,MATCH($A320&amp;" NCAA",BasicStats!$B:$B,0),COLUMN()+1))</f>
        <v>810</v>
      </c>
      <c r="S320">
        <f>IFERROR(INDEX(BasicStats!$A:$AH,MATCH($A320,BasicStats!$B:$B,0),COLUMN()+1),INDEX(BasicStats!$A:$AH,MATCH($A320&amp;" NCAA",BasicStats!$B:$B,0),COLUMN()+1))</f>
        <v>1860</v>
      </c>
      <c r="T320">
        <f>IFERROR(INDEX(BasicStats!$A:$AH,MATCH($A320,BasicStats!$B:$B,0),COLUMN()+1),INDEX(BasicStats!$A:$AH,MATCH($A320&amp;" NCAA",BasicStats!$B:$B,0),COLUMN()+1))</f>
        <v>0.435</v>
      </c>
      <c r="U320">
        <f>IFERROR(INDEX(BasicStats!$A:$AH,MATCH($A320,BasicStats!$B:$B,0),COLUMN()+1),INDEX(BasicStats!$A:$AH,MATCH($A320&amp;" NCAA",BasicStats!$B:$B,0),COLUMN()+1))</f>
        <v>180</v>
      </c>
      <c r="V320">
        <f>IFERROR(INDEX(BasicStats!$A:$AH,MATCH($A320,BasicStats!$B:$B,0),COLUMN()+1),INDEX(BasicStats!$A:$AH,MATCH($A320&amp;" NCAA",BasicStats!$B:$B,0),COLUMN()+1))</f>
        <v>550</v>
      </c>
      <c r="W320">
        <f>IFERROR(INDEX(BasicStats!$A:$AH,MATCH($A320,BasicStats!$B:$B,0),COLUMN()+1),INDEX(BasicStats!$A:$AH,MATCH($A320&amp;" NCAA",BasicStats!$B:$B,0),COLUMN()+1))</f>
        <v>0.32700000000000001</v>
      </c>
      <c r="X320">
        <f>IFERROR(INDEX(BasicStats!$A:$AH,MATCH($A320,BasicStats!$B:$B,0),COLUMN()+1),INDEX(BasicStats!$A:$AH,MATCH($A320&amp;" NCAA",BasicStats!$B:$B,0),COLUMN()+1))</f>
        <v>370</v>
      </c>
      <c r="Y320">
        <f>IFERROR(INDEX(BasicStats!$A:$AH,MATCH($A320,BasicStats!$B:$B,0),COLUMN()+1),INDEX(BasicStats!$A:$AH,MATCH($A320&amp;" NCAA",BasicStats!$B:$B,0),COLUMN()+1))</f>
        <v>531</v>
      </c>
      <c r="Z320">
        <f>IFERROR(INDEX(BasicStats!$A:$AH,MATCH($A320,BasicStats!$B:$B,0),COLUMN()+1),INDEX(BasicStats!$A:$AH,MATCH($A320&amp;" NCAA",BasicStats!$B:$B,0),COLUMN()+1))</f>
        <v>0.69699999999999995</v>
      </c>
      <c r="AA320">
        <f>IFERROR(INDEX(BasicStats!$A:$AH,MATCH($A320,BasicStats!$B:$B,0),COLUMN()+1),INDEX(BasicStats!$A:$AH,MATCH($A320&amp;" NCAA",BasicStats!$B:$B,0),COLUMN()+1))</f>
        <v>389</v>
      </c>
      <c r="AB320">
        <f>IFERROR(INDEX(BasicStats!$A:$AH,MATCH($A320,BasicStats!$B:$B,0),COLUMN()+1),INDEX(BasicStats!$A:$AH,MATCH($A320&amp;" NCAA",BasicStats!$B:$B,0),COLUMN()+1))</f>
        <v>1183</v>
      </c>
      <c r="AC320">
        <f>IFERROR(INDEX(BasicStats!$A:$AH,MATCH($A320,BasicStats!$B:$B,0),COLUMN()+1),INDEX(BasicStats!$A:$AH,MATCH($A320&amp;" NCAA",BasicStats!$B:$B,0),COLUMN()+1))</f>
        <v>318</v>
      </c>
      <c r="AD320">
        <f>IFERROR(INDEX(BasicStats!$A:$AH,MATCH($A320,BasicStats!$B:$B,0),COLUMN()+1),INDEX(BasicStats!$A:$AH,MATCH($A320&amp;" NCAA",BasicStats!$B:$B,0),COLUMN()+1))</f>
        <v>154</v>
      </c>
      <c r="AE320">
        <f>IFERROR(INDEX(BasicStats!$A:$AH,MATCH($A320,BasicStats!$B:$B,0),COLUMN()+1),INDEX(BasicStats!$A:$AH,MATCH($A320&amp;" NCAA",BasicStats!$B:$B,0),COLUMN()+1))</f>
        <v>94</v>
      </c>
      <c r="AF320">
        <f>IFERROR(INDEX(BasicStats!$A:$AH,MATCH($A320,BasicStats!$B:$B,0),COLUMN()+1),INDEX(BasicStats!$A:$AH,MATCH($A320&amp;" NCAA",BasicStats!$B:$B,0),COLUMN()+1))</f>
        <v>390</v>
      </c>
      <c r="AG320" s="38">
        <f>IFERROR(INDEX(AdvancedStats!$A:$AD,MATCH($A320,AdvancedStats!$B:$B,0),COLUMN()-15),INDEX(AdvancedStats!$A:$AD,MATCH($A320&amp;" NCAA",AdvancedStats!$B:$B,0),COLUMN()-15))</f>
        <v>64.5</v>
      </c>
      <c r="AH320" s="38">
        <f>IFERROR(INDEX(AdvancedStats!$A:$AD,MATCH($A320,AdvancedStats!$B:$B,0),COLUMN()-15),INDEX(AdvancedStats!$A:$AD,MATCH($A320&amp;" NCAA",AdvancedStats!$B:$B,0),COLUMN()-15))</f>
        <v>102.7</v>
      </c>
      <c r="AI320" s="38">
        <f>IFERROR(INDEX(AdvancedStats!$A:$AD,MATCH($A320,AdvancedStats!$B:$B,0),COLUMN()-15),INDEX(AdvancedStats!$A:$AD,MATCH($A320&amp;" NCAA",AdvancedStats!$B:$B,0),COLUMN()-15))</f>
        <v>0.28499999999999998</v>
      </c>
      <c r="AJ320" s="38">
        <f>IFERROR(INDEX(AdvancedStats!$A:$AD,MATCH($A320,AdvancedStats!$B:$B,0),COLUMN()-15),INDEX(AdvancedStats!$A:$AD,MATCH($A320&amp;" NCAA",AdvancedStats!$B:$B,0),COLUMN()-15))</f>
        <v>0.29599999999999999</v>
      </c>
      <c r="AK320" s="38">
        <f>IFERROR(INDEX(AdvancedStats!$A:$AD,MATCH($A320,AdvancedStats!$B:$B,0),COLUMN()-15),INDEX(AdvancedStats!$A:$AD,MATCH($A320&amp;" NCAA",AdvancedStats!$B:$B,0),COLUMN()-15))</f>
        <v>0.51400000000000001</v>
      </c>
      <c r="AL320" s="38">
        <f>IFERROR(INDEX(AdvancedStats!$A:$AD,MATCH($A320,AdvancedStats!$B:$B,0),COLUMN()-15),INDEX(AdvancedStats!$A:$AD,MATCH($A320&amp;" NCAA",AdvancedStats!$B:$B,0),COLUMN()-15))</f>
        <v>53.6</v>
      </c>
      <c r="AM320" s="38">
        <f>IFERROR(INDEX(AdvancedStats!$A:$AD,MATCH($A320,AdvancedStats!$B:$B,0),COLUMN()-15),INDEX(AdvancedStats!$A:$AD,MATCH($A320&amp;" NCAA",AdvancedStats!$B:$B,0),COLUMN()-15))</f>
        <v>39.299999999999997</v>
      </c>
      <c r="AN320" s="38">
        <f>IFERROR(INDEX(AdvancedStats!$A:$AD,MATCH($A320,AdvancedStats!$B:$B,0),COLUMN()-15),INDEX(AdvancedStats!$A:$AD,MATCH($A320&amp;" NCAA",AdvancedStats!$B:$B,0),COLUMN()-15))</f>
        <v>7.3</v>
      </c>
      <c r="AO320" s="38">
        <f>IFERROR(INDEX(AdvancedStats!$A:$AD,MATCH($A320,AdvancedStats!$B:$B,0),COLUMN()-15),INDEX(AdvancedStats!$A:$AD,MATCH($A320&amp;" NCAA",AdvancedStats!$B:$B,0),COLUMN()-15))</f>
        <v>9.6999999999999993</v>
      </c>
      <c r="AP320" s="38">
        <f>IFERROR(INDEX(AdvancedStats!$A:$AD,MATCH($A320,AdvancedStats!$B:$B,0),COLUMN()-15),INDEX(AdvancedStats!$A:$AD,MATCH($A320&amp;" NCAA",AdvancedStats!$B:$B,0),COLUMN()-15))</f>
        <v>0.48399999999999999</v>
      </c>
      <c r="AQ320" s="38">
        <f>IFERROR(INDEX(AdvancedStats!$A:$AD,MATCH($A320,AdvancedStats!$B:$B,0),COLUMN()-15),INDEX(AdvancedStats!$A:$AD,MATCH($A320&amp;" NCAA",AdvancedStats!$B:$B,0),COLUMN()-15))</f>
        <v>15.6</v>
      </c>
      <c r="AR320" s="38">
        <f>IFERROR(INDEX(AdvancedStats!$A:$AD,MATCH($A320,AdvancedStats!$B:$B,0),COLUMN()-15),INDEX(AdvancedStats!$A:$AD,MATCH($A320&amp;" NCAA",AdvancedStats!$B:$B,0),COLUMN()-15))</f>
        <v>34.6</v>
      </c>
      <c r="AS320" s="38">
        <f>IFERROR(INDEX(AdvancedStats!$A:$AD,MATCH($A320,AdvancedStats!$B:$B,0),COLUMN()-15),INDEX(AdvancedStats!$A:$AD,MATCH($A320&amp;" NCAA",AdvancedStats!$B:$B,0),COLUMN()-15))</f>
        <v>0.19900000000000001</v>
      </c>
      <c r="AT320" s="39">
        <f>IFERROR(INDEX(AdvancedOpponentStats!$A:$AD,MATCH($A320,AdvancedOpponentStats!$B:$B,0),COLUMN()-27),INDEX(AdvancedOpponentStats!$A:$AD,MATCH($A320&amp;" NCAA",AdvancedOpponentStats!$B:$B,0),COLUMN()-27))</f>
        <v>108.6</v>
      </c>
      <c r="AU320" s="39">
        <f>IFERROR(INDEX(AdvancedOpponentStats!$A:$AD,MATCH($A320,AdvancedOpponentStats!$B:$B,0),COLUMN()-27),INDEX(AdvancedOpponentStats!$A:$AD,MATCH($A320&amp;" NCAA",AdvancedOpponentStats!$B:$B,0),COLUMN()-27))</f>
        <v>0.32900000000000001</v>
      </c>
      <c r="AV320" s="39">
        <f>IFERROR(INDEX(AdvancedOpponentStats!$A:$AD,MATCH($A320,AdvancedOpponentStats!$B:$B,0),COLUMN()-27),INDEX(AdvancedOpponentStats!$A:$AD,MATCH($A320&amp;" NCAA",AdvancedOpponentStats!$B:$B,0),COLUMN()-27))</f>
        <v>0.46100000000000002</v>
      </c>
      <c r="AW320" s="39">
        <f>IFERROR(INDEX(AdvancedOpponentStats!$A:$AD,MATCH($A320,AdvancedOpponentStats!$B:$B,0),COLUMN()-27),INDEX(AdvancedOpponentStats!$A:$AD,MATCH($A320&amp;" NCAA",AdvancedOpponentStats!$B:$B,0),COLUMN()-27))</f>
        <v>0.55400000000000005</v>
      </c>
      <c r="AX320" s="39">
        <f>IFERROR(INDEX(AdvancedOpponentStats!$A:$AD,MATCH($A320,AdvancedOpponentStats!$B:$B,0),COLUMN()-27),INDEX(AdvancedOpponentStats!$A:$AD,MATCH($A320&amp;" NCAA",AdvancedOpponentStats!$B:$B,0),COLUMN()-27))</f>
        <v>46.4</v>
      </c>
      <c r="AY320" s="39">
        <f>IFERROR(INDEX(AdvancedOpponentStats!$A:$AD,MATCH($A320,AdvancedOpponentStats!$B:$B,0),COLUMN()-27),INDEX(AdvancedOpponentStats!$A:$AD,MATCH($A320&amp;" NCAA",AdvancedOpponentStats!$B:$B,0),COLUMN()-27))</f>
        <v>59.7</v>
      </c>
      <c r="AZ320" s="39">
        <f>IFERROR(INDEX(AdvancedOpponentStats!$A:$AD,MATCH($A320,AdvancedOpponentStats!$B:$B,0),COLUMN()-27),INDEX(AdvancedOpponentStats!$A:$AD,MATCH($A320&amp;" NCAA",AdvancedOpponentStats!$B:$B,0),COLUMN()-27))</f>
        <v>8.3000000000000007</v>
      </c>
      <c r="BA320" s="39">
        <f>IFERROR(INDEX(AdvancedOpponentStats!$A:$AD,MATCH($A320,AdvancedOpponentStats!$B:$B,0),COLUMN()-27),INDEX(AdvancedOpponentStats!$A:$AD,MATCH($A320&amp;" NCAA",AdvancedOpponentStats!$B:$B,0),COLUMN()-27))</f>
        <v>5.7</v>
      </c>
      <c r="BB320" s="39">
        <f>IFERROR(INDEX(AdvancedOpponentStats!$A:$AD,MATCH($A320,AdvancedOpponentStats!$B:$B,0),COLUMN()-27),INDEX(AdvancedOpponentStats!$A:$AD,MATCH($A320&amp;" NCAA",AdvancedOpponentStats!$B:$B,0),COLUMN()-27))</f>
        <v>0.51800000000000002</v>
      </c>
      <c r="BC320" s="39">
        <f>IFERROR(INDEX(AdvancedOpponentStats!$A:$AD,MATCH($A320,AdvancedOpponentStats!$B:$B,0),COLUMN()-27),INDEX(AdvancedOpponentStats!$A:$AD,MATCH($A320&amp;" NCAA",AdvancedOpponentStats!$B:$B,0),COLUMN()-27))</f>
        <v>13.6</v>
      </c>
      <c r="BD320" s="39">
        <f>IFERROR(INDEX(AdvancedOpponentStats!$A:$AD,MATCH($A320,AdvancedOpponentStats!$B:$B,0),COLUMN()-27),INDEX(AdvancedOpponentStats!$A:$AD,MATCH($A320&amp;" NCAA",AdvancedOpponentStats!$B:$B,0),COLUMN()-27))</f>
        <v>26.5</v>
      </c>
      <c r="BE320" s="39">
        <f>IFERROR(INDEX(AdvancedOpponentStats!$A:$AD,MATCH($A320,AdvancedOpponentStats!$B:$B,0),COLUMN()-27),INDEX(AdvancedOpponentStats!$A:$AD,MATCH($A320&amp;" NCAA",AdvancedOpponentStats!$B:$B,0),COLUMN()-27))</f>
        <v>0.245</v>
      </c>
      <c r="BF320" s="41">
        <f>IFERROR(INDEX(TeamRankings!$A:$R,MATCH($A320,TeamRankings!$B:$B,0),COLUMN()-49),INDEX(TeamRankings!$A:$R,MATCH($A320&amp;" NCAA",TeamRankings!$B:$B,0),COLUMN()-49))</f>
        <v>-3.88</v>
      </c>
      <c r="BG320" s="41">
        <f>IFERROR(INDEX(TeamRankings!$A:$R,MATCH($A320,TeamRankings!$B:$B,0),COLUMN()-48),INDEX(TeamRankings!$A:$R,MATCH($A320&amp;" NCAA",TeamRankings!$B:$B,0),COLUMN()-48))</f>
        <v>-3.56</v>
      </c>
      <c r="BH320" s="41">
        <f>IFERROR(INDEX(TeamRankings!$A:$R,MATCH($A320,TeamRankings!$B:$B,0),COLUMN()-47),INDEX(TeamRankings!$A:$R,MATCH($A320&amp;" NCAA",TeamRankings!$B:$B,0),COLUMN()-47))</f>
        <v>-7.29</v>
      </c>
      <c r="BI320" s="41">
        <f>IFERROR(INDEX(TeamRankings!$A:$R,MATCH($A320,TeamRankings!$B:$B,0),COLUMN()-47),INDEX(TeamRankings!$A:$R,MATCH($A320&amp;" NCAA",TeamRankings!$B:$B,0),COLUMN()-47))</f>
        <v>-1.1399999999999999</v>
      </c>
      <c r="BJ320" s="41">
        <f>IFERROR(INDEX(TeamRankings!$A:$R,MATCH($A320,TeamRankings!$B:$B,0),COLUMN()-47),INDEX(TeamRankings!$A:$R,MATCH($A320&amp;" NCAA",TeamRankings!$B:$B,0),COLUMN()-47))</f>
        <v>-8.43</v>
      </c>
      <c r="BK320" s="41">
        <f>IFERROR(INDEX(TeamRankings!$A:$R,MATCH($A320,TeamRankings!$B:$B,0),COLUMN()-47),INDEX(TeamRankings!$A:$R,MATCH($A320&amp;" NCAA",TeamRankings!$B:$B,0),COLUMN()-47))</f>
        <v>97.91</v>
      </c>
      <c r="BL320" s="41">
        <f>IFERROR(INDEX(TeamRankings!$A:$R,MATCH($A320,TeamRankings!$B:$B,0),COLUMN()-47),INDEX(TeamRankings!$A:$R,MATCH($A320&amp;" NCAA",TeamRankings!$B:$B,0),COLUMN()-47))</f>
        <v>109.8</v>
      </c>
      <c r="BM320" s="41">
        <f>IFERROR(INDEX(TeamRankings!$A:$R,MATCH($A320,TeamRankings!$B:$B,0),COLUMN()-47),INDEX(TeamRankings!$A:$R,MATCH($A320&amp;" NCAA",TeamRankings!$B:$B,0),COLUMN()-47))</f>
        <v>-11.89</v>
      </c>
      <c r="BN320">
        <f t="shared" si="78"/>
        <v>262</v>
      </c>
      <c r="BO320">
        <f t="shared" si="79"/>
        <v>278</v>
      </c>
      <c r="BP320">
        <f t="shared" si="65"/>
        <v>67.8125</v>
      </c>
      <c r="BQ320" s="41" t="str">
        <f>INDEX(TeamRankings!$A:$R,MATCH($A320,TeamRankings!$B:$B,0),3)</f>
        <v>CAA</v>
      </c>
      <c r="BR320" s="40">
        <f t="shared" si="66"/>
        <v>-5.8999999999999915</v>
      </c>
      <c r="BS320" s="40">
        <f t="shared" si="67"/>
        <v>-4.4000000000000039E-2</v>
      </c>
      <c r="BT320" s="40">
        <f t="shared" si="68"/>
        <v>-0.16500000000000004</v>
      </c>
      <c r="BU320" s="40">
        <f t="shared" si="69"/>
        <v>-4.0000000000000036E-2</v>
      </c>
      <c r="BV320" s="40">
        <f t="shared" si="70"/>
        <v>7.2000000000000028</v>
      </c>
      <c r="BW320" s="40">
        <f t="shared" si="71"/>
        <v>-20.400000000000006</v>
      </c>
      <c r="BX320" s="40">
        <f t="shared" si="72"/>
        <v>-1.0000000000000009</v>
      </c>
      <c r="BY320" s="40">
        <f t="shared" si="73"/>
        <v>3.9999999999999991</v>
      </c>
      <c r="BZ320" s="40">
        <f t="shared" si="74"/>
        <v>-3.400000000000003E-2</v>
      </c>
      <c r="CA320" s="40">
        <f t="shared" si="75"/>
        <v>2</v>
      </c>
      <c r="CB320" s="40">
        <f t="shared" si="76"/>
        <v>8.1000000000000014</v>
      </c>
      <c r="CC320" s="40">
        <f t="shared" si="77"/>
        <v>-4.5999999999999985E-2</v>
      </c>
    </row>
    <row r="321" spans="1:81" x14ac:dyDescent="0.25">
      <c r="A321" t="s">
        <v>441</v>
      </c>
      <c r="B321">
        <f>IFERROR(INDEX(BasicStats!$A:$AH,MATCH($A321,BasicStats!$B:$B,0),COLUMN()+1),INDEX(BasicStats!$A:$AH,MATCH($A321&amp;" NCAA",BasicStats!$B:$B,0),COLUMN()+1))</f>
        <v>30</v>
      </c>
      <c r="C321">
        <f>IFERROR(INDEX(BasicStats!$A:$AH,MATCH($A321,BasicStats!$B:$B,0),COLUMN()+1),INDEX(BasicStats!$A:$AH,MATCH($A321&amp;" NCAA",BasicStats!$B:$B,0),COLUMN()+1))</f>
        <v>12</v>
      </c>
      <c r="D321">
        <f>IFERROR(INDEX(BasicStats!$A:$AH,MATCH($A321,BasicStats!$B:$B,0),COLUMN()+1),INDEX(BasicStats!$A:$AH,MATCH($A321&amp;" NCAA",BasicStats!$B:$B,0),COLUMN()+1))</f>
        <v>18</v>
      </c>
      <c r="E321">
        <f>IFERROR(INDEX(BasicStats!$A:$AH,MATCH($A321,BasicStats!$B:$B,0),COLUMN()+1),INDEX(BasicStats!$A:$AH,MATCH($A321&amp;" NCAA",BasicStats!$B:$B,0),COLUMN()+1))</f>
        <v>0.4</v>
      </c>
      <c r="F321">
        <f>IFERROR(INDEX(BasicStats!$A:$AH,MATCH($A321,BasicStats!$B:$B,0),COLUMN()+1),INDEX(BasicStats!$A:$AH,MATCH($A321&amp;" NCAA",BasicStats!$B:$B,0),COLUMN()+1))</f>
        <v>-6.12</v>
      </c>
      <c r="G321">
        <f>IFERROR(INDEX(BasicStats!$A:$AH,MATCH($A321,BasicStats!$B:$B,0),COLUMN()+1),INDEX(BasicStats!$A:$AH,MATCH($A321&amp;" NCAA",BasicStats!$B:$B,0),COLUMN()+1))</f>
        <v>-1.01</v>
      </c>
      <c r="H321">
        <f>IFERROR(INDEX(BasicStats!$A:$AH,MATCH($A321,BasicStats!$B:$B,0),COLUMN()+1),INDEX(BasicStats!$A:$AH,MATCH($A321&amp;" NCAA",BasicStats!$B:$B,0),COLUMN()+1))</f>
        <v>5</v>
      </c>
      <c r="I321">
        <f>IFERROR(INDEX(BasicStats!$A:$AH,MATCH($A321,BasicStats!$B:$B,0),COLUMN()+1),INDEX(BasicStats!$A:$AH,MATCH($A321&amp;" NCAA",BasicStats!$B:$B,0),COLUMN()+1))</f>
        <v>13</v>
      </c>
      <c r="J321">
        <f>IFERROR(INDEX(BasicStats!$A:$AH,MATCH($A321,BasicStats!$B:$B,0),COLUMN()+1),INDEX(BasicStats!$A:$AH,MATCH($A321&amp;" NCAA",BasicStats!$B:$B,0),COLUMN()+1))</f>
        <v>8</v>
      </c>
      <c r="K321">
        <f>IFERROR(INDEX(BasicStats!$A:$AH,MATCH($A321,BasicStats!$B:$B,0),COLUMN()+1),INDEX(BasicStats!$A:$AH,MATCH($A321&amp;" NCAA",BasicStats!$B:$B,0),COLUMN()+1))</f>
        <v>8</v>
      </c>
      <c r="L321">
        <f>IFERROR(INDEX(BasicStats!$A:$AH,MATCH($A321,BasicStats!$B:$B,0),COLUMN()+1),INDEX(BasicStats!$A:$AH,MATCH($A321&amp;" NCAA",BasicStats!$B:$B,0),COLUMN()+1))</f>
        <v>4</v>
      </c>
      <c r="M321">
        <f>IFERROR(INDEX(BasicStats!$A:$AH,MATCH($A321,BasicStats!$B:$B,0),COLUMN()+1),INDEX(BasicStats!$A:$AH,MATCH($A321&amp;" NCAA",BasicStats!$B:$B,0),COLUMN()+1))</f>
        <v>10</v>
      </c>
      <c r="N321">
        <f>IFERROR(INDEX(BasicStats!$A:$AH,MATCH($A321,BasicStats!$B:$B,0),COLUMN()+1),INDEX(BasicStats!$A:$AH,MATCH($A321&amp;" NCAA",BasicStats!$B:$B,0),COLUMN()+1))</f>
        <v>2179</v>
      </c>
      <c r="O321">
        <f>IFERROR(INDEX(BasicStats!$A:$AH,MATCH($A321,BasicStats!$B:$B,0),COLUMN()+1),INDEX(BasicStats!$A:$AH,MATCH($A321&amp;" NCAA",BasicStats!$B:$B,0),COLUMN()+1))</f>
        <v>2242</v>
      </c>
      <c r="P321">
        <f>IFERROR(INDEX(BasicStats!$A:$AH,MATCH($A321,BasicStats!$B:$B,0),COLUMN()+1),INDEX(BasicStats!$A:$AH,MATCH($A321&amp;" NCAA",BasicStats!$B:$B,0),COLUMN()+1))</f>
        <v>0</v>
      </c>
      <c r="Q321">
        <f>IFERROR(INDEX(BasicStats!$A:$AH,MATCH($A321,BasicStats!$B:$B,0),COLUMN()+1),INDEX(BasicStats!$A:$AH,MATCH($A321&amp;" NCAA",BasicStats!$B:$B,0),COLUMN()+1))</f>
        <v>1210</v>
      </c>
      <c r="R321">
        <f>IFERROR(INDEX(BasicStats!$A:$AH,MATCH($A321,BasicStats!$B:$B,0),COLUMN()+1),INDEX(BasicStats!$A:$AH,MATCH($A321&amp;" NCAA",BasicStats!$B:$B,0),COLUMN()+1))</f>
        <v>773</v>
      </c>
      <c r="S321">
        <f>IFERROR(INDEX(BasicStats!$A:$AH,MATCH($A321,BasicStats!$B:$B,0),COLUMN()+1),INDEX(BasicStats!$A:$AH,MATCH($A321&amp;" NCAA",BasicStats!$B:$B,0),COLUMN()+1))</f>
        <v>1719</v>
      </c>
      <c r="T321">
        <f>IFERROR(INDEX(BasicStats!$A:$AH,MATCH($A321,BasicStats!$B:$B,0),COLUMN()+1),INDEX(BasicStats!$A:$AH,MATCH($A321&amp;" NCAA",BasicStats!$B:$B,0),COLUMN()+1))</f>
        <v>0.45</v>
      </c>
      <c r="U321">
        <f>IFERROR(INDEX(BasicStats!$A:$AH,MATCH($A321,BasicStats!$B:$B,0),COLUMN()+1),INDEX(BasicStats!$A:$AH,MATCH($A321&amp;" NCAA",BasicStats!$B:$B,0),COLUMN()+1))</f>
        <v>236</v>
      </c>
      <c r="V321">
        <f>IFERROR(INDEX(BasicStats!$A:$AH,MATCH($A321,BasicStats!$B:$B,0),COLUMN()+1),INDEX(BasicStats!$A:$AH,MATCH($A321&amp;" NCAA",BasicStats!$B:$B,0),COLUMN()+1))</f>
        <v>704</v>
      </c>
      <c r="W321">
        <f>IFERROR(INDEX(BasicStats!$A:$AH,MATCH($A321,BasicStats!$B:$B,0),COLUMN()+1),INDEX(BasicStats!$A:$AH,MATCH($A321&amp;" NCAA",BasicStats!$B:$B,0),COLUMN()+1))</f>
        <v>0.33500000000000002</v>
      </c>
      <c r="X321">
        <f>IFERROR(INDEX(BasicStats!$A:$AH,MATCH($A321,BasicStats!$B:$B,0),COLUMN()+1),INDEX(BasicStats!$A:$AH,MATCH($A321&amp;" NCAA",BasicStats!$B:$B,0),COLUMN()+1))</f>
        <v>397</v>
      </c>
      <c r="Y321">
        <f>IFERROR(INDEX(BasicStats!$A:$AH,MATCH($A321,BasicStats!$B:$B,0),COLUMN()+1),INDEX(BasicStats!$A:$AH,MATCH($A321&amp;" NCAA",BasicStats!$B:$B,0),COLUMN()+1))</f>
        <v>550</v>
      </c>
      <c r="Z321">
        <f>IFERROR(INDEX(BasicStats!$A:$AH,MATCH($A321,BasicStats!$B:$B,0),COLUMN()+1),INDEX(BasicStats!$A:$AH,MATCH($A321&amp;" NCAA",BasicStats!$B:$B,0),COLUMN()+1))</f>
        <v>0.72199999999999998</v>
      </c>
      <c r="AA321">
        <f>IFERROR(INDEX(BasicStats!$A:$AH,MATCH($A321,BasicStats!$B:$B,0),COLUMN()+1),INDEX(BasicStats!$A:$AH,MATCH($A321&amp;" NCAA",BasicStats!$B:$B,0),COLUMN()+1))</f>
        <v>277</v>
      </c>
      <c r="AB321">
        <f>IFERROR(INDEX(BasicStats!$A:$AH,MATCH($A321,BasicStats!$B:$B,0),COLUMN()+1),INDEX(BasicStats!$A:$AH,MATCH($A321&amp;" NCAA",BasicStats!$B:$B,0),COLUMN()+1))</f>
        <v>1021</v>
      </c>
      <c r="AC321">
        <f>IFERROR(INDEX(BasicStats!$A:$AH,MATCH($A321,BasicStats!$B:$B,0),COLUMN()+1),INDEX(BasicStats!$A:$AH,MATCH($A321&amp;" NCAA",BasicStats!$B:$B,0),COLUMN()+1))</f>
        <v>392</v>
      </c>
      <c r="AD321">
        <f>IFERROR(INDEX(BasicStats!$A:$AH,MATCH($A321,BasicStats!$B:$B,0),COLUMN()+1),INDEX(BasicStats!$A:$AH,MATCH($A321&amp;" NCAA",BasicStats!$B:$B,0),COLUMN()+1))</f>
        <v>171</v>
      </c>
      <c r="AE321">
        <f>IFERROR(INDEX(BasicStats!$A:$AH,MATCH($A321,BasicStats!$B:$B,0),COLUMN()+1),INDEX(BasicStats!$A:$AH,MATCH($A321&amp;" NCAA",BasicStats!$B:$B,0),COLUMN()+1))</f>
        <v>135</v>
      </c>
      <c r="AF321">
        <f>IFERROR(INDEX(BasicStats!$A:$AH,MATCH($A321,BasicStats!$B:$B,0),COLUMN()+1),INDEX(BasicStats!$A:$AH,MATCH($A321&amp;" NCAA",BasicStats!$B:$B,0),COLUMN()+1))</f>
        <v>408</v>
      </c>
      <c r="AG321" s="38">
        <f>IFERROR(INDEX(AdvancedStats!$A:$AD,MATCH($A321,AdvancedStats!$B:$B,0),COLUMN()-15),INDEX(AdvancedStats!$A:$AD,MATCH($A321&amp;" NCAA",AdvancedStats!$B:$B,0),COLUMN()-15))</f>
        <v>69.599999999999994</v>
      </c>
      <c r="AH321" s="38">
        <f>IFERROR(INDEX(AdvancedStats!$A:$AD,MATCH($A321,AdvancedStats!$B:$B,0),COLUMN()-15),INDEX(AdvancedStats!$A:$AD,MATCH($A321&amp;" NCAA",AdvancedStats!$B:$B,0),COLUMN()-15))</f>
        <v>103.6</v>
      </c>
      <c r="AI321" s="38">
        <f>IFERROR(INDEX(AdvancedStats!$A:$AD,MATCH($A321,AdvancedStats!$B:$B,0),COLUMN()-15),INDEX(AdvancedStats!$A:$AD,MATCH($A321&amp;" NCAA",AdvancedStats!$B:$B,0),COLUMN()-15))</f>
        <v>0.32</v>
      </c>
      <c r="AJ321" s="38">
        <f>IFERROR(INDEX(AdvancedStats!$A:$AD,MATCH($A321,AdvancedStats!$B:$B,0),COLUMN()-15),INDEX(AdvancedStats!$A:$AD,MATCH($A321&amp;" NCAA",AdvancedStats!$B:$B,0),COLUMN()-15))</f>
        <v>0.41</v>
      </c>
      <c r="AK321" s="38">
        <f>IFERROR(INDEX(AdvancedStats!$A:$AD,MATCH($A321,AdvancedStats!$B:$B,0),COLUMN()-15),INDEX(AdvancedStats!$A:$AD,MATCH($A321&amp;" NCAA",AdvancedStats!$B:$B,0),COLUMN()-15))</f>
        <v>0.55000000000000004</v>
      </c>
      <c r="AL321" s="38">
        <f>IFERROR(INDEX(AdvancedStats!$A:$AD,MATCH($A321,AdvancedStats!$B:$B,0),COLUMN()-15),INDEX(AdvancedStats!$A:$AD,MATCH($A321&amp;" NCAA",AdvancedStats!$B:$B,0),COLUMN()-15))</f>
        <v>48.8</v>
      </c>
      <c r="AM321" s="38">
        <f>IFERROR(INDEX(AdvancedStats!$A:$AD,MATCH($A321,AdvancedStats!$B:$B,0),COLUMN()-15),INDEX(AdvancedStats!$A:$AD,MATCH($A321&amp;" NCAA",AdvancedStats!$B:$B,0),COLUMN()-15))</f>
        <v>50.7</v>
      </c>
      <c r="AN321" s="38">
        <f>IFERROR(INDEX(AdvancedStats!$A:$AD,MATCH($A321,AdvancedStats!$B:$B,0),COLUMN()-15),INDEX(AdvancedStats!$A:$AD,MATCH($A321&amp;" NCAA",AdvancedStats!$B:$B,0),COLUMN()-15))</f>
        <v>8.1</v>
      </c>
      <c r="AO321" s="38">
        <f>IFERROR(INDEX(AdvancedStats!$A:$AD,MATCH($A321,AdvancedStats!$B:$B,0),COLUMN()-15),INDEX(AdvancedStats!$A:$AD,MATCH($A321&amp;" NCAA",AdvancedStats!$B:$B,0),COLUMN()-15))</f>
        <v>12.3</v>
      </c>
      <c r="AP321" s="38">
        <f>IFERROR(INDEX(AdvancedStats!$A:$AD,MATCH($A321,AdvancedStats!$B:$B,0),COLUMN()-15),INDEX(AdvancedStats!$A:$AD,MATCH($A321&amp;" NCAA",AdvancedStats!$B:$B,0),COLUMN()-15))</f>
        <v>0.51800000000000002</v>
      </c>
      <c r="AQ321" s="38">
        <f>IFERROR(INDEX(AdvancedStats!$A:$AD,MATCH($A321,AdvancedStats!$B:$B,0),COLUMN()-15),INDEX(AdvancedStats!$A:$AD,MATCH($A321&amp;" NCAA",AdvancedStats!$B:$B,0),COLUMN()-15))</f>
        <v>17.100000000000001</v>
      </c>
      <c r="AR321" s="38">
        <f>IFERROR(INDEX(AdvancedStats!$A:$AD,MATCH($A321,AdvancedStats!$B:$B,0),COLUMN()-15),INDEX(AdvancedStats!$A:$AD,MATCH($A321&amp;" NCAA",AdvancedStats!$B:$B,0),COLUMN()-15))</f>
        <v>27</v>
      </c>
      <c r="AS321" s="38">
        <f>IFERROR(INDEX(AdvancedStats!$A:$AD,MATCH($A321,AdvancedStats!$B:$B,0),COLUMN()-15),INDEX(AdvancedStats!$A:$AD,MATCH($A321&amp;" NCAA",AdvancedStats!$B:$B,0),COLUMN()-15))</f>
        <v>0.23100000000000001</v>
      </c>
      <c r="AT321" s="39">
        <f>IFERROR(INDEX(AdvancedOpponentStats!$A:$AD,MATCH($A321,AdvancedOpponentStats!$B:$B,0),COLUMN()-27),INDEX(AdvancedOpponentStats!$A:$AD,MATCH($A321&amp;" NCAA",AdvancedOpponentStats!$B:$B,0),COLUMN()-27))</f>
        <v>106.6</v>
      </c>
      <c r="AU321" s="39">
        <f>IFERROR(INDEX(AdvancedOpponentStats!$A:$AD,MATCH($A321,AdvancedOpponentStats!$B:$B,0),COLUMN()-27),INDEX(AdvancedOpponentStats!$A:$AD,MATCH($A321&amp;" NCAA",AdvancedOpponentStats!$B:$B,0),COLUMN()-27))</f>
        <v>0.32100000000000001</v>
      </c>
      <c r="AV321" s="39">
        <f>IFERROR(INDEX(AdvancedOpponentStats!$A:$AD,MATCH($A321,AdvancedOpponentStats!$B:$B,0),COLUMN()-27),INDEX(AdvancedOpponentStats!$A:$AD,MATCH($A321&amp;" NCAA",AdvancedOpponentStats!$B:$B,0),COLUMN()-27))</f>
        <v>0.38</v>
      </c>
      <c r="AW321" s="39">
        <f>IFERROR(INDEX(AdvancedOpponentStats!$A:$AD,MATCH($A321,AdvancedOpponentStats!$B:$B,0),COLUMN()-27),INDEX(AdvancedOpponentStats!$A:$AD,MATCH($A321&amp;" NCAA",AdvancedOpponentStats!$B:$B,0),COLUMN()-27))</f>
        <v>0.54800000000000004</v>
      </c>
      <c r="AX321" s="39">
        <f>IFERROR(INDEX(AdvancedOpponentStats!$A:$AD,MATCH($A321,AdvancedOpponentStats!$B:$B,0),COLUMN()-27),INDEX(AdvancedOpponentStats!$A:$AD,MATCH($A321&amp;" NCAA",AdvancedOpponentStats!$B:$B,0),COLUMN()-27))</f>
        <v>51.2</v>
      </c>
      <c r="AY321" s="39">
        <f>IFERROR(INDEX(AdvancedOpponentStats!$A:$AD,MATCH($A321,AdvancedOpponentStats!$B:$B,0),COLUMN()-27),INDEX(AdvancedOpponentStats!$A:$AD,MATCH($A321&amp;" NCAA",AdvancedOpponentStats!$B:$B,0),COLUMN()-27))</f>
        <v>48.9</v>
      </c>
      <c r="AZ321" s="39">
        <f>IFERROR(INDEX(AdvancedOpponentStats!$A:$AD,MATCH($A321,AdvancedOpponentStats!$B:$B,0),COLUMN()-27),INDEX(AdvancedOpponentStats!$A:$AD,MATCH($A321&amp;" NCAA",AdvancedOpponentStats!$B:$B,0),COLUMN()-27))</f>
        <v>8.6999999999999993</v>
      </c>
      <c r="BA321" s="39">
        <f>IFERROR(INDEX(AdvancedOpponentStats!$A:$AD,MATCH($A321,AdvancedOpponentStats!$B:$B,0),COLUMN()-27),INDEX(AdvancedOpponentStats!$A:$AD,MATCH($A321&amp;" NCAA",AdvancedOpponentStats!$B:$B,0),COLUMN()-27))</f>
        <v>5.8</v>
      </c>
      <c r="BB321" s="39">
        <f>IFERROR(INDEX(AdvancedOpponentStats!$A:$AD,MATCH($A321,AdvancedOpponentStats!$B:$B,0),COLUMN()-27),INDEX(AdvancedOpponentStats!$A:$AD,MATCH($A321&amp;" NCAA",AdvancedOpponentStats!$B:$B,0),COLUMN()-27))</f>
        <v>0.51900000000000002</v>
      </c>
      <c r="BC321" s="39">
        <f>IFERROR(INDEX(AdvancedOpponentStats!$A:$AD,MATCH($A321,AdvancedOpponentStats!$B:$B,0),COLUMN()-27),INDEX(AdvancedOpponentStats!$A:$AD,MATCH($A321&amp;" NCAA",AdvancedOpponentStats!$B:$B,0),COLUMN()-27))</f>
        <v>15.5</v>
      </c>
      <c r="BD321" s="39">
        <f>IFERROR(INDEX(AdvancedOpponentStats!$A:$AD,MATCH($A321,AdvancedOpponentStats!$B:$B,0),COLUMN()-27),INDEX(AdvancedOpponentStats!$A:$AD,MATCH($A321&amp;" NCAA",AdvancedOpponentStats!$B:$B,0),COLUMN()-27))</f>
        <v>30.2</v>
      </c>
      <c r="BE321" s="39">
        <f>IFERROR(INDEX(AdvancedOpponentStats!$A:$AD,MATCH($A321,AdvancedOpponentStats!$B:$B,0),COLUMN()-27),INDEX(AdvancedOpponentStats!$A:$AD,MATCH($A321&amp;" NCAA",AdvancedOpponentStats!$B:$B,0),COLUMN()-27))</f>
        <v>0.22500000000000001</v>
      </c>
      <c r="BF321" s="41">
        <f>IFERROR(INDEX(TeamRankings!$A:$R,MATCH($A321,TeamRankings!$B:$B,0),COLUMN()-49),INDEX(TeamRankings!$A:$R,MATCH($A321&amp;" NCAA",TeamRankings!$B:$B,0),COLUMN()-49))</f>
        <v>-2.1</v>
      </c>
      <c r="BG321" s="41">
        <f>IFERROR(INDEX(TeamRankings!$A:$R,MATCH($A321,TeamRankings!$B:$B,0),COLUMN()-48),INDEX(TeamRankings!$A:$R,MATCH($A321&amp;" NCAA",TeamRankings!$B:$B,0),COLUMN()-48))</f>
        <v>-1.01</v>
      </c>
      <c r="BH321" s="41">
        <f>IFERROR(INDEX(TeamRankings!$A:$R,MATCH($A321,TeamRankings!$B:$B,0),COLUMN()-47),INDEX(TeamRankings!$A:$R,MATCH($A321&amp;" NCAA",TeamRankings!$B:$B,0),COLUMN()-47))</f>
        <v>-2.3199999999999998</v>
      </c>
      <c r="BI321" s="41">
        <f>IFERROR(INDEX(TeamRankings!$A:$R,MATCH($A321,TeamRankings!$B:$B,0),COLUMN()-47),INDEX(TeamRankings!$A:$R,MATCH($A321&amp;" NCAA",TeamRankings!$B:$B,0),COLUMN()-47))</f>
        <v>-3.8</v>
      </c>
      <c r="BJ321" s="41">
        <f>IFERROR(INDEX(TeamRankings!$A:$R,MATCH($A321,TeamRankings!$B:$B,0),COLUMN()-47),INDEX(TeamRankings!$A:$R,MATCH($A321&amp;" NCAA",TeamRankings!$B:$B,0),COLUMN()-47))</f>
        <v>-6.12</v>
      </c>
      <c r="BK321" s="41">
        <f>IFERROR(INDEX(TeamRankings!$A:$R,MATCH($A321,TeamRankings!$B:$B,0),COLUMN()-47),INDEX(TeamRankings!$A:$R,MATCH($A321&amp;" NCAA",TeamRankings!$B:$B,0),COLUMN()-47))</f>
        <v>101.14</v>
      </c>
      <c r="BL321" s="41">
        <f>IFERROR(INDEX(TeamRankings!$A:$R,MATCH($A321,TeamRankings!$B:$B,0),COLUMN()-47),INDEX(TeamRankings!$A:$R,MATCH($A321&amp;" NCAA",TeamRankings!$B:$B,0),COLUMN()-47))</f>
        <v>108.87</v>
      </c>
      <c r="BM321" s="41">
        <f>IFERROR(INDEX(TeamRankings!$A:$R,MATCH($A321,TeamRankings!$B:$B,0),COLUMN()-47),INDEX(TeamRankings!$A:$R,MATCH($A321&amp;" NCAA",TeamRankings!$B:$B,0),COLUMN()-47))</f>
        <v>-7.73</v>
      </c>
      <c r="BN321">
        <f t="shared" si="78"/>
        <v>204.5</v>
      </c>
      <c r="BO321">
        <f t="shared" si="79"/>
        <v>267</v>
      </c>
      <c r="BP321">
        <f t="shared" si="65"/>
        <v>72.63333333333334</v>
      </c>
      <c r="BQ321" s="41" t="str">
        <f>INDEX(TeamRankings!$A:$R,MATCH($A321,TeamRankings!$B:$B,0),3)</f>
        <v>Sun Belt</v>
      </c>
      <c r="BR321" s="40">
        <f t="shared" si="66"/>
        <v>-3</v>
      </c>
      <c r="BS321" s="40">
        <f t="shared" si="67"/>
        <v>-1.0000000000000009E-3</v>
      </c>
      <c r="BT321" s="40">
        <f t="shared" si="68"/>
        <v>2.9999999999999971E-2</v>
      </c>
      <c r="BU321" s="40">
        <f t="shared" si="69"/>
        <v>2.0000000000000018E-3</v>
      </c>
      <c r="BV321" s="40">
        <f t="shared" si="70"/>
        <v>-2.4000000000000057</v>
      </c>
      <c r="BW321" s="40">
        <f t="shared" si="71"/>
        <v>1.8000000000000043</v>
      </c>
      <c r="BX321" s="40">
        <f t="shared" si="72"/>
        <v>-0.59999999999999964</v>
      </c>
      <c r="BY321" s="40">
        <f t="shared" si="73"/>
        <v>6.5000000000000009</v>
      </c>
      <c r="BZ321" s="40">
        <f t="shared" si="74"/>
        <v>-1.0000000000000009E-3</v>
      </c>
      <c r="CA321" s="40">
        <f t="shared" si="75"/>
        <v>1.6000000000000014</v>
      </c>
      <c r="CB321" s="40">
        <f t="shared" si="76"/>
        <v>-3.1999999999999993</v>
      </c>
      <c r="CC321" s="40">
        <f t="shared" si="77"/>
        <v>6.0000000000000053E-3</v>
      </c>
    </row>
    <row r="322" spans="1:81" x14ac:dyDescent="0.25">
      <c r="A322" t="s">
        <v>442</v>
      </c>
      <c r="B322">
        <f>IFERROR(INDEX(BasicStats!$A:$AH,MATCH($A322,BasicStats!$B:$B,0),COLUMN()+1),INDEX(BasicStats!$A:$AH,MATCH($A322&amp;" NCAA",BasicStats!$B:$B,0),COLUMN()+1))</f>
        <v>31</v>
      </c>
      <c r="C322">
        <f>IFERROR(INDEX(BasicStats!$A:$AH,MATCH($A322,BasicStats!$B:$B,0),COLUMN()+1),INDEX(BasicStats!$A:$AH,MATCH($A322&amp;" NCAA",BasicStats!$B:$B,0),COLUMN()+1))</f>
        <v>4</v>
      </c>
      <c r="D322">
        <f>IFERROR(INDEX(BasicStats!$A:$AH,MATCH($A322,BasicStats!$B:$B,0),COLUMN()+1),INDEX(BasicStats!$A:$AH,MATCH($A322&amp;" NCAA",BasicStats!$B:$B,0),COLUMN()+1))</f>
        <v>27</v>
      </c>
      <c r="E322">
        <f>IFERROR(INDEX(BasicStats!$A:$AH,MATCH($A322,BasicStats!$B:$B,0),COLUMN()+1),INDEX(BasicStats!$A:$AH,MATCH($A322&amp;" NCAA",BasicStats!$B:$B,0),COLUMN()+1))</f>
        <v>0.129</v>
      </c>
      <c r="F322">
        <f>IFERROR(INDEX(BasicStats!$A:$AH,MATCH($A322,BasicStats!$B:$B,0),COLUMN()+1),INDEX(BasicStats!$A:$AH,MATCH($A322&amp;" NCAA",BasicStats!$B:$B,0),COLUMN()+1))</f>
        <v>-6.73</v>
      </c>
      <c r="G322">
        <f>IFERROR(INDEX(BasicStats!$A:$AH,MATCH($A322,BasicStats!$B:$B,0),COLUMN()+1),INDEX(BasicStats!$A:$AH,MATCH($A322&amp;" NCAA",BasicStats!$B:$B,0),COLUMN()+1))</f>
        <v>3.62</v>
      </c>
      <c r="H322">
        <f>IFERROR(INDEX(BasicStats!$A:$AH,MATCH($A322,BasicStats!$B:$B,0),COLUMN()+1),INDEX(BasicStats!$A:$AH,MATCH($A322&amp;" NCAA",BasicStats!$B:$B,0),COLUMN()+1))</f>
        <v>0</v>
      </c>
      <c r="I322">
        <f>IFERROR(INDEX(BasicStats!$A:$AH,MATCH($A322,BasicStats!$B:$B,0),COLUMN()+1),INDEX(BasicStats!$A:$AH,MATCH($A322&amp;" NCAA",BasicStats!$B:$B,0),COLUMN()+1))</f>
        <v>18</v>
      </c>
      <c r="J322">
        <f>IFERROR(INDEX(BasicStats!$A:$AH,MATCH($A322,BasicStats!$B:$B,0),COLUMN()+1),INDEX(BasicStats!$A:$AH,MATCH($A322&amp;" NCAA",BasicStats!$B:$B,0),COLUMN()+1))</f>
        <v>3</v>
      </c>
      <c r="K322">
        <f>IFERROR(INDEX(BasicStats!$A:$AH,MATCH($A322,BasicStats!$B:$B,0),COLUMN()+1),INDEX(BasicStats!$A:$AH,MATCH($A322&amp;" NCAA",BasicStats!$B:$B,0),COLUMN()+1))</f>
        <v>12</v>
      </c>
      <c r="L322">
        <f>IFERROR(INDEX(BasicStats!$A:$AH,MATCH($A322,BasicStats!$B:$B,0),COLUMN()+1),INDEX(BasicStats!$A:$AH,MATCH($A322&amp;" NCAA",BasicStats!$B:$B,0),COLUMN()+1))</f>
        <v>0</v>
      </c>
      <c r="M322">
        <f>IFERROR(INDEX(BasicStats!$A:$AH,MATCH($A322,BasicStats!$B:$B,0),COLUMN()+1),INDEX(BasicStats!$A:$AH,MATCH($A322&amp;" NCAA",BasicStats!$B:$B,0),COLUMN()+1))</f>
        <v>11</v>
      </c>
      <c r="N322">
        <f>IFERROR(INDEX(BasicStats!$A:$AH,MATCH($A322,BasicStats!$B:$B,0),COLUMN()+1),INDEX(BasicStats!$A:$AH,MATCH($A322&amp;" NCAA",BasicStats!$B:$B,0),COLUMN()+1))</f>
        <v>2082</v>
      </c>
      <c r="O322">
        <f>IFERROR(INDEX(BasicStats!$A:$AH,MATCH($A322,BasicStats!$B:$B,0),COLUMN()+1),INDEX(BasicStats!$A:$AH,MATCH($A322&amp;" NCAA",BasicStats!$B:$B,0),COLUMN()+1))</f>
        <v>2403</v>
      </c>
      <c r="P322">
        <f>IFERROR(INDEX(BasicStats!$A:$AH,MATCH($A322,BasicStats!$B:$B,0),COLUMN()+1),INDEX(BasicStats!$A:$AH,MATCH($A322&amp;" NCAA",BasicStats!$B:$B,0),COLUMN()+1))</f>
        <v>0</v>
      </c>
      <c r="Q322">
        <f>IFERROR(INDEX(BasicStats!$A:$AH,MATCH($A322,BasicStats!$B:$B,0),COLUMN()+1),INDEX(BasicStats!$A:$AH,MATCH($A322&amp;" NCAA",BasicStats!$B:$B,0),COLUMN()+1))</f>
        <v>1240</v>
      </c>
      <c r="R322">
        <f>IFERROR(INDEX(BasicStats!$A:$AH,MATCH($A322,BasicStats!$B:$B,0),COLUMN()+1),INDEX(BasicStats!$A:$AH,MATCH($A322&amp;" NCAA",BasicStats!$B:$B,0),COLUMN()+1))</f>
        <v>733</v>
      </c>
      <c r="S322">
        <f>IFERROR(INDEX(BasicStats!$A:$AH,MATCH($A322,BasicStats!$B:$B,0),COLUMN()+1),INDEX(BasicStats!$A:$AH,MATCH($A322&amp;" NCAA",BasicStats!$B:$B,0),COLUMN()+1))</f>
        <v>1784</v>
      </c>
      <c r="T322">
        <f>IFERROR(INDEX(BasicStats!$A:$AH,MATCH($A322,BasicStats!$B:$B,0),COLUMN()+1),INDEX(BasicStats!$A:$AH,MATCH($A322&amp;" NCAA",BasicStats!$B:$B,0),COLUMN()+1))</f>
        <v>0.41099999999999998</v>
      </c>
      <c r="U322">
        <f>IFERROR(INDEX(BasicStats!$A:$AH,MATCH($A322,BasicStats!$B:$B,0),COLUMN()+1),INDEX(BasicStats!$A:$AH,MATCH($A322&amp;" NCAA",BasicStats!$B:$B,0),COLUMN()+1))</f>
        <v>213</v>
      </c>
      <c r="V322">
        <f>IFERROR(INDEX(BasicStats!$A:$AH,MATCH($A322,BasicStats!$B:$B,0),COLUMN()+1),INDEX(BasicStats!$A:$AH,MATCH($A322&amp;" NCAA",BasicStats!$B:$B,0),COLUMN()+1))</f>
        <v>670</v>
      </c>
      <c r="W322">
        <f>IFERROR(INDEX(BasicStats!$A:$AH,MATCH($A322,BasicStats!$B:$B,0),COLUMN()+1),INDEX(BasicStats!$A:$AH,MATCH($A322&amp;" NCAA",BasicStats!$B:$B,0),COLUMN()+1))</f>
        <v>0.318</v>
      </c>
      <c r="X322">
        <f>IFERROR(INDEX(BasicStats!$A:$AH,MATCH($A322,BasicStats!$B:$B,0),COLUMN()+1),INDEX(BasicStats!$A:$AH,MATCH($A322&amp;" NCAA",BasicStats!$B:$B,0),COLUMN()+1))</f>
        <v>403</v>
      </c>
      <c r="Y322">
        <f>IFERROR(INDEX(BasicStats!$A:$AH,MATCH($A322,BasicStats!$B:$B,0),COLUMN()+1),INDEX(BasicStats!$A:$AH,MATCH($A322&amp;" NCAA",BasicStats!$B:$B,0),COLUMN()+1))</f>
        <v>585</v>
      </c>
      <c r="Z322">
        <f>IFERROR(INDEX(BasicStats!$A:$AH,MATCH($A322,BasicStats!$B:$B,0),COLUMN()+1),INDEX(BasicStats!$A:$AH,MATCH($A322&amp;" NCAA",BasicStats!$B:$B,0),COLUMN()+1))</f>
        <v>0.68899999999999995</v>
      </c>
      <c r="AA322">
        <f>IFERROR(INDEX(BasicStats!$A:$AH,MATCH($A322,BasicStats!$B:$B,0),COLUMN()+1),INDEX(BasicStats!$A:$AH,MATCH($A322&amp;" NCAA",BasicStats!$B:$B,0),COLUMN()+1))</f>
        <v>298</v>
      </c>
      <c r="AB322">
        <f>IFERROR(INDEX(BasicStats!$A:$AH,MATCH($A322,BasicStats!$B:$B,0),COLUMN()+1),INDEX(BasicStats!$A:$AH,MATCH($A322&amp;" NCAA",BasicStats!$B:$B,0),COLUMN()+1))</f>
        <v>1130</v>
      </c>
      <c r="AC322">
        <f>IFERROR(INDEX(BasicStats!$A:$AH,MATCH($A322,BasicStats!$B:$B,0),COLUMN()+1),INDEX(BasicStats!$A:$AH,MATCH($A322&amp;" NCAA",BasicStats!$B:$B,0),COLUMN()+1))</f>
        <v>444</v>
      </c>
      <c r="AD322">
        <f>IFERROR(INDEX(BasicStats!$A:$AH,MATCH($A322,BasicStats!$B:$B,0),COLUMN()+1),INDEX(BasicStats!$A:$AH,MATCH($A322&amp;" NCAA",BasicStats!$B:$B,0),COLUMN()+1))</f>
        <v>147</v>
      </c>
      <c r="AE322">
        <f>IFERROR(INDEX(BasicStats!$A:$AH,MATCH($A322,BasicStats!$B:$B,0),COLUMN()+1),INDEX(BasicStats!$A:$AH,MATCH($A322&amp;" NCAA",BasicStats!$B:$B,0),COLUMN()+1))</f>
        <v>109</v>
      </c>
      <c r="AF322">
        <f>IFERROR(INDEX(BasicStats!$A:$AH,MATCH($A322,BasicStats!$B:$B,0),COLUMN()+1),INDEX(BasicStats!$A:$AH,MATCH($A322&amp;" NCAA",BasicStats!$B:$B,0),COLUMN()+1))</f>
        <v>467</v>
      </c>
      <c r="AG322" s="38">
        <f>IFERROR(INDEX(AdvancedStats!$A:$AD,MATCH($A322,AdvancedStats!$B:$B,0),COLUMN()-15),INDEX(AdvancedStats!$A:$AD,MATCH($A322&amp;" NCAA",AdvancedStats!$B:$B,0),COLUMN()-15))</f>
        <v>72</v>
      </c>
      <c r="AH322" s="38">
        <f>IFERROR(INDEX(AdvancedStats!$A:$AD,MATCH($A322,AdvancedStats!$B:$B,0),COLUMN()-15),INDEX(AdvancedStats!$A:$AD,MATCH($A322&amp;" NCAA",AdvancedStats!$B:$B,0),COLUMN()-15))</f>
        <v>93.3</v>
      </c>
      <c r="AI322" s="38">
        <f>IFERROR(INDEX(AdvancedStats!$A:$AD,MATCH($A322,AdvancedStats!$B:$B,0),COLUMN()-15),INDEX(AdvancedStats!$A:$AD,MATCH($A322&amp;" NCAA",AdvancedStats!$B:$B,0),COLUMN()-15))</f>
        <v>0.32800000000000001</v>
      </c>
      <c r="AJ322" s="38">
        <f>IFERROR(INDEX(AdvancedStats!$A:$AD,MATCH($A322,AdvancedStats!$B:$B,0),COLUMN()-15),INDEX(AdvancedStats!$A:$AD,MATCH($A322&amp;" NCAA",AdvancedStats!$B:$B,0),COLUMN()-15))</f>
        <v>0.376</v>
      </c>
      <c r="AK322" s="38">
        <f>IFERROR(INDEX(AdvancedStats!$A:$AD,MATCH($A322,AdvancedStats!$B:$B,0),COLUMN()-15),INDEX(AdvancedStats!$A:$AD,MATCH($A322&amp;" NCAA",AdvancedStats!$B:$B,0),COLUMN()-15))</f>
        <v>0.505</v>
      </c>
      <c r="AL322" s="38">
        <f>IFERROR(INDEX(AdvancedStats!$A:$AD,MATCH($A322,AdvancedStats!$B:$B,0),COLUMN()-15),INDEX(AdvancedStats!$A:$AD,MATCH($A322&amp;" NCAA",AdvancedStats!$B:$B,0),COLUMN()-15))</f>
        <v>48.6</v>
      </c>
      <c r="AM322" s="38">
        <f>IFERROR(INDEX(AdvancedStats!$A:$AD,MATCH($A322,AdvancedStats!$B:$B,0),COLUMN()-15),INDEX(AdvancedStats!$A:$AD,MATCH($A322&amp;" NCAA",AdvancedStats!$B:$B,0),COLUMN()-15))</f>
        <v>60.6</v>
      </c>
      <c r="AN322" s="38">
        <f>IFERROR(INDEX(AdvancedStats!$A:$AD,MATCH($A322,AdvancedStats!$B:$B,0),COLUMN()-15),INDEX(AdvancedStats!$A:$AD,MATCH($A322&amp;" NCAA",AdvancedStats!$B:$B,0),COLUMN()-15))</f>
        <v>6.6</v>
      </c>
      <c r="AO322" s="38">
        <f>IFERROR(INDEX(AdvancedStats!$A:$AD,MATCH($A322,AdvancedStats!$B:$B,0),COLUMN()-15),INDEX(AdvancedStats!$A:$AD,MATCH($A322&amp;" NCAA",AdvancedStats!$B:$B,0),COLUMN()-15))</f>
        <v>9.1</v>
      </c>
      <c r="AP322" s="38">
        <f>IFERROR(INDEX(AdvancedStats!$A:$AD,MATCH($A322,AdvancedStats!$B:$B,0),COLUMN()-15),INDEX(AdvancedStats!$A:$AD,MATCH($A322&amp;" NCAA",AdvancedStats!$B:$B,0),COLUMN()-15))</f>
        <v>0.47099999999999997</v>
      </c>
      <c r="AQ322" s="38">
        <f>IFERROR(INDEX(AdvancedStats!$A:$AD,MATCH($A322,AdvancedStats!$B:$B,0),COLUMN()-15),INDEX(AdvancedStats!$A:$AD,MATCH($A322&amp;" NCAA",AdvancedStats!$B:$B,0),COLUMN()-15))</f>
        <v>18.5</v>
      </c>
      <c r="AR322" s="38">
        <f>IFERROR(INDEX(AdvancedStats!$A:$AD,MATCH($A322,AdvancedStats!$B:$B,0),COLUMN()-15),INDEX(AdvancedStats!$A:$AD,MATCH($A322&amp;" NCAA",AdvancedStats!$B:$B,0),COLUMN()-15))</f>
        <v>26.2</v>
      </c>
      <c r="AS322" s="38">
        <f>IFERROR(INDEX(AdvancedStats!$A:$AD,MATCH($A322,AdvancedStats!$B:$B,0),COLUMN()-15),INDEX(AdvancedStats!$A:$AD,MATCH($A322&amp;" NCAA",AdvancedStats!$B:$B,0),COLUMN()-15))</f>
        <v>0.22600000000000001</v>
      </c>
      <c r="AT322" s="39">
        <f>IFERROR(INDEX(AdvancedOpponentStats!$A:$AD,MATCH($A322,AdvancedOpponentStats!$B:$B,0),COLUMN()-27),INDEX(AdvancedOpponentStats!$A:$AD,MATCH($A322&amp;" NCAA",AdvancedOpponentStats!$B:$B,0),COLUMN()-27))</f>
        <v>107.7</v>
      </c>
      <c r="AU322" s="39">
        <f>IFERROR(INDEX(AdvancedOpponentStats!$A:$AD,MATCH($A322,AdvancedOpponentStats!$B:$B,0),COLUMN()-27),INDEX(AdvancedOpponentStats!$A:$AD,MATCH($A322&amp;" NCAA",AdvancedOpponentStats!$B:$B,0),COLUMN()-27))</f>
        <v>0.316</v>
      </c>
      <c r="AV322" s="39">
        <f>IFERROR(INDEX(AdvancedOpponentStats!$A:$AD,MATCH($A322,AdvancedOpponentStats!$B:$B,0),COLUMN()-27),INDEX(AdvancedOpponentStats!$A:$AD,MATCH($A322&amp;" NCAA",AdvancedOpponentStats!$B:$B,0),COLUMN()-27))</f>
        <v>0.38700000000000001</v>
      </c>
      <c r="AW322" s="39">
        <f>IFERROR(INDEX(AdvancedOpponentStats!$A:$AD,MATCH($A322,AdvancedOpponentStats!$B:$B,0),COLUMN()-27),INDEX(AdvancedOpponentStats!$A:$AD,MATCH($A322&amp;" NCAA",AdvancedOpponentStats!$B:$B,0),COLUMN()-27))</f>
        <v>0.53300000000000003</v>
      </c>
      <c r="AX322" s="39">
        <f>IFERROR(INDEX(AdvancedOpponentStats!$A:$AD,MATCH($A322,AdvancedOpponentStats!$B:$B,0),COLUMN()-27),INDEX(AdvancedOpponentStats!$A:$AD,MATCH($A322&amp;" NCAA",AdvancedOpponentStats!$B:$B,0),COLUMN()-27))</f>
        <v>51.4</v>
      </c>
      <c r="AY322" s="39">
        <f>IFERROR(INDEX(AdvancedOpponentStats!$A:$AD,MATCH($A322,AdvancedOpponentStats!$B:$B,0),COLUMN()-27),INDEX(AdvancedOpponentStats!$A:$AD,MATCH($A322&amp;" NCAA",AdvancedOpponentStats!$B:$B,0),COLUMN()-27))</f>
        <v>51.8</v>
      </c>
      <c r="AZ322" s="39">
        <f>IFERROR(INDEX(AdvancedOpponentStats!$A:$AD,MATCH($A322,AdvancedOpponentStats!$B:$B,0),COLUMN()-27),INDEX(AdvancedOpponentStats!$A:$AD,MATCH($A322&amp;" NCAA",AdvancedOpponentStats!$B:$B,0),COLUMN()-27))</f>
        <v>10.4</v>
      </c>
      <c r="BA322" s="39">
        <f>IFERROR(INDEX(AdvancedOpponentStats!$A:$AD,MATCH($A322,AdvancedOpponentStats!$B:$B,0),COLUMN()-27),INDEX(AdvancedOpponentStats!$A:$AD,MATCH($A322&amp;" NCAA",AdvancedOpponentStats!$B:$B,0),COLUMN()-27))</f>
        <v>9.6999999999999993</v>
      </c>
      <c r="BB322" s="39">
        <f>IFERROR(INDEX(AdvancedOpponentStats!$A:$AD,MATCH($A322,AdvancedOpponentStats!$B:$B,0),COLUMN()-27),INDEX(AdvancedOpponentStats!$A:$AD,MATCH($A322&amp;" NCAA",AdvancedOpponentStats!$B:$B,0),COLUMN()-27))</f>
        <v>0.50600000000000001</v>
      </c>
      <c r="BC322" s="39">
        <f>IFERROR(INDEX(AdvancedOpponentStats!$A:$AD,MATCH($A322,AdvancedOpponentStats!$B:$B,0),COLUMN()-27),INDEX(AdvancedOpponentStats!$A:$AD,MATCH($A322&amp;" NCAA",AdvancedOpponentStats!$B:$B,0),COLUMN()-27))</f>
        <v>12.9</v>
      </c>
      <c r="BD322" s="39">
        <f>IFERROR(INDEX(AdvancedOpponentStats!$A:$AD,MATCH($A322,AdvancedOpponentStats!$B:$B,0),COLUMN()-27),INDEX(AdvancedOpponentStats!$A:$AD,MATCH($A322&amp;" NCAA",AdvancedOpponentStats!$B:$B,0),COLUMN()-27))</f>
        <v>30</v>
      </c>
      <c r="BE322" s="39">
        <f>IFERROR(INDEX(AdvancedOpponentStats!$A:$AD,MATCH($A322,AdvancedOpponentStats!$B:$B,0),COLUMN()-27),INDEX(AdvancedOpponentStats!$A:$AD,MATCH($A322&amp;" NCAA",AdvancedOpponentStats!$B:$B,0),COLUMN()-27))</f>
        <v>0.215</v>
      </c>
      <c r="BF322" s="41">
        <f>IFERROR(INDEX(TeamRankings!$A:$R,MATCH($A322,TeamRankings!$B:$B,0),COLUMN()-49),INDEX(TeamRankings!$A:$R,MATCH($A322&amp;" NCAA",TeamRankings!$B:$B,0),COLUMN()-49))</f>
        <v>-10.35</v>
      </c>
      <c r="BG322" s="41">
        <f>IFERROR(INDEX(TeamRankings!$A:$R,MATCH($A322,TeamRankings!$B:$B,0),COLUMN()-48),INDEX(TeamRankings!$A:$R,MATCH($A322&amp;" NCAA",TeamRankings!$B:$B,0),COLUMN()-48))</f>
        <v>3.62</v>
      </c>
      <c r="BH322" s="41">
        <f>IFERROR(INDEX(TeamRankings!$A:$R,MATCH($A322,TeamRankings!$B:$B,0),COLUMN()-47),INDEX(TeamRankings!$A:$R,MATCH($A322&amp;" NCAA",TeamRankings!$B:$B,0),COLUMN()-47))</f>
        <v>-3.43</v>
      </c>
      <c r="BI322" s="41">
        <f>IFERROR(INDEX(TeamRankings!$A:$R,MATCH($A322,TeamRankings!$B:$B,0),COLUMN()-47),INDEX(TeamRankings!$A:$R,MATCH($A322&amp;" NCAA",TeamRankings!$B:$B,0),COLUMN()-47))</f>
        <v>-3.3</v>
      </c>
      <c r="BJ322" s="41">
        <f>IFERROR(INDEX(TeamRankings!$A:$R,MATCH($A322,TeamRankings!$B:$B,0),COLUMN()-47),INDEX(TeamRankings!$A:$R,MATCH($A322&amp;" NCAA",TeamRankings!$B:$B,0),COLUMN()-47))</f>
        <v>-6.73</v>
      </c>
      <c r="BK322" s="41">
        <f>IFERROR(INDEX(TeamRankings!$A:$R,MATCH($A322,TeamRankings!$B:$B,0),COLUMN()-47),INDEX(TeamRankings!$A:$R,MATCH($A322&amp;" NCAA",TeamRankings!$B:$B,0),COLUMN()-47))</f>
        <v>95.91</v>
      </c>
      <c r="BL322" s="41">
        <f>IFERROR(INDEX(TeamRankings!$A:$R,MATCH($A322,TeamRankings!$B:$B,0),COLUMN()-47),INDEX(TeamRankings!$A:$R,MATCH($A322&amp;" NCAA",TeamRankings!$B:$B,0),COLUMN()-47))</f>
        <v>104.44</v>
      </c>
      <c r="BM322" s="41">
        <f>IFERROR(INDEX(TeamRankings!$A:$R,MATCH($A322,TeamRankings!$B:$B,0),COLUMN()-47),INDEX(TeamRankings!$A:$R,MATCH($A322&amp;" NCAA",TeamRankings!$B:$B,0),COLUMN()-47))</f>
        <v>-8.5299999999999994</v>
      </c>
      <c r="BN322">
        <f t="shared" si="78"/>
        <v>287</v>
      </c>
      <c r="BO322">
        <f t="shared" si="79"/>
        <v>183.5</v>
      </c>
      <c r="BP322">
        <f t="shared" si="65"/>
        <v>67.161290322580641</v>
      </c>
      <c r="BQ322" s="41" t="str">
        <f>INDEX(TeamRankings!$A:$R,MATCH($A322,TeamRankings!$B:$B,0),3)</f>
        <v>AAC</v>
      </c>
      <c r="BR322" s="40">
        <f t="shared" si="66"/>
        <v>-14.400000000000006</v>
      </c>
      <c r="BS322" s="40">
        <f t="shared" si="67"/>
        <v>1.2000000000000011E-2</v>
      </c>
      <c r="BT322" s="40">
        <f t="shared" si="68"/>
        <v>-1.100000000000001E-2</v>
      </c>
      <c r="BU322" s="40">
        <f t="shared" si="69"/>
        <v>-2.8000000000000025E-2</v>
      </c>
      <c r="BV322" s="40">
        <f t="shared" si="70"/>
        <v>-2.7999999999999972</v>
      </c>
      <c r="BW322" s="40">
        <f t="shared" si="71"/>
        <v>8.8000000000000043</v>
      </c>
      <c r="BX322" s="40">
        <f t="shared" si="72"/>
        <v>-3.8000000000000007</v>
      </c>
      <c r="BY322" s="40">
        <f t="shared" si="73"/>
        <v>-0.59999999999999964</v>
      </c>
      <c r="BZ322" s="40">
        <f t="shared" si="74"/>
        <v>-3.5000000000000031E-2</v>
      </c>
      <c r="CA322" s="40">
        <f t="shared" si="75"/>
        <v>5.6</v>
      </c>
      <c r="CB322" s="40">
        <f t="shared" si="76"/>
        <v>-3.8000000000000007</v>
      </c>
      <c r="CC322" s="40">
        <f t="shared" si="77"/>
        <v>1.100000000000001E-2</v>
      </c>
    </row>
    <row r="323" spans="1:81" x14ac:dyDescent="0.25">
      <c r="A323" t="s">
        <v>443</v>
      </c>
      <c r="B323">
        <f>IFERROR(INDEX(BasicStats!$A:$AH,MATCH($A323,BasicStats!$B:$B,0),COLUMN()+1),INDEX(BasicStats!$A:$AH,MATCH($A323&amp;" NCAA",BasicStats!$B:$B,0),COLUMN()+1))</f>
        <v>32</v>
      </c>
      <c r="C323">
        <f>IFERROR(INDEX(BasicStats!$A:$AH,MATCH($A323,BasicStats!$B:$B,0),COLUMN()+1),INDEX(BasicStats!$A:$AH,MATCH($A323&amp;" NCAA",BasicStats!$B:$B,0),COLUMN()+1))</f>
        <v>18</v>
      </c>
      <c r="D323">
        <f>IFERROR(INDEX(BasicStats!$A:$AH,MATCH($A323,BasicStats!$B:$B,0),COLUMN()+1),INDEX(BasicStats!$A:$AH,MATCH($A323&amp;" NCAA",BasicStats!$B:$B,0),COLUMN()+1))</f>
        <v>14</v>
      </c>
      <c r="E323">
        <f>IFERROR(INDEX(BasicStats!$A:$AH,MATCH($A323,BasicStats!$B:$B,0),COLUMN()+1),INDEX(BasicStats!$A:$AH,MATCH($A323&amp;" NCAA",BasicStats!$B:$B,0),COLUMN()+1))</f>
        <v>0.56299999999999994</v>
      </c>
      <c r="F323">
        <f>IFERROR(INDEX(BasicStats!$A:$AH,MATCH($A323,BasicStats!$B:$B,0),COLUMN()+1),INDEX(BasicStats!$A:$AH,MATCH($A323&amp;" NCAA",BasicStats!$B:$B,0),COLUMN()+1))</f>
        <v>4.6500000000000004</v>
      </c>
      <c r="G323">
        <f>IFERROR(INDEX(BasicStats!$A:$AH,MATCH($A323,BasicStats!$B:$B,0),COLUMN()+1),INDEX(BasicStats!$A:$AH,MATCH($A323&amp;" NCAA",BasicStats!$B:$B,0),COLUMN()+1))</f>
        <v>3.87</v>
      </c>
      <c r="H323">
        <f>IFERROR(INDEX(BasicStats!$A:$AH,MATCH($A323,BasicStats!$B:$B,0),COLUMN()+1),INDEX(BasicStats!$A:$AH,MATCH($A323&amp;" NCAA",BasicStats!$B:$B,0),COLUMN()+1))</f>
        <v>8</v>
      </c>
      <c r="I323">
        <f>IFERROR(INDEX(BasicStats!$A:$AH,MATCH($A323,BasicStats!$B:$B,0),COLUMN()+1),INDEX(BasicStats!$A:$AH,MATCH($A323&amp;" NCAA",BasicStats!$B:$B,0),COLUMN()+1))</f>
        <v>10</v>
      </c>
      <c r="J323">
        <f>IFERROR(INDEX(BasicStats!$A:$AH,MATCH($A323,BasicStats!$B:$B,0),COLUMN()+1),INDEX(BasicStats!$A:$AH,MATCH($A323&amp;" NCAA",BasicStats!$B:$B,0),COLUMN()+1))</f>
        <v>14</v>
      </c>
      <c r="K323">
        <f>IFERROR(INDEX(BasicStats!$A:$AH,MATCH($A323,BasicStats!$B:$B,0),COLUMN()+1),INDEX(BasicStats!$A:$AH,MATCH($A323&amp;" NCAA",BasicStats!$B:$B,0),COLUMN()+1))</f>
        <v>3</v>
      </c>
      <c r="L323">
        <f>IFERROR(INDEX(BasicStats!$A:$AH,MATCH($A323,BasicStats!$B:$B,0),COLUMN()+1),INDEX(BasicStats!$A:$AH,MATCH($A323&amp;" NCAA",BasicStats!$B:$B,0),COLUMN()+1))</f>
        <v>3</v>
      </c>
      <c r="M323">
        <f>IFERROR(INDEX(BasicStats!$A:$AH,MATCH($A323,BasicStats!$B:$B,0),COLUMN()+1),INDEX(BasicStats!$A:$AH,MATCH($A323&amp;" NCAA",BasicStats!$B:$B,0),COLUMN()+1))</f>
        <v>8</v>
      </c>
      <c r="N323">
        <f>IFERROR(INDEX(BasicStats!$A:$AH,MATCH($A323,BasicStats!$B:$B,0),COLUMN()+1),INDEX(BasicStats!$A:$AH,MATCH($A323&amp;" NCAA",BasicStats!$B:$B,0),COLUMN()+1))</f>
        <v>2296</v>
      </c>
      <c r="O323">
        <f>IFERROR(INDEX(BasicStats!$A:$AH,MATCH($A323,BasicStats!$B:$B,0),COLUMN()+1),INDEX(BasicStats!$A:$AH,MATCH($A323&amp;" NCAA",BasicStats!$B:$B,0),COLUMN()+1))</f>
        <v>2271</v>
      </c>
      <c r="P323">
        <f>IFERROR(INDEX(BasicStats!$A:$AH,MATCH($A323,BasicStats!$B:$B,0),COLUMN()+1),INDEX(BasicStats!$A:$AH,MATCH($A323&amp;" NCAA",BasicStats!$B:$B,0),COLUMN()+1))</f>
        <v>0</v>
      </c>
      <c r="Q323">
        <f>IFERROR(INDEX(BasicStats!$A:$AH,MATCH($A323,BasicStats!$B:$B,0),COLUMN()+1),INDEX(BasicStats!$A:$AH,MATCH($A323&amp;" NCAA",BasicStats!$B:$B,0),COLUMN()+1))</f>
        <v>1290</v>
      </c>
      <c r="R323">
        <f>IFERROR(INDEX(BasicStats!$A:$AH,MATCH($A323,BasicStats!$B:$B,0),COLUMN()+1),INDEX(BasicStats!$A:$AH,MATCH($A323&amp;" NCAA",BasicStats!$B:$B,0),COLUMN()+1))</f>
        <v>776</v>
      </c>
      <c r="S323">
        <f>IFERROR(INDEX(BasicStats!$A:$AH,MATCH($A323,BasicStats!$B:$B,0),COLUMN()+1),INDEX(BasicStats!$A:$AH,MATCH($A323&amp;" NCAA",BasicStats!$B:$B,0),COLUMN()+1))</f>
        <v>1732</v>
      </c>
      <c r="T323">
        <f>IFERROR(INDEX(BasicStats!$A:$AH,MATCH($A323,BasicStats!$B:$B,0),COLUMN()+1),INDEX(BasicStats!$A:$AH,MATCH($A323&amp;" NCAA",BasicStats!$B:$B,0),COLUMN()+1))</f>
        <v>0.44800000000000001</v>
      </c>
      <c r="U323">
        <f>IFERROR(INDEX(BasicStats!$A:$AH,MATCH($A323,BasicStats!$B:$B,0),COLUMN()+1),INDEX(BasicStats!$A:$AH,MATCH($A323&amp;" NCAA",BasicStats!$B:$B,0),COLUMN()+1))</f>
        <v>222</v>
      </c>
      <c r="V323">
        <f>IFERROR(INDEX(BasicStats!$A:$AH,MATCH($A323,BasicStats!$B:$B,0),COLUMN()+1),INDEX(BasicStats!$A:$AH,MATCH($A323&amp;" NCAA",BasicStats!$B:$B,0),COLUMN()+1))</f>
        <v>652</v>
      </c>
      <c r="W323">
        <f>IFERROR(INDEX(BasicStats!$A:$AH,MATCH($A323,BasicStats!$B:$B,0),COLUMN()+1),INDEX(BasicStats!$A:$AH,MATCH($A323&amp;" NCAA",BasicStats!$B:$B,0),COLUMN()+1))</f>
        <v>0.34</v>
      </c>
      <c r="X323">
        <f>IFERROR(INDEX(BasicStats!$A:$AH,MATCH($A323,BasicStats!$B:$B,0),COLUMN()+1),INDEX(BasicStats!$A:$AH,MATCH($A323&amp;" NCAA",BasicStats!$B:$B,0),COLUMN()+1))</f>
        <v>522</v>
      </c>
      <c r="Y323">
        <f>IFERROR(INDEX(BasicStats!$A:$AH,MATCH($A323,BasicStats!$B:$B,0),COLUMN()+1),INDEX(BasicStats!$A:$AH,MATCH($A323&amp;" NCAA",BasicStats!$B:$B,0),COLUMN()+1))</f>
        <v>751</v>
      </c>
      <c r="Z323">
        <f>IFERROR(INDEX(BasicStats!$A:$AH,MATCH($A323,BasicStats!$B:$B,0),COLUMN()+1),INDEX(BasicStats!$A:$AH,MATCH($A323&amp;" NCAA",BasicStats!$B:$B,0),COLUMN()+1))</f>
        <v>0.69499999999999995</v>
      </c>
      <c r="AA323">
        <f>IFERROR(INDEX(BasicStats!$A:$AH,MATCH($A323,BasicStats!$B:$B,0),COLUMN()+1),INDEX(BasicStats!$A:$AH,MATCH($A323&amp;" NCAA",BasicStats!$B:$B,0),COLUMN()+1))</f>
        <v>239</v>
      </c>
      <c r="AB323">
        <f>IFERROR(INDEX(BasicStats!$A:$AH,MATCH($A323,BasicStats!$B:$B,0),COLUMN()+1),INDEX(BasicStats!$A:$AH,MATCH($A323&amp;" NCAA",BasicStats!$B:$B,0),COLUMN()+1))</f>
        <v>1119</v>
      </c>
      <c r="AC323">
        <f>IFERROR(INDEX(BasicStats!$A:$AH,MATCH($A323,BasicStats!$B:$B,0),COLUMN()+1),INDEX(BasicStats!$A:$AH,MATCH($A323&amp;" NCAA",BasicStats!$B:$B,0),COLUMN()+1))</f>
        <v>430</v>
      </c>
      <c r="AD323">
        <f>IFERROR(INDEX(BasicStats!$A:$AH,MATCH($A323,BasicStats!$B:$B,0),COLUMN()+1),INDEX(BasicStats!$A:$AH,MATCH($A323&amp;" NCAA",BasicStats!$B:$B,0),COLUMN()+1))</f>
        <v>176</v>
      </c>
      <c r="AE323">
        <f>IFERROR(INDEX(BasicStats!$A:$AH,MATCH($A323,BasicStats!$B:$B,0),COLUMN()+1),INDEX(BasicStats!$A:$AH,MATCH($A323&amp;" NCAA",BasicStats!$B:$B,0),COLUMN()+1))</f>
        <v>76</v>
      </c>
      <c r="AF323">
        <f>IFERROR(INDEX(BasicStats!$A:$AH,MATCH($A323,BasicStats!$B:$B,0),COLUMN()+1),INDEX(BasicStats!$A:$AH,MATCH($A323&amp;" NCAA",BasicStats!$B:$B,0),COLUMN()+1))</f>
        <v>404</v>
      </c>
      <c r="AG323" s="38">
        <f>IFERROR(INDEX(AdvancedStats!$A:$AD,MATCH($A323,AdvancedStats!$B:$B,0),COLUMN()-15),INDEX(AdvancedStats!$A:$AD,MATCH($A323&amp;" NCAA",AdvancedStats!$B:$B,0),COLUMN()-15))</f>
        <v>69.900000000000006</v>
      </c>
      <c r="AH323" s="38">
        <f>IFERROR(INDEX(AdvancedStats!$A:$AD,MATCH($A323,AdvancedStats!$B:$B,0),COLUMN()-15),INDEX(AdvancedStats!$A:$AD,MATCH($A323&amp;" NCAA",AdvancedStats!$B:$B,0),COLUMN()-15))</f>
        <v>101.9</v>
      </c>
      <c r="AI323" s="38">
        <f>IFERROR(INDEX(AdvancedStats!$A:$AD,MATCH($A323,AdvancedStats!$B:$B,0),COLUMN()-15),INDEX(AdvancedStats!$A:$AD,MATCH($A323&amp;" NCAA",AdvancedStats!$B:$B,0),COLUMN()-15))</f>
        <v>0.434</v>
      </c>
      <c r="AJ323" s="38">
        <f>IFERROR(INDEX(AdvancedStats!$A:$AD,MATCH($A323,AdvancedStats!$B:$B,0),COLUMN()-15),INDEX(AdvancedStats!$A:$AD,MATCH($A323&amp;" NCAA",AdvancedStats!$B:$B,0),COLUMN()-15))</f>
        <v>0.376</v>
      </c>
      <c r="AK323" s="38">
        <f>IFERROR(INDEX(AdvancedStats!$A:$AD,MATCH($A323,AdvancedStats!$B:$B,0),COLUMN()-15),INDEX(AdvancedStats!$A:$AD,MATCH($A323&amp;" NCAA",AdvancedStats!$B:$B,0),COLUMN()-15))</f>
        <v>0.55000000000000004</v>
      </c>
      <c r="AL323" s="38">
        <f>IFERROR(INDEX(AdvancedStats!$A:$AD,MATCH($A323,AdvancedStats!$B:$B,0),COLUMN()-15),INDEX(AdvancedStats!$A:$AD,MATCH($A323&amp;" NCAA",AdvancedStats!$B:$B,0),COLUMN()-15))</f>
        <v>48.6</v>
      </c>
      <c r="AM323" s="38">
        <f>IFERROR(INDEX(AdvancedStats!$A:$AD,MATCH($A323,AdvancedStats!$B:$B,0),COLUMN()-15),INDEX(AdvancedStats!$A:$AD,MATCH($A323&amp;" NCAA",AdvancedStats!$B:$B,0),COLUMN()-15))</f>
        <v>55.4</v>
      </c>
      <c r="AN323" s="38">
        <f>IFERROR(INDEX(AdvancedStats!$A:$AD,MATCH($A323,AdvancedStats!$B:$B,0),COLUMN()-15),INDEX(AdvancedStats!$A:$AD,MATCH($A323&amp;" NCAA",AdvancedStats!$B:$B,0),COLUMN()-15))</f>
        <v>7.8</v>
      </c>
      <c r="AO323" s="38">
        <f>IFERROR(INDEX(AdvancedStats!$A:$AD,MATCH($A323,AdvancedStats!$B:$B,0),COLUMN()-15),INDEX(AdvancedStats!$A:$AD,MATCH($A323&amp;" NCAA",AdvancedStats!$B:$B,0),COLUMN()-15))</f>
        <v>7</v>
      </c>
      <c r="AP323" s="38">
        <f>IFERROR(INDEX(AdvancedStats!$A:$AD,MATCH($A323,AdvancedStats!$B:$B,0),COLUMN()-15),INDEX(AdvancedStats!$A:$AD,MATCH($A323&amp;" NCAA",AdvancedStats!$B:$B,0),COLUMN()-15))</f>
        <v>0.51200000000000001</v>
      </c>
      <c r="AQ323" s="38">
        <f>IFERROR(INDEX(AdvancedStats!$A:$AD,MATCH($A323,AdvancedStats!$B:$B,0),COLUMN()-15),INDEX(AdvancedStats!$A:$AD,MATCH($A323&amp;" NCAA",AdvancedStats!$B:$B,0),COLUMN()-15))</f>
        <v>16.2</v>
      </c>
      <c r="AR323" s="38">
        <f>IFERROR(INDEX(AdvancedStats!$A:$AD,MATCH($A323,AdvancedStats!$B:$B,0),COLUMN()-15),INDEX(AdvancedStats!$A:$AD,MATCH($A323&amp;" NCAA",AdvancedStats!$B:$B,0),COLUMN()-15))</f>
        <v>22.4</v>
      </c>
      <c r="AS323" s="38">
        <f>IFERROR(INDEX(AdvancedStats!$A:$AD,MATCH($A323,AdvancedStats!$B:$B,0),COLUMN()-15),INDEX(AdvancedStats!$A:$AD,MATCH($A323&amp;" NCAA",AdvancedStats!$B:$B,0),COLUMN()-15))</f>
        <v>0.30099999999999999</v>
      </c>
      <c r="AT323" s="39">
        <f>IFERROR(INDEX(AdvancedOpponentStats!$A:$AD,MATCH($A323,AdvancedOpponentStats!$B:$B,0),COLUMN()-27),INDEX(AdvancedOpponentStats!$A:$AD,MATCH($A323&amp;" NCAA",AdvancedOpponentStats!$B:$B,0),COLUMN()-27))</f>
        <v>100.8</v>
      </c>
      <c r="AU323" s="39">
        <f>IFERROR(INDEX(AdvancedOpponentStats!$A:$AD,MATCH($A323,AdvancedOpponentStats!$B:$B,0),COLUMN()-27),INDEX(AdvancedOpponentStats!$A:$AD,MATCH($A323&amp;" NCAA",AdvancedOpponentStats!$B:$B,0),COLUMN()-27))</f>
        <v>0.30299999999999999</v>
      </c>
      <c r="AV323" s="39">
        <f>IFERROR(INDEX(AdvancedOpponentStats!$A:$AD,MATCH($A323,AdvancedOpponentStats!$B:$B,0),COLUMN()-27),INDEX(AdvancedOpponentStats!$A:$AD,MATCH($A323&amp;" NCAA",AdvancedOpponentStats!$B:$B,0),COLUMN()-27))</f>
        <v>0.439</v>
      </c>
      <c r="AW323" s="39">
        <f>IFERROR(INDEX(AdvancedOpponentStats!$A:$AD,MATCH($A323,AdvancedOpponentStats!$B:$B,0),COLUMN()-27),INDEX(AdvancedOpponentStats!$A:$AD,MATCH($A323&amp;" NCAA",AdvancedOpponentStats!$B:$B,0),COLUMN()-27))</f>
        <v>0.51200000000000001</v>
      </c>
      <c r="AX323" s="39">
        <f>IFERROR(INDEX(AdvancedOpponentStats!$A:$AD,MATCH($A323,AdvancedOpponentStats!$B:$B,0),COLUMN()-27),INDEX(AdvancedOpponentStats!$A:$AD,MATCH($A323&amp;" NCAA",AdvancedOpponentStats!$B:$B,0),COLUMN()-27))</f>
        <v>51.4</v>
      </c>
      <c r="AY323" s="39">
        <f>IFERROR(INDEX(AdvancedOpponentStats!$A:$AD,MATCH($A323,AdvancedOpponentStats!$B:$B,0),COLUMN()-27),INDEX(AdvancedOpponentStats!$A:$AD,MATCH($A323&amp;" NCAA",AdvancedOpponentStats!$B:$B,0),COLUMN()-27))</f>
        <v>55.7</v>
      </c>
      <c r="AZ323" s="39">
        <f>IFERROR(INDEX(AdvancedOpponentStats!$A:$AD,MATCH($A323,AdvancedOpponentStats!$B:$B,0),COLUMN()-27),INDEX(AdvancedOpponentStats!$A:$AD,MATCH($A323&amp;" NCAA",AdvancedOpponentStats!$B:$B,0),COLUMN()-27))</f>
        <v>9.5</v>
      </c>
      <c r="BA323" s="39">
        <f>IFERROR(INDEX(AdvancedOpponentStats!$A:$AD,MATCH($A323,AdvancedOpponentStats!$B:$B,0),COLUMN()-27),INDEX(AdvancedOpponentStats!$A:$AD,MATCH($A323&amp;" NCAA",AdvancedOpponentStats!$B:$B,0),COLUMN()-27))</f>
        <v>9.3000000000000007</v>
      </c>
      <c r="BB323" s="39">
        <f>IFERROR(INDEX(AdvancedOpponentStats!$A:$AD,MATCH($A323,AdvancedOpponentStats!$B:$B,0),COLUMN()-27),INDEX(AdvancedOpponentStats!$A:$AD,MATCH($A323&amp;" NCAA",AdvancedOpponentStats!$B:$B,0),COLUMN()-27))</f>
        <v>0.48099999999999998</v>
      </c>
      <c r="BC323" s="39">
        <f>IFERROR(INDEX(AdvancedOpponentStats!$A:$AD,MATCH($A323,AdvancedOpponentStats!$B:$B,0),COLUMN()-27),INDEX(AdvancedOpponentStats!$A:$AD,MATCH($A323&amp;" NCAA",AdvancedOpponentStats!$B:$B,0),COLUMN()-27))</f>
        <v>15.1</v>
      </c>
      <c r="BD323" s="39">
        <f>IFERROR(INDEX(AdvancedOpponentStats!$A:$AD,MATCH($A323,AdvancedOpponentStats!$B:$B,0),COLUMN()-27),INDEX(AdvancedOpponentStats!$A:$AD,MATCH($A323&amp;" NCAA",AdvancedOpponentStats!$B:$B,0),COLUMN()-27))</f>
        <v>28.8</v>
      </c>
      <c r="BE323" s="39">
        <f>IFERROR(INDEX(AdvancedOpponentStats!$A:$AD,MATCH($A323,AdvancedOpponentStats!$B:$B,0),COLUMN()-27),INDEX(AdvancedOpponentStats!$A:$AD,MATCH($A323&amp;" NCAA",AdvancedOpponentStats!$B:$B,0),COLUMN()-27))</f>
        <v>0.21</v>
      </c>
      <c r="BF323" s="41">
        <f>IFERROR(INDEX(TeamRankings!$A:$R,MATCH($A323,TeamRankings!$B:$B,0),COLUMN()-49),INDEX(TeamRankings!$A:$R,MATCH($A323&amp;" NCAA",TeamRankings!$B:$B,0),COLUMN()-49))</f>
        <v>0.78</v>
      </c>
      <c r="BG323" s="41">
        <f>IFERROR(INDEX(TeamRankings!$A:$R,MATCH($A323,TeamRankings!$B:$B,0),COLUMN()-48),INDEX(TeamRankings!$A:$R,MATCH($A323&amp;" NCAA",TeamRankings!$B:$B,0),COLUMN()-48))</f>
        <v>3.87</v>
      </c>
      <c r="BH323" s="41">
        <f>IFERROR(INDEX(TeamRankings!$A:$R,MATCH($A323,TeamRankings!$B:$B,0),COLUMN()-47),INDEX(TeamRankings!$A:$R,MATCH($A323&amp;" NCAA",TeamRankings!$B:$B,0),COLUMN()-47))</f>
        <v>2.48</v>
      </c>
      <c r="BI323" s="41">
        <f>IFERROR(INDEX(TeamRankings!$A:$R,MATCH($A323,TeamRankings!$B:$B,0),COLUMN()-47),INDEX(TeamRankings!$A:$R,MATCH($A323&amp;" NCAA",TeamRankings!$B:$B,0),COLUMN()-47))</f>
        <v>2.17</v>
      </c>
      <c r="BJ323" s="41">
        <f>IFERROR(INDEX(TeamRankings!$A:$R,MATCH($A323,TeamRankings!$B:$B,0),COLUMN()-47),INDEX(TeamRankings!$A:$R,MATCH($A323&amp;" NCAA",TeamRankings!$B:$B,0),COLUMN()-47))</f>
        <v>4.6500000000000004</v>
      </c>
      <c r="BK323" s="41">
        <f>IFERROR(INDEX(TeamRankings!$A:$R,MATCH($A323,TeamRankings!$B:$B,0),COLUMN()-47),INDEX(TeamRankings!$A:$R,MATCH($A323&amp;" NCAA",TeamRankings!$B:$B,0),COLUMN()-47))</f>
        <v>105.61</v>
      </c>
      <c r="BL323" s="41">
        <f>IFERROR(INDEX(TeamRankings!$A:$R,MATCH($A323,TeamRankings!$B:$B,0),COLUMN()-47),INDEX(TeamRankings!$A:$R,MATCH($A323&amp;" NCAA",TeamRankings!$B:$B,0),COLUMN()-47))</f>
        <v>98.31</v>
      </c>
      <c r="BM323" s="41">
        <f>IFERROR(INDEX(TeamRankings!$A:$R,MATCH($A323,TeamRankings!$B:$B,0),COLUMN()-47),INDEX(TeamRankings!$A:$R,MATCH($A323&amp;" NCAA",TeamRankings!$B:$B,0),COLUMN()-47))</f>
        <v>7.3</v>
      </c>
      <c r="BN323">
        <f t="shared" si="78"/>
        <v>129</v>
      </c>
      <c r="BO323">
        <f t="shared" si="79"/>
        <v>97</v>
      </c>
      <c r="BP323">
        <f t="shared" ref="BP323:BP355" si="80">N323/B323</f>
        <v>71.75</v>
      </c>
      <c r="BQ323" s="41" t="str">
        <f>INDEX(TeamRankings!$A:$R,MATCH($A323,TeamRankings!$B:$B,0),3)</f>
        <v>AAC</v>
      </c>
      <c r="BR323" s="40">
        <f t="shared" si="66"/>
        <v>1.1000000000000085</v>
      </c>
      <c r="BS323" s="40">
        <f t="shared" si="67"/>
        <v>0.13100000000000001</v>
      </c>
      <c r="BT323" s="40">
        <f t="shared" si="68"/>
        <v>-6.3E-2</v>
      </c>
      <c r="BU323" s="40">
        <f t="shared" si="69"/>
        <v>3.8000000000000034E-2</v>
      </c>
      <c r="BV323" s="40">
        <f t="shared" si="70"/>
        <v>-2.7999999999999972</v>
      </c>
      <c r="BW323" s="40">
        <f t="shared" si="71"/>
        <v>-0.30000000000000426</v>
      </c>
      <c r="BX323" s="40">
        <f t="shared" si="72"/>
        <v>-1.7000000000000002</v>
      </c>
      <c r="BY323" s="40">
        <f t="shared" si="73"/>
        <v>-2.3000000000000007</v>
      </c>
      <c r="BZ323" s="40">
        <f t="shared" si="74"/>
        <v>3.1000000000000028E-2</v>
      </c>
      <c r="CA323" s="40">
        <f t="shared" si="75"/>
        <v>1.0999999999999996</v>
      </c>
      <c r="CB323" s="40">
        <f t="shared" si="76"/>
        <v>-6.4000000000000021</v>
      </c>
      <c r="CC323" s="40">
        <f t="shared" si="77"/>
        <v>9.0999999999999998E-2</v>
      </c>
    </row>
    <row r="324" spans="1:81" x14ac:dyDescent="0.25">
      <c r="A324" t="s">
        <v>444</v>
      </c>
      <c r="B324">
        <f>IFERROR(INDEX(BasicStats!$A:$AH,MATCH($A324,BasicStats!$B:$B,0),COLUMN()+1),INDEX(BasicStats!$A:$AH,MATCH($A324&amp;" NCAA",BasicStats!$B:$B,0),COLUMN()+1))</f>
        <v>33</v>
      </c>
      <c r="C324">
        <f>IFERROR(INDEX(BasicStats!$A:$AH,MATCH($A324,BasicStats!$B:$B,0),COLUMN()+1),INDEX(BasicStats!$A:$AH,MATCH($A324&amp;" NCAA",BasicStats!$B:$B,0),COLUMN()+1))</f>
        <v>17</v>
      </c>
      <c r="D324">
        <f>IFERROR(INDEX(BasicStats!$A:$AH,MATCH($A324,BasicStats!$B:$B,0),COLUMN()+1),INDEX(BasicStats!$A:$AH,MATCH($A324&amp;" NCAA",BasicStats!$B:$B,0),COLUMN()+1))</f>
        <v>16</v>
      </c>
      <c r="E324">
        <f>IFERROR(INDEX(BasicStats!$A:$AH,MATCH($A324,BasicStats!$B:$B,0),COLUMN()+1),INDEX(BasicStats!$A:$AH,MATCH($A324&amp;" NCAA",BasicStats!$B:$B,0),COLUMN()+1))</f>
        <v>0.51500000000000001</v>
      </c>
      <c r="F324">
        <f>IFERROR(INDEX(BasicStats!$A:$AH,MATCH($A324,BasicStats!$B:$B,0),COLUMN()+1),INDEX(BasicStats!$A:$AH,MATCH($A324&amp;" NCAA",BasicStats!$B:$B,0),COLUMN()+1))</f>
        <v>7.2</v>
      </c>
      <c r="G324">
        <f>IFERROR(INDEX(BasicStats!$A:$AH,MATCH($A324,BasicStats!$B:$B,0),COLUMN()+1),INDEX(BasicStats!$A:$AH,MATCH($A324&amp;" NCAA",BasicStats!$B:$B,0),COLUMN()+1))</f>
        <v>6.81</v>
      </c>
      <c r="H324">
        <f>IFERROR(INDEX(BasicStats!$A:$AH,MATCH($A324,BasicStats!$B:$B,0),COLUMN()+1),INDEX(BasicStats!$A:$AH,MATCH($A324&amp;" NCAA",BasicStats!$B:$B,0),COLUMN()+1))</f>
        <v>9</v>
      </c>
      <c r="I324">
        <f>IFERROR(INDEX(BasicStats!$A:$AH,MATCH($A324,BasicStats!$B:$B,0),COLUMN()+1),INDEX(BasicStats!$A:$AH,MATCH($A324&amp;" NCAA",BasicStats!$B:$B,0),COLUMN()+1))</f>
        <v>9</v>
      </c>
      <c r="J324">
        <f>IFERROR(INDEX(BasicStats!$A:$AH,MATCH($A324,BasicStats!$B:$B,0),COLUMN()+1),INDEX(BasicStats!$A:$AH,MATCH($A324&amp;" NCAA",BasicStats!$B:$B,0),COLUMN()+1))</f>
        <v>13</v>
      </c>
      <c r="K324">
        <f>IFERROR(INDEX(BasicStats!$A:$AH,MATCH($A324,BasicStats!$B:$B,0),COLUMN()+1),INDEX(BasicStats!$A:$AH,MATCH($A324&amp;" NCAA",BasicStats!$B:$B,0),COLUMN()+1))</f>
        <v>5</v>
      </c>
      <c r="L324">
        <f>IFERROR(INDEX(BasicStats!$A:$AH,MATCH($A324,BasicStats!$B:$B,0),COLUMN()+1),INDEX(BasicStats!$A:$AH,MATCH($A324&amp;" NCAA",BasicStats!$B:$B,0),COLUMN()+1))</f>
        <v>3</v>
      </c>
      <c r="M324">
        <f>IFERROR(INDEX(BasicStats!$A:$AH,MATCH($A324,BasicStats!$B:$B,0),COLUMN()+1),INDEX(BasicStats!$A:$AH,MATCH($A324&amp;" NCAA",BasicStats!$B:$B,0),COLUMN()+1))</f>
        <v>7</v>
      </c>
      <c r="N324">
        <f>IFERROR(INDEX(BasicStats!$A:$AH,MATCH($A324,BasicStats!$B:$B,0),COLUMN()+1),INDEX(BasicStats!$A:$AH,MATCH($A324&amp;" NCAA",BasicStats!$B:$B,0),COLUMN()+1))</f>
        <v>2580</v>
      </c>
      <c r="O324">
        <f>IFERROR(INDEX(BasicStats!$A:$AH,MATCH($A324,BasicStats!$B:$B,0),COLUMN()+1),INDEX(BasicStats!$A:$AH,MATCH($A324&amp;" NCAA",BasicStats!$B:$B,0),COLUMN()+1))</f>
        <v>2567</v>
      </c>
      <c r="P324">
        <f>IFERROR(INDEX(BasicStats!$A:$AH,MATCH($A324,BasicStats!$B:$B,0),COLUMN()+1),INDEX(BasicStats!$A:$AH,MATCH($A324&amp;" NCAA",BasicStats!$B:$B,0),COLUMN()+1))</f>
        <v>0</v>
      </c>
      <c r="Q324">
        <f>IFERROR(INDEX(BasicStats!$A:$AH,MATCH($A324,BasicStats!$B:$B,0),COLUMN()+1),INDEX(BasicStats!$A:$AH,MATCH($A324&amp;" NCAA",BasicStats!$B:$B,0),COLUMN()+1))</f>
        <v>1335</v>
      </c>
      <c r="R324">
        <f>IFERROR(INDEX(BasicStats!$A:$AH,MATCH($A324,BasicStats!$B:$B,0),COLUMN()+1),INDEX(BasicStats!$A:$AH,MATCH($A324&amp;" NCAA",BasicStats!$B:$B,0),COLUMN()+1))</f>
        <v>919</v>
      </c>
      <c r="S324">
        <f>IFERROR(INDEX(BasicStats!$A:$AH,MATCH($A324,BasicStats!$B:$B,0),COLUMN()+1),INDEX(BasicStats!$A:$AH,MATCH($A324&amp;" NCAA",BasicStats!$B:$B,0),COLUMN()+1))</f>
        <v>2012</v>
      </c>
      <c r="T324">
        <f>IFERROR(INDEX(BasicStats!$A:$AH,MATCH($A324,BasicStats!$B:$B,0),COLUMN()+1),INDEX(BasicStats!$A:$AH,MATCH($A324&amp;" NCAA",BasicStats!$B:$B,0),COLUMN()+1))</f>
        <v>0.45700000000000002</v>
      </c>
      <c r="U324">
        <f>IFERROR(INDEX(BasicStats!$A:$AH,MATCH($A324,BasicStats!$B:$B,0),COLUMN()+1),INDEX(BasicStats!$A:$AH,MATCH($A324&amp;" NCAA",BasicStats!$B:$B,0),COLUMN()+1))</f>
        <v>256</v>
      </c>
      <c r="V324">
        <f>IFERROR(INDEX(BasicStats!$A:$AH,MATCH($A324,BasicStats!$B:$B,0),COLUMN()+1),INDEX(BasicStats!$A:$AH,MATCH($A324&amp;" NCAA",BasicStats!$B:$B,0),COLUMN()+1))</f>
        <v>721</v>
      </c>
      <c r="W324">
        <f>IFERROR(INDEX(BasicStats!$A:$AH,MATCH($A324,BasicStats!$B:$B,0),COLUMN()+1),INDEX(BasicStats!$A:$AH,MATCH($A324&amp;" NCAA",BasicStats!$B:$B,0),COLUMN()+1))</f>
        <v>0.35499999999999998</v>
      </c>
      <c r="X324">
        <f>IFERROR(INDEX(BasicStats!$A:$AH,MATCH($A324,BasicStats!$B:$B,0),COLUMN()+1),INDEX(BasicStats!$A:$AH,MATCH($A324&amp;" NCAA",BasicStats!$B:$B,0),COLUMN()+1))</f>
        <v>486</v>
      </c>
      <c r="Y324">
        <f>IFERROR(INDEX(BasicStats!$A:$AH,MATCH($A324,BasicStats!$B:$B,0),COLUMN()+1),INDEX(BasicStats!$A:$AH,MATCH($A324&amp;" NCAA",BasicStats!$B:$B,0),COLUMN()+1))</f>
        <v>768</v>
      </c>
      <c r="Z324">
        <f>IFERROR(INDEX(BasicStats!$A:$AH,MATCH($A324,BasicStats!$B:$B,0),COLUMN()+1),INDEX(BasicStats!$A:$AH,MATCH($A324&amp;" NCAA",BasicStats!$B:$B,0),COLUMN()+1))</f>
        <v>0.63300000000000001</v>
      </c>
      <c r="AA324">
        <f>IFERROR(INDEX(BasicStats!$A:$AH,MATCH($A324,BasicStats!$B:$B,0),COLUMN()+1),INDEX(BasicStats!$A:$AH,MATCH($A324&amp;" NCAA",BasicStats!$B:$B,0),COLUMN()+1))</f>
        <v>380</v>
      </c>
      <c r="AB324">
        <f>IFERROR(INDEX(BasicStats!$A:$AH,MATCH($A324,BasicStats!$B:$B,0),COLUMN()+1),INDEX(BasicStats!$A:$AH,MATCH($A324&amp;" NCAA",BasicStats!$B:$B,0),COLUMN()+1))</f>
        <v>1361</v>
      </c>
      <c r="AC324">
        <f>IFERROR(INDEX(BasicStats!$A:$AH,MATCH($A324,BasicStats!$B:$B,0),COLUMN()+1),INDEX(BasicStats!$A:$AH,MATCH($A324&amp;" NCAA",BasicStats!$B:$B,0),COLUMN()+1))</f>
        <v>472</v>
      </c>
      <c r="AD324">
        <f>IFERROR(INDEX(BasicStats!$A:$AH,MATCH($A324,BasicStats!$B:$B,0),COLUMN()+1),INDEX(BasicStats!$A:$AH,MATCH($A324&amp;" NCAA",BasicStats!$B:$B,0),COLUMN()+1))</f>
        <v>194</v>
      </c>
      <c r="AE324">
        <f>IFERROR(INDEX(BasicStats!$A:$AH,MATCH($A324,BasicStats!$B:$B,0),COLUMN()+1),INDEX(BasicStats!$A:$AH,MATCH($A324&amp;" NCAA",BasicStats!$B:$B,0),COLUMN()+1))</f>
        <v>135</v>
      </c>
      <c r="AF324">
        <f>IFERROR(INDEX(BasicStats!$A:$AH,MATCH($A324,BasicStats!$B:$B,0),COLUMN()+1),INDEX(BasicStats!$A:$AH,MATCH($A324&amp;" NCAA",BasicStats!$B:$B,0),COLUMN()+1))</f>
        <v>467</v>
      </c>
      <c r="AG324" s="38">
        <f>IFERROR(INDEX(AdvancedStats!$A:$AD,MATCH($A324,AdvancedStats!$B:$B,0),COLUMN()-15),INDEX(AdvancedStats!$A:$AD,MATCH($A324&amp;" NCAA",AdvancedStats!$B:$B,0),COLUMN()-15))</f>
        <v>73.7</v>
      </c>
      <c r="AH324" s="38">
        <f>IFERROR(INDEX(AdvancedStats!$A:$AD,MATCH($A324,AdvancedStats!$B:$B,0),COLUMN()-15),INDEX(AdvancedStats!$A:$AD,MATCH($A324&amp;" NCAA",AdvancedStats!$B:$B,0),COLUMN()-15))</f>
        <v>105</v>
      </c>
      <c r="AI324" s="38">
        <f>IFERROR(INDEX(AdvancedStats!$A:$AD,MATCH($A324,AdvancedStats!$B:$B,0),COLUMN()-15),INDEX(AdvancedStats!$A:$AD,MATCH($A324&amp;" NCAA",AdvancedStats!$B:$B,0),COLUMN()-15))</f>
        <v>0.38200000000000001</v>
      </c>
      <c r="AJ324" s="38">
        <f>IFERROR(INDEX(AdvancedStats!$A:$AD,MATCH($A324,AdvancedStats!$B:$B,0),COLUMN()-15),INDEX(AdvancedStats!$A:$AD,MATCH($A324&amp;" NCAA",AdvancedStats!$B:$B,0),COLUMN()-15))</f>
        <v>0.35799999999999998</v>
      </c>
      <c r="AK324" s="38">
        <f>IFERROR(INDEX(AdvancedStats!$A:$AD,MATCH($A324,AdvancedStats!$B:$B,0),COLUMN()-15),INDEX(AdvancedStats!$A:$AD,MATCH($A324&amp;" NCAA",AdvancedStats!$B:$B,0),COLUMN()-15))</f>
        <v>0.54300000000000004</v>
      </c>
      <c r="AL324" s="38">
        <f>IFERROR(INDEX(AdvancedStats!$A:$AD,MATCH($A324,AdvancedStats!$B:$B,0),COLUMN()-15),INDEX(AdvancedStats!$A:$AD,MATCH($A324&amp;" NCAA",AdvancedStats!$B:$B,0),COLUMN()-15))</f>
        <v>52.8</v>
      </c>
      <c r="AM324" s="38">
        <f>IFERROR(INDEX(AdvancedStats!$A:$AD,MATCH($A324,AdvancedStats!$B:$B,0),COLUMN()-15),INDEX(AdvancedStats!$A:$AD,MATCH($A324&amp;" NCAA",AdvancedStats!$B:$B,0),COLUMN()-15))</f>
        <v>51.4</v>
      </c>
      <c r="AN324" s="38">
        <f>IFERROR(INDEX(AdvancedStats!$A:$AD,MATCH($A324,AdvancedStats!$B:$B,0),COLUMN()-15),INDEX(AdvancedStats!$A:$AD,MATCH($A324&amp;" NCAA",AdvancedStats!$B:$B,0),COLUMN()-15))</f>
        <v>7.9</v>
      </c>
      <c r="AO324" s="38">
        <f>IFERROR(INDEX(AdvancedStats!$A:$AD,MATCH($A324,AdvancedStats!$B:$B,0),COLUMN()-15),INDEX(AdvancedStats!$A:$AD,MATCH($A324&amp;" NCAA",AdvancedStats!$B:$B,0),COLUMN()-15))</f>
        <v>10.6</v>
      </c>
      <c r="AP324" s="38">
        <f>IFERROR(INDEX(AdvancedStats!$A:$AD,MATCH($A324,AdvancedStats!$B:$B,0),COLUMN()-15),INDEX(AdvancedStats!$A:$AD,MATCH($A324&amp;" NCAA",AdvancedStats!$B:$B,0),COLUMN()-15))</f>
        <v>0.52</v>
      </c>
      <c r="AQ324" s="38">
        <f>IFERROR(INDEX(AdvancedStats!$A:$AD,MATCH($A324,AdvancedStats!$B:$B,0),COLUMN()-15),INDEX(AdvancedStats!$A:$AD,MATCH($A324&amp;" NCAA",AdvancedStats!$B:$B,0),COLUMN()-15))</f>
        <v>16.399999999999999</v>
      </c>
      <c r="AR324" s="38">
        <f>IFERROR(INDEX(AdvancedStats!$A:$AD,MATCH($A324,AdvancedStats!$B:$B,0),COLUMN()-15),INDEX(AdvancedStats!$A:$AD,MATCH($A324&amp;" NCAA",AdvancedStats!$B:$B,0),COLUMN()-15))</f>
        <v>30.8</v>
      </c>
      <c r="AS324" s="38">
        <f>IFERROR(INDEX(AdvancedStats!$A:$AD,MATCH($A324,AdvancedStats!$B:$B,0),COLUMN()-15),INDEX(AdvancedStats!$A:$AD,MATCH($A324&amp;" NCAA",AdvancedStats!$B:$B,0),COLUMN()-15))</f>
        <v>0.24199999999999999</v>
      </c>
      <c r="AT324" s="39">
        <f>IFERROR(INDEX(AdvancedOpponentStats!$A:$AD,MATCH($A324,AdvancedOpponentStats!$B:$B,0),COLUMN()-27),INDEX(AdvancedOpponentStats!$A:$AD,MATCH($A324&amp;" NCAA",AdvancedOpponentStats!$B:$B,0),COLUMN()-27))</f>
        <v>104.4</v>
      </c>
      <c r="AU324" s="39">
        <f>IFERROR(INDEX(AdvancedOpponentStats!$A:$AD,MATCH($A324,AdvancedOpponentStats!$B:$B,0),COLUMN()-27),INDEX(AdvancedOpponentStats!$A:$AD,MATCH($A324&amp;" NCAA",AdvancedOpponentStats!$B:$B,0),COLUMN()-27))</f>
        <v>0.27600000000000002</v>
      </c>
      <c r="AV324" s="39">
        <f>IFERROR(INDEX(AdvancedOpponentStats!$A:$AD,MATCH($A324,AdvancedOpponentStats!$B:$B,0),COLUMN()-27),INDEX(AdvancedOpponentStats!$A:$AD,MATCH($A324&amp;" NCAA",AdvancedOpponentStats!$B:$B,0),COLUMN()-27))</f>
        <v>0.41399999999999998</v>
      </c>
      <c r="AW324" s="39">
        <f>IFERROR(INDEX(AdvancedOpponentStats!$A:$AD,MATCH($A324,AdvancedOpponentStats!$B:$B,0),COLUMN()-27),INDEX(AdvancedOpponentStats!$A:$AD,MATCH($A324&amp;" NCAA",AdvancedOpponentStats!$B:$B,0),COLUMN()-27))</f>
        <v>0.52400000000000002</v>
      </c>
      <c r="AX324" s="39">
        <f>IFERROR(INDEX(AdvancedOpponentStats!$A:$AD,MATCH($A324,AdvancedOpponentStats!$B:$B,0),COLUMN()-27),INDEX(AdvancedOpponentStats!$A:$AD,MATCH($A324&amp;" NCAA",AdvancedOpponentStats!$B:$B,0),COLUMN()-27))</f>
        <v>47.2</v>
      </c>
      <c r="AY324" s="39">
        <f>IFERROR(INDEX(AdvancedOpponentStats!$A:$AD,MATCH($A324,AdvancedOpponentStats!$B:$B,0),COLUMN()-27),INDEX(AdvancedOpponentStats!$A:$AD,MATCH($A324&amp;" NCAA",AdvancedOpponentStats!$B:$B,0),COLUMN()-27))</f>
        <v>60.5</v>
      </c>
      <c r="AZ324" s="39">
        <f>IFERROR(INDEX(AdvancedOpponentStats!$A:$AD,MATCH($A324,AdvancedOpponentStats!$B:$B,0),COLUMN()-27),INDEX(AdvancedOpponentStats!$A:$AD,MATCH($A324&amp;" NCAA",AdvancedOpponentStats!$B:$B,0),COLUMN()-27))</f>
        <v>9.4</v>
      </c>
      <c r="BA324" s="39">
        <f>IFERROR(INDEX(AdvancedOpponentStats!$A:$AD,MATCH($A324,AdvancedOpponentStats!$B:$B,0),COLUMN()-27),INDEX(AdvancedOpponentStats!$A:$AD,MATCH($A324&amp;" NCAA",AdvancedOpponentStats!$B:$B,0),COLUMN()-27))</f>
        <v>8.6</v>
      </c>
      <c r="BB324" s="39">
        <f>IFERROR(INDEX(AdvancedOpponentStats!$A:$AD,MATCH($A324,AdvancedOpponentStats!$B:$B,0),COLUMN()-27),INDEX(AdvancedOpponentStats!$A:$AD,MATCH($A324&amp;" NCAA",AdvancedOpponentStats!$B:$B,0),COLUMN()-27))</f>
        <v>0.496</v>
      </c>
      <c r="BC324" s="39">
        <f>IFERROR(INDEX(AdvancedOpponentStats!$A:$AD,MATCH($A324,AdvancedOpponentStats!$B:$B,0),COLUMN()-27),INDEX(AdvancedOpponentStats!$A:$AD,MATCH($A324&amp;" NCAA",AdvancedOpponentStats!$B:$B,0),COLUMN()-27))</f>
        <v>13.1</v>
      </c>
      <c r="BD324" s="39">
        <f>IFERROR(INDEX(AdvancedOpponentStats!$A:$AD,MATCH($A324,AdvancedOpponentStats!$B:$B,0),COLUMN()-27),INDEX(AdvancedOpponentStats!$A:$AD,MATCH($A324&amp;" NCAA",AdvancedOpponentStats!$B:$B,0),COLUMN()-27))</f>
        <v>27.1</v>
      </c>
      <c r="BE324" s="39">
        <f>IFERROR(INDEX(AdvancedOpponentStats!$A:$AD,MATCH($A324,AdvancedOpponentStats!$B:$B,0),COLUMN()-27),INDEX(AdvancedOpponentStats!$A:$AD,MATCH($A324&amp;" NCAA",AdvancedOpponentStats!$B:$B,0),COLUMN()-27))</f>
        <v>0.19400000000000001</v>
      </c>
      <c r="BF324" s="41">
        <f>IFERROR(INDEX(TeamRankings!$A:$R,MATCH($A324,TeamRankings!$B:$B,0),COLUMN()-49),INDEX(TeamRankings!$A:$R,MATCH($A324&amp;" NCAA",TeamRankings!$B:$B,0),COLUMN()-49))</f>
        <v>0.39</v>
      </c>
      <c r="BG324" s="41">
        <f>IFERROR(INDEX(TeamRankings!$A:$R,MATCH($A324,TeamRankings!$B:$B,0),COLUMN()-48),INDEX(TeamRankings!$A:$R,MATCH($A324&amp;" NCAA",TeamRankings!$B:$B,0),COLUMN()-48))</f>
        <v>6.81</v>
      </c>
      <c r="BH324" s="41">
        <f>IFERROR(INDEX(TeamRankings!$A:$R,MATCH($A324,TeamRankings!$B:$B,0),COLUMN()-47),INDEX(TeamRankings!$A:$R,MATCH($A324&amp;" NCAA",TeamRankings!$B:$B,0),COLUMN()-47))</f>
        <v>9.5399999999999991</v>
      </c>
      <c r="BI324" s="41">
        <f>IFERROR(INDEX(TeamRankings!$A:$R,MATCH($A324,TeamRankings!$B:$B,0),COLUMN()-47),INDEX(TeamRankings!$A:$R,MATCH($A324&amp;" NCAA",TeamRankings!$B:$B,0),COLUMN()-47))</f>
        <v>-2.34</v>
      </c>
      <c r="BJ324" s="41">
        <f>IFERROR(INDEX(TeamRankings!$A:$R,MATCH($A324,TeamRankings!$B:$B,0),COLUMN()-47),INDEX(TeamRankings!$A:$R,MATCH($A324&amp;" NCAA",TeamRankings!$B:$B,0),COLUMN()-47))</f>
        <v>7.2</v>
      </c>
      <c r="BK324" s="41">
        <f>IFERROR(INDEX(TeamRankings!$A:$R,MATCH($A324,TeamRankings!$B:$B,0),COLUMN()-47),INDEX(TeamRankings!$A:$R,MATCH($A324&amp;" NCAA",TeamRankings!$B:$B,0),COLUMN()-47))</f>
        <v>109.9</v>
      </c>
      <c r="BL324" s="41">
        <f>IFERROR(INDEX(TeamRankings!$A:$R,MATCH($A324,TeamRankings!$B:$B,0),COLUMN()-47),INDEX(TeamRankings!$A:$R,MATCH($A324&amp;" NCAA",TeamRankings!$B:$B,0),COLUMN()-47))</f>
        <v>99.18</v>
      </c>
      <c r="BM324" s="41">
        <f>IFERROR(INDEX(TeamRankings!$A:$R,MATCH($A324,TeamRankings!$B:$B,0),COLUMN()-47),INDEX(TeamRankings!$A:$R,MATCH($A324&amp;" NCAA",TeamRankings!$B:$B,0),COLUMN()-47))</f>
        <v>10.73</v>
      </c>
      <c r="BN324">
        <f t="shared" si="78"/>
        <v>69</v>
      </c>
      <c r="BO324">
        <f t="shared" si="79"/>
        <v>110</v>
      </c>
      <c r="BP324">
        <f t="shared" si="80"/>
        <v>78.181818181818187</v>
      </c>
      <c r="BQ324" s="41" t="str">
        <f>INDEX(TeamRankings!$A:$R,MATCH($A324,TeamRankings!$B:$B,0),3)</f>
        <v>Pac-12</v>
      </c>
      <c r="BR324" s="40">
        <f t="shared" ref="BR324:BR355" si="81">AH324-AT324</f>
        <v>0.59999999999999432</v>
      </c>
      <c r="BS324" s="40">
        <f t="shared" ref="BS324:BS355" si="82">AI324-AU324</f>
        <v>0.10599999999999998</v>
      </c>
      <c r="BT324" s="40">
        <f t="shared" ref="BT324:BT355" si="83">AJ324-AV324</f>
        <v>-5.5999999999999994E-2</v>
      </c>
      <c r="BU324" s="40">
        <f t="shared" ref="BU324:BU355" si="84">AK324-AW324</f>
        <v>1.9000000000000017E-2</v>
      </c>
      <c r="BV324" s="40">
        <f t="shared" ref="BV324:BV355" si="85">AL324-AX324</f>
        <v>5.5999999999999943</v>
      </c>
      <c r="BW324" s="40">
        <f t="shared" ref="BW324:BW355" si="86">AM324-AY324</f>
        <v>-9.1000000000000014</v>
      </c>
      <c r="BX324" s="40">
        <f t="shared" ref="BX324:BX355" si="87">AN324-AZ324</f>
        <v>-1.5</v>
      </c>
      <c r="BY324" s="40">
        <f t="shared" ref="BY324:BY355" si="88">AO324-BA324</f>
        <v>2</v>
      </c>
      <c r="BZ324" s="40">
        <f t="shared" ref="BZ324:BZ355" si="89">AP324-BB324</f>
        <v>2.4000000000000021E-2</v>
      </c>
      <c r="CA324" s="40">
        <f t="shared" ref="CA324:CA355" si="90">AQ324-BC324</f>
        <v>3.2999999999999989</v>
      </c>
      <c r="CB324" s="40">
        <f t="shared" ref="CB324:CB355" si="91">AR324-BD324</f>
        <v>3.6999999999999993</v>
      </c>
      <c r="CC324" s="40">
        <f t="shared" ref="CC324:CC355" si="92">AS324-BE324</f>
        <v>4.7999999999999987E-2</v>
      </c>
    </row>
    <row r="325" spans="1:81" x14ac:dyDescent="0.25">
      <c r="A325" t="s">
        <v>445</v>
      </c>
      <c r="B325">
        <f>IFERROR(INDEX(BasicStats!$A:$AH,MATCH($A325,BasicStats!$B:$B,0),COLUMN()+1),INDEX(BasicStats!$A:$AH,MATCH($A325&amp;" NCAA",BasicStats!$B:$B,0),COLUMN()+1))</f>
        <v>35</v>
      </c>
      <c r="C325">
        <f>IFERROR(INDEX(BasicStats!$A:$AH,MATCH($A325,BasicStats!$B:$B,0),COLUMN()+1),INDEX(BasicStats!$A:$AH,MATCH($A325&amp;" NCAA",BasicStats!$B:$B,0),COLUMN()+1))</f>
        <v>28</v>
      </c>
      <c r="D325">
        <f>IFERROR(INDEX(BasicStats!$A:$AH,MATCH($A325,BasicStats!$B:$B,0),COLUMN()+1),INDEX(BasicStats!$A:$AH,MATCH($A325&amp;" NCAA",BasicStats!$B:$B,0),COLUMN()+1))</f>
        <v>7</v>
      </c>
      <c r="E325">
        <f>IFERROR(INDEX(BasicStats!$A:$AH,MATCH($A325,BasicStats!$B:$B,0),COLUMN()+1),INDEX(BasicStats!$A:$AH,MATCH($A325&amp;" NCAA",BasicStats!$B:$B,0),COLUMN()+1))</f>
        <v>0.8</v>
      </c>
      <c r="F325">
        <f>IFERROR(INDEX(BasicStats!$A:$AH,MATCH($A325,BasicStats!$B:$B,0),COLUMN()+1),INDEX(BasicStats!$A:$AH,MATCH($A325&amp;" NCAA",BasicStats!$B:$B,0),COLUMN()+1))</f>
        <v>11.99</v>
      </c>
      <c r="G325">
        <f>IFERROR(INDEX(BasicStats!$A:$AH,MATCH($A325,BasicStats!$B:$B,0),COLUMN()+1),INDEX(BasicStats!$A:$AH,MATCH($A325&amp;" NCAA",BasicStats!$B:$B,0),COLUMN()+1))</f>
        <v>0.91</v>
      </c>
      <c r="H325">
        <f>IFERROR(INDEX(BasicStats!$A:$AH,MATCH($A325,BasicStats!$B:$B,0),COLUMN()+1),INDEX(BasicStats!$A:$AH,MATCH($A325&amp;" NCAA",BasicStats!$B:$B,0),COLUMN()+1))</f>
        <v>15</v>
      </c>
      <c r="I325">
        <f>IFERROR(INDEX(BasicStats!$A:$AH,MATCH($A325,BasicStats!$B:$B,0),COLUMN()+1),INDEX(BasicStats!$A:$AH,MATCH($A325&amp;" NCAA",BasicStats!$B:$B,0),COLUMN()+1))</f>
        <v>3</v>
      </c>
      <c r="J325">
        <f>IFERROR(INDEX(BasicStats!$A:$AH,MATCH($A325,BasicStats!$B:$B,0),COLUMN()+1),INDEX(BasicStats!$A:$AH,MATCH($A325&amp;" NCAA",BasicStats!$B:$B,0),COLUMN()+1))</f>
        <v>14</v>
      </c>
      <c r="K325">
        <f>IFERROR(INDEX(BasicStats!$A:$AH,MATCH($A325,BasicStats!$B:$B,0),COLUMN()+1),INDEX(BasicStats!$A:$AH,MATCH($A325&amp;" NCAA",BasicStats!$B:$B,0),COLUMN()+1))</f>
        <v>1</v>
      </c>
      <c r="L325">
        <f>IFERROR(INDEX(BasicStats!$A:$AH,MATCH($A325,BasicStats!$B:$B,0),COLUMN()+1),INDEX(BasicStats!$A:$AH,MATCH($A325&amp;" NCAA",BasicStats!$B:$B,0),COLUMN()+1))</f>
        <v>9</v>
      </c>
      <c r="M325">
        <f>IFERROR(INDEX(BasicStats!$A:$AH,MATCH($A325,BasicStats!$B:$B,0),COLUMN()+1),INDEX(BasicStats!$A:$AH,MATCH($A325&amp;" NCAA",BasicStats!$B:$B,0),COLUMN()+1))</f>
        <v>4</v>
      </c>
      <c r="N325">
        <f>IFERROR(INDEX(BasicStats!$A:$AH,MATCH($A325,BasicStats!$B:$B,0),COLUMN()+1),INDEX(BasicStats!$A:$AH,MATCH($A325&amp;" NCAA",BasicStats!$B:$B,0),COLUMN()+1))</f>
        <v>2753</v>
      </c>
      <c r="O325">
        <f>IFERROR(INDEX(BasicStats!$A:$AH,MATCH($A325,BasicStats!$B:$B,0),COLUMN()+1),INDEX(BasicStats!$A:$AH,MATCH($A325&amp;" NCAA",BasicStats!$B:$B,0),COLUMN()+1))</f>
        <v>2349</v>
      </c>
      <c r="P325">
        <f>IFERROR(INDEX(BasicStats!$A:$AH,MATCH($A325,BasicStats!$B:$B,0),COLUMN()+1),INDEX(BasicStats!$A:$AH,MATCH($A325&amp;" NCAA",BasicStats!$B:$B,0),COLUMN()+1))</f>
        <v>0</v>
      </c>
      <c r="Q325">
        <f>IFERROR(INDEX(BasicStats!$A:$AH,MATCH($A325,BasicStats!$B:$B,0),COLUMN()+1),INDEX(BasicStats!$A:$AH,MATCH($A325&amp;" NCAA",BasicStats!$B:$B,0),COLUMN()+1))</f>
        <v>1410</v>
      </c>
      <c r="R325">
        <f>IFERROR(INDEX(BasicStats!$A:$AH,MATCH($A325,BasicStats!$B:$B,0),COLUMN()+1),INDEX(BasicStats!$A:$AH,MATCH($A325&amp;" NCAA",BasicStats!$B:$B,0),COLUMN()+1))</f>
        <v>959</v>
      </c>
      <c r="S325">
        <f>IFERROR(INDEX(BasicStats!$A:$AH,MATCH($A325,BasicStats!$B:$B,0),COLUMN()+1),INDEX(BasicStats!$A:$AH,MATCH($A325&amp;" NCAA",BasicStats!$B:$B,0),COLUMN()+1))</f>
        <v>2037</v>
      </c>
      <c r="T325">
        <f>IFERROR(INDEX(BasicStats!$A:$AH,MATCH($A325,BasicStats!$B:$B,0),COLUMN()+1),INDEX(BasicStats!$A:$AH,MATCH($A325&amp;" NCAA",BasicStats!$B:$B,0),COLUMN()+1))</f>
        <v>0.47099999999999997</v>
      </c>
      <c r="U325">
        <f>IFERROR(INDEX(BasicStats!$A:$AH,MATCH($A325,BasicStats!$B:$B,0),COLUMN()+1),INDEX(BasicStats!$A:$AH,MATCH($A325&amp;" NCAA",BasicStats!$B:$B,0),COLUMN()+1))</f>
        <v>274</v>
      </c>
      <c r="V325">
        <f>IFERROR(INDEX(BasicStats!$A:$AH,MATCH($A325,BasicStats!$B:$B,0),COLUMN()+1),INDEX(BasicStats!$A:$AH,MATCH($A325&amp;" NCAA",BasicStats!$B:$B,0),COLUMN()+1))</f>
        <v>772</v>
      </c>
      <c r="W325">
        <f>IFERROR(INDEX(BasicStats!$A:$AH,MATCH($A325,BasicStats!$B:$B,0),COLUMN()+1),INDEX(BasicStats!$A:$AH,MATCH($A325&amp;" NCAA",BasicStats!$B:$B,0),COLUMN()+1))</f>
        <v>0.35499999999999998</v>
      </c>
      <c r="X325">
        <f>IFERROR(INDEX(BasicStats!$A:$AH,MATCH($A325,BasicStats!$B:$B,0),COLUMN()+1),INDEX(BasicStats!$A:$AH,MATCH($A325&amp;" NCAA",BasicStats!$B:$B,0),COLUMN()+1))</f>
        <v>559</v>
      </c>
      <c r="Y325">
        <f>IFERROR(INDEX(BasicStats!$A:$AH,MATCH($A325,BasicStats!$B:$B,0),COLUMN()+1),INDEX(BasicStats!$A:$AH,MATCH($A325&amp;" NCAA",BasicStats!$B:$B,0),COLUMN()+1))</f>
        <v>747</v>
      </c>
      <c r="Z325">
        <f>IFERROR(INDEX(BasicStats!$A:$AH,MATCH($A325,BasicStats!$B:$B,0),COLUMN()+1),INDEX(BasicStats!$A:$AH,MATCH($A325&amp;" NCAA",BasicStats!$B:$B,0),COLUMN()+1))</f>
        <v>0.748</v>
      </c>
      <c r="AA325">
        <f>IFERROR(INDEX(BasicStats!$A:$AH,MATCH($A325,BasicStats!$B:$B,0),COLUMN()+1),INDEX(BasicStats!$A:$AH,MATCH($A325&amp;" NCAA",BasicStats!$B:$B,0),COLUMN()+1))</f>
        <v>377</v>
      </c>
      <c r="AB325">
        <f>IFERROR(INDEX(BasicStats!$A:$AH,MATCH($A325,BasicStats!$B:$B,0),COLUMN()+1),INDEX(BasicStats!$A:$AH,MATCH($A325&amp;" NCAA",BasicStats!$B:$B,0),COLUMN()+1))</f>
        <v>1403</v>
      </c>
      <c r="AC325">
        <f>IFERROR(INDEX(BasicStats!$A:$AH,MATCH($A325,BasicStats!$B:$B,0),COLUMN()+1),INDEX(BasicStats!$A:$AH,MATCH($A325&amp;" NCAA",BasicStats!$B:$B,0),COLUMN()+1))</f>
        <v>596</v>
      </c>
      <c r="AD325">
        <f>IFERROR(INDEX(BasicStats!$A:$AH,MATCH($A325,BasicStats!$B:$B,0),COLUMN()+1),INDEX(BasicStats!$A:$AH,MATCH($A325&amp;" NCAA",BasicStats!$B:$B,0),COLUMN()+1))</f>
        <v>214</v>
      </c>
      <c r="AE325">
        <f>IFERROR(INDEX(BasicStats!$A:$AH,MATCH($A325,BasicStats!$B:$B,0),COLUMN()+1),INDEX(BasicStats!$A:$AH,MATCH($A325&amp;" NCAA",BasicStats!$B:$B,0),COLUMN()+1))</f>
        <v>146</v>
      </c>
      <c r="AF325">
        <f>IFERROR(INDEX(BasicStats!$A:$AH,MATCH($A325,BasicStats!$B:$B,0),COLUMN()+1),INDEX(BasicStats!$A:$AH,MATCH($A325&amp;" NCAA",BasicStats!$B:$B,0),COLUMN()+1))</f>
        <v>449</v>
      </c>
      <c r="AG325" s="38">
        <f>IFERROR(INDEX(AdvancedStats!$A:$AD,MATCH($A325,AdvancedStats!$B:$B,0),COLUMN()-15),INDEX(AdvancedStats!$A:$AD,MATCH($A325&amp;" NCAA",AdvancedStats!$B:$B,0),COLUMN()-15))</f>
        <v>70</v>
      </c>
      <c r="AH325" s="38">
        <f>IFERROR(INDEX(AdvancedStats!$A:$AD,MATCH($A325,AdvancedStats!$B:$B,0),COLUMN()-15),INDEX(AdvancedStats!$A:$AD,MATCH($A325&amp;" NCAA",AdvancedStats!$B:$B,0),COLUMN()-15))</f>
        <v>111.6</v>
      </c>
      <c r="AI325" s="38">
        <f>IFERROR(INDEX(AdvancedStats!$A:$AD,MATCH($A325,AdvancedStats!$B:$B,0),COLUMN()-15),INDEX(AdvancedStats!$A:$AD,MATCH($A325&amp;" NCAA",AdvancedStats!$B:$B,0),COLUMN()-15))</f>
        <v>0.36699999999999999</v>
      </c>
      <c r="AJ325" s="38">
        <f>IFERROR(INDEX(AdvancedStats!$A:$AD,MATCH($A325,AdvancedStats!$B:$B,0),COLUMN()-15),INDEX(AdvancedStats!$A:$AD,MATCH($A325&amp;" NCAA",AdvancedStats!$B:$B,0),COLUMN()-15))</f>
        <v>0.379</v>
      </c>
      <c r="AK325" s="38">
        <f>IFERROR(INDEX(AdvancedStats!$A:$AD,MATCH($A325,AdvancedStats!$B:$B,0),COLUMN()-15),INDEX(AdvancedStats!$A:$AD,MATCH($A325&amp;" NCAA",AdvancedStats!$B:$B,0),COLUMN()-15))</f>
        <v>0.57599999999999996</v>
      </c>
      <c r="AL325" s="38">
        <f>IFERROR(INDEX(AdvancedStats!$A:$AD,MATCH($A325,AdvancedStats!$B:$B,0),COLUMN()-15),INDEX(AdvancedStats!$A:$AD,MATCH($A325&amp;" NCAA",AdvancedStats!$B:$B,0),COLUMN()-15))</f>
        <v>56.2</v>
      </c>
      <c r="AM325" s="38">
        <f>IFERROR(INDEX(AdvancedStats!$A:$AD,MATCH($A325,AdvancedStats!$B:$B,0),COLUMN()-15),INDEX(AdvancedStats!$A:$AD,MATCH($A325&amp;" NCAA",AdvancedStats!$B:$B,0),COLUMN()-15))</f>
        <v>62.1</v>
      </c>
      <c r="AN325" s="38">
        <f>IFERROR(INDEX(AdvancedStats!$A:$AD,MATCH($A325,AdvancedStats!$B:$B,0),COLUMN()-15),INDEX(AdvancedStats!$A:$AD,MATCH($A325&amp;" NCAA",AdvancedStats!$B:$B,0),COLUMN()-15))</f>
        <v>8.6999999999999993</v>
      </c>
      <c r="AO325" s="38">
        <f>IFERROR(INDEX(AdvancedStats!$A:$AD,MATCH($A325,AdvancedStats!$B:$B,0),COLUMN()-15),INDEX(AdvancedStats!$A:$AD,MATCH($A325&amp;" NCAA",AdvancedStats!$B:$B,0),COLUMN()-15))</f>
        <v>12.1</v>
      </c>
      <c r="AP325" s="38">
        <f>IFERROR(INDEX(AdvancedStats!$A:$AD,MATCH($A325,AdvancedStats!$B:$B,0),COLUMN()-15),INDEX(AdvancedStats!$A:$AD,MATCH($A325&amp;" NCAA",AdvancedStats!$B:$B,0),COLUMN()-15))</f>
        <v>0.53800000000000003</v>
      </c>
      <c r="AQ325" s="38">
        <f>IFERROR(INDEX(AdvancedStats!$A:$AD,MATCH($A325,AdvancedStats!$B:$B,0),COLUMN()-15),INDEX(AdvancedStats!$A:$AD,MATCH($A325&amp;" NCAA",AdvancedStats!$B:$B,0),COLUMN()-15))</f>
        <v>15.8</v>
      </c>
      <c r="AR325" s="38">
        <f>IFERROR(INDEX(AdvancedStats!$A:$AD,MATCH($A325,AdvancedStats!$B:$B,0),COLUMN()-15),INDEX(AdvancedStats!$A:$AD,MATCH($A325&amp;" NCAA",AdvancedStats!$B:$B,0),COLUMN()-15))</f>
        <v>32</v>
      </c>
      <c r="AS325" s="38">
        <f>IFERROR(INDEX(AdvancedStats!$A:$AD,MATCH($A325,AdvancedStats!$B:$B,0),COLUMN()-15),INDEX(AdvancedStats!$A:$AD,MATCH($A325&amp;" NCAA",AdvancedStats!$B:$B,0),COLUMN()-15))</f>
        <v>0.27400000000000002</v>
      </c>
      <c r="AT325" s="39">
        <f>IFERROR(INDEX(AdvancedOpponentStats!$A:$AD,MATCH($A325,AdvancedOpponentStats!$B:$B,0),COLUMN()-27),INDEX(AdvancedOpponentStats!$A:$AD,MATCH($A325&amp;" NCAA",AdvancedOpponentStats!$B:$B,0),COLUMN()-27))</f>
        <v>95.2</v>
      </c>
      <c r="AU325" s="39">
        <f>IFERROR(INDEX(AdvancedOpponentStats!$A:$AD,MATCH($A325,AdvancedOpponentStats!$B:$B,0),COLUMN()-27),INDEX(AdvancedOpponentStats!$A:$AD,MATCH($A325&amp;" NCAA",AdvancedOpponentStats!$B:$B,0),COLUMN()-27))</f>
        <v>0.34</v>
      </c>
      <c r="AV325" s="39">
        <f>IFERROR(INDEX(AdvancedOpponentStats!$A:$AD,MATCH($A325,AdvancedOpponentStats!$B:$B,0),COLUMN()-27),INDEX(AdvancedOpponentStats!$A:$AD,MATCH($A325&amp;" NCAA",AdvancedOpponentStats!$B:$B,0),COLUMN()-27))</f>
        <v>0.39800000000000002</v>
      </c>
      <c r="AW325" s="39">
        <f>IFERROR(INDEX(AdvancedOpponentStats!$A:$AD,MATCH($A325,AdvancedOpponentStats!$B:$B,0),COLUMN()-27),INDEX(AdvancedOpponentStats!$A:$AD,MATCH($A325&amp;" NCAA",AdvancedOpponentStats!$B:$B,0),COLUMN()-27))</f>
        <v>0.504</v>
      </c>
      <c r="AX325" s="39">
        <f>IFERROR(INDEX(AdvancedOpponentStats!$A:$AD,MATCH($A325,AdvancedOpponentStats!$B:$B,0),COLUMN()-27),INDEX(AdvancedOpponentStats!$A:$AD,MATCH($A325&amp;" NCAA",AdvancedOpponentStats!$B:$B,0),COLUMN()-27))</f>
        <v>43.8</v>
      </c>
      <c r="AY325" s="39">
        <f>IFERROR(INDEX(AdvancedOpponentStats!$A:$AD,MATCH($A325,AdvancedOpponentStats!$B:$B,0),COLUMN()-27),INDEX(AdvancedOpponentStats!$A:$AD,MATCH($A325&amp;" NCAA",AdvancedOpponentStats!$B:$B,0),COLUMN()-27))</f>
        <v>50.9</v>
      </c>
      <c r="AZ325" s="39">
        <f>IFERROR(INDEX(AdvancedOpponentStats!$A:$AD,MATCH($A325,AdvancedOpponentStats!$B:$B,0),COLUMN()-27),INDEX(AdvancedOpponentStats!$A:$AD,MATCH($A325&amp;" NCAA",AdvancedOpponentStats!$B:$B,0),COLUMN()-27))</f>
        <v>8.8000000000000007</v>
      </c>
      <c r="BA325" s="39">
        <f>IFERROR(INDEX(AdvancedOpponentStats!$A:$AD,MATCH($A325,AdvancedOpponentStats!$B:$B,0),COLUMN()-27),INDEX(AdvancedOpponentStats!$A:$AD,MATCH($A325&amp;" NCAA",AdvancedOpponentStats!$B:$B,0),COLUMN()-27))</f>
        <v>9.4</v>
      </c>
      <c r="BB325" s="39">
        <f>IFERROR(INDEX(AdvancedOpponentStats!$A:$AD,MATCH($A325,AdvancedOpponentStats!$B:$B,0),COLUMN()-27),INDEX(AdvancedOpponentStats!$A:$AD,MATCH($A325&amp;" NCAA",AdvancedOpponentStats!$B:$B,0),COLUMN()-27))</f>
        <v>0.46400000000000002</v>
      </c>
      <c r="BC325" s="39">
        <f>IFERROR(INDEX(AdvancedOpponentStats!$A:$AD,MATCH($A325,AdvancedOpponentStats!$B:$B,0),COLUMN()-27),INDEX(AdvancedOpponentStats!$A:$AD,MATCH($A325&amp;" NCAA",AdvancedOpponentStats!$B:$B,0),COLUMN()-27))</f>
        <v>15.6</v>
      </c>
      <c r="BD325" s="39">
        <f>IFERROR(INDEX(AdvancedOpponentStats!$A:$AD,MATCH($A325,AdvancedOpponentStats!$B:$B,0),COLUMN()-27),INDEX(AdvancedOpponentStats!$A:$AD,MATCH($A325&amp;" NCAA",AdvancedOpponentStats!$B:$B,0),COLUMN()-27))</f>
        <v>22.2</v>
      </c>
      <c r="BE325" s="39">
        <f>IFERROR(INDEX(AdvancedOpponentStats!$A:$AD,MATCH($A325,AdvancedOpponentStats!$B:$B,0),COLUMN()-27),INDEX(AdvancedOpponentStats!$A:$AD,MATCH($A325&amp;" NCAA",AdvancedOpponentStats!$B:$B,0),COLUMN()-27))</f>
        <v>0.24299999999999999</v>
      </c>
      <c r="BF325" s="41">
        <f>IFERROR(INDEX(TeamRankings!$A:$R,MATCH($A325,TeamRankings!$B:$B,0),COLUMN()-49),INDEX(TeamRankings!$A:$R,MATCH($A325&amp;" NCAA",TeamRankings!$B:$B,0),COLUMN()-49))</f>
        <v>11.54</v>
      </c>
      <c r="BG325" s="41">
        <f>IFERROR(INDEX(TeamRankings!$A:$R,MATCH($A325,TeamRankings!$B:$B,0),COLUMN()-48),INDEX(TeamRankings!$A:$R,MATCH($A325&amp;" NCAA",TeamRankings!$B:$B,0),COLUMN()-48))</f>
        <v>0.91</v>
      </c>
      <c r="BH325" s="41">
        <f>IFERROR(INDEX(TeamRankings!$A:$R,MATCH($A325,TeamRankings!$B:$B,0),COLUMN()-47),INDEX(TeamRankings!$A:$R,MATCH($A325&amp;" NCAA",TeamRankings!$B:$B,0),COLUMN()-47))</f>
        <v>6.81</v>
      </c>
      <c r="BI325" s="41">
        <f>IFERROR(INDEX(TeamRankings!$A:$R,MATCH($A325,TeamRankings!$B:$B,0),COLUMN()-47),INDEX(TeamRankings!$A:$R,MATCH($A325&amp;" NCAA",TeamRankings!$B:$B,0),COLUMN()-47))</f>
        <v>5.18</v>
      </c>
      <c r="BJ325" s="41">
        <f>IFERROR(INDEX(TeamRankings!$A:$R,MATCH($A325,TeamRankings!$B:$B,0),COLUMN()-47),INDEX(TeamRankings!$A:$R,MATCH($A325&amp;" NCAA",TeamRankings!$B:$B,0),COLUMN()-47))</f>
        <v>11.99</v>
      </c>
      <c r="BK325" s="41">
        <f>IFERROR(INDEX(TeamRankings!$A:$R,MATCH($A325,TeamRankings!$B:$B,0),COLUMN()-47),INDEX(TeamRankings!$A:$R,MATCH($A325&amp;" NCAA",TeamRankings!$B:$B,0),COLUMN()-47))</f>
        <v>111.41</v>
      </c>
      <c r="BL325" s="41">
        <f>IFERROR(INDEX(TeamRankings!$A:$R,MATCH($A325,TeamRankings!$B:$B,0),COLUMN()-47),INDEX(TeamRankings!$A:$R,MATCH($A325&amp;" NCAA",TeamRankings!$B:$B,0),COLUMN()-47))</f>
        <v>93.99</v>
      </c>
      <c r="BM325" s="41">
        <f>IFERROR(INDEX(TeamRankings!$A:$R,MATCH($A325,TeamRankings!$B:$B,0),COLUMN()-47),INDEX(TeamRankings!$A:$R,MATCH($A325&amp;" NCAA",TeamRankings!$B:$B,0),COLUMN()-47))</f>
        <v>17.41</v>
      </c>
      <c r="BN325">
        <f t="shared" ref="BN325:BN355" si="93">_xlfn.RANK.AVG(BK325,$BK$3:$BK$355)</f>
        <v>54</v>
      </c>
      <c r="BO325">
        <f t="shared" ref="BO325:BO355" si="94">_xlfn.RANK.AVG(BL325,$BL$3:$BL$355,1)</f>
        <v>50</v>
      </c>
      <c r="BP325">
        <f t="shared" si="80"/>
        <v>78.657142857142858</v>
      </c>
      <c r="BQ325" s="41" t="str">
        <f>INDEX(TeamRankings!$A:$R,MATCH($A325,TeamRankings!$B:$B,0),3)</f>
        <v>MWC</v>
      </c>
      <c r="BR325" s="40">
        <f t="shared" si="81"/>
        <v>16.399999999999991</v>
      </c>
      <c r="BS325" s="40">
        <f t="shared" si="82"/>
        <v>2.6999999999999968E-2</v>
      </c>
      <c r="BT325" s="40">
        <f t="shared" si="83"/>
        <v>-1.9000000000000017E-2</v>
      </c>
      <c r="BU325" s="40">
        <f t="shared" si="84"/>
        <v>7.1999999999999953E-2</v>
      </c>
      <c r="BV325" s="40">
        <f t="shared" si="85"/>
        <v>12.400000000000006</v>
      </c>
      <c r="BW325" s="40">
        <f t="shared" si="86"/>
        <v>11.200000000000003</v>
      </c>
      <c r="BX325" s="40">
        <f t="shared" si="87"/>
        <v>-0.10000000000000142</v>
      </c>
      <c r="BY325" s="40">
        <f t="shared" si="88"/>
        <v>2.6999999999999993</v>
      </c>
      <c r="BZ325" s="40">
        <f t="shared" si="89"/>
        <v>7.400000000000001E-2</v>
      </c>
      <c r="CA325" s="40">
        <f t="shared" si="90"/>
        <v>0.20000000000000107</v>
      </c>
      <c r="CB325" s="40">
        <f t="shared" si="91"/>
        <v>9.8000000000000007</v>
      </c>
      <c r="CC325" s="40">
        <f t="shared" si="92"/>
        <v>3.1000000000000028E-2</v>
      </c>
    </row>
    <row r="326" spans="1:81" x14ac:dyDescent="0.25">
      <c r="A326" t="s">
        <v>446</v>
      </c>
      <c r="B326">
        <f>IFERROR(INDEX(BasicStats!$A:$AH,MATCH($A326,BasicStats!$B:$B,0),COLUMN()+1),INDEX(BasicStats!$A:$AH,MATCH($A326&amp;" NCAA",BasicStats!$B:$B,0),COLUMN()+1))</f>
        <v>35</v>
      </c>
      <c r="C326">
        <f>IFERROR(INDEX(BasicStats!$A:$AH,MATCH($A326,BasicStats!$B:$B,0),COLUMN()+1),INDEX(BasicStats!$A:$AH,MATCH($A326&amp;" NCAA",BasicStats!$B:$B,0),COLUMN()+1))</f>
        <v>25</v>
      </c>
      <c r="D326">
        <f>IFERROR(INDEX(BasicStats!$A:$AH,MATCH($A326,BasicStats!$B:$B,0),COLUMN()+1),INDEX(BasicStats!$A:$AH,MATCH($A326&amp;" NCAA",BasicStats!$B:$B,0),COLUMN()+1))</f>
        <v>10</v>
      </c>
      <c r="E326">
        <f>IFERROR(INDEX(BasicStats!$A:$AH,MATCH($A326,BasicStats!$B:$B,0),COLUMN()+1),INDEX(BasicStats!$A:$AH,MATCH($A326&amp;" NCAA",BasicStats!$B:$B,0),COLUMN()+1))</f>
        <v>0.71399999999999997</v>
      </c>
      <c r="F326">
        <f>IFERROR(INDEX(BasicStats!$A:$AH,MATCH($A326,BasicStats!$B:$B,0),COLUMN()+1),INDEX(BasicStats!$A:$AH,MATCH($A326&amp;" NCAA",BasicStats!$B:$B,0),COLUMN()+1))</f>
        <v>3.01</v>
      </c>
      <c r="G326">
        <f>IFERROR(INDEX(BasicStats!$A:$AH,MATCH($A326,BasicStats!$B:$B,0),COLUMN()+1),INDEX(BasicStats!$A:$AH,MATCH($A326&amp;" NCAA",BasicStats!$B:$B,0),COLUMN()+1))</f>
        <v>-2.29</v>
      </c>
      <c r="H326">
        <f>IFERROR(INDEX(BasicStats!$A:$AH,MATCH($A326,BasicStats!$B:$B,0),COLUMN()+1),INDEX(BasicStats!$A:$AH,MATCH($A326&amp;" NCAA",BasicStats!$B:$B,0),COLUMN()+1))</f>
        <v>12</v>
      </c>
      <c r="I326">
        <f>IFERROR(INDEX(BasicStats!$A:$AH,MATCH($A326,BasicStats!$B:$B,0),COLUMN()+1),INDEX(BasicStats!$A:$AH,MATCH($A326&amp;" NCAA",BasicStats!$B:$B,0),COLUMN()+1))</f>
        <v>4</v>
      </c>
      <c r="J326">
        <f>IFERROR(INDEX(BasicStats!$A:$AH,MATCH($A326,BasicStats!$B:$B,0),COLUMN()+1),INDEX(BasicStats!$A:$AH,MATCH($A326&amp;" NCAA",BasicStats!$B:$B,0),COLUMN()+1))</f>
        <v>14</v>
      </c>
      <c r="K326">
        <f>IFERROR(INDEX(BasicStats!$A:$AH,MATCH($A326,BasicStats!$B:$B,0),COLUMN()+1),INDEX(BasicStats!$A:$AH,MATCH($A326&amp;" NCAA",BasicStats!$B:$B,0),COLUMN()+1))</f>
        <v>1</v>
      </c>
      <c r="L326">
        <f>IFERROR(INDEX(BasicStats!$A:$AH,MATCH($A326,BasicStats!$B:$B,0),COLUMN()+1),INDEX(BasicStats!$A:$AH,MATCH($A326&amp;" NCAA",BasicStats!$B:$B,0),COLUMN()+1))</f>
        <v>8</v>
      </c>
      <c r="M326">
        <f>IFERROR(INDEX(BasicStats!$A:$AH,MATCH($A326,BasicStats!$B:$B,0),COLUMN()+1),INDEX(BasicStats!$A:$AH,MATCH($A326&amp;" NCAA",BasicStats!$B:$B,0),COLUMN()+1))</f>
        <v>8</v>
      </c>
      <c r="N326">
        <f>IFERROR(INDEX(BasicStats!$A:$AH,MATCH($A326,BasicStats!$B:$B,0),COLUMN()+1),INDEX(BasicStats!$A:$AH,MATCH($A326&amp;" NCAA",BasicStats!$B:$B,0),COLUMN()+1))</f>
        <v>2697</v>
      </c>
      <c r="O326">
        <f>IFERROR(INDEX(BasicStats!$A:$AH,MATCH($A326,BasicStats!$B:$B,0),COLUMN()+1),INDEX(BasicStats!$A:$AH,MATCH($A326&amp;" NCAA",BasicStats!$B:$B,0),COLUMN()+1))</f>
        <v>2474</v>
      </c>
      <c r="P326">
        <f>IFERROR(INDEX(BasicStats!$A:$AH,MATCH($A326,BasicStats!$B:$B,0),COLUMN()+1),INDEX(BasicStats!$A:$AH,MATCH($A326&amp;" NCAA",BasicStats!$B:$B,0),COLUMN()+1))</f>
        <v>0</v>
      </c>
      <c r="Q326">
        <f>IFERROR(INDEX(BasicStats!$A:$AH,MATCH($A326,BasicStats!$B:$B,0),COLUMN()+1),INDEX(BasicStats!$A:$AH,MATCH($A326&amp;" NCAA",BasicStats!$B:$B,0),COLUMN()+1))</f>
        <v>1400</v>
      </c>
      <c r="R326">
        <f>IFERROR(INDEX(BasicStats!$A:$AH,MATCH($A326,BasicStats!$B:$B,0),COLUMN()+1),INDEX(BasicStats!$A:$AH,MATCH($A326&amp;" NCAA",BasicStats!$B:$B,0),COLUMN()+1))</f>
        <v>930</v>
      </c>
      <c r="S326">
        <f>IFERROR(INDEX(BasicStats!$A:$AH,MATCH($A326,BasicStats!$B:$B,0),COLUMN()+1),INDEX(BasicStats!$A:$AH,MATCH($A326&amp;" NCAA",BasicStats!$B:$B,0),COLUMN()+1))</f>
        <v>1925</v>
      </c>
      <c r="T326">
        <f>IFERROR(INDEX(BasicStats!$A:$AH,MATCH($A326,BasicStats!$B:$B,0),COLUMN()+1),INDEX(BasicStats!$A:$AH,MATCH($A326&amp;" NCAA",BasicStats!$B:$B,0),COLUMN()+1))</f>
        <v>0.48299999999999998</v>
      </c>
      <c r="U326">
        <f>IFERROR(INDEX(BasicStats!$A:$AH,MATCH($A326,BasicStats!$B:$B,0),COLUMN()+1),INDEX(BasicStats!$A:$AH,MATCH($A326&amp;" NCAA",BasicStats!$B:$B,0),COLUMN()+1))</f>
        <v>283</v>
      </c>
      <c r="V326">
        <f>IFERROR(INDEX(BasicStats!$A:$AH,MATCH($A326,BasicStats!$B:$B,0),COLUMN()+1),INDEX(BasicStats!$A:$AH,MATCH($A326&amp;" NCAA",BasicStats!$B:$B,0),COLUMN()+1))</f>
        <v>738</v>
      </c>
      <c r="W326">
        <f>IFERROR(INDEX(BasicStats!$A:$AH,MATCH($A326,BasicStats!$B:$B,0),COLUMN()+1),INDEX(BasicStats!$A:$AH,MATCH($A326&amp;" NCAA",BasicStats!$B:$B,0),COLUMN()+1))</f>
        <v>0.38300000000000001</v>
      </c>
      <c r="X326">
        <f>IFERROR(INDEX(BasicStats!$A:$AH,MATCH($A326,BasicStats!$B:$B,0),COLUMN()+1),INDEX(BasicStats!$A:$AH,MATCH($A326&amp;" NCAA",BasicStats!$B:$B,0),COLUMN()+1))</f>
        <v>554</v>
      </c>
      <c r="Y326">
        <f>IFERROR(INDEX(BasicStats!$A:$AH,MATCH($A326,BasicStats!$B:$B,0),COLUMN()+1),INDEX(BasicStats!$A:$AH,MATCH($A326&amp;" NCAA",BasicStats!$B:$B,0),COLUMN()+1))</f>
        <v>764</v>
      </c>
      <c r="Z326">
        <f>IFERROR(INDEX(BasicStats!$A:$AH,MATCH($A326,BasicStats!$B:$B,0),COLUMN()+1),INDEX(BasicStats!$A:$AH,MATCH($A326&amp;" NCAA",BasicStats!$B:$B,0),COLUMN()+1))</f>
        <v>0.72499999999999998</v>
      </c>
      <c r="AA326">
        <f>IFERROR(INDEX(BasicStats!$A:$AH,MATCH($A326,BasicStats!$B:$B,0),COLUMN()+1),INDEX(BasicStats!$A:$AH,MATCH($A326&amp;" NCAA",BasicStats!$B:$B,0),COLUMN()+1))</f>
        <v>311</v>
      </c>
      <c r="AB326">
        <f>IFERROR(INDEX(BasicStats!$A:$AH,MATCH($A326,BasicStats!$B:$B,0),COLUMN()+1),INDEX(BasicStats!$A:$AH,MATCH($A326&amp;" NCAA",BasicStats!$B:$B,0),COLUMN()+1))</f>
        <v>1263</v>
      </c>
      <c r="AC326">
        <f>IFERROR(INDEX(BasicStats!$A:$AH,MATCH($A326,BasicStats!$B:$B,0),COLUMN()+1),INDEX(BasicStats!$A:$AH,MATCH($A326&amp;" NCAA",BasicStats!$B:$B,0),COLUMN()+1))</f>
        <v>476</v>
      </c>
      <c r="AD326">
        <f>IFERROR(INDEX(BasicStats!$A:$AH,MATCH($A326,BasicStats!$B:$B,0),COLUMN()+1),INDEX(BasicStats!$A:$AH,MATCH($A326&amp;" NCAA",BasicStats!$B:$B,0),COLUMN()+1))</f>
        <v>201</v>
      </c>
      <c r="AE326">
        <f>IFERROR(INDEX(BasicStats!$A:$AH,MATCH($A326,BasicStats!$B:$B,0),COLUMN()+1),INDEX(BasicStats!$A:$AH,MATCH($A326&amp;" NCAA",BasicStats!$B:$B,0),COLUMN()+1))</f>
        <v>87</v>
      </c>
      <c r="AF326">
        <f>IFERROR(INDEX(BasicStats!$A:$AH,MATCH($A326,BasicStats!$B:$B,0),COLUMN()+1),INDEX(BasicStats!$A:$AH,MATCH($A326&amp;" NCAA",BasicStats!$B:$B,0),COLUMN()+1))</f>
        <v>487</v>
      </c>
      <c r="AG326" s="38">
        <f>IFERROR(INDEX(AdvancedStats!$A:$AD,MATCH($A326,AdvancedStats!$B:$B,0),COLUMN()-15),INDEX(AdvancedStats!$A:$AD,MATCH($A326&amp;" NCAA",AdvancedStats!$B:$B,0),COLUMN()-15))</f>
        <v>70.400000000000006</v>
      </c>
      <c r="AH326" s="38">
        <f>IFERROR(INDEX(AdvancedStats!$A:$AD,MATCH($A326,AdvancedStats!$B:$B,0),COLUMN()-15),INDEX(AdvancedStats!$A:$AD,MATCH($A326&amp;" NCAA",AdvancedStats!$B:$B,0),COLUMN()-15))</f>
        <v>109.5</v>
      </c>
      <c r="AI326" s="38">
        <f>IFERROR(INDEX(AdvancedStats!$A:$AD,MATCH($A326,AdvancedStats!$B:$B,0),COLUMN()-15),INDEX(AdvancedStats!$A:$AD,MATCH($A326&amp;" NCAA",AdvancedStats!$B:$B,0),COLUMN()-15))</f>
        <v>0.39700000000000002</v>
      </c>
      <c r="AJ326" s="38">
        <f>IFERROR(INDEX(AdvancedStats!$A:$AD,MATCH($A326,AdvancedStats!$B:$B,0),COLUMN()-15),INDEX(AdvancedStats!$A:$AD,MATCH($A326&amp;" NCAA",AdvancedStats!$B:$B,0),COLUMN()-15))</f>
        <v>0.38300000000000001</v>
      </c>
      <c r="AK326" s="38">
        <f>IFERROR(INDEX(AdvancedStats!$A:$AD,MATCH($A326,AdvancedStats!$B:$B,0),COLUMN()-15),INDEX(AdvancedStats!$A:$AD,MATCH($A326&amp;" NCAA",AdvancedStats!$B:$B,0),COLUMN()-15))</f>
        <v>0.58899999999999997</v>
      </c>
      <c r="AL326" s="38">
        <f>IFERROR(INDEX(AdvancedStats!$A:$AD,MATCH($A326,AdvancedStats!$B:$B,0),COLUMN()-15),INDEX(AdvancedStats!$A:$AD,MATCH($A326&amp;" NCAA",AdvancedStats!$B:$B,0),COLUMN()-15))</f>
        <v>53</v>
      </c>
      <c r="AM326" s="38">
        <f>IFERROR(INDEX(AdvancedStats!$A:$AD,MATCH($A326,AdvancedStats!$B:$B,0),COLUMN()-15),INDEX(AdvancedStats!$A:$AD,MATCH($A326&amp;" NCAA",AdvancedStats!$B:$B,0),COLUMN()-15))</f>
        <v>51.2</v>
      </c>
      <c r="AN326" s="38">
        <f>IFERROR(INDEX(AdvancedStats!$A:$AD,MATCH($A326,AdvancedStats!$B:$B,0),COLUMN()-15),INDEX(AdvancedStats!$A:$AD,MATCH($A326&amp;" NCAA",AdvancedStats!$B:$B,0),COLUMN()-15))</f>
        <v>8.1999999999999993</v>
      </c>
      <c r="AO326" s="38">
        <f>IFERROR(INDEX(AdvancedStats!$A:$AD,MATCH($A326,AdvancedStats!$B:$B,0),COLUMN()-15),INDEX(AdvancedStats!$A:$AD,MATCH($A326&amp;" NCAA",AdvancedStats!$B:$B,0),COLUMN()-15))</f>
        <v>6.5</v>
      </c>
      <c r="AP326" s="38">
        <f>IFERROR(INDEX(AdvancedStats!$A:$AD,MATCH($A326,AdvancedStats!$B:$B,0),COLUMN()-15),INDEX(AdvancedStats!$A:$AD,MATCH($A326&amp;" NCAA",AdvancedStats!$B:$B,0),COLUMN()-15))</f>
        <v>0.55700000000000005</v>
      </c>
      <c r="AQ326" s="38">
        <f>IFERROR(INDEX(AdvancedStats!$A:$AD,MATCH($A326,AdvancedStats!$B:$B,0),COLUMN()-15),INDEX(AdvancedStats!$A:$AD,MATCH($A326&amp;" NCAA",AdvancedStats!$B:$B,0),COLUMN()-15))</f>
        <v>17.600000000000001</v>
      </c>
      <c r="AR326" s="38">
        <f>IFERROR(INDEX(AdvancedStats!$A:$AD,MATCH($A326,AdvancedStats!$B:$B,0),COLUMN()-15),INDEX(AdvancedStats!$A:$AD,MATCH($A326&amp;" NCAA",AdvancedStats!$B:$B,0),COLUMN()-15))</f>
        <v>27.9</v>
      </c>
      <c r="AS326" s="38">
        <f>IFERROR(INDEX(AdvancedStats!$A:$AD,MATCH($A326,AdvancedStats!$B:$B,0),COLUMN()-15),INDEX(AdvancedStats!$A:$AD,MATCH($A326&amp;" NCAA",AdvancedStats!$B:$B,0),COLUMN()-15))</f>
        <v>0.28799999999999998</v>
      </c>
      <c r="AT326" s="39">
        <f>IFERROR(INDEX(AdvancedOpponentStats!$A:$AD,MATCH($A326,AdvancedOpponentStats!$B:$B,0),COLUMN()-27),INDEX(AdvancedOpponentStats!$A:$AD,MATCH($A326&amp;" NCAA",AdvancedOpponentStats!$B:$B,0),COLUMN()-27))</f>
        <v>100.4</v>
      </c>
      <c r="AU326" s="39">
        <f>IFERROR(INDEX(AdvancedOpponentStats!$A:$AD,MATCH($A326,AdvancedOpponentStats!$B:$B,0),COLUMN()-27),INDEX(AdvancedOpponentStats!$A:$AD,MATCH($A326&amp;" NCAA",AdvancedOpponentStats!$B:$B,0),COLUMN()-27))</f>
        <v>0.29099999999999998</v>
      </c>
      <c r="AV326" s="39">
        <f>IFERROR(INDEX(AdvancedOpponentStats!$A:$AD,MATCH($A326,AdvancedOpponentStats!$B:$B,0),COLUMN()-27),INDEX(AdvancedOpponentStats!$A:$AD,MATCH($A326&amp;" NCAA",AdvancedOpponentStats!$B:$B,0),COLUMN()-27))</f>
        <v>0.36099999999999999</v>
      </c>
      <c r="AW326" s="39">
        <f>IFERROR(INDEX(AdvancedOpponentStats!$A:$AD,MATCH($A326,AdvancedOpponentStats!$B:$B,0),COLUMN()-27),INDEX(AdvancedOpponentStats!$A:$AD,MATCH($A326&amp;" NCAA",AdvancedOpponentStats!$B:$B,0),COLUMN()-27))</f>
        <v>0.52200000000000002</v>
      </c>
      <c r="AX326" s="39">
        <f>IFERROR(INDEX(AdvancedOpponentStats!$A:$AD,MATCH($A326,AdvancedOpponentStats!$B:$B,0),COLUMN()-27),INDEX(AdvancedOpponentStats!$A:$AD,MATCH($A326&amp;" NCAA",AdvancedOpponentStats!$B:$B,0),COLUMN()-27))</f>
        <v>47</v>
      </c>
      <c r="AY326" s="39">
        <f>IFERROR(INDEX(AdvancedOpponentStats!$A:$AD,MATCH($A326,AdvancedOpponentStats!$B:$B,0),COLUMN()-27),INDEX(AdvancedOpponentStats!$A:$AD,MATCH($A326&amp;" NCAA",AdvancedOpponentStats!$B:$B,0),COLUMN()-27))</f>
        <v>51.7</v>
      </c>
      <c r="AZ326" s="39">
        <f>IFERROR(INDEX(AdvancedOpponentStats!$A:$AD,MATCH($A326,AdvancedOpponentStats!$B:$B,0),COLUMN()-27),INDEX(AdvancedOpponentStats!$A:$AD,MATCH($A326&amp;" NCAA",AdvancedOpponentStats!$B:$B,0),COLUMN()-27))</f>
        <v>10.4</v>
      </c>
      <c r="BA326" s="39">
        <f>IFERROR(INDEX(AdvancedOpponentStats!$A:$AD,MATCH($A326,AdvancedOpponentStats!$B:$B,0),COLUMN()-27),INDEX(AdvancedOpponentStats!$A:$AD,MATCH($A326&amp;" NCAA",AdvancedOpponentStats!$B:$B,0),COLUMN()-27))</f>
        <v>8.1</v>
      </c>
      <c r="BB326" s="39">
        <f>IFERROR(INDEX(AdvancedOpponentStats!$A:$AD,MATCH($A326,AdvancedOpponentStats!$B:$B,0),COLUMN()-27),INDEX(AdvancedOpponentStats!$A:$AD,MATCH($A326&amp;" NCAA",AdvancedOpponentStats!$B:$B,0),COLUMN()-27))</f>
        <v>0.48899999999999999</v>
      </c>
      <c r="BC326" s="39">
        <f>IFERROR(INDEX(AdvancedOpponentStats!$A:$AD,MATCH($A326,AdvancedOpponentStats!$B:$B,0),COLUMN()-27),INDEX(AdvancedOpponentStats!$A:$AD,MATCH($A326&amp;" NCAA",AdvancedOpponentStats!$B:$B,0),COLUMN()-27))</f>
        <v>14.7</v>
      </c>
      <c r="BD326" s="39">
        <f>IFERROR(INDEX(AdvancedOpponentStats!$A:$AD,MATCH($A326,AdvancedOpponentStats!$B:$B,0),COLUMN()-27),INDEX(AdvancedOpponentStats!$A:$AD,MATCH($A326&amp;" NCAA",AdvancedOpponentStats!$B:$B,0),COLUMN()-27))</f>
        <v>25.1</v>
      </c>
      <c r="BE326" s="39">
        <f>IFERROR(INDEX(AdvancedOpponentStats!$A:$AD,MATCH($A326,AdvancedOpponentStats!$B:$B,0),COLUMN()-27),INDEX(AdvancedOpponentStats!$A:$AD,MATCH($A326&amp;" NCAA",AdvancedOpponentStats!$B:$B,0),COLUMN()-27))</f>
        <v>0.20799999999999999</v>
      </c>
      <c r="BF326" s="41">
        <f>IFERROR(INDEX(TeamRankings!$A:$R,MATCH($A326,TeamRankings!$B:$B,0),COLUMN()-49),INDEX(TeamRankings!$A:$R,MATCH($A326&amp;" NCAA",TeamRankings!$B:$B,0),COLUMN()-49))</f>
        <v>6.37</v>
      </c>
      <c r="BG326" s="41">
        <f>IFERROR(INDEX(TeamRankings!$A:$R,MATCH($A326,TeamRankings!$B:$B,0),COLUMN()-48),INDEX(TeamRankings!$A:$R,MATCH($A326&amp;" NCAA",TeamRankings!$B:$B,0),COLUMN()-48))</f>
        <v>-2.29</v>
      </c>
      <c r="BH326" s="41">
        <f>IFERROR(INDEX(TeamRankings!$A:$R,MATCH($A326,TeamRankings!$B:$B,0),COLUMN()-47),INDEX(TeamRankings!$A:$R,MATCH($A326&amp;" NCAA",TeamRankings!$B:$B,0),COLUMN()-47))</f>
        <v>2.91</v>
      </c>
      <c r="BI326" s="41">
        <f>IFERROR(INDEX(TeamRankings!$A:$R,MATCH($A326,TeamRankings!$B:$B,0),COLUMN()-47),INDEX(TeamRankings!$A:$R,MATCH($A326&amp;" NCAA",TeamRankings!$B:$B,0),COLUMN()-47))</f>
        <v>0.11</v>
      </c>
      <c r="BJ326" s="41">
        <f>IFERROR(INDEX(TeamRankings!$A:$R,MATCH($A326,TeamRankings!$B:$B,0),COLUMN()-47),INDEX(TeamRankings!$A:$R,MATCH($A326&amp;" NCAA",TeamRankings!$B:$B,0),COLUMN()-47))</f>
        <v>3.01</v>
      </c>
      <c r="BK326" s="41">
        <f>IFERROR(INDEX(TeamRankings!$A:$R,MATCH($A326,TeamRankings!$B:$B,0),COLUMN()-47),INDEX(TeamRankings!$A:$R,MATCH($A326&amp;" NCAA",TeamRankings!$B:$B,0),COLUMN()-47))</f>
        <v>107.12</v>
      </c>
      <c r="BL326" s="41">
        <f>IFERROR(INDEX(TeamRankings!$A:$R,MATCH($A326,TeamRankings!$B:$B,0),COLUMN()-47),INDEX(TeamRankings!$A:$R,MATCH($A326&amp;" NCAA",TeamRankings!$B:$B,0),COLUMN()-47))</f>
        <v>102.23</v>
      </c>
      <c r="BM326" s="41">
        <f>IFERROR(INDEX(TeamRankings!$A:$R,MATCH($A326,TeamRankings!$B:$B,0),COLUMN()-47),INDEX(TeamRankings!$A:$R,MATCH($A326&amp;" NCAA",TeamRankings!$B:$B,0),COLUMN()-47))</f>
        <v>4.8899999999999997</v>
      </c>
      <c r="BN326">
        <f t="shared" si="93"/>
        <v>109</v>
      </c>
      <c r="BO326">
        <f t="shared" si="94"/>
        <v>148</v>
      </c>
      <c r="BP326">
        <f t="shared" si="80"/>
        <v>77.057142857142864</v>
      </c>
      <c r="BQ326" s="41" t="str">
        <f>INDEX(TeamRankings!$A:$R,MATCH($A326,TeamRankings!$B:$B,0),3)</f>
        <v>WAC</v>
      </c>
      <c r="BR326" s="40">
        <f t="shared" si="81"/>
        <v>9.0999999999999943</v>
      </c>
      <c r="BS326" s="40">
        <f t="shared" si="82"/>
        <v>0.10600000000000004</v>
      </c>
      <c r="BT326" s="40">
        <f t="shared" si="83"/>
        <v>2.200000000000002E-2</v>
      </c>
      <c r="BU326" s="40">
        <f t="shared" si="84"/>
        <v>6.6999999999999948E-2</v>
      </c>
      <c r="BV326" s="40">
        <f t="shared" si="85"/>
        <v>6</v>
      </c>
      <c r="BW326" s="40">
        <f t="shared" si="86"/>
        <v>-0.5</v>
      </c>
      <c r="BX326" s="40">
        <f t="shared" si="87"/>
        <v>-2.2000000000000011</v>
      </c>
      <c r="BY326" s="40">
        <f t="shared" si="88"/>
        <v>-1.5999999999999996</v>
      </c>
      <c r="BZ326" s="40">
        <f t="shared" si="89"/>
        <v>6.800000000000006E-2</v>
      </c>
      <c r="CA326" s="40">
        <f t="shared" si="90"/>
        <v>2.9000000000000021</v>
      </c>
      <c r="CB326" s="40">
        <f t="shared" si="91"/>
        <v>2.7999999999999972</v>
      </c>
      <c r="CC326" s="40">
        <f t="shared" si="92"/>
        <v>7.9999999999999988E-2</v>
      </c>
    </row>
    <row r="327" spans="1:81" x14ac:dyDescent="0.25">
      <c r="A327" t="s">
        <v>78</v>
      </c>
      <c r="B327">
        <f>IFERROR(INDEX(BasicStats!$A:$AH,MATCH($A327,BasicStats!$B:$B,0),COLUMN()+1),INDEX(BasicStats!$A:$AH,MATCH($A327&amp;" NCAA",BasicStats!$B:$B,0),COLUMN()+1))</f>
        <v>31</v>
      </c>
      <c r="C327">
        <f>IFERROR(INDEX(BasicStats!$A:$AH,MATCH($A327,BasicStats!$B:$B,0),COLUMN()+1),INDEX(BasicStats!$A:$AH,MATCH($A327&amp;" NCAA",BasicStats!$B:$B,0),COLUMN()+1))</f>
        <v>17</v>
      </c>
      <c r="D327">
        <f>IFERROR(INDEX(BasicStats!$A:$AH,MATCH($A327,BasicStats!$B:$B,0),COLUMN()+1),INDEX(BasicStats!$A:$AH,MATCH($A327&amp;" NCAA",BasicStats!$B:$B,0),COLUMN()+1))</f>
        <v>14</v>
      </c>
      <c r="E327">
        <f>IFERROR(INDEX(BasicStats!$A:$AH,MATCH($A327,BasicStats!$B:$B,0),COLUMN()+1),INDEX(BasicStats!$A:$AH,MATCH($A327&amp;" NCAA",BasicStats!$B:$B,0),COLUMN()+1))</f>
        <v>0.54800000000000004</v>
      </c>
      <c r="F327">
        <f>IFERROR(INDEX(BasicStats!$A:$AH,MATCH($A327,BasicStats!$B:$B,0),COLUMN()+1),INDEX(BasicStats!$A:$AH,MATCH($A327&amp;" NCAA",BasicStats!$B:$B,0),COLUMN()+1))</f>
        <v>6.15</v>
      </c>
      <c r="G327">
        <f>IFERROR(INDEX(BasicStats!$A:$AH,MATCH($A327,BasicStats!$B:$B,0),COLUMN()+1),INDEX(BasicStats!$A:$AH,MATCH($A327&amp;" NCAA",BasicStats!$B:$B,0),COLUMN()+1))</f>
        <v>5.12</v>
      </c>
      <c r="H327">
        <f>IFERROR(INDEX(BasicStats!$A:$AH,MATCH($A327,BasicStats!$B:$B,0),COLUMN()+1),INDEX(BasicStats!$A:$AH,MATCH($A327&amp;" NCAA",BasicStats!$B:$B,0),COLUMN()+1))</f>
        <v>11</v>
      </c>
      <c r="I327">
        <f>IFERROR(INDEX(BasicStats!$A:$AH,MATCH($A327,BasicStats!$B:$B,0),COLUMN()+1),INDEX(BasicStats!$A:$AH,MATCH($A327&amp;" NCAA",BasicStats!$B:$B,0),COLUMN()+1))</f>
        <v>7</v>
      </c>
      <c r="J327">
        <f>IFERROR(INDEX(BasicStats!$A:$AH,MATCH($A327,BasicStats!$B:$B,0),COLUMN()+1),INDEX(BasicStats!$A:$AH,MATCH($A327&amp;" NCAA",BasicStats!$B:$B,0),COLUMN()+1))</f>
        <v>10</v>
      </c>
      <c r="K327">
        <f>IFERROR(INDEX(BasicStats!$A:$AH,MATCH($A327,BasicStats!$B:$B,0),COLUMN()+1),INDEX(BasicStats!$A:$AH,MATCH($A327&amp;" NCAA",BasicStats!$B:$B,0),COLUMN()+1))</f>
        <v>5</v>
      </c>
      <c r="L327">
        <f>IFERROR(INDEX(BasicStats!$A:$AH,MATCH($A327,BasicStats!$B:$B,0),COLUMN()+1),INDEX(BasicStats!$A:$AH,MATCH($A327&amp;" NCAA",BasicStats!$B:$B,0),COLUMN()+1))</f>
        <v>6</v>
      </c>
      <c r="M327">
        <f>IFERROR(INDEX(BasicStats!$A:$AH,MATCH($A327,BasicStats!$B:$B,0),COLUMN()+1),INDEX(BasicStats!$A:$AH,MATCH($A327&amp;" NCAA",BasicStats!$B:$B,0),COLUMN()+1))</f>
        <v>5</v>
      </c>
      <c r="N327">
        <f>IFERROR(INDEX(BasicStats!$A:$AH,MATCH($A327,BasicStats!$B:$B,0),COLUMN()+1),INDEX(BasicStats!$A:$AH,MATCH($A327&amp;" NCAA",BasicStats!$B:$B,0),COLUMN()+1))</f>
        <v>2343</v>
      </c>
      <c r="O327">
        <f>IFERROR(INDEX(BasicStats!$A:$AH,MATCH($A327,BasicStats!$B:$B,0),COLUMN()+1),INDEX(BasicStats!$A:$AH,MATCH($A327&amp;" NCAA",BasicStats!$B:$B,0),COLUMN()+1))</f>
        <v>2311</v>
      </c>
      <c r="P327">
        <f>IFERROR(INDEX(BasicStats!$A:$AH,MATCH($A327,BasicStats!$B:$B,0),COLUMN()+1),INDEX(BasicStats!$A:$AH,MATCH($A327&amp;" NCAA",BasicStats!$B:$B,0),COLUMN()+1))</f>
        <v>0</v>
      </c>
      <c r="Q327">
        <f>IFERROR(INDEX(BasicStats!$A:$AH,MATCH($A327,BasicStats!$B:$B,0),COLUMN()+1),INDEX(BasicStats!$A:$AH,MATCH($A327&amp;" NCAA",BasicStats!$B:$B,0),COLUMN()+1))</f>
        <v>1245</v>
      </c>
      <c r="R327">
        <f>IFERROR(INDEX(BasicStats!$A:$AH,MATCH($A327,BasicStats!$B:$B,0),COLUMN()+1),INDEX(BasicStats!$A:$AH,MATCH($A327&amp;" NCAA",BasicStats!$B:$B,0),COLUMN()+1))</f>
        <v>805</v>
      </c>
      <c r="S327">
        <f>IFERROR(INDEX(BasicStats!$A:$AH,MATCH($A327,BasicStats!$B:$B,0),COLUMN()+1),INDEX(BasicStats!$A:$AH,MATCH($A327&amp;" NCAA",BasicStats!$B:$B,0),COLUMN()+1))</f>
        <v>1735</v>
      </c>
      <c r="T327">
        <f>IFERROR(INDEX(BasicStats!$A:$AH,MATCH($A327,BasicStats!$B:$B,0),COLUMN()+1),INDEX(BasicStats!$A:$AH,MATCH($A327&amp;" NCAA",BasicStats!$B:$B,0),COLUMN()+1))</f>
        <v>0.46400000000000002</v>
      </c>
      <c r="U327">
        <f>IFERROR(INDEX(BasicStats!$A:$AH,MATCH($A327,BasicStats!$B:$B,0),COLUMN()+1),INDEX(BasicStats!$A:$AH,MATCH($A327&amp;" NCAA",BasicStats!$B:$B,0),COLUMN()+1))</f>
        <v>298</v>
      </c>
      <c r="V327">
        <f>IFERROR(INDEX(BasicStats!$A:$AH,MATCH($A327,BasicStats!$B:$B,0),COLUMN()+1),INDEX(BasicStats!$A:$AH,MATCH($A327&amp;" NCAA",BasicStats!$B:$B,0),COLUMN()+1))</f>
        <v>806</v>
      </c>
      <c r="W327">
        <f>IFERROR(INDEX(BasicStats!$A:$AH,MATCH($A327,BasicStats!$B:$B,0),COLUMN()+1),INDEX(BasicStats!$A:$AH,MATCH($A327&amp;" NCAA",BasicStats!$B:$B,0),COLUMN()+1))</f>
        <v>0.37</v>
      </c>
      <c r="X327">
        <f>IFERROR(INDEX(BasicStats!$A:$AH,MATCH($A327,BasicStats!$B:$B,0),COLUMN()+1),INDEX(BasicStats!$A:$AH,MATCH($A327&amp;" NCAA",BasicStats!$B:$B,0),COLUMN()+1))</f>
        <v>435</v>
      </c>
      <c r="Y327">
        <f>IFERROR(INDEX(BasicStats!$A:$AH,MATCH($A327,BasicStats!$B:$B,0),COLUMN()+1),INDEX(BasicStats!$A:$AH,MATCH($A327&amp;" NCAA",BasicStats!$B:$B,0),COLUMN()+1))</f>
        <v>616</v>
      </c>
      <c r="Z327">
        <f>IFERROR(INDEX(BasicStats!$A:$AH,MATCH($A327,BasicStats!$B:$B,0),COLUMN()+1),INDEX(BasicStats!$A:$AH,MATCH($A327&amp;" NCAA",BasicStats!$B:$B,0),COLUMN()+1))</f>
        <v>0.70599999999999996</v>
      </c>
      <c r="AA327">
        <f>IFERROR(INDEX(BasicStats!$A:$AH,MATCH($A327,BasicStats!$B:$B,0),COLUMN()+1),INDEX(BasicStats!$A:$AH,MATCH($A327&amp;" NCAA",BasicStats!$B:$B,0),COLUMN()+1))</f>
        <v>317</v>
      </c>
      <c r="AB327">
        <f>IFERROR(INDEX(BasicStats!$A:$AH,MATCH($A327,BasicStats!$B:$B,0),COLUMN()+1),INDEX(BasicStats!$A:$AH,MATCH($A327&amp;" NCAA",BasicStats!$B:$B,0),COLUMN()+1))</f>
        <v>1096</v>
      </c>
      <c r="AC327">
        <f>IFERROR(INDEX(BasicStats!$A:$AH,MATCH($A327,BasicStats!$B:$B,0),COLUMN()+1),INDEX(BasicStats!$A:$AH,MATCH($A327&amp;" NCAA",BasicStats!$B:$B,0),COLUMN()+1))</f>
        <v>440</v>
      </c>
      <c r="AD327">
        <f>IFERROR(INDEX(BasicStats!$A:$AH,MATCH($A327,BasicStats!$B:$B,0),COLUMN()+1),INDEX(BasicStats!$A:$AH,MATCH($A327&amp;" NCAA",BasicStats!$B:$B,0),COLUMN()+1))</f>
        <v>144</v>
      </c>
      <c r="AE327">
        <f>IFERROR(INDEX(BasicStats!$A:$AH,MATCH($A327,BasicStats!$B:$B,0),COLUMN()+1),INDEX(BasicStats!$A:$AH,MATCH($A327&amp;" NCAA",BasicStats!$B:$B,0),COLUMN()+1))</f>
        <v>80</v>
      </c>
      <c r="AF327">
        <f>IFERROR(INDEX(BasicStats!$A:$AH,MATCH($A327,BasicStats!$B:$B,0),COLUMN()+1),INDEX(BasicStats!$A:$AH,MATCH($A327&amp;" NCAA",BasicStats!$B:$B,0),COLUMN()+1))</f>
        <v>409</v>
      </c>
      <c r="AG327" s="38">
        <f>IFERROR(INDEX(AdvancedStats!$A:$AD,MATCH($A327,AdvancedStats!$B:$B,0),COLUMN()-15),INDEX(AdvancedStats!$A:$AD,MATCH($A327&amp;" NCAA",AdvancedStats!$B:$B,0),COLUMN()-15))</f>
        <v>67.900000000000006</v>
      </c>
      <c r="AH327" s="38">
        <f>IFERROR(INDEX(AdvancedStats!$A:$AD,MATCH($A327,AdvancedStats!$B:$B,0),COLUMN()-15),INDEX(AdvancedStats!$A:$AD,MATCH($A327&amp;" NCAA",AdvancedStats!$B:$B,0),COLUMN()-15))</f>
        <v>110.9</v>
      </c>
      <c r="AI327" s="38">
        <f>IFERROR(INDEX(AdvancedStats!$A:$AD,MATCH($A327,AdvancedStats!$B:$B,0),COLUMN()-15),INDEX(AdvancedStats!$A:$AD,MATCH($A327&amp;" NCAA",AdvancedStats!$B:$B,0),COLUMN()-15))</f>
        <v>0.35499999999999998</v>
      </c>
      <c r="AJ327" s="38">
        <f>IFERROR(INDEX(AdvancedStats!$A:$AD,MATCH($A327,AdvancedStats!$B:$B,0),COLUMN()-15),INDEX(AdvancedStats!$A:$AD,MATCH($A327&amp;" NCAA",AdvancedStats!$B:$B,0),COLUMN()-15))</f>
        <v>0.46500000000000002</v>
      </c>
      <c r="AK327" s="38">
        <f>IFERROR(INDEX(AdvancedStats!$A:$AD,MATCH($A327,AdvancedStats!$B:$B,0),COLUMN()-15),INDEX(AdvancedStats!$A:$AD,MATCH($A327&amp;" NCAA",AdvancedStats!$B:$B,0),COLUMN()-15))</f>
        <v>0.57799999999999996</v>
      </c>
      <c r="AL327" s="38">
        <f>IFERROR(INDEX(AdvancedStats!$A:$AD,MATCH($A327,AdvancedStats!$B:$B,0),COLUMN()-15),INDEX(AdvancedStats!$A:$AD,MATCH($A327&amp;" NCAA",AdvancedStats!$B:$B,0),COLUMN()-15))</f>
        <v>52.3</v>
      </c>
      <c r="AM327" s="38">
        <f>IFERROR(INDEX(AdvancedStats!$A:$AD,MATCH($A327,AdvancedStats!$B:$B,0),COLUMN()-15),INDEX(AdvancedStats!$A:$AD,MATCH($A327&amp;" NCAA",AdvancedStats!$B:$B,0),COLUMN()-15))</f>
        <v>54.7</v>
      </c>
      <c r="AN327" s="38">
        <f>IFERROR(INDEX(AdvancedStats!$A:$AD,MATCH($A327,AdvancedStats!$B:$B,0),COLUMN()-15),INDEX(AdvancedStats!$A:$AD,MATCH($A327&amp;" NCAA",AdvancedStats!$B:$B,0),COLUMN()-15))</f>
        <v>6.8</v>
      </c>
      <c r="AO327" s="38">
        <f>IFERROR(INDEX(AdvancedStats!$A:$AD,MATCH($A327,AdvancedStats!$B:$B,0),COLUMN()-15),INDEX(AdvancedStats!$A:$AD,MATCH($A327&amp;" NCAA",AdvancedStats!$B:$B,0),COLUMN()-15))</f>
        <v>7</v>
      </c>
      <c r="AP327" s="38">
        <f>IFERROR(INDEX(AdvancedStats!$A:$AD,MATCH($A327,AdvancedStats!$B:$B,0),COLUMN()-15),INDEX(AdvancedStats!$A:$AD,MATCH($A327&amp;" NCAA",AdvancedStats!$B:$B,0),COLUMN()-15))</f>
        <v>0.55000000000000004</v>
      </c>
      <c r="AQ327" s="38">
        <f>IFERROR(INDEX(AdvancedStats!$A:$AD,MATCH($A327,AdvancedStats!$B:$B,0),COLUMN()-15),INDEX(AdvancedStats!$A:$AD,MATCH($A327&amp;" NCAA",AdvancedStats!$B:$B,0),COLUMN()-15))</f>
        <v>16.8</v>
      </c>
      <c r="AR327" s="38">
        <f>IFERROR(INDEX(AdvancedStats!$A:$AD,MATCH($A327,AdvancedStats!$B:$B,0),COLUMN()-15),INDEX(AdvancedStats!$A:$AD,MATCH($A327&amp;" NCAA",AdvancedStats!$B:$B,0),COLUMN()-15))</f>
        <v>30.7</v>
      </c>
      <c r="AS327" s="38">
        <f>IFERROR(INDEX(AdvancedStats!$A:$AD,MATCH($A327,AdvancedStats!$B:$B,0),COLUMN()-15),INDEX(AdvancedStats!$A:$AD,MATCH($A327&amp;" NCAA",AdvancedStats!$B:$B,0),COLUMN()-15))</f>
        <v>0.251</v>
      </c>
      <c r="AT327" s="39">
        <f>IFERROR(INDEX(AdvancedOpponentStats!$A:$AD,MATCH($A327,AdvancedOpponentStats!$B:$B,0),COLUMN()-27),INDEX(AdvancedOpponentStats!$A:$AD,MATCH($A327&amp;" NCAA",AdvancedOpponentStats!$B:$B,0),COLUMN()-27))</f>
        <v>109.4</v>
      </c>
      <c r="AU327" s="39">
        <f>IFERROR(INDEX(AdvancedOpponentStats!$A:$AD,MATCH($A327,AdvancedOpponentStats!$B:$B,0),COLUMN()-27),INDEX(AdvancedOpponentStats!$A:$AD,MATCH($A327&amp;" NCAA",AdvancedOpponentStats!$B:$B,0),COLUMN()-27))</f>
        <v>0.32500000000000001</v>
      </c>
      <c r="AV327" s="39">
        <f>IFERROR(INDEX(AdvancedOpponentStats!$A:$AD,MATCH($A327,AdvancedOpponentStats!$B:$B,0),COLUMN()-27),INDEX(AdvancedOpponentStats!$A:$AD,MATCH($A327&amp;" NCAA",AdvancedOpponentStats!$B:$B,0),COLUMN()-27))</f>
        <v>0.36399999999999999</v>
      </c>
      <c r="AW327" s="39">
        <f>IFERROR(INDEX(AdvancedOpponentStats!$A:$AD,MATCH($A327,AdvancedOpponentStats!$B:$B,0),COLUMN()-27),INDEX(AdvancedOpponentStats!$A:$AD,MATCH($A327&amp;" NCAA",AdvancedOpponentStats!$B:$B,0),COLUMN()-27))</f>
        <v>0.55500000000000005</v>
      </c>
      <c r="AX327" s="39">
        <f>IFERROR(INDEX(AdvancedOpponentStats!$A:$AD,MATCH($A327,AdvancedOpponentStats!$B:$B,0),COLUMN()-27),INDEX(AdvancedOpponentStats!$A:$AD,MATCH($A327&amp;" NCAA",AdvancedOpponentStats!$B:$B,0),COLUMN()-27))</f>
        <v>47.7</v>
      </c>
      <c r="AY327" s="39">
        <f>IFERROR(INDEX(AdvancedOpponentStats!$A:$AD,MATCH($A327,AdvancedOpponentStats!$B:$B,0),COLUMN()-27),INDEX(AdvancedOpponentStats!$A:$AD,MATCH($A327&amp;" NCAA",AdvancedOpponentStats!$B:$B,0),COLUMN()-27))</f>
        <v>47.8</v>
      </c>
      <c r="AZ327" s="39">
        <f>IFERROR(INDEX(AdvancedOpponentStats!$A:$AD,MATCH($A327,AdvancedOpponentStats!$B:$B,0),COLUMN()-27),INDEX(AdvancedOpponentStats!$A:$AD,MATCH($A327&amp;" NCAA",AdvancedOpponentStats!$B:$B,0),COLUMN()-27))</f>
        <v>8.6999999999999993</v>
      </c>
      <c r="BA327" s="39">
        <f>IFERROR(INDEX(AdvancedOpponentStats!$A:$AD,MATCH($A327,AdvancedOpponentStats!$B:$B,0),COLUMN()-27),INDEX(AdvancedOpponentStats!$A:$AD,MATCH($A327&amp;" NCAA",AdvancedOpponentStats!$B:$B,0),COLUMN()-27))</f>
        <v>13.1</v>
      </c>
      <c r="BB327" s="39">
        <f>IFERROR(INDEX(AdvancedOpponentStats!$A:$AD,MATCH($A327,AdvancedOpponentStats!$B:$B,0),COLUMN()-27),INDEX(AdvancedOpponentStats!$A:$AD,MATCH($A327&amp;" NCAA",AdvancedOpponentStats!$B:$B,0),COLUMN()-27))</f>
        <v>0.52300000000000002</v>
      </c>
      <c r="BC327" s="39">
        <f>IFERROR(INDEX(AdvancedOpponentStats!$A:$AD,MATCH($A327,AdvancedOpponentStats!$B:$B,0),COLUMN()-27),INDEX(AdvancedOpponentStats!$A:$AD,MATCH($A327&amp;" NCAA",AdvancedOpponentStats!$B:$B,0),COLUMN()-27))</f>
        <v>12.9</v>
      </c>
      <c r="BD327" s="39">
        <f>IFERROR(INDEX(AdvancedOpponentStats!$A:$AD,MATCH($A327,AdvancedOpponentStats!$B:$B,0),COLUMN()-27),INDEX(AdvancedOpponentStats!$A:$AD,MATCH($A327&amp;" NCAA",AdvancedOpponentStats!$B:$B,0),COLUMN()-27))</f>
        <v>26.9</v>
      </c>
      <c r="BE327" s="39">
        <f>IFERROR(INDEX(AdvancedOpponentStats!$A:$AD,MATCH($A327,AdvancedOpponentStats!$B:$B,0),COLUMN()-27),INDEX(AdvancedOpponentStats!$A:$AD,MATCH($A327&amp;" NCAA",AdvancedOpponentStats!$B:$B,0),COLUMN()-27))</f>
        <v>0.23400000000000001</v>
      </c>
      <c r="BF327" s="41">
        <f>IFERROR(INDEX(TeamRankings!$A:$R,MATCH($A327,TeamRankings!$B:$B,0),COLUMN()-49),INDEX(TeamRankings!$A:$R,MATCH($A327&amp;" NCAA",TeamRankings!$B:$B,0),COLUMN()-49))</f>
        <v>1.03</v>
      </c>
      <c r="BG327" s="41">
        <f>IFERROR(INDEX(TeamRankings!$A:$R,MATCH($A327,TeamRankings!$B:$B,0),COLUMN()-48),INDEX(TeamRankings!$A:$R,MATCH($A327&amp;" NCAA",TeamRankings!$B:$B,0),COLUMN()-48))</f>
        <v>5.12</v>
      </c>
      <c r="BH327" s="41">
        <f>IFERROR(INDEX(TeamRankings!$A:$R,MATCH($A327,TeamRankings!$B:$B,0),COLUMN()-47),INDEX(TeamRankings!$A:$R,MATCH($A327&amp;" NCAA",TeamRankings!$B:$B,0),COLUMN()-47))</f>
        <v>6.55</v>
      </c>
      <c r="BI327" s="41">
        <f>IFERROR(INDEX(TeamRankings!$A:$R,MATCH($A327,TeamRankings!$B:$B,0),COLUMN()-47),INDEX(TeamRankings!$A:$R,MATCH($A327&amp;" NCAA",TeamRankings!$B:$B,0),COLUMN()-47))</f>
        <v>-0.4</v>
      </c>
      <c r="BJ327" s="41">
        <f>IFERROR(INDEX(TeamRankings!$A:$R,MATCH($A327,TeamRankings!$B:$B,0),COLUMN()-47),INDEX(TeamRankings!$A:$R,MATCH($A327&amp;" NCAA",TeamRankings!$B:$B,0),COLUMN()-47))</f>
        <v>6.15</v>
      </c>
      <c r="BK327" s="41">
        <f>IFERROR(INDEX(TeamRankings!$A:$R,MATCH($A327,TeamRankings!$B:$B,0),COLUMN()-47),INDEX(TeamRankings!$A:$R,MATCH($A327&amp;" NCAA",TeamRankings!$B:$B,0),COLUMN()-47))</f>
        <v>114.62</v>
      </c>
      <c r="BL327" s="41">
        <f>IFERROR(INDEX(TeamRankings!$A:$R,MATCH($A327,TeamRankings!$B:$B,0),COLUMN()-47),INDEX(TeamRankings!$A:$R,MATCH($A327&amp;" NCAA",TeamRankings!$B:$B,0),COLUMN()-47))</f>
        <v>105.85</v>
      </c>
      <c r="BM327" s="41">
        <f>IFERROR(INDEX(TeamRankings!$A:$R,MATCH($A327,TeamRankings!$B:$B,0),COLUMN()-47),INDEX(TeamRankings!$A:$R,MATCH($A327&amp;" NCAA",TeamRankings!$B:$B,0),COLUMN()-47))</f>
        <v>8.77</v>
      </c>
      <c r="BN327">
        <f t="shared" si="93"/>
        <v>31</v>
      </c>
      <c r="BO327">
        <f t="shared" si="94"/>
        <v>212.5</v>
      </c>
      <c r="BP327">
        <f t="shared" si="80"/>
        <v>75.58064516129032</v>
      </c>
      <c r="BQ327" s="41" t="str">
        <f>INDEX(TeamRankings!$A:$R,MATCH($A327,TeamRankings!$B:$B,0),3)</f>
        <v>Pac-12</v>
      </c>
      <c r="BR327" s="40">
        <f t="shared" si="81"/>
        <v>1.5</v>
      </c>
      <c r="BS327" s="40">
        <f t="shared" si="82"/>
        <v>2.9999999999999971E-2</v>
      </c>
      <c r="BT327" s="40">
        <f t="shared" si="83"/>
        <v>0.10100000000000003</v>
      </c>
      <c r="BU327" s="40">
        <f t="shared" si="84"/>
        <v>2.2999999999999909E-2</v>
      </c>
      <c r="BV327" s="40">
        <f t="shared" si="85"/>
        <v>4.5999999999999943</v>
      </c>
      <c r="BW327" s="40">
        <f t="shared" si="86"/>
        <v>6.9000000000000057</v>
      </c>
      <c r="BX327" s="40">
        <f t="shared" si="87"/>
        <v>-1.8999999999999995</v>
      </c>
      <c r="BY327" s="40">
        <f t="shared" si="88"/>
        <v>-6.1</v>
      </c>
      <c r="BZ327" s="40">
        <f t="shared" si="89"/>
        <v>2.7000000000000024E-2</v>
      </c>
      <c r="CA327" s="40">
        <f t="shared" si="90"/>
        <v>3.9000000000000004</v>
      </c>
      <c r="CB327" s="40">
        <f t="shared" si="91"/>
        <v>3.8000000000000007</v>
      </c>
      <c r="CC327" s="40">
        <f t="shared" si="92"/>
        <v>1.6999999999999987E-2</v>
      </c>
    </row>
    <row r="328" spans="1:81" x14ac:dyDescent="0.25">
      <c r="A328" t="s">
        <v>447</v>
      </c>
      <c r="B328">
        <f>IFERROR(INDEX(BasicStats!$A:$AH,MATCH($A328,BasicStats!$B:$B,0),COLUMN()+1),INDEX(BasicStats!$A:$AH,MATCH($A328&amp;" NCAA",BasicStats!$B:$B,0),COLUMN()+1))</f>
        <v>33</v>
      </c>
      <c r="C328">
        <f>IFERROR(INDEX(BasicStats!$A:$AH,MATCH($A328,BasicStats!$B:$B,0),COLUMN()+1),INDEX(BasicStats!$A:$AH,MATCH($A328&amp;" NCAA",BasicStats!$B:$B,0),COLUMN()+1))</f>
        <v>15</v>
      </c>
      <c r="D328">
        <f>IFERROR(INDEX(BasicStats!$A:$AH,MATCH($A328,BasicStats!$B:$B,0),COLUMN()+1),INDEX(BasicStats!$A:$AH,MATCH($A328&amp;" NCAA",BasicStats!$B:$B,0),COLUMN()+1))</f>
        <v>18</v>
      </c>
      <c r="E328">
        <f>IFERROR(INDEX(BasicStats!$A:$AH,MATCH($A328,BasicStats!$B:$B,0),COLUMN()+1),INDEX(BasicStats!$A:$AH,MATCH($A328&amp;" NCAA",BasicStats!$B:$B,0),COLUMN()+1))</f>
        <v>0.45500000000000002</v>
      </c>
      <c r="F328">
        <f>IFERROR(INDEX(BasicStats!$A:$AH,MATCH($A328,BasicStats!$B:$B,0),COLUMN()+1),INDEX(BasicStats!$A:$AH,MATCH($A328&amp;" NCAA",BasicStats!$B:$B,0),COLUMN()+1))</f>
        <v>-3.35</v>
      </c>
      <c r="G328">
        <f>IFERROR(INDEX(BasicStats!$A:$AH,MATCH($A328,BasicStats!$B:$B,0),COLUMN()+1),INDEX(BasicStats!$A:$AH,MATCH($A328&amp;" NCAA",BasicStats!$B:$B,0),COLUMN()+1))</f>
        <v>-0.96</v>
      </c>
      <c r="H328">
        <f>IFERROR(INDEX(BasicStats!$A:$AH,MATCH($A328,BasicStats!$B:$B,0),COLUMN()+1),INDEX(BasicStats!$A:$AH,MATCH($A328&amp;" NCAA",BasicStats!$B:$B,0),COLUMN()+1))</f>
        <v>7</v>
      </c>
      <c r="I328">
        <f>IFERROR(INDEX(BasicStats!$A:$AH,MATCH($A328,BasicStats!$B:$B,0),COLUMN()+1),INDEX(BasicStats!$A:$AH,MATCH($A328&amp;" NCAA",BasicStats!$B:$B,0),COLUMN()+1))</f>
        <v>11</v>
      </c>
      <c r="J328">
        <f>IFERROR(INDEX(BasicStats!$A:$AH,MATCH($A328,BasicStats!$B:$B,0),COLUMN()+1),INDEX(BasicStats!$A:$AH,MATCH($A328&amp;" NCAA",BasicStats!$B:$B,0),COLUMN()+1))</f>
        <v>8</v>
      </c>
      <c r="K328">
        <f>IFERROR(INDEX(BasicStats!$A:$AH,MATCH($A328,BasicStats!$B:$B,0),COLUMN()+1),INDEX(BasicStats!$A:$AH,MATCH($A328&amp;" NCAA",BasicStats!$B:$B,0),COLUMN()+1))</f>
        <v>7</v>
      </c>
      <c r="L328">
        <f>IFERROR(INDEX(BasicStats!$A:$AH,MATCH($A328,BasicStats!$B:$B,0),COLUMN()+1),INDEX(BasicStats!$A:$AH,MATCH($A328&amp;" NCAA",BasicStats!$B:$B,0),COLUMN()+1))</f>
        <v>5</v>
      </c>
      <c r="M328">
        <f>IFERROR(INDEX(BasicStats!$A:$AH,MATCH($A328,BasicStats!$B:$B,0),COLUMN()+1),INDEX(BasicStats!$A:$AH,MATCH($A328&amp;" NCAA",BasicStats!$B:$B,0),COLUMN()+1))</f>
        <v>8</v>
      </c>
      <c r="N328">
        <f>IFERROR(INDEX(BasicStats!$A:$AH,MATCH($A328,BasicStats!$B:$B,0),COLUMN()+1),INDEX(BasicStats!$A:$AH,MATCH($A328&amp;" NCAA",BasicStats!$B:$B,0),COLUMN()+1))</f>
        <v>2205</v>
      </c>
      <c r="O328">
        <f>IFERROR(INDEX(BasicStats!$A:$AH,MATCH($A328,BasicStats!$B:$B,0),COLUMN()+1),INDEX(BasicStats!$A:$AH,MATCH($A328&amp;" NCAA",BasicStats!$B:$B,0),COLUMN()+1))</f>
        <v>2187</v>
      </c>
      <c r="P328">
        <f>IFERROR(INDEX(BasicStats!$A:$AH,MATCH($A328,BasicStats!$B:$B,0),COLUMN()+1),INDEX(BasicStats!$A:$AH,MATCH($A328&amp;" NCAA",BasicStats!$B:$B,0),COLUMN()+1))</f>
        <v>0</v>
      </c>
      <c r="Q328">
        <f>IFERROR(INDEX(BasicStats!$A:$AH,MATCH($A328,BasicStats!$B:$B,0),COLUMN()+1),INDEX(BasicStats!$A:$AH,MATCH($A328&amp;" NCAA",BasicStats!$B:$B,0),COLUMN()+1))</f>
        <v>1335</v>
      </c>
      <c r="R328">
        <f>IFERROR(INDEX(BasicStats!$A:$AH,MATCH($A328,BasicStats!$B:$B,0),COLUMN()+1),INDEX(BasicStats!$A:$AH,MATCH($A328&amp;" NCAA",BasicStats!$B:$B,0),COLUMN()+1))</f>
        <v>802</v>
      </c>
      <c r="S328">
        <f>IFERROR(INDEX(BasicStats!$A:$AH,MATCH($A328,BasicStats!$B:$B,0),COLUMN()+1),INDEX(BasicStats!$A:$AH,MATCH($A328&amp;" NCAA",BasicStats!$B:$B,0),COLUMN()+1))</f>
        <v>1783</v>
      </c>
      <c r="T328">
        <f>IFERROR(INDEX(BasicStats!$A:$AH,MATCH($A328,BasicStats!$B:$B,0),COLUMN()+1),INDEX(BasicStats!$A:$AH,MATCH($A328&amp;" NCAA",BasicStats!$B:$B,0),COLUMN()+1))</f>
        <v>0.45</v>
      </c>
      <c r="U328">
        <f>IFERROR(INDEX(BasicStats!$A:$AH,MATCH($A328,BasicStats!$B:$B,0),COLUMN()+1),INDEX(BasicStats!$A:$AH,MATCH($A328&amp;" NCAA",BasicStats!$B:$B,0),COLUMN()+1))</f>
        <v>185</v>
      </c>
      <c r="V328">
        <f>IFERROR(INDEX(BasicStats!$A:$AH,MATCH($A328,BasicStats!$B:$B,0),COLUMN()+1),INDEX(BasicStats!$A:$AH,MATCH($A328&amp;" NCAA",BasicStats!$B:$B,0),COLUMN()+1))</f>
        <v>585</v>
      </c>
      <c r="W328">
        <f>IFERROR(INDEX(BasicStats!$A:$AH,MATCH($A328,BasicStats!$B:$B,0),COLUMN()+1),INDEX(BasicStats!$A:$AH,MATCH($A328&amp;" NCAA",BasicStats!$B:$B,0),COLUMN()+1))</f>
        <v>0.316</v>
      </c>
      <c r="X328">
        <f>IFERROR(INDEX(BasicStats!$A:$AH,MATCH($A328,BasicStats!$B:$B,0),COLUMN()+1),INDEX(BasicStats!$A:$AH,MATCH($A328&amp;" NCAA",BasicStats!$B:$B,0),COLUMN()+1))</f>
        <v>416</v>
      </c>
      <c r="Y328">
        <f>IFERROR(INDEX(BasicStats!$A:$AH,MATCH($A328,BasicStats!$B:$B,0),COLUMN()+1),INDEX(BasicStats!$A:$AH,MATCH($A328&amp;" NCAA",BasicStats!$B:$B,0),COLUMN()+1))</f>
        <v>595</v>
      </c>
      <c r="Z328">
        <f>IFERROR(INDEX(BasicStats!$A:$AH,MATCH($A328,BasicStats!$B:$B,0),COLUMN()+1),INDEX(BasicStats!$A:$AH,MATCH($A328&amp;" NCAA",BasicStats!$B:$B,0),COLUMN()+1))</f>
        <v>0.69899999999999995</v>
      </c>
      <c r="AA328">
        <f>IFERROR(INDEX(BasicStats!$A:$AH,MATCH($A328,BasicStats!$B:$B,0),COLUMN()+1),INDEX(BasicStats!$A:$AH,MATCH($A328&amp;" NCAA",BasicStats!$B:$B,0),COLUMN()+1))</f>
        <v>294</v>
      </c>
      <c r="AB328">
        <f>IFERROR(INDEX(BasicStats!$A:$AH,MATCH($A328,BasicStats!$B:$B,0),COLUMN()+1),INDEX(BasicStats!$A:$AH,MATCH($A328&amp;" NCAA",BasicStats!$B:$B,0),COLUMN()+1))</f>
        <v>1115</v>
      </c>
      <c r="AC328">
        <f>IFERROR(INDEX(BasicStats!$A:$AH,MATCH($A328,BasicStats!$B:$B,0),COLUMN()+1),INDEX(BasicStats!$A:$AH,MATCH($A328&amp;" NCAA",BasicStats!$B:$B,0),COLUMN()+1))</f>
        <v>431</v>
      </c>
      <c r="AD328">
        <f>IFERROR(INDEX(BasicStats!$A:$AH,MATCH($A328,BasicStats!$B:$B,0),COLUMN()+1),INDEX(BasicStats!$A:$AH,MATCH($A328&amp;" NCAA",BasicStats!$B:$B,0),COLUMN()+1))</f>
        <v>202</v>
      </c>
      <c r="AE328">
        <f>IFERROR(INDEX(BasicStats!$A:$AH,MATCH($A328,BasicStats!$B:$B,0),COLUMN()+1),INDEX(BasicStats!$A:$AH,MATCH($A328&amp;" NCAA",BasicStats!$B:$B,0),COLUMN()+1))</f>
        <v>101</v>
      </c>
      <c r="AF328">
        <f>IFERROR(INDEX(BasicStats!$A:$AH,MATCH($A328,BasicStats!$B:$B,0),COLUMN()+1),INDEX(BasicStats!$A:$AH,MATCH($A328&amp;" NCAA",BasicStats!$B:$B,0),COLUMN()+1))</f>
        <v>439</v>
      </c>
      <c r="AG328" s="38">
        <f>IFERROR(INDEX(AdvancedStats!$A:$AD,MATCH($A328,AdvancedStats!$B:$B,0),COLUMN()-15),INDEX(AdvancedStats!$A:$AD,MATCH($A328&amp;" NCAA",AdvancedStats!$B:$B,0),COLUMN()-15))</f>
        <v>66.400000000000006</v>
      </c>
      <c r="AH328" s="38">
        <f>IFERROR(INDEX(AdvancedStats!$A:$AD,MATCH($A328,AdvancedStats!$B:$B,0),COLUMN()-15),INDEX(AdvancedStats!$A:$AD,MATCH($A328&amp;" NCAA",AdvancedStats!$B:$B,0),COLUMN()-15))</f>
        <v>99.5</v>
      </c>
      <c r="AI328" s="38">
        <f>IFERROR(INDEX(AdvancedStats!$A:$AD,MATCH($A328,AdvancedStats!$B:$B,0),COLUMN()-15),INDEX(AdvancedStats!$A:$AD,MATCH($A328&amp;" NCAA",AdvancedStats!$B:$B,0),COLUMN()-15))</f>
        <v>0.33400000000000002</v>
      </c>
      <c r="AJ328" s="38">
        <f>IFERROR(INDEX(AdvancedStats!$A:$AD,MATCH($A328,AdvancedStats!$B:$B,0),COLUMN()-15),INDEX(AdvancedStats!$A:$AD,MATCH($A328&amp;" NCAA",AdvancedStats!$B:$B,0),COLUMN()-15))</f>
        <v>0.32800000000000001</v>
      </c>
      <c r="AK328" s="38">
        <f>IFERROR(INDEX(AdvancedStats!$A:$AD,MATCH($A328,AdvancedStats!$B:$B,0),COLUMN()-15),INDEX(AdvancedStats!$A:$AD,MATCH($A328&amp;" NCAA",AdvancedStats!$B:$B,0),COLUMN()-15))</f>
        <v>0.53400000000000003</v>
      </c>
      <c r="AL328" s="38">
        <f>IFERROR(INDEX(AdvancedStats!$A:$AD,MATCH($A328,AdvancedStats!$B:$B,0),COLUMN()-15),INDEX(AdvancedStats!$A:$AD,MATCH($A328&amp;" NCAA",AdvancedStats!$B:$B,0),COLUMN()-15))</f>
        <v>50.8</v>
      </c>
      <c r="AM328" s="38">
        <f>IFERROR(INDEX(AdvancedStats!$A:$AD,MATCH($A328,AdvancedStats!$B:$B,0),COLUMN()-15),INDEX(AdvancedStats!$A:$AD,MATCH($A328&amp;" NCAA",AdvancedStats!$B:$B,0),COLUMN()-15))</f>
        <v>53.7</v>
      </c>
      <c r="AN328" s="38">
        <f>IFERROR(INDEX(AdvancedStats!$A:$AD,MATCH($A328,AdvancedStats!$B:$B,0),COLUMN()-15),INDEX(AdvancedStats!$A:$AD,MATCH($A328&amp;" NCAA",AdvancedStats!$B:$B,0),COLUMN()-15))</f>
        <v>9.1</v>
      </c>
      <c r="AO328" s="38">
        <f>IFERROR(INDEX(AdvancedStats!$A:$AD,MATCH($A328,AdvancedStats!$B:$B,0),COLUMN()-15),INDEX(AdvancedStats!$A:$AD,MATCH($A328&amp;" NCAA",AdvancedStats!$B:$B,0),COLUMN()-15))</f>
        <v>8.6</v>
      </c>
      <c r="AP328" s="38">
        <f>IFERROR(INDEX(AdvancedStats!$A:$AD,MATCH($A328,AdvancedStats!$B:$B,0),COLUMN()-15),INDEX(AdvancedStats!$A:$AD,MATCH($A328&amp;" NCAA",AdvancedStats!$B:$B,0),COLUMN()-15))</f>
        <v>0.502</v>
      </c>
      <c r="AQ328" s="38">
        <f>IFERROR(INDEX(AdvancedStats!$A:$AD,MATCH($A328,AdvancedStats!$B:$B,0),COLUMN()-15),INDEX(AdvancedStats!$A:$AD,MATCH($A328&amp;" NCAA",AdvancedStats!$B:$B,0),COLUMN()-15))</f>
        <v>17.5</v>
      </c>
      <c r="AR328" s="38">
        <f>IFERROR(INDEX(AdvancedStats!$A:$AD,MATCH($A328,AdvancedStats!$B:$B,0),COLUMN()-15),INDEX(AdvancedStats!$A:$AD,MATCH($A328&amp;" NCAA",AdvancedStats!$B:$B,0),COLUMN()-15))</f>
        <v>27</v>
      </c>
      <c r="AS328" s="38">
        <f>IFERROR(INDEX(AdvancedStats!$A:$AD,MATCH($A328,AdvancedStats!$B:$B,0),COLUMN()-15),INDEX(AdvancedStats!$A:$AD,MATCH($A328&amp;" NCAA",AdvancedStats!$B:$B,0),COLUMN()-15))</f>
        <v>0.23300000000000001</v>
      </c>
      <c r="AT328" s="39">
        <f>IFERROR(INDEX(AdvancedOpponentStats!$A:$AD,MATCH($A328,AdvancedOpponentStats!$B:$B,0),COLUMN()-27),INDEX(AdvancedOpponentStats!$A:$AD,MATCH($A328&amp;" NCAA",AdvancedOpponentStats!$B:$B,0),COLUMN()-27))</f>
        <v>98.6</v>
      </c>
      <c r="AU328" s="39">
        <f>IFERROR(INDEX(AdvancedOpponentStats!$A:$AD,MATCH($A328,AdvancedOpponentStats!$B:$B,0),COLUMN()-27),INDEX(AdvancedOpponentStats!$A:$AD,MATCH($A328&amp;" NCAA",AdvancedOpponentStats!$B:$B,0),COLUMN()-27))</f>
        <v>0.31</v>
      </c>
      <c r="AV328" s="39">
        <f>IFERROR(INDEX(AdvancedOpponentStats!$A:$AD,MATCH($A328,AdvancedOpponentStats!$B:$B,0),COLUMN()-27),INDEX(AdvancedOpponentStats!$A:$AD,MATCH($A328&amp;" NCAA",AdvancedOpponentStats!$B:$B,0),COLUMN()-27))</f>
        <v>0.35399999999999998</v>
      </c>
      <c r="AW328" s="39">
        <f>IFERROR(INDEX(AdvancedOpponentStats!$A:$AD,MATCH($A328,AdvancedOpponentStats!$B:$B,0),COLUMN()-27),INDEX(AdvancedOpponentStats!$A:$AD,MATCH($A328&amp;" NCAA",AdvancedOpponentStats!$B:$B,0),COLUMN()-27))</f>
        <v>0.52300000000000002</v>
      </c>
      <c r="AX328" s="39">
        <f>IFERROR(INDEX(AdvancedOpponentStats!$A:$AD,MATCH($A328,AdvancedOpponentStats!$B:$B,0),COLUMN()-27),INDEX(AdvancedOpponentStats!$A:$AD,MATCH($A328&amp;" NCAA",AdvancedOpponentStats!$B:$B,0),COLUMN()-27))</f>
        <v>49.2</v>
      </c>
      <c r="AY328" s="39">
        <f>IFERROR(INDEX(AdvancedOpponentStats!$A:$AD,MATCH($A328,AdvancedOpponentStats!$B:$B,0),COLUMN()-27),INDEX(AdvancedOpponentStats!$A:$AD,MATCH($A328&amp;" NCAA",AdvancedOpponentStats!$B:$B,0),COLUMN()-27))</f>
        <v>50.6</v>
      </c>
      <c r="AZ328" s="39">
        <f>IFERROR(INDEX(AdvancedOpponentStats!$A:$AD,MATCH($A328,AdvancedOpponentStats!$B:$B,0),COLUMN()-27),INDEX(AdvancedOpponentStats!$A:$AD,MATCH($A328&amp;" NCAA",AdvancedOpponentStats!$B:$B,0),COLUMN()-27))</f>
        <v>10.199999999999999</v>
      </c>
      <c r="BA328" s="39">
        <f>IFERROR(INDEX(AdvancedOpponentStats!$A:$AD,MATCH($A328,AdvancedOpponentStats!$B:$B,0),COLUMN()-27),INDEX(AdvancedOpponentStats!$A:$AD,MATCH($A328&amp;" NCAA",AdvancedOpponentStats!$B:$B,0),COLUMN()-27))</f>
        <v>7.9</v>
      </c>
      <c r="BB328" s="39">
        <f>IFERROR(INDEX(AdvancedOpponentStats!$A:$AD,MATCH($A328,AdvancedOpponentStats!$B:$B,0),COLUMN()-27),INDEX(AdvancedOpponentStats!$A:$AD,MATCH($A328&amp;" NCAA",AdvancedOpponentStats!$B:$B,0),COLUMN()-27))</f>
        <v>0.49099999999999999</v>
      </c>
      <c r="BC328" s="39">
        <f>IFERROR(INDEX(AdvancedOpponentStats!$A:$AD,MATCH($A328,AdvancedOpponentStats!$B:$B,0),COLUMN()-27),INDEX(AdvancedOpponentStats!$A:$AD,MATCH($A328&amp;" NCAA",AdvancedOpponentStats!$B:$B,0),COLUMN()-27))</f>
        <v>16.7</v>
      </c>
      <c r="BD328" s="39">
        <f>IFERROR(INDEX(AdvancedOpponentStats!$A:$AD,MATCH($A328,AdvancedOpponentStats!$B:$B,0),COLUMN()-27),INDEX(AdvancedOpponentStats!$A:$AD,MATCH($A328&amp;" NCAA",AdvancedOpponentStats!$B:$B,0),COLUMN()-27))</f>
        <v>25.8</v>
      </c>
      <c r="BE328" s="39">
        <f>IFERROR(INDEX(AdvancedOpponentStats!$A:$AD,MATCH($A328,AdvancedOpponentStats!$B:$B,0),COLUMN()-27),INDEX(AdvancedOpponentStats!$A:$AD,MATCH($A328&amp;" NCAA",AdvancedOpponentStats!$B:$B,0),COLUMN()-27))</f>
        <v>0.218</v>
      </c>
      <c r="BF328" s="41">
        <f>IFERROR(INDEX(TeamRankings!$A:$R,MATCH($A328,TeamRankings!$B:$B,0),COLUMN()-49),INDEX(TeamRankings!$A:$R,MATCH($A328&amp;" NCAA",TeamRankings!$B:$B,0),COLUMN()-49))</f>
        <v>0.55000000000000004</v>
      </c>
      <c r="BG328" s="41">
        <f>IFERROR(INDEX(TeamRankings!$A:$R,MATCH($A328,TeamRankings!$B:$B,0),COLUMN()-48),INDEX(TeamRankings!$A:$R,MATCH($A328&amp;" NCAA",TeamRankings!$B:$B,0),COLUMN()-48))</f>
        <v>-0.96</v>
      </c>
      <c r="BH328" s="41">
        <f>IFERROR(INDEX(TeamRankings!$A:$R,MATCH($A328,TeamRankings!$B:$B,0),COLUMN()-47),INDEX(TeamRankings!$A:$R,MATCH($A328&amp;" NCAA",TeamRankings!$B:$B,0),COLUMN()-47))</f>
        <v>-6.41</v>
      </c>
      <c r="BI328" s="41">
        <f>IFERROR(INDEX(TeamRankings!$A:$R,MATCH($A328,TeamRankings!$B:$B,0),COLUMN()-47),INDEX(TeamRankings!$A:$R,MATCH($A328&amp;" NCAA",TeamRankings!$B:$B,0),COLUMN()-47))</f>
        <v>3.06</v>
      </c>
      <c r="BJ328" s="41">
        <f>IFERROR(INDEX(TeamRankings!$A:$R,MATCH($A328,TeamRankings!$B:$B,0),COLUMN()-47),INDEX(TeamRankings!$A:$R,MATCH($A328&amp;" NCAA",TeamRankings!$B:$B,0),COLUMN()-47))</f>
        <v>-3.35</v>
      </c>
      <c r="BK328" s="41">
        <f>IFERROR(INDEX(TeamRankings!$A:$R,MATCH($A328,TeamRankings!$B:$B,0),COLUMN()-47),INDEX(TeamRankings!$A:$R,MATCH($A328&amp;" NCAA",TeamRankings!$B:$B,0),COLUMN()-47))</f>
        <v>97.71</v>
      </c>
      <c r="BL328" s="41">
        <f>IFERROR(INDEX(TeamRankings!$A:$R,MATCH($A328,TeamRankings!$B:$B,0),COLUMN()-47),INDEX(TeamRankings!$A:$R,MATCH($A328&amp;" NCAA",TeamRankings!$B:$B,0),COLUMN()-47))</f>
        <v>102.09</v>
      </c>
      <c r="BM328" s="41">
        <f>IFERROR(INDEX(TeamRankings!$A:$R,MATCH($A328,TeamRankings!$B:$B,0),COLUMN()-47),INDEX(TeamRankings!$A:$R,MATCH($A328&amp;" NCAA",TeamRankings!$B:$B,0),COLUMN()-47))</f>
        <v>-4.37</v>
      </c>
      <c r="BN328">
        <f t="shared" si="93"/>
        <v>265</v>
      </c>
      <c r="BO328">
        <f t="shared" si="94"/>
        <v>146.5</v>
      </c>
      <c r="BP328">
        <f t="shared" si="80"/>
        <v>66.818181818181813</v>
      </c>
      <c r="BQ328" s="41" t="str">
        <f>INDEX(TeamRankings!$A:$R,MATCH($A328,TeamRankings!$B:$B,0),3)</f>
        <v>MVC</v>
      </c>
      <c r="BR328" s="40">
        <f t="shared" si="81"/>
        <v>0.90000000000000568</v>
      </c>
      <c r="BS328" s="40">
        <f t="shared" si="82"/>
        <v>2.4000000000000021E-2</v>
      </c>
      <c r="BT328" s="40">
        <f t="shared" si="83"/>
        <v>-2.5999999999999968E-2</v>
      </c>
      <c r="BU328" s="40">
        <f t="shared" si="84"/>
        <v>1.100000000000001E-2</v>
      </c>
      <c r="BV328" s="40">
        <f t="shared" si="85"/>
        <v>1.5999999999999943</v>
      </c>
      <c r="BW328" s="40">
        <f t="shared" si="86"/>
        <v>3.1000000000000014</v>
      </c>
      <c r="BX328" s="40">
        <f t="shared" si="87"/>
        <v>-1.0999999999999996</v>
      </c>
      <c r="BY328" s="40">
        <f t="shared" si="88"/>
        <v>0.69999999999999929</v>
      </c>
      <c r="BZ328" s="40">
        <f t="shared" si="89"/>
        <v>1.100000000000001E-2</v>
      </c>
      <c r="CA328" s="40">
        <f t="shared" si="90"/>
        <v>0.80000000000000071</v>
      </c>
      <c r="CB328" s="40">
        <f t="shared" si="91"/>
        <v>1.1999999999999993</v>
      </c>
      <c r="CC328" s="40">
        <f t="shared" si="92"/>
        <v>1.5000000000000013E-2</v>
      </c>
    </row>
    <row r="329" spans="1:81" x14ac:dyDescent="0.25">
      <c r="A329" t="s">
        <v>448</v>
      </c>
      <c r="B329">
        <f>IFERROR(INDEX(BasicStats!$A:$AH,MATCH($A329,BasicStats!$B:$B,0),COLUMN()+1),INDEX(BasicStats!$A:$AH,MATCH($A329&amp;" NCAA",BasicStats!$B:$B,0),COLUMN()+1))</f>
        <v>32</v>
      </c>
      <c r="C329">
        <f>IFERROR(INDEX(BasicStats!$A:$AH,MATCH($A329,BasicStats!$B:$B,0),COLUMN()+1),INDEX(BasicStats!$A:$AH,MATCH($A329&amp;" NCAA",BasicStats!$B:$B,0),COLUMN()+1))</f>
        <v>9</v>
      </c>
      <c r="D329">
        <f>IFERROR(INDEX(BasicStats!$A:$AH,MATCH($A329,BasicStats!$B:$B,0),COLUMN()+1),INDEX(BasicStats!$A:$AH,MATCH($A329&amp;" NCAA",BasicStats!$B:$B,0),COLUMN()+1))</f>
        <v>23</v>
      </c>
      <c r="E329">
        <f>IFERROR(INDEX(BasicStats!$A:$AH,MATCH($A329,BasicStats!$B:$B,0),COLUMN()+1),INDEX(BasicStats!$A:$AH,MATCH($A329&amp;" NCAA",BasicStats!$B:$B,0),COLUMN()+1))</f>
        <v>0.28100000000000003</v>
      </c>
      <c r="F329">
        <f>IFERROR(INDEX(BasicStats!$A:$AH,MATCH($A329,BasicStats!$B:$B,0),COLUMN()+1),INDEX(BasicStats!$A:$AH,MATCH($A329&amp;" NCAA",BasicStats!$B:$B,0),COLUMN()+1))</f>
        <v>3.56</v>
      </c>
      <c r="G329">
        <f>IFERROR(INDEX(BasicStats!$A:$AH,MATCH($A329,BasicStats!$B:$B,0),COLUMN()+1),INDEX(BasicStats!$A:$AH,MATCH($A329&amp;" NCAA",BasicStats!$B:$B,0),COLUMN()+1))</f>
        <v>7.78</v>
      </c>
      <c r="H329">
        <f>IFERROR(INDEX(BasicStats!$A:$AH,MATCH($A329,BasicStats!$B:$B,0),COLUMN()+1),INDEX(BasicStats!$A:$AH,MATCH($A329&amp;" NCAA",BasicStats!$B:$B,0),COLUMN()+1))</f>
        <v>0</v>
      </c>
      <c r="I329">
        <f>IFERROR(INDEX(BasicStats!$A:$AH,MATCH($A329,BasicStats!$B:$B,0),COLUMN()+1),INDEX(BasicStats!$A:$AH,MATCH($A329&amp;" NCAA",BasicStats!$B:$B,0),COLUMN()+1))</f>
        <v>18</v>
      </c>
      <c r="J329">
        <f>IFERROR(INDEX(BasicStats!$A:$AH,MATCH($A329,BasicStats!$B:$B,0),COLUMN()+1),INDEX(BasicStats!$A:$AH,MATCH($A329&amp;" NCAA",BasicStats!$B:$B,0),COLUMN()+1))</f>
        <v>8</v>
      </c>
      <c r="K329">
        <f>IFERROR(INDEX(BasicStats!$A:$AH,MATCH($A329,BasicStats!$B:$B,0),COLUMN()+1),INDEX(BasicStats!$A:$AH,MATCH($A329&amp;" NCAA",BasicStats!$B:$B,0),COLUMN()+1))</f>
        <v>10</v>
      </c>
      <c r="L329">
        <f>IFERROR(INDEX(BasicStats!$A:$AH,MATCH($A329,BasicStats!$B:$B,0),COLUMN()+1),INDEX(BasicStats!$A:$AH,MATCH($A329&amp;" NCAA",BasicStats!$B:$B,0),COLUMN()+1))</f>
        <v>1</v>
      </c>
      <c r="M329">
        <f>IFERROR(INDEX(BasicStats!$A:$AH,MATCH($A329,BasicStats!$B:$B,0),COLUMN()+1),INDEX(BasicStats!$A:$AH,MATCH($A329&amp;" NCAA",BasicStats!$B:$B,0),COLUMN()+1))</f>
        <v>10</v>
      </c>
      <c r="N329">
        <f>IFERROR(INDEX(BasicStats!$A:$AH,MATCH($A329,BasicStats!$B:$B,0),COLUMN()+1),INDEX(BasicStats!$A:$AH,MATCH($A329&amp;" NCAA",BasicStats!$B:$B,0),COLUMN()+1))</f>
        <v>2180</v>
      </c>
      <c r="O329">
        <f>IFERROR(INDEX(BasicStats!$A:$AH,MATCH($A329,BasicStats!$B:$B,0),COLUMN()+1),INDEX(BasicStats!$A:$AH,MATCH($A329&amp;" NCAA",BasicStats!$B:$B,0),COLUMN()+1))</f>
        <v>2315</v>
      </c>
      <c r="P329">
        <f>IFERROR(INDEX(BasicStats!$A:$AH,MATCH($A329,BasicStats!$B:$B,0),COLUMN()+1),INDEX(BasicStats!$A:$AH,MATCH($A329&amp;" NCAA",BasicStats!$B:$B,0),COLUMN()+1))</f>
        <v>0</v>
      </c>
      <c r="Q329">
        <f>IFERROR(INDEX(BasicStats!$A:$AH,MATCH($A329,BasicStats!$B:$B,0),COLUMN()+1),INDEX(BasicStats!$A:$AH,MATCH($A329&amp;" NCAA",BasicStats!$B:$B,0),COLUMN()+1))</f>
        <v>1285</v>
      </c>
      <c r="R329">
        <f>IFERROR(INDEX(BasicStats!$A:$AH,MATCH($A329,BasicStats!$B:$B,0),COLUMN()+1),INDEX(BasicStats!$A:$AH,MATCH($A329&amp;" NCAA",BasicStats!$B:$B,0),COLUMN()+1))</f>
        <v>736</v>
      </c>
      <c r="S329">
        <f>IFERROR(INDEX(BasicStats!$A:$AH,MATCH($A329,BasicStats!$B:$B,0),COLUMN()+1),INDEX(BasicStats!$A:$AH,MATCH($A329&amp;" NCAA",BasicStats!$B:$B,0),COLUMN()+1))</f>
        <v>1750</v>
      </c>
      <c r="T329">
        <f>IFERROR(INDEX(BasicStats!$A:$AH,MATCH($A329,BasicStats!$B:$B,0),COLUMN()+1),INDEX(BasicStats!$A:$AH,MATCH($A329&amp;" NCAA",BasicStats!$B:$B,0),COLUMN()+1))</f>
        <v>0.42099999999999999</v>
      </c>
      <c r="U329">
        <f>IFERROR(INDEX(BasicStats!$A:$AH,MATCH($A329,BasicStats!$B:$B,0),COLUMN()+1),INDEX(BasicStats!$A:$AH,MATCH($A329&amp;" NCAA",BasicStats!$B:$B,0),COLUMN()+1))</f>
        <v>230</v>
      </c>
      <c r="V329">
        <f>IFERROR(INDEX(BasicStats!$A:$AH,MATCH($A329,BasicStats!$B:$B,0),COLUMN()+1),INDEX(BasicStats!$A:$AH,MATCH($A329&amp;" NCAA",BasicStats!$B:$B,0),COLUMN()+1))</f>
        <v>739</v>
      </c>
      <c r="W329">
        <f>IFERROR(INDEX(BasicStats!$A:$AH,MATCH($A329,BasicStats!$B:$B,0),COLUMN()+1),INDEX(BasicStats!$A:$AH,MATCH($A329&amp;" NCAA",BasicStats!$B:$B,0),COLUMN()+1))</f>
        <v>0.311</v>
      </c>
      <c r="X329">
        <f>IFERROR(INDEX(BasicStats!$A:$AH,MATCH($A329,BasicStats!$B:$B,0),COLUMN()+1),INDEX(BasicStats!$A:$AH,MATCH($A329&amp;" NCAA",BasicStats!$B:$B,0),COLUMN()+1))</f>
        <v>478</v>
      </c>
      <c r="Y329">
        <f>IFERROR(INDEX(BasicStats!$A:$AH,MATCH($A329,BasicStats!$B:$B,0),COLUMN()+1),INDEX(BasicStats!$A:$AH,MATCH($A329&amp;" NCAA",BasicStats!$B:$B,0),COLUMN()+1))</f>
        <v>710</v>
      </c>
      <c r="Z329">
        <f>IFERROR(INDEX(BasicStats!$A:$AH,MATCH($A329,BasicStats!$B:$B,0),COLUMN()+1),INDEX(BasicStats!$A:$AH,MATCH($A329&amp;" NCAA",BasicStats!$B:$B,0),COLUMN()+1))</f>
        <v>0.67300000000000004</v>
      </c>
      <c r="AA329">
        <f>IFERROR(INDEX(BasicStats!$A:$AH,MATCH($A329,BasicStats!$B:$B,0),COLUMN()+1),INDEX(BasicStats!$A:$AH,MATCH($A329&amp;" NCAA",BasicStats!$B:$B,0),COLUMN()+1))</f>
        <v>325</v>
      </c>
      <c r="AB329">
        <f>IFERROR(INDEX(BasicStats!$A:$AH,MATCH($A329,BasicStats!$B:$B,0),COLUMN()+1),INDEX(BasicStats!$A:$AH,MATCH($A329&amp;" NCAA",BasicStats!$B:$B,0),COLUMN()+1))</f>
        <v>1139</v>
      </c>
      <c r="AC329">
        <f>IFERROR(INDEX(BasicStats!$A:$AH,MATCH($A329,BasicStats!$B:$B,0),COLUMN()+1),INDEX(BasicStats!$A:$AH,MATCH($A329&amp;" NCAA",BasicStats!$B:$B,0),COLUMN()+1))</f>
        <v>371</v>
      </c>
      <c r="AD329">
        <f>IFERROR(INDEX(BasicStats!$A:$AH,MATCH($A329,BasicStats!$B:$B,0),COLUMN()+1),INDEX(BasicStats!$A:$AH,MATCH($A329&amp;" NCAA",BasicStats!$B:$B,0),COLUMN()+1))</f>
        <v>154</v>
      </c>
      <c r="AE329">
        <f>IFERROR(INDEX(BasicStats!$A:$AH,MATCH($A329,BasicStats!$B:$B,0),COLUMN()+1),INDEX(BasicStats!$A:$AH,MATCH($A329&amp;" NCAA",BasicStats!$B:$B,0),COLUMN()+1))</f>
        <v>126</v>
      </c>
      <c r="AF329">
        <f>IFERROR(INDEX(BasicStats!$A:$AH,MATCH($A329,BasicStats!$B:$B,0),COLUMN()+1),INDEX(BasicStats!$A:$AH,MATCH($A329&amp;" NCAA",BasicStats!$B:$B,0),COLUMN()+1))</f>
        <v>454</v>
      </c>
      <c r="AG329" s="38">
        <f>IFERROR(INDEX(AdvancedStats!$A:$AD,MATCH($A329,AdvancedStats!$B:$B,0),COLUMN()-15),INDEX(AdvancedStats!$A:$AD,MATCH($A329&amp;" NCAA",AdvancedStats!$B:$B,0),COLUMN()-15))</f>
        <v>68.900000000000006</v>
      </c>
      <c r="AH329" s="38">
        <f>IFERROR(INDEX(AdvancedStats!$A:$AD,MATCH($A329,AdvancedStats!$B:$B,0),COLUMN()-15),INDEX(AdvancedStats!$A:$AD,MATCH($A329&amp;" NCAA",AdvancedStats!$B:$B,0),COLUMN()-15))</f>
        <v>98.5</v>
      </c>
      <c r="AI329" s="38">
        <f>IFERROR(INDEX(AdvancedStats!$A:$AD,MATCH($A329,AdvancedStats!$B:$B,0),COLUMN()-15),INDEX(AdvancedStats!$A:$AD,MATCH($A329&amp;" NCAA",AdvancedStats!$B:$B,0),COLUMN()-15))</f>
        <v>0.40600000000000003</v>
      </c>
      <c r="AJ329" s="38">
        <f>IFERROR(INDEX(AdvancedStats!$A:$AD,MATCH($A329,AdvancedStats!$B:$B,0),COLUMN()-15),INDEX(AdvancedStats!$A:$AD,MATCH($A329&amp;" NCAA",AdvancedStats!$B:$B,0),COLUMN()-15))</f>
        <v>0.42199999999999999</v>
      </c>
      <c r="AK329" s="38">
        <f>IFERROR(INDEX(AdvancedStats!$A:$AD,MATCH($A329,AdvancedStats!$B:$B,0),COLUMN()-15),INDEX(AdvancedStats!$A:$AD,MATCH($A329&amp;" NCAA",AdvancedStats!$B:$B,0),COLUMN()-15))</f>
        <v>0.52200000000000002</v>
      </c>
      <c r="AL329" s="38">
        <f>IFERROR(INDEX(AdvancedStats!$A:$AD,MATCH($A329,AdvancedStats!$B:$B,0),COLUMN()-15),INDEX(AdvancedStats!$A:$AD,MATCH($A329&amp;" NCAA",AdvancedStats!$B:$B,0),COLUMN()-15))</f>
        <v>50.1</v>
      </c>
      <c r="AM329" s="38">
        <f>IFERROR(INDEX(AdvancedStats!$A:$AD,MATCH($A329,AdvancedStats!$B:$B,0),COLUMN()-15),INDEX(AdvancedStats!$A:$AD,MATCH($A329&amp;" NCAA",AdvancedStats!$B:$B,0),COLUMN()-15))</f>
        <v>50.4</v>
      </c>
      <c r="AN329" s="38">
        <f>IFERROR(INDEX(AdvancedStats!$A:$AD,MATCH($A329,AdvancedStats!$B:$B,0),COLUMN()-15),INDEX(AdvancedStats!$A:$AD,MATCH($A329&amp;" NCAA",AdvancedStats!$B:$B,0),COLUMN()-15))</f>
        <v>7</v>
      </c>
      <c r="AO329" s="38">
        <f>IFERROR(INDEX(AdvancedStats!$A:$AD,MATCH($A329,AdvancedStats!$B:$B,0),COLUMN()-15),INDEX(AdvancedStats!$A:$AD,MATCH($A329&amp;" NCAA",AdvancedStats!$B:$B,0),COLUMN()-15))</f>
        <v>10.4</v>
      </c>
      <c r="AP329" s="38">
        <f>IFERROR(INDEX(AdvancedStats!$A:$AD,MATCH($A329,AdvancedStats!$B:$B,0),COLUMN()-15),INDEX(AdvancedStats!$A:$AD,MATCH($A329&amp;" NCAA",AdvancedStats!$B:$B,0),COLUMN()-15))</f>
        <v>0.48599999999999999</v>
      </c>
      <c r="AQ329" s="38">
        <f>IFERROR(INDEX(AdvancedStats!$A:$AD,MATCH($A329,AdvancedStats!$B:$B,0),COLUMN()-15),INDEX(AdvancedStats!$A:$AD,MATCH($A329&amp;" NCAA",AdvancedStats!$B:$B,0),COLUMN()-15))</f>
        <v>17.899999999999999</v>
      </c>
      <c r="AR329" s="38">
        <f>IFERROR(INDEX(AdvancedStats!$A:$AD,MATCH($A329,AdvancedStats!$B:$B,0),COLUMN()-15),INDEX(AdvancedStats!$A:$AD,MATCH($A329&amp;" NCAA",AdvancedStats!$B:$B,0),COLUMN()-15))</f>
        <v>28.9</v>
      </c>
      <c r="AS329" s="38">
        <f>IFERROR(INDEX(AdvancedStats!$A:$AD,MATCH($A329,AdvancedStats!$B:$B,0),COLUMN()-15),INDEX(AdvancedStats!$A:$AD,MATCH($A329&amp;" NCAA",AdvancedStats!$B:$B,0),COLUMN()-15))</f>
        <v>0.27300000000000002</v>
      </c>
      <c r="AT329" s="39">
        <f>IFERROR(INDEX(AdvancedOpponentStats!$A:$AD,MATCH($A329,AdvancedOpponentStats!$B:$B,0),COLUMN()-27),INDEX(AdvancedOpponentStats!$A:$AD,MATCH($A329&amp;" NCAA",AdvancedOpponentStats!$B:$B,0),COLUMN()-27))</f>
        <v>104.6</v>
      </c>
      <c r="AU329" s="39">
        <f>IFERROR(INDEX(AdvancedOpponentStats!$A:$AD,MATCH($A329,AdvancedOpponentStats!$B:$B,0),COLUMN()-27),INDEX(AdvancedOpponentStats!$A:$AD,MATCH($A329&amp;" NCAA",AdvancedOpponentStats!$B:$B,0),COLUMN()-27))</f>
        <v>0.33300000000000002</v>
      </c>
      <c r="AV329" s="39">
        <f>IFERROR(INDEX(AdvancedOpponentStats!$A:$AD,MATCH($A329,AdvancedOpponentStats!$B:$B,0),COLUMN()-27),INDEX(AdvancedOpponentStats!$A:$AD,MATCH($A329&amp;" NCAA",AdvancedOpponentStats!$B:$B,0),COLUMN()-27))</f>
        <v>0.35599999999999998</v>
      </c>
      <c r="AW329" s="39">
        <f>IFERROR(INDEX(AdvancedOpponentStats!$A:$AD,MATCH($A329,AdvancedOpponentStats!$B:$B,0),COLUMN()-27),INDEX(AdvancedOpponentStats!$A:$AD,MATCH($A329&amp;" NCAA",AdvancedOpponentStats!$B:$B,0),COLUMN()-27))</f>
        <v>0.53100000000000003</v>
      </c>
      <c r="AX329" s="39">
        <f>IFERROR(INDEX(AdvancedOpponentStats!$A:$AD,MATCH($A329,AdvancedOpponentStats!$B:$B,0),COLUMN()-27),INDEX(AdvancedOpponentStats!$A:$AD,MATCH($A329&amp;" NCAA",AdvancedOpponentStats!$B:$B,0),COLUMN()-27))</f>
        <v>49.9</v>
      </c>
      <c r="AY329" s="39">
        <f>IFERROR(INDEX(AdvancedOpponentStats!$A:$AD,MATCH($A329,AdvancedOpponentStats!$B:$B,0),COLUMN()-27),INDEX(AdvancedOpponentStats!$A:$AD,MATCH($A329&amp;" NCAA",AdvancedOpponentStats!$B:$B,0),COLUMN()-27))</f>
        <v>47.2</v>
      </c>
      <c r="AZ329" s="39">
        <f>IFERROR(INDEX(AdvancedOpponentStats!$A:$AD,MATCH($A329,AdvancedOpponentStats!$B:$B,0),COLUMN()-27),INDEX(AdvancedOpponentStats!$A:$AD,MATCH($A329&amp;" NCAA",AdvancedOpponentStats!$B:$B,0),COLUMN()-27))</f>
        <v>9.4</v>
      </c>
      <c r="BA329" s="39">
        <f>IFERROR(INDEX(AdvancedOpponentStats!$A:$AD,MATCH($A329,AdvancedOpponentStats!$B:$B,0),COLUMN()-27),INDEX(AdvancedOpponentStats!$A:$AD,MATCH($A329&amp;" NCAA",AdvancedOpponentStats!$B:$B,0),COLUMN()-27))</f>
        <v>11.3</v>
      </c>
      <c r="BB329" s="39">
        <f>IFERROR(INDEX(AdvancedOpponentStats!$A:$AD,MATCH($A329,AdvancedOpponentStats!$B:$B,0),COLUMN()-27),INDEX(AdvancedOpponentStats!$A:$AD,MATCH($A329&amp;" NCAA",AdvancedOpponentStats!$B:$B,0),COLUMN()-27))</f>
        <v>0.495</v>
      </c>
      <c r="BC329" s="39">
        <f>IFERROR(INDEX(AdvancedOpponentStats!$A:$AD,MATCH($A329,AdvancedOpponentStats!$B:$B,0),COLUMN()-27),INDEX(AdvancedOpponentStats!$A:$AD,MATCH($A329&amp;" NCAA",AdvancedOpponentStats!$B:$B,0),COLUMN()-27))</f>
        <v>14.2</v>
      </c>
      <c r="BD329" s="39">
        <f>IFERROR(INDEX(AdvancedOpponentStats!$A:$AD,MATCH($A329,AdvancedOpponentStats!$B:$B,0),COLUMN()-27),INDEX(AdvancedOpponentStats!$A:$AD,MATCH($A329&amp;" NCAA",AdvancedOpponentStats!$B:$B,0),COLUMN()-27))</f>
        <v>29.2</v>
      </c>
      <c r="BE329" s="39">
        <f>IFERROR(INDEX(AdvancedOpponentStats!$A:$AD,MATCH($A329,AdvancedOpponentStats!$B:$B,0),COLUMN()-27),INDEX(AdvancedOpponentStats!$A:$AD,MATCH($A329&amp;" NCAA",AdvancedOpponentStats!$B:$B,0),COLUMN()-27))</f>
        <v>0.23799999999999999</v>
      </c>
      <c r="BF329" s="41">
        <f>IFERROR(INDEX(TeamRankings!$A:$R,MATCH($A329,TeamRankings!$B:$B,0),COLUMN()-49),INDEX(TeamRankings!$A:$R,MATCH($A329&amp;" NCAA",TeamRankings!$B:$B,0),COLUMN()-49))</f>
        <v>-4.22</v>
      </c>
      <c r="BG329" s="41">
        <f>IFERROR(INDEX(TeamRankings!$A:$R,MATCH($A329,TeamRankings!$B:$B,0),COLUMN()-48),INDEX(TeamRankings!$A:$R,MATCH($A329&amp;" NCAA",TeamRankings!$B:$B,0),COLUMN()-48))</f>
        <v>7.78</v>
      </c>
      <c r="BH329" s="41">
        <f>IFERROR(INDEX(TeamRankings!$A:$R,MATCH($A329,TeamRankings!$B:$B,0),COLUMN()-47),INDEX(TeamRankings!$A:$R,MATCH($A329&amp;" NCAA",TeamRankings!$B:$B,0),COLUMN()-47))</f>
        <v>0.04</v>
      </c>
      <c r="BI329" s="41">
        <f>IFERROR(INDEX(TeamRankings!$A:$R,MATCH($A329,TeamRankings!$B:$B,0),COLUMN()-47),INDEX(TeamRankings!$A:$R,MATCH($A329&amp;" NCAA",TeamRankings!$B:$B,0),COLUMN()-47))</f>
        <v>3.53</v>
      </c>
      <c r="BJ329" s="41">
        <f>IFERROR(INDEX(TeamRankings!$A:$R,MATCH($A329,TeamRankings!$B:$B,0),COLUMN()-47),INDEX(TeamRankings!$A:$R,MATCH($A329&amp;" NCAA",TeamRankings!$B:$B,0),COLUMN()-47))</f>
        <v>3.56</v>
      </c>
      <c r="BK329" s="41">
        <f>IFERROR(INDEX(TeamRankings!$A:$R,MATCH($A329,TeamRankings!$B:$B,0),COLUMN()-47),INDEX(TeamRankings!$A:$R,MATCH($A329&amp;" NCAA",TeamRankings!$B:$B,0),COLUMN()-47))</f>
        <v>103.21</v>
      </c>
      <c r="BL329" s="41">
        <f>IFERROR(INDEX(TeamRankings!$A:$R,MATCH($A329,TeamRankings!$B:$B,0),COLUMN()-47),INDEX(TeamRankings!$A:$R,MATCH($A329&amp;" NCAA",TeamRankings!$B:$B,0),COLUMN()-47))</f>
        <v>98.64</v>
      </c>
      <c r="BM329" s="41">
        <f>IFERROR(INDEX(TeamRankings!$A:$R,MATCH($A329,TeamRankings!$B:$B,0),COLUMN()-47),INDEX(TeamRankings!$A:$R,MATCH($A329&amp;" NCAA",TeamRankings!$B:$B,0),COLUMN()-47))</f>
        <v>4.57</v>
      </c>
      <c r="BN329">
        <f t="shared" si="93"/>
        <v>174</v>
      </c>
      <c r="BO329">
        <f t="shared" si="94"/>
        <v>103</v>
      </c>
      <c r="BP329">
        <f t="shared" si="80"/>
        <v>68.125</v>
      </c>
      <c r="BQ329" s="41" t="str">
        <f>INDEX(TeamRankings!$A:$R,MATCH($A329,TeamRankings!$B:$B,0),3)</f>
        <v>SEC</v>
      </c>
      <c r="BR329" s="40">
        <f t="shared" si="81"/>
        <v>-6.0999999999999943</v>
      </c>
      <c r="BS329" s="40">
        <f t="shared" si="82"/>
        <v>7.3000000000000009E-2</v>
      </c>
      <c r="BT329" s="40">
        <f t="shared" si="83"/>
        <v>6.6000000000000003E-2</v>
      </c>
      <c r="BU329" s="40">
        <f t="shared" si="84"/>
        <v>-9.000000000000008E-3</v>
      </c>
      <c r="BV329" s="40">
        <f t="shared" si="85"/>
        <v>0.20000000000000284</v>
      </c>
      <c r="BW329" s="40">
        <f t="shared" si="86"/>
        <v>3.1999999999999957</v>
      </c>
      <c r="BX329" s="40">
        <f t="shared" si="87"/>
        <v>-2.4000000000000004</v>
      </c>
      <c r="BY329" s="40">
        <f t="shared" si="88"/>
        <v>-0.90000000000000036</v>
      </c>
      <c r="BZ329" s="40">
        <f t="shared" si="89"/>
        <v>-9.000000000000008E-3</v>
      </c>
      <c r="CA329" s="40">
        <f t="shared" si="90"/>
        <v>3.6999999999999993</v>
      </c>
      <c r="CB329" s="40">
        <f t="shared" si="91"/>
        <v>-0.30000000000000071</v>
      </c>
      <c r="CC329" s="40">
        <f t="shared" si="92"/>
        <v>3.5000000000000031E-2</v>
      </c>
    </row>
    <row r="330" spans="1:81" x14ac:dyDescent="0.25">
      <c r="A330" t="s">
        <v>449</v>
      </c>
      <c r="B330">
        <f>IFERROR(INDEX(BasicStats!$A:$AH,MATCH($A330,BasicStats!$B:$B,0),COLUMN()+1),INDEX(BasicStats!$A:$AH,MATCH($A330&amp;" NCAA",BasicStats!$B:$B,0),COLUMN()+1))</f>
        <v>34</v>
      </c>
      <c r="C330">
        <f>IFERROR(INDEX(BasicStats!$A:$AH,MATCH($A330,BasicStats!$B:$B,0),COLUMN()+1),INDEX(BasicStats!$A:$AH,MATCH($A330&amp;" NCAA",BasicStats!$B:$B,0),COLUMN()+1))</f>
        <v>27</v>
      </c>
      <c r="D330">
        <f>IFERROR(INDEX(BasicStats!$A:$AH,MATCH($A330,BasicStats!$B:$B,0),COLUMN()+1),INDEX(BasicStats!$A:$AH,MATCH($A330&amp;" NCAA",BasicStats!$B:$B,0),COLUMN()+1))</f>
        <v>7</v>
      </c>
      <c r="E330">
        <f>IFERROR(INDEX(BasicStats!$A:$AH,MATCH($A330,BasicStats!$B:$B,0),COLUMN()+1),INDEX(BasicStats!$A:$AH,MATCH($A330&amp;" NCAA",BasicStats!$B:$B,0),COLUMN()+1))</f>
        <v>0.79400000000000004</v>
      </c>
      <c r="F330">
        <f>IFERROR(INDEX(BasicStats!$A:$AH,MATCH($A330,BasicStats!$B:$B,0),COLUMN()+1),INDEX(BasicStats!$A:$AH,MATCH($A330&amp;" NCAA",BasicStats!$B:$B,0),COLUMN()+1))</f>
        <v>4.91</v>
      </c>
      <c r="G330">
        <f>IFERROR(INDEX(BasicStats!$A:$AH,MATCH($A330,BasicStats!$B:$B,0),COLUMN()+1),INDEX(BasicStats!$A:$AH,MATCH($A330&amp;" NCAA",BasicStats!$B:$B,0),COLUMN()+1))</f>
        <v>-4.1500000000000004</v>
      </c>
      <c r="H330">
        <f>IFERROR(INDEX(BasicStats!$A:$AH,MATCH($A330,BasicStats!$B:$B,0),COLUMN()+1),INDEX(BasicStats!$A:$AH,MATCH($A330&amp;" NCAA",BasicStats!$B:$B,0),COLUMN()+1))</f>
        <v>14</v>
      </c>
      <c r="I330">
        <f>IFERROR(INDEX(BasicStats!$A:$AH,MATCH($A330,BasicStats!$B:$B,0),COLUMN()+1),INDEX(BasicStats!$A:$AH,MATCH($A330&amp;" NCAA",BasicStats!$B:$B,0),COLUMN()+1))</f>
        <v>2</v>
      </c>
      <c r="J330">
        <f>IFERROR(INDEX(BasicStats!$A:$AH,MATCH($A330,BasicStats!$B:$B,0),COLUMN()+1),INDEX(BasicStats!$A:$AH,MATCH($A330&amp;" NCAA",BasicStats!$B:$B,0),COLUMN()+1))</f>
        <v>16</v>
      </c>
      <c r="K330">
        <f>IFERROR(INDEX(BasicStats!$A:$AH,MATCH($A330,BasicStats!$B:$B,0),COLUMN()+1),INDEX(BasicStats!$A:$AH,MATCH($A330&amp;" NCAA",BasicStats!$B:$B,0),COLUMN()+1))</f>
        <v>2</v>
      </c>
      <c r="L330">
        <f>IFERROR(INDEX(BasicStats!$A:$AH,MATCH($A330,BasicStats!$B:$B,0),COLUMN()+1),INDEX(BasicStats!$A:$AH,MATCH($A330&amp;" NCAA",BasicStats!$B:$B,0),COLUMN()+1))</f>
        <v>11</v>
      </c>
      <c r="M330">
        <f>IFERROR(INDEX(BasicStats!$A:$AH,MATCH($A330,BasicStats!$B:$B,0),COLUMN()+1),INDEX(BasicStats!$A:$AH,MATCH($A330&amp;" NCAA",BasicStats!$B:$B,0),COLUMN()+1))</f>
        <v>4</v>
      </c>
      <c r="N330">
        <f>IFERROR(INDEX(BasicStats!$A:$AH,MATCH($A330,BasicStats!$B:$B,0),COLUMN()+1),INDEX(BasicStats!$A:$AH,MATCH($A330&amp;" NCAA",BasicStats!$B:$B,0),COLUMN()+1))</f>
        <v>2508</v>
      </c>
      <c r="O330">
        <f>IFERROR(INDEX(BasicStats!$A:$AH,MATCH($A330,BasicStats!$B:$B,0),COLUMN()+1),INDEX(BasicStats!$A:$AH,MATCH($A330&amp;" NCAA",BasicStats!$B:$B,0),COLUMN()+1))</f>
        <v>2143</v>
      </c>
      <c r="P330">
        <f>IFERROR(INDEX(BasicStats!$A:$AH,MATCH($A330,BasicStats!$B:$B,0),COLUMN()+1),INDEX(BasicStats!$A:$AH,MATCH($A330&amp;" NCAA",BasicStats!$B:$B,0),COLUMN()+1))</f>
        <v>0</v>
      </c>
      <c r="Q330">
        <f>IFERROR(INDEX(BasicStats!$A:$AH,MATCH($A330,BasicStats!$B:$B,0),COLUMN()+1),INDEX(BasicStats!$A:$AH,MATCH($A330&amp;" NCAA",BasicStats!$B:$B,0),COLUMN()+1))</f>
        <v>1370</v>
      </c>
      <c r="R330">
        <f>IFERROR(INDEX(BasicStats!$A:$AH,MATCH($A330,BasicStats!$B:$B,0),COLUMN()+1),INDEX(BasicStats!$A:$AH,MATCH($A330&amp;" NCAA",BasicStats!$B:$B,0),COLUMN()+1))</f>
        <v>864</v>
      </c>
      <c r="S330">
        <f>IFERROR(INDEX(BasicStats!$A:$AH,MATCH($A330,BasicStats!$B:$B,0),COLUMN()+1),INDEX(BasicStats!$A:$AH,MATCH($A330&amp;" NCAA",BasicStats!$B:$B,0),COLUMN()+1))</f>
        <v>1887</v>
      </c>
      <c r="T330">
        <f>IFERROR(INDEX(BasicStats!$A:$AH,MATCH($A330,BasicStats!$B:$B,0),COLUMN()+1),INDEX(BasicStats!$A:$AH,MATCH($A330&amp;" NCAA",BasicStats!$B:$B,0),COLUMN()+1))</f>
        <v>0.45800000000000002</v>
      </c>
      <c r="U330">
        <f>IFERROR(INDEX(BasicStats!$A:$AH,MATCH($A330,BasicStats!$B:$B,0),COLUMN()+1),INDEX(BasicStats!$A:$AH,MATCH($A330&amp;" NCAA",BasicStats!$B:$B,0),COLUMN()+1))</f>
        <v>273</v>
      </c>
      <c r="V330">
        <f>IFERROR(INDEX(BasicStats!$A:$AH,MATCH($A330,BasicStats!$B:$B,0),COLUMN()+1),INDEX(BasicStats!$A:$AH,MATCH($A330&amp;" NCAA",BasicStats!$B:$B,0),COLUMN()+1))</f>
        <v>761</v>
      </c>
      <c r="W330">
        <f>IFERROR(INDEX(BasicStats!$A:$AH,MATCH($A330,BasicStats!$B:$B,0),COLUMN()+1),INDEX(BasicStats!$A:$AH,MATCH($A330&amp;" NCAA",BasicStats!$B:$B,0),COLUMN()+1))</f>
        <v>0.35899999999999999</v>
      </c>
      <c r="X330">
        <f>IFERROR(INDEX(BasicStats!$A:$AH,MATCH($A330,BasicStats!$B:$B,0),COLUMN()+1),INDEX(BasicStats!$A:$AH,MATCH($A330&amp;" NCAA",BasicStats!$B:$B,0),COLUMN()+1))</f>
        <v>507</v>
      </c>
      <c r="Y330">
        <f>IFERROR(INDEX(BasicStats!$A:$AH,MATCH($A330,BasicStats!$B:$B,0),COLUMN()+1),INDEX(BasicStats!$A:$AH,MATCH($A330&amp;" NCAA",BasicStats!$B:$B,0),COLUMN()+1))</f>
        <v>678</v>
      </c>
      <c r="Z330">
        <f>IFERROR(INDEX(BasicStats!$A:$AH,MATCH($A330,BasicStats!$B:$B,0),COLUMN()+1),INDEX(BasicStats!$A:$AH,MATCH($A330&amp;" NCAA",BasicStats!$B:$B,0),COLUMN()+1))</f>
        <v>0.748</v>
      </c>
      <c r="AA330">
        <f>IFERROR(INDEX(BasicStats!$A:$AH,MATCH($A330,BasicStats!$B:$B,0),COLUMN()+1),INDEX(BasicStats!$A:$AH,MATCH($A330&amp;" NCAA",BasicStats!$B:$B,0),COLUMN()+1))</f>
        <v>304</v>
      </c>
      <c r="AB330">
        <f>IFERROR(INDEX(BasicStats!$A:$AH,MATCH($A330,BasicStats!$B:$B,0),COLUMN()+1),INDEX(BasicStats!$A:$AH,MATCH($A330&amp;" NCAA",BasicStats!$B:$B,0),COLUMN()+1))</f>
        <v>1194</v>
      </c>
      <c r="AC330">
        <f>IFERROR(INDEX(BasicStats!$A:$AH,MATCH($A330,BasicStats!$B:$B,0),COLUMN()+1),INDEX(BasicStats!$A:$AH,MATCH($A330&amp;" NCAA",BasicStats!$B:$B,0),COLUMN()+1))</f>
        <v>399</v>
      </c>
      <c r="AD330">
        <f>IFERROR(INDEX(BasicStats!$A:$AH,MATCH($A330,BasicStats!$B:$B,0),COLUMN()+1),INDEX(BasicStats!$A:$AH,MATCH($A330&amp;" NCAA",BasicStats!$B:$B,0),COLUMN()+1))</f>
        <v>188</v>
      </c>
      <c r="AE330">
        <f>IFERROR(INDEX(BasicStats!$A:$AH,MATCH($A330,BasicStats!$B:$B,0),COLUMN()+1),INDEX(BasicStats!$A:$AH,MATCH($A330&amp;" NCAA",BasicStats!$B:$B,0),COLUMN()+1))</f>
        <v>136</v>
      </c>
      <c r="AF330">
        <f>IFERROR(INDEX(BasicStats!$A:$AH,MATCH($A330,BasicStats!$B:$B,0),COLUMN()+1),INDEX(BasicStats!$A:$AH,MATCH($A330&amp;" NCAA",BasicStats!$B:$B,0),COLUMN()+1))</f>
        <v>377</v>
      </c>
      <c r="AG330" s="38">
        <f>IFERROR(INDEX(AdvancedStats!$A:$AD,MATCH($A330,AdvancedStats!$B:$B,0),COLUMN()-15),INDEX(AdvancedStats!$A:$AD,MATCH($A330&amp;" NCAA",AdvancedStats!$B:$B,0),COLUMN()-15))</f>
        <v>66.5</v>
      </c>
      <c r="AH330" s="38">
        <f>IFERROR(INDEX(AdvancedStats!$A:$AD,MATCH($A330,AdvancedStats!$B:$B,0),COLUMN()-15),INDEX(AdvancedStats!$A:$AD,MATCH($A330&amp;" NCAA",AdvancedStats!$B:$B,0),COLUMN()-15))</f>
        <v>110.2</v>
      </c>
      <c r="AI330" s="38">
        <f>IFERROR(INDEX(AdvancedStats!$A:$AD,MATCH($A330,AdvancedStats!$B:$B,0),COLUMN()-15),INDEX(AdvancedStats!$A:$AD,MATCH($A330&amp;" NCAA",AdvancedStats!$B:$B,0),COLUMN()-15))</f>
        <v>0.35899999999999999</v>
      </c>
      <c r="AJ330" s="38">
        <f>IFERROR(INDEX(AdvancedStats!$A:$AD,MATCH($A330,AdvancedStats!$B:$B,0),COLUMN()-15),INDEX(AdvancedStats!$A:$AD,MATCH($A330&amp;" NCAA",AdvancedStats!$B:$B,0),COLUMN()-15))</f>
        <v>0.40300000000000002</v>
      </c>
      <c r="AK330" s="38">
        <f>IFERROR(INDEX(AdvancedStats!$A:$AD,MATCH($A330,AdvancedStats!$B:$B,0),COLUMN()-15),INDEX(AdvancedStats!$A:$AD,MATCH($A330&amp;" NCAA",AdvancedStats!$B:$B,0),COLUMN()-15))</f>
        <v>0.56799999999999995</v>
      </c>
      <c r="AL330" s="38">
        <f>IFERROR(INDEX(AdvancedStats!$A:$AD,MATCH($A330,AdvancedStats!$B:$B,0),COLUMN()-15),INDEX(AdvancedStats!$A:$AD,MATCH($A330&amp;" NCAA",AdvancedStats!$B:$B,0),COLUMN()-15))</f>
        <v>53.2</v>
      </c>
      <c r="AM330" s="38">
        <f>IFERROR(INDEX(AdvancedStats!$A:$AD,MATCH($A330,AdvancedStats!$B:$B,0),COLUMN()-15),INDEX(AdvancedStats!$A:$AD,MATCH($A330&amp;" NCAA",AdvancedStats!$B:$B,0),COLUMN()-15))</f>
        <v>46.2</v>
      </c>
      <c r="AN330" s="38">
        <f>IFERROR(INDEX(AdvancedStats!$A:$AD,MATCH($A330,AdvancedStats!$B:$B,0),COLUMN()-15),INDEX(AdvancedStats!$A:$AD,MATCH($A330&amp;" NCAA",AdvancedStats!$B:$B,0),COLUMN()-15))</f>
        <v>8.3000000000000007</v>
      </c>
      <c r="AO330" s="38">
        <f>IFERROR(INDEX(AdvancedStats!$A:$AD,MATCH($A330,AdvancedStats!$B:$B,0),COLUMN()-15),INDEX(AdvancedStats!$A:$AD,MATCH($A330&amp;" NCAA",AdvancedStats!$B:$B,0),COLUMN()-15))</f>
        <v>11.9</v>
      </c>
      <c r="AP330" s="38">
        <f>IFERROR(INDEX(AdvancedStats!$A:$AD,MATCH($A330,AdvancedStats!$B:$B,0),COLUMN()-15),INDEX(AdvancedStats!$A:$AD,MATCH($A330&amp;" NCAA",AdvancedStats!$B:$B,0),COLUMN()-15))</f>
        <v>0.53</v>
      </c>
      <c r="AQ330" s="38">
        <f>IFERROR(INDEX(AdvancedStats!$A:$AD,MATCH($A330,AdvancedStats!$B:$B,0),COLUMN()-15),INDEX(AdvancedStats!$A:$AD,MATCH($A330&amp;" NCAA",AdvancedStats!$B:$B,0),COLUMN()-15))</f>
        <v>14.6</v>
      </c>
      <c r="AR330" s="38">
        <f>IFERROR(INDEX(AdvancedStats!$A:$AD,MATCH($A330,AdvancedStats!$B:$B,0),COLUMN()-15),INDEX(AdvancedStats!$A:$AD,MATCH($A330&amp;" NCAA",AdvancedStats!$B:$B,0),COLUMN()-15))</f>
        <v>27.3</v>
      </c>
      <c r="AS330" s="38">
        <f>IFERROR(INDEX(AdvancedStats!$A:$AD,MATCH($A330,AdvancedStats!$B:$B,0),COLUMN()-15),INDEX(AdvancedStats!$A:$AD,MATCH($A330&amp;" NCAA",AdvancedStats!$B:$B,0),COLUMN()-15))</f>
        <v>0.26900000000000002</v>
      </c>
      <c r="AT330" s="39">
        <f>IFERROR(INDEX(AdvancedOpponentStats!$A:$AD,MATCH($A330,AdvancedOpponentStats!$B:$B,0),COLUMN()-27),INDEX(AdvancedOpponentStats!$A:$AD,MATCH($A330&amp;" NCAA",AdvancedOpponentStats!$B:$B,0),COLUMN()-27))</f>
        <v>94.2</v>
      </c>
      <c r="AU330" s="39">
        <f>IFERROR(INDEX(AdvancedOpponentStats!$A:$AD,MATCH($A330,AdvancedOpponentStats!$B:$B,0),COLUMN()-27),INDEX(AdvancedOpponentStats!$A:$AD,MATCH($A330&amp;" NCAA",AdvancedOpponentStats!$B:$B,0),COLUMN()-27))</f>
        <v>0.27400000000000002</v>
      </c>
      <c r="AV330" s="39">
        <f>IFERROR(INDEX(AdvancedOpponentStats!$A:$AD,MATCH($A330,AdvancedOpponentStats!$B:$B,0),COLUMN()-27),INDEX(AdvancedOpponentStats!$A:$AD,MATCH($A330&amp;" NCAA",AdvancedOpponentStats!$B:$B,0),COLUMN()-27))</f>
        <v>0.378</v>
      </c>
      <c r="AW330" s="39">
        <f>IFERROR(INDEX(AdvancedOpponentStats!$A:$AD,MATCH($A330,AdvancedOpponentStats!$B:$B,0),COLUMN()-27),INDEX(AdvancedOpponentStats!$A:$AD,MATCH($A330&amp;" NCAA",AdvancedOpponentStats!$B:$B,0),COLUMN()-27))</f>
        <v>0.51700000000000002</v>
      </c>
      <c r="AX330" s="39">
        <f>IFERROR(INDEX(AdvancedOpponentStats!$A:$AD,MATCH($A330,AdvancedOpponentStats!$B:$B,0),COLUMN()-27),INDEX(AdvancedOpponentStats!$A:$AD,MATCH($A330&amp;" NCAA",AdvancedOpponentStats!$B:$B,0),COLUMN()-27))</f>
        <v>46.8</v>
      </c>
      <c r="AY330" s="39">
        <f>IFERROR(INDEX(AdvancedOpponentStats!$A:$AD,MATCH($A330,AdvancedOpponentStats!$B:$B,0),COLUMN()-27),INDEX(AdvancedOpponentStats!$A:$AD,MATCH($A330&amp;" NCAA",AdvancedOpponentStats!$B:$B,0),COLUMN()-27))</f>
        <v>46</v>
      </c>
      <c r="AZ330" s="39">
        <f>IFERROR(INDEX(AdvancedOpponentStats!$A:$AD,MATCH($A330,AdvancedOpponentStats!$B:$B,0),COLUMN()-27),INDEX(AdvancedOpponentStats!$A:$AD,MATCH($A330&amp;" NCAA",AdvancedOpponentStats!$B:$B,0),COLUMN()-27))</f>
        <v>8.1999999999999993</v>
      </c>
      <c r="BA330" s="39">
        <f>IFERROR(INDEX(AdvancedOpponentStats!$A:$AD,MATCH($A330,AdvancedOpponentStats!$B:$B,0),COLUMN()-27),INDEX(AdvancedOpponentStats!$A:$AD,MATCH($A330&amp;" NCAA",AdvancedOpponentStats!$B:$B,0),COLUMN()-27))</f>
        <v>8.3000000000000007</v>
      </c>
      <c r="BB330" s="39">
        <f>IFERROR(INDEX(AdvancedOpponentStats!$A:$AD,MATCH($A330,AdvancedOpponentStats!$B:$B,0),COLUMN()-27),INDEX(AdvancedOpponentStats!$A:$AD,MATCH($A330&amp;" NCAA",AdvancedOpponentStats!$B:$B,0),COLUMN()-27))</f>
        <v>0.48399999999999999</v>
      </c>
      <c r="BC330" s="39">
        <f>IFERROR(INDEX(AdvancedOpponentStats!$A:$AD,MATCH($A330,AdvancedOpponentStats!$B:$B,0),COLUMN()-27),INDEX(AdvancedOpponentStats!$A:$AD,MATCH($A330&amp;" NCAA",AdvancedOpponentStats!$B:$B,0),COLUMN()-27))</f>
        <v>17.5</v>
      </c>
      <c r="BD330" s="39">
        <f>IFERROR(INDEX(AdvancedOpponentStats!$A:$AD,MATCH($A330,AdvancedOpponentStats!$B:$B,0),COLUMN()-27),INDEX(AdvancedOpponentStats!$A:$AD,MATCH($A330&amp;" NCAA",AdvancedOpponentStats!$B:$B,0),COLUMN()-27))</f>
        <v>21.3</v>
      </c>
      <c r="BE330" s="39">
        <f>IFERROR(INDEX(AdvancedOpponentStats!$A:$AD,MATCH($A330,AdvancedOpponentStats!$B:$B,0),COLUMN()-27),INDEX(AdvancedOpponentStats!$A:$AD,MATCH($A330&amp;" NCAA",AdvancedOpponentStats!$B:$B,0),COLUMN()-27))</f>
        <v>0.2</v>
      </c>
      <c r="BF330" s="41">
        <f>IFERROR(INDEX(TeamRankings!$A:$R,MATCH($A330,TeamRankings!$B:$B,0),COLUMN()-49),INDEX(TeamRankings!$A:$R,MATCH($A330&amp;" NCAA",TeamRankings!$B:$B,0),COLUMN()-49))</f>
        <v>10.74</v>
      </c>
      <c r="BG330" s="41">
        <f>IFERROR(INDEX(TeamRankings!$A:$R,MATCH($A330,TeamRankings!$B:$B,0),COLUMN()-48),INDEX(TeamRankings!$A:$R,MATCH($A330&amp;" NCAA",TeamRankings!$B:$B,0),COLUMN()-48))</f>
        <v>-4.1500000000000004</v>
      </c>
      <c r="BH330" s="41">
        <f>IFERROR(INDEX(TeamRankings!$A:$R,MATCH($A330,TeamRankings!$B:$B,0),COLUMN()-47),INDEX(TeamRankings!$A:$R,MATCH($A330&amp;" NCAA",TeamRankings!$B:$B,0),COLUMN()-47))</f>
        <v>-0.36</v>
      </c>
      <c r="BI330" s="41">
        <f>IFERROR(INDEX(TeamRankings!$A:$R,MATCH($A330,TeamRankings!$B:$B,0),COLUMN()-47),INDEX(TeamRankings!$A:$R,MATCH($A330&amp;" NCAA",TeamRankings!$B:$B,0),COLUMN()-47))</f>
        <v>5.27</v>
      </c>
      <c r="BJ330" s="41">
        <f>IFERROR(INDEX(TeamRankings!$A:$R,MATCH($A330,TeamRankings!$B:$B,0),COLUMN()-47),INDEX(TeamRankings!$A:$R,MATCH($A330&amp;" NCAA",TeamRankings!$B:$B,0),COLUMN()-47))</f>
        <v>4.91</v>
      </c>
      <c r="BK330" s="41">
        <f>IFERROR(INDEX(TeamRankings!$A:$R,MATCH($A330,TeamRankings!$B:$B,0),COLUMN()-47),INDEX(TeamRankings!$A:$R,MATCH($A330&amp;" NCAA",TeamRankings!$B:$B,0),COLUMN()-47))</f>
        <v>107.79</v>
      </c>
      <c r="BL330" s="41">
        <f>IFERROR(INDEX(TeamRankings!$A:$R,MATCH($A330,TeamRankings!$B:$B,0),COLUMN()-47),INDEX(TeamRankings!$A:$R,MATCH($A330&amp;" NCAA",TeamRankings!$B:$B,0),COLUMN()-47))</f>
        <v>99.25</v>
      </c>
      <c r="BM330" s="41">
        <f>IFERROR(INDEX(TeamRankings!$A:$R,MATCH($A330,TeamRankings!$B:$B,0),COLUMN()-47),INDEX(TeamRankings!$A:$R,MATCH($A330&amp;" NCAA",TeamRankings!$B:$B,0),COLUMN()-47))</f>
        <v>8.5399999999999991</v>
      </c>
      <c r="BN330">
        <f t="shared" si="93"/>
        <v>99</v>
      </c>
      <c r="BO330">
        <f t="shared" si="94"/>
        <v>112</v>
      </c>
      <c r="BP330">
        <f t="shared" si="80"/>
        <v>73.764705882352942</v>
      </c>
      <c r="BQ330" s="41" t="str">
        <f>INDEX(TeamRankings!$A:$R,MATCH($A330,TeamRankings!$B:$B,0),3)</f>
        <v>AEC</v>
      </c>
      <c r="BR330" s="40">
        <f t="shared" si="81"/>
        <v>16</v>
      </c>
      <c r="BS330" s="40">
        <f t="shared" si="82"/>
        <v>8.4999999999999964E-2</v>
      </c>
      <c r="BT330" s="40">
        <f t="shared" si="83"/>
        <v>2.5000000000000022E-2</v>
      </c>
      <c r="BU330" s="40">
        <f t="shared" si="84"/>
        <v>5.0999999999999934E-2</v>
      </c>
      <c r="BV330" s="40">
        <f t="shared" si="85"/>
        <v>6.4000000000000057</v>
      </c>
      <c r="BW330" s="40">
        <f t="shared" si="86"/>
        <v>0.20000000000000284</v>
      </c>
      <c r="BX330" s="40">
        <f t="shared" si="87"/>
        <v>0.10000000000000142</v>
      </c>
      <c r="BY330" s="40">
        <f t="shared" si="88"/>
        <v>3.5999999999999996</v>
      </c>
      <c r="BZ330" s="40">
        <f t="shared" si="89"/>
        <v>4.6000000000000041E-2</v>
      </c>
      <c r="CA330" s="40">
        <f t="shared" si="90"/>
        <v>-2.9000000000000004</v>
      </c>
      <c r="CB330" s="40">
        <f t="shared" si="91"/>
        <v>6</v>
      </c>
      <c r="CC330" s="40">
        <f t="shared" si="92"/>
        <v>6.9000000000000006E-2</v>
      </c>
    </row>
    <row r="331" spans="1:81" x14ac:dyDescent="0.25">
      <c r="A331" t="s">
        <v>450</v>
      </c>
      <c r="B331">
        <f>IFERROR(INDEX(BasicStats!$A:$AH,MATCH($A331,BasicStats!$B:$B,0),COLUMN()+1),INDEX(BasicStats!$A:$AH,MATCH($A331&amp;" NCAA",BasicStats!$B:$B,0),COLUMN()+1))</f>
        <v>36</v>
      </c>
      <c r="C331">
        <f>IFERROR(INDEX(BasicStats!$A:$AH,MATCH($A331,BasicStats!$B:$B,0),COLUMN()+1),INDEX(BasicStats!$A:$AH,MATCH($A331&amp;" NCAA",BasicStats!$B:$B,0),COLUMN()+1))</f>
        <v>26</v>
      </c>
      <c r="D331">
        <f>IFERROR(INDEX(BasicStats!$A:$AH,MATCH($A331,BasicStats!$B:$B,0),COLUMN()+1),INDEX(BasicStats!$A:$AH,MATCH($A331&amp;" NCAA",BasicStats!$B:$B,0),COLUMN()+1))</f>
        <v>10</v>
      </c>
      <c r="E331">
        <f>IFERROR(INDEX(BasicStats!$A:$AH,MATCH($A331,BasicStats!$B:$B,0),COLUMN()+1),INDEX(BasicStats!$A:$AH,MATCH($A331&amp;" NCAA",BasicStats!$B:$B,0),COLUMN()+1))</f>
        <v>0.72199999999999998</v>
      </c>
      <c r="F331">
        <f>IFERROR(INDEX(BasicStats!$A:$AH,MATCH($A331,BasicStats!$B:$B,0),COLUMN()+1),INDEX(BasicStats!$A:$AH,MATCH($A331&amp;" NCAA",BasicStats!$B:$B,0),COLUMN()+1))</f>
        <v>14.39</v>
      </c>
      <c r="G331">
        <f>IFERROR(INDEX(BasicStats!$A:$AH,MATCH($A331,BasicStats!$B:$B,0),COLUMN()+1),INDEX(BasicStats!$A:$AH,MATCH($A331&amp;" NCAA",BasicStats!$B:$B,0),COLUMN()+1))</f>
        <v>8.0299999999999994</v>
      </c>
      <c r="H331">
        <f>IFERROR(INDEX(BasicStats!$A:$AH,MATCH($A331,BasicStats!$B:$B,0),COLUMN()+1),INDEX(BasicStats!$A:$AH,MATCH($A331&amp;" NCAA",BasicStats!$B:$B,0),COLUMN()+1))</f>
        <v>13</v>
      </c>
      <c r="I331">
        <f>IFERROR(INDEX(BasicStats!$A:$AH,MATCH($A331,BasicStats!$B:$B,0),COLUMN()+1),INDEX(BasicStats!$A:$AH,MATCH($A331&amp;" NCAA",BasicStats!$B:$B,0),COLUMN()+1))</f>
        <v>5</v>
      </c>
      <c r="J331">
        <f>IFERROR(INDEX(BasicStats!$A:$AH,MATCH($A331,BasicStats!$B:$B,0),COLUMN()+1),INDEX(BasicStats!$A:$AH,MATCH($A331&amp;" NCAA",BasicStats!$B:$B,0),COLUMN()+1))</f>
        <v>13</v>
      </c>
      <c r="K331">
        <f>IFERROR(INDEX(BasicStats!$A:$AH,MATCH($A331,BasicStats!$B:$B,0),COLUMN()+1),INDEX(BasicStats!$A:$AH,MATCH($A331&amp;" NCAA",BasicStats!$B:$B,0),COLUMN()+1))</f>
        <v>2</v>
      </c>
      <c r="L331">
        <f>IFERROR(INDEX(BasicStats!$A:$AH,MATCH($A331,BasicStats!$B:$B,0),COLUMN()+1),INDEX(BasicStats!$A:$AH,MATCH($A331&amp;" NCAA",BasicStats!$B:$B,0),COLUMN()+1))</f>
        <v>5</v>
      </c>
      <c r="M331">
        <f>IFERROR(INDEX(BasicStats!$A:$AH,MATCH($A331,BasicStats!$B:$B,0),COLUMN()+1),INDEX(BasicStats!$A:$AH,MATCH($A331&amp;" NCAA",BasicStats!$B:$B,0),COLUMN()+1))</f>
        <v>6</v>
      </c>
      <c r="N331">
        <f>IFERROR(INDEX(BasicStats!$A:$AH,MATCH($A331,BasicStats!$B:$B,0),COLUMN()+1),INDEX(BasicStats!$A:$AH,MATCH($A331&amp;" NCAA",BasicStats!$B:$B,0),COLUMN()+1))</f>
        <v>2654</v>
      </c>
      <c r="O331">
        <f>IFERROR(INDEX(BasicStats!$A:$AH,MATCH($A331,BasicStats!$B:$B,0),COLUMN()+1),INDEX(BasicStats!$A:$AH,MATCH($A331&amp;" NCAA",BasicStats!$B:$B,0),COLUMN()+1))</f>
        <v>2425</v>
      </c>
      <c r="P331">
        <f>IFERROR(INDEX(BasicStats!$A:$AH,MATCH($A331,BasicStats!$B:$B,0),COLUMN()+1),INDEX(BasicStats!$A:$AH,MATCH($A331&amp;" NCAA",BasicStats!$B:$B,0),COLUMN()+1))</f>
        <v>0</v>
      </c>
      <c r="Q331">
        <f>IFERROR(INDEX(BasicStats!$A:$AH,MATCH($A331,BasicStats!$B:$B,0),COLUMN()+1),INDEX(BasicStats!$A:$AH,MATCH($A331&amp;" NCAA",BasicStats!$B:$B,0),COLUMN()+1))</f>
        <v>1455</v>
      </c>
      <c r="R331">
        <f>IFERROR(INDEX(BasicStats!$A:$AH,MATCH($A331,BasicStats!$B:$B,0),COLUMN()+1),INDEX(BasicStats!$A:$AH,MATCH($A331&amp;" NCAA",BasicStats!$B:$B,0),COLUMN()+1))</f>
        <v>884</v>
      </c>
      <c r="S331">
        <f>IFERROR(INDEX(BasicStats!$A:$AH,MATCH($A331,BasicStats!$B:$B,0),COLUMN()+1),INDEX(BasicStats!$A:$AH,MATCH($A331&amp;" NCAA",BasicStats!$B:$B,0),COLUMN()+1))</f>
        <v>2019</v>
      </c>
      <c r="T331">
        <f>IFERROR(INDEX(BasicStats!$A:$AH,MATCH($A331,BasicStats!$B:$B,0),COLUMN()+1),INDEX(BasicStats!$A:$AH,MATCH($A331&amp;" NCAA",BasicStats!$B:$B,0),COLUMN()+1))</f>
        <v>0.438</v>
      </c>
      <c r="U331">
        <f>IFERROR(INDEX(BasicStats!$A:$AH,MATCH($A331,BasicStats!$B:$B,0),COLUMN()+1),INDEX(BasicStats!$A:$AH,MATCH($A331&amp;" NCAA",BasicStats!$B:$B,0),COLUMN()+1))</f>
        <v>380</v>
      </c>
      <c r="V331">
        <f>IFERROR(INDEX(BasicStats!$A:$AH,MATCH($A331,BasicStats!$B:$B,0),COLUMN()+1),INDEX(BasicStats!$A:$AH,MATCH($A331&amp;" NCAA",BasicStats!$B:$B,0),COLUMN()+1))</f>
        <v>1081</v>
      </c>
      <c r="W331">
        <f>IFERROR(INDEX(BasicStats!$A:$AH,MATCH($A331,BasicStats!$B:$B,0),COLUMN()+1),INDEX(BasicStats!$A:$AH,MATCH($A331&amp;" NCAA",BasicStats!$B:$B,0),COLUMN()+1))</f>
        <v>0.35199999999999998</v>
      </c>
      <c r="X331">
        <f>IFERROR(INDEX(BasicStats!$A:$AH,MATCH($A331,BasicStats!$B:$B,0),COLUMN()+1),INDEX(BasicStats!$A:$AH,MATCH($A331&amp;" NCAA",BasicStats!$B:$B,0),COLUMN()+1))</f>
        <v>506</v>
      </c>
      <c r="Y331">
        <f>IFERROR(INDEX(BasicStats!$A:$AH,MATCH($A331,BasicStats!$B:$B,0),COLUMN()+1),INDEX(BasicStats!$A:$AH,MATCH($A331&amp;" NCAA",BasicStats!$B:$B,0),COLUMN()+1))</f>
        <v>695</v>
      </c>
      <c r="Z331">
        <f>IFERROR(INDEX(BasicStats!$A:$AH,MATCH($A331,BasicStats!$B:$B,0),COLUMN()+1),INDEX(BasicStats!$A:$AH,MATCH($A331&amp;" NCAA",BasicStats!$B:$B,0),COLUMN()+1))</f>
        <v>0.72799999999999998</v>
      </c>
      <c r="AA331">
        <f>IFERROR(INDEX(BasicStats!$A:$AH,MATCH($A331,BasicStats!$B:$B,0),COLUMN()+1),INDEX(BasicStats!$A:$AH,MATCH($A331&amp;" NCAA",BasicStats!$B:$B,0),COLUMN()+1))</f>
        <v>368</v>
      </c>
      <c r="AB331">
        <f>IFERROR(INDEX(BasicStats!$A:$AH,MATCH($A331,BasicStats!$B:$B,0),COLUMN()+1),INDEX(BasicStats!$A:$AH,MATCH($A331&amp;" NCAA",BasicStats!$B:$B,0),COLUMN()+1))</f>
        <v>1253</v>
      </c>
      <c r="AC331">
        <f>IFERROR(INDEX(BasicStats!$A:$AH,MATCH($A331,BasicStats!$B:$B,0),COLUMN()+1),INDEX(BasicStats!$A:$AH,MATCH($A331&amp;" NCAA",BasicStats!$B:$B,0),COLUMN()+1))</f>
        <v>503</v>
      </c>
      <c r="AD331">
        <f>IFERROR(INDEX(BasicStats!$A:$AH,MATCH($A331,BasicStats!$B:$B,0),COLUMN()+1),INDEX(BasicStats!$A:$AH,MATCH($A331&amp;" NCAA",BasicStats!$B:$B,0),COLUMN()+1))</f>
        <v>194</v>
      </c>
      <c r="AE331">
        <f>IFERROR(INDEX(BasicStats!$A:$AH,MATCH($A331,BasicStats!$B:$B,0),COLUMN()+1),INDEX(BasicStats!$A:$AH,MATCH($A331&amp;" NCAA",BasicStats!$B:$B,0),COLUMN()+1))</f>
        <v>106</v>
      </c>
      <c r="AF331">
        <f>IFERROR(INDEX(BasicStats!$A:$AH,MATCH($A331,BasicStats!$B:$B,0),COLUMN()+1),INDEX(BasicStats!$A:$AH,MATCH($A331&amp;" NCAA",BasicStats!$B:$B,0),COLUMN()+1))</f>
        <v>388</v>
      </c>
      <c r="AG331" s="38">
        <f>IFERROR(INDEX(AdvancedStats!$A:$AD,MATCH($A331,AdvancedStats!$B:$B,0),COLUMN()-15),INDEX(AdvancedStats!$A:$AD,MATCH($A331&amp;" NCAA",AdvancedStats!$B:$B,0),COLUMN()-15))</f>
        <v>65</v>
      </c>
      <c r="AH331" s="38">
        <f>IFERROR(INDEX(AdvancedStats!$A:$AD,MATCH($A331,AdvancedStats!$B:$B,0),COLUMN()-15),INDEX(AdvancedStats!$A:$AD,MATCH($A331&amp;" NCAA",AdvancedStats!$B:$B,0),COLUMN()-15))</f>
        <v>112.2</v>
      </c>
      <c r="AI331" s="38">
        <f>IFERROR(INDEX(AdvancedStats!$A:$AD,MATCH($A331,AdvancedStats!$B:$B,0),COLUMN()-15),INDEX(AdvancedStats!$A:$AD,MATCH($A331&amp;" NCAA",AdvancedStats!$B:$B,0),COLUMN()-15))</f>
        <v>0.34399999999999997</v>
      </c>
      <c r="AJ331" s="38">
        <f>IFERROR(INDEX(AdvancedStats!$A:$AD,MATCH($A331,AdvancedStats!$B:$B,0),COLUMN()-15),INDEX(AdvancedStats!$A:$AD,MATCH($A331&amp;" NCAA",AdvancedStats!$B:$B,0),COLUMN()-15))</f>
        <v>0.53500000000000003</v>
      </c>
      <c r="AK331" s="38">
        <f>IFERROR(INDEX(AdvancedStats!$A:$AD,MATCH($A331,AdvancedStats!$B:$B,0),COLUMN()-15),INDEX(AdvancedStats!$A:$AD,MATCH($A331&amp;" NCAA",AdvancedStats!$B:$B,0),COLUMN()-15))</f>
        <v>0.56499999999999995</v>
      </c>
      <c r="AL331" s="38">
        <f>IFERROR(INDEX(AdvancedStats!$A:$AD,MATCH($A331,AdvancedStats!$B:$B,0),COLUMN()-15),INDEX(AdvancedStats!$A:$AD,MATCH($A331&amp;" NCAA",AdvancedStats!$B:$B,0),COLUMN()-15))</f>
        <v>51.4</v>
      </c>
      <c r="AM331" s="38">
        <f>IFERROR(INDEX(AdvancedStats!$A:$AD,MATCH($A331,AdvancedStats!$B:$B,0),COLUMN()-15),INDEX(AdvancedStats!$A:$AD,MATCH($A331&amp;" NCAA",AdvancedStats!$B:$B,0),COLUMN()-15))</f>
        <v>56.9</v>
      </c>
      <c r="AN331" s="38">
        <f>IFERROR(INDEX(AdvancedStats!$A:$AD,MATCH($A331,AdvancedStats!$B:$B,0),COLUMN()-15),INDEX(AdvancedStats!$A:$AD,MATCH($A331&amp;" NCAA",AdvancedStats!$B:$B,0),COLUMN()-15))</f>
        <v>8.1999999999999993</v>
      </c>
      <c r="AO331" s="38">
        <f>IFERROR(INDEX(AdvancedStats!$A:$AD,MATCH($A331,AdvancedStats!$B:$B,0),COLUMN()-15),INDEX(AdvancedStats!$A:$AD,MATCH($A331&amp;" NCAA",AdvancedStats!$B:$B,0),COLUMN()-15))</f>
        <v>8.6999999999999993</v>
      </c>
      <c r="AP331" s="38">
        <f>IFERROR(INDEX(AdvancedStats!$A:$AD,MATCH($A331,AdvancedStats!$B:$B,0),COLUMN()-15),INDEX(AdvancedStats!$A:$AD,MATCH($A331&amp;" NCAA",AdvancedStats!$B:$B,0),COLUMN()-15))</f>
        <v>0.53200000000000003</v>
      </c>
      <c r="AQ331" s="38">
        <f>IFERROR(INDEX(AdvancedStats!$A:$AD,MATCH($A331,AdvancedStats!$B:$B,0),COLUMN()-15),INDEX(AdvancedStats!$A:$AD,MATCH($A331&amp;" NCAA",AdvancedStats!$B:$B,0),COLUMN()-15))</f>
        <v>14.2</v>
      </c>
      <c r="AR331" s="38">
        <f>IFERROR(INDEX(AdvancedStats!$A:$AD,MATCH($A331,AdvancedStats!$B:$B,0),COLUMN()-15),INDEX(AdvancedStats!$A:$AD,MATCH($A331&amp;" NCAA",AdvancedStats!$B:$B,0),COLUMN()-15))</f>
        <v>30.2</v>
      </c>
      <c r="AS331" s="38">
        <f>IFERROR(INDEX(AdvancedStats!$A:$AD,MATCH($A331,AdvancedStats!$B:$B,0),COLUMN()-15),INDEX(AdvancedStats!$A:$AD,MATCH($A331&amp;" NCAA",AdvancedStats!$B:$B,0),COLUMN()-15))</f>
        <v>0.251</v>
      </c>
      <c r="AT331" s="39">
        <f>IFERROR(INDEX(AdvancedOpponentStats!$A:$AD,MATCH($A331,AdvancedOpponentStats!$B:$B,0),COLUMN()-27),INDEX(AdvancedOpponentStats!$A:$AD,MATCH($A331&amp;" NCAA",AdvancedOpponentStats!$B:$B,0),COLUMN()-27))</f>
        <v>102.5</v>
      </c>
      <c r="AU331" s="39">
        <f>IFERROR(INDEX(AdvancedOpponentStats!$A:$AD,MATCH($A331,AdvancedOpponentStats!$B:$B,0),COLUMN()-27),INDEX(AdvancedOpponentStats!$A:$AD,MATCH($A331&amp;" NCAA",AdvancedOpponentStats!$B:$B,0),COLUMN()-27))</f>
        <v>0.28199999999999997</v>
      </c>
      <c r="AV331" s="39">
        <f>IFERROR(INDEX(AdvancedOpponentStats!$A:$AD,MATCH($A331,AdvancedOpponentStats!$B:$B,0),COLUMN()-27),INDEX(AdvancedOpponentStats!$A:$AD,MATCH($A331&amp;" NCAA",AdvancedOpponentStats!$B:$B,0),COLUMN()-27))</f>
        <v>0.39700000000000002</v>
      </c>
      <c r="AW331" s="39">
        <f>IFERROR(INDEX(AdvancedOpponentStats!$A:$AD,MATCH($A331,AdvancedOpponentStats!$B:$B,0),COLUMN()-27),INDEX(AdvancedOpponentStats!$A:$AD,MATCH($A331&amp;" NCAA",AdvancedOpponentStats!$B:$B,0),COLUMN()-27))</f>
        <v>0.53100000000000003</v>
      </c>
      <c r="AX331" s="39">
        <f>IFERROR(INDEX(AdvancedOpponentStats!$A:$AD,MATCH($A331,AdvancedOpponentStats!$B:$B,0),COLUMN()-27),INDEX(AdvancedOpponentStats!$A:$AD,MATCH($A331&amp;" NCAA",AdvancedOpponentStats!$B:$B,0),COLUMN()-27))</f>
        <v>48.6</v>
      </c>
      <c r="AY331" s="39">
        <f>IFERROR(INDEX(AdvancedOpponentStats!$A:$AD,MATCH($A331,AdvancedOpponentStats!$B:$B,0),COLUMN()-27),INDEX(AdvancedOpponentStats!$A:$AD,MATCH($A331&amp;" NCAA",AdvancedOpponentStats!$B:$B,0),COLUMN()-27))</f>
        <v>56.1</v>
      </c>
      <c r="AZ331" s="39">
        <f>IFERROR(INDEX(AdvancedOpponentStats!$A:$AD,MATCH($A331,AdvancedOpponentStats!$B:$B,0),COLUMN()-27),INDEX(AdvancedOpponentStats!$A:$AD,MATCH($A331&amp;" NCAA",AdvancedOpponentStats!$B:$B,0),COLUMN()-27))</f>
        <v>7.9</v>
      </c>
      <c r="BA331" s="39">
        <f>IFERROR(INDEX(AdvancedOpponentStats!$A:$AD,MATCH($A331,AdvancedOpponentStats!$B:$B,0),COLUMN()-27),INDEX(AdvancedOpponentStats!$A:$AD,MATCH($A331&amp;" NCAA",AdvancedOpponentStats!$B:$B,0),COLUMN()-27))</f>
        <v>8.8000000000000007</v>
      </c>
      <c r="BB331" s="39">
        <f>IFERROR(INDEX(AdvancedOpponentStats!$A:$AD,MATCH($A331,AdvancedOpponentStats!$B:$B,0),COLUMN()-27),INDEX(AdvancedOpponentStats!$A:$AD,MATCH($A331&amp;" NCAA",AdvancedOpponentStats!$B:$B,0),COLUMN()-27))</f>
        <v>0.504</v>
      </c>
      <c r="BC331" s="39">
        <f>IFERROR(INDEX(AdvancedOpponentStats!$A:$AD,MATCH($A331,AdvancedOpponentStats!$B:$B,0),COLUMN()-27),INDEX(AdvancedOpponentStats!$A:$AD,MATCH($A331&amp;" NCAA",AdvancedOpponentStats!$B:$B,0),COLUMN()-27))</f>
        <v>15.4</v>
      </c>
      <c r="BD331" s="39">
        <f>IFERROR(INDEX(AdvancedOpponentStats!$A:$AD,MATCH($A331,AdvancedOpponentStats!$B:$B,0),COLUMN()-27),INDEX(AdvancedOpponentStats!$A:$AD,MATCH($A331&amp;" NCAA",AdvancedOpponentStats!$B:$B,0),COLUMN()-27))</f>
        <v>27.4</v>
      </c>
      <c r="BE331" s="39">
        <f>IFERROR(INDEX(AdvancedOpponentStats!$A:$AD,MATCH($A331,AdvancedOpponentStats!$B:$B,0),COLUMN()-27),INDEX(AdvancedOpponentStats!$A:$AD,MATCH($A331&amp;" NCAA",AdvancedOpponentStats!$B:$B,0),COLUMN()-27))</f>
        <v>0.19700000000000001</v>
      </c>
      <c r="BF331" s="41">
        <f>IFERROR(INDEX(TeamRankings!$A:$R,MATCH($A331,TeamRankings!$B:$B,0),COLUMN()-49),INDEX(TeamRankings!$A:$R,MATCH($A331&amp;" NCAA",TeamRankings!$B:$B,0),COLUMN()-49))</f>
        <v>6.36</v>
      </c>
      <c r="BG331" s="41">
        <f>IFERROR(INDEX(TeamRankings!$A:$R,MATCH($A331,TeamRankings!$B:$B,0),COLUMN()-48),INDEX(TeamRankings!$A:$R,MATCH($A331&amp;" NCAA",TeamRankings!$B:$B,0),COLUMN()-48))</f>
        <v>8.0299999999999994</v>
      </c>
      <c r="BH331" s="41">
        <f>IFERROR(INDEX(TeamRankings!$A:$R,MATCH($A331,TeamRankings!$B:$B,0),COLUMN()-47),INDEX(TeamRankings!$A:$R,MATCH($A331&amp;" NCAA",TeamRankings!$B:$B,0),COLUMN()-47))</f>
        <v>5.07</v>
      </c>
      <c r="BI331" s="41">
        <f>IFERROR(INDEX(TeamRankings!$A:$R,MATCH($A331,TeamRankings!$B:$B,0),COLUMN()-47),INDEX(TeamRankings!$A:$R,MATCH($A331&amp;" NCAA",TeamRankings!$B:$B,0),COLUMN()-47))</f>
        <v>9.32</v>
      </c>
      <c r="BJ331" s="41">
        <f>IFERROR(INDEX(TeamRankings!$A:$R,MATCH($A331,TeamRankings!$B:$B,0),COLUMN()-47),INDEX(TeamRankings!$A:$R,MATCH($A331&amp;" NCAA",TeamRankings!$B:$B,0),COLUMN()-47))</f>
        <v>14.39</v>
      </c>
      <c r="BK331" s="41">
        <f>IFERROR(INDEX(TeamRankings!$A:$R,MATCH($A331,TeamRankings!$B:$B,0),COLUMN()-47),INDEX(TeamRankings!$A:$R,MATCH($A331&amp;" NCAA",TeamRankings!$B:$B,0),COLUMN()-47))</f>
        <v>117.38</v>
      </c>
      <c r="BL331" s="41">
        <f>IFERROR(INDEX(TeamRankings!$A:$R,MATCH($A331,TeamRankings!$B:$B,0),COLUMN()-47),INDEX(TeamRankings!$A:$R,MATCH($A331&amp;" NCAA",TeamRankings!$B:$B,0),COLUMN()-47))</f>
        <v>96.21</v>
      </c>
      <c r="BM331" s="41">
        <f>IFERROR(INDEX(TeamRankings!$A:$R,MATCH($A331,TeamRankings!$B:$B,0),COLUMN()-47),INDEX(TeamRankings!$A:$R,MATCH($A331&amp;" NCAA",TeamRankings!$B:$B,0),COLUMN()-47))</f>
        <v>21.17</v>
      </c>
      <c r="BN331">
        <f t="shared" si="93"/>
        <v>16</v>
      </c>
      <c r="BO331">
        <f t="shared" si="94"/>
        <v>69.5</v>
      </c>
      <c r="BP331">
        <f t="shared" si="80"/>
        <v>73.722222222222229</v>
      </c>
      <c r="BQ331" s="41" t="str">
        <f>INDEX(TeamRankings!$A:$R,MATCH($A331,TeamRankings!$B:$B,0),3)</f>
        <v>Big East</v>
      </c>
      <c r="BR331" s="40">
        <f t="shared" si="81"/>
        <v>9.7000000000000028</v>
      </c>
      <c r="BS331" s="40">
        <f t="shared" si="82"/>
        <v>6.2E-2</v>
      </c>
      <c r="BT331" s="40">
        <f t="shared" si="83"/>
        <v>0.13800000000000001</v>
      </c>
      <c r="BU331" s="40">
        <f t="shared" si="84"/>
        <v>3.3999999999999919E-2</v>
      </c>
      <c r="BV331" s="40">
        <f t="shared" si="85"/>
        <v>2.7999999999999972</v>
      </c>
      <c r="BW331" s="40">
        <f t="shared" si="86"/>
        <v>0.79999999999999716</v>
      </c>
      <c r="BX331" s="40">
        <f t="shared" si="87"/>
        <v>0.29999999999999893</v>
      </c>
      <c r="BY331" s="40">
        <f t="shared" si="88"/>
        <v>-0.10000000000000142</v>
      </c>
      <c r="BZ331" s="40">
        <f t="shared" si="89"/>
        <v>2.8000000000000025E-2</v>
      </c>
      <c r="CA331" s="40">
        <f t="shared" si="90"/>
        <v>-1.2000000000000011</v>
      </c>
      <c r="CB331" s="40">
        <f t="shared" si="91"/>
        <v>2.8000000000000007</v>
      </c>
      <c r="CC331" s="40">
        <f t="shared" si="92"/>
        <v>5.3999999999999992E-2</v>
      </c>
    </row>
    <row r="332" spans="1:81" x14ac:dyDescent="0.25">
      <c r="A332" t="s">
        <v>451</v>
      </c>
      <c r="B332">
        <f>IFERROR(INDEX(BasicStats!$A:$AH,MATCH($A332,BasicStats!$B:$B,0),COLUMN()+1),INDEX(BasicStats!$A:$AH,MATCH($A332&amp;" NCAA",BasicStats!$B:$B,0),COLUMN()+1))</f>
        <v>33</v>
      </c>
      <c r="C332">
        <f>IFERROR(INDEX(BasicStats!$A:$AH,MATCH($A332,BasicStats!$B:$B,0),COLUMN()+1),INDEX(BasicStats!$A:$AH,MATCH($A332&amp;" NCAA",BasicStats!$B:$B,0),COLUMN()+1))</f>
        <v>25</v>
      </c>
      <c r="D332">
        <f>IFERROR(INDEX(BasicStats!$A:$AH,MATCH($A332,BasicStats!$B:$B,0),COLUMN()+1),INDEX(BasicStats!$A:$AH,MATCH($A332&amp;" NCAA",BasicStats!$B:$B,0),COLUMN()+1))</f>
        <v>8</v>
      </c>
      <c r="E332">
        <f>IFERROR(INDEX(BasicStats!$A:$AH,MATCH($A332,BasicStats!$B:$B,0),COLUMN()+1),INDEX(BasicStats!$A:$AH,MATCH($A332&amp;" NCAA",BasicStats!$B:$B,0),COLUMN()+1))</f>
        <v>0.75800000000000001</v>
      </c>
      <c r="F332">
        <f>IFERROR(INDEX(BasicStats!$A:$AH,MATCH($A332,BasicStats!$B:$B,0),COLUMN()+1),INDEX(BasicStats!$A:$AH,MATCH($A332&amp;" NCAA",BasicStats!$B:$B,0),COLUMN()+1))</f>
        <v>11.96</v>
      </c>
      <c r="G332">
        <f>IFERROR(INDEX(BasicStats!$A:$AH,MATCH($A332,BasicStats!$B:$B,0),COLUMN()+1),INDEX(BasicStats!$A:$AH,MATCH($A332&amp;" NCAA",BasicStats!$B:$B,0),COLUMN()+1))</f>
        <v>2.87</v>
      </c>
      <c r="H332">
        <f>IFERROR(INDEX(BasicStats!$A:$AH,MATCH($A332,BasicStats!$B:$B,0),COLUMN()+1),INDEX(BasicStats!$A:$AH,MATCH($A332&amp;" NCAA",BasicStats!$B:$B,0),COLUMN()+1))</f>
        <v>16</v>
      </c>
      <c r="I332">
        <f>IFERROR(INDEX(BasicStats!$A:$AH,MATCH($A332,BasicStats!$B:$B,0),COLUMN()+1),INDEX(BasicStats!$A:$AH,MATCH($A332&amp;" NCAA",BasicStats!$B:$B,0),COLUMN()+1))</f>
        <v>2</v>
      </c>
      <c r="J332">
        <f>IFERROR(INDEX(BasicStats!$A:$AH,MATCH($A332,BasicStats!$B:$B,0),COLUMN()+1),INDEX(BasicStats!$A:$AH,MATCH($A332&amp;" NCAA",BasicStats!$B:$B,0),COLUMN()+1))</f>
        <v>16</v>
      </c>
      <c r="K332">
        <f>IFERROR(INDEX(BasicStats!$A:$AH,MATCH($A332,BasicStats!$B:$B,0),COLUMN()+1),INDEX(BasicStats!$A:$AH,MATCH($A332&amp;" NCAA",BasicStats!$B:$B,0),COLUMN()+1))</f>
        <v>1</v>
      </c>
      <c r="L332">
        <f>IFERROR(INDEX(BasicStats!$A:$AH,MATCH($A332,BasicStats!$B:$B,0),COLUMN()+1),INDEX(BasicStats!$A:$AH,MATCH($A332&amp;" NCAA",BasicStats!$B:$B,0),COLUMN()+1))</f>
        <v>8</v>
      </c>
      <c r="M332">
        <f>IFERROR(INDEX(BasicStats!$A:$AH,MATCH($A332,BasicStats!$B:$B,0),COLUMN()+1),INDEX(BasicStats!$A:$AH,MATCH($A332&amp;" NCAA",BasicStats!$B:$B,0),COLUMN()+1))</f>
        <v>4</v>
      </c>
      <c r="N332">
        <f>IFERROR(INDEX(BasicStats!$A:$AH,MATCH($A332,BasicStats!$B:$B,0),COLUMN()+1),INDEX(BasicStats!$A:$AH,MATCH($A332&amp;" NCAA",BasicStats!$B:$B,0),COLUMN()+1))</f>
        <v>2344</v>
      </c>
      <c r="O332">
        <f>IFERROR(INDEX(BasicStats!$A:$AH,MATCH($A332,BasicStats!$B:$B,0),COLUMN()+1),INDEX(BasicStats!$A:$AH,MATCH($A332&amp;" NCAA",BasicStats!$B:$B,0),COLUMN()+1))</f>
        <v>2044</v>
      </c>
      <c r="P332">
        <f>IFERROR(INDEX(BasicStats!$A:$AH,MATCH($A332,BasicStats!$B:$B,0),COLUMN()+1),INDEX(BasicStats!$A:$AH,MATCH($A332&amp;" NCAA",BasicStats!$B:$B,0),COLUMN()+1))</f>
        <v>0</v>
      </c>
      <c r="Q332">
        <f>IFERROR(INDEX(BasicStats!$A:$AH,MATCH($A332,BasicStats!$B:$B,0),COLUMN()+1),INDEX(BasicStats!$A:$AH,MATCH($A332&amp;" NCAA",BasicStats!$B:$B,0),COLUMN()+1))</f>
        <v>1330</v>
      </c>
      <c r="R332">
        <f>IFERROR(INDEX(BasicStats!$A:$AH,MATCH($A332,BasicStats!$B:$B,0),COLUMN()+1),INDEX(BasicStats!$A:$AH,MATCH($A332&amp;" NCAA",BasicStats!$B:$B,0),COLUMN()+1))</f>
        <v>820</v>
      </c>
      <c r="S332">
        <f>IFERROR(INDEX(BasicStats!$A:$AH,MATCH($A332,BasicStats!$B:$B,0),COLUMN()+1),INDEX(BasicStats!$A:$AH,MATCH($A332&amp;" NCAA",BasicStats!$B:$B,0),COLUMN()+1))</f>
        <v>1872</v>
      </c>
      <c r="T332">
        <f>IFERROR(INDEX(BasicStats!$A:$AH,MATCH($A332,BasicStats!$B:$B,0),COLUMN()+1),INDEX(BasicStats!$A:$AH,MATCH($A332&amp;" NCAA",BasicStats!$B:$B,0),COLUMN()+1))</f>
        <v>0.438</v>
      </c>
      <c r="U332">
        <f>IFERROR(INDEX(BasicStats!$A:$AH,MATCH($A332,BasicStats!$B:$B,0),COLUMN()+1),INDEX(BasicStats!$A:$AH,MATCH($A332&amp;" NCAA",BasicStats!$B:$B,0),COLUMN()+1))</f>
        <v>235</v>
      </c>
      <c r="V332">
        <f>IFERROR(INDEX(BasicStats!$A:$AH,MATCH($A332,BasicStats!$B:$B,0),COLUMN()+1),INDEX(BasicStats!$A:$AH,MATCH($A332&amp;" NCAA",BasicStats!$B:$B,0),COLUMN()+1))</f>
        <v>771</v>
      </c>
      <c r="W332">
        <f>IFERROR(INDEX(BasicStats!$A:$AH,MATCH($A332,BasicStats!$B:$B,0),COLUMN()+1),INDEX(BasicStats!$A:$AH,MATCH($A332&amp;" NCAA",BasicStats!$B:$B,0),COLUMN()+1))</f>
        <v>0.30499999999999999</v>
      </c>
      <c r="X332">
        <f>IFERROR(INDEX(BasicStats!$A:$AH,MATCH($A332,BasicStats!$B:$B,0),COLUMN()+1),INDEX(BasicStats!$A:$AH,MATCH($A332&amp;" NCAA",BasicStats!$B:$B,0),COLUMN()+1))</f>
        <v>469</v>
      </c>
      <c r="Y332">
        <f>IFERROR(INDEX(BasicStats!$A:$AH,MATCH($A332,BasicStats!$B:$B,0),COLUMN()+1),INDEX(BasicStats!$A:$AH,MATCH($A332&amp;" NCAA",BasicStats!$B:$B,0),COLUMN()+1))</f>
        <v>669</v>
      </c>
      <c r="Z332">
        <f>IFERROR(INDEX(BasicStats!$A:$AH,MATCH($A332,BasicStats!$B:$B,0),COLUMN()+1),INDEX(BasicStats!$A:$AH,MATCH($A332&amp;" NCAA",BasicStats!$B:$B,0),COLUMN()+1))</f>
        <v>0.70099999999999996</v>
      </c>
      <c r="AA332">
        <f>IFERROR(INDEX(BasicStats!$A:$AH,MATCH($A332,BasicStats!$B:$B,0),COLUMN()+1),INDEX(BasicStats!$A:$AH,MATCH($A332&amp;" NCAA",BasicStats!$B:$B,0),COLUMN()+1))</f>
        <v>358</v>
      </c>
      <c r="AB332">
        <f>IFERROR(INDEX(BasicStats!$A:$AH,MATCH($A332,BasicStats!$B:$B,0),COLUMN()+1),INDEX(BasicStats!$A:$AH,MATCH($A332&amp;" NCAA",BasicStats!$B:$B,0),COLUMN()+1))</f>
        <v>1208</v>
      </c>
      <c r="AC332">
        <f>IFERROR(INDEX(BasicStats!$A:$AH,MATCH($A332,BasicStats!$B:$B,0),COLUMN()+1),INDEX(BasicStats!$A:$AH,MATCH($A332&amp;" NCAA",BasicStats!$B:$B,0),COLUMN()+1))</f>
        <v>450</v>
      </c>
      <c r="AD332">
        <f>IFERROR(INDEX(BasicStats!$A:$AH,MATCH($A332,BasicStats!$B:$B,0),COLUMN()+1),INDEX(BasicStats!$A:$AH,MATCH($A332&amp;" NCAA",BasicStats!$B:$B,0),COLUMN()+1))</f>
        <v>263</v>
      </c>
      <c r="AE332">
        <f>IFERROR(INDEX(BasicStats!$A:$AH,MATCH($A332,BasicStats!$B:$B,0),COLUMN()+1),INDEX(BasicStats!$A:$AH,MATCH($A332&amp;" NCAA",BasicStats!$B:$B,0),COLUMN()+1))</f>
        <v>148</v>
      </c>
      <c r="AF332">
        <f>IFERROR(INDEX(BasicStats!$A:$AH,MATCH($A332,BasicStats!$B:$B,0),COLUMN()+1),INDEX(BasicStats!$A:$AH,MATCH($A332&amp;" NCAA",BasicStats!$B:$B,0),COLUMN()+1))</f>
        <v>458</v>
      </c>
      <c r="AG332" s="38">
        <f>IFERROR(INDEX(AdvancedStats!$A:$AD,MATCH($A332,AdvancedStats!$B:$B,0),COLUMN()-15),INDEX(AdvancedStats!$A:$AD,MATCH($A332&amp;" NCAA",AdvancedStats!$B:$B,0),COLUMN()-15))</f>
        <v>69</v>
      </c>
      <c r="AH332" s="38">
        <f>IFERROR(INDEX(AdvancedStats!$A:$AD,MATCH($A332,AdvancedStats!$B:$B,0),COLUMN()-15),INDEX(AdvancedStats!$A:$AD,MATCH($A332&amp;" NCAA",AdvancedStats!$B:$B,0),COLUMN()-15))</f>
        <v>102.1</v>
      </c>
      <c r="AI332" s="38">
        <f>IFERROR(INDEX(AdvancedStats!$A:$AD,MATCH($A332,AdvancedStats!$B:$B,0),COLUMN()-15),INDEX(AdvancedStats!$A:$AD,MATCH($A332&amp;" NCAA",AdvancedStats!$B:$B,0),COLUMN()-15))</f>
        <v>0.35699999999999998</v>
      </c>
      <c r="AJ332" s="38">
        <f>IFERROR(INDEX(AdvancedStats!$A:$AD,MATCH($A332,AdvancedStats!$B:$B,0),COLUMN()-15),INDEX(AdvancedStats!$A:$AD,MATCH($A332&amp;" NCAA",AdvancedStats!$B:$B,0),COLUMN()-15))</f>
        <v>0.41199999999999998</v>
      </c>
      <c r="AK332" s="38">
        <f>IFERROR(INDEX(AdvancedStats!$A:$AD,MATCH($A332,AdvancedStats!$B:$B,0),COLUMN()-15),INDEX(AdvancedStats!$A:$AD,MATCH($A332&amp;" NCAA",AdvancedStats!$B:$B,0),COLUMN()-15))</f>
        <v>0.53500000000000003</v>
      </c>
      <c r="AL332" s="38">
        <f>IFERROR(INDEX(AdvancedStats!$A:$AD,MATCH($A332,AdvancedStats!$B:$B,0),COLUMN()-15),INDEX(AdvancedStats!$A:$AD,MATCH($A332&amp;" NCAA",AdvancedStats!$B:$B,0),COLUMN()-15))</f>
        <v>50.8</v>
      </c>
      <c r="AM332" s="38">
        <f>IFERROR(INDEX(AdvancedStats!$A:$AD,MATCH($A332,AdvancedStats!$B:$B,0),COLUMN()-15),INDEX(AdvancedStats!$A:$AD,MATCH($A332&amp;" NCAA",AdvancedStats!$B:$B,0),COLUMN()-15))</f>
        <v>54.9</v>
      </c>
      <c r="AN332" s="38">
        <f>IFERROR(INDEX(AdvancedStats!$A:$AD,MATCH($A332,AdvancedStats!$B:$B,0),COLUMN()-15),INDEX(AdvancedStats!$A:$AD,MATCH($A332&amp;" NCAA",AdvancedStats!$B:$B,0),COLUMN()-15))</f>
        <v>11.5</v>
      </c>
      <c r="AO332" s="38">
        <f>IFERROR(INDEX(AdvancedStats!$A:$AD,MATCH($A332,AdvancedStats!$B:$B,0),COLUMN()-15),INDEX(AdvancedStats!$A:$AD,MATCH($A332&amp;" NCAA",AdvancedStats!$B:$B,0),COLUMN()-15))</f>
        <v>12.2</v>
      </c>
      <c r="AP332" s="38">
        <f>IFERROR(INDEX(AdvancedStats!$A:$AD,MATCH($A332,AdvancedStats!$B:$B,0),COLUMN()-15),INDEX(AdvancedStats!$A:$AD,MATCH($A332&amp;" NCAA",AdvancedStats!$B:$B,0),COLUMN()-15))</f>
        <v>0.501</v>
      </c>
      <c r="AQ332" s="38">
        <f>IFERROR(INDEX(AdvancedStats!$A:$AD,MATCH($A332,AdvancedStats!$B:$B,0),COLUMN()-15),INDEX(AdvancedStats!$A:$AD,MATCH($A332&amp;" NCAA",AdvancedStats!$B:$B,0),COLUMN()-15))</f>
        <v>17.3</v>
      </c>
      <c r="AR332" s="38">
        <f>IFERROR(INDEX(AdvancedStats!$A:$AD,MATCH($A332,AdvancedStats!$B:$B,0),COLUMN()-15),INDEX(AdvancedStats!$A:$AD,MATCH($A332&amp;" NCAA",AdvancedStats!$B:$B,0),COLUMN()-15))</f>
        <v>31</v>
      </c>
      <c r="AS332" s="38">
        <f>IFERROR(INDEX(AdvancedStats!$A:$AD,MATCH($A332,AdvancedStats!$B:$B,0),COLUMN()-15),INDEX(AdvancedStats!$A:$AD,MATCH($A332&amp;" NCAA",AdvancedStats!$B:$B,0),COLUMN()-15))</f>
        <v>0.251</v>
      </c>
      <c r="AT332" s="39">
        <f>IFERROR(INDEX(AdvancedOpponentStats!$A:$AD,MATCH($A332,AdvancedOpponentStats!$B:$B,0),COLUMN()-27),INDEX(AdvancedOpponentStats!$A:$AD,MATCH($A332&amp;" NCAA",AdvancedOpponentStats!$B:$B,0),COLUMN()-27))</f>
        <v>89.1</v>
      </c>
      <c r="AU332" s="39">
        <f>IFERROR(INDEX(AdvancedOpponentStats!$A:$AD,MATCH($A332,AdvancedOpponentStats!$B:$B,0),COLUMN()-27),INDEX(AdvancedOpponentStats!$A:$AD,MATCH($A332&amp;" NCAA",AdvancedOpponentStats!$B:$B,0),COLUMN()-27))</f>
        <v>0.36599999999999999</v>
      </c>
      <c r="AV332" s="39">
        <f>IFERROR(INDEX(AdvancedOpponentStats!$A:$AD,MATCH($A332,AdvancedOpponentStats!$B:$B,0),COLUMN()-27),INDEX(AdvancedOpponentStats!$A:$AD,MATCH($A332&amp;" NCAA",AdvancedOpponentStats!$B:$B,0),COLUMN()-27))</f>
        <v>0.33200000000000002</v>
      </c>
      <c r="AW332" s="39">
        <f>IFERROR(INDEX(AdvancedOpponentStats!$A:$AD,MATCH($A332,AdvancedOpponentStats!$B:$B,0),COLUMN()-27),INDEX(AdvancedOpponentStats!$A:$AD,MATCH($A332&amp;" NCAA",AdvancedOpponentStats!$B:$B,0),COLUMN()-27))</f>
        <v>0.47799999999999998</v>
      </c>
      <c r="AX332" s="39">
        <f>IFERROR(INDEX(AdvancedOpponentStats!$A:$AD,MATCH($A332,AdvancedOpponentStats!$B:$B,0),COLUMN()-27),INDEX(AdvancedOpponentStats!$A:$AD,MATCH($A332&amp;" NCAA",AdvancedOpponentStats!$B:$B,0),COLUMN()-27))</f>
        <v>49.2</v>
      </c>
      <c r="AY332" s="39">
        <f>IFERROR(INDEX(AdvancedOpponentStats!$A:$AD,MATCH($A332,AdvancedOpponentStats!$B:$B,0),COLUMN()-27),INDEX(AdvancedOpponentStats!$A:$AD,MATCH($A332&amp;" NCAA",AdvancedOpponentStats!$B:$B,0),COLUMN()-27))</f>
        <v>50.7</v>
      </c>
      <c r="AZ332" s="39">
        <f>IFERROR(INDEX(AdvancedOpponentStats!$A:$AD,MATCH($A332,AdvancedOpponentStats!$B:$B,0),COLUMN()-27),INDEX(AdvancedOpponentStats!$A:$AD,MATCH($A332&amp;" NCAA",AdvancedOpponentStats!$B:$B,0),COLUMN()-27))</f>
        <v>9.1999999999999993</v>
      </c>
      <c r="BA332" s="39">
        <f>IFERROR(INDEX(AdvancedOpponentStats!$A:$AD,MATCH($A332,AdvancedOpponentStats!$B:$B,0),COLUMN()-27),INDEX(AdvancedOpponentStats!$A:$AD,MATCH($A332&amp;" NCAA",AdvancedOpponentStats!$B:$B,0),COLUMN()-27))</f>
        <v>7.9</v>
      </c>
      <c r="BB332" s="39">
        <f>IFERROR(INDEX(AdvancedOpponentStats!$A:$AD,MATCH($A332,AdvancedOpponentStats!$B:$B,0),COLUMN()-27),INDEX(AdvancedOpponentStats!$A:$AD,MATCH($A332&amp;" NCAA",AdvancedOpponentStats!$B:$B,0),COLUMN()-27))</f>
        <v>0.435</v>
      </c>
      <c r="BC332" s="39">
        <f>IFERROR(INDEX(AdvancedOpponentStats!$A:$AD,MATCH($A332,AdvancedOpponentStats!$B:$B,0),COLUMN()-27),INDEX(AdvancedOpponentStats!$A:$AD,MATCH($A332&amp;" NCAA",AdvancedOpponentStats!$B:$B,0),COLUMN()-27))</f>
        <v>20</v>
      </c>
      <c r="BD332" s="39">
        <f>IFERROR(INDEX(AdvancedOpponentStats!$A:$AD,MATCH($A332,AdvancedOpponentStats!$B:$B,0),COLUMN()-27),INDEX(AdvancedOpponentStats!$A:$AD,MATCH($A332&amp;" NCAA",AdvancedOpponentStats!$B:$B,0),COLUMN()-27))</f>
        <v>30.6</v>
      </c>
      <c r="BE332" s="39">
        <f>IFERROR(INDEX(AdvancedOpponentStats!$A:$AD,MATCH($A332,AdvancedOpponentStats!$B:$B,0),COLUMN()-27),INDEX(AdvancedOpponentStats!$A:$AD,MATCH($A332&amp;" NCAA",AdvancedOpponentStats!$B:$B,0),COLUMN()-27))</f>
        <v>0.252</v>
      </c>
      <c r="BF332" s="41">
        <f>IFERROR(INDEX(TeamRankings!$A:$R,MATCH($A332,TeamRankings!$B:$B,0),COLUMN()-49),INDEX(TeamRankings!$A:$R,MATCH($A332&amp;" NCAA",TeamRankings!$B:$B,0),COLUMN()-49))</f>
        <v>9.09</v>
      </c>
      <c r="BG332" s="41">
        <f>IFERROR(INDEX(TeamRankings!$A:$R,MATCH($A332,TeamRankings!$B:$B,0),COLUMN()-48),INDEX(TeamRankings!$A:$R,MATCH($A332&amp;" NCAA",TeamRankings!$B:$B,0),COLUMN()-48))</f>
        <v>2.87</v>
      </c>
      <c r="BH332" s="41">
        <f>IFERROR(INDEX(TeamRankings!$A:$R,MATCH($A332,TeamRankings!$B:$B,0),COLUMN()-47),INDEX(TeamRankings!$A:$R,MATCH($A332&amp;" NCAA",TeamRankings!$B:$B,0),COLUMN()-47))</f>
        <v>1.1399999999999999</v>
      </c>
      <c r="BI332" s="41">
        <f>IFERROR(INDEX(TeamRankings!$A:$R,MATCH($A332,TeamRankings!$B:$B,0),COLUMN()-47),INDEX(TeamRankings!$A:$R,MATCH($A332&amp;" NCAA",TeamRankings!$B:$B,0),COLUMN()-47))</f>
        <v>10.82</v>
      </c>
      <c r="BJ332" s="41">
        <f>IFERROR(INDEX(TeamRankings!$A:$R,MATCH($A332,TeamRankings!$B:$B,0),COLUMN()-47),INDEX(TeamRankings!$A:$R,MATCH($A332&amp;" NCAA",TeamRankings!$B:$B,0),COLUMN()-47))</f>
        <v>11.96</v>
      </c>
      <c r="BK332" s="41">
        <f>IFERROR(INDEX(TeamRankings!$A:$R,MATCH($A332,TeamRankings!$B:$B,0),COLUMN()-47),INDEX(TeamRankings!$A:$R,MATCH($A332&amp;" NCAA",TeamRankings!$B:$B,0),COLUMN()-47))</f>
        <v>104.01</v>
      </c>
      <c r="BL332" s="41">
        <f>IFERROR(INDEX(TeamRankings!$A:$R,MATCH($A332,TeamRankings!$B:$B,0),COLUMN()-47),INDEX(TeamRankings!$A:$R,MATCH($A332&amp;" NCAA",TeamRankings!$B:$B,0),COLUMN()-47))</f>
        <v>86.23</v>
      </c>
      <c r="BM332" s="41">
        <f>IFERROR(INDEX(TeamRankings!$A:$R,MATCH($A332,TeamRankings!$B:$B,0),COLUMN()-47),INDEX(TeamRankings!$A:$R,MATCH($A332&amp;" NCAA",TeamRankings!$B:$B,0),COLUMN()-47))</f>
        <v>17.78</v>
      </c>
      <c r="BN332">
        <f t="shared" si="93"/>
        <v>156</v>
      </c>
      <c r="BO332">
        <f t="shared" si="94"/>
        <v>8</v>
      </c>
      <c r="BP332">
        <f t="shared" si="80"/>
        <v>71.030303030303031</v>
      </c>
      <c r="BQ332" s="41" t="str">
        <f>INDEX(TeamRankings!$A:$R,MATCH($A332,TeamRankings!$B:$B,0),3)</f>
        <v>A-10</v>
      </c>
      <c r="BR332" s="40">
        <f t="shared" si="81"/>
        <v>13</v>
      </c>
      <c r="BS332" s="40">
        <f t="shared" si="82"/>
        <v>-9.000000000000008E-3</v>
      </c>
      <c r="BT332" s="40">
        <f t="shared" si="83"/>
        <v>7.999999999999996E-2</v>
      </c>
      <c r="BU332" s="40">
        <f t="shared" si="84"/>
        <v>5.7000000000000051E-2</v>
      </c>
      <c r="BV332" s="40">
        <f t="shared" si="85"/>
        <v>1.5999999999999943</v>
      </c>
      <c r="BW332" s="40">
        <f t="shared" si="86"/>
        <v>4.1999999999999957</v>
      </c>
      <c r="BX332" s="40">
        <f t="shared" si="87"/>
        <v>2.3000000000000007</v>
      </c>
      <c r="BY332" s="40">
        <f t="shared" si="88"/>
        <v>4.2999999999999989</v>
      </c>
      <c r="BZ332" s="40">
        <f t="shared" si="89"/>
        <v>6.6000000000000003E-2</v>
      </c>
      <c r="CA332" s="40">
        <f t="shared" si="90"/>
        <v>-2.6999999999999993</v>
      </c>
      <c r="CB332" s="40">
        <f t="shared" si="91"/>
        <v>0.39999999999999858</v>
      </c>
      <c r="CC332" s="40">
        <f t="shared" si="92"/>
        <v>-1.0000000000000009E-3</v>
      </c>
    </row>
    <row r="333" spans="1:81" x14ac:dyDescent="0.25">
      <c r="A333" t="s">
        <v>452</v>
      </c>
      <c r="B333">
        <f>IFERROR(INDEX(BasicStats!$A:$AH,MATCH($A333,BasicStats!$B:$B,0),COLUMN()+1),INDEX(BasicStats!$A:$AH,MATCH($A333&amp;" NCAA",BasicStats!$B:$B,0),COLUMN()+1))</f>
        <v>32</v>
      </c>
      <c r="C333">
        <f>IFERROR(INDEX(BasicStats!$A:$AH,MATCH($A333,BasicStats!$B:$B,0),COLUMN()+1),INDEX(BasicStats!$A:$AH,MATCH($A333&amp;" NCAA",BasicStats!$B:$B,0),COLUMN()+1))</f>
        <v>11</v>
      </c>
      <c r="D333">
        <f>IFERROR(INDEX(BasicStats!$A:$AH,MATCH($A333,BasicStats!$B:$B,0),COLUMN()+1),INDEX(BasicStats!$A:$AH,MATCH($A333&amp;" NCAA",BasicStats!$B:$B,0),COLUMN()+1))</f>
        <v>21</v>
      </c>
      <c r="E333">
        <f>IFERROR(INDEX(BasicStats!$A:$AH,MATCH($A333,BasicStats!$B:$B,0),COLUMN()+1),INDEX(BasicStats!$A:$AH,MATCH($A333&amp;" NCAA",BasicStats!$B:$B,0),COLUMN()+1))</f>
        <v>0.34399999999999997</v>
      </c>
      <c r="F333">
        <f>IFERROR(INDEX(BasicStats!$A:$AH,MATCH($A333,BasicStats!$B:$B,0),COLUMN()+1),INDEX(BasicStats!$A:$AH,MATCH($A333&amp;" NCAA",BasicStats!$B:$B,0),COLUMN()+1))</f>
        <v>-10.48</v>
      </c>
      <c r="G333">
        <f>IFERROR(INDEX(BasicStats!$A:$AH,MATCH($A333,BasicStats!$B:$B,0),COLUMN()+1),INDEX(BasicStats!$A:$AH,MATCH($A333&amp;" NCAA",BasicStats!$B:$B,0),COLUMN()+1))</f>
        <v>0.11</v>
      </c>
      <c r="H333">
        <f>IFERROR(INDEX(BasicStats!$A:$AH,MATCH($A333,BasicStats!$B:$B,0),COLUMN()+1),INDEX(BasicStats!$A:$AH,MATCH($A333&amp;" NCAA",BasicStats!$B:$B,0),COLUMN()+1))</f>
        <v>4</v>
      </c>
      <c r="I333">
        <f>IFERROR(INDEX(BasicStats!$A:$AH,MATCH($A333,BasicStats!$B:$B,0),COLUMN()+1),INDEX(BasicStats!$A:$AH,MATCH($A333&amp;" NCAA",BasicStats!$B:$B,0),COLUMN()+1))</f>
        <v>14</v>
      </c>
      <c r="J333">
        <f>IFERROR(INDEX(BasicStats!$A:$AH,MATCH($A333,BasicStats!$B:$B,0),COLUMN()+1),INDEX(BasicStats!$A:$AH,MATCH($A333&amp;" NCAA",BasicStats!$B:$B,0),COLUMN()+1))</f>
        <v>8</v>
      </c>
      <c r="K333">
        <f>IFERROR(INDEX(BasicStats!$A:$AH,MATCH($A333,BasicStats!$B:$B,0),COLUMN()+1),INDEX(BasicStats!$A:$AH,MATCH($A333&amp;" NCAA",BasicStats!$B:$B,0),COLUMN()+1))</f>
        <v>7</v>
      </c>
      <c r="L333">
        <f>IFERROR(INDEX(BasicStats!$A:$AH,MATCH($A333,BasicStats!$B:$B,0),COLUMN()+1),INDEX(BasicStats!$A:$AH,MATCH($A333&amp;" NCAA",BasicStats!$B:$B,0),COLUMN()+1))</f>
        <v>2</v>
      </c>
      <c r="M333">
        <f>IFERROR(INDEX(BasicStats!$A:$AH,MATCH($A333,BasicStats!$B:$B,0),COLUMN()+1),INDEX(BasicStats!$A:$AH,MATCH($A333&amp;" NCAA",BasicStats!$B:$B,0),COLUMN()+1))</f>
        <v>13</v>
      </c>
      <c r="N333">
        <f>IFERROR(INDEX(BasicStats!$A:$AH,MATCH($A333,BasicStats!$B:$B,0),COLUMN()+1),INDEX(BasicStats!$A:$AH,MATCH($A333&amp;" NCAA",BasicStats!$B:$B,0),COLUMN()+1))</f>
        <v>2433</v>
      </c>
      <c r="O333">
        <f>IFERROR(INDEX(BasicStats!$A:$AH,MATCH($A333,BasicStats!$B:$B,0),COLUMN()+1),INDEX(BasicStats!$A:$AH,MATCH($A333&amp;" NCAA",BasicStats!$B:$B,0),COLUMN()+1))</f>
        <v>2617</v>
      </c>
      <c r="P333">
        <f>IFERROR(INDEX(BasicStats!$A:$AH,MATCH($A333,BasicStats!$B:$B,0),COLUMN()+1),INDEX(BasicStats!$A:$AH,MATCH($A333&amp;" NCAA",BasicStats!$B:$B,0),COLUMN()+1))</f>
        <v>0</v>
      </c>
      <c r="Q333">
        <f>IFERROR(INDEX(BasicStats!$A:$AH,MATCH($A333,BasicStats!$B:$B,0),COLUMN()+1),INDEX(BasicStats!$A:$AH,MATCH($A333&amp;" NCAA",BasicStats!$B:$B,0),COLUMN()+1))</f>
        <v>1290</v>
      </c>
      <c r="R333">
        <f>IFERROR(INDEX(BasicStats!$A:$AH,MATCH($A333,BasicStats!$B:$B,0),COLUMN()+1),INDEX(BasicStats!$A:$AH,MATCH($A333&amp;" NCAA",BasicStats!$B:$B,0),COLUMN()+1))</f>
        <v>843</v>
      </c>
      <c r="S333">
        <f>IFERROR(INDEX(BasicStats!$A:$AH,MATCH($A333,BasicStats!$B:$B,0),COLUMN()+1),INDEX(BasicStats!$A:$AH,MATCH($A333&amp;" NCAA",BasicStats!$B:$B,0),COLUMN()+1))</f>
        <v>1973</v>
      </c>
      <c r="T333">
        <f>IFERROR(INDEX(BasicStats!$A:$AH,MATCH($A333,BasicStats!$B:$B,0),COLUMN()+1),INDEX(BasicStats!$A:$AH,MATCH($A333&amp;" NCAA",BasicStats!$B:$B,0),COLUMN()+1))</f>
        <v>0.42699999999999999</v>
      </c>
      <c r="U333">
        <f>IFERROR(INDEX(BasicStats!$A:$AH,MATCH($A333,BasicStats!$B:$B,0),COLUMN()+1),INDEX(BasicStats!$A:$AH,MATCH($A333&amp;" NCAA",BasicStats!$B:$B,0),COLUMN()+1))</f>
        <v>323</v>
      </c>
      <c r="V333">
        <f>IFERROR(INDEX(BasicStats!$A:$AH,MATCH($A333,BasicStats!$B:$B,0),COLUMN()+1),INDEX(BasicStats!$A:$AH,MATCH($A333&amp;" NCAA",BasicStats!$B:$B,0),COLUMN()+1))</f>
        <v>898</v>
      </c>
      <c r="W333">
        <f>IFERROR(INDEX(BasicStats!$A:$AH,MATCH($A333,BasicStats!$B:$B,0),COLUMN()+1),INDEX(BasicStats!$A:$AH,MATCH($A333&amp;" NCAA",BasicStats!$B:$B,0),COLUMN()+1))</f>
        <v>0.36</v>
      </c>
      <c r="X333">
        <f>IFERROR(INDEX(BasicStats!$A:$AH,MATCH($A333,BasicStats!$B:$B,0),COLUMN()+1),INDEX(BasicStats!$A:$AH,MATCH($A333&amp;" NCAA",BasicStats!$B:$B,0),COLUMN()+1))</f>
        <v>424</v>
      </c>
      <c r="Y333">
        <f>IFERROR(INDEX(BasicStats!$A:$AH,MATCH($A333,BasicStats!$B:$B,0),COLUMN()+1),INDEX(BasicStats!$A:$AH,MATCH($A333&amp;" NCAA",BasicStats!$B:$B,0),COLUMN()+1))</f>
        <v>581</v>
      </c>
      <c r="Z333">
        <f>IFERROR(INDEX(BasicStats!$A:$AH,MATCH($A333,BasicStats!$B:$B,0),COLUMN()+1),INDEX(BasicStats!$A:$AH,MATCH($A333&amp;" NCAA",BasicStats!$B:$B,0),COLUMN()+1))</f>
        <v>0.73</v>
      </c>
      <c r="AA333">
        <f>IFERROR(INDEX(BasicStats!$A:$AH,MATCH($A333,BasicStats!$B:$B,0),COLUMN()+1),INDEX(BasicStats!$A:$AH,MATCH($A333&amp;" NCAA",BasicStats!$B:$B,0),COLUMN()+1))</f>
        <v>280</v>
      </c>
      <c r="AB333">
        <f>IFERROR(INDEX(BasicStats!$A:$AH,MATCH($A333,BasicStats!$B:$B,0),COLUMN()+1),INDEX(BasicStats!$A:$AH,MATCH($A333&amp;" NCAA",BasicStats!$B:$B,0),COLUMN()+1))</f>
        <v>1110</v>
      </c>
      <c r="AC333">
        <f>IFERROR(INDEX(BasicStats!$A:$AH,MATCH($A333,BasicStats!$B:$B,0),COLUMN()+1),INDEX(BasicStats!$A:$AH,MATCH($A333&amp;" NCAA",BasicStats!$B:$B,0),COLUMN()+1))</f>
        <v>442</v>
      </c>
      <c r="AD333">
        <f>IFERROR(INDEX(BasicStats!$A:$AH,MATCH($A333,BasicStats!$B:$B,0),COLUMN()+1),INDEX(BasicStats!$A:$AH,MATCH($A333&amp;" NCAA",BasicStats!$B:$B,0),COLUMN()+1))</f>
        <v>217</v>
      </c>
      <c r="AE333">
        <f>IFERROR(INDEX(BasicStats!$A:$AH,MATCH($A333,BasicStats!$B:$B,0),COLUMN()+1),INDEX(BasicStats!$A:$AH,MATCH($A333&amp;" NCAA",BasicStats!$B:$B,0),COLUMN()+1))</f>
        <v>61</v>
      </c>
      <c r="AF333">
        <f>IFERROR(INDEX(BasicStats!$A:$AH,MATCH($A333,BasicStats!$B:$B,0),COLUMN()+1),INDEX(BasicStats!$A:$AH,MATCH($A333&amp;" NCAA",BasicStats!$B:$B,0),COLUMN()+1))</f>
        <v>390</v>
      </c>
      <c r="AG333" s="38">
        <f>IFERROR(INDEX(AdvancedStats!$A:$AD,MATCH($A333,AdvancedStats!$B:$B,0),COLUMN()-15),INDEX(AdvancedStats!$A:$AD,MATCH($A333&amp;" NCAA",AdvancedStats!$B:$B,0),COLUMN()-15))</f>
        <v>73.5</v>
      </c>
      <c r="AH333" s="38">
        <f>IFERROR(INDEX(AdvancedStats!$A:$AD,MATCH($A333,AdvancedStats!$B:$B,0),COLUMN()-15),INDEX(AdvancedStats!$A:$AD,MATCH($A333&amp;" NCAA",AdvancedStats!$B:$B,0),COLUMN()-15))</f>
        <v>102.6</v>
      </c>
      <c r="AI333" s="38">
        <f>IFERROR(INDEX(AdvancedStats!$A:$AD,MATCH($A333,AdvancedStats!$B:$B,0),COLUMN()-15),INDEX(AdvancedStats!$A:$AD,MATCH($A333&amp;" NCAA",AdvancedStats!$B:$B,0),COLUMN()-15))</f>
        <v>0.29399999999999998</v>
      </c>
      <c r="AJ333" s="38">
        <f>IFERROR(INDEX(AdvancedStats!$A:$AD,MATCH($A333,AdvancedStats!$B:$B,0),COLUMN()-15),INDEX(AdvancedStats!$A:$AD,MATCH($A333&amp;" NCAA",AdvancedStats!$B:$B,0),COLUMN()-15))</f>
        <v>0.45500000000000002</v>
      </c>
      <c r="AK333" s="38">
        <f>IFERROR(INDEX(AdvancedStats!$A:$AD,MATCH($A333,AdvancedStats!$B:$B,0),COLUMN()-15),INDEX(AdvancedStats!$A:$AD,MATCH($A333&amp;" NCAA",AdvancedStats!$B:$B,0),COLUMN()-15))</f>
        <v>0.54100000000000004</v>
      </c>
      <c r="AL333" s="38">
        <f>IFERROR(INDEX(AdvancedStats!$A:$AD,MATCH($A333,AdvancedStats!$B:$B,0),COLUMN()-15),INDEX(AdvancedStats!$A:$AD,MATCH($A333&amp;" NCAA",AdvancedStats!$B:$B,0),COLUMN()-15))</f>
        <v>47.2</v>
      </c>
      <c r="AM333" s="38">
        <f>IFERROR(INDEX(AdvancedStats!$A:$AD,MATCH($A333,AdvancedStats!$B:$B,0),COLUMN()-15),INDEX(AdvancedStats!$A:$AD,MATCH($A333&amp;" NCAA",AdvancedStats!$B:$B,0),COLUMN()-15))</f>
        <v>52.4</v>
      </c>
      <c r="AN333" s="38">
        <f>IFERROR(INDEX(AdvancedStats!$A:$AD,MATCH($A333,AdvancedStats!$B:$B,0),COLUMN()-15),INDEX(AdvancedStats!$A:$AD,MATCH($A333&amp;" NCAA",AdvancedStats!$B:$B,0),COLUMN()-15))</f>
        <v>9.1999999999999993</v>
      </c>
      <c r="AO333" s="38">
        <f>IFERROR(INDEX(AdvancedStats!$A:$AD,MATCH($A333,AdvancedStats!$B:$B,0),COLUMN()-15),INDEX(AdvancedStats!$A:$AD,MATCH($A333&amp;" NCAA",AdvancedStats!$B:$B,0),COLUMN()-15))</f>
        <v>5.0999999999999996</v>
      </c>
      <c r="AP333" s="38">
        <f>IFERROR(INDEX(AdvancedStats!$A:$AD,MATCH($A333,AdvancedStats!$B:$B,0),COLUMN()-15),INDEX(AdvancedStats!$A:$AD,MATCH($A333&amp;" NCAA",AdvancedStats!$B:$B,0),COLUMN()-15))</f>
        <v>0.50900000000000001</v>
      </c>
      <c r="AQ333" s="38">
        <f>IFERROR(INDEX(AdvancedStats!$A:$AD,MATCH($A333,AdvancedStats!$B:$B,0),COLUMN()-15),INDEX(AdvancedStats!$A:$AD,MATCH($A333&amp;" NCAA",AdvancedStats!$B:$B,0),COLUMN()-15))</f>
        <v>14.8</v>
      </c>
      <c r="AR333" s="38">
        <f>IFERROR(INDEX(AdvancedStats!$A:$AD,MATCH($A333,AdvancedStats!$B:$B,0),COLUMN()-15),INDEX(AdvancedStats!$A:$AD,MATCH($A333&amp;" NCAA",AdvancedStats!$B:$B,0),COLUMN()-15))</f>
        <v>23</v>
      </c>
      <c r="AS333" s="38">
        <f>IFERROR(INDEX(AdvancedStats!$A:$AD,MATCH($A333,AdvancedStats!$B:$B,0),COLUMN()-15),INDEX(AdvancedStats!$A:$AD,MATCH($A333&amp;" NCAA",AdvancedStats!$B:$B,0),COLUMN()-15))</f>
        <v>0.215</v>
      </c>
      <c r="AT333" s="39">
        <f>IFERROR(INDEX(AdvancedOpponentStats!$A:$AD,MATCH($A333,AdvancedOpponentStats!$B:$B,0),COLUMN()-27),INDEX(AdvancedOpponentStats!$A:$AD,MATCH($A333&amp;" NCAA",AdvancedOpponentStats!$B:$B,0),COLUMN()-27))</f>
        <v>110.4</v>
      </c>
      <c r="AU333" s="39">
        <f>IFERROR(INDEX(AdvancedOpponentStats!$A:$AD,MATCH($A333,AdvancedOpponentStats!$B:$B,0),COLUMN()-27),INDEX(AdvancedOpponentStats!$A:$AD,MATCH($A333&amp;" NCAA",AdvancedOpponentStats!$B:$B,0),COLUMN()-27))</f>
        <v>0.311</v>
      </c>
      <c r="AV333" s="39">
        <f>IFERROR(INDEX(AdvancedOpponentStats!$A:$AD,MATCH($A333,AdvancedOpponentStats!$B:$B,0),COLUMN()-27),INDEX(AdvancedOpponentStats!$A:$AD,MATCH($A333&amp;" NCAA",AdvancedOpponentStats!$B:$B,0),COLUMN()-27))</f>
        <v>0.39400000000000002</v>
      </c>
      <c r="AW333" s="39">
        <f>IFERROR(INDEX(AdvancedOpponentStats!$A:$AD,MATCH($A333,AdvancedOpponentStats!$B:$B,0),COLUMN()-27),INDEX(AdvancedOpponentStats!$A:$AD,MATCH($A333&amp;" NCAA",AdvancedOpponentStats!$B:$B,0),COLUMN()-27))</f>
        <v>0.57399999999999995</v>
      </c>
      <c r="AX333" s="39">
        <f>IFERROR(INDEX(AdvancedOpponentStats!$A:$AD,MATCH($A333,AdvancedOpponentStats!$B:$B,0),COLUMN()-27),INDEX(AdvancedOpponentStats!$A:$AD,MATCH($A333&amp;" NCAA",AdvancedOpponentStats!$B:$B,0),COLUMN()-27))</f>
        <v>52.8</v>
      </c>
      <c r="AY333" s="39">
        <f>IFERROR(INDEX(AdvancedOpponentStats!$A:$AD,MATCH($A333,AdvancedOpponentStats!$B:$B,0),COLUMN()-27),INDEX(AdvancedOpponentStats!$A:$AD,MATCH($A333&amp;" NCAA",AdvancedOpponentStats!$B:$B,0),COLUMN()-27))</f>
        <v>52</v>
      </c>
      <c r="AZ333" s="39">
        <f>IFERROR(INDEX(AdvancedOpponentStats!$A:$AD,MATCH($A333,AdvancedOpponentStats!$B:$B,0),COLUMN()-27),INDEX(AdvancedOpponentStats!$A:$AD,MATCH($A333&amp;" NCAA",AdvancedOpponentStats!$B:$B,0),COLUMN()-27))</f>
        <v>8.1</v>
      </c>
      <c r="BA333" s="39">
        <f>IFERROR(INDEX(AdvancedOpponentStats!$A:$AD,MATCH($A333,AdvancedOpponentStats!$B:$B,0),COLUMN()-27),INDEX(AdvancedOpponentStats!$A:$AD,MATCH($A333&amp;" NCAA",AdvancedOpponentStats!$B:$B,0),COLUMN()-27))</f>
        <v>11.1</v>
      </c>
      <c r="BB333" s="39">
        <f>IFERROR(INDEX(AdvancedOpponentStats!$A:$AD,MATCH($A333,AdvancedOpponentStats!$B:$B,0),COLUMN()-27),INDEX(AdvancedOpponentStats!$A:$AD,MATCH($A333&amp;" NCAA",AdvancedOpponentStats!$B:$B,0),COLUMN()-27))</f>
        <v>0.54800000000000004</v>
      </c>
      <c r="BC333" s="39">
        <f>IFERROR(INDEX(AdvancedOpponentStats!$A:$AD,MATCH($A333,AdvancedOpponentStats!$B:$B,0),COLUMN()-27),INDEX(AdvancedOpponentStats!$A:$AD,MATCH($A333&amp;" NCAA",AdvancedOpponentStats!$B:$B,0),COLUMN()-27))</f>
        <v>15.2</v>
      </c>
      <c r="BD333" s="39">
        <f>IFERROR(INDEX(AdvancedOpponentStats!$A:$AD,MATCH($A333,AdvancedOpponentStats!$B:$B,0),COLUMN()-27),INDEX(AdvancedOpponentStats!$A:$AD,MATCH($A333&amp;" NCAA",AdvancedOpponentStats!$B:$B,0),COLUMN()-27))</f>
        <v>27</v>
      </c>
      <c r="BE333" s="39">
        <f>IFERROR(INDEX(AdvancedOpponentStats!$A:$AD,MATCH($A333,AdvancedOpponentStats!$B:$B,0),COLUMN()-27),INDEX(AdvancedOpponentStats!$A:$AD,MATCH($A333&amp;" NCAA",AdvancedOpponentStats!$B:$B,0),COLUMN()-27))</f>
        <v>0.221</v>
      </c>
      <c r="BF333" s="41">
        <f>IFERROR(INDEX(TeamRankings!$A:$R,MATCH($A333,TeamRankings!$B:$B,0),COLUMN()-49),INDEX(TeamRankings!$A:$R,MATCH($A333&amp;" NCAA",TeamRankings!$B:$B,0),COLUMN()-49))</f>
        <v>-5.75</v>
      </c>
      <c r="BG333" s="41">
        <f>IFERROR(INDEX(TeamRankings!$A:$R,MATCH($A333,TeamRankings!$B:$B,0),COLUMN()-48),INDEX(TeamRankings!$A:$R,MATCH($A333&amp;" NCAA",TeamRankings!$B:$B,0),COLUMN()-48))</f>
        <v>0.11</v>
      </c>
      <c r="BH333" s="41">
        <f>IFERROR(INDEX(TeamRankings!$A:$R,MATCH($A333,TeamRankings!$B:$B,0),COLUMN()-47),INDEX(TeamRankings!$A:$R,MATCH($A333&amp;" NCAA",TeamRankings!$B:$B,0),COLUMN()-47))</f>
        <v>1.2</v>
      </c>
      <c r="BI333" s="41">
        <f>IFERROR(INDEX(TeamRankings!$A:$R,MATCH($A333,TeamRankings!$B:$B,0),COLUMN()-47),INDEX(TeamRankings!$A:$R,MATCH($A333&amp;" NCAA",TeamRankings!$B:$B,0),COLUMN()-47))</f>
        <v>-11.68</v>
      </c>
      <c r="BJ333" s="41">
        <f>IFERROR(INDEX(TeamRankings!$A:$R,MATCH($A333,TeamRankings!$B:$B,0),COLUMN()-47),INDEX(TeamRankings!$A:$R,MATCH($A333&amp;" NCAA",TeamRankings!$B:$B,0),COLUMN()-47))</f>
        <v>-10.48</v>
      </c>
      <c r="BK333" s="41">
        <f>IFERROR(INDEX(TeamRankings!$A:$R,MATCH($A333,TeamRankings!$B:$B,0),COLUMN()-47),INDEX(TeamRankings!$A:$R,MATCH($A333&amp;" NCAA",TeamRankings!$B:$B,0),COLUMN()-47))</f>
        <v>100.21</v>
      </c>
      <c r="BL333" s="41">
        <f>IFERROR(INDEX(TeamRankings!$A:$R,MATCH($A333,TeamRankings!$B:$B,0),COLUMN()-47),INDEX(TeamRankings!$A:$R,MATCH($A333&amp;" NCAA",TeamRankings!$B:$B,0),COLUMN()-47))</f>
        <v>113.35</v>
      </c>
      <c r="BM333" s="41">
        <f>IFERROR(INDEX(TeamRankings!$A:$R,MATCH($A333,TeamRankings!$B:$B,0),COLUMN()-47),INDEX(TeamRankings!$A:$R,MATCH($A333&amp;" NCAA",TeamRankings!$B:$B,0),COLUMN()-47))</f>
        <v>-13.14</v>
      </c>
      <c r="BN333">
        <f t="shared" si="93"/>
        <v>222</v>
      </c>
      <c r="BO333">
        <f t="shared" si="94"/>
        <v>327</v>
      </c>
      <c r="BP333">
        <f t="shared" si="80"/>
        <v>76.03125</v>
      </c>
      <c r="BQ333" s="41" t="str">
        <f>INDEX(TeamRankings!$A:$R,MATCH($A333,TeamRankings!$B:$B,0),3)</f>
        <v>Southern</v>
      </c>
      <c r="BR333" s="40">
        <f t="shared" si="81"/>
        <v>-7.8000000000000114</v>
      </c>
      <c r="BS333" s="40">
        <f t="shared" si="82"/>
        <v>-1.7000000000000015E-2</v>
      </c>
      <c r="BT333" s="40">
        <f t="shared" si="83"/>
        <v>6.0999999999999999E-2</v>
      </c>
      <c r="BU333" s="40">
        <f t="shared" si="84"/>
        <v>-3.2999999999999918E-2</v>
      </c>
      <c r="BV333" s="40">
        <f t="shared" si="85"/>
        <v>-5.5999999999999943</v>
      </c>
      <c r="BW333" s="40">
        <f t="shared" si="86"/>
        <v>0.39999999999999858</v>
      </c>
      <c r="BX333" s="40">
        <f t="shared" si="87"/>
        <v>1.0999999999999996</v>
      </c>
      <c r="BY333" s="40">
        <f t="shared" si="88"/>
        <v>-6</v>
      </c>
      <c r="BZ333" s="40">
        <f t="shared" si="89"/>
        <v>-3.9000000000000035E-2</v>
      </c>
      <c r="CA333" s="40">
        <f t="shared" si="90"/>
        <v>-0.39999999999999858</v>
      </c>
      <c r="CB333" s="40">
        <f t="shared" si="91"/>
        <v>-4</v>
      </c>
      <c r="CC333" s="40">
        <f t="shared" si="92"/>
        <v>-6.0000000000000053E-3</v>
      </c>
    </row>
    <row r="334" spans="1:81" x14ac:dyDescent="0.25">
      <c r="A334" t="s">
        <v>453</v>
      </c>
      <c r="B334">
        <f>IFERROR(INDEX(BasicStats!$A:$AH,MATCH($A334,BasicStats!$B:$B,0),COLUMN()+1),INDEX(BasicStats!$A:$AH,MATCH($A334&amp;" NCAA",BasicStats!$B:$B,0),COLUMN()+1))</f>
        <v>35</v>
      </c>
      <c r="C334">
        <f>IFERROR(INDEX(BasicStats!$A:$AH,MATCH($A334,BasicStats!$B:$B,0),COLUMN()+1),INDEX(BasicStats!$A:$AH,MATCH($A334&amp;" NCAA",BasicStats!$B:$B,0),COLUMN()+1))</f>
        <v>26</v>
      </c>
      <c r="D334">
        <f>IFERROR(INDEX(BasicStats!$A:$AH,MATCH($A334,BasicStats!$B:$B,0),COLUMN()+1),INDEX(BasicStats!$A:$AH,MATCH($A334&amp;" NCAA",BasicStats!$B:$B,0),COLUMN()+1))</f>
        <v>9</v>
      </c>
      <c r="E334">
        <f>IFERROR(INDEX(BasicStats!$A:$AH,MATCH($A334,BasicStats!$B:$B,0),COLUMN()+1),INDEX(BasicStats!$A:$AH,MATCH($A334&amp;" NCAA",BasicStats!$B:$B,0),COLUMN()+1))</f>
        <v>0.74299999999999999</v>
      </c>
      <c r="F334">
        <f>IFERROR(INDEX(BasicStats!$A:$AH,MATCH($A334,BasicStats!$B:$B,0),COLUMN()+1),INDEX(BasicStats!$A:$AH,MATCH($A334&amp;" NCAA",BasicStats!$B:$B,0),COLUMN()+1))</f>
        <v>19.3</v>
      </c>
      <c r="G334">
        <f>IFERROR(INDEX(BasicStats!$A:$AH,MATCH($A334,BasicStats!$B:$B,0),COLUMN()+1),INDEX(BasicStats!$A:$AH,MATCH($A334&amp;" NCAA",BasicStats!$B:$B,0),COLUMN()+1))</f>
        <v>7.82</v>
      </c>
      <c r="H334">
        <f>IFERROR(INDEX(BasicStats!$A:$AH,MATCH($A334,BasicStats!$B:$B,0),COLUMN()+1),INDEX(BasicStats!$A:$AH,MATCH($A334&amp;" NCAA",BasicStats!$B:$B,0),COLUMN()+1))</f>
        <v>12</v>
      </c>
      <c r="I334">
        <f>IFERROR(INDEX(BasicStats!$A:$AH,MATCH($A334,BasicStats!$B:$B,0),COLUMN()+1),INDEX(BasicStats!$A:$AH,MATCH($A334&amp;" NCAA",BasicStats!$B:$B,0),COLUMN()+1))</f>
        <v>6</v>
      </c>
      <c r="J334">
        <f>IFERROR(INDEX(BasicStats!$A:$AH,MATCH($A334,BasicStats!$B:$B,0),COLUMN()+1),INDEX(BasicStats!$A:$AH,MATCH($A334&amp;" NCAA",BasicStats!$B:$B,0),COLUMN()+1))</f>
        <v>14</v>
      </c>
      <c r="K334">
        <f>IFERROR(INDEX(BasicStats!$A:$AH,MATCH($A334,BasicStats!$B:$B,0),COLUMN()+1),INDEX(BasicStats!$A:$AH,MATCH($A334&amp;" NCAA",BasicStats!$B:$B,0),COLUMN()+1))</f>
        <v>2</v>
      </c>
      <c r="L334">
        <f>IFERROR(INDEX(BasicStats!$A:$AH,MATCH($A334,BasicStats!$B:$B,0),COLUMN()+1),INDEX(BasicStats!$A:$AH,MATCH($A334&amp;" NCAA",BasicStats!$B:$B,0),COLUMN()+1))</f>
        <v>5</v>
      </c>
      <c r="M334">
        <f>IFERROR(INDEX(BasicStats!$A:$AH,MATCH($A334,BasicStats!$B:$B,0),COLUMN()+1),INDEX(BasicStats!$A:$AH,MATCH($A334&amp;" NCAA",BasicStats!$B:$B,0),COLUMN()+1))</f>
        <v>5</v>
      </c>
      <c r="N334">
        <f>IFERROR(INDEX(BasicStats!$A:$AH,MATCH($A334,BasicStats!$B:$B,0),COLUMN()+1),INDEX(BasicStats!$A:$AH,MATCH($A334&amp;" NCAA",BasicStats!$B:$B,0),COLUMN()+1))</f>
        <v>2574</v>
      </c>
      <c r="O334">
        <f>IFERROR(INDEX(BasicStats!$A:$AH,MATCH($A334,BasicStats!$B:$B,0),COLUMN()+1),INDEX(BasicStats!$A:$AH,MATCH($A334&amp;" NCAA",BasicStats!$B:$B,0),COLUMN()+1))</f>
        <v>2172</v>
      </c>
      <c r="P334">
        <f>IFERROR(INDEX(BasicStats!$A:$AH,MATCH($A334,BasicStats!$B:$B,0),COLUMN()+1),INDEX(BasicStats!$A:$AH,MATCH($A334&amp;" NCAA",BasicStats!$B:$B,0),COLUMN()+1))</f>
        <v>0</v>
      </c>
      <c r="Q334">
        <f>IFERROR(INDEX(BasicStats!$A:$AH,MATCH($A334,BasicStats!$B:$B,0),COLUMN()+1),INDEX(BasicStats!$A:$AH,MATCH($A334&amp;" NCAA",BasicStats!$B:$B,0),COLUMN()+1))</f>
        <v>1410</v>
      </c>
      <c r="R334">
        <f>IFERROR(INDEX(BasicStats!$A:$AH,MATCH($A334,BasicStats!$B:$B,0),COLUMN()+1),INDEX(BasicStats!$A:$AH,MATCH($A334&amp;" NCAA",BasicStats!$B:$B,0),COLUMN()+1))</f>
        <v>893</v>
      </c>
      <c r="S334">
        <f>IFERROR(INDEX(BasicStats!$A:$AH,MATCH($A334,BasicStats!$B:$B,0),COLUMN()+1),INDEX(BasicStats!$A:$AH,MATCH($A334&amp;" NCAA",BasicStats!$B:$B,0),COLUMN()+1))</f>
        <v>1899</v>
      </c>
      <c r="T334">
        <f>IFERROR(INDEX(BasicStats!$A:$AH,MATCH($A334,BasicStats!$B:$B,0),COLUMN()+1),INDEX(BasicStats!$A:$AH,MATCH($A334&amp;" NCAA",BasicStats!$B:$B,0),COLUMN()+1))</f>
        <v>0.47</v>
      </c>
      <c r="U334">
        <f>IFERROR(INDEX(BasicStats!$A:$AH,MATCH($A334,BasicStats!$B:$B,0),COLUMN()+1),INDEX(BasicStats!$A:$AH,MATCH($A334&amp;" NCAA",BasicStats!$B:$B,0),COLUMN()+1))</f>
        <v>327</v>
      </c>
      <c r="V334">
        <f>IFERROR(INDEX(BasicStats!$A:$AH,MATCH($A334,BasicStats!$B:$B,0),COLUMN()+1),INDEX(BasicStats!$A:$AH,MATCH($A334&amp;" NCAA",BasicStats!$B:$B,0),COLUMN()+1))</f>
        <v>831</v>
      </c>
      <c r="W334">
        <f>IFERROR(INDEX(BasicStats!$A:$AH,MATCH($A334,BasicStats!$B:$B,0),COLUMN()+1),INDEX(BasicStats!$A:$AH,MATCH($A334&amp;" NCAA",BasicStats!$B:$B,0),COLUMN()+1))</f>
        <v>0.39400000000000002</v>
      </c>
      <c r="X334">
        <f>IFERROR(INDEX(BasicStats!$A:$AH,MATCH($A334,BasicStats!$B:$B,0),COLUMN()+1),INDEX(BasicStats!$A:$AH,MATCH($A334&amp;" NCAA",BasicStats!$B:$B,0),COLUMN()+1))</f>
        <v>461</v>
      </c>
      <c r="Y334">
        <f>IFERROR(INDEX(BasicStats!$A:$AH,MATCH($A334,BasicStats!$B:$B,0),COLUMN()+1),INDEX(BasicStats!$A:$AH,MATCH($A334&amp;" NCAA",BasicStats!$B:$B,0),COLUMN()+1))</f>
        <v>606</v>
      </c>
      <c r="Z334">
        <f>IFERROR(INDEX(BasicStats!$A:$AH,MATCH($A334,BasicStats!$B:$B,0),COLUMN()+1),INDEX(BasicStats!$A:$AH,MATCH($A334&amp;" NCAA",BasicStats!$B:$B,0),COLUMN()+1))</f>
        <v>0.76100000000000001</v>
      </c>
      <c r="AA334">
        <f>IFERROR(INDEX(BasicStats!$A:$AH,MATCH($A334,BasicStats!$B:$B,0),COLUMN()+1),INDEX(BasicStats!$A:$AH,MATCH($A334&amp;" NCAA",BasicStats!$B:$B,0),COLUMN()+1))</f>
        <v>310</v>
      </c>
      <c r="AB334">
        <f>IFERROR(INDEX(BasicStats!$A:$AH,MATCH($A334,BasicStats!$B:$B,0),COLUMN()+1),INDEX(BasicStats!$A:$AH,MATCH($A334&amp;" NCAA",BasicStats!$B:$B,0),COLUMN()+1))</f>
        <v>1142</v>
      </c>
      <c r="AC334">
        <f>IFERROR(INDEX(BasicStats!$A:$AH,MATCH($A334,BasicStats!$B:$B,0),COLUMN()+1),INDEX(BasicStats!$A:$AH,MATCH($A334&amp;" NCAA",BasicStats!$B:$B,0),COLUMN()+1))</f>
        <v>531</v>
      </c>
      <c r="AD334">
        <f>IFERROR(INDEX(BasicStats!$A:$AH,MATCH($A334,BasicStats!$B:$B,0),COLUMN()+1),INDEX(BasicStats!$A:$AH,MATCH($A334&amp;" NCAA",BasicStats!$B:$B,0),COLUMN()+1))</f>
        <v>236</v>
      </c>
      <c r="AE334">
        <f>IFERROR(INDEX(BasicStats!$A:$AH,MATCH($A334,BasicStats!$B:$B,0),COLUMN()+1),INDEX(BasicStats!$A:$AH,MATCH($A334&amp;" NCAA",BasicStats!$B:$B,0),COLUMN()+1))</f>
        <v>78</v>
      </c>
      <c r="AF334">
        <f>IFERROR(INDEX(BasicStats!$A:$AH,MATCH($A334,BasicStats!$B:$B,0),COLUMN()+1),INDEX(BasicStats!$A:$AH,MATCH($A334&amp;" NCAA",BasicStats!$B:$B,0),COLUMN()+1))</f>
        <v>392</v>
      </c>
      <c r="AG334" s="38">
        <f>IFERROR(INDEX(AdvancedStats!$A:$AD,MATCH($A334,AdvancedStats!$B:$B,0),COLUMN()-15),INDEX(AdvancedStats!$A:$AD,MATCH($A334&amp;" NCAA",AdvancedStats!$B:$B,0),COLUMN()-15))</f>
        <v>64.400000000000006</v>
      </c>
      <c r="AH334" s="38">
        <f>IFERROR(INDEX(AdvancedStats!$A:$AD,MATCH($A334,AdvancedStats!$B:$B,0),COLUMN()-15),INDEX(AdvancedStats!$A:$AD,MATCH($A334&amp;" NCAA",AdvancedStats!$B:$B,0),COLUMN()-15))</f>
        <v>113.3</v>
      </c>
      <c r="AI334" s="38">
        <f>IFERROR(INDEX(AdvancedStats!$A:$AD,MATCH($A334,AdvancedStats!$B:$B,0),COLUMN()-15),INDEX(AdvancedStats!$A:$AD,MATCH($A334&amp;" NCAA",AdvancedStats!$B:$B,0),COLUMN()-15))</f>
        <v>0.31900000000000001</v>
      </c>
      <c r="AJ334" s="38">
        <f>IFERROR(INDEX(AdvancedStats!$A:$AD,MATCH($A334,AdvancedStats!$B:$B,0),COLUMN()-15),INDEX(AdvancedStats!$A:$AD,MATCH($A334&amp;" NCAA",AdvancedStats!$B:$B,0),COLUMN()-15))</f>
        <v>0.438</v>
      </c>
      <c r="AK334" s="38">
        <f>IFERROR(INDEX(AdvancedStats!$A:$AD,MATCH($A334,AdvancedStats!$B:$B,0),COLUMN()-15),INDEX(AdvancedStats!$A:$AD,MATCH($A334&amp;" NCAA",AdvancedStats!$B:$B,0),COLUMN()-15))</f>
        <v>0.58899999999999997</v>
      </c>
      <c r="AL334" s="38">
        <f>IFERROR(INDEX(AdvancedStats!$A:$AD,MATCH($A334,AdvancedStats!$B:$B,0),COLUMN()-15),INDEX(AdvancedStats!$A:$AD,MATCH($A334&amp;" NCAA",AdvancedStats!$B:$B,0),COLUMN()-15))</f>
        <v>51.9</v>
      </c>
      <c r="AM334" s="38">
        <f>IFERROR(INDEX(AdvancedStats!$A:$AD,MATCH($A334,AdvancedStats!$B:$B,0),COLUMN()-15),INDEX(AdvancedStats!$A:$AD,MATCH($A334&amp;" NCAA",AdvancedStats!$B:$B,0),COLUMN()-15))</f>
        <v>59.5</v>
      </c>
      <c r="AN334" s="38">
        <f>IFERROR(INDEX(AdvancedStats!$A:$AD,MATCH($A334,AdvancedStats!$B:$B,0),COLUMN()-15),INDEX(AdvancedStats!$A:$AD,MATCH($A334&amp;" NCAA",AdvancedStats!$B:$B,0),COLUMN()-15))</f>
        <v>10.4</v>
      </c>
      <c r="AO334" s="38">
        <f>IFERROR(INDEX(AdvancedStats!$A:$AD,MATCH($A334,AdvancedStats!$B:$B,0),COLUMN()-15),INDEX(AdvancedStats!$A:$AD,MATCH($A334&amp;" NCAA",AdvancedStats!$B:$B,0),COLUMN()-15))</f>
        <v>8.4</v>
      </c>
      <c r="AP334" s="38">
        <f>IFERROR(INDEX(AdvancedStats!$A:$AD,MATCH($A334,AdvancedStats!$B:$B,0),COLUMN()-15),INDEX(AdvancedStats!$A:$AD,MATCH($A334&amp;" NCAA",AdvancedStats!$B:$B,0),COLUMN()-15))</f>
        <v>0.55600000000000005</v>
      </c>
      <c r="AQ334" s="38">
        <f>IFERROR(INDEX(AdvancedStats!$A:$AD,MATCH($A334,AdvancedStats!$B:$B,0),COLUMN()-15),INDEX(AdvancedStats!$A:$AD,MATCH($A334&amp;" NCAA",AdvancedStats!$B:$B,0),COLUMN()-15))</f>
        <v>15.2</v>
      </c>
      <c r="AR334" s="38">
        <f>IFERROR(INDEX(AdvancedStats!$A:$AD,MATCH($A334,AdvancedStats!$B:$B,0),COLUMN()-15),INDEX(AdvancedStats!$A:$AD,MATCH($A334&amp;" NCAA",AdvancedStats!$B:$B,0),COLUMN()-15))</f>
        <v>29.2</v>
      </c>
      <c r="AS334" s="38">
        <f>IFERROR(INDEX(AdvancedStats!$A:$AD,MATCH($A334,AdvancedStats!$B:$B,0),COLUMN()-15),INDEX(AdvancedStats!$A:$AD,MATCH($A334&amp;" NCAA",AdvancedStats!$B:$B,0),COLUMN()-15))</f>
        <v>0.24299999999999999</v>
      </c>
      <c r="AT334" s="39">
        <f>IFERROR(INDEX(AdvancedOpponentStats!$A:$AD,MATCH($A334,AdvancedOpponentStats!$B:$B,0),COLUMN()-27),INDEX(AdvancedOpponentStats!$A:$AD,MATCH($A334&amp;" NCAA",AdvancedOpponentStats!$B:$B,0),COLUMN()-27))</f>
        <v>95.6</v>
      </c>
      <c r="AU334" s="39">
        <f>IFERROR(INDEX(AdvancedOpponentStats!$A:$AD,MATCH($A334,AdvancedOpponentStats!$B:$B,0),COLUMN()-27),INDEX(AdvancedOpponentStats!$A:$AD,MATCH($A334&amp;" NCAA",AdvancedOpponentStats!$B:$B,0),COLUMN()-27))</f>
        <v>0.26300000000000001</v>
      </c>
      <c r="AV334" s="39">
        <f>IFERROR(INDEX(AdvancedOpponentStats!$A:$AD,MATCH($A334,AdvancedOpponentStats!$B:$B,0),COLUMN()-27),INDEX(AdvancedOpponentStats!$A:$AD,MATCH($A334&amp;" NCAA",AdvancedOpponentStats!$B:$B,0),COLUMN()-27))</f>
        <v>0.499</v>
      </c>
      <c r="AW334" s="39">
        <f>IFERROR(INDEX(AdvancedOpponentStats!$A:$AD,MATCH($A334,AdvancedOpponentStats!$B:$B,0),COLUMN()-27),INDEX(AdvancedOpponentStats!$A:$AD,MATCH($A334&amp;" NCAA",AdvancedOpponentStats!$B:$B,0),COLUMN()-27))</f>
        <v>0.52</v>
      </c>
      <c r="AX334" s="39">
        <f>IFERROR(INDEX(AdvancedOpponentStats!$A:$AD,MATCH($A334,AdvancedOpponentStats!$B:$B,0),COLUMN()-27),INDEX(AdvancedOpponentStats!$A:$AD,MATCH($A334&amp;" NCAA",AdvancedOpponentStats!$B:$B,0),COLUMN()-27))</f>
        <v>48.1</v>
      </c>
      <c r="AY334" s="39">
        <f>IFERROR(INDEX(AdvancedOpponentStats!$A:$AD,MATCH($A334,AdvancedOpponentStats!$B:$B,0),COLUMN()-27),INDEX(AdvancedOpponentStats!$A:$AD,MATCH($A334&amp;" NCAA",AdvancedOpponentStats!$B:$B,0),COLUMN()-27))</f>
        <v>56.5</v>
      </c>
      <c r="AZ334" s="39">
        <f>IFERROR(INDEX(AdvancedOpponentStats!$A:$AD,MATCH($A334,AdvancedOpponentStats!$B:$B,0),COLUMN()-27),INDEX(AdvancedOpponentStats!$A:$AD,MATCH($A334&amp;" NCAA",AdvancedOpponentStats!$B:$B,0),COLUMN()-27))</f>
        <v>7.7</v>
      </c>
      <c r="BA334" s="39">
        <f>IFERROR(INDEX(AdvancedOpponentStats!$A:$AD,MATCH($A334,AdvancedOpponentStats!$B:$B,0),COLUMN()-27),INDEX(AdvancedOpponentStats!$A:$AD,MATCH($A334&amp;" NCAA",AdvancedOpponentStats!$B:$B,0),COLUMN()-27))</f>
        <v>9.9</v>
      </c>
      <c r="BB334" s="39">
        <f>IFERROR(INDEX(AdvancedOpponentStats!$A:$AD,MATCH($A334,AdvancedOpponentStats!$B:$B,0),COLUMN()-27),INDEX(AdvancedOpponentStats!$A:$AD,MATCH($A334&amp;" NCAA",AdvancedOpponentStats!$B:$B,0),COLUMN()-27))</f>
        <v>0.49</v>
      </c>
      <c r="BC334" s="39">
        <f>IFERROR(INDEX(AdvancedOpponentStats!$A:$AD,MATCH($A334,AdvancedOpponentStats!$B:$B,0),COLUMN()-27),INDEX(AdvancedOpponentStats!$A:$AD,MATCH($A334&amp;" NCAA",AdvancedOpponentStats!$B:$B,0),COLUMN()-27))</f>
        <v>19</v>
      </c>
      <c r="BD334" s="39">
        <f>IFERROR(INDEX(AdvancedOpponentStats!$A:$AD,MATCH($A334,AdvancedOpponentStats!$B:$B,0),COLUMN()-27),INDEX(AdvancedOpponentStats!$A:$AD,MATCH($A334&amp;" NCAA",AdvancedOpponentStats!$B:$B,0),COLUMN()-27))</f>
        <v>27</v>
      </c>
      <c r="BE334" s="39">
        <f>IFERROR(INDEX(AdvancedOpponentStats!$A:$AD,MATCH($A334,AdvancedOpponentStats!$B:$B,0),COLUMN()-27),INDEX(AdvancedOpponentStats!$A:$AD,MATCH($A334&amp;" NCAA",AdvancedOpponentStats!$B:$B,0),COLUMN()-27))</f>
        <v>0.19</v>
      </c>
      <c r="BF334" s="41">
        <f>IFERROR(INDEX(TeamRankings!$A:$R,MATCH($A334,TeamRankings!$B:$B,0),COLUMN()-49),INDEX(TeamRankings!$A:$R,MATCH($A334&amp;" NCAA",TeamRankings!$B:$B,0),COLUMN()-49))</f>
        <v>11.49</v>
      </c>
      <c r="BG334" s="41">
        <f>IFERROR(INDEX(TeamRankings!$A:$R,MATCH($A334,TeamRankings!$B:$B,0),COLUMN()-48),INDEX(TeamRankings!$A:$R,MATCH($A334&amp;" NCAA",TeamRankings!$B:$B,0),COLUMN()-48))</f>
        <v>7.82</v>
      </c>
      <c r="BH334" s="41">
        <f>IFERROR(INDEX(TeamRankings!$A:$R,MATCH($A334,TeamRankings!$B:$B,0),COLUMN()-47),INDEX(TeamRankings!$A:$R,MATCH($A334&amp;" NCAA",TeamRankings!$B:$B,0),COLUMN()-47))</f>
        <v>6.53</v>
      </c>
      <c r="BI334" s="41">
        <f>IFERROR(INDEX(TeamRankings!$A:$R,MATCH($A334,TeamRankings!$B:$B,0),COLUMN()-47),INDEX(TeamRankings!$A:$R,MATCH($A334&amp;" NCAA",TeamRankings!$B:$B,0),COLUMN()-47))</f>
        <v>12.77</v>
      </c>
      <c r="BJ334" s="41">
        <f>IFERROR(INDEX(TeamRankings!$A:$R,MATCH($A334,TeamRankings!$B:$B,0),COLUMN()-47),INDEX(TeamRankings!$A:$R,MATCH($A334&amp;" NCAA",TeamRankings!$B:$B,0),COLUMN()-47))</f>
        <v>19.3</v>
      </c>
      <c r="BK334" s="41">
        <f>IFERROR(INDEX(TeamRankings!$A:$R,MATCH($A334,TeamRankings!$B:$B,0),COLUMN()-47),INDEX(TeamRankings!$A:$R,MATCH($A334&amp;" NCAA",TeamRankings!$B:$B,0),COLUMN()-47))</f>
        <v>119.81</v>
      </c>
      <c r="BL334" s="41">
        <f>IFERROR(INDEX(TeamRankings!$A:$R,MATCH($A334,TeamRankings!$B:$B,0),COLUMN()-47),INDEX(TeamRankings!$A:$R,MATCH($A334&amp;" NCAA",TeamRankings!$B:$B,0),COLUMN()-47))</f>
        <v>90.49</v>
      </c>
      <c r="BM334" s="41">
        <f>IFERROR(INDEX(TeamRankings!$A:$R,MATCH($A334,TeamRankings!$B:$B,0),COLUMN()-47),INDEX(TeamRankings!$A:$R,MATCH($A334&amp;" NCAA",TeamRankings!$B:$B,0),COLUMN()-47))</f>
        <v>29.32</v>
      </c>
      <c r="BN334">
        <f t="shared" si="93"/>
        <v>9</v>
      </c>
      <c r="BO334">
        <f t="shared" si="94"/>
        <v>22</v>
      </c>
      <c r="BP334">
        <f t="shared" si="80"/>
        <v>73.542857142857144</v>
      </c>
      <c r="BQ334" s="41" t="str">
        <f>INDEX(TeamRankings!$A:$R,MATCH($A334,TeamRankings!$B:$B,0),3)</f>
        <v>ACC</v>
      </c>
      <c r="BR334" s="40">
        <f t="shared" si="81"/>
        <v>17.700000000000003</v>
      </c>
      <c r="BS334" s="40">
        <f t="shared" si="82"/>
        <v>5.5999999999999994E-2</v>
      </c>
      <c r="BT334" s="40">
        <f t="shared" si="83"/>
        <v>-6.0999999999999999E-2</v>
      </c>
      <c r="BU334" s="40">
        <f t="shared" si="84"/>
        <v>6.899999999999995E-2</v>
      </c>
      <c r="BV334" s="40">
        <f t="shared" si="85"/>
        <v>3.7999999999999972</v>
      </c>
      <c r="BW334" s="40">
        <f t="shared" si="86"/>
        <v>3</v>
      </c>
      <c r="BX334" s="40">
        <f t="shared" si="87"/>
        <v>2.7</v>
      </c>
      <c r="BY334" s="40">
        <f t="shared" si="88"/>
        <v>-1.5</v>
      </c>
      <c r="BZ334" s="40">
        <f t="shared" si="89"/>
        <v>6.6000000000000059E-2</v>
      </c>
      <c r="CA334" s="40">
        <f t="shared" si="90"/>
        <v>-3.8000000000000007</v>
      </c>
      <c r="CB334" s="40">
        <f t="shared" si="91"/>
        <v>2.1999999999999993</v>
      </c>
      <c r="CC334" s="40">
        <f t="shared" si="92"/>
        <v>5.2999999999999992E-2</v>
      </c>
    </row>
    <row r="335" spans="1:81" x14ac:dyDescent="0.25">
      <c r="A335" t="s">
        <v>454</v>
      </c>
      <c r="B335">
        <f>IFERROR(INDEX(BasicStats!$A:$AH,MATCH($A335,BasicStats!$B:$B,0),COLUMN()+1),INDEX(BasicStats!$A:$AH,MATCH($A335&amp;" NCAA",BasicStats!$B:$B,0),COLUMN()+1))</f>
        <v>36</v>
      </c>
      <c r="C335">
        <f>IFERROR(INDEX(BasicStats!$A:$AH,MATCH($A335,BasicStats!$B:$B,0),COLUMN()+1),INDEX(BasicStats!$A:$AH,MATCH($A335&amp;" NCAA",BasicStats!$B:$B,0),COLUMN()+1))</f>
        <v>33</v>
      </c>
      <c r="D335">
        <f>IFERROR(INDEX(BasicStats!$A:$AH,MATCH($A335,BasicStats!$B:$B,0),COLUMN()+1),INDEX(BasicStats!$A:$AH,MATCH($A335&amp;" NCAA",BasicStats!$B:$B,0),COLUMN()+1))</f>
        <v>3</v>
      </c>
      <c r="E335">
        <f>IFERROR(INDEX(BasicStats!$A:$AH,MATCH($A335,BasicStats!$B:$B,0),COLUMN()+1),INDEX(BasicStats!$A:$AH,MATCH($A335&amp;" NCAA",BasicStats!$B:$B,0),COLUMN()+1))</f>
        <v>0.91700000000000004</v>
      </c>
      <c r="F335">
        <f>IFERROR(INDEX(BasicStats!$A:$AH,MATCH($A335,BasicStats!$B:$B,0),COLUMN()+1),INDEX(BasicStats!$A:$AH,MATCH($A335&amp;" NCAA",BasicStats!$B:$B,0),COLUMN()+1))</f>
        <v>25.42</v>
      </c>
      <c r="G335">
        <f>IFERROR(INDEX(BasicStats!$A:$AH,MATCH($A335,BasicStats!$B:$B,0),COLUMN()+1),INDEX(BasicStats!$A:$AH,MATCH($A335&amp;" NCAA",BasicStats!$B:$B,0),COLUMN()+1))</f>
        <v>9.5</v>
      </c>
      <c r="H335">
        <f>IFERROR(INDEX(BasicStats!$A:$AH,MATCH($A335,BasicStats!$B:$B,0),COLUMN()+1),INDEX(BasicStats!$A:$AH,MATCH($A335&amp;" NCAA",BasicStats!$B:$B,0),COLUMN()+1))</f>
        <v>16</v>
      </c>
      <c r="I335">
        <f>IFERROR(INDEX(BasicStats!$A:$AH,MATCH($A335,BasicStats!$B:$B,0),COLUMN()+1),INDEX(BasicStats!$A:$AH,MATCH($A335&amp;" NCAA",BasicStats!$B:$B,0),COLUMN()+1))</f>
        <v>2</v>
      </c>
      <c r="J335">
        <f>IFERROR(INDEX(BasicStats!$A:$AH,MATCH($A335,BasicStats!$B:$B,0),COLUMN()+1),INDEX(BasicStats!$A:$AH,MATCH($A335&amp;" NCAA",BasicStats!$B:$B,0),COLUMN()+1))</f>
        <v>15</v>
      </c>
      <c r="K335">
        <f>IFERROR(INDEX(BasicStats!$A:$AH,MATCH($A335,BasicStats!$B:$B,0),COLUMN()+1),INDEX(BasicStats!$A:$AH,MATCH($A335&amp;" NCAA",BasicStats!$B:$B,0),COLUMN()+1))</f>
        <v>1</v>
      </c>
      <c r="L335">
        <f>IFERROR(INDEX(BasicStats!$A:$AH,MATCH($A335,BasicStats!$B:$B,0),COLUMN()+1),INDEX(BasicStats!$A:$AH,MATCH($A335&amp;" NCAA",BasicStats!$B:$B,0),COLUMN()+1))</f>
        <v>10</v>
      </c>
      <c r="M335">
        <f>IFERROR(INDEX(BasicStats!$A:$AH,MATCH($A335,BasicStats!$B:$B,0),COLUMN()+1),INDEX(BasicStats!$A:$AH,MATCH($A335&amp;" NCAA",BasicStats!$B:$B,0),COLUMN()+1))</f>
        <v>1</v>
      </c>
      <c r="N335">
        <f>IFERROR(INDEX(BasicStats!$A:$AH,MATCH($A335,BasicStats!$B:$B,0),COLUMN()+1),INDEX(BasicStats!$A:$AH,MATCH($A335&amp;" NCAA",BasicStats!$B:$B,0),COLUMN()+1))</f>
        <v>2566</v>
      </c>
      <c r="O335">
        <f>IFERROR(INDEX(BasicStats!$A:$AH,MATCH($A335,BasicStats!$B:$B,0),COLUMN()+1),INDEX(BasicStats!$A:$AH,MATCH($A335&amp;" NCAA",BasicStats!$B:$B,0),COLUMN()+1))</f>
        <v>1993</v>
      </c>
      <c r="P335">
        <f>IFERROR(INDEX(BasicStats!$A:$AH,MATCH($A335,BasicStats!$B:$B,0),COLUMN()+1),INDEX(BasicStats!$A:$AH,MATCH($A335&amp;" NCAA",BasicStats!$B:$B,0),COLUMN()+1))</f>
        <v>0</v>
      </c>
      <c r="Q335">
        <f>IFERROR(INDEX(BasicStats!$A:$AH,MATCH($A335,BasicStats!$B:$B,0),COLUMN()+1),INDEX(BasicStats!$A:$AH,MATCH($A335&amp;" NCAA",BasicStats!$B:$B,0),COLUMN()+1))</f>
        <v>1450</v>
      </c>
      <c r="R335">
        <f>IFERROR(INDEX(BasicStats!$A:$AH,MATCH($A335,BasicStats!$B:$B,0),COLUMN()+1),INDEX(BasicStats!$A:$AH,MATCH($A335&amp;" NCAA",BasicStats!$B:$B,0),COLUMN()+1))</f>
        <v>922</v>
      </c>
      <c r="S335">
        <f>IFERROR(INDEX(BasicStats!$A:$AH,MATCH($A335,BasicStats!$B:$B,0),COLUMN()+1),INDEX(BasicStats!$A:$AH,MATCH($A335&amp;" NCAA",BasicStats!$B:$B,0),COLUMN()+1))</f>
        <v>1946</v>
      </c>
      <c r="T335">
        <f>IFERROR(INDEX(BasicStats!$A:$AH,MATCH($A335,BasicStats!$B:$B,0),COLUMN()+1),INDEX(BasicStats!$A:$AH,MATCH($A335&amp;" NCAA",BasicStats!$B:$B,0),COLUMN()+1))</f>
        <v>0.47399999999999998</v>
      </c>
      <c r="U335">
        <f>IFERROR(INDEX(BasicStats!$A:$AH,MATCH($A335,BasicStats!$B:$B,0),COLUMN()+1),INDEX(BasicStats!$A:$AH,MATCH($A335&amp;" NCAA",BasicStats!$B:$B,0),COLUMN()+1))</f>
        <v>303</v>
      </c>
      <c r="V335">
        <f>IFERROR(INDEX(BasicStats!$A:$AH,MATCH($A335,BasicStats!$B:$B,0),COLUMN()+1),INDEX(BasicStats!$A:$AH,MATCH($A335&amp;" NCAA",BasicStats!$B:$B,0),COLUMN()+1))</f>
        <v>769</v>
      </c>
      <c r="W335">
        <f>IFERROR(INDEX(BasicStats!$A:$AH,MATCH($A335,BasicStats!$B:$B,0),COLUMN()+1),INDEX(BasicStats!$A:$AH,MATCH($A335&amp;" NCAA",BasicStats!$B:$B,0),COLUMN()+1))</f>
        <v>0.39400000000000002</v>
      </c>
      <c r="X335">
        <f>IFERROR(INDEX(BasicStats!$A:$AH,MATCH($A335,BasicStats!$B:$B,0),COLUMN()+1),INDEX(BasicStats!$A:$AH,MATCH($A335&amp;" NCAA",BasicStats!$B:$B,0),COLUMN()+1))</f>
        <v>419</v>
      </c>
      <c r="Y335">
        <f>IFERROR(INDEX(BasicStats!$A:$AH,MATCH($A335,BasicStats!$B:$B,0),COLUMN()+1),INDEX(BasicStats!$A:$AH,MATCH($A335&amp;" NCAA",BasicStats!$B:$B,0),COLUMN()+1))</f>
        <v>563</v>
      </c>
      <c r="Z335">
        <f>IFERROR(INDEX(BasicStats!$A:$AH,MATCH($A335,BasicStats!$B:$B,0),COLUMN()+1),INDEX(BasicStats!$A:$AH,MATCH($A335&amp;" NCAA",BasicStats!$B:$B,0),COLUMN()+1))</f>
        <v>0.74399999999999999</v>
      </c>
      <c r="AA335">
        <f>IFERROR(INDEX(BasicStats!$A:$AH,MATCH($A335,BasicStats!$B:$B,0),COLUMN()+1),INDEX(BasicStats!$A:$AH,MATCH($A335&amp;" NCAA",BasicStats!$B:$B,0),COLUMN()+1))</f>
        <v>327</v>
      </c>
      <c r="AB335">
        <f>IFERROR(INDEX(BasicStats!$A:$AH,MATCH($A335,BasicStats!$B:$B,0),COLUMN()+1),INDEX(BasicStats!$A:$AH,MATCH($A335&amp;" NCAA",BasicStats!$B:$B,0),COLUMN()+1))</f>
        <v>1256</v>
      </c>
      <c r="AC335">
        <f>IFERROR(INDEX(BasicStats!$A:$AH,MATCH($A335,BasicStats!$B:$B,0),COLUMN()+1),INDEX(BasicStats!$A:$AH,MATCH($A335&amp;" NCAA",BasicStats!$B:$B,0),COLUMN()+1))</f>
        <v>514</v>
      </c>
      <c r="AD335">
        <f>IFERROR(INDEX(BasicStats!$A:$AH,MATCH($A335,BasicStats!$B:$B,0),COLUMN()+1),INDEX(BasicStats!$A:$AH,MATCH($A335&amp;" NCAA",BasicStats!$B:$B,0),COLUMN()+1))</f>
        <v>206</v>
      </c>
      <c r="AE335">
        <f>IFERROR(INDEX(BasicStats!$A:$AH,MATCH($A335,BasicStats!$B:$B,0),COLUMN()+1),INDEX(BasicStats!$A:$AH,MATCH($A335&amp;" NCAA",BasicStats!$B:$B,0),COLUMN()+1))</f>
        <v>137</v>
      </c>
      <c r="AF335">
        <f>IFERROR(INDEX(BasicStats!$A:$AH,MATCH($A335,BasicStats!$B:$B,0),COLUMN()+1),INDEX(BasicStats!$A:$AH,MATCH($A335&amp;" NCAA",BasicStats!$B:$B,0),COLUMN()+1))</f>
        <v>323</v>
      </c>
      <c r="AG335" s="38">
        <f>IFERROR(INDEX(AdvancedStats!$A:$AD,MATCH($A335,AdvancedStats!$B:$B,0),COLUMN()-15),INDEX(AdvancedStats!$A:$AD,MATCH($A335&amp;" NCAA",AdvancedStats!$B:$B,0),COLUMN()-15))</f>
        <v>60.8</v>
      </c>
      <c r="AH335" s="38">
        <f>IFERROR(INDEX(AdvancedStats!$A:$AD,MATCH($A335,AdvancedStats!$B:$B,0),COLUMN()-15),INDEX(AdvancedStats!$A:$AD,MATCH($A335&amp;" NCAA",AdvancedStats!$B:$B,0),COLUMN()-15))</f>
        <v>116.5</v>
      </c>
      <c r="AI335" s="38">
        <f>IFERROR(INDEX(AdvancedStats!$A:$AD,MATCH($A335,AdvancedStats!$B:$B,0),COLUMN()-15),INDEX(AdvancedStats!$A:$AD,MATCH($A335&amp;" NCAA",AdvancedStats!$B:$B,0),COLUMN()-15))</f>
        <v>0.28899999999999998</v>
      </c>
      <c r="AJ335" s="38">
        <f>IFERROR(INDEX(AdvancedStats!$A:$AD,MATCH($A335,AdvancedStats!$B:$B,0),COLUMN()-15),INDEX(AdvancedStats!$A:$AD,MATCH($A335&amp;" NCAA",AdvancedStats!$B:$B,0),COLUMN()-15))</f>
        <v>0.39500000000000002</v>
      </c>
      <c r="AK335" s="38">
        <f>IFERROR(INDEX(AdvancedStats!$A:$AD,MATCH($A335,AdvancedStats!$B:$B,0),COLUMN()-15),INDEX(AdvancedStats!$A:$AD,MATCH($A335&amp;" NCAA",AdvancedStats!$B:$B,0),COLUMN()-15))</f>
        <v>0.57999999999999996</v>
      </c>
      <c r="AL335" s="38">
        <f>IFERROR(INDEX(AdvancedStats!$A:$AD,MATCH($A335,AdvancedStats!$B:$B,0),COLUMN()-15),INDEX(AdvancedStats!$A:$AD,MATCH($A335&amp;" NCAA",AdvancedStats!$B:$B,0),COLUMN()-15))</f>
        <v>54.1</v>
      </c>
      <c r="AM335" s="38">
        <f>IFERROR(INDEX(AdvancedStats!$A:$AD,MATCH($A335,AdvancedStats!$B:$B,0),COLUMN()-15),INDEX(AdvancedStats!$A:$AD,MATCH($A335&amp;" NCAA",AdvancedStats!$B:$B,0),COLUMN()-15))</f>
        <v>55.7</v>
      </c>
      <c r="AN335" s="38">
        <f>IFERROR(INDEX(AdvancedStats!$A:$AD,MATCH($A335,AdvancedStats!$B:$B,0),COLUMN()-15),INDEX(AdvancedStats!$A:$AD,MATCH($A335&amp;" NCAA",AdvancedStats!$B:$B,0),COLUMN()-15))</f>
        <v>9.4</v>
      </c>
      <c r="AO335" s="38">
        <f>IFERROR(INDEX(AdvancedStats!$A:$AD,MATCH($A335,AdvancedStats!$B:$B,0),COLUMN()-15),INDEX(AdvancedStats!$A:$AD,MATCH($A335&amp;" NCAA",AdvancedStats!$B:$B,0),COLUMN()-15))</f>
        <v>12.6</v>
      </c>
      <c r="AP335" s="38">
        <f>IFERROR(INDEX(AdvancedStats!$A:$AD,MATCH($A335,AdvancedStats!$B:$B,0),COLUMN()-15),INDEX(AdvancedStats!$A:$AD,MATCH($A335&amp;" NCAA",AdvancedStats!$B:$B,0),COLUMN()-15))</f>
        <v>0.55200000000000005</v>
      </c>
      <c r="AQ335" s="38">
        <f>IFERROR(INDEX(AdvancedStats!$A:$AD,MATCH($A335,AdvancedStats!$B:$B,0),COLUMN()-15),INDEX(AdvancedStats!$A:$AD,MATCH($A335&amp;" NCAA",AdvancedStats!$B:$B,0),COLUMN()-15))</f>
        <v>12.7</v>
      </c>
      <c r="AR335" s="38">
        <f>IFERROR(INDEX(AdvancedStats!$A:$AD,MATCH($A335,AdvancedStats!$B:$B,0),COLUMN()-15),INDEX(AdvancedStats!$A:$AD,MATCH($A335&amp;" NCAA",AdvancedStats!$B:$B,0),COLUMN()-15))</f>
        <v>30.2</v>
      </c>
      <c r="AS335" s="38">
        <f>IFERROR(INDEX(AdvancedStats!$A:$AD,MATCH($A335,AdvancedStats!$B:$B,0),COLUMN()-15),INDEX(AdvancedStats!$A:$AD,MATCH($A335&amp;" NCAA",AdvancedStats!$B:$B,0),COLUMN()-15))</f>
        <v>0.215</v>
      </c>
      <c r="AT335" s="39">
        <f>IFERROR(INDEX(AdvancedOpponentStats!$A:$AD,MATCH($A335,AdvancedOpponentStats!$B:$B,0),COLUMN()-27),INDEX(AdvancedOpponentStats!$A:$AD,MATCH($A335&amp;" NCAA",AdvancedOpponentStats!$B:$B,0),COLUMN()-27))</f>
        <v>90.5</v>
      </c>
      <c r="AU335" s="39">
        <f>IFERROR(INDEX(AdvancedOpponentStats!$A:$AD,MATCH($A335,AdvancedOpponentStats!$B:$B,0),COLUMN()-27),INDEX(AdvancedOpponentStats!$A:$AD,MATCH($A335&amp;" NCAA",AdvancedOpponentStats!$B:$B,0),COLUMN()-27))</f>
        <v>0.26400000000000001</v>
      </c>
      <c r="AV335" s="39">
        <f>IFERROR(INDEX(AdvancedOpponentStats!$A:$AD,MATCH($A335,AdvancedOpponentStats!$B:$B,0),COLUMN()-27),INDEX(AdvancedOpponentStats!$A:$AD,MATCH($A335&amp;" NCAA",AdvancedOpponentStats!$B:$B,0),COLUMN()-27))</f>
        <v>0.41899999999999998</v>
      </c>
      <c r="AW335" s="39">
        <f>IFERROR(INDEX(AdvancedOpponentStats!$A:$AD,MATCH($A335,AdvancedOpponentStats!$B:$B,0),COLUMN()-27),INDEX(AdvancedOpponentStats!$A:$AD,MATCH($A335&amp;" NCAA",AdvancedOpponentStats!$B:$B,0),COLUMN()-27))</f>
        <v>0.47199999999999998</v>
      </c>
      <c r="AX335" s="39">
        <f>IFERROR(INDEX(AdvancedOpponentStats!$A:$AD,MATCH($A335,AdvancedOpponentStats!$B:$B,0),COLUMN()-27),INDEX(AdvancedOpponentStats!$A:$AD,MATCH($A335&amp;" NCAA",AdvancedOpponentStats!$B:$B,0),COLUMN()-27))</f>
        <v>45.9</v>
      </c>
      <c r="AY335" s="39">
        <f>IFERROR(INDEX(AdvancedOpponentStats!$A:$AD,MATCH($A335,AdvancedOpponentStats!$B:$B,0),COLUMN()-27),INDEX(AdvancedOpponentStats!$A:$AD,MATCH($A335&amp;" NCAA",AdvancedOpponentStats!$B:$B,0),COLUMN()-27))</f>
        <v>43.7</v>
      </c>
      <c r="AZ335" s="39">
        <f>IFERROR(INDEX(AdvancedOpponentStats!$A:$AD,MATCH($A335,AdvancedOpponentStats!$B:$B,0),COLUMN()-27),INDEX(AdvancedOpponentStats!$A:$AD,MATCH($A335&amp;" NCAA",AdvancedOpponentStats!$B:$B,0),COLUMN()-27))</f>
        <v>8.1999999999999993</v>
      </c>
      <c r="BA335" s="39">
        <f>IFERROR(INDEX(AdvancedOpponentStats!$A:$AD,MATCH($A335,AdvancedOpponentStats!$B:$B,0),COLUMN()-27),INDEX(AdvancedOpponentStats!$A:$AD,MATCH($A335&amp;" NCAA",AdvancedOpponentStats!$B:$B,0),COLUMN()-27))</f>
        <v>8.1999999999999993</v>
      </c>
      <c r="BB335" s="39">
        <f>IFERROR(INDEX(AdvancedOpponentStats!$A:$AD,MATCH($A335,AdvancedOpponentStats!$B:$B,0),COLUMN()-27),INDEX(AdvancedOpponentStats!$A:$AD,MATCH($A335&amp;" NCAA",AdvancedOpponentStats!$B:$B,0),COLUMN()-27))</f>
        <v>0.44400000000000001</v>
      </c>
      <c r="BC335" s="39">
        <f>IFERROR(INDEX(AdvancedOpponentStats!$A:$AD,MATCH($A335,AdvancedOpponentStats!$B:$B,0),COLUMN()-27),INDEX(AdvancedOpponentStats!$A:$AD,MATCH($A335&amp;" NCAA",AdvancedOpponentStats!$B:$B,0),COLUMN()-27))</f>
        <v>15.7</v>
      </c>
      <c r="BD335" s="39">
        <f>IFERROR(INDEX(AdvancedOpponentStats!$A:$AD,MATCH($A335,AdvancedOpponentStats!$B:$B,0),COLUMN()-27),INDEX(AdvancedOpponentStats!$A:$AD,MATCH($A335&amp;" NCAA",AdvancedOpponentStats!$B:$B,0),COLUMN()-27))</f>
        <v>25</v>
      </c>
      <c r="BE335" s="39">
        <f>IFERROR(INDEX(AdvancedOpponentStats!$A:$AD,MATCH($A335,AdvancedOpponentStats!$B:$B,0),COLUMN()-27),INDEX(AdvancedOpponentStats!$A:$AD,MATCH($A335&amp;" NCAA",AdvancedOpponentStats!$B:$B,0),COLUMN()-27))</f>
        <v>0.17299999999999999</v>
      </c>
      <c r="BF335" s="41">
        <f>IFERROR(INDEX(TeamRankings!$A:$R,MATCH($A335,TeamRankings!$B:$B,0),COLUMN()-49),INDEX(TeamRankings!$A:$R,MATCH($A335&amp;" NCAA",TeamRankings!$B:$B,0),COLUMN()-49))</f>
        <v>15.92</v>
      </c>
      <c r="BG335" s="41">
        <f>IFERROR(INDEX(TeamRankings!$A:$R,MATCH($A335,TeamRankings!$B:$B,0),COLUMN()-48),INDEX(TeamRankings!$A:$R,MATCH($A335&amp;" NCAA",TeamRankings!$B:$B,0),COLUMN()-48))</f>
        <v>9.5</v>
      </c>
      <c r="BH335" s="41">
        <f>IFERROR(INDEX(TeamRankings!$A:$R,MATCH($A335,TeamRankings!$B:$B,0),COLUMN()-47),INDEX(TeamRankings!$A:$R,MATCH($A335&amp;" NCAA",TeamRankings!$B:$B,0),COLUMN()-47))</f>
        <v>4.54</v>
      </c>
      <c r="BI335" s="41">
        <f>IFERROR(INDEX(TeamRankings!$A:$R,MATCH($A335,TeamRankings!$B:$B,0),COLUMN()-47),INDEX(TeamRankings!$A:$R,MATCH($A335&amp;" NCAA",TeamRankings!$B:$B,0),COLUMN()-47))</f>
        <v>20.88</v>
      </c>
      <c r="BJ335" s="41">
        <f>IFERROR(INDEX(TeamRankings!$A:$R,MATCH($A335,TeamRankings!$B:$B,0),COLUMN()-47),INDEX(TeamRankings!$A:$R,MATCH($A335&amp;" NCAA",TeamRankings!$B:$B,0),COLUMN()-47))</f>
        <v>25.42</v>
      </c>
      <c r="BK335" s="41">
        <f>IFERROR(INDEX(TeamRankings!$A:$R,MATCH($A335,TeamRankings!$B:$B,0),COLUMN()-47),INDEX(TeamRankings!$A:$R,MATCH($A335&amp;" NCAA",TeamRankings!$B:$B,0),COLUMN()-47))</f>
        <v>124.3</v>
      </c>
      <c r="BL335" s="41">
        <f>IFERROR(INDEX(TeamRankings!$A:$R,MATCH($A335,TeamRankings!$B:$B,0),COLUMN()-47),INDEX(TeamRankings!$A:$R,MATCH($A335&amp;" NCAA",TeamRankings!$B:$B,0),COLUMN()-47))</f>
        <v>84.64</v>
      </c>
      <c r="BM335" s="41">
        <f>IFERROR(INDEX(TeamRankings!$A:$R,MATCH($A335,TeamRankings!$B:$B,0),COLUMN()-47),INDEX(TeamRankings!$A:$R,MATCH($A335&amp;" NCAA",TeamRankings!$B:$B,0),COLUMN()-47))</f>
        <v>39.659999999999997</v>
      </c>
      <c r="BN335">
        <f t="shared" si="93"/>
        <v>2</v>
      </c>
      <c r="BO335">
        <f t="shared" si="94"/>
        <v>4</v>
      </c>
      <c r="BP335">
        <f t="shared" si="80"/>
        <v>71.277777777777771</v>
      </c>
      <c r="BQ335" s="41" t="str">
        <f>INDEX(TeamRankings!$A:$R,MATCH($A335,TeamRankings!$B:$B,0),3)</f>
        <v>ACC</v>
      </c>
      <c r="BR335" s="40">
        <f t="shared" si="81"/>
        <v>26</v>
      </c>
      <c r="BS335" s="40">
        <f t="shared" si="82"/>
        <v>2.4999999999999967E-2</v>
      </c>
      <c r="BT335" s="40">
        <f t="shared" si="83"/>
        <v>-2.3999999999999966E-2</v>
      </c>
      <c r="BU335" s="40">
        <f t="shared" si="84"/>
        <v>0.10799999999999998</v>
      </c>
      <c r="BV335" s="40">
        <f t="shared" si="85"/>
        <v>8.2000000000000028</v>
      </c>
      <c r="BW335" s="40">
        <f t="shared" si="86"/>
        <v>12</v>
      </c>
      <c r="BX335" s="40">
        <f t="shared" si="87"/>
        <v>1.2000000000000011</v>
      </c>
      <c r="BY335" s="40">
        <f t="shared" si="88"/>
        <v>4.4000000000000004</v>
      </c>
      <c r="BZ335" s="40">
        <f t="shared" si="89"/>
        <v>0.10800000000000004</v>
      </c>
      <c r="CA335" s="40">
        <f t="shared" si="90"/>
        <v>-3</v>
      </c>
      <c r="CB335" s="40">
        <f t="shared" si="91"/>
        <v>5.1999999999999993</v>
      </c>
      <c r="CC335" s="40">
        <f t="shared" si="92"/>
        <v>4.200000000000001E-2</v>
      </c>
    </row>
    <row r="336" spans="1:81" x14ac:dyDescent="0.25">
      <c r="A336" t="s">
        <v>455</v>
      </c>
      <c r="B336">
        <f>IFERROR(INDEX(BasicStats!$A:$AH,MATCH($A336,BasicStats!$B:$B,0),COLUMN()+1),INDEX(BasicStats!$A:$AH,MATCH($A336&amp;" NCAA",BasicStats!$B:$B,0),COLUMN()+1))</f>
        <v>30</v>
      </c>
      <c r="C336">
        <f>IFERROR(INDEX(BasicStats!$A:$AH,MATCH($A336,BasicStats!$B:$B,0),COLUMN()+1),INDEX(BasicStats!$A:$AH,MATCH($A336&amp;" NCAA",BasicStats!$B:$B,0),COLUMN()+1))</f>
        <v>13</v>
      </c>
      <c r="D336">
        <f>IFERROR(INDEX(BasicStats!$A:$AH,MATCH($A336,BasicStats!$B:$B,0),COLUMN()+1),INDEX(BasicStats!$A:$AH,MATCH($A336&amp;" NCAA",BasicStats!$B:$B,0),COLUMN()+1))</f>
        <v>17</v>
      </c>
      <c r="E336">
        <f>IFERROR(INDEX(BasicStats!$A:$AH,MATCH($A336,BasicStats!$B:$B,0),COLUMN()+1),INDEX(BasicStats!$A:$AH,MATCH($A336&amp;" NCAA",BasicStats!$B:$B,0),COLUMN()+1))</f>
        <v>0.433</v>
      </c>
      <c r="F336">
        <f>IFERROR(INDEX(BasicStats!$A:$AH,MATCH($A336,BasicStats!$B:$B,0),COLUMN()+1),INDEX(BasicStats!$A:$AH,MATCH($A336&amp;" NCAA",BasicStats!$B:$B,0),COLUMN()+1))</f>
        <v>-12.95</v>
      </c>
      <c r="G336">
        <f>IFERROR(INDEX(BasicStats!$A:$AH,MATCH($A336,BasicStats!$B:$B,0),COLUMN()+1),INDEX(BasicStats!$A:$AH,MATCH($A336&amp;" NCAA",BasicStats!$B:$B,0),COLUMN()+1))</f>
        <v>-7.59</v>
      </c>
      <c r="H336">
        <f>IFERROR(INDEX(BasicStats!$A:$AH,MATCH($A336,BasicStats!$B:$B,0),COLUMN()+1),INDEX(BasicStats!$A:$AH,MATCH($A336&amp;" NCAA",BasicStats!$B:$B,0),COLUMN()+1))</f>
        <v>8</v>
      </c>
      <c r="I336">
        <f>IFERROR(INDEX(BasicStats!$A:$AH,MATCH($A336,BasicStats!$B:$B,0),COLUMN()+1),INDEX(BasicStats!$A:$AH,MATCH($A336&amp;" NCAA",BasicStats!$B:$B,0),COLUMN()+1))</f>
        <v>10</v>
      </c>
      <c r="J336">
        <f>IFERROR(INDEX(BasicStats!$A:$AH,MATCH($A336,BasicStats!$B:$B,0),COLUMN()+1),INDEX(BasicStats!$A:$AH,MATCH($A336&amp;" NCAA",BasicStats!$B:$B,0),COLUMN()+1))</f>
        <v>7</v>
      </c>
      <c r="K336">
        <f>IFERROR(INDEX(BasicStats!$A:$AH,MATCH($A336,BasicStats!$B:$B,0),COLUMN()+1),INDEX(BasicStats!$A:$AH,MATCH($A336&amp;" NCAA",BasicStats!$B:$B,0),COLUMN()+1))</f>
        <v>7</v>
      </c>
      <c r="L336">
        <f>IFERROR(INDEX(BasicStats!$A:$AH,MATCH($A336,BasicStats!$B:$B,0),COLUMN()+1),INDEX(BasicStats!$A:$AH,MATCH($A336&amp;" NCAA",BasicStats!$B:$B,0),COLUMN()+1))</f>
        <v>6</v>
      </c>
      <c r="M336">
        <f>IFERROR(INDEX(BasicStats!$A:$AH,MATCH($A336,BasicStats!$B:$B,0),COLUMN()+1),INDEX(BasicStats!$A:$AH,MATCH($A336&amp;" NCAA",BasicStats!$B:$B,0),COLUMN()+1))</f>
        <v>10</v>
      </c>
      <c r="N336">
        <f>IFERROR(INDEX(BasicStats!$A:$AH,MATCH($A336,BasicStats!$B:$B,0),COLUMN()+1),INDEX(BasicStats!$A:$AH,MATCH($A336&amp;" NCAA",BasicStats!$B:$B,0),COLUMN()+1))</f>
        <v>1974</v>
      </c>
      <c r="O336">
        <f>IFERROR(INDEX(BasicStats!$A:$AH,MATCH($A336,BasicStats!$B:$B,0),COLUMN()+1),INDEX(BasicStats!$A:$AH,MATCH($A336&amp;" NCAA",BasicStats!$B:$B,0),COLUMN()+1))</f>
        <v>2044</v>
      </c>
      <c r="P336">
        <f>IFERROR(INDEX(BasicStats!$A:$AH,MATCH($A336,BasicStats!$B:$B,0),COLUMN()+1),INDEX(BasicStats!$A:$AH,MATCH($A336&amp;" NCAA",BasicStats!$B:$B,0),COLUMN()+1))</f>
        <v>0</v>
      </c>
      <c r="Q336">
        <f>IFERROR(INDEX(BasicStats!$A:$AH,MATCH($A336,BasicStats!$B:$B,0),COLUMN()+1),INDEX(BasicStats!$A:$AH,MATCH($A336&amp;" NCAA",BasicStats!$B:$B,0),COLUMN()+1))</f>
        <v>1205</v>
      </c>
      <c r="R336">
        <f>IFERROR(INDEX(BasicStats!$A:$AH,MATCH($A336,BasicStats!$B:$B,0),COLUMN()+1),INDEX(BasicStats!$A:$AH,MATCH($A336&amp;" NCAA",BasicStats!$B:$B,0),COLUMN()+1))</f>
        <v>655</v>
      </c>
      <c r="S336">
        <f>IFERROR(INDEX(BasicStats!$A:$AH,MATCH($A336,BasicStats!$B:$B,0),COLUMN()+1),INDEX(BasicStats!$A:$AH,MATCH($A336&amp;" NCAA",BasicStats!$B:$B,0),COLUMN()+1))</f>
        <v>1696</v>
      </c>
      <c r="T336">
        <f>IFERROR(INDEX(BasicStats!$A:$AH,MATCH($A336,BasicStats!$B:$B,0),COLUMN()+1),INDEX(BasicStats!$A:$AH,MATCH($A336&amp;" NCAA",BasicStats!$B:$B,0),COLUMN()+1))</f>
        <v>0.38600000000000001</v>
      </c>
      <c r="U336">
        <f>IFERROR(INDEX(BasicStats!$A:$AH,MATCH($A336,BasicStats!$B:$B,0),COLUMN()+1),INDEX(BasicStats!$A:$AH,MATCH($A336&amp;" NCAA",BasicStats!$B:$B,0),COLUMN()+1))</f>
        <v>236</v>
      </c>
      <c r="V336">
        <f>IFERROR(INDEX(BasicStats!$A:$AH,MATCH($A336,BasicStats!$B:$B,0),COLUMN()+1),INDEX(BasicStats!$A:$AH,MATCH($A336&amp;" NCAA",BasicStats!$B:$B,0),COLUMN()+1))</f>
        <v>773</v>
      </c>
      <c r="W336">
        <f>IFERROR(INDEX(BasicStats!$A:$AH,MATCH($A336,BasicStats!$B:$B,0),COLUMN()+1),INDEX(BasicStats!$A:$AH,MATCH($A336&amp;" NCAA",BasicStats!$B:$B,0),COLUMN()+1))</f>
        <v>0.30499999999999999</v>
      </c>
      <c r="X336">
        <f>IFERROR(INDEX(BasicStats!$A:$AH,MATCH($A336,BasicStats!$B:$B,0),COLUMN()+1),INDEX(BasicStats!$A:$AH,MATCH($A336&amp;" NCAA",BasicStats!$B:$B,0),COLUMN()+1))</f>
        <v>428</v>
      </c>
      <c r="Y336">
        <f>IFERROR(INDEX(BasicStats!$A:$AH,MATCH($A336,BasicStats!$B:$B,0),COLUMN()+1),INDEX(BasicStats!$A:$AH,MATCH($A336&amp;" NCAA",BasicStats!$B:$B,0),COLUMN()+1))</f>
        <v>575</v>
      </c>
      <c r="Z336">
        <f>IFERROR(INDEX(BasicStats!$A:$AH,MATCH($A336,BasicStats!$B:$B,0),COLUMN()+1),INDEX(BasicStats!$A:$AH,MATCH($A336&amp;" NCAA",BasicStats!$B:$B,0),COLUMN()+1))</f>
        <v>0.74399999999999999</v>
      </c>
      <c r="AA336">
        <f>IFERROR(INDEX(BasicStats!$A:$AH,MATCH($A336,BasicStats!$B:$B,0),COLUMN()+1),INDEX(BasicStats!$A:$AH,MATCH($A336&amp;" NCAA",BasicStats!$B:$B,0),COLUMN()+1))</f>
        <v>378</v>
      </c>
      <c r="AB336">
        <f>IFERROR(INDEX(BasicStats!$A:$AH,MATCH($A336,BasicStats!$B:$B,0),COLUMN()+1),INDEX(BasicStats!$A:$AH,MATCH($A336&amp;" NCAA",BasicStats!$B:$B,0),COLUMN()+1))</f>
        <v>1095</v>
      </c>
      <c r="AC336">
        <f>IFERROR(INDEX(BasicStats!$A:$AH,MATCH($A336,BasicStats!$B:$B,0),COLUMN()+1),INDEX(BasicStats!$A:$AH,MATCH($A336&amp;" NCAA",BasicStats!$B:$B,0),COLUMN()+1))</f>
        <v>351</v>
      </c>
      <c r="AD336">
        <f>IFERROR(INDEX(BasicStats!$A:$AH,MATCH($A336,BasicStats!$B:$B,0),COLUMN()+1),INDEX(BasicStats!$A:$AH,MATCH($A336&amp;" NCAA",BasicStats!$B:$B,0),COLUMN()+1))</f>
        <v>184</v>
      </c>
      <c r="AE336">
        <f>IFERROR(INDEX(BasicStats!$A:$AH,MATCH($A336,BasicStats!$B:$B,0),COLUMN()+1),INDEX(BasicStats!$A:$AH,MATCH($A336&amp;" NCAA",BasicStats!$B:$B,0),COLUMN()+1))</f>
        <v>108</v>
      </c>
      <c r="AF336">
        <f>IFERROR(INDEX(BasicStats!$A:$AH,MATCH($A336,BasicStats!$B:$B,0),COLUMN()+1),INDEX(BasicStats!$A:$AH,MATCH($A336&amp;" NCAA",BasicStats!$B:$B,0),COLUMN()+1))</f>
        <v>414</v>
      </c>
      <c r="AG336" s="38">
        <f>IFERROR(INDEX(AdvancedStats!$A:$AD,MATCH($A336,AdvancedStats!$B:$B,0),COLUMN()-15),INDEX(AdvancedStats!$A:$AD,MATCH($A336&amp;" NCAA",AdvancedStats!$B:$B,0),COLUMN()-15))</f>
        <v>66.400000000000006</v>
      </c>
      <c r="AH336" s="38">
        <f>IFERROR(INDEX(AdvancedStats!$A:$AD,MATCH($A336,AdvancedStats!$B:$B,0),COLUMN()-15),INDEX(AdvancedStats!$A:$AD,MATCH($A336&amp;" NCAA",AdvancedStats!$B:$B,0),COLUMN()-15))</f>
        <v>98.7</v>
      </c>
      <c r="AI336" s="38">
        <f>IFERROR(INDEX(AdvancedStats!$A:$AD,MATCH($A336,AdvancedStats!$B:$B,0),COLUMN()-15),INDEX(AdvancedStats!$A:$AD,MATCH($A336&amp;" NCAA",AdvancedStats!$B:$B,0),COLUMN()-15))</f>
        <v>0.33900000000000002</v>
      </c>
      <c r="AJ336" s="38">
        <f>IFERROR(INDEX(AdvancedStats!$A:$AD,MATCH($A336,AdvancedStats!$B:$B,0),COLUMN()-15),INDEX(AdvancedStats!$A:$AD,MATCH($A336&amp;" NCAA",AdvancedStats!$B:$B,0),COLUMN()-15))</f>
        <v>0.45600000000000002</v>
      </c>
      <c r="AK336" s="38">
        <f>IFERROR(INDEX(AdvancedStats!$A:$AD,MATCH($A336,AdvancedStats!$B:$B,0),COLUMN()-15),INDEX(AdvancedStats!$A:$AD,MATCH($A336&amp;" NCAA",AdvancedStats!$B:$B,0),COLUMN()-15))</f>
        <v>0.501</v>
      </c>
      <c r="AL336" s="38">
        <f>IFERROR(INDEX(AdvancedStats!$A:$AD,MATCH($A336,AdvancedStats!$B:$B,0),COLUMN()-15),INDEX(AdvancedStats!$A:$AD,MATCH($A336&amp;" NCAA",AdvancedStats!$B:$B,0),COLUMN()-15))</f>
        <v>52</v>
      </c>
      <c r="AM336" s="38">
        <f>IFERROR(INDEX(AdvancedStats!$A:$AD,MATCH($A336,AdvancedStats!$B:$B,0),COLUMN()-15),INDEX(AdvancedStats!$A:$AD,MATCH($A336&amp;" NCAA",AdvancedStats!$B:$B,0),COLUMN()-15))</f>
        <v>53.6</v>
      </c>
      <c r="AN336" s="38">
        <f>IFERROR(INDEX(AdvancedStats!$A:$AD,MATCH($A336,AdvancedStats!$B:$B,0),COLUMN()-15),INDEX(AdvancedStats!$A:$AD,MATCH($A336&amp;" NCAA",AdvancedStats!$B:$B,0),COLUMN()-15))</f>
        <v>9.1999999999999993</v>
      </c>
      <c r="AO336" s="38">
        <f>IFERROR(INDEX(AdvancedStats!$A:$AD,MATCH($A336,AdvancedStats!$B:$B,0),COLUMN()-15),INDEX(AdvancedStats!$A:$AD,MATCH($A336&amp;" NCAA",AdvancedStats!$B:$B,0),COLUMN()-15))</f>
        <v>12</v>
      </c>
      <c r="AP336" s="38">
        <f>IFERROR(INDEX(AdvancedStats!$A:$AD,MATCH($A336,AdvancedStats!$B:$B,0),COLUMN()-15),INDEX(AdvancedStats!$A:$AD,MATCH($A336&amp;" NCAA",AdvancedStats!$B:$B,0),COLUMN()-15))</f>
        <v>0.45600000000000002</v>
      </c>
      <c r="AQ336" s="38">
        <f>IFERROR(INDEX(AdvancedStats!$A:$AD,MATCH($A336,AdvancedStats!$B:$B,0),COLUMN()-15),INDEX(AdvancedStats!$A:$AD,MATCH($A336&amp;" NCAA",AdvancedStats!$B:$B,0),COLUMN()-15))</f>
        <v>17.399999999999999</v>
      </c>
      <c r="AR336" s="38">
        <f>IFERROR(INDEX(AdvancedStats!$A:$AD,MATCH($A336,AdvancedStats!$B:$B,0),COLUMN()-15),INDEX(AdvancedStats!$A:$AD,MATCH($A336&amp;" NCAA",AdvancedStats!$B:$B,0),COLUMN()-15))</f>
        <v>33.9</v>
      </c>
      <c r="AS336" s="38">
        <f>IFERROR(INDEX(AdvancedStats!$A:$AD,MATCH($A336,AdvancedStats!$B:$B,0),COLUMN()-15),INDEX(AdvancedStats!$A:$AD,MATCH($A336&amp;" NCAA",AdvancedStats!$B:$B,0),COLUMN()-15))</f>
        <v>0.252</v>
      </c>
      <c r="AT336" s="39">
        <f>IFERROR(INDEX(AdvancedOpponentStats!$A:$AD,MATCH($A336,AdvancedOpponentStats!$B:$B,0),COLUMN()-27),INDEX(AdvancedOpponentStats!$A:$AD,MATCH($A336&amp;" NCAA",AdvancedOpponentStats!$B:$B,0),COLUMN()-27))</f>
        <v>102.1</v>
      </c>
      <c r="AU336" s="39">
        <f>IFERROR(INDEX(AdvancedOpponentStats!$A:$AD,MATCH($A336,AdvancedOpponentStats!$B:$B,0),COLUMN()-27),INDEX(AdvancedOpponentStats!$A:$AD,MATCH($A336&amp;" NCAA",AdvancedOpponentStats!$B:$B,0),COLUMN()-27))</f>
        <v>0.46400000000000002</v>
      </c>
      <c r="AV336" s="39">
        <f>IFERROR(INDEX(AdvancedOpponentStats!$A:$AD,MATCH($A336,AdvancedOpponentStats!$B:$B,0),COLUMN()-27),INDEX(AdvancedOpponentStats!$A:$AD,MATCH($A336&amp;" NCAA",AdvancedOpponentStats!$B:$B,0),COLUMN()-27))</f>
        <v>0.41399999999999998</v>
      </c>
      <c r="AW336" s="39">
        <f>IFERROR(INDEX(AdvancedOpponentStats!$A:$AD,MATCH($A336,AdvancedOpponentStats!$B:$B,0),COLUMN()-27),INDEX(AdvancedOpponentStats!$A:$AD,MATCH($A336&amp;" NCAA",AdvancedOpponentStats!$B:$B,0),COLUMN()-27))</f>
        <v>0.54600000000000004</v>
      </c>
      <c r="AX336" s="39">
        <f>IFERROR(INDEX(AdvancedOpponentStats!$A:$AD,MATCH($A336,AdvancedOpponentStats!$B:$B,0),COLUMN()-27),INDEX(AdvancedOpponentStats!$A:$AD,MATCH($A336&amp;" NCAA",AdvancedOpponentStats!$B:$B,0),COLUMN()-27))</f>
        <v>48</v>
      </c>
      <c r="AY336" s="39">
        <f>IFERROR(INDEX(AdvancedOpponentStats!$A:$AD,MATCH($A336,AdvancedOpponentStats!$B:$B,0),COLUMN()-27),INDEX(AdvancedOpponentStats!$A:$AD,MATCH($A336&amp;" NCAA",AdvancedOpponentStats!$B:$B,0),COLUMN()-27))</f>
        <v>54.3</v>
      </c>
      <c r="AZ336" s="39">
        <f>IFERROR(INDEX(AdvancedOpponentStats!$A:$AD,MATCH($A336,AdvancedOpponentStats!$B:$B,0),COLUMN()-27),INDEX(AdvancedOpponentStats!$A:$AD,MATCH($A336&amp;" NCAA",AdvancedOpponentStats!$B:$B,0),COLUMN()-27))</f>
        <v>8.8000000000000007</v>
      </c>
      <c r="BA336" s="39">
        <f>IFERROR(INDEX(AdvancedOpponentStats!$A:$AD,MATCH($A336,AdvancedOpponentStats!$B:$B,0),COLUMN()-27),INDEX(AdvancedOpponentStats!$A:$AD,MATCH($A336&amp;" NCAA",AdvancedOpponentStats!$B:$B,0),COLUMN()-27))</f>
        <v>9.4</v>
      </c>
      <c r="BB336" s="39">
        <f>IFERROR(INDEX(AdvancedOpponentStats!$A:$AD,MATCH($A336,AdvancedOpponentStats!$B:$B,0),COLUMN()-27),INDEX(AdvancedOpponentStats!$A:$AD,MATCH($A336&amp;" NCAA",AdvancedOpponentStats!$B:$B,0),COLUMN()-27))</f>
        <v>0.502</v>
      </c>
      <c r="BC336" s="39">
        <f>IFERROR(INDEX(AdvancedOpponentStats!$A:$AD,MATCH($A336,AdvancedOpponentStats!$B:$B,0),COLUMN()-27),INDEX(AdvancedOpponentStats!$A:$AD,MATCH($A336&amp;" NCAA",AdvancedOpponentStats!$B:$B,0),COLUMN()-27))</f>
        <v>17.5</v>
      </c>
      <c r="BD336" s="39">
        <f>IFERROR(INDEX(AdvancedOpponentStats!$A:$AD,MATCH($A336,AdvancedOpponentStats!$B:$B,0),COLUMN()-27),INDEX(AdvancedOpponentStats!$A:$AD,MATCH($A336&amp;" NCAA",AdvancedOpponentStats!$B:$B,0),COLUMN()-27))</f>
        <v>27.6</v>
      </c>
      <c r="BE336" s="39">
        <f>IFERROR(INDEX(AdvancedOpponentStats!$A:$AD,MATCH($A336,AdvancedOpponentStats!$B:$B,0),COLUMN()-27),INDEX(AdvancedOpponentStats!$A:$AD,MATCH($A336&amp;" NCAA",AdvancedOpponentStats!$B:$B,0),COLUMN()-27))</f>
        <v>0.32900000000000001</v>
      </c>
      <c r="BF336" s="41">
        <f>IFERROR(INDEX(TeamRankings!$A:$R,MATCH($A336,TeamRankings!$B:$B,0),COLUMN()-49),INDEX(TeamRankings!$A:$R,MATCH($A336&amp;" NCAA",TeamRankings!$B:$B,0),COLUMN()-49))</f>
        <v>-2.33</v>
      </c>
      <c r="BG336" s="41">
        <f>IFERROR(INDEX(TeamRankings!$A:$R,MATCH($A336,TeamRankings!$B:$B,0),COLUMN()-48),INDEX(TeamRankings!$A:$R,MATCH($A336&amp;" NCAA",TeamRankings!$B:$B,0),COLUMN()-48))</f>
        <v>-7.59</v>
      </c>
      <c r="BH336" s="41">
        <f>IFERROR(INDEX(TeamRankings!$A:$R,MATCH($A336,TeamRankings!$B:$B,0),COLUMN()-47),INDEX(TeamRankings!$A:$R,MATCH($A336&amp;" NCAA",TeamRankings!$B:$B,0),COLUMN()-47))</f>
        <v>-13.38</v>
      </c>
      <c r="BI336" s="41">
        <f>IFERROR(INDEX(TeamRankings!$A:$R,MATCH($A336,TeamRankings!$B:$B,0),COLUMN()-47),INDEX(TeamRankings!$A:$R,MATCH($A336&amp;" NCAA",TeamRankings!$B:$B,0),COLUMN()-47))</f>
        <v>0.43</v>
      </c>
      <c r="BJ336" s="41">
        <f>IFERROR(INDEX(TeamRankings!$A:$R,MATCH($A336,TeamRankings!$B:$B,0),COLUMN()-47),INDEX(TeamRankings!$A:$R,MATCH($A336&amp;" NCAA",TeamRankings!$B:$B,0),COLUMN()-47))</f>
        <v>-12.95</v>
      </c>
      <c r="BK336" s="41">
        <f>IFERROR(INDEX(TeamRankings!$A:$R,MATCH($A336,TeamRankings!$B:$B,0),COLUMN()-47),INDEX(TeamRankings!$A:$R,MATCH($A336&amp;" NCAA",TeamRankings!$B:$B,0),COLUMN()-47))</f>
        <v>90.05</v>
      </c>
      <c r="BL336" s="41">
        <f>IFERROR(INDEX(TeamRankings!$A:$R,MATCH($A336,TeamRankings!$B:$B,0),COLUMN()-47),INDEX(TeamRankings!$A:$R,MATCH($A336&amp;" NCAA",TeamRankings!$B:$B,0),COLUMN()-47))</f>
        <v>108.11</v>
      </c>
      <c r="BM336" s="41">
        <f>IFERROR(INDEX(TeamRankings!$A:$R,MATCH($A336,TeamRankings!$B:$B,0),COLUMN()-47),INDEX(TeamRankings!$A:$R,MATCH($A336&amp;" NCAA",TeamRankings!$B:$B,0),COLUMN()-47))</f>
        <v>-18.059999999999999</v>
      </c>
      <c r="BN336">
        <f t="shared" si="93"/>
        <v>336</v>
      </c>
      <c r="BO336">
        <f t="shared" si="94"/>
        <v>256.5</v>
      </c>
      <c r="BP336">
        <f t="shared" si="80"/>
        <v>65.8</v>
      </c>
      <c r="BQ336" s="41" t="str">
        <f>INDEX(TeamRankings!$A:$R,MATCH($A336,TeamRankings!$B:$B,0),3)</f>
        <v>NEC</v>
      </c>
      <c r="BR336" s="40">
        <f t="shared" si="81"/>
        <v>-3.3999999999999915</v>
      </c>
      <c r="BS336" s="40">
        <f t="shared" si="82"/>
        <v>-0.125</v>
      </c>
      <c r="BT336" s="40">
        <f t="shared" si="83"/>
        <v>4.2000000000000037E-2</v>
      </c>
      <c r="BU336" s="40">
        <f t="shared" si="84"/>
        <v>-4.500000000000004E-2</v>
      </c>
      <c r="BV336" s="40">
        <f t="shared" si="85"/>
        <v>4</v>
      </c>
      <c r="BW336" s="40">
        <f t="shared" si="86"/>
        <v>-0.69999999999999574</v>
      </c>
      <c r="BX336" s="40">
        <f t="shared" si="87"/>
        <v>0.39999999999999858</v>
      </c>
      <c r="BY336" s="40">
        <f t="shared" si="88"/>
        <v>2.5999999999999996</v>
      </c>
      <c r="BZ336" s="40">
        <f t="shared" si="89"/>
        <v>-4.5999999999999985E-2</v>
      </c>
      <c r="CA336" s="40">
        <f t="shared" si="90"/>
        <v>-0.10000000000000142</v>
      </c>
      <c r="CB336" s="40">
        <f t="shared" si="91"/>
        <v>6.2999999999999972</v>
      </c>
      <c r="CC336" s="40">
        <f t="shared" si="92"/>
        <v>-7.7000000000000013E-2</v>
      </c>
    </row>
    <row r="337" spans="1:81" x14ac:dyDescent="0.25">
      <c r="A337" t="s">
        <v>456</v>
      </c>
      <c r="B337">
        <f>IFERROR(INDEX(BasicStats!$A:$AH,MATCH($A337,BasicStats!$B:$B,0),COLUMN()+1),INDEX(BasicStats!$A:$AH,MATCH($A337&amp;" NCAA",BasicStats!$B:$B,0),COLUMN()+1))</f>
        <v>31</v>
      </c>
      <c r="C337">
        <f>IFERROR(INDEX(BasicStats!$A:$AH,MATCH($A337,BasicStats!$B:$B,0),COLUMN()+1),INDEX(BasicStats!$A:$AH,MATCH($A337&amp;" NCAA",BasicStats!$B:$B,0),COLUMN()+1))</f>
        <v>11</v>
      </c>
      <c r="D337">
        <f>IFERROR(INDEX(BasicStats!$A:$AH,MATCH($A337,BasicStats!$B:$B,0),COLUMN()+1),INDEX(BasicStats!$A:$AH,MATCH($A337&amp;" NCAA",BasicStats!$B:$B,0),COLUMN()+1))</f>
        <v>20</v>
      </c>
      <c r="E337">
        <f>IFERROR(INDEX(BasicStats!$A:$AH,MATCH($A337,BasicStats!$B:$B,0),COLUMN()+1),INDEX(BasicStats!$A:$AH,MATCH($A337&amp;" NCAA",BasicStats!$B:$B,0),COLUMN()+1))</f>
        <v>0.35499999999999998</v>
      </c>
      <c r="F337">
        <f>IFERROR(INDEX(BasicStats!$A:$AH,MATCH($A337,BasicStats!$B:$B,0),COLUMN()+1),INDEX(BasicStats!$A:$AH,MATCH($A337&amp;" NCAA",BasicStats!$B:$B,0),COLUMN()+1))</f>
        <v>1.22</v>
      </c>
      <c r="G337">
        <f>IFERROR(INDEX(BasicStats!$A:$AH,MATCH($A337,BasicStats!$B:$B,0),COLUMN()+1),INDEX(BasicStats!$A:$AH,MATCH($A337&amp;" NCAA",BasicStats!$B:$B,0),COLUMN()+1))</f>
        <v>8.48</v>
      </c>
      <c r="H337">
        <f>IFERROR(INDEX(BasicStats!$A:$AH,MATCH($A337,BasicStats!$B:$B,0),COLUMN()+1),INDEX(BasicStats!$A:$AH,MATCH($A337&amp;" NCAA",BasicStats!$B:$B,0),COLUMN()+1))</f>
        <v>4</v>
      </c>
      <c r="I337">
        <f>IFERROR(INDEX(BasicStats!$A:$AH,MATCH($A337,BasicStats!$B:$B,0),COLUMN()+1),INDEX(BasicStats!$A:$AH,MATCH($A337&amp;" NCAA",BasicStats!$B:$B,0),COLUMN()+1))</f>
        <v>14</v>
      </c>
      <c r="J337">
        <f>IFERROR(INDEX(BasicStats!$A:$AH,MATCH($A337,BasicStats!$B:$B,0),COLUMN()+1),INDEX(BasicStats!$A:$AH,MATCH($A337&amp;" NCAA",BasicStats!$B:$B,0),COLUMN()+1))</f>
        <v>8</v>
      </c>
      <c r="K337">
        <f>IFERROR(INDEX(BasicStats!$A:$AH,MATCH($A337,BasicStats!$B:$B,0),COLUMN()+1),INDEX(BasicStats!$A:$AH,MATCH($A337&amp;" NCAA",BasicStats!$B:$B,0),COLUMN()+1))</f>
        <v>8</v>
      </c>
      <c r="L337">
        <f>IFERROR(INDEX(BasicStats!$A:$AH,MATCH($A337,BasicStats!$B:$B,0),COLUMN()+1),INDEX(BasicStats!$A:$AH,MATCH($A337&amp;" NCAA",BasicStats!$B:$B,0),COLUMN()+1))</f>
        <v>1</v>
      </c>
      <c r="M337">
        <f>IFERROR(INDEX(BasicStats!$A:$AH,MATCH($A337,BasicStats!$B:$B,0),COLUMN()+1),INDEX(BasicStats!$A:$AH,MATCH($A337&amp;" NCAA",BasicStats!$B:$B,0),COLUMN()+1))</f>
        <v>10</v>
      </c>
      <c r="N337">
        <f>IFERROR(INDEX(BasicStats!$A:$AH,MATCH($A337,BasicStats!$B:$B,0),COLUMN()+1),INDEX(BasicStats!$A:$AH,MATCH($A337&amp;" NCAA",BasicStats!$B:$B,0),COLUMN()+1))</f>
        <v>2119</v>
      </c>
      <c r="O337">
        <f>IFERROR(INDEX(BasicStats!$A:$AH,MATCH($A337,BasicStats!$B:$B,0),COLUMN()+1),INDEX(BasicStats!$A:$AH,MATCH($A337&amp;" NCAA",BasicStats!$B:$B,0),COLUMN()+1))</f>
        <v>2344</v>
      </c>
      <c r="P337">
        <f>IFERROR(INDEX(BasicStats!$A:$AH,MATCH($A337,BasicStats!$B:$B,0),COLUMN()+1),INDEX(BasicStats!$A:$AH,MATCH($A337&amp;" NCAA",BasicStats!$B:$B,0),COLUMN()+1))</f>
        <v>0</v>
      </c>
      <c r="Q337">
        <f>IFERROR(INDEX(BasicStats!$A:$AH,MATCH($A337,BasicStats!$B:$B,0),COLUMN()+1),INDEX(BasicStats!$A:$AH,MATCH($A337&amp;" NCAA",BasicStats!$B:$B,0),COLUMN()+1))</f>
        <v>1250</v>
      </c>
      <c r="R337">
        <f>IFERROR(INDEX(BasicStats!$A:$AH,MATCH($A337,BasicStats!$B:$B,0),COLUMN()+1),INDEX(BasicStats!$A:$AH,MATCH($A337&amp;" NCAA",BasicStats!$B:$B,0),COLUMN()+1))</f>
        <v>714</v>
      </c>
      <c r="S337">
        <f>IFERROR(INDEX(BasicStats!$A:$AH,MATCH($A337,BasicStats!$B:$B,0),COLUMN()+1),INDEX(BasicStats!$A:$AH,MATCH($A337&amp;" NCAA",BasicStats!$B:$B,0),COLUMN()+1))</f>
        <v>1812</v>
      </c>
      <c r="T337">
        <f>IFERROR(INDEX(BasicStats!$A:$AH,MATCH($A337,BasicStats!$B:$B,0),COLUMN()+1),INDEX(BasicStats!$A:$AH,MATCH($A337&amp;" NCAA",BasicStats!$B:$B,0),COLUMN()+1))</f>
        <v>0.39400000000000002</v>
      </c>
      <c r="U337">
        <f>IFERROR(INDEX(BasicStats!$A:$AH,MATCH($A337,BasicStats!$B:$B,0),COLUMN()+1),INDEX(BasicStats!$A:$AH,MATCH($A337&amp;" NCAA",BasicStats!$B:$B,0),COLUMN()+1))</f>
        <v>197</v>
      </c>
      <c r="V337">
        <f>IFERROR(INDEX(BasicStats!$A:$AH,MATCH($A337,BasicStats!$B:$B,0),COLUMN()+1),INDEX(BasicStats!$A:$AH,MATCH($A337&amp;" NCAA",BasicStats!$B:$B,0),COLUMN()+1))</f>
        <v>640</v>
      </c>
      <c r="W337">
        <f>IFERROR(INDEX(BasicStats!$A:$AH,MATCH($A337,BasicStats!$B:$B,0),COLUMN()+1),INDEX(BasicStats!$A:$AH,MATCH($A337&amp;" NCAA",BasicStats!$B:$B,0),COLUMN()+1))</f>
        <v>0.308</v>
      </c>
      <c r="X337">
        <f>IFERROR(INDEX(BasicStats!$A:$AH,MATCH($A337,BasicStats!$B:$B,0),COLUMN()+1),INDEX(BasicStats!$A:$AH,MATCH($A337&amp;" NCAA",BasicStats!$B:$B,0),COLUMN()+1))</f>
        <v>494</v>
      </c>
      <c r="Y337">
        <f>IFERROR(INDEX(BasicStats!$A:$AH,MATCH($A337,BasicStats!$B:$B,0),COLUMN()+1),INDEX(BasicStats!$A:$AH,MATCH($A337&amp;" NCAA",BasicStats!$B:$B,0),COLUMN()+1))</f>
        <v>681</v>
      </c>
      <c r="Z337">
        <f>IFERROR(INDEX(BasicStats!$A:$AH,MATCH($A337,BasicStats!$B:$B,0),COLUMN()+1),INDEX(BasicStats!$A:$AH,MATCH($A337&amp;" NCAA",BasicStats!$B:$B,0),COLUMN()+1))</f>
        <v>0.72499999999999998</v>
      </c>
      <c r="AA337">
        <f>IFERROR(INDEX(BasicStats!$A:$AH,MATCH($A337,BasicStats!$B:$B,0),COLUMN()+1),INDEX(BasicStats!$A:$AH,MATCH($A337&amp;" NCAA",BasicStats!$B:$B,0),COLUMN()+1))</f>
        <v>399</v>
      </c>
      <c r="AB337">
        <f>IFERROR(INDEX(BasicStats!$A:$AH,MATCH($A337,BasicStats!$B:$B,0),COLUMN()+1),INDEX(BasicStats!$A:$AH,MATCH($A337&amp;" NCAA",BasicStats!$B:$B,0),COLUMN()+1))</f>
        <v>1174</v>
      </c>
      <c r="AC337">
        <f>IFERROR(INDEX(BasicStats!$A:$AH,MATCH($A337,BasicStats!$B:$B,0),COLUMN()+1),INDEX(BasicStats!$A:$AH,MATCH($A337&amp;" NCAA",BasicStats!$B:$B,0),COLUMN()+1))</f>
        <v>329</v>
      </c>
      <c r="AD337">
        <f>IFERROR(INDEX(BasicStats!$A:$AH,MATCH($A337,BasicStats!$B:$B,0),COLUMN()+1),INDEX(BasicStats!$A:$AH,MATCH($A337&amp;" NCAA",BasicStats!$B:$B,0),COLUMN()+1))</f>
        <v>150</v>
      </c>
      <c r="AE337">
        <f>IFERROR(INDEX(BasicStats!$A:$AH,MATCH($A337,BasicStats!$B:$B,0),COLUMN()+1),INDEX(BasicStats!$A:$AH,MATCH($A337&amp;" NCAA",BasicStats!$B:$B,0),COLUMN()+1))</f>
        <v>77</v>
      </c>
      <c r="AF337">
        <f>IFERROR(INDEX(BasicStats!$A:$AH,MATCH($A337,BasicStats!$B:$B,0),COLUMN()+1),INDEX(BasicStats!$A:$AH,MATCH($A337&amp;" NCAA",BasicStats!$B:$B,0),COLUMN()+1))</f>
        <v>417</v>
      </c>
      <c r="AG337" s="38">
        <f>IFERROR(INDEX(AdvancedStats!$A:$AD,MATCH($A337,AdvancedStats!$B:$B,0),COLUMN()-15),INDEX(AdvancedStats!$A:$AD,MATCH($A337&amp;" NCAA",AdvancedStats!$B:$B,0),COLUMN()-15))</f>
        <v>68.8</v>
      </c>
      <c r="AH337" s="38">
        <f>IFERROR(INDEX(AdvancedStats!$A:$AD,MATCH($A337,AdvancedStats!$B:$B,0),COLUMN()-15),INDEX(AdvancedStats!$A:$AD,MATCH($A337&amp;" NCAA",AdvancedStats!$B:$B,0),COLUMN()-15))</f>
        <v>98.6</v>
      </c>
      <c r="AI337" s="38">
        <f>IFERROR(INDEX(AdvancedStats!$A:$AD,MATCH($A337,AdvancedStats!$B:$B,0),COLUMN()-15),INDEX(AdvancedStats!$A:$AD,MATCH($A337&amp;" NCAA",AdvancedStats!$B:$B,0),COLUMN()-15))</f>
        <v>0.376</v>
      </c>
      <c r="AJ337" s="38">
        <f>IFERROR(INDEX(AdvancedStats!$A:$AD,MATCH($A337,AdvancedStats!$B:$B,0),COLUMN()-15),INDEX(AdvancedStats!$A:$AD,MATCH($A337&amp;" NCAA",AdvancedStats!$B:$B,0),COLUMN()-15))</f>
        <v>0.35299999999999998</v>
      </c>
      <c r="AK337" s="38">
        <f>IFERROR(INDEX(AdvancedStats!$A:$AD,MATCH($A337,AdvancedStats!$B:$B,0),COLUMN()-15),INDEX(AdvancedStats!$A:$AD,MATCH($A337&amp;" NCAA",AdvancedStats!$B:$B,0),COLUMN()-15))</f>
        <v>0.496</v>
      </c>
      <c r="AL337" s="38">
        <f>IFERROR(INDEX(AdvancedStats!$A:$AD,MATCH($A337,AdvancedStats!$B:$B,0),COLUMN()-15),INDEX(AdvancedStats!$A:$AD,MATCH($A337&amp;" NCAA",AdvancedStats!$B:$B,0),COLUMN()-15))</f>
        <v>52.2</v>
      </c>
      <c r="AM337" s="38">
        <f>IFERROR(INDEX(AdvancedStats!$A:$AD,MATCH($A337,AdvancedStats!$B:$B,0),COLUMN()-15),INDEX(AdvancedStats!$A:$AD,MATCH($A337&amp;" NCAA",AdvancedStats!$B:$B,0),COLUMN()-15))</f>
        <v>46.1</v>
      </c>
      <c r="AN337" s="38">
        <f>IFERROR(INDEX(AdvancedStats!$A:$AD,MATCH($A337,AdvancedStats!$B:$B,0),COLUMN()-15),INDEX(AdvancedStats!$A:$AD,MATCH($A337&amp;" NCAA",AdvancedStats!$B:$B,0),COLUMN()-15))</f>
        <v>7</v>
      </c>
      <c r="AO337" s="38">
        <f>IFERROR(INDEX(AdvancedStats!$A:$AD,MATCH($A337,AdvancedStats!$B:$B,0),COLUMN()-15),INDEX(AdvancedStats!$A:$AD,MATCH($A337&amp;" NCAA",AdvancedStats!$B:$B,0),COLUMN()-15))</f>
        <v>7.2</v>
      </c>
      <c r="AP337" s="38">
        <f>IFERROR(INDEX(AdvancedStats!$A:$AD,MATCH($A337,AdvancedStats!$B:$B,0),COLUMN()-15),INDEX(AdvancedStats!$A:$AD,MATCH($A337&amp;" NCAA",AdvancedStats!$B:$B,0),COLUMN()-15))</f>
        <v>0.44800000000000001</v>
      </c>
      <c r="AQ337" s="38">
        <f>IFERROR(INDEX(AdvancedStats!$A:$AD,MATCH($A337,AdvancedStats!$B:$B,0),COLUMN()-15),INDEX(AdvancedStats!$A:$AD,MATCH($A337&amp;" NCAA",AdvancedStats!$B:$B,0),COLUMN()-15))</f>
        <v>16.3</v>
      </c>
      <c r="AR337" s="38">
        <f>IFERROR(INDEX(AdvancedStats!$A:$AD,MATCH($A337,AdvancedStats!$B:$B,0),COLUMN()-15),INDEX(AdvancedStats!$A:$AD,MATCH($A337&amp;" NCAA",AdvancedStats!$B:$B,0),COLUMN()-15))</f>
        <v>33.700000000000003</v>
      </c>
      <c r="AS337" s="38">
        <f>IFERROR(INDEX(AdvancedStats!$A:$AD,MATCH($A337,AdvancedStats!$B:$B,0),COLUMN()-15),INDEX(AdvancedStats!$A:$AD,MATCH($A337&amp;" NCAA",AdvancedStats!$B:$B,0),COLUMN()-15))</f>
        <v>0.27300000000000002</v>
      </c>
      <c r="AT337" s="39">
        <f>IFERROR(INDEX(AdvancedOpponentStats!$A:$AD,MATCH($A337,AdvancedOpponentStats!$B:$B,0),COLUMN()-27),INDEX(AdvancedOpponentStats!$A:$AD,MATCH($A337&amp;" NCAA",AdvancedOpponentStats!$B:$B,0),COLUMN()-27))</f>
        <v>109.1</v>
      </c>
      <c r="AU337" s="39">
        <f>IFERROR(INDEX(AdvancedOpponentStats!$A:$AD,MATCH($A337,AdvancedOpponentStats!$B:$B,0),COLUMN()-27),INDEX(AdvancedOpponentStats!$A:$AD,MATCH($A337&amp;" NCAA",AdvancedOpponentStats!$B:$B,0),COLUMN()-27))</f>
        <v>0.35199999999999998</v>
      </c>
      <c r="AV337" s="39">
        <f>IFERROR(INDEX(AdvancedOpponentStats!$A:$AD,MATCH($A337,AdvancedOpponentStats!$B:$B,0),COLUMN()-27),INDEX(AdvancedOpponentStats!$A:$AD,MATCH($A337&amp;" NCAA",AdvancedOpponentStats!$B:$B,0),COLUMN()-27))</f>
        <v>0.40300000000000002</v>
      </c>
      <c r="AW337" s="39">
        <f>IFERROR(INDEX(AdvancedOpponentStats!$A:$AD,MATCH($A337,AdvancedOpponentStats!$B:$B,0),COLUMN()-27),INDEX(AdvancedOpponentStats!$A:$AD,MATCH($A337&amp;" NCAA",AdvancedOpponentStats!$B:$B,0),COLUMN()-27))</f>
        <v>0.56200000000000006</v>
      </c>
      <c r="AX337" s="39">
        <f>IFERROR(INDEX(AdvancedOpponentStats!$A:$AD,MATCH($A337,AdvancedOpponentStats!$B:$B,0),COLUMN()-27),INDEX(AdvancedOpponentStats!$A:$AD,MATCH($A337&amp;" NCAA",AdvancedOpponentStats!$B:$B,0),COLUMN()-27))</f>
        <v>47.8</v>
      </c>
      <c r="AY337" s="39">
        <f>IFERROR(INDEX(AdvancedOpponentStats!$A:$AD,MATCH($A337,AdvancedOpponentStats!$B:$B,0),COLUMN()-27),INDEX(AdvancedOpponentStats!$A:$AD,MATCH($A337&amp;" NCAA",AdvancedOpponentStats!$B:$B,0),COLUMN()-27))</f>
        <v>56.6</v>
      </c>
      <c r="AZ337" s="39">
        <f>IFERROR(INDEX(AdvancedOpponentStats!$A:$AD,MATCH($A337,AdvancedOpponentStats!$B:$B,0),COLUMN()-27),INDEX(AdvancedOpponentStats!$A:$AD,MATCH($A337&amp;" NCAA",AdvancedOpponentStats!$B:$B,0),COLUMN()-27))</f>
        <v>10.199999999999999</v>
      </c>
      <c r="BA337" s="39">
        <f>IFERROR(INDEX(AdvancedOpponentStats!$A:$AD,MATCH($A337,AdvancedOpponentStats!$B:$B,0),COLUMN()-27),INDEX(AdvancedOpponentStats!$A:$AD,MATCH($A337&amp;" NCAA",AdvancedOpponentStats!$B:$B,0),COLUMN()-27))</f>
        <v>11.7</v>
      </c>
      <c r="BB337" s="39">
        <f>IFERROR(INDEX(AdvancedOpponentStats!$A:$AD,MATCH($A337,AdvancedOpponentStats!$B:$B,0),COLUMN()-27),INDEX(AdvancedOpponentStats!$A:$AD,MATCH($A337&amp;" NCAA",AdvancedOpponentStats!$B:$B,0),COLUMN()-27))</f>
        <v>0.53300000000000003</v>
      </c>
      <c r="BC337" s="39">
        <f>IFERROR(INDEX(AdvancedOpponentStats!$A:$AD,MATCH($A337,AdvancedOpponentStats!$B:$B,0),COLUMN()-27),INDEX(AdvancedOpponentStats!$A:$AD,MATCH($A337&amp;" NCAA",AdvancedOpponentStats!$B:$B,0),COLUMN()-27))</f>
        <v>14.2</v>
      </c>
      <c r="BD337" s="39">
        <f>IFERROR(INDEX(AdvancedOpponentStats!$A:$AD,MATCH($A337,AdvancedOpponentStats!$B:$B,0),COLUMN()-27),INDEX(AdvancedOpponentStats!$A:$AD,MATCH($A337&amp;" NCAA",AdvancedOpponentStats!$B:$B,0),COLUMN()-27))</f>
        <v>27.1</v>
      </c>
      <c r="BE337" s="39">
        <f>IFERROR(INDEX(AdvancedOpponentStats!$A:$AD,MATCH($A337,AdvancedOpponentStats!$B:$B,0),COLUMN()-27),INDEX(AdvancedOpponentStats!$A:$AD,MATCH($A337&amp;" NCAA",AdvancedOpponentStats!$B:$B,0),COLUMN()-27))</f>
        <v>0.245</v>
      </c>
      <c r="BF337" s="41">
        <f>IFERROR(INDEX(TeamRankings!$A:$R,MATCH($A337,TeamRankings!$B:$B,0),COLUMN()-49),INDEX(TeamRankings!$A:$R,MATCH($A337&amp;" NCAA",TeamRankings!$B:$B,0),COLUMN()-49))</f>
        <v>-7.26</v>
      </c>
      <c r="BG337" s="41">
        <f>IFERROR(INDEX(TeamRankings!$A:$R,MATCH($A337,TeamRankings!$B:$B,0),COLUMN()-48),INDEX(TeamRankings!$A:$R,MATCH($A337&amp;" NCAA",TeamRankings!$B:$B,0),COLUMN()-48))</f>
        <v>8.48</v>
      </c>
      <c r="BH337" s="41">
        <f>IFERROR(INDEX(TeamRankings!$A:$R,MATCH($A337,TeamRankings!$B:$B,0),COLUMN()-47),INDEX(TeamRankings!$A:$R,MATCH($A337&amp;" NCAA",TeamRankings!$B:$B,0),COLUMN()-47))</f>
        <v>0.78</v>
      </c>
      <c r="BI337" s="41">
        <f>IFERROR(INDEX(TeamRankings!$A:$R,MATCH($A337,TeamRankings!$B:$B,0),COLUMN()-47),INDEX(TeamRankings!$A:$R,MATCH($A337&amp;" NCAA",TeamRankings!$B:$B,0),COLUMN()-47))</f>
        <v>0.45</v>
      </c>
      <c r="BJ337" s="41">
        <f>IFERROR(INDEX(TeamRankings!$A:$R,MATCH($A337,TeamRankings!$B:$B,0),COLUMN()-47),INDEX(TeamRankings!$A:$R,MATCH($A337&amp;" NCAA",TeamRankings!$B:$B,0),COLUMN()-47))</f>
        <v>1.22</v>
      </c>
      <c r="BK337" s="41">
        <f>IFERROR(INDEX(TeamRankings!$A:$R,MATCH($A337,TeamRankings!$B:$B,0),COLUMN()-47),INDEX(TeamRankings!$A:$R,MATCH($A337&amp;" NCAA",TeamRankings!$B:$B,0),COLUMN()-47))</f>
        <v>104.6</v>
      </c>
      <c r="BL337" s="41">
        <f>IFERROR(INDEX(TeamRankings!$A:$R,MATCH($A337,TeamRankings!$B:$B,0),COLUMN()-47),INDEX(TeamRankings!$A:$R,MATCH($A337&amp;" NCAA",TeamRankings!$B:$B,0),COLUMN()-47))</f>
        <v>102.32</v>
      </c>
      <c r="BM337" s="41">
        <f>IFERROR(INDEX(TeamRankings!$A:$R,MATCH($A337,TeamRankings!$B:$B,0),COLUMN()-47),INDEX(TeamRankings!$A:$R,MATCH($A337&amp;" NCAA",TeamRankings!$B:$B,0),COLUMN()-47))</f>
        <v>2.2799999999999998</v>
      </c>
      <c r="BN337">
        <f t="shared" si="93"/>
        <v>149</v>
      </c>
      <c r="BO337">
        <f t="shared" si="94"/>
        <v>150</v>
      </c>
      <c r="BP337">
        <f t="shared" si="80"/>
        <v>68.354838709677423</v>
      </c>
      <c r="BQ337" s="41" t="str">
        <f>INDEX(TeamRankings!$A:$R,MATCH($A337,TeamRankings!$B:$B,0),3)</f>
        <v>ACC</v>
      </c>
      <c r="BR337" s="40">
        <f t="shared" si="81"/>
        <v>-10.5</v>
      </c>
      <c r="BS337" s="40">
        <f t="shared" si="82"/>
        <v>2.4000000000000021E-2</v>
      </c>
      <c r="BT337" s="40">
        <f t="shared" si="83"/>
        <v>-5.0000000000000044E-2</v>
      </c>
      <c r="BU337" s="40">
        <f t="shared" si="84"/>
        <v>-6.6000000000000059E-2</v>
      </c>
      <c r="BV337" s="40">
        <f t="shared" si="85"/>
        <v>4.4000000000000057</v>
      </c>
      <c r="BW337" s="40">
        <f t="shared" si="86"/>
        <v>-10.5</v>
      </c>
      <c r="BX337" s="40">
        <f t="shared" si="87"/>
        <v>-3.1999999999999993</v>
      </c>
      <c r="BY337" s="40">
        <f t="shared" si="88"/>
        <v>-4.4999999999999991</v>
      </c>
      <c r="BZ337" s="40">
        <f t="shared" si="89"/>
        <v>-8.500000000000002E-2</v>
      </c>
      <c r="CA337" s="40">
        <f t="shared" si="90"/>
        <v>2.1000000000000014</v>
      </c>
      <c r="CB337" s="40">
        <f t="shared" si="91"/>
        <v>6.6000000000000014</v>
      </c>
      <c r="CC337" s="40">
        <f t="shared" si="92"/>
        <v>2.8000000000000025E-2</v>
      </c>
    </row>
    <row r="338" spans="1:81" x14ac:dyDescent="0.25">
      <c r="A338" t="s">
        <v>457</v>
      </c>
      <c r="B338">
        <f>IFERROR(INDEX(BasicStats!$A:$AH,MATCH($A338,BasicStats!$B:$B,0),COLUMN()+1),INDEX(BasicStats!$A:$AH,MATCH($A338&amp;" NCAA",BasicStats!$B:$B,0),COLUMN()+1))</f>
        <v>32</v>
      </c>
      <c r="C338">
        <f>IFERROR(INDEX(BasicStats!$A:$AH,MATCH($A338,BasicStats!$B:$B,0),COLUMN()+1),INDEX(BasicStats!$A:$AH,MATCH($A338&amp;" NCAA",BasicStats!$B:$B,0),COLUMN()+1))</f>
        <v>11</v>
      </c>
      <c r="D338">
        <f>IFERROR(INDEX(BasicStats!$A:$AH,MATCH($A338,BasicStats!$B:$B,0),COLUMN()+1),INDEX(BasicStats!$A:$AH,MATCH($A338&amp;" NCAA",BasicStats!$B:$B,0),COLUMN()+1))</f>
        <v>21</v>
      </c>
      <c r="E338">
        <f>IFERROR(INDEX(BasicStats!$A:$AH,MATCH($A338,BasicStats!$B:$B,0),COLUMN()+1),INDEX(BasicStats!$A:$AH,MATCH($A338&amp;" NCAA",BasicStats!$B:$B,0),COLUMN()+1))</f>
        <v>0.34399999999999997</v>
      </c>
      <c r="F338">
        <f>IFERROR(INDEX(BasicStats!$A:$AH,MATCH($A338,BasicStats!$B:$B,0),COLUMN()+1),INDEX(BasicStats!$A:$AH,MATCH($A338&amp;" NCAA",BasicStats!$B:$B,0),COLUMN()+1))</f>
        <v>-1.65</v>
      </c>
      <c r="G338">
        <f>IFERROR(INDEX(BasicStats!$A:$AH,MATCH($A338,BasicStats!$B:$B,0),COLUMN()+1),INDEX(BasicStats!$A:$AH,MATCH($A338&amp;" NCAA",BasicStats!$B:$B,0),COLUMN()+1))</f>
        <v>2.2200000000000002</v>
      </c>
      <c r="H338">
        <f>IFERROR(INDEX(BasicStats!$A:$AH,MATCH($A338,BasicStats!$B:$B,0),COLUMN()+1),INDEX(BasicStats!$A:$AH,MATCH($A338&amp;" NCAA",BasicStats!$B:$B,0),COLUMN()+1))</f>
        <v>4</v>
      </c>
      <c r="I338">
        <f>IFERROR(INDEX(BasicStats!$A:$AH,MATCH($A338,BasicStats!$B:$B,0),COLUMN()+1),INDEX(BasicStats!$A:$AH,MATCH($A338&amp;" NCAA",BasicStats!$B:$B,0),COLUMN()+1))</f>
        <v>14</v>
      </c>
      <c r="J338">
        <f>IFERROR(INDEX(BasicStats!$A:$AH,MATCH($A338,BasicStats!$B:$B,0),COLUMN()+1),INDEX(BasicStats!$A:$AH,MATCH($A338&amp;" NCAA",BasicStats!$B:$B,0),COLUMN()+1))</f>
        <v>9</v>
      </c>
      <c r="K338">
        <f>IFERROR(INDEX(BasicStats!$A:$AH,MATCH($A338,BasicStats!$B:$B,0),COLUMN()+1),INDEX(BasicStats!$A:$AH,MATCH($A338&amp;" NCAA",BasicStats!$B:$B,0),COLUMN()+1))</f>
        <v>7</v>
      </c>
      <c r="L338">
        <f>IFERROR(INDEX(BasicStats!$A:$AH,MATCH($A338,BasicStats!$B:$B,0),COLUMN()+1),INDEX(BasicStats!$A:$AH,MATCH($A338&amp;" NCAA",BasicStats!$B:$B,0),COLUMN()+1))</f>
        <v>2</v>
      </c>
      <c r="M338">
        <f>IFERROR(INDEX(BasicStats!$A:$AH,MATCH($A338,BasicStats!$B:$B,0),COLUMN()+1),INDEX(BasicStats!$A:$AH,MATCH($A338&amp;" NCAA",BasicStats!$B:$B,0),COLUMN()+1))</f>
        <v>8</v>
      </c>
      <c r="N338">
        <f>IFERROR(INDEX(BasicStats!$A:$AH,MATCH($A338,BasicStats!$B:$B,0),COLUMN()+1),INDEX(BasicStats!$A:$AH,MATCH($A338&amp;" NCAA",BasicStats!$B:$B,0),COLUMN()+1))</f>
        <v>2393</v>
      </c>
      <c r="O338">
        <f>IFERROR(INDEX(BasicStats!$A:$AH,MATCH($A338,BasicStats!$B:$B,0),COLUMN()+1),INDEX(BasicStats!$A:$AH,MATCH($A338&amp;" NCAA",BasicStats!$B:$B,0),COLUMN()+1))</f>
        <v>2517</v>
      </c>
      <c r="P338">
        <f>IFERROR(INDEX(BasicStats!$A:$AH,MATCH($A338,BasicStats!$B:$B,0),COLUMN()+1),INDEX(BasicStats!$A:$AH,MATCH($A338&amp;" NCAA",BasicStats!$B:$B,0),COLUMN()+1))</f>
        <v>0</v>
      </c>
      <c r="Q338">
        <f>IFERROR(INDEX(BasicStats!$A:$AH,MATCH($A338,BasicStats!$B:$B,0),COLUMN()+1),INDEX(BasicStats!$A:$AH,MATCH($A338&amp;" NCAA",BasicStats!$B:$B,0),COLUMN()+1))</f>
        <v>1280</v>
      </c>
      <c r="R338">
        <f>IFERROR(INDEX(BasicStats!$A:$AH,MATCH($A338,BasicStats!$B:$B,0),COLUMN()+1),INDEX(BasicStats!$A:$AH,MATCH($A338&amp;" NCAA",BasicStats!$B:$B,0),COLUMN()+1))</f>
        <v>833</v>
      </c>
      <c r="S338">
        <f>IFERROR(INDEX(BasicStats!$A:$AH,MATCH($A338,BasicStats!$B:$B,0),COLUMN()+1),INDEX(BasicStats!$A:$AH,MATCH($A338&amp;" NCAA",BasicStats!$B:$B,0),COLUMN()+1))</f>
        <v>1861</v>
      </c>
      <c r="T338">
        <f>IFERROR(INDEX(BasicStats!$A:$AH,MATCH($A338,BasicStats!$B:$B,0),COLUMN()+1),INDEX(BasicStats!$A:$AH,MATCH($A338&amp;" NCAA",BasicStats!$B:$B,0),COLUMN()+1))</f>
        <v>0.44800000000000001</v>
      </c>
      <c r="U338">
        <f>IFERROR(INDEX(BasicStats!$A:$AH,MATCH($A338,BasicStats!$B:$B,0),COLUMN()+1),INDEX(BasicStats!$A:$AH,MATCH($A338&amp;" NCAA",BasicStats!$B:$B,0),COLUMN()+1))</f>
        <v>301</v>
      </c>
      <c r="V338">
        <f>IFERROR(INDEX(BasicStats!$A:$AH,MATCH($A338,BasicStats!$B:$B,0),COLUMN()+1),INDEX(BasicStats!$A:$AH,MATCH($A338&amp;" NCAA",BasicStats!$B:$B,0),COLUMN()+1))</f>
        <v>828</v>
      </c>
      <c r="W338">
        <f>IFERROR(INDEX(BasicStats!$A:$AH,MATCH($A338,BasicStats!$B:$B,0),COLUMN()+1),INDEX(BasicStats!$A:$AH,MATCH($A338&amp;" NCAA",BasicStats!$B:$B,0),COLUMN()+1))</f>
        <v>0.36399999999999999</v>
      </c>
      <c r="X338">
        <f>IFERROR(INDEX(BasicStats!$A:$AH,MATCH($A338,BasicStats!$B:$B,0),COLUMN()+1),INDEX(BasicStats!$A:$AH,MATCH($A338&amp;" NCAA",BasicStats!$B:$B,0),COLUMN()+1))</f>
        <v>426</v>
      </c>
      <c r="Y338">
        <f>IFERROR(INDEX(BasicStats!$A:$AH,MATCH($A338,BasicStats!$B:$B,0),COLUMN()+1),INDEX(BasicStats!$A:$AH,MATCH($A338&amp;" NCAA",BasicStats!$B:$B,0),COLUMN()+1))</f>
        <v>564</v>
      </c>
      <c r="Z338">
        <f>IFERROR(INDEX(BasicStats!$A:$AH,MATCH($A338,BasicStats!$B:$B,0),COLUMN()+1),INDEX(BasicStats!$A:$AH,MATCH($A338&amp;" NCAA",BasicStats!$B:$B,0),COLUMN()+1))</f>
        <v>0.755</v>
      </c>
      <c r="AA338">
        <f>IFERROR(INDEX(BasicStats!$A:$AH,MATCH($A338,BasicStats!$B:$B,0),COLUMN()+1),INDEX(BasicStats!$A:$AH,MATCH($A338&amp;" NCAA",BasicStats!$B:$B,0),COLUMN()+1))</f>
        <v>276</v>
      </c>
      <c r="AB338">
        <f>IFERROR(INDEX(BasicStats!$A:$AH,MATCH($A338,BasicStats!$B:$B,0),COLUMN()+1),INDEX(BasicStats!$A:$AH,MATCH($A338&amp;" NCAA",BasicStats!$B:$B,0),COLUMN()+1))</f>
        <v>1076</v>
      </c>
      <c r="AC338">
        <f>IFERROR(INDEX(BasicStats!$A:$AH,MATCH($A338,BasicStats!$B:$B,0),COLUMN()+1),INDEX(BasicStats!$A:$AH,MATCH($A338&amp;" NCAA",BasicStats!$B:$B,0),COLUMN()+1))</f>
        <v>476</v>
      </c>
      <c r="AD338">
        <f>IFERROR(INDEX(BasicStats!$A:$AH,MATCH($A338,BasicStats!$B:$B,0),COLUMN()+1),INDEX(BasicStats!$A:$AH,MATCH($A338&amp;" NCAA",BasicStats!$B:$B,0),COLUMN()+1))</f>
        <v>165</v>
      </c>
      <c r="AE338">
        <f>IFERROR(INDEX(BasicStats!$A:$AH,MATCH($A338,BasicStats!$B:$B,0),COLUMN()+1),INDEX(BasicStats!$A:$AH,MATCH($A338&amp;" NCAA",BasicStats!$B:$B,0),COLUMN()+1))</f>
        <v>93</v>
      </c>
      <c r="AF338">
        <f>IFERROR(INDEX(BasicStats!$A:$AH,MATCH($A338,BasicStats!$B:$B,0),COLUMN()+1),INDEX(BasicStats!$A:$AH,MATCH($A338&amp;" NCAA",BasicStats!$B:$B,0),COLUMN()+1))</f>
        <v>440</v>
      </c>
      <c r="AG338" s="38">
        <f>IFERROR(INDEX(AdvancedStats!$A:$AD,MATCH($A338,AdvancedStats!$B:$B,0),COLUMN()-15),INDEX(AdvancedStats!$A:$AD,MATCH($A338&amp;" NCAA",AdvancedStats!$B:$B,0),COLUMN()-15))</f>
        <v>71.7</v>
      </c>
      <c r="AH338" s="38">
        <f>IFERROR(INDEX(AdvancedStats!$A:$AD,MATCH($A338,AdvancedStats!$B:$B,0),COLUMN()-15),INDEX(AdvancedStats!$A:$AD,MATCH($A338&amp;" NCAA",AdvancedStats!$B:$B,0),COLUMN()-15))</f>
        <v>104.4</v>
      </c>
      <c r="AI338" s="38">
        <f>IFERROR(INDEX(AdvancedStats!$A:$AD,MATCH($A338,AdvancedStats!$B:$B,0),COLUMN()-15),INDEX(AdvancedStats!$A:$AD,MATCH($A338&amp;" NCAA",AdvancedStats!$B:$B,0),COLUMN()-15))</f>
        <v>0.30299999999999999</v>
      </c>
      <c r="AJ338" s="38">
        <f>IFERROR(INDEX(AdvancedStats!$A:$AD,MATCH($A338,AdvancedStats!$B:$B,0),COLUMN()-15),INDEX(AdvancedStats!$A:$AD,MATCH($A338&amp;" NCAA",AdvancedStats!$B:$B,0),COLUMN()-15))</f>
        <v>0.44500000000000001</v>
      </c>
      <c r="AK338" s="38">
        <f>IFERROR(INDEX(AdvancedStats!$A:$AD,MATCH($A338,AdvancedStats!$B:$B,0),COLUMN()-15),INDEX(AdvancedStats!$A:$AD,MATCH($A338&amp;" NCAA",AdvancedStats!$B:$B,0),COLUMN()-15))</f>
        <v>0.56200000000000006</v>
      </c>
      <c r="AL338" s="38">
        <f>IFERROR(INDEX(AdvancedStats!$A:$AD,MATCH($A338,AdvancedStats!$B:$B,0),COLUMN()-15),INDEX(AdvancedStats!$A:$AD,MATCH($A338&amp;" NCAA",AdvancedStats!$B:$B,0),COLUMN()-15))</f>
        <v>48.3</v>
      </c>
      <c r="AM338" s="38">
        <f>IFERROR(INDEX(AdvancedStats!$A:$AD,MATCH($A338,AdvancedStats!$B:$B,0),COLUMN()-15),INDEX(AdvancedStats!$A:$AD,MATCH($A338&amp;" NCAA",AdvancedStats!$B:$B,0),COLUMN()-15))</f>
        <v>57.1</v>
      </c>
      <c r="AN338" s="38">
        <f>IFERROR(INDEX(AdvancedStats!$A:$AD,MATCH($A338,AdvancedStats!$B:$B,0),COLUMN()-15),INDEX(AdvancedStats!$A:$AD,MATCH($A338&amp;" NCAA",AdvancedStats!$B:$B,0),COLUMN()-15))</f>
        <v>7.2</v>
      </c>
      <c r="AO338" s="38">
        <f>IFERROR(INDEX(AdvancedStats!$A:$AD,MATCH($A338,AdvancedStats!$B:$B,0),COLUMN()-15),INDEX(AdvancedStats!$A:$AD,MATCH($A338&amp;" NCAA",AdvancedStats!$B:$B,0),COLUMN()-15))</f>
        <v>8.1</v>
      </c>
      <c r="AP338" s="38">
        <f>IFERROR(INDEX(AdvancedStats!$A:$AD,MATCH($A338,AdvancedStats!$B:$B,0),COLUMN()-15),INDEX(AdvancedStats!$A:$AD,MATCH($A338&amp;" NCAA",AdvancedStats!$B:$B,0),COLUMN()-15))</f>
        <v>0.52800000000000002</v>
      </c>
      <c r="AQ338" s="38">
        <f>IFERROR(INDEX(AdvancedStats!$A:$AD,MATCH($A338,AdvancedStats!$B:$B,0),COLUMN()-15),INDEX(AdvancedStats!$A:$AD,MATCH($A338&amp;" NCAA",AdvancedStats!$B:$B,0),COLUMN()-15))</f>
        <v>17.100000000000001</v>
      </c>
      <c r="AR338" s="38">
        <f>IFERROR(INDEX(AdvancedStats!$A:$AD,MATCH($A338,AdvancedStats!$B:$B,0),COLUMN()-15),INDEX(AdvancedStats!$A:$AD,MATCH($A338&amp;" NCAA",AdvancedStats!$B:$B,0),COLUMN()-15))</f>
        <v>25.2</v>
      </c>
      <c r="AS338" s="38">
        <f>IFERROR(INDEX(AdvancedStats!$A:$AD,MATCH($A338,AdvancedStats!$B:$B,0),COLUMN()-15),INDEX(AdvancedStats!$A:$AD,MATCH($A338&amp;" NCAA",AdvancedStats!$B:$B,0),COLUMN()-15))</f>
        <v>0.22900000000000001</v>
      </c>
      <c r="AT338" s="39">
        <f>IFERROR(INDEX(AdvancedOpponentStats!$A:$AD,MATCH($A338,AdvancedOpponentStats!$B:$B,0),COLUMN()-27),INDEX(AdvancedOpponentStats!$A:$AD,MATCH($A338&amp;" NCAA",AdvancedOpponentStats!$B:$B,0),COLUMN()-27))</f>
        <v>109.8</v>
      </c>
      <c r="AU338" s="39">
        <f>IFERROR(INDEX(AdvancedOpponentStats!$A:$AD,MATCH($A338,AdvancedOpponentStats!$B:$B,0),COLUMN()-27),INDEX(AdvancedOpponentStats!$A:$AD,MATCH($A338&amp;" NCAA",AdvancedOpponentStats!$B:$B,0),COLUMN()-27))</f>
        <v>0.28299999999999997</v>
      </c>
      <c r="AV338" s="39">
        <f>IFERROR(INDEX(AdvancedOpponentStats!$A:$AD,MATCH($A338,AdvancedOpponentStats!$B:$B,0),COLUMN()-27),INDEX(AdvancedOpponentStats!$A:$AD,MATCH($A338&amp;" NCAA",AdvancedOpponentStats!$B:$B,0),COLUMN()-27))</f>
        <v>0.41599999999999998</v>
      </c>
      <c r="AW338" s="39">
        <f>IFERROR(INDEX(AdvancedOpponentStats!$A:$AD,MATCH($A338,AdvancedOpponentStats!$B:$B,0),COLUMN()-27),INDEX(AdvancedOpponentStats!$A:$AD,MATCH($A338&amp;" NCAA",AdvancedOpponentStats!$B:$B,0),COLUMN()-27))</f>
        <v>0.56299999999999994</v>
      </c>
      <c r="AX338" s="39">
        <f>IFERROR(INDEX(AdvancedOpponentStats!$A:$AD,MATCH($A338,AdvancedOpponentStats!$B:$B,0),COLUMN()-27),INDEX(AdvancedOpponentStats!$A:$AD,MATCH($A338&amp;" NCAA",AdvancedOpponentStats!$B:$B,0),COLUMN()-27))</f>
        <v>51.7</v>
      </c>
      <c r="AY338" s="39">
        <f>IFERROR(INDEX(AdvancedOpponentStats!$A:$AD,MATCH($A338,AdvancedOpponentStats!$B:$B,0),COLUMN()-27),INDEX(AdvancedOpponentStats!$A:$AD,MATCH($A338&amp;" NCAA",AdvancedOpponentStats!$B:$B,0),COLUMN()-27))</f>
        <v>53.2</v>
      </c>
      <c r="AZ338" s="39">
        <f>IFERROR(INDEX(AdvancedOpponentStats!$A:$AD,MATCH($A338,AdvancedOpponentStats!$B:$B,0),COLUMN()-27),INDEX(AdvancedOpponentStats!$A:$AD,MATCH($A338&amp;" NCAA",AdvancedOpponentStats!$B:$B,0),COLUMN()-27))</f>
        <v>10.199999999999999</v>
      </c>
      <c r="BA338" s="39">
        <f>IFERROR(INDEX(AdvancedOpponentStats!$A:$AD,MATCH($A338,AdvancedOpponentStats!$B:$B,0),COLUMN()-27),INDEX(AdvancedOpponentStats!$A:$AD,MATCH($A338&amp;" NCAA",AdvancedOpponentStats!$B:$B,0),COLUMN()-27))</f>
        <v>7.8</v>
      </c>
      <c r="BB338" s="39">
        <f>IFERROR(INDEX(AdvancedOpponentStats!$A:$AD,MATCH($A338,AdvancedOpponentStats!$B:$B,0),COLUMN()-27),INDEX(AdvancedOpponentStats!$A:$AD,MATCH($A338&amp;" NCAA",AdvancedOpponentStats!$B:$B,0),COLUMN()-27))</f>
        <v>0.54600000000000004</v>
      </c>
      <c r="BC338" s="39">
        <f>IFERROR(INDEX(AdvancedOpponentStats!$A:$AD,MATCH($A338,AdvancedOpponentStats!$B:$B,0),COLUMN()-27),INDEX(AdvancedOpponentStats!$A:$AD,MATCH($A338&amp;" NCAA",AdvancedOpponentStats!$B:$B,0),COLUMN()-27))</f>
        <v>15</v>
      </c>
      <c r="BD338" s="39">
        <f>IFERROR(INDEX(AdvancedOpponentStats!$A:$AD,MATCH($A338,AdvancedOpponentStats!$B:$B,0),COLUMN()-27),INDEX(AdvancedOpponentStats!$A:$AD,MATCH($A338&amp;" NCAA",AdvancedOpponentStats!$B:$B,0),COLUMN()-27))</f>
        <v>29.5</v>
      </c>
      <c r="BE338" s="39">
        <f>IFERROR(INDEX(AdvancedOpponentStats!$A:$AD,MATCH($A338,AdvancedOpponentStats!$B:$B,0),COLUMN()-27),INDEX(AdvancedOpponentStats!$A:$AD,MATCH($A338&amp;" NCAA",AdvancedOpponentStats!$B:$B,0),COLUMN()-27))</f>
        <v>0.186</v>
      </c>
      <c r="BF338" s="41">
        <f>IFERROR(INDEX(TeamRankings!$A:$R,MATCH($A338,TeamRankings!$B:$B,0),COLUMN()-49),INDEX(TeamRankings!$A:$R,MATCH($A338&amp;" NCAA",TeamRankings!$B:$B,0),COLUMN()-49))</f>
        <v>-3.88</v>
      </c>
      <c r="BG338" s="41">
        <f>IFERROR(INDEX(TeamRankings!$A:$R,MATCH($A338,TeamRankings!$B:$B,0),COLUMN()-48),INDEX(TeamRankings!$A:$R,MATCH($A338&amp;" NCAA",TeamRankings!$B:$B,0),COLUMN()-48))</f>
        <v>2.2200000000000002</v>
      </c>
      <c r="BH338" s="41">
        <f>IFERROR(INDEX(TeamRankings!$A:$R,MATCH($A338,TeamRankings!$B:$B,0),COLUMN()-47),INDEX(TeamRankings!$A:$R,MATCH($A338&amp;" NCAA",TeamRankings!$B:$B,0),COLUMN()-47))</f>
        <v>4.12</v>
      </c>
      <c r="BI338" s="41">
        <f>IFERROR(INDEX(TeamRankings!$A:$R,MATCH($A338,TeamRankings!$B:$B,0),COLUMN()-47),INDEX(TeamRankings!$A:$R,MATCH($A338&amp;" NCAA",TeamRankings!$B:$B,0),COLUMN()-47))</f>
        <v>-5.77</v>
      </c>
      <c r="BJ338" s="41">
        <f>IFERROR(INDEX(TeamRankings!$A:$R,MATCH($A338,TeamRankings!$B:$B,0),COLUMN()-47),INDEX(TeamRankings!$A:$R,MATCH($A338&amp;" NCAA",TeamRankings!$B:$B,0),COLUMN()-47))</f>
        <v>-1.65</v>
      </c>
      <c r="BK338" s="41">
        <f>IFERROR(INDEX(TeamRankings!$A:$R,MATCH($A338,TeamRankings!$B:$B,0),COLUMN()-47),INDEX(TeamRankings!$A:$R,MATCH($A338&amp;" NCAA",TeamRankings!$B:$B,0),COLUMN()-47))</f>
        <v>106.07</v>
      </c>
      <c r="BL338" s="41">
        <f>IFERROR(INDEX(TeamRankings!$A:$R,MATCH($A338,TeamRankings!$B:$B,0),COLUMN()-47),INDEX(TeamRankings!$A:$R,MATCH($A338&amp;" NCAA",TeamRankings!$B:$B,0),COLUMN()-47))</f>
        <v>108.16</v>
      </c>
      <c r="BM338" s="41">
        <f>IFERROR(INDEX(TeamRankings!$A:$R,MATCH($A338,TeamRankings!$B:$B,0),COLUMN()-47),INDEX(TeamRankings!$A:$R,MATCH($A338&amp;" NCAA",TeamRankings!$B:$B,0),COLUMN()-47))</f>
        <v>-2.09</v>
      </c>
      <c r="BN338">
        <f t="shared" si="93"/>
        <v>121</v>
      </c>
      <c r="BO338">
        <f t="shared" si="94"/>
        <v>258</v>
      </c>
      <c r="BP338">
        <f t="shared" si="80"/>
        <v>74.78125</v>
      </c>
      <c r="BQ338" s="41" t="str">
        <f>INDEX(TeamRankings!$A:$R,MATCH($A338,TeamRankings!$B:$B,0),3)</f>
        <v>Pac-12</v>
      </c>
      <c r="BR338" s="40">
        <f t="shared" si="81"/>
        <v>-5.3999999999999915</v>
      </c>
      <c r="BS338" s="40">
        <f t="shared" si="82"/>
        <v>2.0000000000000018E-2</v>
      </c>
      <c r="BT338" s="40">
        <f t="shared" si="83"/>
        <v>2.9000000000000026E-2</v>
      </c>
      <c r="BU338" s="40">
        <f t="shared" si="84"/>
        <v>-9.9999999999988987E-4</v>
      </c>
      <c r="BV338" s="40">
        <f t="shared" si="85"/>
        <v>-3.4000000000000057</v>
      </c>
      <c r="BW338" s="40">
        <f t="shared" si="86"/>
        <v>3.8999999999999986</v>
      </c>
      <c r="BX338" s="40">
        <f t="shared" si="87"/>
        <v>-2.9999999999999991</v>
      </c>
      <c r="BY338" s="40">
        <f t="shared" si="88"/>
        <v>0.29999999999999982</v>
      </c>
      <c r="BZ338" s="40">
        <f t="shared" si="89"/>
        <v>-1.8000000000000016E-2</v>
      </c>
      <c r="CA338" s="40">
        <f t="shared" si="90"/>
        <v>2.1000000000000014</v>
      </c>
      <c r="CB338" s="40">
        <f t="shared" si="91"/>
        <v>-4.3000000000000007</v>
      </c>
      <c r="CC338" s="40">
        <f t="shared" si="92"/>
        <v>4.300000000000001E-2</v>
      </c>
    </row>
    <row r="339" spans="1:81" x14ac:dyDescent="0.25">
      <c r="A339" t="s">
        <v>72</v>
      </c>
      <c r="B339">
        <f>IFERROR(INDEX(BasicStats!$A:$AH,MATCH($A339,BasicStats!$B:$B,0),COLUMN()+1),INDEX(BasicStats!$A:$AH,MATCH($A339&amp;" NCAA",BasicStats!$B:$B,0),COLUMN()+1))</f>
        <v>36</v>
      </c>
      <c r="C339">
        <f>IFERROR(INDEX(BasicStats!$A:$AH,MATCH($A339,BasicStats!$B:$B,0),COLUMN()+1),INDEX(BasicStats!$A:$AH,MATCH($A339&amp;" NCAA",BasicStats!$B:$B,0),COLUMN()+1))</f>
        <v>27</v>
      </c>
      <c r="D339">
        <f>IFERROR(INDEX(BasicStats!$A:$AH,MATCH($A339,BasicStats!$B:$B,0),COLUMN()+1),INDEX(BasicStats!$A:$AH,MATCH($A339&amp;" NCAA",BasicStats!$B:$B,0),COLUMN()+1))</f>
        <v>9</v>
      </c>
      <c r="E339">
        <f>IFERROR(INDEX(BasicStats!$A:$AH,MATCH($A339,BasicStats!$B:$B,0),COLUMN()+1),INDEX(BasicStats!$A:$AH,MATCH($A339&amp;" NCAA",BasicStats!$B:$B,0),COLUMN()+1))</f>
        <v>0.75</v>
      </c>
      <c r="F339">
        <f>IFERROR(INDEX(BasicStats!$A:$AH,MATCH($A339,BasicStats!$B:$B,0),COLUMN()+1),INDEX(BasicStats!$A:$AH,MATCH($A339&amp;" NCAA",BasicStats!$B:$B,0),COLUMN()+1))</f>
        <v>12.03</v>
      </c>
      <c r="G339">
        <f>IFERROR(INDEX(BasicStats!$A:$AH,MATCH($A339,BasicStats!$B:$B,0),COLUMN()+1),INDEX(BasicStats!$A:$AH,MATCH($A339&amp;" NCAA",BasicStats!$B:$B,0),COLUMN()+1))</f>
        <v>7.03</v>
      </c>
      <c r="H339">
        <f>IFERROR(INDEX(BasicStats!$A:$AH,MATCH($A339,BasicStats!$B:$B,0),COLUMN()+1),INDEX(BasicStats!$A:$AH,MATCH($A339&amp;" NCAA",BasicStats!$B:$B,0),COLUMN()+1))</f>
        <v>15</v>
      </c>
      <c r="I339">
        <f>IFERROR(INDEX(BasicStats!$A:$AH,MATCH($A339,BasicStats!$B:$B,0),COLUMN()+1),INDEX(BasicStats!$A:$AH,MATCH($A339&amp;" NCAA",BasicStats!$B:$B,0),COLUMN()+1))</f>
        <v>3</v>
      </c>
      <c r="J339">
        <f>IFERROR(INDEX(BasicStats!$A:$AH,MATCH($A339,BasicStats!$B:$B,0),COLUMN()+1),INDEX(BasicStats!$A:$AH,MATCH($A339&amp;" NCAA",BasicStats!$B:$B,0),COLUMN()+1))</f>
        <v>15</v>
      </c>
      <c r="K339">
        <f>IFERROR(INDEX(BasicStats!$A:$AH,MATCH($A339,BasicStats!$B:$B,0),COLUMN()+1),INDEX(BasicStats!$A:$AH,MATCH($A339&amp;" NCAA",BasicStats!$B:$B,0),COLUMN()+1))</f>
        <v>1</v>
      </c>
      <c r="L339">
        <f>IFERROR(INDEX(BasicStats!$A:$AH,MATCH($A339,BasicStats!$B:$B,0),COLUMN()+1),INDEX(BasicStats!$A:$AH,MATCH($A339&amp;" NCAA",BasicStats!$B:$B,0),COLUMN()+1))</f>
        <v>7</v>
      </c>
      <c r="M339">
        <f>IFERROR(INDEX(BasicStats!$A:$AH,MATCH($A339,BasicStats!$B:$B,0),COLUMN()+1),INDEX(BasicStats!$A:$AH,MATCH($A339&amp;" NCAA",BasicStats!$B:$B,0),COLUMN()+1))</f>
        <v>4</v>
      </c>
      <c r="N339">
        <f>IFERROR(INDEX(BasicStats!$A:$AH,MATCH($A339,BasicStats!$B:$B,0),COLUMN()+1),INDEX(BasicStats!$A:$AH,MATCH($A339&amp;" NCAA",BasicStats!$B:$B,0),COLUMN()+1))</f>
        <v>2511</v>
      </c>
      <c r="O339">
        <f>IFERROR(INDEX(BasicStats!$A:$AH,MATCH($A339,BasicStats!$B:$B,0),COLUMN()+1),INDEX(BasicStats!$A:$AH,MATCH($A339&amp;" NCAA",BasicStats!$B:$B,0),COLUMN()+1))</f>
        <v>2331</v>
      </c>
      <c r="P339">
        <f>IFERROR(INDEX(BasicStats!$A:$AH,MATCH($A339,BasicStats!$B:$B,0),COLUMN()+1),INDEX(BasicStats!$A:$AH,MATCH($A339&amp;" NCAA",BasicStats!$B:$B,0),COLUMN()+1))</f>
        <v>0</v>
      </c>
      <c r="Q339">
        <f>IFERROR(INDEX(BasicStats!$A:$AH,MATCH($A339,BasicStats!$B:$B,0),COLUMN()+1),INDEX(BasicStats!$A:$AH,MATCH($A339&amp;" NCAA",BasicStats!$B:$B,0),COLUMN()+1))</f>
        <v>1445</v>
      </c>
      <c r="R339">
        <f>IFERROR(INDEX(BasicStats!$A:$AH,MATCH($A339,BasicStats!$B:$B,0),COLUMN()+1),INDEX(BasicStats!$A:$AH,MATCH($A339&amp;" NCAA",BasicStats!$B:$B,0),COLUMN()+1))</f>
        <v>883</v>
      </c>
      <c r="S339">
        <f>IFERROR(INDEX(BasicStats!$A:$AH,MATCH($A339,BasicStats!$B:$B,0),COLUMN()+1),INDEX(BasicStats!$A:$AH,MATCH($A339&amp;" NCAA",BasicStats!$B:$B,0),COLUMN()+1))</f>
        <v>1956</v>
      </c>
      <c r="T339">
        <f>IFERROR(INDEX(BasicStats!$A:$AH,MATCH($A339,BasicStats!$B:$B,0),COLUMN()+1),INDEX(BasicStats!$A:$AH,MATCH($A339&amp;" NCAA",BasicStats!$B:$B,0),COLUMN()+1))</f>
        <v>0.45100000000000001</v>
      </c>
      <c r="U339">
        <f>IFERROR(INDEX(BasicStats!$A:$AH,MATCH($A339,BasicStats!$B:$B,0),COLUMN()+1),INDEX(BasicStats!$A:$AH,MATCH($A339&amp;" NCAA",BasicStats!$B:$B,0),COLUMN()+1))</f>
        <v>273</v>
      </c>
      <c r="V339">
        <f>IFERROR(INDEX(BasicStats!$A:$AH,MATCH($A339,BasicStats!$B:$B,0),COLUMN()+1),INDEX(BasicStats!$A:$AH,MATCH($A339&amp;" NCAA",BasicStats!$B:$B,0),COLUMN()+1))</f>
        <v>780</v>
      </c>
      <c r="W339">
        <f>IFERROR(INDEX(BasicStats!$A:$AH,MATCH($A339,BasicStats!$B:$B,0),COLUMN()+1),INDEX(BasicStats!$A:$AH,MATCH($A339&amp;" NCAA",BasicStats!$B:$B,0),COLUMN()+1))</f>
        <v>0.35</v>
      </c>
      <c r="X339">
        <f>IFERROR(INDEX(BasicStats!$A:$AH,MATCH($A339,BasicStats!$B:$B,0),COLUMN()+1),INDEX(BasicStats!$A:$AH,MATCH($A339&amp;" NCAA",BasicStats!$B:$B,0),COLUMN()+1))</f>
        <v>472</v>
      </c>
      <c r="Y339">
        <f>IFERROR(INDEX(BasicStats!$A:$AH,MATCH($A339,BasicStats!$B:$B,0),COLUMN()+1),INDEX(BasicStats!$A:$AH,MATCH($A339&amp;" NCAA",BasicStats!$B:$B,0),COLUMN()+1))</f>
        <v>679</v>
      </c>
      <c r="Z339">
        <f>IFERROR(INDEX(BasicStats!$A:$AH,MATCH($A339,BasicStats!$B:$B,0),COLUMN()+1),INDEX(BasicStats!$A:$AH,MATCH($A339&amp;" NCAA",BasicStats!$B:$B,0),COLUMN()+1))</f>
        <v>0.69499999999999995</v>
      </c>
      <c r="AA339">
        <f>IFERROR(INDEX(BasicStats!$A:$AH,MATCH($A339,BasicStats!$B:$B,0),COLUMN()+1),INDEX(BasicStats!$A:$AH,MATCH($A339&amp;" NCAA",BasicStats!$B:$B,0),COLUMN()+1))</f>
        <v>334</v>
      </c>
      <c r="AB339">
        <f>IFERROR(INDEX(BasicStats!$A:$AH,MATCH($A339,BasicStats!$B:$B,0),COLUMN()+1),INDEX(BasicStats!$A:$AH,MATCH($A339&amp;" NCAA",BasicStats!$B:$B,0),COLUMN()+1))</f>
        <v>1129</v>
      </c>
      <c r="AC339">
        <f>IFERROR(INDEX(BasicStats!$A:$AH,MATCH($A339,BasicStats!$B:$B,0),COLUMN()+1),INDEX(BasicStats!$A:$AH,MATCH($A339&amp;" NCAA",BasicStats!$B:$B,0),COLUMN()+1))</f>
        <v>419</v>
      </c>
      <c r="AD339">
        <f>IFERROR(INDEX(BasicStats!$A:$AH,MATCH($A339,BasicStats!$B:$B,0),COLUMN()+1),INDEX(BasicStats!$A:$AH,MATCH($A339&amp;" NCAA",BasicStats!$B:$B,0),COLUMN()+1))</f>
        <v>322</v>
      </c>
      <c r="AE339">
        <f>IFERROR(INDEX(BasicStats!$A:$AH,MATCH($A339,BasicStats!$B:$B,0),COLUMN()+1),INDEX(BasicStats!$A:$AH,MATCH($A339&amp;" NCAA",BasicStats!$B:$B,0),COLUMN()+1))</f>
        <v>204</v>
      </c>
      <c r="AF339">
        <f>IFERROR(INDEX(BasicStats!$A:$AH,MATCH($A339,BasicStats!$B:$B,0),COLUMN()+1),INDEX(BasicStats!$A:$AH,MATCH($A339&amp;" NCAA",BasicStats!$B:$B,0),COLUMN()+1))</f>
        <v>479</v>
      </c>
      <c r="AG339" s="38">
        <f>IFERROR(INDEX(AdvancedStats!$A:$AD,MATCH($A339,AdvancedStats!$B:$B,0),COLUMN()-15),INDEX(AdvancedStats!$A:$AD,MATCH($A339&amp;" NCAA",AdvancedStats!$B:$B,0),COLUMN()-15))</f>
        <v>67.400000000000006</v>
      </c>
      <c r="AH339" s="38">
        <f>IFERROR(INDEX(AdvancedStats!$A:$AD,MATCH($A339,AdvancedStats!$B:$B,0),COLUMN()-15),INDEX(AdvancedStats!$A:$AD,MATCH($A339&amp;" NCAA",AdvancedStats!$B:$B,0),COLUMN()-15))</f>
        <v>103.2</v>
      </c>
      <c r="AI339" s="38">
        <f>IFERROR(INDEX(AdvancedStats!$A:$AD,MATCH($A339,AdvancedStats!$B:$B,0),COLUMN()-15),INDEX(AdvancedStats!$A:$AD,MATCH($A339&amp;" NCAA",AdvancedStats!$B:$B,0),COLUMN()-15))</f>
        <v>0.34699999999999998</v>
      </c>
      <c r="AJ339" s="38">
        <f>IFERROR(INDEX(AdvancedStats!$A:$AD,MATCH($A339,AdvancedStats!$B:$B,0),COLUMN()-15),INDEX(AdvancedStats!$A:$AD,MATCH($A339&amp;" NCAA",AdvancedStats!$B:$B,0),COLUMN()-15))</f>
        <v>0.39900000000000002</v>
      </c>
      <c r="AK339" s="38">
        <f>IFERROR(INDEX(AdvancedStats!$A:$AD,MATCH($A339,AdvancedStats!$B:$B,0),COLUMN()-15),INDEX(AdvancedStats!$A:$AD,MATCH($A339&amp;" NCAA",AdvancedStats!$B:$B,0),COLUMN()-15))</f>
        <v>0.55100000000000005</v>
      </c>
      <c r="AL339" s="38">
        <f>IFERROR(INDEX(AdvancedStats!$A:$AD,MATCH($A339,AdvancedStats!$B:$B,0),COLUMN()-15),INDEX(AdvancedStats!$A:$AD,MATCH($A339&amp;" NCAA",AdvancedStats!$B:$B,0),COLUMN()-15))</f>
        <v>47.6</v>
      </c>
      <c r="AM339" s="38">
        <f>IFERROR(INDEX(AdvancedStats!$A:$AD,MATCH($A339,AdvancedStats!$B:$B,0),COLUMN()-15),INDEX(AdvancedStats!$A:$AD,MATCH($A339&amp;" NCAA",AdvancedStats!$B:$B,0),COLUMN()-15))</f>
        <v>47.5</v>
      </c>
      <c r="AN339" s="38">
        <f>IFERROR(INDEX(AdvancedStats!$A:$AD,MATCH($A339,AdvancedStats!$B:$B,0),COLUMN()-15),INDEX(AdvancedStats!$A:$AD,MATCH($A339&amp;" NCAA",AdvancedStats!$B:$B,0),COLUMN()-15))</f>
        <v>13.2</v>
      </c>
      <c r="AO339" s="38">
        <f>IFERROR(INDEX(AdvancedStats!$A:$AD,MATCH($A339,AdvancedStats!$B:$B,0),COLUMN()-15),INDEX(AdvancedStats!$A:$AD,MATCH($A339&amp;" NCAA",AdvancedStats!$B:$B,0),COLUMN()-15))</f>
        <v>16.100000000000001</v>
      </c>
      <c r="AP339" s="38">
        <f>IFERROR(INDEX(AdvancedStats!$A:$AD,MATCH($A339,AdvancedStats!$B:$B,0),COLUMN()-15),INDEX(AdvancedStats!$A:$AD,MATCH($A339&amp;" NCAA",AdvancedStats!$B:$B,0),COLUMN()-15))</f>
        <v>0.52100000000000002</v>
      </c>
      <c r="AQ339" s="38">
        <f>IFERROR(INDEX(AdvancedStats!$A:$AD,MATCH($A339,AdvancedStats!$B:$B,0),COLUMN()-15),INDEX(AdvancedStats!$A:$AD,MATCH($A339&amp;" NCAA",AdvancedStats!$B:$B,0),COLUMN()-15))</f>
        <v>17.399999999999999</v>
      </c>
      <c r="AR339" s="38">
        <f>IFERROR(INDEX(AdvancedStats!$A:$AD,MATCH($A339,AdvancedStats!$B:$B,0),COLUMN()-15),INDEX(AdvancedStats!$A:$AD,MATCH($A339&amp;" NCAA",AdvancedStats!$B:$B,0),COLUMN()-15))</f>
        <v>28.8</v>
      </c>
      <c r="AS339" s="38">
        <f>IFERROR(INDEX(AdvancedStats!$A:$AD,MATCH($A339,AdvancedStats!$B:$B,0),COLUMN()-15),INDEX(AdvancedStats!$A:$AD,MATCH($A339&amp;" NCAA",AdvancedStats!$B:$B,0),COLUMN()-15))</f>
        <v>0.24099999999999999</v>
      </c>
      <c r="AT339" s="39">
        <f>IFERROR(INDEX(AdvancedOpponentStats!$A:$AD,MATCH($A339,AdvancedOpponentStats!$B:$B,0),COLUMN()-27),INDEX(AdvancedOpponentStats!$A:$AD,MATCH($A339&amp;" NCAA",AdvancedOpponentStats!$B:$B,0),COLUMN()-27))</f>
        <v>95.8</v>
      </c>
      <c r="AU339" s="39">
        <f>IFERROR(INDEX(AdvancedOpponentStats!$A:$AD,MATCH($A339,AdvancedOpponentStats!$B:$B,0),COLUMN()-27),INDEX(AdvancedOpponentStats!$A:$AD,MATCH($A339&amp;" NCAA",AdvancedOpponentStats!$B:$B,0),COLUMN()-27))</f>
        <v>0.34</v>
      </c>
      <c r="AV339" s="39">
        <f>IFERROR(INDEX(AdvancedOpponentStats!$A:$AD,MATCH($A339,AdvancedOpponentStats!$B:$B,0),COLUMN()-27),INDEX(AdvancedOpponentStats!$A:$AD,MATCH($A339&amp;" NCAA",AdvancedOpponentStats!$B:$B,0),COLUMN()-27))</f>
        <v>0.35299999999999998</v>
      </c>
      <c r="AW339" s="39">
        <f>IFERROR(INDEX(AdvancedOpponentStats!$A:$AD,MATCH($A339,AdvancedOpponentStats!$B:$B,0),COLUMN()-27),INDEX(AdvancedOpponentStats!$A:$AD,MATCH($A339&amp;" NCAA",AdvancedOpponentStats!$B:$B,0),COLUMN()-27))</f>
        <v>0.51300000000000001</v>
      </c>
      <c r="AX339" s="39">
        <f>IFERROR(INDEX(AdvancedOpponentStats!$A:$AD,MATCH($A339,AdvancedOpponentStats!$B:$B,0),COLUMN()-27),INDEX(AdvancedOpponentStats!$A:$AD,MATCH($A339&amp;" NCAA",AdvancedOpponentStats!$B:$B,0),COLUMN()-27))</f>
        <v>52.4</v>
      </c>
      <c r="AY339" s="39">
        <f>IFERROR(INDEX(AdvancedOpponentStats!$A:$AD,MATCH($A339,AdvancedOpponentStats!$B:$B,0),COLUMN()-27),INDEX(AdvancedOpponentStats!$A:$AD,MATCH($A339&amp;" NCAA",AdvancedOpponentStats!$B:$B,0),COLUMN()-27))</f>
        <v>58.6</v>
      </c>
      <c r="AZ339" s="39">
        <f>IFERROR(INDEX(AdvancedOpponentStats!$A:$AD,MATCH($A339,AdvancedOpponentStats!$B:$B,0),COLUMN()-27),INDEX(AdvancedOpponentStats!$A:$AD,MATCH($A339&amp;" NCAA",AdvancedOpponentStats!$B:$B,0),COLUMN()-27))</f>
        <v>8.9</v>
      </c>
      <c r="BA339" s="39">
        <f>IFERROR(INDEX(AdvancedOpponentStats!$A:$AD,MATCH($A339,AdvancedOpponentStats!$B:$B,0),COLUMN()-27),INDEX(AdvancedOpponentStats!$A:$AD,MATCH($A339&amp;" NCAA",AdvancedOpponentStats!$B:$B,0),COLUMN()-27))</f>
        <v>7.6</v>
      </c>
      <c r="BB339" s="39">
        <f>IFERROR(INDEX(AdvancedOpponentStats!$A:$AD,MATCH($A339,AdvancedOpponentStats!$B:$B,0),COLUMN()-27),INDEX(AdvancedOpponentStats!$A:$AD,MATCH($A339&amp;" NCAA",AdvancedOpponentStats!$B:$B,0),COLUMN()-27))</f>
        <v>0.47499999999999998</v>
      </c>
      <c r="BC339" s="39">
        <f>IFERROR(INDEX(AdvancedOpponentStats!$A:$AD,MATCH($A339,AdvancedOpponentStats!$B:$B,0),COLUMN()-27),INDEX(AdvancedOpponentStats!$A:$AD,MATCH($A339&amp;" NCAA",AdvancedOpponentStats!$B:$B,0),COLUMN()-27))</f>
        <v>20.5</v>
      </c>
      <c r="BD339" s="39">
        <f>IFERROR(INDEX(AdvancedOpponentStats!$A:$AD,MATCH($A339,AdvancedOpponentStats!$B:$B,0),COLUMN()-27),INDEX(AdvancedOpponentStats!$A:$AD,MATCH($A339&amp;" NCAA",AdvancedOpponentStats!$B:$B,0),COLUMN()-27))</f>
        <v>34.5</v>
      </c>
      <c r="BE339" s="39">
        <f>IFERROR(INDEX(AdvancedOpponentStats!$A:$AD,MATCH($A339,AdvancedOpponentStats!$B:$B,0),COLUMN()-27),INDEX(AdvancedOpponentStats!$A:$AD,MATCH($A339&amp;" NCAA",AdvancedOpponentStats!$B:$B,0),COLUMN()-27))</f>
        <v>0.24099999999999999</v>
      </c>
      <c r="BF339" s="41">
        <f>IFERROR(INDEX(TeamRankings!$A:$R,MATCH($A339,TeamRankings!$B:$B,0),COLUMN()-49),INDEX(TeamRankings!$A:$R,MATCH($A339&amp;" NCAA",TeamRankings!$B:$B,0),COLUMN()-49))</f>
        <v>5</v>
      </c>
      <c r="BG339" s="41">
        <f>IFERROR(INDEX(TeamRankings!$A:$R,MATCH($A339,TeamRankings!$B:$B,0),COLUMN()-48),INDEX(TeamRankings!$A:$R,MATCH($A339&amp;" NCAA",TeamRankings!$B:$B,0),COLUMN()-48))</f>
        <v>7.03</v>
      </c>
      <c r="BH339" s="41">
        <f>IFERROR(INDEX(TeamRankings!$A:$R,MATCH($A339,TeamRankings!$B:$B,0),COLUMN()-47),INDEX(TeamRankings!$A:$R,MATCH($A339&amp;" NCAA",TeamRankings!$B:$B,0),COLUMN()-47))</f>
        <v>1.23</v>
      </c>
      <c r="BI339" s="41">
        <f>IFERROR(INDEX(TeamRankings!$A:$R,MATCH($A339,TeamRankings!$B:$B,0),COLUMN()-47),INDEX(TeamRankings!$A:$R,MATCH($A339&amp;" NCAA",TeamRankings!$B:$B,0),COLUMN()-47))</f>
        <v>10.8</v>
      </c>
      <c r="BJ339" s="41">
        <f>IFERROR(INDEX(TeamRankings!$A:$R,MATCH($A339,TeamRankings!$B:$B,0),COLUMN()-47),INDEX(TeamRankings!$A:$R,MATCH($A339&amp;" NCAA",TeamRankings!$B:$B,0),COLUMN()-47))</f>
        <v>12.03</v>
      </c>
      <c r="BK339" s="41">
        <f>IFERROR(INDEX(TeamRankings!$A:$R,MATCH($A339,TeamRankings!$B:$B,0),COLUMN()-47),INDEX(TeamRankings!$A:$R,MATCH($A339&amp;" NCAA",TeamRankings!$B:$B,0),COLUMN()-47))</f>
        <v>108.18</v>
      </c>
      <c r="BL339" s="41">
        <f>IFERROR(INDEX(TeamRankings!$A:$R,MATCH($A339,TeamRankings!$B:$B,0),COLUMN()-47),INDEX(TeamRankings!$A:$R,MATCH($A339&amp;" NCAA",TeamRankings!$B:$B,0),COLUMN()-47))</f>
        <v>90.45</v>
      </c>
      <c r="BM339" s="41">
        <f>IFERROR(INDEX(TeamRankings!$A:$R,MATCH($A339,TeamRankings!$B:$B,0),COLUMN()-47),INDEX(TeamRankings!$A:$R,MATCH($A339&amp;" NCAA",TeamRankings!$B:$B,0),COLUMN()-47))</f>
        <v>17.73</v>
      </c>
      <c r="BN339">
        <f t="shared" si="93"/>
        <v>93</v>
      </c>
      <c r="BO339">
        <f t="shared" si="94"/>
        <v>21</v>
      </c>
      <c r="BP339">
        <f t="shared" si="80"/>
        <v>69.75</v>
      </c>
      <c r="BQ339" s="41" t="str">
        <f>INDEX(TeamRankings!$A:$R,MATCH($A339,TeamRankings!$B:$B,0),3)</f>
        <v>Pac-12</v>
      </c>
      <c r="BR339" s="40">
        <f t="shared" si="81"/>
        <v>7.4000000000000057</v>
      </c>
      <c r="BS339" s="40">
        <f t="shared" si="82"/>
        <v>6.9999999999999507E-3</v>
      </c>
      <c r="BT339" s="40">
        <f t="shared" si="83"/>
        <v>4.6000000000000041E-2</v>
      </c>
      <c r="BU339" s="40">
        <f t="shared" si="84"/>
        <v>3.8000000000000034E-2</v>
      </c>
      <c r="BV339" s="40">
        <f t="shared" si="85"/>
        <v>-4.7999999999999972</v>
      </c>
      <c r="BW339" s="40">
        <f t="shared" si="86"/>
        <v>-11.100000000000001</v>
      </c>
      <c r="BX339" s="40">
        <f t="shared" si="87"/>
        <v>4.2999999999999989</v>
      </c>
      <c r="BY339" s="40">
        <f t="shared" si="88"/>
        <v>8.5000000000000018</v>
      </c>
      <c r="BZ339" s="40">
        <f t="shared" si="89"/>
        <v>4.6000000000000041E-2</v>
      </c>
      <c r="CA339" s="40">
        <f t="shared" si="90"/>
        <v>-3.1000000000000014</v>
      </c>
      <c r="CB339" s="40">
        <f t="shared" si="91"/>
        <v>-5.6999999999999993</v>
      </c>
      <c r="CC339" s="40">
        <f t="shared" si="92"/>
        <v>0</v>
      </c>
    </row>
    <row r="340" spans="1:81" x14ac:dyDescent="0.25">
      <c r="A340" t="s">
        <v>458</v>
      </c>
      <c r="B340">
        <f>IFERROR(INDEX(BasicStats!$A:$AH,MATCH($A340,BasicStats!$B:$B,0),COLUMN()+1),INDEX(BasicStats!$A:$AH,MATCH($A340&amp;" NCAA",BasicStats!$B:$B,0),COLUMN()+1))</f>
        <v>33</v>
      </c>
      <c r="C340">
        <f>IFERROR(INDEX(BasicStats!$A:$AH,MATCH($A340,BasicStats!$B:$B,0),COLUMN()+1),INDEX(BasicStats!$A:$AH,MATCH($A340&amp;" NCAA",BasicStats!$B:$B,0),COLUMN()+1))</f>
        <v>18</v>
      </c>
      <c r="D340">
        <f>IFERROR(INDEX(BasicStats!$A:$AH,MATCH($A340,BasicStats!$B:$B,0),COLUMN()+1),INDEX(BasicStats!$A:$AH,MATCH($A340&amp;" NCAA",BasicStats!$B:$B,0),COLUMN()+1))</f>
        <v>15</v>
      </c>
      <c r="E340">
        <f>IFERROR(INDEX(BasicStats!$A:$AH,MATCH($A340,BasicStats!$B:$B,0),COLUMN()+1),INDEX(BasicStats!$A:$AH,MATCH($A340&amp;" NCAA",BasicStats!$B:$B,0),COLUMN()+1))</f>
        <v>0.54500000000000004</v>
      </c>
      <c r="F340">
        <f>IFERROR(INDEX(BasicStats!$A:$AH,MATCH($A340,BasicStats!$B:$B,0),COLUMN()+1),INDEX(BasicStats!$A:$AH,MATCH($A340&amp;" NCAA",BasicStats!$B:$B,0),COLUMN()+1))</f>
        <v>-4.3499999999999996</v>
      </c>
      <c r="G340">
        <f>IFERROR(INDEX(BasicStats!$A:$AH,MATCH($A340,BasicStats!$B:$B,0),COLUMN()+1),INDEX(BasicStats!$A:$AH,MATCH($A340&amp;" NCAA",BasicStats!$B:$B,0),COLUMN()+1))</f>
        <v>-6.09</v>
      </c>
      <c r="H340">
        <f>IFERROR(INDEX(BasicStats!$A:$AH,MATCH($A340,BasicStats!$B:$B,0),COLUMN()+1),INDEX(BasicStats!$A:$AH,MATCH($A340&amp;" NCAA",BasicStats!$B:$B,0),COLUMN()+1))</f>
        <v>11</v>
      </c>
      <c r="I340">
        <f>IFERROR(INDEX(BasicStats!$A:$AH,MATCH($A340,BasicStats!$B:$B,0),COLUMN()+1),INDEX(BasicStats!$A:$AH,MATCH($A340&amp;" NCAA",BasicStats!$B:$B,0),COLUMN()+1))</f>
        <v>9</v>
      </c>
      <c r="J340">
        <f>IFERROR(INDEX(BasicStats!$A:$AH,MATCH($A340,BasicStats!$B:$B,0),COLUMN()+1),INDEX(BasicStats!$A:$AH,MATCH($A340&amp;" NCAA",BasicStats!$B:$B,0),COLUMN()+1))</f>
        <v>10</v>
      </c>
      <c r="K340">
        <f>IFERROR(INDEX(BasicStats!$A:$AH,MATCH($A340,BasicStats!$B:$B,0),COLUMN()+1),INDEX(BasicStats!$A:$AH,MATCH($A340&amp;" NCAA",BasicStats!$B:$B,0),COLUMN()+1))</f>
        <v>5</v>
      </c>
      <c r="L340">
        <f>IFERROR(INDEX(BasicStats!$A:$AH,MATCH($A340,BasicStats!$B:$B,0),COLUMN()+1),INDEX(BasicStats!$A:$AH,MATCH($A340&amp;" NCAA",BasicStats!$B:$B,0),COLUMN()+1))</f>
        <v>5</v>
      </c>
      <c r="M340">
        <f>IFERROR(INDEX(BasicStats!$A:$AH,MATCH($A340,BasicStats!$B:$B,0),COLUMN()+1),INDEX(BasicStats!$A:$AH,MATCH($A340&amp;" NCAA",BasicStats!$B:$B,0),COLUMN()+1))</f>
        <v>7</v>
      </c>
      <c r="N340">
        <f>IFERROR(INDEX(BasicStats!$A:$AH,MATCH($A340,BasicStats!$B:$B,0),COLUMN()+1),INDEX(BasicStats!$A:$AH,MATCH($A340&amp;" NCAA",BasicStats!$B:$B,0),COLUMN()+1))</f>
        <v>2617</v>
      </c>
      <c r="O340">
        <f>IFERROR(INDEX(BasicStats!$A:$AH,MATCH($A340,BasicStats!$B:$B,0),COLUMN()+1),INDEX(BasicStats!$A:$AH,MATCH($A340&amp;" NCAA",BasicStats!$B:$B,0),COLUMN()+1))</f>
        <v>2454</v>
      </c>
      <c r="P340">
        <f>IFERROR(INDEX(BasicStats!$A:$AH,MATCH($A340,BasicStats!$B:$B,0),COLUMN()+1),INDEX(BasicStats!$A:$AH,MATCH($A340&amp;" NCAA",BasicStats!$B:$B,0),COLUMN()+1))</f>
        <v>0</v>
      </c>
      <c r="Q340">
        <f>IFERROR(INDEX(BasicStats!$A:$AH,MATCH($A340,BasicStats!$B:$B,0),COLUMN()+1),INDEX(BasicStats!$A:$AH,MATCH($A340&amp;" NCAA",BasicStats!$B:$B,0),COLUMN()+1))</f>
        <v>1330</v>
      </c>
      <c r="R340">
        <f>IFERROR(INDEX(BasicStats!$A:$AH,MATCH($A340,BasicStats!$B:$B,0),COLUMN()+1),INDEX(BasicStats!$A:$AH,MATCH($A340&amp;" NCAA",BasicStats!$B:$B,0),COLUMN()+1))</f>
        <v>920</v>
      </c>
      <c r="S340">
        <f>IFERROR(INDEX(BasicStats!$A:$AH,MATCH($A340,BasicStats!$B:$B,0),COLUMN()+1),INDEX(BasicStats!$A:$AH,MATCH($A340&amp;" NCAA",BasicStats!$B:$B,0),COLUMN()+1))</f>
        <v>1934</v>
      </c>
      <c r="T340">
        <f>IFERROR(INDEX(BasicStats!$A:$AH,MATCH($A340,BasicStats!$B:$B,0),COLUMN()+1),INDEX(BasicStats!$A:$AH,MATCH($A340&amp;" NCAA",BasicStats!$B:$B,0),COLUMN()+1))</f>
        <v>0.47599999999999998</v>
      </c>
      <c r="U340">
        <f>IFERROR(INDEX(BasicStats!$A:$AH,MATCH($A340,BasicStats!$B:$B,0),COLUMN()+1),INDEX(BasicStats!$A:$AH,MATCH($A340&amp;" NCAA",BasicStats!$B:$B,0),COLUMN()+1))</f>
        <v>249</v>
      </c>
      <c r="V340">
        <f>IFERROR(INDEX(BasicStats!$A:$AH,MATCH($A340,BasicStats!$B:$B,0),COLUMN()+1),INDEX(BasicStats!$A:$AH,MATCH($A340&amp;" NCAA",BasicStats!$B:$B,0),COLUMN()+1))</f>
        <v>684</v>
      </c>
      <c r="W340">
        <f>IFERROR(INDEX(BasicStats!$A:$AH,MATCH($A340,BasicStats!$B:$B,0),COLUMN()+1),INDEX(BasicStats!$A:$AH,MATCH($A340&amp;" NCAA",BasicStats!$B:$B,0),COLUMN()+1))</f>
        <v>0.36399999999999999</v>
      </c>
      <c r="X340">
        <f>IFERROR(INDEX(BasicStats!$A:$AH,MATCH($A340,BasicStats!$B:$B,0),COLUMN()+1),INDEX(BasicStats!$A:$AH,MATCH($A340&amp;" NCAA",BasicStats!$B:$B,0),COLUMN()+1))</f>
        <v>528</v>
      </c>
      <c r="Y340">
        <f>IFERROR(INDEX(BasicStats!$A:$AH,MATCH($A340,BasicStats!$B:$B,0),COLUMN()+1),INDEX(BasicStats!$A:$AH,MATCH($A340&amp;" NCAA",BasicStats!$B:$B,0),COLUMN()+1))</f>
        <v>708</v>
      </c>
      <c r="Z340">
        <f>IFERROR(INDEX(BasicStats!$A:$AH,MATCH($A340,BasicStats!$B:$B,0),COLUMN()+1),INDEX(BasicStats!$A:$AH,MATCH($A340&amp;" NCAA",BasicStats!$B:$B,0),COLUMN()+1))</f>
        <v>0.746</v>
      </c>
      <c r="AA340">
        <f>IFERROR(INDEX(BasicStats!$A:$AH,MATCH($A340,BasicStats!$B:$B,0),COLUMN()+1),INDEX(BasicStats!$A:$AH,MATCH($A340&amp;" NCAA",BasicStats!$B:$B,0),COLUMN()+1))</f>
        <v>220</v>
      </c>
      <c r="AB340">
        <f>IFERROR(INDEX(BasicStats!$A:$AH,MATCH($A340,BasicStats!$B:$B,0),COLUMN()+1),INDEX(BasicStats!$A:$AH,MATCH($A340&amp;" NCAA",BasicStats!$B:$B,0),COLUMN()+1))</f>
        <v>1177</v>
      </c>
      <c r="AC340">
        <f>IFERROR(INDEX(BasicStats!$A:$AH,MATCH($A340,BasicStats!$B:$B,0),COLUMN()+1),INDEX(BasicStats!$A:$AH,MATCH($A340&amp;" NCAA",BasicStats!$B:$B,0),COLUMN()+1))</f>
        <v>382</v>
      </c>
      <c r="AD340">
        <f>IFERROR(INDEX(BasicStats!$A:$AH,MATCH($A340,BasicStats!$B:$B,0),COLUMN()+1),INDEX(BasicStats!$A:$AH,MATCH($A340&amp;" NCAA",BasicStats!$B:$B,0),COLUMN()+1))</f>
        <v>180</v>
      </c>
      <c r="AE340">
        <f>IFERROR(INDEX(BasicStats!$A:$AH,MATCH($A340,BasicStats!$B:$B,0),COLUMN()+1),INDEX(BasicStats!$A:$AH,MATCH($A340&amp;" NCAA",BasicStats!$B:$B,0),COLUMN()+1))</f>
        <v>140</v>
      </c>
      <c r="AF340">
        <f>IFERROR(INDEX(BasicStats!$A:$AH,MATCH($A340,BasicStats!$B:$B,0),COLUMN()+1),INDEX(BasicStats!$A:$AH,MATCH($A340&amp;" NCAA",BasicStats!$B:$B,0),COLUMN()+1))</f>
        <v>382</v>
      </c>
      <c r="AG340" s="38">
        <f>IFERROR(INDEX(AdvancedStats!$A:$AD,MATCH($A340,AdvancedStats!$B:$B,0),COLUMN()-15),INDEX(AdvancedStats!$A:$AD,MATCH($A340&amp;" NCAA",AdvancedStats!$B:$B,0),COLUMN()-15))</f>
        <v>73.400000000000006</v>
      </c>
      <c r="AH340" s="38">
        <f>IFERROR(INDEX(AdvancedStats!$A:$AD,MATCH($A340,AdvancedStats!$B:$B,0),COLUMN()-15),INDEX(AdvancedStats!$A:$AD,MATCH($A340&amp;" NCAA",AdvancedStats!$B:$B,0),COLUMN()-15))</f>
        <v>107.2</v>
      </c>
      <c r="AI340" s="38">
        <f>IFERROR(INDEX(AdvancedStats!$A:$AD,MATCH($A340,AdvancedStats!$B:$B,0),COLUMN()-15),INDEX(AdvancedStats!$A:$AD,MATCH($A340&amp;" NCAA",AdvancedStats!$B:$B,0),COLUMN()-15))</f>
        <v>0.36599999999999999</v>
      </c>
      <c r="AJ340" s="38">
        <f>IFERROR(INDEX(AdvancedStats!$A:$AD,MATCH($A340,AdvancedStats!$B:$B,0),COLUMN()-15),INDEX(AdvancedStats!$A:$AD,MATCH($A340&amp;" NCAA",AdvancedStats!$B:$B,0),COLUMN()-15))</f>
        <v>0.35399999999999998</v>
      </c>
      <c r="AK340" s="38">
        <f>IFERROR(INDEX(AdvancedStats!$A:$AD,MATCH($A340,AdvancedStats!$B:$B,0),COLUMN()-15),INDEX(AdvancedStats!$A:$AD,MATCH($A340&amp;" NCAA",AdvancedStats!$B:$B,0),COLUMN()-15))</f>
        <v>0.57599999999999996</v>
      </c>
      <c r="AL340" s="38">
        <f>IFERROR(INDEX(AdvancedStats!$A:$AD,MATCH($A340,AdvancedStats!$B:$B,0),COLUMN()-15),INDEX(AdvancedStats!$A:$AD,MATCH($A340&amp;" NCAA",AdvancedStats!$B:$B,0),COLUMN()-15))</f>
        <v>49</v>
      </c>
      <c r="AM340" s="38">
        <f>IFERROR(INDEX(AdvancedStats!$A:$AD,MATCH($A340,AdvancedStats!$B:$B,0),COLUMN()-15),INDEX(AdvancedStats!$A:$AD,MATCH($A340&amp;" NCAA",AdvancedStats!$B:$B,0),COLUMN()-15))</f>
        <v>41.5</v>
      </c>
      <c r="AN340" s="38">
        <f>IFERROR(INDEX(AdvancedStats!$A:$AD,MATCH($A340,AdvancedStats!$B:$B,0),COLUMN()-15),INDEX(AdvancedStats!$A:$AD,MATCH($A340&amp;" NCAA",AdvancedStats!$B:$B,0),COLUMN()-15))</f>
        <v>7.4</v>
      </c>
      <c r="AO340" s="38">
        <f>IFERROR(INDEX(AdvancedStats!$A:$AD,MATCH($A340,AdvancedStats!$B:$B,0),COLUMN()-15),INDEX(AdvancedStats!$A:$AD,MATCH($A340&amp;" NCAA",AdvancedStats!$B:$B,0),COLUMN()-15))</f>
        <v>10</v>
      </c>
      <c r="AP340" s="38">
        <f>IFERROR(INDEX(AdvancedStats!$A:$AD,MATCH($A340,AdvancedStats!$B:$B,0),COLUMN()-15),INDEX(AdvancedStats!$A:$AD,MATCH($A340&amp;" NCAA",AdvancedStats!$B:$B,0),COLUMN()-15))</f>
        <v>0.54</v>
      </c>
      <c r="AQ340" s="38">
        <f>IFERROR(INDEX(AdvancedStats!$A:$AD,MATCH($A340,AdvancedStats!$B:$B,0),COLUMN()-15),INDEX(AdvancedStats!$A:$AD,MATCH($A340&amp;" NCAA",AdvancedStats!$B:$B,0),COLUMN()-15))</f>
        <v>14.4</v>
      </c>
      <c r="AR340" s="38">
        <f>IFERROR(INDEX(AdvancedStats!$A:$AD,MATCH($A340,AdvancedStats!$B:$B,0),COLUMN()-15),INDEX(AdvancedStats!$A:$AD,MATCH($A340&amp;" NCAA",AdvancedStats!$B:$B,0),COLUMN()-15))</f>
        <v>19.8</v>
      </c>
      <c r="AS340" s="38">
        <f>IFERROR(INDEX(AdvancedStats!$A:$AD,MATCH($A340,AdvancedStats!$B:$B,0),COLUMN()-15),INDEX(AdvancedStats!$A:$AD,MATCH($A340&amp;" NCAA",AdvancedStats!$B:$B,0),COLUMN()-15))</f>
        <v>0.27300000000000002</v>
      </c>
      <c r="AT340" s="39">
        <f>IFERROR(INDEX(AdvancedOpponentStats!$A:$AD,MATCH($A340,AdvancedOpponentStats!$B:$B,0),COLUMN()-27),INDEX(AdvancedOpponentStats!$A:$AD,MATCH($A340&amp;" NCAA",AdvancedOpponentStats!$B:$B,0),COLUMN()-27))</f>
        <v>100.5</v>
      </c>
      <c r="AU340" s="39">
        <f>IFERROR(INDEX(AdvancedOpponentStats!$A:$AD,MATCH($A340,AdvancedOpponentStats!$B:$B,0),COLUMN()-27),INDEX(AdvancedOpponentStats!$A:$AD,MATCH($A340&amp;" NCAA",AdvancedOpponentStats!$B:$B,0),COLUMN()-27))</f>
        <v>0.307</v>
      </c>
      <c r="AV340" s="39">
        <f>IFERROR(INDEX(AdvancedOpponentStats!$A:$AD,MATCH($A340,AdvancedOpponentStats!$B:$B,0),COLUMN()-27),INDEX(AdvancedOpponentStats!$A:$AD,MATCH($A340&amp;" NCAA",AdvancedOpponentStats!$B:$B,0),COLUMN()-27))</f>
        <v>0.32700000000000001</v>
      </c>
      <c r="AW340" s="39">
        <f>IFERROR(INDEX(AdvancedOpponentStats!$A:$AD,MATCH($A340,AdvancedOpponentStats!$B:$B,0),COLUMN()-27),INDEX(AdvancedOpponentStats!$A:$AD,MATCH($A340&amp;" NCAA",AdvancedOpponentStats!$B:$B,0),COLUMN()-27))</f>
        <v>0.51300000000000001</v>
      </c>
      <c r="AX340" s="39">
        <f>IFERROR(INDEX(AdvancedOpponentStats!$A:$AD,MATCH($A340,AdvancedOpponentStats!$B:$B,0),COLUMN()-27),INDEX(AdvancedOpponentStats!$A:$AD,MATCH($A340&amp;" NCAA",AdvancedOpponentStats!$B:$B,0),COLUMN()-27))</f>
        <v>51</v>
      </c>
      <c r="AY340" s="39">
        <f>IFERROR(INDEX(AdvancedOpponentStats!$A:$AD,MATCH($A340,AdvancedOpponentStats!$B:$B,0),COLUMN()-27),INDEX(AdvancedOpponentStats!$A:$AD,MATCH($A340&amp;" NCAA",AdvancedOpponentStats!$B:$B,0),COLUMN()-27))</f>
        <v>44.9</v>
      </c>
      <c r="AZ340" s="39">
        <f>IFERROR(INDEX(AdvancedOpponentStats!$A:$AD,MATCH($A340,AdvancedOpponentStats!$B:$B,0),COLUMN()-27),INDEX(AdvancedOpponentStats!$A:$AD,MATCH($A340&amp;" NCAA",AdvancedOpponentStats!$B:$B,0),COLUMN()-27))</f>
        <v>7.7</v>
      </c>
      <c r="BA340" s="39">
        <f>IFERROR(INDEX(AdvancedOpponentStats!$A:$AD,MATCH($A340,AdvancedOpponentStats!$B:$B,0),COLUMN()-27),INDEX(AdvancedOpponentStats!$A:$AD,MATCH($A340&amp;" NCAA",AdvancedOpponentStats!$B:$B,0),COLUMN()-27))</f>
        <v>7.4</v>
      </c>
      <c r="BB340" s="39">
        <f>IFERROR(INDEX(AdvancedOpponentStats!$A:$AD,MATCH($A340,AdvancedOpponentStats!$B:$B,0),COLUMN()-27),INDEX(AdvancedOpponentStats!$A:$AD,MATCH($A340&amp;" NCAA",AdvancedOpponentStats!$B:$B,0),COLUMN()-27))</f>
        <v>0.48</v>
      </c>
      <c r="BC340" s="39">
        <f>IFERROR(INDEX(AdvancedOpponentStats!$A:$AD,MATCH($A340,AdvancedOpponentStats!$B:$B,0),COLUMN()-27),INDEX(AdvancedOpponentStats!$A:$AD,MATCH($A340&amp;" NCAA",AdvancedOpponentStats!$B:$B,0),COLUMN()-27))</f>
        <v>13.9</v>
      </c>
      <c r="BD340" s="39">
        <f>IFERROR(INDEX(AdvancedOpponentStats!$A:$AD,MATCH($A340,AdvancedOpponentStats!$B:$B,0),COLUMN()-27),INDEX(AdvancedOpponentStats!$A:$AD,MATCH($A340&amp;" NCAA",AdvancedOpponentStats!$B:$B,0),COLUMN()-27))</f>
        <v>25.8</v>
      </c>
      <c r="BE340" s="39">
        <f>IFERROR(INDEX(AdvancedOpponentStats!$A:$AD,MATCH($A340,AdvancedOpponentStats!$B:$B,0),COLUMN()-27),INDEX(AdvancedOpponentStats!$A:$AD,MATCH($A340&amp;" NCAA",AdvancedOpponentStats!$B:$B,0),COLUMN()-27))</f>
        <v>0.215</v>
      </c>
      <c r="BF340" s="41">
        <f>IFERROR(INDEX(TeamRankings!$A:$R,MATCH($A340,TeamRankings!$B:$B,0),COLUMN()-49),INDEX(TeamRankings!$A:$R,MATCH($A340&amp;" NCAA",TeamRankings!$B:$B,0),COLUMN()-49))</f>
        <v>4.9400000000000004</v>
      </c>
      <c r="BG340" s="41">
        <f>IFERROR(INDEX(TeamRankings!$A:$R,MATCH($A340,TeamRankings!$B:$B,0),COLUMN()-48),INDEX(TeamRankings!$A:$R,MATCH($A340&amp;" NCAA",TeamRankings!$B:$B,0),COLUMN()-48))</f>
        <v>-6.09</v>
      </c>
      <c r="BH340" s="41">
        <f>IFERROR(INDEX(TeamRankings!$A:$R,MATCH($A340,TeamRankings!$B:$B,0),COLUMN()-47),INDEX(TeamRankings!$A:$R,MATCH($A340&amp;" NCAA",TeamRankings!$B:$B,0),COLUMN()-47))</f>
        <v>1.1000000000000001</v>
      </c>
      <c r="BI340" s="41">
        <f>IFERROR(INDEX(TeamRankings!$A:$R,MATCH($A340,TeamRankings!$B:$B,0),COLUMN()-47),INDEX(TeamRankings!$A:$R,MATCH($A340&amp;" NCAA",TeamRankings!$B:$B,0),COLUMN()-47))</f>
        <v>-5.45</v>
      </c>
      <c r="BJ340" s="41">
        <f>IFERROR(INDEX(TeamRankings!$A:$R,MATCH($A340,TeamRankings!$B:$B,0),COLUMN()-47),INDEX(TeamRankings!$A:$R,MATCH($A340&amp;" NCAA",TeamRankings!$B:$B,0),COLUMN()-47))</f>
        <v>-4.3499999999999996</v>
      </c>
      <c r="BK340" s="41">
        <f>IFERROR(INDEX(TeamRankings!$A:$R,MATCH($A340,TeamRankings!$B:$B,0),COLUMN()-47),INDEX(TeamRankings!$A:$R,MATCH($A340&amp;" NCAA",TeamRankings!$B:$B,0),COLUMN()-47))</f>
        <v>99.82</v>
      </c>
      <c r="BL340" s="41">
        <f>IFERROR(INDEX(TeamRankings!$A:$R,MATCH($A340,TeamRankings!$B:$B,0),COLUMN()-47),INDEX(TeamRankings!$A:$R,MATCH($A340&amp;" NCAA",TeamRankings!$B:$B,0),COLUMN()-47))</f>
        <v>106.01</v>
      </c>
      <c r="BM340" s="41">
        <f>IFERROR(INDEX(TeamRankings!$A:$R,MATCH($A340,TeamRankings!$B:$B,0),COLUMN()-47),INDEX(TeamRankings!$A:$R,MATCH($A340&amp;" NCAA",TeamRankings!$B:$B,0),COLUMN()-47))</f>
        <v>-6.19</v>
      </c>
      <c r="BN340">
        <f t="shared" si="93"/>
        <v>227</v>
      </c>
      <c r="BO340">
        <f t="shared" si="94"/>
        <v>219</v>
      </c>
      <c r="BP340">
        <f t="shared" si="80"/>
        <v>79.303030303030297</v>
      </c>
      <c r="BQ340" s="41" t="str">
        <f>INDEX(TeamRankings!$A:$R,MATCH($A340,TeamRankings!$B:$B,0),3)</f>
        <v>Big Sky</v>
      </c>
      <c r="BR340" s="40">
        <f t="shared" si="81"/>
        <v>6.7000000000000028</v>
      </c>
      <c r="BS340" s="40">
        <f t="shared" si="82"/>
        <v>5.8999999999999997E-2</v>
      </c>
      <c r="BT340" s="40">
        <f t="shared" si="83"/>
        <v>2.6999999999999968E-2</v>
      </c>
      <c r="BU340" s="40">
        <f t="shared" si="84"/>
        <v>6.2999999999999945E-2</v>
      </c>
      <c r="BV340" s="40">
        <f t="shared" si="85"/>
        <v>-2</v>
      </c>
      <c r="BW340" s="40">
        <f t="shared" si="86"/>
        <v>-3.3999999999999986</v>
      </c>
      <c r="BX340" s="40">
        <f t="shared" si="87"/>
        <v>-0.29999999999999982</v>
      </c>
      <c r="BY340" s="40">
        <f t="shared" si="88"/>
        <v>2.5999999999999996</v>
      </c>
      <c r="BZ340" s="40">
        <f t="shared" si="89"/>
        <v>6.0000000000000053E-2</v>
      </c>
      <c r="CA340" s="40">
        <f t="shared" si="90"/>
        <v>0.5</v>
      </c>
      <c r="CB340" s="40">
        <f t="shared" si="91"/>
        <v>-6</v>
      </c>
      <c r="CC340" s="40">
        <f t="shared" si="92"/>
        <v>5.8000000000000024E-2</v>
      </c>
    </row>
    <row r="341" spans="1:81" x14ac:dyDescent="0.25">
      <c r="A341" t="s">
        <v>459</v>
      </c>
      <c r="B341">
        <f>IFERROR(INDEX(BasicStats!$A:$AH,MATCH($A341,BasicStats!$B:$B,0),COLUMN()+1),INDEX(BasicStats!$A:$AH,MATCH($A341&amp;" NCAA",BasicStats!$B:$B,0),COLUMN()+1))</f>
        <v>36</v>
      </c>
      <c r="C341">
        <f>IFERROR(INDEX(BasicStats!$A:$AH,MATCH($A341,BasicStats!$B:$B,0),COLUMN()+1),INDEX(BasicStats!$A:$AH,MATCH($A341&amp;" NCAA",BasicStats!$B:$B,0),COLUMN()+1))</f>
        <v>15</v>
      </c>
      <c r="D341">
        <f>IFERROR(INDEX(BasicStats!$A:$AH,MATCH($A341,BasicStats!$B:$B,0),COLUMN()+1),INDEX(BasicStats!$A:$AH,MATCH($A341&amp;" NCAA",BasicStats!$B:$B,0),COLUMN()+1))</f>
        <v>21</v>
      </c>
      <c r="E341">
        <f>IFERROR(INDEX(BasicStats!$A:$AH,MATCH($A341,BasicStats!$B:$B,0),COLUMN()+1),INDEX(BasicStats!$A:$AH,MATCH($A341&amp;" NCAA",BasicStats!$B:$B,0),COLUMN()+1))</f>
        <v>0.41699999999999998</v>
      </c>
      <c r="F341">
        <f>IFERROR(INDEX(BasicStats!$A:$AH,MATCH($A341,BasicStats!$B:$B,0),COLUMN()+1),INDEX(BasicStats!$A:$AH,MATCH($A341&amp;" NCAA",BasicStats!$B:$B,0),COLUMN()+1))</f>
        <v>6.9</v>
      </c>
      <c r="G341">
        <f>IFERROR(INDEX(BasicStats!$A:$AH,MATCH($A341,BasicStats!$B:$B,0),COLUMN()+1),INDEX(BasicStats!$A:$AH,MATCH($A341&amp;" NCAA",BasicStats!$B:$B,0),COLUMN()+1))</f>
        <v>10.54</v>
      </c>
      <c r="H341">
        <f>IFERROR(INDEX(BasicStats!$A:$AH,MATCH($A341,BasicStats!$B:$B,0),COLUMN()+1),INDEX(BasicStats!$A:$AH,MATCH($A341&amp;" NCAA",BasicStats!$B:$B,0),COLUMN()+1))</f>
        <v>4</v>
      </c>
      <c r="I341">
        <f>IFERROR(INDEX(BasicStats!$A:$AH,MATCH($A341,BasicStats!$B:$B,0),COLUMN()+1),INDEX(BasicStats!$A:$AH,MATCH($A341&amp;" NCAA",BasicStats!$B:$B,0),COLUMN()+1))</f>
        <v>14</v>
      </c>
      <c r="J341">
        <f>IFERROR(INDEX(BasicStats!$A:$AH,MATCH($A341,BasicStats!$B:$B,0),COLUMN()+1),INDEX(BasicStats!$A:$AH,MATCH($A341&amp;" NCAA",BasicStats!$B:$B,0),COLUMN()+1))</f>
        <v>11</v>
      </c>
      <c r="K341">
        <f>IFERROR(INDEX(BasicStats!$A:$AH,MATCH($A341,BasicStats!$B:$B,0),COLUMN()+1),INDEX(BasicStats!$A:$AH,MATCH($A341&amp;" NCAA",BasicStats!$B:$B,0),COLUMN()+1))</f>
        <v>7</v>
      </c>
      <c r="L341">
        <f>IFERROR(INDEX(BasicStats!$A:$AH,MATCH($A341,BasicStats!$B:$B,0),COLUMN()+1),INDEX(BasicStats!$A:$AH,MATCH($A341&amp;" NCAA",BasicStats!$B:$B,0),COLUMN()+1))</f>
        <v>0</v>
      </c>
      <c r="M341">
        <f>IFERROR(INDEX(BasicStats!$A:$AH,MATCH($A341,BasicStats!$B:$B,0),COLUMN()+1),INDEX(BasicStats!$A:$AH,MATCH($A341&amp;" NCAA",BasicStats!$B:$B,0),COLUMN()+1))</f>
        <v>10</v>
      </c>
      <c r="N341">
        <f>IFERROR(INDEX(BasicStats!$A:$AH,MATCH($A341,BasicStats!$B:$B,0),COLUMN()+1),INDEX(BasicStats!$A:$AH,MATCH($A341&amp;" NCAA",BasicStats!$B:$B,0),COLUMN()+1))</f>
        <v>2655</v>
      </c>
      <c r="O341">
        <f>IFERROR(INDEX(BasicStats!$A:$AH,MATCH($A341,BasicStats!$B:$B,0),COLUMN()+1),INDEX(BasicStats!$A:$AH,MATCH($A341&amp;" NCAA",BasicStats!$B:$B,0),COLUMN()+1))</f>
        <v>2786</v>
      </c>
      <c r="P341">
        <f>IFERROR(INDEX(BasicStats!$A:$AH,MATCH($A341,BasicStats!$B:$B,0),COLUMN()+1),INDEX(BasicStats!$A:$AH,MATCH($A341&amp;" NCAA",BasicStats!$B:$B,0),COLUMN()+1))</f>
        <v>0</v>
      </c>
      <c r="Q341">
        <f>IFERROR(INDEX(BasicStats!$A:$AH,MATCH($A341,BasicStats!$B:$B,0),COLUMN()+1),INDEX(BasicStats!$A:$AH,MATCH($A341&amp;" NCAA",BasicStats!$B:$B,0),COLUMN()+1))</f>
        <v>1460</v>
      </c>
      <c r="R341">
        <f>IFERROR(INDEX(BasicStats!$A:$AH,MATCH($A341,BasicStats!$B:$B,0),COLUMN()+1),INDEX(BasicStats!$A:$AH,MATCH($A341&amp;" NCAA",BasicStats!$B:$B,0),COLUMN()+1))</f>
        <v>901</v>
      </c>
      <c r="S341">
        <f>IFERROR(INDEX(BasicStats!$A:$AH,MATCH($A341,BasicStats!$B:$B,0),COLUMN()+1),INDEX(BasicStats!$A:$AH,MATCH($A341&amp;" NCAA",BasicStats!$B:$B,0),COLUMN()+1))</f>
        <v>2179</v>
      </c>
      <c r="T341">
        <f>IFERROR(INDEX(BasicStats!$A:$AH,MATCH($A341,BasicStats!$B:$B,0),COLUMN()+1),INDEX(BasicStats!$A:$AH,MATCH($A341&amp;" NCAA",BasicStats!$B:$B,0),COLUMN()+1))</f>
        <v>0.41299999999999998</v>
      </c>
      <c r="U341">
        <f>IFERROR(INDEX(BasicStats!$A:$AH,MATCH($A341,BasicStats!$B:$B,0),COLUMN()+1),INDEX(BasicStats!$A:$AH,MATCH($A341&amp;" NCAA",BasicStats!$B:$B,0),COLUMN()+1))</f>
        <v>269</v>
      </c>
      <c r="V341">
        <f>IFERROR(INDEX(BasicStats!$A:$AH,MATCH($A341,BasicStats!$B:$B,0),COLUMN()+1),INDEX(BasicStats!$A:$AH,MATCH($A341&amp;" NCAA",BasicStats!$B:$B,0),COLUMN()+1))</f>
        <v>852</v>
      </c>
      <c r="W341">
        <f>IFERROR(INDEX(BasicStats!$A:$AH,MATCH($A341,BasicStats!$B:$B,0),COLUMN()+1),INDEX(BasicStats!$A:$AH,MATCH($A341&amp;" NCAA",BasicStats!$B:$B,0),COLUMN()+1))</f>
        <v>0.316</v>
      </c>
      <c r="X341">
        <f>IFERROR(INDEX(BasicStats!$A:$AH,MATCH($A341,BasicStats!$B:$B,0),COLUMN()+1),INDEX(BasicStats!$A:$AH,MATCH($A341&amp;" NCAA",BasicStats!$B:$B,0),COLUMN()+1))</f>
        <v>584</v>
      </c>
      <c r="Y341">
        <f>IFERROR(INDEX(BasicStats!$A:$AH,MATCH($A341,BasicStats!$B:$B,0),COLUMN()+1),INDEX(BasicStats!$A:$AH,MATCH($A341&amp;" NCAA",BasicStats!$B:$B,0),COLUMN()+1))</f>
        <v>849</v>
      </c>
      <c r="Z341">
        <f>IFERROR(INDEX(BasicStats!$A:$AH,MATCH($A341,BasicStats!$B:$B,0),COLUMN()+1),INDEX(BasicStats!$A:$AH,MATCH($A341&amp;" NCAA",BasicStats!$B:$B,0),COLUMN()+1))</f>
        <v>0.68799999999999994</v>
      </c>
      <c r="AA341">
        <f>IFERROR(INDEX(BasicStats!$A:$AH,MATCH($A341,BasicStats!$B:$B,0),COLUMN()+1),INDEX(BasicStats!$A:$AH,MATCH($A341&amp;" NCAA",BasicStats!$B:$B,0),COLUMN()+1))</f>
        <v>519</v>
      </c>
      <c r="AB341">
        <f>IFERROR(INDEX(BasicStats!$A:$AH,MATCH($A341,BasicStats!$B:$B,0),COLUMN()+1),INDEX(BasicStats!$A:$AH,MATCH($A341&amp;" NCAA",BasicStats!$B:$B,0),COLUMN()+1))</f>
        <v>1424</v>
      </c>
      <c r="AC341">
        <f>IFERROR(INDEX(BasicStats!$A:$AH,MATCH($A341,BasicStats!$B:$B,0),COLUMN()+1),INDEX(BasicStats!$A:$AH,MATCH($A341&amp;" NCAA",BasicStats!$B:$B,0),COLUMN()+1))</f>
        <v>488</v>
      </c>
      <c r="AD341">
        <f>IFERROR(INDEX(BasicStats!$A:$AH,MATCH($A341,BasicStats!$B:$B,0),COLUMN()+1),INDEX(BasicStats!$A:$AH,MATCH($A341&amp;" NCAA",BasicStats!$B:$B,0),COLUMN()+1))</f>
        <v>223</v>
      </c>
      <c r="AE341">
        <f>IFERROR(INDEX(BasicStats!$A:$AH,MATCH($A341,BasicStats!$B:$B,0),COLUMN()+1),INDEX(BasicStats!$A:$AH,MATCH($A341&amp;" NCAA",BasicStats!$B:$B,0),COLUMN()+1))</f>
        <v>125</v>
      </c>
      <c r="AF341">
        <f>IFERROR(INDEX(BasicStats!$A:$AH,MATCH($A341,BasicStats!$B:$B,0),COLUMN()+1),INDEX(BasicStats!$A:$AH,MATCH($A341&amp;" NCAA",BasicStats!$B:$B,0),COLUMN()+1))</f>
        <v>557</v>
      </c>
      <c r="AG341" s="38">
        <f>IFERROR(INDEX(AdvancedStats!$A:$AD,MATCH($A341,AdvancedStats!$B:$B,0),COLUMN()-15),INDEX(AdvancedStats!$A:$AD,MATCH($A341&amp;" NCAA",AdvancedStats!$B:$B,0),COLUMN()-15))</f>
        <v>71.7</v>
      </c>
      <c r="AH341" s="38">
        <f>IFERROR(INDEX(AdvancedStats!$A:$AD,MATCH($A341,AdvancedStats!$B:$B,0),COLUMN()-15),INDEX(AdvancedStats!$A:$AD,MATCH($A341&amp;" NCAA",AdvancedStats!$B:$B,0),COLUMN()-15))</f>
        <v>101.5</v>
      </c>
      <c r="AI341" s="38">
        <f>IFERROR(INDEX(AdvancedStats!$A:$AD,MATCH($A341,AdvancedStats!$B:$B,0),COLUMN()-15),INDEX(AdvancedStats!$A:$AD,MATCH($A341&amp;" NCAA",AdvancedStats!$B:$B,0),COLUMN()-15))</f>
        <v>0.39</v>
      </c>
      <c r="AJ341" s="38">
        <f>IFERROR(INDEX(AdvancedStats!$A:$AD,MATCH($A341,AdvancedStats!$B:$B,0),COLUMN()-15),INDEX(AdvancedStats!$A:$AD,MATCH($A341&amp;" NCAA",AdvancedStats!$B:$B,0),COLUMN()-15))</f>
        <v>0.39100000000000001</v>
      </c>
      <c r="AK341" s="38">
        <f>IFERROR(INDEX(AdvancedStats!$A:$AD,MATCH($A341,AdvancedStats!$B:$B,0),COLUMN()-15),INDEX(AdvancedStats!$A:$AD,MATCH($A341&amp;" NCAA",AdvancedStats!$B:$B,0),COLUMN()-15))</f>
        <v>0.51400000000000001</v>
      </c>
      <c r="AL341" s="38">
        <f>IFERROR(INDEX(AdvancedStats!$A:$AD,MATCH($A341,AdvancedStats!$B:$B,0),COLUMN()-15),INDEX(AdvancedStats!$A:$AD,MATCH($A341&amp;" NCAA",AdvancedStats!$B:$B,0),COLUMN()-15))</f>
        <v>53.1</v>
      </c>
      <c r="AM341" s="38">
        <f>IFERROR(INDEX(AdvancedStats!$A:$AD,MATCH($A341,AdvancedStats!$B:$B,0),COLUMN()-15),INDEX(AdvancedStats!$A:$AD,MATCH($A341&amp;" NCAA",AdvancedStats!$B:$B,0),COLUMN()-15))</f>
        <v>54.2</v>
      </c>
      <c r="AN341" s="38">
        <f>IFERROR(INDEX(AdvancedStats!$A:$AD,MATCH($A341,AdvancedStats!$B:$B,0),COLUMN()-15),INDEX(AdvancedStats!$A:$AD,MATCH($A341&amp;" NCAA",AdvancedStats!$B:$B,0),COLUMN()-15))</f>
        <v>8.5</v>
      </c>
      <c r="AO341" s="38">
        <f>IFERROR(INDEX(AdvancedStats!$A:$AD,MATCH($A341,AdvancedStats!$B:$B,0),COLUMN()-15),INDEX(AdvancedStats!$A:$AD,MATCH($A341&amp;" NCAA",AdvancedStats!$B:$B,0),COLUMN()-15))</f>
        <v>9.3000000000000007</v>
      </c>
      <c r="AP341" s="38">
        <f>IFERROR(INDEX(AdvancedStats!$A:$AD,MATCH($A341,AdvancedStats!$B:$B,0),COLUMN()-15),INDEX(AdvancedStats!$A:$AD,MATCH($A341&amp;" NCAA",AdvancedStats!$B:$B,0),COLUMN()-15))</f>
        <v>0.47499999999999998</v>
      </c>
      <c r="AQ341" s="38">
        <f>IFERROR(INDEX(AdvancedStats!$A:$AD,MATCH($A341,AdvancedStats!$B:$B,0),COLUMN()-15),INDEX(AdvancedStats!$A:$AD,MATCH($A341&amp;" NCAA",AdvancedStats!$B:$B,0),COLUMN()-15))</f>
        <v>17.7</v>
      </c>
      <c r="AR341" s="38">
        <f>IFERROR(INDEX(AdvancedStats!$A:$AD,MATCH($A341,AdvancedStats!$B:$B,0),COLUMN()-15),INDEX(AdvancedStats!$A:$AD,MATCH($A341&amp;" NCAA",AdvancedStats!$B:$B,0),COLUMN()-15))</f>
        <v>36.6</v>
      </c>
      <c r="AS341" s="38">
        <f>IFERROR(INDEX(AdvancedStats!$A:$AD,MATCH($A341,AdvancedStats!$B:$B,0),COLUMN()-15),INDEX(AdvancedStats!$A:$AD,MATCH($A341&amp;" NCAA",AdvancedStats!$B:$B,0),COLUMN()-15))</f>
        <v>0.26800000000000002</v>
      </c>
      <c r="AT341" s="39">
        <f>IFERROR(INDEX(AdvancedOpponentStats!$A:$AD,MATCH($A341,AdvancedOpponentStats!$B:$B,0),COLUMN()-27),INDEX(AdvancedOpponentStats!$A:$AD,MATCH($A341&amp;" NCAA",AdvancedOpponentStats!$B:$B,0),COLUMN()-27))</f>
        <v>106.5</v>
      </c>
      <c r="AU341" s="39">
        <f>IFERROR(INDEX(AdvancedOpponentStats!$A:$AD,MATCH($A341,AdvancedOpponentStats!$B:$B,0),COLUMN()-27),INDEX(AdvancedOpponentStats!$A:$AD,MATCH($A341&amp;" NCAA",AdvancedOpponentStats!$B:$B,0),COLUMN()-27))</f>
        <v>0.379</v>
      </c>
      <c r="AV341" s="39">
        <f>IFERROR(INDEX(AdvancedOpponentStats!$A:$AD,MATCH($A341,AdvancedOpponentStats!$B:$B,0),COLUMN()-27),INDEX(AdvancedOpponentStats!$A:$AD,MATCH($A341&amp;" NCAA",AdvancedOpponentStats!$B:$B,0),COLUMN()-27))</f>
        <v>0.36199999999999999</v>
      </c>
      <c r="AW341" s="39">
        <f>IFERROR(INDEX(AdvancedOpponentStats!$A:$AD,MATCH($A341,AdvancedOpponentStats!$B:$B,0),COLUMN()-27),INDEX(AdvancedOpponentStats!$A:$AD,MATCH($A341&amp;" NCAA",AdvancedOpponentStats!$B:$B,0),COLUMN()-27))</f>
        <v>0.56000000000000005</v>
      </c>
      <c r="AX341" s="39">
        <f>IFERROR(INDEX(AdvancedOpponentStats!$A:$AD,MATCH($A341,AdvancedOpponentStats!$B:$B,0),COLUMN()-27),INDEX(AdvancedOpponentStats!$A:$AD,MATCH($A341&amp;" NCAA",AdvancedOpponentStats!$B:$B,0),COLUMN()-27))</f>
        <v>46.9</v>
      </c>
      <c r="AY341" s="39">
        <f>IFERROR(INDEX(AdvancedOpponentStats!$A:$AD,MATCH($A341,AdvancedOpponentStats!$B:$B,0),COLUMN()-27),INDEX(AdvancedOpponentStats!$A:$AD,MATCH($A341&amp;" NCAA",AdvancedOpponentStats!$B:$B,0),COLUMN()-27))</f>
        <v>50.3</v>
      </c>
      <c r="AZ341" s="39">
        <f>IFERROR(INDEX(AdvancedOpponentStats!$A:$AD,MATCH($A341,AdvancedOpponentStats!$B:$B,0),COLUMN()-27),INDEX(AdvancedOpponentStats!$A:$AD,MATCH($A341&amp;" NCAA",AdvancedOpponentStats!$B:$B,0),COLUMN()-27))</f>
        <v>11.4</v>
      </c>
      <c r="BA341" s="39">
        <f>IFERROR(INDEX(AdvancedOpponentStats!$A:$AD,MATCH($A341,AdvancedOpponentStats!$B:$B,0),COLUMN()-27),INDEX(AdvancedOpponentStats!$A:$AD,MATCH($A341&amp;" NCAA",AdvancedOpponentStats!$B:$B,0),COLUMN()-27))</f>
        <v>10</v>
      </c>
      <c r="BB341" s="39">
        <f>IFERROR(INDEX(AdvancedOpponentStats!$A:$AD,MATCH($A341,AdvancedOpponentStats!$B:$B,0),COLUMN()-27),INDEX(AdvancedOpponentStats!$A:$AD,MATCH($A341&amp;" NCAA",AdvancedOpponentStats!$B:$B,0),COLUMN()-27))</f>
        <v>0.52400000000000002</v>
      </c>
      <c r="BC341" s="39">
        <f>IFERROR(INDEX(AdvancedOpponentStats!$A:$AD,MATCH($A341,AdvancedOpponentStats!$B:$B,0),COLUMN()-27),INDEX(AdvancedOpponentStats!$A:$AD,MATCH($A341&amp;" NCAA",AdvancedOpponentStats!$B:$B,0),COLUMN()-27))</f>
        <v>16.3</v>
      </c>
      <c r="BD341" s="39">
        <f>IFERROR(INDEX(AdvancedOpponentStats!$A:$AD,MATCH($A341,AdvancedOpponentStats!$B:$B,0),COLUMN()-27),INDEX(AdvancedOpponentStats!$A:$AD,MATCH($A341&amp;" NCAA",AdvancedOpponentStats!$B:$B,0),COLUMN()-27))</f>
        <v>28.6</v>
      </c>
      <c r="BE341" s="39">
        <f>IFERROR(INDEX(AdvancedOpponentStats!$A:$AD,MATCH($A341,AdvancedOpponentStats!$B:$B,0),COLUMN()-27),INDEX(AdvancedOpponentStats!$A:$AD,MATCH($A341&amp;" NCAA",AdvancedOpponentStats!$B:$B,0),COLUMN()-27))</f>
        <v>0.27300000000000002</v>
      </c>
      <c r="BF341" s="41">
        <f>IFERROR(INDEX(TeamRankings!$A:$R,MATCH($A341,TeamRankings!$B:$B,0),COLUMN()-49),INDEX(TeamRankings!$A:$R,MATCH($A341&amp;" NCAA",TeamRankings!$B:$B,0),COLUMN()-49))</f>
        <v>-3.64</v>
      </c>
      <c r="BG341" s="41">
        <f>IFERROR(INDEX(TeamRankings!$A:$R,MATCH($A341,TeamRankings!$B:$B,0),COLUMN()-48),INDEX(TeamRankings!$A:$R,MATCH($A341&amp;" NCAA",TeamRankings!$B:$B,0),COLUMN()-48))</f>
        <v>10.54</v>
      </c>
      <c r="BH341" s="41">
        <f>IFERROR(INDEX(TeamRankings!$A:$R,MATCH($A341,TeamRankings!$B:$B,0),COLUMN()-47),INDEX(TeamRankings!$A:$R,MATCH($A341&amp;" NCAA",TeamRankings!$B:$B,0),COLUMN()-47))</f>
        <v>7.94</v>
      </c>
      <c r="BI341" s="41">
        <f>IFERROR(INDEX(TeamRankings!$A:$R,MATCH($A341,TeamRankings!$B:$B,0),COLUMN()-47),INDEX(TeamRankings!$A:$R,MATCH($A341&amp;" NCAA",TeamRankings!$B:$B,0),COLUMN()-47))</f>
        <v>-1.04</v>
      </c>
      <c r="BJ341" s="41">
        <f>IFERROR(INDEX(TeamRankings!$A:$R,MATCH($A341,TeamRankings!$B:$B,0),COLUMN()-47),INDEX(TeamRankings!$A:$R,MATCH($A341&amp;" NCAA",TeamRankings!$B:$B,0),COLUMN()-47))</f>
        <v>6.9</v>
      </c>
      <c r="BK341" s="41">
        <f>IFERROR(INDEX(TeamRankings!$A:$R,MATCH($A341,TeamRankings!$B:$B,0),COLUMN()-47),INDEX(TeamRankings!$A:$R,MATCH($A341&amp;" NCAA",TeamRankings!$B:$B,0),COLUMN()-47))</f>
        <v>110.07</v>
      </c>
      <c r="BL341" s="41">
        <f>IFERROR(INDEX(TeamRankings!$A:$R,MATCH($A341,TeamRankings!$B:$B,0),COLUMN()-47),INDEX(TeamRankings!$A:$R,MATCH($A341&amp;" NCAA",TeamRankings!$B:$B,0),COLUMN()-47))</f>
        <v>99.48</v>
      </c>
      <c r="BM341" s="41">
        <f>IFERROR(INDEX(TeamRankings!$A:$R,MATCH($A341,TeamRankings!$B:$B,0),COLUMN()-47),INDEX(TeamRankings!$A:$R,MATCH($A341&amp;" NCAA",TeamRankings!$B:$B,0),COLUMN()-47))</f>
        <v>10.59</v>
      </c>
      <c r="BN341">
        <f t="shared" si="93"/>
        <v>66</v>
      </c>
      <c r="BO341">
        <f t="shared" si="94"/>
        <v>115</v>
      </c>
      <c r="BP341">
        <f t="shared" si="80"/>
        <v>73.75</v>
      </c>
      <c r="BQ341" s="41" t="str">
        <f>INDEX(TeamRankings!$A:$R,MATCH($A341,TeamRankings!$B:$B,0),3)</f>
        <v>Big 12</v>
      </c>
      <c r="BR341" s="40">
        <f t="shared" si="81"/>
        <v>-5</v>
      </c>
      <c r="BS341" s="40">
        <f t="shared" si="82"/>
        <v>1.100000000000001E-2</v>
      </c>
      <c r="BT341" s="40">
        <f t="shared" si="83"/>
        <v>2.9000000000000026E-2</v>
      </c>
      <c r="BU341" s="40">
        <f t="shared" si="84"/>
        <v>-4.6000000000000041E-2</v>
      </c>
      <c r="BV341" s="40">
        <f t="shared" si="85"/>
        <v>6.2000000000000028</v>
      </c>
      <c r="BW341" s="40">
        <f t="shared" si="86"/>
        <v>3.9000000000000057</v>
      </c>
      <c r="BX341" s="40">
        <f t="shared" si="87"/>
        <v>-2.9000000000000004</v>
      </c>
      <c r="BY341" s="40">
        <f t="shared" si="88"/>
        <v>-0.69999999999999929</v>
      </c>
      <c r="BZ341" s="40">
        <f t="shared" si="89"/>
        <v>-4.9000000000000044E-2</v>
      </c>
      <c r="CA341" s="40">
        <f t="shared" si="90"/>
        <v>1.3999999999999986</v>
      </c>
      <c r="CB341" s="40">
        <f t="shared" si="91"/>
        <v>8</v>
      </c>
      <c r="CC341" s="40">
        <f t="shared" si="92"/>
        <v>-5.0000000000000044E-3</v>
      </c>
    </row>
    <row r="342" spans="1:81" x14ac:dyDescent="0.25">
      <c r="A342" t="s">
        <v>460</v>
      </c>
      <c r="B342">
        <f>IFERROR(INDEX(BasicStats!$A:$AH,MATCH($A342,BasicStats!$B:$B,0),COLUMN()+1),INDEX(BasicStats!$A:$AH,MATCH($A342&amp;" NCAA",BasicStats!$B:$B,0),COLUMN()+1))</f>
        <v>32</v>
      </c>
      <c r="C342">
        <f>IFERROR(INDEX(BasicStats!$A:$AH,MATCH($A342,BasicStats!$B:$B,0),COLUMN()+1),INDEX(BasicStats!$A:$AH,MATCH($A342&amp;" NCAA",BasicStats!$B:$B,0),COLUMN()+1))</f>
        <v>7</v>
      </c>
      <c r="D342">
        <f>IFERROR(INDEX(BasicStats!$A:$AH,MATCH($A342,BasicStats!$B:$B,0),COLUMN()+1),INDEX(BasicStats!$A:$AH,MATCH($A342&amp;" NCAA",BasicStats!$B:$B,0),COLUMN()+1))</f>
        <v>25</v>
      </c>
      <c r="E342">
        <f>IFERROR(INDEX(BasicStats!$A:$AH,MATCH($A342,BasicStats!$B:$B,0),COLUMN()+1),INDEX(BasicStats!$A:$AH,MATCH($A342&amp;" NCAA",BasicStats!$B:$B,0),COLUMN()+1))</f>
        <v>0.219</v>
      </c>
      <c r="F342">
        <f>IFERROR(INDEX(BasicStats!$A:$AH,MATCH($A342,BasicStats!$B:$B,0),COLUMN()+1),INDEX(BasicStats!$A:$AH,MATCH($A342&amp;" NCAA",BasicStats!$B:$B,0),COLUMN()+1))</f>
        <v>-9.25</v>
      </c>
      <c r="G342">
        <f>IFERROR(INDEX(BasicStats!$A:$AH,MATCH($A342,BasicStats!$B:$B,0),COLUMN()+1),INDEX(BasicStats!$A:$AH,MATCH($A342&amp;" NCAA",BasicStats!$B:$B,0),COLUMN()+1))</f>
        <v>0.36</v>
      </c>
      <c r="H342">
        <f>IFERROR(INDEX(BasicStats!$A:$AH,MATCH($A342,BasicStats!$B:$B,0),COLUMN()+1),INDEX(BasicStats!$A:$AH,MATCH($A342&amp;" NCAA",BasicStats!$B:$B,0),COLUMN()+1))</f>
        <v>4</v>
      </c>
      <c r="I342">
        <f>IFERROR(INDEX(BasicStats!$A:$AH,MATCH($A342,BasicStats!$B:$B,0),COLUMN()+1),INDEX(BasicStats!$A:$AH,MATCH($A342&amp;" NCAA",BasicStats!$B:$B,0),COLUMN()+1))</f>
        <v>14</v>
      </c>
      <c r="J342">
        <f>IFERROR(INDEX(BasicStats!$A:$AH,MATCH($A342,BasicStats!$B:$B,0),COLUMN()+1),INDEX(BasicStats!$A:$AH,MATCH($A342&amp;" NCAA",BasicStats!$B:$B,0),COLUMN()+1))</f>
        <v>4</v>
      </c>
      <c r="K342">
        <f>IFERROR(INDEX(BasicStats!$A:$AH,MATCH($A342,BasicStats!$B:$B,0),COLUMN()+1),INDEX(BasicStats!$A:$AH,MATCH($A342&amp;" NCAA",BasicStats!$B:$B,0),COLUMN()+1))</f>
        <v>8</v>
      </c>
      <c r="L342">
        <f>IFERROR(INDEX(BasicStats!$A:$AH,MATCH($A342,BasicStats!$B:$B,0),COLUMN()+1),INDEX(BasicStats!$A:$AH,MATCH($A342&amp;" NCAA",BasicStats!$B:$B,0),COLUMN()+1))</f>
        <v>3</v>
      </c>
      <c r="M342">
        <f>IFERROR(INDEX(BasicStats!$A:$AH,MATCH($A342,BasicStats!$B:$B,0),COLUMN()+1),INDEX(BasicStats!$A:$AH,MATCH($A342&amp;" NCAA",BasicStats!$B:$B,0),COLUMN()+1))</f>
        <v>14</v>
      </c>
      <c r="N342">
        <f>IFERROR(INDEX(BasicStats!$A:$AH,MATCH($A342,BasicStats!$B:$B,0),COLUMN()+1),INDEX(BasicStats!$A:$AH,MATCH($A342&amp;" NCAA",BasicStats!$B:$B,0),COLUMN()+1))</f>
        <v>2304</v>
      </c>
      <c r="O342">
        <f>IFERROR(INDEX(BasicStats!$A:$AH,MATCH($A342,BasicStats!$B:$B,0),COLUMN()+1),INDEX(BasicStats!$A:$AH,MATCH($A342&amp;" NCAA",BasicStats!$B:$B,0),COLUMN()+1))</f>
        <v>2563</v>
      </c>
      <c r="P342">
        <f>IFERROR(INDEX(BasicStats!$A:$AH,MATCH($A342,BasicStats!$B:$B,0),COLUMN()+1),INDEX(BasicStats!$A:$AH,MATCH($A342&amp;" NCAA",BasicStats!$B:$B,0),COLUMN()+1))</f>
        <v>0</v>
      </c>
      <c r="Q342">
        <f>IFERROR(INDEX(BasicStats!$A:$AH,MATCH($A342,BasicStats!$B:$B,0),COLUMN()+1),INDEX(BasicStats!$A:$AH,MATCH($A342&amp;" NCAA",BasicStats!$B:$B,0),COLUMN()+1))</f>
        <v>1295</v>
      </c>
      <c r="R342">
        <f>IFERROR(INDEX(BasicStats!$A:$AH,MATCH($A342,BasicStats!$B:$B,0),COLUMN()+1),INDEX(BasicStats!$A:$AH,MATCH($A342&amp;" NCAA",BasicStats!$B:$B,0),COLUMN()+1))</f>
        <v>792</v>
      </c>
      <c r="S342">
        <f>IFERROR(INDEX(BasicStats!$A:$AH,MATCH($A342,BasicStats!$B:$B,0),COLUMN()+1),INDEX(BasicStats!$A:$AH,MATCH($A342&amp;" NCAA",BasicStats!$B:$B,0),COLUMN()+1))</f>
        <v>1744</v>
      </c>
      <c r="T342">
        <f>IFERROR(INDEX(BasicStats!$A:$AH,MATCH($A342,BasicStats!$B:$B,0),COLUMN()+1),INDEX(BasicStats!$A:$AH,MATCH($A342&amp;" NCAA",BasicStats!$B:$B,0),COLUMN()+1))</f>
        <v>0.45400000000000001</v>
      </c>
      <c r="U342">
        <f>IFERROR(INDEX(BasicStats!$A:$AH,MATCH($A342,BasicStats!$B:$B,0),COLUMN()+1),INDEX(BasicStats!$A:$AH,MATCH($A342&amp;" NCAA",BasicStats!$B:$B,0),COLUMN()+1))</f>
        <v>296</v>
      </c>
      <c r="V342">
        <f>IFERROR(INDEX(BasicStats!$A:$AH,MATCH($A342,BasicStats!$B:$B,0),COLUMN()+1),INDEX(BasicStats!$A:$AH,MATCH($A342&amp;" NCAA",BasicStats!$B:$B,0),COLUMN()+1))</f>
        <v>800</v>
      </c>
      <c r="W342">
        <f>IFERROR(INDEX(BasicStats!$A:$AH,MATCH($A342,BasicStats!$B:$B,0),COLUMN()+1),INDEX(BasicStats!$A:$AH,MATCH($A342&amp;" NCAA",BasicStats!$B:$B,0),COLUMN()+1))</f>
        <v>0.37</v>
      </c>
      <c r="X342">
        <f>IFERROR(INDEX(BasicStats!$A:$AH,MATCH($A342,BasicStats!$B:$B,0),COLUMN()+1),INDEX(BasicStats!$A:$AH,MATCH($A342&amp;" NCAA",BasicStats!$B:$B,0),COLUMN()+1))</f>
        <v>424</v>
      </c>
      <c r="Y342">
        <f>IFERROR(INDEX(BasicStats!$A:$AH,MATCH($A342,BasicStats!$B:$B,0),COLUMN()+1),INDEX(BasicStats!$A:$AH,MATCH($A342&amp;" NCAA",BasicStats!$B:$B,0),COLUMN()+1))</f>
        <v>628</v>
      </c>
      <c r="Z342">
        <f>IFERROR(INDEX(BasicStats!$A:$AH,MATCH($A342,BasicStats!$B:$B,0),COLUMN()+1),INDEX(BasicStats!$A:$AH,MATCH($A342&amp;" NCAA",BasicStats!$B:$B,0),COLUMN()+1))</f>
        <v>0.67500000000000004</v>
      </c>
      <c r="AA342">
        <f>IFERROR(INDEX(BasicStats!$A:$AH,MATCH($A342,BasicStats!$B:$B,0),COLUMN()+1),INDEX(BasicStats!$A:$AH,MATCH($A342&amp;" NCAA",BasicStats!$B:$B,0),COLUMN()+1))</f>
        <v>303</v>
      </c>
      <c r="AB342">
        <f>IFERROR(INDEX(BasicStats!$A:$AH,MATCH($A342,BasicStats!$B:$B,0),COLUMN()+1),INDEX(BasicStats!$A:$AH,MATCH($A342&amp;" NCAA",BasicStats!$B:$B,0),COLUMN()+1))</f>
        <v>1135</v>
      </c>
      <c r="AC342">
        <f>IFERROR(INDEX(BasicStats!$A:$AH,MATCH($A342,BasicStats!$B:$B,0),COLUMN()+1),INDEX(BasicStats!$A:$AH,MATCH($A342&amp;" NCAA",BasicStats!$B:$B,0),COLUMN()+1))</f>
        <v>389</v>
      </c>
      <c r="AD342">
        <f>IFERROR(INDEX(BasicStats!$A:$AH,MATCH($A342,BasicStats!$B:$B,0),COLUMN()+1),INDEX(BasicStats!$A:$AH,MATCH($A342&amp;" NCAA",BasicStats!$B:$B,0),COLUMN()+1))</f>
        <v>135</v>
      </c>
      <c r="AE342">
        <f>IFERROR(INDEX(BasicStats!$A:$AH,MATCH($A342,BasicStats!$B:$B,0),COLUMN()+1),INDEX(BasicStats!$A:$AH,MATCH($A342&amp;" NCAA",BasicStats!$B:$B,0),COLUMN()+1))</f>
        <v>53</v>
      </c>
      <c r="AF342">
        <f>IFERROR(INDEX(BasicStats!$A:$AH,MATCH($A342,BasicStats!$B:$B,0),COLUMN()+1),INDEX(BasicStats!$A:$AH,MATCH($A342&amp;" NCAA",BasicStats!$B:$B,0),COLUMN()+1))</f>
        <v>577</v>
      </c>
      <c r="AG342" s="38">
        <f>IFERROR(INDEX(AdvancedStats!$A:$AD,MATCH($A342,AdvancedStats!$B:$B,0),COLUMN()-15),INDEX(AdvancedStats!$A:$AD,MATCH($A342&amp;" NCAA",AdvancedStats!$B:$B,0),COLUMN()-15))</f>
        <v>71.3</v>
      </c>
      <c r="AH342" s="38">
        <f>IFERROR(INDEX(AdvancedStats!$A:$AD,MATCH($A342,AdvancedStats!$B:$B,0),COLUMN()-15),INDEX(AdvancedStats!$A:$AD,MATCH($A342&amp;" NCAA",AdvancedStats!$B:$B,0),COLUMN()-15))</f>
        <v>99.8</v>
      </c>
      <c r="AI342" s="38">
        <f>IFERROR(INDEX(AdvancedStats!$A:$AD,MATCH($A342,AdvancedStats!$B:$B,0),COLUMN()-15),INDEX(AdvancedStats!$A:$AD,MATCH($A342&amp;" NCAA",AdvancedStats!$B:$B,0),COLUMN()-15))</f>
        <v>0.36</v>
      </c>
      <c r="AJ342" s="38">
        <f>IFERROR(INDEX(AdvancedStats!$A:$AD,MATCH($A342,AdvancedStats!$B:$B,0),COLUMN()-15),INDEX(AdvancedStats!$A:$AD,MATCH($A342&amp;" NCAA",AdvancedStats!$B:$B,0),COLUMN()-15))</f>
        <v>0.45900000000000002</v>
      </c>
      <c r="AK342" s="38">
        <f>IFERROR(INDEX(AdvancedStats!$A:$AD,MATCH($A342,AdvancedStats!$B:$B,0),COLUMN()-15),INDEX(AdvancedStats!$A:$AD,MATCH($A342&amp;" NCAA",AdvancedStats!$B:$B,0),COLUMN()-15))</f>
        <v>0.56399999999999995</v>
      </c>
      <c r="AL342" s="38">
        <f>IFERROR(INDEX(AdvancedStats!$A:$AD,MATCH($A342,AdvancedStats!$B:$B,0),COLUMN()-15),INDEX(AdvancedStats!$A:$AD,MATCH($A342&amp;" NCAA",AdvancedStats!$B:$B,0),COLUMN()-15))</f>
        <v>52.4</v>
      </c>
      <c r="AM342" s="38">
        <f>IFERROR(INDEX(AdvancedStats!$A:$AD,MATCH($A342,AdvancedStats!$B:$B,0),COLUMN()-15),INDEX(AdvancedStats!$A:$AD,MATCH($A342&amp;" NCAA",AdvancedStats!$B:$B,0),COLUMN()-15))</f>
        <v>49.1</v>
      </c>
      <c r="AN342" s="38">
        <f>IFERROR(INDEX(AdvancedStats!$A:$AD,MATCH($A342,AdvancedStats!$B:$B,0),COLUMN()-15),INDEX(AdvancedStats!$A:$AD,MATCH($A342&amp;" NCAA",AdvancedStats!$B:$B,0),COLUMN()-15))</f>
        <v>5.8</v>
      </c>
      <c r="AO342" s="38">
        <f>IFERROR(INDEX(AdvancedStats!$A:$AD,MATCH($A342,AdvancedStats!$B:$B,0),COLUMN()-15),INDEX(AdvancedStats!$A:$AD,MATCH($A342&amp;" NCAA",AdvancedStats!$B:$B,0),COLUMN()-15))</f>
        <v>4.5999999999999996</v>
      </c>
      <c r="AP342" s="38">
        <f>IFERROR(INDEX(AdvancedStats!$A:$AD,MATCH($A342,AdvancedStats!$B:$B,0),COLUMN()-15),INDEX(AdvancedStats!$A:$AD,MATCH($A342&amp;" NCAA",AdvancedStats!$B:$B,0),COLUMN()-15))</f>
        <v>0.53900000000000003</v>
      </c>
      <c r="AQ342" s="38">
        <f>IFERROR(INDEX(AdvancedStats!$A:$AD,MATCH($A342,AdvancedStats!$B:$B,0),COLUMN()-15),INDEX(AdvancedStats!$A:$AD,MATCH($A342&amp;" NCAA",AdvancedStats!$B:$B,0),COLUMN()-15))</f>
        <v>22</v>
      </c>
      <c r="AR342" s="38">
        <f>IFERROR(INDEX(AdvancedStats!$A:$AD,MATCH($A342,AdvancedStats!$B:$B,0),COLUMN()-15),INDEX(AdvancedStats!$A:$AD,MATCH($A342&amp;" NCAA",AdvancedStats!$B:$B,0),COLUMN()-15))</f>
        <v>28.7</v>
      </c>
      <c r="AS342" s="38">
        <f>IFERROR(INDEX(AdvancedStats!$A:$AD,MATCH($A342,AdvancedStats!$B:$B,0),COLUMN()-15),INDEX(AdvancedStats!$A:$AD,MATCH($A342&amp;" NCAA",AdvancedStats!$B:$B,0),COLUMN()-15))</f>
        <v>0.24299999999999999</v>
      </c>
      <c r="AT342" s="39">
        <f>IFERROR(INDEX(AdvancedOpponentStats!$A:$AD,MATCH($A342,AdvancedOpponentStats!$B:$B,0),COLUMN()-27),INDEX(AdvancedOpponentStats!$A:$AD,MATCH($A342&amp;" NCAA",AdvancedOpponentStats!$B:$B,0),COLUMN()-27))</f>
        <v>111</v>
      </c>
      <c r="AU342" s="39">
        <f>IFERROR(INDEX(AdvancedOpponentStats!$A:$AD,MATCH($A342,AdvancedOpponentStats!$B:$B,0),COLUMN()-27),INDEX(AdvancedOpponentStats!$A:$AD,MATCH($A342&amp;" NCAA",AdvancedOpponentStats!$B:$B,0),COLUMN()-27))</f>
        <v>0.40400000000000003</v>
      </c>
      <c r="AV342" s="39">
        <f>IFERROR(INDEX(AdvancedOpponentStats!$A:$AD,MATCH($A342,AdvancedOpponentStats!$B:$B,0),COLUMN()-27),INDEX(AdvancedOpponentStats!$A:$AD,MATCH($A342&amp;" NCAA",AdvancedOpponentStats!$B:$B,0),COLUMN()-27))</f>
        <v>0.38200000000000001</v>
      </c>
      <c r="AW342" s="39">
        <f>IFERROR(INDEX(AdvancedOpponentStats!$A:$AD,MATCH($A342,AdvancedOpponentStats!$B:$B,0),COLUMN()-27),INDEX(AdvancedOpponentStats!$A:$AD,MATCH($A342&amp;" NCAA",AdvancedOpponentStats!$B:$B,0),COLUMN()-27))</f>
        <v>0.57099999999999995</v>
      </c>
      <c r="AX342" s="39">
        <f>IFERROR(INDEX(AdvancedOpponentStats!$A:$AD,MATCH($A342,AdvancedOpponentStats!$B:$B,0),COLUMN()-27),INDEX(AdvancedOpponentStats!$A:$AD,MATCH($A342&amp;" NCAA",AdvancedOpponentStats!$B:$B,0),COLUMN()-27))</f>
        <v>47.6</v>
      </c>
      <c r="AY342" s="39">
        <f>IFERROR(INDEX(AdvancedOpponentStats!$A:$AD,MATCH($A342,AdvancedOpponentStats!$B:$B,0),COLUMN()-27),INDEX(AdvancedOpponentStats!$A:$AD,MATCH($A342&amp;" NCAA",AdvancedOpponentStats!$B:$B,0),COLUMN()-27))</f>
        <v>46.5</v>
      </c>
      <c r="AZ342" s="39">
        <f>IFERROR(INDEX(AdvancedOpponentStats!$A:$AD,MATCH($A342,AdvancedOpponentStats!$B:$B,0),COLUMN()-27),INDEX(AdvancedOpponentStats!$A:$AD,MATCH($A342&amp;" NCAA",AdvancedOpponentStats!$B:$B,0),COLUMN()-27))</f>
        <v>12.2</v>
      </c>
      <c r="BA342" s="39">
        <f>IFERROR(INDEX(AdvancedOpponentStats!$A:$AD,MATCH($A342,AdvancedOpponentStats!$B:$B,0),COLUMN()-27),INDEX(AdvancedOpponentStats!$A:$AD,MATCH($A342&amp;" NCAA",AdvancedOpponentStats!$B:$B,0),COLUMN()-27))</f>
        <v>14.1</v>
      </c>
      <c r="BB342" s="39">
        <f>IFERROR(INDEX(AdvancedOpponentStats!$A:$AD,MATCH($A342,AdvancedOpponentStats!$B:$B,0),COLUMN()-27),INDEX(AdvancedOpponentStats!$A:$AD,MATCH($A342&amp;" NCAA",AdvancedOpponentStats!$B:$B,0),COLUMN()-27))</f>
        <v>0.54400000000000004</v>
      </c>
      <c r="BC342" s="39">
        <f>IFERROR(INDEX(AdvancedOpponentStats!$A:$AD,MATCH($A342,AdvancedOpponentStats!$B:$B,0),COLUMN()-27),INDEX(AdvancedOpponentStats!$A:$AD,MATCH($A342&amp;" NCAA",AdvancedOpponentStats!$B:$B,0),COLUMN()-27))</f>
        <v>13.1</v>
      </c>
      <c r="BD342" s="39">
        <f>IFERROR(INDEX(AdvancedOpponentStats!$A:$AD,MATCH($A342,AdvancedOpponentStats!$B:$B,0),COLUMN()-27),INDEX(AdvancedOpponentStats!$A:$AD,MATCH($A342&amp;" NCAA",AdvancedOpponentStats!$B:$B,0),COLUMN()-27))</f>
        <v>25.1</v>
      </c>
      <c r="BE342" s="39">
        <f>IFERROR(INDEX(AdvancedOpponentStats!$A:$AD,MATCH($A342,AdvancedOpponentStats!$B:$B,0),COLUMN()-27),INDEX(AdvancedOpponentStats!$A:$AD,MATCH($A342&amp;" NCAA",AdvancedOpponentStats!$B:$B,0),COLUMN()-27))</f>
        <v>0.27300000000000002</v>
      </c>
      <c r="BF342" s="41">
        <f>IFERROR(INDEX(TeamRankings!$A:$R,MATCH($A342,TeamRankings!$B:$B,0),COLUMN()-49),INDEX(TeamRankings!$A:$R,MATCH($A342&amp;" NCAA",TeamRankings!$B:$B,0),COLUMN()-49))</f>
        <v>-8.09</v>
      </c>
      <c r="BG342" s="41">
        <f>IFERROR(INDEX(TeamRankings!$A:$R,MATCH($A342,TeamRankings!$B:$B,0),COLUMN()-48),INDEX(TeamRankings!$A:$R,MATCH($A342&amp;" NCAA",TeamRankings!$B:$B,0),COLUMN()-48))</f>
        <v>0.36</v>
      </c>
      <c r="BH342" s="41">
        <f>IFERROR(INDEX(TeamRankings!$A:$R,MATCH($A342,TeamRankings!$B:$B,0),COLUMN()-47),INDEX(TeamRankings!$A:$R,MATCH($A342&amp;" NCAA",TeamRankings!$B:$B,0),COLUMN()-47))</f>
        <v>-1.53</v>
      </c>
      <c r="BI342" s="41">
        <f>IFERROR(INDEX(TeamRankings!$A:$R,MATCH($A342,TeamRankings!$B:$B,0),COLUMN()-47),INDEX(TeamRankings!$A:$R,MATCH($A342&amp;" NCAA",TeamRankings!$B:$B,0),COLUMN()-47))</f>
        <v>-7.73</v>
      </c>
      <c r="BJ342" s="41">
        <f>IFERROR(INDEX(TeamRankings!$A:$R,MATCH($A342,TeamRankings!$B:$B,0),COLUMN()-47),INDEX(TeamRankings!$A:$R,MATCH($A342&amp;" NCAA",TeamRankings!$B:$B,0),COLUMN()-47))</f>
        <v>-9.25</v>
      </c>
      <c r="BK342" s="41">
        <f>IFERROR(INDEX(TeamRankings!$A:$R,MATCH($A342,TeamRankings!$B:$B,0),COLUMN()-47),INDEX(TeamRankings!$A:$R,MATCH($A342&amp;" NCAA",TeamRankings!$B:$B,0),COLUMN()-47))</f>
        <v>98.41</v>
      </c>
      <c r="BL342" s="41">
        <f>IFERROR(INDEX(TeamRankings!$A:$R,MATCH($A342,TeamRankings!$B:$B,0),COLUMN()-47),INDEX(TeamRankings!$A:$R,MATCH($A342&amp;" NCAA",TeamRankings!$B:$B,0),COLUMN()-47))</f>
        <v>110.34</v>
      </c>
      <c r="BM342" s="41">
        <f>IFERROR(INDEX(TeamRankings!$A:$R,MATCH($A342,TeamRankings!$B:$B,0),COLUMN()-47),INDEX(TeamRankings!$A:$R,MATCH($A342&amp;" NCAA",TeamRankings!$B:$B,0),COLUMN()-47))</f>
        <v>-11.93</v>
      </c>
      <c r="BN342">
        <f t="shared" si="93"/>
        <v>255.5</v>
      </c>
      <c r="BO342">
        <f t="shared" si="94"/>
        <v>290</v>
      </c>
      <c r="BP342">
        <f t="shared" si="80"/>
        <v>72</v>
      </c>
      <c r="BQ342" s="41" t="str">
        <f>INDEX(TeamRankings!$A:$R,MATCH($A342,TeamRankings!$B:$B,0),3)</f>
        <v>Southern</v>
      </c>
      <c r="BR342" s="40">
        <f t="shared" si="81"/>
        <v>-11.200000000000003</v>
      </c>
      <c r="BS342" s="40">
        <f t="shared" si="82"/>
        <v>-4.4000000000000039E-2</v>
      </c>
      <c r="BT342" s="40">
        <f t="shared" si="83"/>
        <v>7.7000000000000013E-2</v>
      </c>
      <c r="BU342" s="40">
        <f t="shared" si="84"/>
        <v>-7.0000000000000062E-3</v>
      </c>
      <c r="BV342" s="40">
        <f t="shared" si="85"/>
        <v>4.7999999999999972</v>
      </c>
      <c r="BW342" s="40">
        <f t="shared" si="86"/>
        <v>2.6000000000000014</v>
      </c>
      <c r="BX342" s="40">
        <f t="shared" si="87"/>
        <v>-6.3999999999999995</v>
      </c>
      <c r="BY342" s="40">
        <f t="shared" si="88"/>
        <v>-9.5</v>
      </c>
      <c r="BZ342" s="40">
        <f t="shared" si="89"/>
        <v>-5.0000000000000044E-3</v>
      </c>
      <c r="CA342" s="40">
        <f t="shared" si="90"/>
        <v>8.9</v>
      </c>
      <c r="CB342" s="40">
        <f t="shared" si="91"/>
        <v>3.5999999999999979</v>
      </c>
      <c r="CC342" s="40">
        <f t="shared" si="92"/>
        <v>-3.0000000000000027E-2</v>
      </c>
    </row>
    <row r="343" spans="1:81" x14ac:dyDescent="0.25">
      <c r="A343" t="s">
        <v>461</v>
      </c>
      <c r="B343">
        <f>IFERROR(INDEX(BasicStats!$A:$AH,MATCH($A343,BasicStats!$B:$B,0),COLUMN()+1),INDEX(BasicStats!$A:$AH,MATCH($A343&amp;" NCAA",BasicStats!$B:$B,0),COLUMN()+1))</f>
        <v>31</v>
      </c>
      <c r="C343">
        <f>IFERROR(INDEX(BasicStats!$A:$AH,MATCH($A343,BasicStats!$B:$B,0),COLUMN()+1),INDEX(BasicStats!$A:$AH,MATCH($A343&amp;" NCAA",BasicStats!$B:$B,0),COLUMN()+1))</f>
        <v>10</v>
      </c>
      <c r="D343">
        <f>IFERROR(INDEX(BasicStats!$A:$AH,MATCH($A343,BasicStats!$B:$B,0),COLUMN()+1),INDEX(BasicStats!$A:$AH,MATCH($A343&amp;" NCAA",BasicStats!$B:$B,0),COLUMN()+1))</f>
        <v>21</v>
      </c>
      <c r="E343">
        <f>IFERROR(INDEX(BasicStats!$A:$AH,MATCH($A343,BasicStats!$B:$B,0),COLUMN()+1),INDEX(BasicStats!$A:$AH,MATCH($A343&amp;" NCAA",BasicStats!$B:$B,0),COLUMN()+1))</f>
        <v>0.32300000000000001</v>
      </c>
      <c r="F343">
        <f>IFERROR(INDEX(BasicStats!$A:$AH,MATCH($A343,BasicStats!$B:$B,0),COLUMN()+1),INDEX(BasicStats!$A:$AH,MATCH($A343&amp;" NCAA",BasicStats!$B:$B,0),COLUMN()+1))</f>
        <v>-10.01</v>
      </c>
      <c r="G343">
        <f>IFERROR(INDEX(BasicStats!$A:$AH,MATCH($A343,BasicStats!$B:$B,0),COLUMN()+1),INDEX(BasicStats!$A:$AH,MATCH($A343&amp;" NCAA",BasicStats!$B:$B,0),COLUMN()+1))</f>
        <v>-5.15</v>
      </c>
      <c r="H343">
        <f>IFERROR(INDEX(BasicStats!$A:$AH,MATCH($A343,BasicStats!$B:$B,0),COLUMN()+1),INDEX(BasicStats!$A:$AH,MATCH($A343&amp;" NCAA",BasicStats!$B:$B,0),COLUMN()+1))</f>
        <v>4</v>
      </c>
      <c r="I343">
        <f>IFERROR(INDEX(BasicStats!$A:$AH,MATCH($A343,BasicStats!$B:$B,0),COLUMN()+1),INDEX(BasicStats!$A:$AH,MATCH($A343&amp;" NCAA",BasicStats!$B:$B,0),COLUMN()+1))</f>
        <v>12</v>
      </c>
      <c r="J343">
        <f>IFERROR(INDEX(BasicStats!$A:$AH,MATCH($A343,BasicStats!$B:$B,0),COLUMN()+1),INDEX(BasicStats!$A:$AH,MATCH($A343&amp;" NCAA",BasicStats!$B:$B,0),COLUMN()+1))</f>
        <v>7</v>
      </c>
      <c r="K343">
        <f>IFERROR(INDEX(BasicStats!$A:$AH,MATCH($A343,BasicStats!$B:$B,0),COLUMN()+1),INDEX(BasicStats!$A:$AH,MATCH($A343&amp;" NCAA",BasicStats!$B:$B,0),COLUMN()+1))</f>
        <v>6</v>
      </c>
      <c r="L343">
        <f>IFERROR(INDEX(BasicStats!$A:$AH,MATCH($A343,BasicStats!$B:$B,0),COLUMN()+1),INDEX(BasicStats!$A:$AH,MATCH($A343&amp;" NCAA",BasicStats!$B:$B,0),COLUMN()+1))</f>
        <v>2</v>
      </c>
      <c r="M343">
        <f>IFERROR(INDEX(BasicStats!$A:$AH,MATCH($A343,BasicStats!$B:$B,0),COLUMN()+1),INDEX(BasicStats!$A:$AH,MATCH($A343&amp;" NCAA",BasicStats!$B:$B,0),COLUMN()+1))</f>
        <v>14</v>
      </c>
      <c r="N343">
        <f>IFERROR(INDEX(BasicStats!$A:$AH,MATCH($A343,BasicStats!$B:$B,0),COLUMN()+1),INDEX(BasicStats!$A:$AH,MATCH($A343&amp;" NCAA",BasicStats!$B:$B,0),COLUMN()+1))</f>
        <v>2198</v>
      </c>
      <c r="O343">
        <f>IFERROR(INDEX(BasicStats!$A:$AH,MATCH($A343,BasicStats!$B:$B,0),COLUMN()+1),INDEX(BasicStats!$A:$AH,MATCH($A343&amp;" NCAA",BasicStats!$B:$B,0),COLUMN()+1))</f>
        <v>2272</v>
      </c>
      <c r="P343">
        <f>IFERROR(INDEX(BasicStats!$A:$AH,MATCH($A343,BasicStats!$B:$B,0),COLUMN()+1),INDEX(BasicStats!$A:$AH,MATCH($A343&amp;" NCAA",BasicStats!$B:$B,0),COLUMN()+1))</f>
        <v>0</v>
      </c>
      <c r="Q343">
        <f>IFERROR(INDEX(BasicStats!$A:$AH,MATCH($A343,BasicStats!$B:$B,0),COLUMN()+1),INDEX(BasicStats!$A:$AH,MATCH($A343&amp;" NCAA",BasicStats!$B:$B,0),COLUMN()+1))</f>
        <v>1245</v>
      </c>
      <c r="R343">
        <f>IFERROR(INDEX(BasicStats!$A:$AH,MATCH($A343,BasicStats!$B:$B,0),COLUMN()+1),INDEX(BasicStats!$A:$AH,MATCH($A343&amp;" NCAA",BasicStats!$B:$B,0),COLUMN()+1))</f>
        <v>818</v>
      </c>
      <c r="S343">
        <f>IFERROR(INDEX(BasicStats!$A:$AH,MATCH($A343,BasicStats!$B:$B,0),COLUMN()+1),INDEX(BasicStats!$A:$AH,MATCH($A343&amp;" NCAA",BasicStats!$B:$B,0),COLUMN()+1))</f>
        <v>1859</v>
      </c>
      <c r="T343">
        <f>IFERROR(INDEX(BasicStats!$A:$AH,MATCH($A343,BasicStats!$B:$B,0),COLUMN()+1),INDEX(BasicStats!$A:$AH,MATCH($A343&amp;" NCAA",BasicStats!$B:$B,0),COLUMN()+1))</f>
        <v>0.44</v>
      </c>
      <c r="U343">
        <f>IFERROR(INDEX(BasicStats!$A:$AH,MATCH($A343,BasicStats!$B:$B,0),COLUMN()+1),INDEX(BasicStats!$A:$AH,MATCH($A343&amp;" NCAA",BasicStats!$B:$B,0),COLUMN()+1))</f>
        <v>241</v>
      </c>
      <c r="V343">
        <f>IFERROR(INDEX(BasicStats!$A:$AH,MATCH($A343,BasicStats!$B:$B,0),COLUMN()+1),INDEX(BasicStats!$A:$AH,MATCH($A343&amp;" NCAA",BasicStats!$B:$B,0),COLUMN()+1))</f>
        <v>626</v>
      </c>
      <c r="W343">
        <f>IFERROR(INDEX(BasicStats!$A:$AH,MATCH($A343,BasicStats!$B:$B,0),COLUMN()+1),INDEX(BasicStats!$A:$AH,MATCH($A343&amp;" NCAA",BasicStats!$B:$B,0),COLUMN()+1))</f>
        <v>0.38500000000000001</v>
      </c>
      <c r="X343">
        <f>IFERROR(INDEX(BasicStats!$A:$AH,MATCH($A343,BasicStats!$B:$B,0),COLUMN()+1),INDEX(BasicStats!$A:$AH,MATCH($A343&amp;" NCAA",BasicStats!$B:$B,0),COLUMN()+1))</f>
        <v>321</v>
      </c>
      <c r="Y343">
        <f>IFERROR(INDEX(BasicStats!$A:$AH,MATCH($A343,BasicStats!$B:$B,0),COLUMN()+1),INDEX(BasicStats!$A:$AH,MATCH($A343&amp;" NCAA",BasicStats!$B:$B,0),COLUMN()+1))</f>
        <v>440</v>
      </c>
      <c r="Z343">
        <f>IFERROR(INDEX(BasicStats!$A:$AH,MATCH($A343,BasicStats!$B:$B,0),COLUMN()+1),INDEX(BasicStats!$A:$AH,MATCH($A343&amp;" NCAA",BasicStats!$B:$B,0),COLUMN()+1))</f>
        <v>0.73</v>
      </c>
      <c r="AA343">
        <f>IFERROR(INDEX(BasicStats!$A:$AH,MATCH($A343,BasicStats!$B:$B,0),COLUMN()+1),INDEX(BasicStats!$A:$AH,MATCH($A343&amp;" NCAA",BasicStats!$B:$B,0),COLUMN()+1))</f>
        <v>254</v>
      </c>
      <c r="AB343">
        <f>IFERROR(INDEX(BasicStats!$A:$AH,MATCH($A343,BasicStats!$B:$B,0),COLUMN()+1),INDEX(BasicStats!$A:$AH,MATCH($A343&amp;" NCAA",BasicStats!$B:$B,0),COLUMN()+1))</f>
        <v>1100</v>
      </c>
      <c r="AC343">
        <f>IFERROR(INDEX(BasicStats!$A:$AH,MATCH($A343,BasicStats!$B:$B,0),COLUMN()+1),INDEX(BasicStats!$A:$AH,MATCH($A343&amp;" NCAA",BasicStats!$B:$B,0),COLUMN()+1))</f>
        <v>319</v>
      </c>
      <c r="AD343">
        <f>IFERROR(INDEX(BasicStats!$A:$AH,MATCH($A343,BasicStats!$B:$B,0),COLUMN()+1),INDEX(BasicStats!$A:$AH,MATCH($A343&amp;" NCAA",BasicStats!$B:$B,0),COLUMN()+1))</f>
        <v>165</v>
      </c>
      <c r="AE343">
        <f>IFERROR(INDEX(BasicStats!$A:$AH,MATCH($A343,BasicStats!$B:$B,0),COLUMN()+1),INDEX(BasicStats!$A:$AH,MATCH($A343&amp;" NCAA",BasicStats!$B:$B,0),COLUMN()+1))</f>
        <v>132</v>
      </c>
      <c r="AF343">
        <f>IFERROR(INDEX(BasicStats!$A:$AH,MATCH($A343,BasicStats!$B:$B,0),COLUMN()+1),INDEX(BasicStats!$A:$AH,MATCH($A343&amp;" NCAA",BasicStats!$B:$B,0),COLUMN()+1))</f>
        <v>353</v>
      </c>
      <c r="AG343" s="38">
        <f>IFERROR(INDEX(AdvancedStats!$A:$AD,MATCH($A343,AdvancedStats!$B:$B,0),COLUMN()-15),INDEX(AdvancedStats!$A:$AD,MATCH($A343&amp;" NCAA",AdvancedStats!$B:$B,0),COLUMN()-15))</f>
        <v>69.5</v>
      </c>
      <c r="AH343" s="38">
        <f>IFERROR(INDEX(AdvancedStats!$A:$AD,MATCH($A343,AdvancedStats!$B:$B,0),COLUMN()-15),INDEX(AdvancedStats!$A:$AD,MATCH($A343&amp;" NCAA",AdvancedStats!$B:$B,0),COLUMN()-15))</f>
        <v>101.6</v>
      </c>
      <c r="AI343" s="38">
        <f>IFERROR(INDEX(AdvancedStats!$A:$AD,MATCH($A343,AdvancedStats!$B:$B,0),COLUMN()-15),INDEX(AdvancedStats!$A:$AD,MATCH($A343&amp;" NCAA",AdvancedStats!$B:$B,0),COLUMN()-15))</f>
        <v>0.23699999999999999</v>
      </c>
      <c r="AJ343" s="38">
        <f>IFERROR(INDEX(AdvancedStats!$A:$AD,MATCH($A343,AdvancedStats!$B:$B,0),COLUMN()-15),INDEX(AdvancedStats!$A:$AD,MATCH($A343&amp;" NCAA",AdvancedStats!$B:$B,0),COLUMN()-15))</f>
        <v>0.33700000000000002</v>
      </c>
      <c r="AK343" s="38">
        <f>IFERROR(INDEX(AdvancedStats!$A:$AD,MATCH($A343,AdvancedStats!$B:$B,0),COLUMN()-15),INDEX(AdvancedStats!$A:$AD,MATCH($A343&amp;" NCAA",AdvancedStats!$B:$B,0),COLUMN()-15))</f>
        <v>0.53100000000000003</v>
      </c>
      <c r="AL343" s="38">
        <f>IFERROR(INDEX(AdvancedStats!$A:$AD,MATCH($A343,AdvancedStats!$B:$B,0),COLUMN()-15),INDEX(AdvancedStats!$A:$AD,MATCH($A343&amp;" NCAA",AdvancedStats!$B:$B,0),COLUMN()-15))</f>
        <v>48.9</v>
      </c>
      <c r="AM343" s="38">
        <f>IFERROR(INDEX(AdvancedStats!$A:$AD,MATCH($A343,AdvancedStats!$B:$B,0),COLUMN()-15),INDEX(AdvancedStats!$A:$AD,MATCH($A343&amp;" NCAA",AdvancedStats!$B:$B,0),COLUMN()-15))</f>
        <v>39</v>
      </c>
      <c r="AN343" s="38">
        <f>IFERROR(INDEX(AdvancedStats!$A:$AD,MATCH($A343,AdvancedStats!$B:$B,0),COLUMN()-15),INDEX(AdvancedStats!$A:$AD,MATCH($A343&amp;" NCAA",AdvancedStats!$B:$B,0),COLUMN()-15))</f>
        <v>7.6</v>
      </c>
      <c r="AO343" s="38">
        <f>IFERROR(INDEX(AdvancedStats!$A:$AD,MATCH($A343,AdvancedStats!$B:$B,0),COLUMN()-15),INDEX(AdvancedStats!$A:$AD,MATCH($A343&amp;" NCAA",AdvancedStats!$B:$B,0),COLUMN()-15))</f>
        <v>11.4</v>
      </c>
      <c r="AP343" s="38">
        <f>IFERROR(INDEX(AdvancedStats!$A:$AD,MATCH($A343,AdvancedStats!$B:$B,0),COLUMN()-15),INDEX(AdvancedStats!$A:$AD,MATCH($A343&amp;" NCAA",AdvancedStats!$B:$B,0),COLUMN()-15))</f>
        <v>0.505</v>
      </c>
      <c r="AQ343" s="38">
        <f>IFERROR(INDEX(AdvancedStats!$A:$AD,MATCH($A343,AdvancedStats!$B:$B,0),COLUMN()-15),INDEX(AdvancedStats!$A:$AD,MATCH($A343&amp;" NCAA",AdvancedStats!$B:$B,0),COLUMN()-15))</f>
        <v>14.6</v>
      </c>
      <c r="AR343" s="38">
        <f>IFERROR(INDEX(AdvancedStats!$A:$AD,MATCH($A343,AdvancedStats!$B:$B,0),COLUMN()-15),INDEX(AdvancedStats!$A:$AD,MATCH($A343&amp;" NCAA",AdvancedStats!$B:$B,0),COLUMN()-15))</f>
        <v>22.7</v>
      </c>
      <c r="AS343" s="38">
        <f>IFERROR(INDEX(AdvancedStats!$A:$AD,MATCH($A343,AdvancedStats!$B:$B,0),COLUMN()-15),INDEX(AdvancedStats!$A:$AD,MATCH($A343&amp;" NCAA",AdvancedStats!$B:$B,0),COLUMN()-15))</f>
        <v>0.17299999999999999</v>
      </c>
      <c r="AT343" s="39">
        <f>IFERROR(INDEX(AdvancedOpponentStats!$A:$AD,MATCH($A343,AdvancedOpponentStats!$B:$B,0),COLUMN()-27),INDEX(AdvancedOpponentStats!$A:$AD,MATCH($A343&amp;" NCAA",AdvancedOpponentStats!$B:$B,0),COLUMN()-27))</f>
        <v>105</v>
      </c>
      <c r="AU343" s="39">
        <f>IFERROR(INDEX(AdvancedOpponentStats!$A:$AD,MATCH($A343,AdvancedOpponentStats!$B:$B,0),COLUMN()-27),INDEX(AdvancedOpponentStats!$A:$AD,MATCH($A343&amp;" NCAA",AdvancedOpponentStats!$B:$B,0),COLUMN()-27))</f>
        <v>0.26900000000000002</v>
      </c>
      <c r="AV343" s="39">
        <f>IFERROR(INDEX(AdvancedOpponentStats!$A:$AD,MATCH($A343,AdvancedOpponentStats!$B:$B,0),COLUMN()-27),INDEX(AdvancedOpponentStats!$A:$AD,MATCH($A343&amp;" NCAA",AdvancedOpponentStats!$B:$B,0),COLUMN()-27))</f>
        <v>0.38300000000000001</v>
      </c>
      <c r="AW343" s="39">
        <f>IFERROR(INDEX(AdvancedOpponentStats!$A:$AD,MATCH($A343,AdvancedOpponentStats!$B:$B,0),COLUMN()-27),INDEX(AdvancedOpponentStats!$A:$AD,MATCH($A343&amp;" NCAA",AdvancedOpponentStats!$B:$B,0),COLUMN()-27))</f>
        <v>0.53800000000000003</v>
      </c>
      <c r="AX343" s="39">
        <f>IFERROR(INDEX(AdvancedOpponentStats!$A:$AD,MATCH($A343,AdvancedOpponentStats!$B:$B,0),COLUMN()-27),INDEX(AdvancedOpponentStats!$A:$AD,MATCH($A343&amp;" NCAA",AdvancedOpponentStats!$B:$B,0),COLUMN()-27))</f>
        <v>51.1</v>
      </c>
      <c r="AY343" s="39">
        <f>IFERROR(INDEX(AdvancedOpponentStats!$A:$AD,MATCH($A343,AdvancedOpponentStats!$B:$B,0),COLUMN()-27),INDEX(AdvancedOpponentStats!$A:$AD,MATCH($A343&amp;" NCAA",AdvancedOpponentStats!$B:$B,0),COLUMN()-27))</f>
        <v>46.5</v>
      </c>
      <c r="AZ343" s="39">
        <f>IFERROR(INDEX(AdvancedOpponentStats!$A:$AD,MATCH($A343,AdvancedOpponentStats!$B:$B,0),COLUMN()-27),INDEX(AdvancedOpponentStats!$A:$AD,MATCH($A343&amp;" NCAA",AdvancedOpponentStats!$B:$B,0),COLUMN()-27))</f>
        <v>8.4</v>
      </c>
      <c r="BA343" s="39">
        <f>IFERROR(INDEX(AdvancedOpponentStats!$A:$AD,MATCH($A343,AdvancedOpponentStats!$B:$B,0),COLUMN()-27),INDEX(AdvancedOpponentStats!$A:$AD,MATCH($A343&amp;" NCAA",AdvancedOpponentStats!$B:$B,0),COLUMN()-27))</f>
        <v>7.2</v>
      </c>
      <c r="BB343" s="39">
        <f>IFERROR(INDEX(AdvancedOpponentStats!$A:$AD,MATCH($A343,AdvancedOpponentStats!$B:$B,0),COLUMN()-27),INDEX(AdvancedOpponentStats!$A:$AD,MATCH($A343&amp;" NCAA",AdvancedOpponentStats!$B:$B,0),COLUMN()-27))</f>
        <v>0.51600000000000001</v>
      </c>
      <c r="BC343" s="39">
        <f>IFERROR(INDEX(AdvancedOpponentStats!$A:$AD,MATCH($A343,AdvancedOpponentStats!$B:$B,0),COLUMN()-27),INDEX(AdvancedOpponentStats!$A:$AD,MATCH($A343&amp;" NCAA",AdvancedOpponentStats!$B:$B,0),COLUMN()-27))</f>
        <v>13.6</v>
      </c>
      <c r="BD343" s="39">
        <f>IFERROR(INDEX(AdvancedOpponentStats!$A:$AD,MATCH($A343,AdvancedOpponentStats!$B:$B,0),COLUMN()-27),INDEX(AdvancedOpponentStats!$A:$AD,MATCH($A343&amp;" NCAA",AdvancedOpponentStats!$B:$B,0),COLUMN()-27))</f>
        <v>25.1</v>
      </c>
      <c r="BE343" s="39">
        <f>IFERROR(INDEX(AdvancedOpponentStats!$A:$AD,MATCH($A343,AdvancedOpponentStats!$B:$B,0),COLUMN()-27),INDEX(AdvancedOpponentStats!$A:$AD,MATCH($A343&amp;" NCAA",AdvancedOpponentStats!$B:$B,0),COLUMN()-27))</f>
        <v>0.182</v>
      </c>
      <c r="BF343" s="41">
        <f>IFERROR(INDEX(TeamRankings!$A:$R,MATCH($A343,TeamRankings!$B:$B,0),COLUMN()-49),INDEX(TeamRankings!$A:$R,MATCH($A343&amp;" NCAA",TeamRankings!$B:$B,0),COLUMN()-49))</f>
        <v>-2.39</v>
      </c>
      <c r="BG343" s="41">
        <f>IFERROR(INDEX(TeamRankings!$A:$R,MATCH($A343,TeamRankings!$B:$B,0),COLUMN()-48),INDEX(TeamRankings!$A:$R,MATCH($A343&amp;" NCAA",TeamRankings!$B:$B,0),COLUMN()-48))</f>
        <v>-5.15</v>
      </c>
      <c r="BH343" s="41">
        <f>IFERROR(INDEX(TeamRankings!$A:$R,MATCH($A343,TeamRankings!$B:$B,0),COLUMN()-47),INDEX(TeamRankings!$A:$R,MATCH($A343&amp;" NCAA",TeamRankings!$B:$B,0),COLUMN()-47))</f>
        <v>-6.97</v>
      </c>
      <c r="BI343" s="41">
        <f>IFERROR(INDEX(TeamRankings!$A:$R,MATCH($A343,TeamRankings!$B:$B,0),COLUMN()-47),INDEX(TeamRankings!$A:$R,MATCH($A343&amp;" NCAA",TeamRankings!$B:$B,0),COLUMN()-47))</f>
        <v>-3.05</v>
      </c>
      <c r="BJ343" s="41">
        <f>IFERROR(INDEX(TeamRankings!$A:$R,MATCH($A343,TeamRankings!$B:$B,0),COLUMN()-47),INDEX(TeamRankings!$A:$R,MATCH($A343&amp;" NCAA",TeamRankings!$B:$B,0),COLUMN()-47))</f>
        <v>-10.01</v>
      </c>
      <c r="BK343" s="41">
        <f>IFERROR(INDEX(TeamRankings!$A:$R,MATCH($A343,TeamRankings!$B:$B,0),COLUMN()-47),INDEX(TeamRankings!$A:$R,MATCH($A343&amp;" NCAA",TeamRankings!$B:$B,0),COLUMN()-47))</f>
        <v>94.51</v>
      </c>
      <c r="BL343" s="41">
        <f>IFERROR(INDEX(TeamRankings!$A:$R,MATCH($A343,TeamRankings!$B:$B,0),COLUMN()-47),INDEX(TeamRankings!$A:$R,MATCH($A343&amp;" NCAA",TeamRankings!$B:$B,0),COLUMN()-47))</f>
        <v>108.08</v>
      </c>
      <c r="BM343" s="41">
        <f>IFERROR(INDEX(TeamRankings!$A:$R,MATCH($A343,TeamRankings!$B:$B,0),COLUMN()-47),INDEX(TeamRankings!$A:$R,MATCH($A343&amp;" NCAA",TeamRankings!$B:$B,0),COLUMN()-47))</f>
        <v>-13.57</v>
      </c>
      <c r="BN343">
        <f t="shared" si="93"/>
        <v>300</v>
      </c>
      <c r="BO343">
        <f t="shared" si="94"/>
        <v>254.5</v>
      </c>
      <c r="BP343">
        <f t="shared" si="80"/>
        <v>70.903225806451616</v>
      </c>
      <c r="BQ343" s="41" t="str">
        <f>INDEX(TeamRankings!$A:$R,MATCH($A343,TeamRankings!$B:$B,0),3)</f>
        <v>Summit</v>
      </c>
      <c r="BR343" s="40">
        <f t="shared" si="81"/>
        <v>-3.4000000000000057</v>
      </c>
      <c r="BS343" s="40">
        <f t="shared" si="82"/>
        <v>-3.2000000000000028E-2</v>
      </c>
      <c r="BT343" s="40">
        <f t="shared" si="83"/>
        <v>-4.5999999999999985E-2</v>
      </c>
      <c r="BU343" s="40">
        <f t="shared" si="84"/>
        <v>-7.0000000000000062E-3</v>
      </c>
      <c r="BV343" s="40">
        <f t="shared" si="85"/>
        <v>-2.2000000000000028</v>
      </c>
      <c r="BW343" s="40">
        <f t="shared" si="86"/>
        <v>-7.5</v>
      </c>
      <c r="BX343" s="40">
        <f t="shared" si="87"/>
        <v>-0.80000000000000071</v>
      </c>
      <c r="BY343" s="40">
        <f t="shared" si="88"/>
        <v>4.2</v>
      </c>
      <c r="BZ343" s="40">
        <f t="shared" si="89"/>
        <v>-1.100000000000001E-2</v>
      </c>
      <c r="CA343" s="40">
        <f t="shared" si="90"/>
        <v>1</v>
      </c>
      <c r="CB343" s="40">
        <f t="shared" si="91"/>
        <v>-2.4000000000000021</v>
      </c>
      <c r="CC343" s="40">
        <f t="shared" si="92"/>
        <v>-9.000000000000008E-3</v>
      </c>
    </row>
    <row r="344" spans="1:81" x14ac:dyDescent="0.25">
      <c r="A344" t="s">
        <v>462</v>
      </c>
      <c r="B344">
        <f>IFERROR(INDEX(BasicStats!$A:$AH,MATCH($A344,BasicStats!$B:$B,0),COLUMN()+1),INDEX(BasicStats!$A:$AH,MATCH($A344&amp;" NCAA",BasicStats!$B:$B,0),COLUMN()+1))</f>
        <v>34</v>
      </c>
      <c r="C344">
        <f>IFERROR(INDEX(BasicStats!$A:$AH,MATCH($A344,BasicStats!$B:$B,0),COLUMN()+1),INDEX(BasicStats!$A:$AH,MATCH($A344&amp;" NCAA",BasicStats!$B:$B,0),COLUMN()+1))</f>
        <v>20</v>
      </c>
      <c r="D344">
        <f>IFERROR(INDEX(BasicStats!$A:$AH,MATCH($A344,BasicStats!$B:$B,0),COLUMN()+1),INDEX(BasicStats!$A:$AH,MATCH($A344&amp;" NCAA",BasicStats!$B:$B,0),COLUMN()+1))</f>
        <v>14</v>
      </c>
      <c r="E344">
        <f>IFERROR(INDEX(BasicStats!$A:$AH,MATCH($A344,BasicStats!$B:$B,0),COLUMN()+1),INDEX(BasicStats!$A:$AH,MATCH($A344&amp;" NCAA",BasicStats!$B:$B,0),COLUMN()+1))</f>
        <v>0.58799999999999997</v>
      </c>
      <c r="F344">
        <f>IFERROR(INDEX(BasicStats!$A:$AH,MATCH($A344,BasicStats!$B:$B,0),COLUMN()+1),INDEX(BasicStats!$A:$AH,MATCH($A344&amp;" NCAA",BasicStats!$B:$B,0),COLUMN()+1))</f>
        <v>3.09</v>
      </c>
      <c r="G344">
        <f>IFERROR(INDEX(BasicStats!$A:$AH,MATCH($A344,BasicStats!$B:$B,0),COLUMN()+1),INDEX(BasicStats!$A:$AH,MATCH($A344&amp;" NCAA",BasicStats!$B:$B,0),COLUMN()+1))</f>
        <v>0.91</v>
      </c>
      <c r="H344">
        <f>IFERROR(INDEX(BasicStats!$A:$AH,MATCH($A344,BasicStats!$B:$B,0),COLUMN()+1),INDEX(BasicStats!$A:$AH,MATCH($A344&amp;" NCAA",BasicStats!$B:$B,0),COLUMN()+1))</f>
        <v>11</v>
      </c>
      <c r="I344">
        <f>IFERROR(INDEX(BasicStats!$A:$AH,MATCH($A344,BasicStats!$B:$B,0),COLUMN()+1),INDEX(BasicStats!$A:$AH,MATCH($A344&amp;" NCAA",BasicStats!$B:$B,0),COLUMN()+1))</f>
        <v>7</v>
      </c>
      <c r="J344">
        <f>IFERROR(INDEX(BasicStats!$A:$AH,MATCH($A344,BasicStats!$B:$B,0),COLUMN()+1),INDEX(BasicStats!$A:$AH,MATCH($A344&amp;" NCAA",BasicStats!$B:$B,0),COLUMN()+1))</f>
        <v>10</v>
      </c>
      <c r="K344">
        <f>IFERROR(INDEX(BasicStats!$A:$AH,MATCH($A344,BasicStats!$B:$B,0),COLUMN()+1),INDEX(BasicStats!$A:$AH,MATCH($A344&amp;" NCAA",BasicStats!$B:$B,0),COLUMN()+1))</f>
        <v>4</v>
      </c>
      <c r="L344">
        <f>IFERROR(INDEX(BasicStats!$A:$AH,MATCH($A344,BasicStats!$B:$B,0),COLUMN()+1),INDEX(BasicStats!$A:$AH,MATCH($A344&amp;" NCAA",BasicStats!$B:$B,0),COLUMN()+1))</f>
        <v>6</v>
      </c>
      <c r="M344">
        <f>IFERROR(INDEX(BasicStats!$A:$AH,MATCH($A344,BasicStats!$B:$B,0),COLUMN()+1),INDEX(BasicStats!$A:$AH,MATCH($A344&amp;" NCAA",BasicStats!$B:$B,0),COLUMN()+1))</f>
        <v>8</v>
      </c>
      <c r="N344">
        <f>IFERROR(INDEX(BasicStats!$A:$AH,MATCH($A344,BasicStats!$B:$B,0),COLUMN()+1),INDEX(BasicStats!$A:$AH,MATCH($A344&amp;" NCAA",BasicStats!$B:$B,0),COLUMN()+1))</f>
        <v>2429</v>
      </c>
      <c r="O344">
        <f>IFERROR(INDEX(BasicStats!$A:$AH,MATCH($A344,BasicStats!$B:$B,0),COLUMN()+1),INDEX(BasicStats!$A:$AH,MATCH($A344&amp;" NCAA",BasicStats!$B:$B,0),COLUMN()+1))</f>
        <v>2355</v>
      </c>
      <c r="P344">
        <f>IFERROR(INDEX(BasicStats!$A:$AH,MATCH($A344,BasicStats!$B:$B,0),COLUMN()+1),INDEX(BasicStats!$A:$AH,MATCH($A344&amp;" NCAA",BasicStats!$B:$B,0),COLUMN()+1))</f>
        <v>0</v>
      </c>
      <c r="Q344">
        <f>IFERROR(INDEX(BasicStats!$A:$AH,MATCH($A344,BasicStats!$B:$B,0),COLUMN()+1),INDEX(BasicStats!$A:$AH,MATCH($A344&amp;" NCAA",BasicStats!$B:$B,0),COLUMN()+1))</f>
        <v>1380</v>
      </c>
      <c r="R344">
        <f>IFERROR(INDEX(BasicStats!$A:$AH,MATCH($A344,BasicStats!$B:$B,0),COLUMN()+1),INDEX(BasicStats!$A:$AH,MATCH($A344&amp;" NCAA",BasicStats!$B:$B,0),COLUMN()+1))</f>
        <v>853</v>
      </c>
      <c r="S344">
        <f>IFERROR(INDEX(BasicStats!$A:$AH,MATCH($A344,BasicStats!$B:$B,0),COLUMN()+1),INDEX(BasicStats!$A:$AH,MATCH($A344&amp;" NCAA",BasicStats!$B:$B,0),COLUMN()+1))</f>
        <v>1910</v>
      </c>
      <c r="T344">
        <f>IFERROR(INDEX(BasicStats!$A:$AH,MATCH($A344,BasicStats!$B:$B,0),COLUMN()+1),INDEX(BasicStats!$A:$AH,MATCH($A344&amp;" NCAA",BasicStats!$B:$B,0),COLUMN()+1))</f>
        <v>0.44700000000000001</v>
      </c>
      <c r="U344">
        <f>IFERROR(INDEX(BasicStats!$A:$AH,MATCH($A344,BasicStats!$B:$B,0),COLUMN()+1),INDEX(BasicStats!$A:$AH,MATCH($A344&amp;" NCAA",BasicStats!$B:$B,0),COLUMN()+1))</f>
        <v>199</v>
      </c>
      <c r="V344">
        <f>IFERROR(INDEX(BasicStats!$A:$AH,MATCH($A344,BasicStats!$B:$B,0),COLUMN()+1),INDEX(BasicStats!$A:$AH,MATCH($A344&amp;" NCAA",BasicStats!$B:$B,0),COLUMN()+1))</f>
        <v>608</v>
      </c>
      <c r="W344">
        <f>IFERROR(INDEX(BasicStats!$A:$AH,MATCH($A344,BasicStats!$B:$B,0),COLUMN()+1),INDEX(BasicStats!$A:$AH,MATCH($A344&amp;" NCAA",BasicStats!$B:$B,0),COLUMN()+1))</f>
        <v>0.32700000000000001</v>
      </c>
      <c r="X344">
        <f>IFERROR(INDEX(BasicStats!$A:$AH,MATCH($A344,BasicStats!$B:$B,0),COLUMN()+1),INDEX(BasicStats!$A:$AH,MATCH($A344&amp;" NCAA",BasicStats!$B:$B,0),COLUMN()+1))</f>
        <v>524</v>
      </c>
      <c r="Y344">
        <f>IFERROR(INDEX(BasicStats!$A:$AH,MATCH($A344,BasicStats!$B:$B,0),COLUMN()+1),INDEX(BasicStats!$A:$AH,MATCH($A344&amp;" NCAA",BasicStats!$B:$B,0),COLUMN()+1))</f>
        <v>724</v>
      </c>
      <c r="Z344">
        <f>IFERROR(INDEX(BasicStats!$A:$AH,MATCH($A344,BasicStats!$B:$B,0),COLUMN()+1),INDEX(BasicStats!$A:$AH,MATCH($A344&amp;" NCAA",BasicStats!$B:$B,0),COLUMN()+1))</f>
        <v>0.72399999999999998</v>
      </c>
      <c r="AA344">
        <f>IFERROR(INDEX(BasicStats!$A:$AH,MATCH($A344,BasicStats!$B:$B,0),COLUMN()+1),INDEX(BasicStats!$A:$AH,MATCH($A344&amp;" NCAA",BasicStats!$B:$B,0),COLUMN()+1))</f>
        <v>338</v>
      </c>
      <c r="AB344">
        <f>IFERROR(INDEX(BasicStats!$A:$AH,MATCH($A344,BasicStats!$B:$B,0),COLUMN()+1),INDEX(BasicStats!$A:$AH,MATCH($A344&amp;" NCAA",BasicStats!$B:$B,0),COLUMN()+1))</f>
        <v>1256</v>
      </c>
      <c r="AC344">
        <f>IFERROR(INDEX(BasicStats!$A:$AH,MATCH($A344,BasicStats!$B:$B,0),COLUMN()+1),INDEX(BasicStats!$A:$AH,MATCH($A344&amp;" NCAA",BasicStats!$B:$B,0),COLUMN()+1))</f>
        <v>417</v>
      </c>
      <c r="AD344">
        <f>IFERROR(INDEX(BasicStats!$A:$AH,MATCH($A344,BasicStats!$B:$B,0),COLUMN()+1),INDEX(BasicStats!$A:$AH,MATCH($A344&amp;" NCAA",BasicStats!$B:$B,0),COLUMN()+1))</f>
        <v>235</v>
      </c>
      <c r="AE344">
        <f>IFERROR(INDEX(BasicStats!$A:$AH,MATCH($A344,BasicStats!$B:$B,0),COLUMN()+1),INDEX(BasicStats!$A:$AH,MATCH($A344&amp;" NCAA",BasicStats!$B:$B,0),COLUMN()+1))</f>
        <v>174</v>
      </c>
      <c r="AF344">
        <f>IFERROR(INDEX(BasicStats!$A:$AH,MATCH($A344,BasicStats!$B:$B,0),COLUMN()+1),INDEX(BasicStats!$A:$AH,MATCH($A344&amp;" NCAA",BasicStats!$B:$B,0),COLUMN()+1))</f>
        <v>466</v>
      </c>
      <c r="AG344" s="38">
        <f>IFERROR(INDEX(AdvancedStats!$A:$AD,MATCH($A344,AdvancedStats!$B:$B,0),COLUMN()-15),INDEX(AdvancedStats!$A:$AD,MATCH($A344&amp;" NCAA",AdvancedStats!$B:$B,0),COLUMN()-15))</f>
        <v>69</v>
      </c>
      <c r="AH344" s="38">
        <f>IFERROR(INDEX(AdvancedStats!$A:$AD,MATCH($A344,AdvancedStats!$B:$B,0),COLUMN()-15),INDEX(AdvancedStats!$A:$AD,MATCH($A344&amp;" NCAA",AdvancedStats!$B:$B,0),COLUMN()-15))</f>
        <v>102.1</v>
      </c>
      <c r="AI344" s="38">
        <f>IFERROR(INDEX(AdvancedStats!$A:$AD,MATCH($A344,AdvancedStats!$B:$B,0),COLUMN()-15),INDEX(AdvancedStats!$A:$AD,MATCH($A344&amp;" NCAA",AdvancedStats!$B:$B,0),COLUMN()-15))</f>
        <v>0.379</v>
      </c>
      <c r="AJ344" s="38">
        <f>IFERROR(INDEX(AdvancedStats!$A:$AD,MATCH($A344,AdvancedStats!$B:$B,0),COLUMN()-15),INDEX(AdvancedStats!$A:$AD,MATCH($A344&amp;" NCAA",AdvancedStats!$B:$B,0),COLUMN()-15))</f>
        <v>0.318</v>
      </c>
      <c r="AK344" s="38">
        <f>IFERROR(INDEX(AdvancedStats!$A:$AD,MATCH($A344,AdvancedStats!$B:$B,0),COLUMN()-15),INDEX(AdvancedStats!$A:$AD,MATCH($A344&amp;" NCAA",AdvancedStats!$B:$B,0),COLUMN()-15))</f>
        <v>0.53900000000000003</v>
      </c>
      <c r="AL344" s="38">
        <f>IFERROR(INDEX(AdvancedStats!$A:$AD,MATCH($A344,AdvancedStats!$B:$B,0),COLUMN()-15),INDEX(AdvancedStats!$A:$AD,MATCH($A344&amp;" NCAA",AdvancedStats!$B:$B,0),COLUMN()-15))</f>
        <v>51.6</v>
      </c>
      <c r="AM344" s="38">
        <f>IFERROR(INDEX(AdvancedStats!$A:$AD,MATCH($A344,AdvancedStats!$B:$B,0),COLUMN()-15),INDEX(AdvancedStats!$A:$AD,MATCH($A344&amp;" NCAA",AdvancedStats!$B:$B,0),COLUMN()-15))</f>
        <v>48.9</v>
      </c>
      <c r="AN344" s="38">
        <f>IFERROR(INDEX(AdvancedStats!$A:$AD,MATCH($A344,AdvancedStats!$B:$B,0),COLUMN()-15),INDEX(AdvancedStats!$A:$AD,MATCH($A344&amp;" NCAA",AdvancedStats!$B:$B,0),COLUMN()-15))</f>
        <v>9.9</v>
      </c>
      <c r="AO344" s="38">
        <f>IFERROR(INDEX(AdvancedStats!$A:$AD,MATCH($A344,AdvancedStats!$B:$B,0),COLUMN()-15),INDEX(AdvancedStats!$A:$AD,MATCH($A344&amp;" NCAA",AdvancedStats!$B:$B,0),COLUMN()-15))</f>
        <v>14.4</v>
      </c>
      <c r="AP344" s="38">
        <f>IFERROR(INDEX(AdvancedStats!$A:$AD,MATCH($A344,AdvancedStats!$B:$B,0),COLUMN()-15),INDEX(AdvancedStats!$A:$AD,MATCH($A344&amp;" NCAA",AdvancedStats!$B:$B,0),COLUMN()-15))</f>
        <v>0.499</v>
      </c>
      <c r="AQ344" s="38">
        <f>IFERROR(INDEX(AdvancedStats!$A:$AD,MATCH($A344,AdvancedStats!$B:$B,0),COLUMN()-15),INDEX(AdvancedStats!$A:$AD,MATCH($A344&amp;" NCAA",AdvancedStats!$B:$B,0),COLUMN()-15))</f>
        <v>17.100000000000001</v>
      </c>
      <c r="AR344" s="38">
        <f>IFERROR(INDEX(AdvancedStats!$A:$AD,MATCH($A344,AdvancedStats!$B:$B,0),COLUMN()-15),INDEX(AdvancedStats!$A:$AD,MATCH($A344&amp;" NCAA",AdvancedStats!$B:$B,0),COLUMN()-15))</f>
        <v>29</v>
      </c>
      <c r="AS344" s="38">
        <f>IFERROR(INDEX(AdvancedStats!$A:$AD,MATCH($A344,AdvancedStats!$B:$B,0),COLUMN()-15),INDEX(AdvancedStats!$A:$AD,MATCH($A344&amp;" NCAA",AdvancedStats!$B:$B,0),COLUMN()-15))</f>
        <v>0.27400000000000002</v>
      </c>
      <c r="AT344" s="39">
        <f>IFERROR(INDEX(AdvancedOpponentStats!$A:$AD,MATCH($A344,AdvancedOpponentStats!$B:$B,0),COLUMN()-27),INDEX(AdvancedOpponentStats!$A:$AD,MATCH($A344&amp;" NCAA",AdvancedOpponentStats!$B:$B,0),COLUMN()-27))</f>
        <v>98.9</v>
      </c>
      <c r="AU344" s="39">
        <f>IFERROR(INDEX(AdvancedOpponentStats!$A:$AD,MATCH($A344,AdvancedOpponentStats!$B:$B,0),COLUMN()-27),INDEX(AdvancedOpponentStats!$A:$AD,MATCH($A344&amp;" NCAA",AdvancedOpponentStats!$B:$B,0),COLUMN()-27))</f>
        <v>0.25600000000000001</v>
      </c>
      <c r="AV344" s="39">
        <f>IFERROR(INDEX(AdvancedOpponentStats!$A:$AD,MATCH($A344,AdvancedOpponentStats!$B:$B,0),COLUMN()-27),INDEX(AdvancedOpponentStats!$A:$AD,MATCH($A344&amp;" NCAA",AdvancedOpponentStats!$B:$B,0),COLUMN()-27))</f>
        <v>0.40799999999999997</v>
      </c>
      <c r="AW344" s="39">
        <f>IFERROR(INDEX(AdvancedOpponentStats!$A:$AD,MATCH($A344,AdvancedOpponentStats!$B:$B,0),COLUMN()-27),INDEX(AdvancedOpponentStats!$A:$AD,MATCH($A344&amp;" NCAA",AdvancedOpponentStats!$B:$B,0),COLUMN()-27))</f>
        <v>0.51500000000000001</v>
      </c>
      <c r="AX344" s="39">
        <f>IFERROR(INDEX(AdvancedOpponentStats!$A:$AD,MATCH($A344,AdvancedOpponentStats!$B:$B,0),COLUMN()-27),INDEX(AdvancedOpponentStats!$A:$AD,MATCH($A344&amp;" NCAA",AdvancedOpponentStats!$B:$B,0),COLUMN()-27))</f>
        <v>48.4</v>
      </c>
      <c r="AY344" s="39">
        <f>IFERROR(INDEX(AdvancedOpponentStats!$A:$AD,MATCH($A344,AdvancedOpponentStats!$B:$B,0),COLUMN()-27),INDEX(AdvancedOpponentStats!$A:$AD,MATCH($A344&amp;" NCAA",AdvancedOpponentStats!$B:$B,0),COLUMN()-27))</f>
        <v>52</v>
      </c>
      <c r="AZ344" s="39">
        <f>IFERROR(INDEX(AdvancedOpponentStats!$A:$AD,MATCH($A344,AdvancedOpponentStats!$B:$B,0),COLUMN()-27),INDEX(AdvancedOpponentStats!$A:$AD,MATCH($A344&amp;" NCAA",AdvancedOpponentStats!$B:$B,0),COLUMN()-27))</f>
        <v>8.4</v>
      </c>
      <c r="BA344" s="39">
        <f>IFERROR(INDEX(AdvancedOpponentStats!$A:$AD,MATCH($A344,AdvancedOpponentStats!$B:$B,0),COLUMN()-27),INDEX(AdvancedOpponentStats!$A:$AD,MATCH($A344&amp;" NCAA",AdvancedOpponentStats!$B:$B,0),COLUMN()-27))</f>
        <v>9.6</v>
      </c>
      <c r="BB344" s="39">
        <f>IFERROR(INDEX(AdvancedOpponentStats!$A:$AD,MATCH($A344,AdvancedOpponentStats!$B:$B,0),COLUMN()-27),INDEX(AdvancedOpponentStats!$A:$AD,MATCH($A344&amp;" NCAA",AdvancedOpponentStats!$B:$B,0),COLUMN()-27))</f>
        <v>0.49</v>
      </c>
      <c r="BC344" s="39">
        <f>IFERROR(INDEX(AdvancedOpponentStats!$A:$AD,MATCH($A344,AdvancedOpponentStats!$B:$B,0),COLUMN()-27),INDEX(AdvancedOpponentStats!$A:$AD,MATCH($A344&amp;" NCAA",AdvancedOpponentStats!$B:$B,0),COLUMN()-27))</f>
        <v>16.100000000000001</v>
      </c>
      <c r="BD344" s="39">
        <f>IFERROR(INDEX(AdvancedOpponentStats!$A:$AD,MATCH($A344,AdvancedOpponentStats!$B:$B,0),COLUMN()-27),INDEX(AdvancedOpponentStats!$A:$AD,MATCH($A344&amp;" NCAA",AdvancedOpponentStats!$B:$B,0),COLUMN()-27))</f>
        <v>27.5</v>
      </c>
      <c r="BE344" s="39">
        <f>IFERROR(INDEX(AdvancedOpponentStats!$A:$AD,MATCH($A344,AdvancedOpponentStats!$B:$B,0),COLUMN()-27),INDEX(AdvancedOpponentStats!$A:$AD,MATCH($A344&amp;" NCAA",AdvancedOpponentStats!$B:$B,0),COLUMN()-27))</f>
        <v>0.17599999999999999</v>
      </c>
      <c r="BF344" s="41">
        <f>IFERROR(INDEX(TeamRankings!$A:$R,MATCH($A344,TeamRankings!$B:$B,0),COLUMN()-49),INDEX(TeamRankings!$A:$R,MATCH($A344&amp;" NCAA",TeamRankings!$B:$B,0),COLUMN()-49))</f>
        <v>2.1800000000000002</v>
      </c>
      <c r="BG344" s="41">
        <f>IFERROR(INDEX(TeamRankings!$A:$R,MATCH($A344,TeamRankings!$B:$B,0),COLUMN()-48),INDEX(TeamRankings!$A:$R,MATCH($A344&amp;" NCAA",TeamRankings!$B:$B,0),COLUMN()-48))</f>
        <v>0.91</v>
      </c>
      <c r="BH344" s="41">
        <f>IFERROR(INDEX(TeamRankings!$A:$R,MATCH($A344,TeamRankings!$B:$B,0),COLUMN()-47),INDEX(TeamRankings!$A:$R,MATCH($A344&amp;" NCAA",TeamRankings!$B:$B,0),COLUMN()-47))</f>
        <v>0.93</v>
      </c>
      <c r="BI344" s="41">
        <f>IFERROR(INDEX(TeamRankings!$A:$R,MATCH($A344,TeamRankings!$B:$B,0),COLUMN()-47),INDEX(TeamRankings!$A:$R,MATCH($A344&amp;" NCAA",TeamRankings!$B:$B,0),COLUMN()-47))</f>
        <v>2.16</v>
      </c>
      <c r="BJ344" s="41">
        <f>IFERROR(INDEX(TeamRankings!$A:$R,MATCH($A344,TeamRankings!$B:$B,0),COLUMN()-47),INDEX(TeamRankings!$A:$R,MATCH($A344&amp;" NCAA",TeamRankings!$B:$B,0),COLUMN()-47))</f>
        <v>3.09</v>
      </c>
      <c r="BK344" s="41">
        <f>IFERROR(INDEX(TeamRankings!$A:$R,MATCH($A344,TeamRankings!$B:$B,0),COLUMN()-47),INDEX(TeamRankings!$A:$R,MATCH($A344&amp;" NCAA",TeamRankings!$B:$B,0),COLUMN()-47))</f>
        <v>103.93</v>
      </c>
      <c r="BL344" s="41">
        <f>IFERROR(INDEX(TeamRankings!$A:$R,MATCH($A344,TeamRankings!$B:$B,0),COLUMN()-47),INDEX(TeamRankings!$A:$R,MATCH($A344&amp;" NCAA",TeamRankings!$B:$B,0),COLUMN()-47))</f>
        <v>98.58</v>
      </c>
      <c r="BM344" s="41">
        <f>IFERROR(INDEX(TeamRankings!$A:$R,MATCH($A344,TeamRankings!$B:$B,0),COLUMN()-47),INDEX(TeamRankings!$A:$R,MATCH($A344&amp;" NCAA",TeamRankings!$B:$B,0),COLUMN()-47))</f>
        <v>5.35</v>
      </c>
      <c r="BN344">
        <f t="shared" si="93"/>
        <v>158</v>
      </c>
      <c r="BO344">
        <f t="shared" si="94"/>
        <v>101</v>
      </c>
      <c r="BP344">
        <f t="shared" si="80"/>
        <v>71.441176470588232</v>
      </c>
      <c r="BQ344" s="41" t="str">
        <f>INDEX(TeamRankings!$A:$R,MATCH($A344,TeamRankings!$B:$B,0),3)</f>
        <v>CUSA</v>
      </c>
      <c r="BR344" s="40">
        <f t="shared" si="81"/>
        <v>3.1999999999999886</v>
      </c>
      <c r="BS344" s="40">
        <f t="shared" si="82"/>
        <v>0.123</v>
      </c>
      <c r="BT344" s="40">
        <f t="shared" si="83"/>
        <v>-8.9999999999999969E-2</v>
      </c>
      <c r="BU344" s="40">
        <f t="shared" si="84"/>
        <v>2.4000000000000021E-2</v>
      </c>
      <c r="BV344" s="40">
        <f t="shared" si="85"/>
        <v>3.2000000000000028</v>
      </c>
      <c r="BW344" s="40">
        <f t="shared" si="86"/>
        <v>-3.1000000000000014</v>
      </c>
      <c r="BX344" s="40">
        <f t="shared" si="87"/>
        <v>1.5</v>
      </c>
      <c r="BY344" s="40">
        <f t="shared" si="88"/>
        <v>4.8000000000000007</v>
      </c>
      <c r="BZ344" s="40">
        <f t="shared" si="89"/>
        <v>9.000000000000008E-3</v>
      </c>
      <c r="CA344" s="40">
        <f t="shared" si="90"/>
        <v>1</v>
      </c>
      <c r="CB344" s="40">
        <f t="shared" si="91"/>
        <v>1.5</v>
      </c>
      <c r="CC344" s="40">
        <f t="shared" si="92"/>
        <v>9.8000000000000032E-2</v>
      </c>
    </row>
    <row r="345" spans="1:81" x14ac:dyDescent="0.25">
      <c r="A345" t="s">
        <v>463</v>
      </c>
      <c r="B345">
        <f>IFERROR(INDEX(BasicStats!$A:$AH,MATCH($A345,BasicStats!$B:$B,0),COLUMN()+1),INDEX(BasicStats!$A:$AH,MATCH($A345&amp;" NCAA",BasicStats!$B:$B,0),COLUMN()+1))</f>
        <v>32</v>
      </c>
      <c r="C345">
        <f>IFERROR(INDEX(BasicStats!$A:$AH,MATCH($A345,BasicStats!$B:$B,0),COLUMN()+1),INDEX(BasicStats!$A:$AH,MATCH($A345&amp;" NCAA",BasicStats!$B:$B,0),COLUMN()+1))</f>
        <v>8</v>
      </c>
      <c r="D345">
        <f>IFERROR(INDEX(BasicStats!$A:$AH,MATCH($A345,BasicStats!$B:$B,0),COLUMN()+1),INDEX(BasicStats!$A:$AH,MATCH($A345&amp;" NCAA",BasicStats!$B:$B,0),COLUMN()+1))</f>
        <v>24</v>
      </c>
      <c r="E345">
        <f>IFERROR(INDEX(BasicStats!$A:$AH,MATCH($A345,BasicStats!$B:$B,0),COLUMN()+1),INDEX(BasicStats!$A:$AH,MATCH($A345&amp;" NCAA",BasicStats!$B:$B,0),COLUMN()+1))</f>
        <v>0.25</v>
      </c>
      <c r="F345">
        <f>IFERROR(INDEX(BasicStats!$A:$AH,MATCH($A345,BasicStats!$B:$B,0),COLUMN()+1),INDEX(BasicStats!$A:$AH,MATCH($A345&amp;" NCAA",BasicStats!$B:$B,0),COLUMN()+1))</f>
        <v>-6.21</v>
      </c>
      <c r="G345">
        <f>IFERROR(INDEX(BasicStats!$A:$AH,MATCH($A345,BasicStats!$B:$B,0),COLUMN()+1),INDEX(BasicStats!$A:$AH,MATCH($A345&amp;" NCAA",BasicStats!$B:$B,0),COLUMN()+1))</f>
        <v>1.53</v>
      </c>
      <c r="H345">
        <f>IFERROR(INDEX(BasicStats!$A:$AH,MATCH($A345,BasicStats!$B:$B,0),COLUMN()+1),INDEX(BasicStats!$A:$AH,MATCH($A345&amp;" NCAA",BasicStats!$B:$B,0),COLUMN()+1))</f>
        <v>2</v>
      </c>
      <c r="I345">
        <f>IFERROR(INDEX(BasicStats!$A:$AH,MATCH($A345,BasicStats!$B:$B,0),COLUMN()+1),INDEX(BasicStats!$A:$AH,MATCH($A345&amp;" NCAA",BasicStats!$B:$B,0),COLUMN()+1))</f>
        <v>16</v>
      </c>
      <c r="J345">
        <f>IFERROR(INDEX(BasicStats!$A:$AH,MATCH($A345,BasicStats!$B:$B,0),COLUMN()+1),INDEX(BasicStats!$A:$AH,MATCH($A345&amp;" NCAA",BasicStats!$B:$B,0),COLUMN()+1))</f>
        <v>5</v>
      </c>
      <c r="K345">
        <f>IFERROR(INDEX(BasicStats!$A:$AH,MATCH($A345,BasicStats!$B:$B,0),COLUMN()+1),INDEX(BasicStats!$A:$AH,MATCH($A345&amp;" NCAA",BasicStats!$B:$B,0),COLUMN()+1))</f>
        <v>9</v>
      </c>
      <c r="L345">
        <f>IFERROR(INDEX(BasicStats!$A:$AH,MATCH($A345,BasicStats!$B:$B,0),COLUMN()+1),INDEX(BasicStats!$A:$AH,MATCH($A345&amp;" NCAA",BasicStats!$B:$B,0),COLUMN()+1))</f>
        <v>2</v>
      </c>
      <c r="M345">
        <f>IFERROR(INDEX(BasicStats!$A:$AH,MATCH($A345,BasicStats!$B:$B,0),COLUMN()+1),INDEX(BasicStats!$A:$AH,MATCH($A345&amp;" NCAA",BasicStats!$B:$B,0),COLUMN()+1))</f>
        <v>14</v>
      </c>
      <c r="N345">
        <f>IFERROR(INDEX(BasicStats!$A:$AH,MATCH($A345,BasicStats!$B:$B,0),COLUMN()+1),INDEX(BasicStats!$A:$AH,MATCH($A345&amp;" NCAA",BasicStats!$B:$B,0),COLUMN()+1))</f>
        <v>2246</v>
      </c>
      <c r="O345">
        <f>IFERROR(INDEX(BasicStats!$A:$AH,MATCH($A345,BasicStats!$B:$B,0),COLUMN()+1),INDEX(BasicStats!$A:$AH,MATCH($A345&amp;" NCAA",BasicStats!$B:$B,0),COLUMN()+1))</f>
        <v>2439</v>
      </c>
      <c r="P345">
        <f>IFERROR(INDEX(BasicStats!$A:$AH,MATCH($A345,BasicStats!$B:$B,0),COLUMN()+1),INDEX(BasicStats!$A:$AH,MATCH($A345&amp;" NCAA",BasicStats!$B:$B,0),COLUMN()+1))</f>
        <v>0</v>
      </c>
      <c r="Q345">
        <f>IFERROR(INDEX(BasicStats!$A:$AH,MATCH($A345,BasicStats!$B:$B,0),COLUMN()+1),INDEX(BasicStats!$A:$AH,MATCH($A345&amp;" NCAA",BasicStats!$B:$B,0),COLUMN()+1))</f>
        <v>1300</v>
      </c>
      <c r="R345">
        <f>IFERROR(INDEX(BasicStats!$A:$AH,MATCH($A345,BasicStats!$B:$B,0),COLUMN()+1),INDEX(BasicStats!$A:$AH,MATCH($A345&amp;" NCAA",BasicStats!$B:$B,0),COLUMN()+1))</f>
        <v>774</v>
      </c>
      <c r="S345">
        <f>IFERROR(INDEX(BasicStats!$A:$AH,MATCH($A345,BasicStats!$B:$B,0),COLUMN()+1),INDEX(BasicStats!$A:$AH,MATCH($A345&amp;" NCAA",BasicStats!$B:$B,0),COLUMN()+1))</f>
        <v>1822</v>
      </c>
      <c r="T345">
        <f>IFERROR(INDEX(BasicStats!$A:$AH,MATCH($A345,BasicStats!$B:$B,0),COLUMN()+1),INDEX(BasicStats!$A:$AH,MATCH($A345&amp;" NCAA",BasicStats!$B:$B,0),COLUMN()+1))</f>
        <v>0.42499999999999999</v>
      </c>
      <c r="U345">
        <f>IFERROR(INDEX(BasicStats!$A:$AH,MATCH($A345,BasicStats!$B:$B,0),COLUMN()+1),INDEX(BasicStats!$A:$AH,MATCH($A345&amp;" NCAA",BasicStats!$B:$B,0),COLUMN()+1))</f>
        <v>228</v>
      </c>
      <c r="V345">
        <f>IFERROR(INDEX(BasicStats!$A:$AH,MATCH($A345,BasicStats!$B:$B,0),COLUMN()+1),INDEX(BasicStats!$A:$AH,MATCH($A345&amp;" NCAA",BasicStats!$B:$B,0),COLUMN()+1))</f>
        <v>723</v>
      </c>
      <c r="W345">
        <f>IFERROR(INDEX(BasicStats!$A:$AH,MATCH($A345,BasicStats!$B:$B,0),COLUMN()+1),INDEX(BasicStats!$A:$AH,MATCH($A345&amp;" NCAA",BasicStats!$B:$B,0),COLUMN()+1))</f>
        <v>0.315</v>
      </c>
      <c r="X345">
        <f>IFERROR(INDEX(BasicStats!$A:$AH,MATCH($A345,BasicStats!$B:$B,0),COLUMN()+1),INDEX(BasicStats!$A:$AH,MATCH($A345&amp;" NCAA",BasicStats!$B:$B,0),COLUMN()+1))</f>
        <v>470</v>
      </c>
      <c r="Y345">
        <f>IFERROR(INDEX(BasicStats!$A:$AH,MATCH($A345,BasicStats!$B:$B,0),COLUMN()+1),INDEX(BasicStats!$A:$AH,MATCH($A345&amp;" NCAA",BasicStats!$B:$B,0),COLUMN()+1))</f>
        <v>681</v>
      </c>
      <c r="Z345">
        <f>IFERROR(INDEX(BasicStats!$A:$AH,MATCH($A345,BasicStats!$B:$B,0),COLUMN()+1),INDEX(BasicStats!$A:$AH,MATCH($A345&amp;" NCAA",BasicStats!$B:$B,0),COLUMN()+1))</f>
        <v>0.69</v>
      </c>
      <c r="AA345">
        <f>IFERROR(INDEX(BasicStats!$A:$AH,MATCH($A345,BasicStats!$B:$B,0),COLUMN()+1),INDEX(BasicStats!$A:$AH,MATCH($A345&amp;" NCAA",BasicStats!$B:$B,0),COLUMN()+1))</f>
        <v>345</v>
      </c>
      <c r="AB345">
        <f>IFERROR(INDEX(BasicStats!$A:$AH,MATCH($A345,BasicStats!$B:$B,0),COLUMN()+1),INDEX(BasicStats!$A:$AH,MATCH($A345&amp;" NCAA",BasicStats!$B:$B,0),COLUMN()+1))</f>
        <v>1197</v>
      </c>
      <c r="AC345">
        <f>IFERROR(INDEX(BasicStats!$A:$AH,MATCH($A345,BasicStats!$B:$B,0),COLUMN()+1),INDEX(BasicStats!$A:$AH,MATCH($A345&amp;" NCAA",BasicStats!$B:$B,0),COLUMN()+1))</f>
        <v>373</v>
      </c>
      <c r="AD345">
        <f>IFERROR(INDEX(BasicStats!$A:$AH,MATCH($A345,BasicStats!$B:$B,0),COLUMN()+1),INDEX(BasicStats!$A:$AH,MATCH($A345&amp;" NCAA",BasicStats!$B:$B,0),COLUMN()+1))</f>
        <v>147</v>
      </c>
      <c r="AE345">
        <f>IFERROR(INDEX(BasicStats!$A:$AH,MATCH($A345,BasicStats!$B:$B,0),COLUMN()+1),INDEX(BasicStats!$A:$AH,MATCH($A345&amp;" NCAA",BasicStats!$B:$B,0),COLUMN()+1))</f>
        <v>78</v>
      </c>
      <c r="AF345">
        <f>IFERROR(INDEX(BasicStats!$A:$AH,MATCH($A345,BasicStats!$B:$B,0),COLUMN()+1),INDEX(BasicStats!$A:$AH,MATCH($A345&amp;" NCAA",BasicStats!$B:$B,0),COLUMN()+1))</f>
        <v>490</v>
      </c>
      <c r="AG345" s="38">
        <f>IFERROR(INDEX(AdvancedStats!$A:$AD,MATCH($A345,AdvancedStats!$B:$B,0),COLUMN()-15),INDEX(AdvancedStats!$A:$AD,MATCH($A345&amp;" NCAA",AdvancedStats!$B:$B,0),COLUMN()-15))</f>
        <v>70.2</v>
      </c>
      <c r="AH345" s="38">
        <f>IFERROR(INDEX(AdvancedStats!$A:$AD,MATCH($A345,AdvancedStats!$B:$B,0),COLUMN()-15),INDEX(AdvancedStats!$A:$AD,MATCH($A345&amp;" NCAA",AdvancedStats!$B:$B,0),COLUMN()-15))</f>
        <v>98.5</v>
      </c>
      <c r="AI345" s="38">
        <f>IFERROR(INDEX(AdvancedStats!$A:$AD,MATCH($A345,AdvancedStats!$B:$B,0),COLUMN()-15),INDEX(AdvancedStats!$A:$AD,MATCH($A345&amp;" NCAA",AdvancedStats!$B:$B,0),COLUMN()-15))</f>
        <v>0.374</v>
      </c>
      <c r="AJ345" s="38">
        <f>IFERROR(INDEX(AdvancedStats!$A:$AD,MATCH($A345,AdvancedStats!$B:$B,0),COLUMN()-15),INDEX(AdvancedStats!$A:$AD,MATCH($A345&amp;" NCAA",AdvancedStats!$B:$B,0),COLUMN()-15))</f>
        <v>0.39700000000000002</v>
      </c>
      <c r="AK345" s="38">
        <f>IFERROR(INDEX(AdvancedStats!$A:$AD,MATCH($A345,AdvancedStats!$B:$B,0),COLUMN()-15),INDEX(AdvancedStats!$A:$AD,MATCH($A345&amp;" NCAA",AdvancedStats!$B:$B,0),COLUMN()-15))</f>
        <v>0.52300000000000002</v>
      </c>
      <c r="AL345" s="38">
        <f>IFERROR(INDEX(AdvancedStats!$A:$AD,MATCH($A345,AdvancedStats!$B:$B,0),COLUMN()-15),INDEX(AdvancedStats!$A:$AD,MATCH($A345&amp;" NCAA",AdvancedStats!$B:$B,0),COLUMN()-15))</f>
        <v>51.5</v>
      </c>
      <c r="AM345" s="38">
        <f>IFERROR(INDEX(AdvancedStats!$A:$AD,MATCH($A345,AdvancedStats!$B:$B,0),COLUMN()-15),INDEX(AdvancedStats!$A:$AD,MATCH($A345&amp;" NCAA",AdvancedStats!$B:$B,0),COLUMN()-15))</f>
        <v>48.2</v>
      </c>
      <c r="AN345" s="38">
        <f>IFERROR(INDEX(AdvancedStats!$A:$AD,MATCH($A345,AdvancedStats!$B:$B,0),COLUMN()-15),INDEX(AdvancedStats!$A:$AD,MATCH($A345&amp;" NCAA",AdvancedStats!$B:$B,0),COLUMN()-15))</f>
        <v>6.4</v>
      </c>
      <c r="AO345" s="38">
        <f>IFERROR(INDEX(AdvancedStats!$A:$AD,MATCH($A345,AdvancedStats!$B:$B,0),COLUMN()-15),INDEX(AdvancedStats!$A:$AD,MATCH($A345&amp;" NCAA",AdvancedStats!$B:$B,0),COLUMN()-15))</f>
        <v>6.5</v>
      </c>
      <c r="AP345" s="38">
        <f>IFERROR(INDEX(AdvancedStats!$A:$AD,MATCH($A345,AdvancedStats!$B:$B,0),COLUMN()-15),INDEX(AdvancedStats!$A:$AD,MATCH($A345&amp;" NCAA",AdvancedStats!$B:$B,0),COLUMN()-15))</f>
        <v>0.48699999999999999</v>
      </c>
      <c r="AQ345" s="38">
        <f>IFERROR(INDEX(AdvancedStats!$A:$AD,MATCH($A345,AdvancedStats!$B:$B,0),COLUMN()-15),INDEX(AdvancedStats!$A:$AD,MATCH($A345&amp;" NCAA",AdvancedStats!$B:$B,0),COLUMN()-15))</f>
        <v>18.600000000000001</v>
      </c>
      <c r="AR345" s="38">
        <f>IFERROR(INDEX(AdvancedStats!$A:$AD,MATCH($A345,AdvancedStats!$B:$B,0),COLUMN()-15),INDEX(AdvancedStats!$A:$AD,MATCH($A345&amp;" NCAA",AdvancedStats!$B:$B,0),COLUMN()-15))</f>
        <v>30</v>
      </c>
      <c r="AS345" s="38">
        <f>IFERROR(INDEX(AdvancedStats!$A:$AD,MATCH($A345,AdvancedStats!$B:$B,0),COLUMN()-15),INDEX(AdvancedStats!$A:$AD,MATCH($A345&amp;" NCAA",AdvancedStats!$B:$B,0),COLUMN()-15))</f>
        <v>0.25800000000000001</v>
      </c>
      <c r="AT345" s="39">
        <f>IFERROR(INDEX(AdvancedOpponentStats!$A:$AD,MATCH($A345,AdvancedOpponentStats!$B:$B,0),COLUMN()-27),INDEX(AdvancedOpponentStats!$A:$AD,MATCH($A345&amp;" NCAA",AdvancedOpponentStats!$B:$B,0),COLUMN()-27))</f>
        <v>106.9</v>
      </c>
      <c r="AU345" s="39">
        <f>IFERROR(INDEX(AdvancedOpponentStats!$A:$AD,MATCH($A345,AdvancedOpponentStats!$B:$B,0),COLUMN()-27),INDEX(AdvancedOpponentStats!$A:$AD,MATCH($A345&amp;" NCAA",AdvancedOpponentStats!$B:$B,0),COLUMN()-27))</f>
        <v>0.29499999999999998</v>
      </c>
      <c r="AV345" s="39">
        <f>IFERROR(INDEX(AdvancedOpponentStats!$A:$AD,MATCH($A345,AdvancedOpponentStats!$B:$B,0),COLUMN()-27),INDEX(AdvancedOpponentStats!$A:$AD,MATCH($A345&amp;" NCAA",AdvancedOpponentStats!$B:$B,0),COLUMN()-27))</f>
        <v>0.38600000000000001</v>
      </c>
      <c r="AW345" s="39">
        <f>IFERROR(INDEX(AdvancedOpponentStats!$A:$AD,MATCH($A345,AdvancedOpponentStats!$B:$B,0),COLUMN()-27),INDEX(AdvancedOpponentStats!$A:$AD,MATCH($A345&amp;" NCAA",AdvancedOpponentStats!$B:$B,0),COLUMN()-27))</f>
        <v>0.54400000000000004</v>
      </c>
      <c r="AX345" s="39">
        <f>IFERROR(INDEX(AdvancedOpponentStats!$A:$AD,MATCH($A345,AdvancedOpponentStats!$B:$B,0),COLUMN()-27),INDEX(AdvancedOpponentStats!$A:$AD,MATCH($A345&amp;" NCAA",AdvancedOpponentStats!$B:$B,0),COLUMN()-27))</f>
        <v>48.5</v>
      </c>
      <c r="AY345" s="39">
        <f>IFERROR(INDEX(AdvancedOpponentStats!$A:$AD,MATCH($A345,AdvancedOpponentStats!$B:$B,0),COLUMN()-27),INDEX(AdvancedOpponentStats!$A:$AD,MATCH($A345&amp;" NCAA",AdvancedOpponentStats!$B:$B,0),COLUMN()-27))</f>
        <v>50.6</v>
      </c>
      <c r="AZ345" s="39">
        <f>IFERROR(INDEX(AdvancedOpponentStats!$A:$AD,MATCH($A345,AdvancedOpponentStats!$B:$B,0),COLUMN()-27),INDEX(AdvancedOpponentStats!$A:$AD,MATCH($A345&amp;" NCAA",AdvancedOpponentStats!$B:$B,0),COLUMN()-27))</f>
        <v>11.1</v>
      </c>
      <c r="BA345" s="39">
        <f>IFERROR(INDEX(AdvancedOpponentStats!$A:$AD,MATCH($A345,AdvancedOpponentStats!$B:$B,0),COLUMN()-27),INDEX(AdvancedOpponentStats!$A:$AD,MATCH($A345&amp;" NCAA",AdvancedOpponentStats!$B:$B,0),COLUMN()-27))</f>
        <v>9.8000000000000007</v>
      </c>
      <c r="BB345" s="39">
        <f>IFERROR(INDEX(AdvancedOpponentStats!$A:$AD,MATCH($A345,AdvancedOpponentStats!$B:$B,0),COLUMN()-27),INDEX(AdvancedOpponentStats!$A:$AD,MATCH($A345&amp;" NCAA",AdvancedOpponentStats!$B:$B,0),COLUMN()-27))</f>
        <v>0.51800000000000002</v>
      </c>
      <c r="BC345" s="39">
        <f>IFERROR(INDEX(AdvancedOpponentStats!$A:$AD,MATCH($A345,AdvancedOpponentStats!$B:$B,0),COLUMN()-27),INDEX(AdvancedOpponentStats!$A:$AD,MATCH($A345&amp;" NCAA",AdvancedOpponentStats!$B:$B,0),COLUMN()-27))</f>
        <v>13.6</v>
      </c>
      <c r="BD345" s="39">
        <f>IFERROR(INDEX(AdvancedOpponentStats!$A:$AD,MATCH($A345,AdvancedOpponentStats!$B:$B,0),COLUMN()-27),INDEX(AdvancedOpponentStats!$A:$AD,MATCH($A345&amp;" NCAA",AdvancedOpponentStats!$B:$B,0),COLUMN()-27))</f>
        <v>27.4</v>
      </c>
      <c r="BE345" s="39">
        <f>IFERROR(INDEX(AdvancedOpponentStats!$A:$AD,MATCH($A345,AdvancedOpponentStats!$B:$B,0),COLUMN()-27),INDEX(AdvancedOpponentStats!$A:$AD,MATCH($A345&amp;" NCAA",AdvancedOpponentStats!$B:$B,0),COLUMN()-27))</f>
        <v>0.20599999999999999</v>
      </c>
      <c r="BF345" s="41">
        <f>IFERROR(INDEX(TeamRankings!$A:$R,MATCH($A345,TeamRankings!$B:$B,0),COLUMN()-49),INDEX(TeamRankings!$A:$R,MATCH($A345&amp;" NCAA",TeamRankings!$B:$B,0),COLUMN()-49))</f>
        <v>-6.03</v>
      </c>
      <c r="BG345" s="41">
        <f>IFERROR(INDEX(TeamRankings!$A:$R,MATCH($A345,TeamRankings!$B:$B,0),COLUMN()-48),INDEX(TeamRankings!$A:$R,MATCH($A345&amp;" NCAA",TeamRankings!$B:$B,0),COLUMN()-48))</f>
        <v>1.53</v>
      </c>
      <c r="BH345" s="41">
        <f>IFERROR(INDEX(TeamRankings!$A:$R,MATCH($A345,TeamRankings!$B:$B,0),COLUMN()-47),INDEX(TeamRankings!$A:$R,MATCH($A345&amp;" NCAA",TeamRankings!$B:$B,0),COLUMN()-47))</f>
        <v>-2.13</v>
      </c>
      <c r="BI345" s="41">
        <f>IFERROR(INDEX(TeamRankings!$A:$R,MATCH($A345,TeamRankings!$B:$B,0),COLUMN()-47),INDEX(TeamRankings!$A:$R,MATCH($A345&amp;" NCAA",TeamRankings!$B:$B,0),COLUMN()-47))</f>
        <v>-4.08</v>
      </c>
      <c r="BJ345" s="41">
        <f>IFERROR(INDEX(TeamRankings!$A:$R,MATCH($A345,TeamRankings!$B:$B,0),COLUMN()-47),INDEX(TeamRankings!$A:$R,MATCH($A345&amp;" NCAA",TeamRankings!$B:$B,0),COLUMN()-47))</f>
        <v>-6.21</v>
      </c>
      <c r="BK345" s="41">
        <f>IFERROR(INDEX(TeamRankings!$A:$R,MATCH($A345,TeamRankings!$B:$B,0),COLUMN()-47),INDEX(TeamRankings!$A:$R,MATCH($A345&amp;" NCAA",TeamRankings!$B:$B,0),COLUMN()-47))</f>
        <v>97.78</v>
      </c>
      <c r="BL345" s="41">
        <f>IFERROR(INDEX(TeamRankings!$A:$R,MATCH($A345,TeamRankings!$B:$B,0),COLUMN()-47),INDEX(TeamRankings!$A:$R,MATCH($A345&amp;" NCAA",TeamRankings!$B:$B,0),COLUMN()-47))</f>
        <v>105.92</v>
      </c>
      <c r="BM345" s="41">
        <f>IFERROR(INDEX(TeamRankings!$A:$R,MATCH($A345,TeamRankings!$B:$B,0),COLUMN()-47),INDEX(TeamRankings!$A:$R,MATCH($A345&amp;" NCAA",TeamRankings!$B:$B,0),COLUMN()-47))</f>
        <v>-8.14</v>
      </c>
      <c r="BN345">
        <f t="shared" si="93"/>
        <v>264</v>
      </c>
      <c r="BO345">
        <f t="shared" si="94"/>
        <v>216</v>
      </c>
      <c r="BP345">
        <f t="shared" si="80"/>
        <v>70.1875</v>
      </c>
      <c r="BQ345" s="41" t="str">
        <f>INDEX(TeamRankings!$A:$R,MATCH($A345,TeamRankings!$B:$B,0),3)</f>
        <v>MAC (West)</v>
      </c>
      <c r="BR345" s="40">
        <f t="shared" si="81"/>
        <v>-8.4000000000000057</v>
      </c>
      <c r="BS345" s="40">
        <f t="shared" si="82"/>
        <v>7.9000000000000015E-2</v>
      </c>
      <c r="BT345" s="40">
        <f t="shared" si="83"/>
        <v>1.100000000000001E-2</v>
      </c>
      <c r="BU345" s="40">
        <f t="shared" si="84"/>
        <v>-2.1000000000000019E-2</v>
      </c>
      <c r="BV345" s="40">
        <f t="shared" si="85"/>
        <v>3</v>
      </c>
      <c r="BW345" s="40">
        <f t="shared" si="86"/>
        <v>-2.3999999999999986</v>
      </c>
      <c r="BX345" s="40">
        <f t="shared" si="87"/>
        <v>-4.6999999999999993</v>
      </c>
      <c r="BY345" s="40">
        <f t="shared" si="88"/>
        <v>-3.3000000000000007</v>
      </c>
      <c r="BZ345" s="40">
        <f t="shared" si="89"/>
        <v>-3.1000000000000028E-2</v>
      </c>
      <c r="CA345" s="40">
        <f t="shared" si="90"/>
        <v>5.0000000000000018</v>
      </c>
      <c r="CB345" s="40">
        <f t="shared" si="91"/>
        <v>2.6000000000000014</v>
      </c>
      <c r="CC345" s="40">
        <f t="shared" si="92"/>
        <v>5.2000000000000018E-2</v>
      </c>
    </row>
    <row r="346" spans="1:81" x14ac:dyDescent="0.25">
      <c r="A346" t="s">
        <v>464</v>
      </c>
      <c r="B346">
        <f>IFERROR(INDEX(BasicStats!$A:$AH,MATCH($A346,BasicStats!$B:$B,0),COLUMN()+1),INDEX(BasicStats!$A:$AH,MATCH($A346&amp;" NCAA",BasicStats!$B:$B,0),COLUMN()+1))</f>
        <v>36</v>
      </c>
      <c r="C346">
        <f>IFERROR(INDEX(BasicStats!$A:$AH,MATCH($A346,BasicStats!$B:$B,0),COLUMN()+1),INDEX(BasicStats!$A:$AH,MATCH($A346&amp;" NCAA",BasicStats!$B:$B,0),COLUMN()+1))</f>
        <v>22</v>
      </c>
      <c r="D346">
        <f>IFERROR(INDEX(BasicStats!$A:$AH,MATCH($A346,BasicStats!$B:$B,0),COLUMN()+1),INDEX(BasicStats!$A:$AH,MATCH($A346&amp;" NCAA",BasicStats!$B:$B,0),COLUMN()+1))</f>
        <v>14</v>
      </c>
      <c r="E346">
        <f>IFERROR(INDEX(BasicStats!$A:$AH,MATCH($A346,BasicStats!$B:$B,0),COLUMN()+1),INDEX(BasicStats!$A:$AH,MATCH($A346&amp;" NCAA",BasicStats!$B:$B,0),COLUMN()+1))</f>
        <v>0.61099999999999999</v>
      </c>
      <c r="F346">
        <f>IFERROR(INDEX(BasicStats!$A:$AH,MATCH($A346,BasicStats!$B:$B,0),COLUMN()+1),INDEX(BasicStats!$A:$AH,MATCH($A346&amp;" NCAA",BasicStats!$B:$B,0),COLUMN()+1))</f>
        <v>7.87</v>
      </c>
      <c r="G346">
        <f>IFERROR(INDEX(BasicStats!$A:$AH,MATCH($A346,BasicStats!$B:$B,0),COLUMN()+1),INDEX(BasicStats!$A:$AH,MATCH($A346&amp;" NCAA",BasicStats!$B:$B,0),COLUMN()+1))</f>
        <v>5.82</v>
      </c>
      <c r="H346">
        <f>IFERROR(INDEX(BasicStats!$A:$AH,MATCH($A346,BasicStats!$B:$B,0),COLUMN()+1),INDEX(BasicStats!$A:$AH,MATCH($A346&amp;" NCAA",BasicStats!$B:$B,0),COLUMN()+1))</f>
        <v>10</v>
      </c>
      <c r="I346">
        <f>IFERROR(INDEX(BasicStats!$A:$AH,MATCH($A346,BasicStats!$B:$B,0),COLUMN()+1),INDEX(BasicStats!$A:$AH,MATCH($A346&amp;" NCAA",BasicStats!$B:$B,0),COLUMN()+1))</f>
        <v>8</v>
      </c>
      <c r="J346">
        <f>IFERROR(INDEX(BasicStats!$A:$AH,MATCH($A346,BasicStats!$B:$B,0),COLUMN()+1),INDEX(BasicStats!$A:$AH,MATCH($A346&amp;" NCAA",BasicStats!$B:$B,0),COLUMN()+1))</f>
        <v>10</v>
      </c>
      <c r="K346">
        <f>IFERROR(INDEX(BasicStats!$A:$AH,MATCH($A346,BasicStats!$B:$B,0),COLUMN()+1),INDEX(BasicStats!$A:$AH,MATCH($A346&amp;" NCAA",BasicStats!$B:$B,0),COLUMN()+1))</f>
        <v>4</v>
      </c>
      <c r="L346">
        <f>IFERROR(INDEX(BasicStats!$A:$AH,MATCH($A346,BasicStats!$B:$B,0),COLUMN()+1),INDEX(BasicStats!$A:$AH,MATCH($A346&amp;" NCAA",BasicStats!$B:$B,0),COLUMN()+1))</f>
        <v>7</v>
      </c>
      <c r="M346">
        <f>IFERROR(INDEX(BasicStats!$A:$AH,MATCH($A346,BasicStats!$B:$B,0),COLUMN()+1),INDEX(BasicStats!$A:$AH,MATCH($A346&amp;" NCAA",BasicStats!$B:$B,0),COLUMN()+1))</f>
        <v>7</v>
      </c>
      <c r="N346">
        <f>IFERROR(INDEX(BasicStats!$A:$AH,MATCH($A346,BasicStats!$B:$B,0),COLUMN()+1),INDEX(BasicStats!$A:$AH,MATCH($A346&amp;" NCAA",BasicStats!$B:$B,0),COLUMN()+1))</f>
        <v>2545</v>
      </c>
      <c r="O346">
        <f>IFERROR(INDEX(BasicStats!$A:$AH,MATCH($A346,BasicStats!$B:$B,0),COLUMN()+1),INDEX(BasicStats!$A:$AH,MATCH($A346&amp;" NCAA",BasicStats!$B:$B,0),COLUMN()+1))</f>
        <v>2471</v>
      </c>
      <c r="P346">
        <f>IFERROR(INDEX(BasicStats!$A:$AH,MATCH($A346,BasicStats!$B:$B,0),COLUMN()+1),INDEX(BasicStats!$A:$AH,MATCH($A346&amp;" NCAA",BasicStats!$B:$B,0),COLUMN()+1))</f>
        <v>0</v>
      </c>
      <c r="Q346">
        <f>IFERROR(INDEX(BasicStats!$A:$AH,MATCH($A346,BasicStats!$B:$B,0),COLUMN()+1),INDEX(BasicStats!$A:$AH,MATCH($A346&amp;" NCAA",BasicStats!$B:$B,0),COLUMN()+1))</f>
        <v>1445</v>
      </c>
      <c r="R346">
        <f>IFERROR(INDEX(BasicStats!$A:$AH,MATCH($A346,BasicStats!$B:$B,0),COLUMN()+1),INDEX(BasicStats!$A:$AH,MATCH($A346&amp;" NCAA",BasicStats!$B:$B,0),COLUMN()+1))</f>
        <v>905</v>
      </c>
      <c r="S346">
        <f>IFERROR(INDEX(BasicStats!$A:$AH,MATCH($A346,BasicStats!$B:$B,0),COLUMN()+1),INDEX(BasicStats!$A:$AH,MATCH($A346&amp;" NCAA",BasicStats!$B:$B,0),COLUMN()+1))</f>
        <v>2209</v>
      </c>
      <c r="T346">
        <f>IFERROR(INDEX(BasicStats!$A:$AH,MATCH($A346,BasicStats!$B:$B,0),COLUMN()+1),INDEX(BasicStats!$A:$AH,MATCH($A346&amp;" NCAA",BasicStats!$B:$B,0),COLUMN()+1))</f>
        <v>0.41</v>
      </c>
      <c r="U346">
        <f>IFERROR(INDEX(BasicStats!$A:$AH,MATCH($A346,BasicStats!$B:$B,0),COLUMN()+1),INDEX(BasicStats!$A:$AH,MATCH($A346&amp;" NCAA",BasicStats!$B:$B,0),COLUMN()+1))</f>
        <v>271</v>
      </c>
      <c r="V346">
        <f>IFERROR(INDEX(BasicStats!$A:$AH,MATCH($A346,BasicStats!$B:$B,0),COLUMN()+1),INDEX(BasicStats!$A:$AH,MATCH($A346&amp;" NCAA",BasicStats!$B:$B,0),COLUMN()+1))</f>
        <v>867</v>
      </c>
      <c r="W346">
        <f>IFERROR(INDEX(BasicStats!$A:$AH,MATCH($A346,BasicStats!$B:$B,0),COLUMN()+1),INDEX(BasicStats!$A:$AH,MATCH($A346&amp;" NCAA",BasicStats!$B:$B,0),COLUMN()+1))</f>
        <v>0.313</v>
      </c>
      <c r="X346">
        <f>IFERROR(INDEX(BasicStats!$A:$AH,MATCH($A346,BasicStats!$B:$B,0),COLUMN()+1),INDEX(BasicStats!$A:$AH,MATCH($A346&amp;" NCAA",BasicStats!$B:$B,0),COLUMN()+1))</f>
        <v>464</v>
      </c>
      <c r="Y346">
        <f>IFERROR(INDEX(BasicStats!$A:$AH,MATCH($A346,BasicStats!$B:$B,0),COLUMN()+1),INDEX(BasicStats!$A:$AH,MATCH($A346&amp;" NCAA",BasicStats!$B:$B,0),COLUMN()+1))</f>
        <v>641</v>
      </c>
      <c r="Z346">
        <f>IFERROR(INDEX(BasicStats!$A:$AH,MATCH($A346,BasicStats!$B:$B,0),COLUMN()+1),INDEX(BasicStats!$A:$AH,MATCH($A346&amp;" NCAA",BasicStats!$B:$B,0),COLUMN()+1))</f>
        <v>0.72399999999999998</v>
      </c>
      <c r="AA346">
        <f>IFERROR(INDEX(BasicStats!$A:$AH,MATCH($A346,BasicStats!$B:$B,0),COLUMN()+1),INDEX(BasicStats!$A:$AH,MATCH($A346&amp;" NCAA",BasicStats!$B:$B,0),COLUMN()+1))</f>
        <v>443</v>
      </c>
      <c r="AB346">
        <f>IFERROR(INDEX(BasicStats!$A:$AH,MATCH($A346,BasicStats!$B:$B,0),COLUMN()+1),INDEX(BasicStats!$A:$AH,MATCH($A346&amp;" NCAA",BasicStats!$B:$B,0),COLUMN()+1))</f>
        <v>1372</v>
      </c>
      <c r="AC346">
        <f>IFERROR(INDEX(BasicStats!$A:$AH,MATCH($A346,BasicStats!$B:$B,0),COLUMN()+1),INDEX(BasicStats!$A:$AH,MATCH($A346&amp;" NCAA",BasicStats!$B:$B,0),COLUMN()+1))</f>
        <v>489</v>
      </c>
      <c r="AD346">
        <f>IFERROR(INDEX(BasicStats!$A:$AH,MATCH($A346,BasicStats!$B:$B,0),COLUMN()+1),INDEX(BasicStats!$A:$AH,MATCH($A346&amp;" NCAA",BasicStats!$B:$B,0),COLUMN()+1))</f>
        <v>168</v>
      </c>
      <c r="AE346">
        <f>IFERROR(INDEX(BasicStats!$A:$AH,MATCH($A346,BasicStats!$B:$B,0),COLUMN()+1),INDEX(BasicStats!$A:$AH,MATCH($A346&amp;" NCAA",BasicStats!$B:$B,0),COLUMN()+1))</f>
        <v>129</v>
      </c>
      <c r="AF346">
        <f>IFERROR(INDEX(BasicStats!$A:$AH,MATCH($A346,BasicStats!$B:$B,0),COLUMN()+1),INDEX(BasicStats!$A:$AH,MATCH($A346&amp;" NCAA",BasicStats!$B:$B,0),COLUMN()+1))</f>
        <v>433</v>
      </c>
      <c r="AG346" s="38">
        <f>IFERROR(INDEX(AdvancedStats!$A:$AD,MATCH($A346,AdvancedStats!$B:$B,0),COLUMN()-15),INDEX(AdvancedStats!$A:$AD,MATCH($A346&amp;" NCAA",AdvancedStats!$B:$B,0),COLUMN()-15))</f>
        <v>69.099999999999994</v>
      </c>
      <c r="AH346" s="38">
        <f>IFERROR(INDEX(AdvancedStats!$A:$AD,MATCH($A346,AdvancedStats!$B:$B,0),COLUMN()-15),INDEX(AdvancedStats!$A:$AD,MATCH($A346&amp;" NCAA",AdvancedStats!$B:$B,0),COLUMN()-15))</f>
        <v>102</v>
      </c>
      <c r="AI346" s="38">
        <f>IFERROR(INDEX(AdvancedStats!$A:$AD,MATCH($A346,AdvancedStats!$B:$B,0),COLUMN()-15),INDEX(AdvancedStats!$A:$AD,MATCH($A346&amp;" NCAA",AdvancedStats!$B:$B,0),COLUMN()-15))</f>
        <v>0.28999999999999998</v>
      </c>
      <c r="AJ346" s="38">
        <f>IFERROR(INDEX(AdvancedStats!$A:$AD,MATCH($A346,AdvancedStats!$B:$B,0),COLUMN()-15),INDEX(AdvancedStats!$A:$AD,MATCH($A346&amp;" NCAA",AdvancedStats!$B:$B,0),COLUMN()-15))</f>
        <v>0.39200000000000002</v>
      </c>
      <c r="AK346" s="38">
        <f>IFERROR(INDEX(AdvancedStats!$A:$AD,MATCH($A346,AdvancedStats!$B:$B,0),COLUMN()-15),INDEX(AdvancedStats!$A:$AD,MATCH($A346&amp;" NCAA",AdvancedStats!$B:$B,0),COLUMN()-15))</f>
        <v>0.50600000000000001</v>
      </c>
      <c r="AL346" s="38">
        <f>IFERROR(INDEX(AdvancedStats!$A:$AD,MATCH($A346,AdvancedStats!$B:$B,0),COLUMN()-15),INDEX(AdvancedStats!$A:$AD,MATCH($A346&amp;" NCAA",AdvancedStats!$B:$B,0),COLUMN()-15))</f>
        <v>52.1</v>
      </c>
      <c r="AM346" s="38">
        <f>IFERROR(INDEX(AdvancedStats!$A:$AD,MATCH($A346,AdvancedStats!$B:$B,0),COLUMN()-15),INDEX(AdvancedStats!$A:$AD,MATCH($A346&amp;" NCAA",AdvancedStats!$B:$B,0),COLUMN()-15))</f>
        <v>54</v>
      </c>
      <c r="AN346" s="38">
        <f>IFERROR(INDEX(AdvancedStats!$A:$AD,MATCH($A346,AdvancedStats!$B:$B,0),COLUMN()-15),INDEX(AdvancedStats!$A:$AD,MATCH($A346&amp;" NCAA",AdvancedStats!$B:$B,0),COLUMN()-15))</f>
        <v>6.7</v>
      </c>
      <c r="AO346" s="38">
        <f>IFERROR(INDEX(AdvancedStats!$A:$AD,MATCH($A346,AdvancedStats!$B:$B,0),COLUMN()-15),INDEX(AdvancedStats!$A:$AD,MATCH($A346&amp;" NCAA",AdvancedStats!$B:$B,0),COLUMN()-15))</f>
        <v>10.1</v>
      </c>
      <c r="AP346" s="38">
        <f>IFERROR(INDEX(AdvancedStats!$A:$AD,MATCH($A346,AdvancedStats!$B:$B,0),COLUMN()-15),INDEX(AdvancedStats!$A:$AD,MATCH($A346&amp;" NCAA",AdvancedStats!$B:$B,0),COLUMN()-15))</f>
        <v>0.47099999999999997</v>
      </c>
      <c r="AQ346" s="38">
        <f>IFERROR(INDEX(AdvancedStats!$A:$AD,MATCH($A346,AdvancedStats!$B:$B,0),COLUMN()-15),INDEX(AdvancedStats!$A:$AD,MATCH($A346&amp;" NCAA",AdvancedStats!$B:$B,0),COLUMN()-15))</f>
        <v>14.7</v>
      </c>
      <c r="AR346" s="38">
        <f>IFERROR(INDEX(AdvancedStats!$A:$AD,MATCH($A346,AdvancedStats!$B:$B,0),COLUMN()-15),INDEX(AdvancedStats!$A:$AD,MATCH($A346&amp;" NCAA",AdvancedStats!$B:$B,0),COLUMN()-15))</f>
        <v>32.5</v>
      </c>
      <c r="AS346" s="38">
        <f>IFERROR(INDEX(AdvancedStats!$A:$AD,MATCH($A346,AdvancedStats!$B:$B,0),COLUMN()-15),INDEX(AdvancedStats!$A:$AD,MATCH($A346&amp;" NCAA",AdvancedStats!$B:$B,0),COLUMN()-15))</f>
        <v>0.21</v>
      </c>
      <c r="AT346" s="39">
        <f>IFERROR(INDEX(AdvancedOpponentStats!$A:$AD,MATCH($A346,AdvancedOpponentStats!$B:$B,0),COLUMN()-27),INDEX(AdvancedOpponentStats!$A:$AD,MATCH($A346&amp;" NCAA",AdvancedOpponentStats!$B:$B,0),COLUMN()-27))</f>
        <v>99</v>
      </c>
      <c r="AU346" s="39">
        <f>IFERROR(INDEX(AdvancedOpponentStats!$A:$AD,MATCH($A346,AdvancedOpponentStats!$B:$B,0),COLUMN()-27),INDEX(AdvancedOpponentStats!$A:$AD,MATCH($A346&amp;" NCAA",AdvancedOpponentStats!$B:$B,0),COLUMN()-27))</f>
        <v>0.39100000000000001</v>
      </c>
      <c r="AV346" s="39">
        <f>IFERROR(INDEX(AdvancedOpponentStats!$A:$AD,MATCH($A346,AdvancedOpponentStats!$B:$B,0),COLUMN()-27),INDEX(AdvancedOpponentStats!$A:$AD,MATCH($A346&amp;" NCAA",AdvancedOpponentStats!$B:$B,0),COLUMN()-27))</f>
        <v>0.36799999999999999</v>
      </c>
      <c r="AW346" s="39">
        <f>IFERROR(INDEX(AdvancedOpponentStats!$A:$AD,MATCH($A346,AdvancedOpponentStats!$B:$B,0),COLUMN()-27),INDEX(AdvancedOpponentStats!$A:$AD,MATCH($A346&amp;" NCAA",AdvancedOpponentStats!$B:$B,0),COLUMN()-27))</f>
        <v>0.51600000000000001</v>
      </c>
      <c r="AX346" s="39">
        <f>IFERROR(INDEX(AdvancedOpponentStats!$A:$AD,MATCH($A346,AdvancedOpponentStats!$B:$B,0),COLUMN()-27),INDEX(AdvancedOpponentStats!$A:$AD,MATCH($A346&amp;" NCAA",AdvancedOpponentStats!$B:$B,0),COLUMN()-27))</f>
        <v>47.9</v>
      </c>
      <c r="AY346" s="39">
        <f>IFERROR(INDEX(AdvancedOpponentStats!$A:$AD,MATCH($A346,AdvancedOpponentStats!$B:$B,0),COLUMN()-27),INDEX(AdvancedOpponentStats!$A:$AD,MATCH($A346&amp;" NCAA",AdvancedOpponentStats!$B:$B,0),COLUMN()-27))</f>
        <v>49.2</v>
      </c>
      <c r="AZ346" s="39">
        <f>IFERROR(INDEX(AdvancedOpponentStats!$A:$AD,MATCH($A346,AdvancedOpponentStats!$B:$B,0),COLUMN()-27),INDEX(AdvancedOpponentStats!$A:$AD,MATCH($A346&amp;" NCAA",AdvancedOpponentStats!$B:$B,0),COLUMN()-27))</f>
        <v>7.5</v>
      </c>
      <c r="BA346" s="39">
        <f>IFERROR(INDEX(AdvancedOpponentStats!$A:$AD,MATCH($A346,AdvancedOpponentStats!$B:$B,0),COLUMN()-27),INDEX(AdvancedOpponentStats!$A:$AD,MATCH($A346&amp;" NCAA",AdvancedOpponentStats!$B:$B,0),COLUMN()-27))</f>
        <v>10.6</v>
      </c>
      <c r="BB346" s="39">
        <f>IFERROR(INDEX(AdvancedOpponentStats!$A:$AD,MATCH($A346,AdvancedOpponentStats!$B:$B,0),COLUMN()-27),INDEX(AdvancedOpponentStats!$A:$AD,MATCH($A346&amp;" NCAA",AdvancedOpponentStats!$B:$B,0),COLUMN()-27))</f>
        <v>0.47699999999999998</v>
      </c>
      <c r="BC346" s="39">
        <f>IFERROR(INDEX(AdvancedOpponentStats!$A:$AD,MATCH($A346,AdvancedOpponentStats!$B:$B,0),COLUMN()-27),INDEX(AdvancedOpponentStats!$A:$AD,MATCH($A346&amp;" NCAA",AdvancedOpponentStats!$B:$B,0),COLUMN()-27))</f>
        <v>15.4</v>
      </c>
      <c r="BD346" s="39">
        <f>IFERROR(INDEX(AdvancedOpponentStats!$A:$AD,MATCH($A346,AdvancedOpponentStats!$B:$B,0),COLUMN()-27),INDEX(AdvancedOpponentStats!$A:$AD,MATCH($A346&amp;" NCAA",AdvancedOpponentStats!$B:$B,0),COLUMN()-27))</f>
        <v>27</v>
      </c>
      <c r="BE346" s="39">
        <f>IFERROR(INDEX(AdvancedOpponentStats!$A:$AD,MATCH($A346,AdvancedOpponentStats!$B:$B,0),COLUMN()-27),INDEX(AdvancedOpponentStats!$A:$AD,MATCH($A346&amp;" NCAA",AdvancedOpponentStats!$B:$B,0),COLUMN()-27))</f>
        <v>0.26900000000000002</v>
      </c>
      <c r="BF346" s="41">
        <f>IFERROR(INDEX(TeamRankings!$A:$R,MATCH($A346,TeamRankings!$B:$B,0),COLUMN()-49),INDEX(TeamRankings!$A:$R,MATCH($A346&amp;" NCAA",TeamRankings!$B:$B,0),COLUMN()-49))</f>
        <v>2.06</v>
      </c>
      <c r="BG346" s="41">
        <f>IFERROR(INDEX(TeamRankings!$A:$R,MATCH($A346,TeamRankings!$B:$B,0),COLUMN()-48),INDEX(TeamRankings!$A:$R,MATCH($A346&amp;" NCAA",TeamRankings!$B:$B,0),COLUMN()-48))</f>
        <v>5.82</v>
      </c>
      <c r="BH346" s="41">
        <f>IFERROR(INDEX(TeamRankings!$A:$R,MATCH($A346,TeamRankings!$B:$B,0),COLUMN()-47),INDEX(TeamRankings!$A:$R,MATCH($A346&amp;" NCAA",TeamRankings!$B:$B,0),COLUMN()-47))</f>
        <v>2.29</v>
      </c>
      <c r="BI346" s="41">
        <f>IFERROR(INDEX(TeamRankings!$A:$R,MATCH($A346,TeamRankings!$B:$B,0),COLUMN()-47),INDEX(TeamRankings!$A:$R,MATCH($A346&amp;" NCAA",TeamRankings!$B:$B,0),COLUMN()-47))</f>
        <v>5.58</v>
      </c>
      <c r="BJ346" s="41">
        <f>IFERROR(INDEX(TeamRankings!$A:$R,MATCH($A346,TeamRankings!$B:$B,0),COLUMN()-47),INDEX(TeamRankings!$A:$R,MATCH($A346&amp;" NCAA",TeamRankings!$B:$B,0),COLUMN()-47))</f>
        <v>7.87</v>
      </c>
      <c r="BK346" s="41">
        <f>IFERROR(INDEX(TeamRankings!$A:$R,MATCH($A346,TeamRankings!$B:$B,0),COLUMN()-47),INDEX(TeamRankings!$A:$R,MATCH($A346&amp;" NCAA",TeamRankings!$B:$B,0),COLUMN()-47))</f>
        <v>106.8</v>
      </c>
      <c r="BL346" s="41">
        <f>IFERROR(INDEX(TeamRankings!$A:$R,MATCH($A346,TeamRankings!$B:$B,0),COLUMN()-47),INDEX(TeamRankings!$A:$R,MATCH($A346&amp;" NCAA",TeamRankings!$B:$B,0),COLUMN()-47))</f>
        <v>94.78</v>
      </c>
      <c r="BM346" s="41">
        <f>IFERROR(INDEX(TeamRankings!$A:$R,MATCH($A346,TeamRankings!$B:$B,0),COLUMN()-47),INDEX(TeamRankings!$A:$R,MATCH($A346&amp;" NCAA",TeamRankings!$B:$B,0),COLUMN()-47))</f>
        <v>12.02</v>
      </c>
      <c r="BN346">
        <f t="shared" si="93"/>
        <v>111</v>
      </c>
      <c r="BO346">
        <f t="shared" si="94"/>
        <v>61</v>
      </c>
      <c r="BP346">
        <f t="shared" si="80"/>
        <v>70.694444444444443</v>
      </c>
      <c r="BQ346" s="41" t="str">
        <f>INDEX(TeamRankings!$A:$R,MATCH($A346,TeamRankings!$B:$B,0),3)</f>
        <v>AAC</v>
      </c>
      <c r="BR346" s="40">
        <f t="shared" si="81"/>
        <v>3</v>
      </c>
      <c r="BS346" s="40">
        <f t="shared" si="82"/>
        <v>-0.10100000000000003</v>
      </c>
      <c r="BT346" s="40">
        <f t="shared" si="83"/>
        <v>2.4000000000000021E-2</v>
      </c>
      <c r="BU346" s="40">
        <f t="shared" si="84"/>
        <v>-1.0000000000000009E-2</v>
      </c>
      <c r="BV346" s="40">
        <f t="shared" si="85"/>
        <v>4.2000000000000028</v>
      </c>
      <c r="BW346" s="40">
        <f t="shared" si="86"/>
        <v>4.7999999999999972</v>
      </c>
      <c r="BX346" s="40">
        <f t="shared" si="87"/>
        <v>-0.79999999999999982</v>
      </c>
      <c r="BY346" s="40">
        <f t="shared" si="88"/>
        <v>-0.5</v>
      </c>
      <c r="BZ346" s="40">
        <f t="shared" si="89"/>
        <v>-6.0000000000000053E-3</v>
      </c>
      <c r="CA346" s="40">
        <f t="shared" si="90"/>
        <v>-0.70000000000000107</v>
      </c>
      <c r="CB346" s="40">
        <f t="shared" si="91"/>
        <v>5.5</v>
      </c>
      <c r="CC346" s="40">
        <f t="shared" si="92"/>
        <v>-5.9000000000000025E-2</v>
      </c>
    </row>
    <row r="347" spans="1:81" x14ac:dyDescent="0.25">
      <c r="A347" t="s">
        <v>465</v>
      </c>
      <c r="B347">
        <f>IFERROR(INDEX(BasicStats!$A:$AH,MATCH($A347,BasicStats!$B:$B,0),COLUMN()+1),INDEX(BasicStats!$A:$AH,MATCH($A347&amp;" NCAA",BasicStats!$B:$B,0),COLUMN()+1))</f>
        <v>31</v>
      </c>
      <c r="C347">
        <f>IFERROR(INDEX(BasicStats!$A:$AH,MATCH($A347,BasicStats!$B:$B,0),COLUMN()+1),INDEX(BasicStats!$A:$AH,MATCH($A347&amp;" NCAA",BasicStats!$B:$B,0),COLUMN()+1))</f>
        <v>14</v>
      </c>
      <c r="D347">
        <f>IFERROR(INDEX(BasicStats!$A:$AH,MATCH($A347,BasicStats!$B:$B,0),COLUMN()+1),INDEX(BasicStats!$A:$AH,MATCH($A347&amp;" NCAA",BasicStats!$B:$B,0),COLUMN()+1))</f>
        <v>17</v>
      </c>
      <c r="E347">
        <f>IFERROR(INDEX(BasicStats!$A:$AH,MATCH($A347,BasicStats!$B:$B,0),COLUMN()+1),INDEX(BasicStats!$A:$AH,MATCH($A347&amp;" NCAA",BasicStats!$B:$B,0),COLUMN()+1))</f>
        <v>0.45200000000000001</v>
      </c>
      <c r="F347">
        <f>IFERROR(INDEX(BasicStats!$A:$AH,MATCH($A347,BasicStats!$B:$B,0),COLUMN()+1),INDEX(BasicStats!$A:$AH,MATCH($A347&amp;" NCAA",BasicStats!$B:$B,0),COLUMN()+1))</f>
        <v>-4.79</v>
      </c>
      <c r="G347">
        <f>IFERROR(INDEX(BasicStats!$A:$AH,MATCH($A347,BasicStats!$B:$B,0),COLUMN()+1),INDEX(BasicStats!$A:$AH,MATCH($A347&amp;" NCAA",BasicStats!$B:$B,0),COLUMN()+1))</f>
        <v>-2.09</v>
      </c>
      <c r="H347">
        <f>IFERROR(INDEX(BasicStats!$A:$AH,MATCH($A347,BasicStats!$B:$B,0),COLUMN()+1),INDEX(BasicStats!$A:$AH,MATCH($A347&amp;" NCAA",BasicStats!$B:$B,0),COLUMN()+1))</f>
        <v>10</v>
      </c>
      <c r="I347">
        <f>IFERROR(INDEX(BasicStats!$A:$AH,MATCH($A347,BasicStats!$B:$B,0),COLUMN()+1),INDEX(BasicStats!$A:$AH,MATCH($A347&amp;" NCAA",BasicStats!$B:$B,0),COLUMN()+1))</f>
        <v>8</v>
      </c>
      <c r="J347">
        <f>IFERROR(INDEX(BasicStats!$A:$AH,MATCH($A347,BasicStats!$B:$B,0),COLUMN()+1),INDEX(BasicStats!$A:$AH,MATCH($A347&amp;" NCAA",BasicStats!$B:$B,0),COLUMN()+1))</f>
        <v>9</v>
      </c>
      <c r="K347">
        <f>IFERROR(INDEX(BasicStats!$A:$AH,MATCH($A347,BasicStats!$B:$B,0),COLUMN()+1),INDEX(BasicStats!$A:$AH,MATCH($A347&amp;" NCAA",BasicStats!$B:$B,0),COLUMN()+1))</f>
        <v>5</v>
      </c>
      <c r="L347">
        <f>IFERROR(INDEX(BasicStats!$A:$AH,MATCH($A347,BasicStats!$B:$B,0),COLUMN()+1),INDEX(BasicStats!$A:$AH,MATCH($A347&amp;" NCAA",BasicStats!$B:$B,0),COLUMN()+1))</f>
        <v>5</v>
      </c>
      <c r="M347">
        <f>IFERROR(INDEX(BasicStats!$A:$AH,MATCH($A347,BasicStats!$B:$B,0),COLUMN()+1),INDEX(BasicStats!$A:$AH,MATCH($A347&amp;" NCAA",BasicStats!$B:$B,0),COLUMN()+1))</f>
        <v>11</v>
      </c>
      <c r="N347">
        <f>IFERROR(INDEX(BasicStats!$A:$AH,MATCH($A347,BasicStats!$B:$B,0),COLUMN()+1),INDEX(BasicStats!$A:$AH,MATCH($A347&amp;" NCAA",BasicStats!$B:$B,0),COLUMN()+1))</f>
        <v>2321</v>
      </c>
      <c r="O347">
        <f>IFERROR(INDEX(BasicStats!$A:$AH,MATCH($A347,BasicStats!$B:$B,0),COLUMN()+1),INDEX(BasicStats!$A:$AH,MATCH($A347&amp;" NCAA",BasicStats!$B:$B,0),COLUMN()+1))</f>
        <v>2385</v>
      </c>
      <c r="P347">
        <f>IFERROR(INDEX(BasicStats!$A:$AH,MATCH($A347,BasicStats!$B:$B,0),COLUMN()+1),INDEX(BasicStats!$A:$AH,MATCH($A347&amp;" NCAA",BasicStats!$B:$B,0),COLUMN()+1))</f>
        <v>0</v>
      </c>
      <c r="Q347">
        <f>IFERROR(INDEX(BasicStats!$A:$AH,MATCH($A347,BasicStats!$B:$B,0),COLUMN()+1),INDEX(BasicStats!$A:$AH,MATCH($A347&amp;" NCAA",BasicStats!$B:$B,0),COLUMN()+1))</f>
        <v>1265</v>
      </c>
      <c r="R347">
        <f>IFERROR(INDEX(BasicStats!$A:$AH,MATCH($A347,BasicStats!$B:$B,0),COLUMN()+1),INDEX(BasicStats!$A:$AH,MATCH($A347&amp;" NCAA",BasicStats!$B:$B,0),COLUMN()+1))</f>
        <v>841</v>
      </c>
      <c r="S347">
        <f>IFERROR(INDEX(BasicStats!$A:$AH,MATCH($A347,BasicStats!$B:$B,0),COLUMN()+1),INDEX(BasicStats!$A:$AH,MATCH($A347&amp;" NCAA",BasicStats!$B:$B,0),COLUMN()+1))</f>
        <v>1773</v>
      </c>
      <c r="T347">
        <f>IFERROR(INDEX(BasicStats!$A:$AH,MATCH($A347,BasicStats!$B:$B,0),COLUMN()+1),INDEX(BasicStats!$A:$AH,MATCH($A347&amp;" NCAA",BasicStats!$B:$B,0),COLUMN()+1))</f>
        <v>0.47399999999999998</v>
      </c>
      <c r="U347">
        <f>IFERROR(INDEX(BasicStats!$A:$AH,MATCH($A347,BasicStats!$B:$B,0),COLUMN()+1),INDEX(BasicStats!$A:$AH,MATCH($A347&amp;" NCAA",BasicStats!$B:$B,0),COLUMN()+1))</f>
        <v>254</v>
      </c>
      <c r="V347">
        <f>IFERROR(INDEX(BasicStats!$A:$AH,MATCH($A347,BasicStats!$B:$B,0),COLUMN()+1),INDEX(BasicStats!$A:$AH,MATCH($A347&amp;" NCAA",BasicStats!$B:$B,0),COLUMN()+1))</f>
        <v>735</v>
      </c>
      <c r="W347">
        <f>IFERROR(INDEX(BasicStats!$A:$AH,MATCH($A347,BasicStats!$B:$B,0),COLUMN()+1),INDEX(BasicStats!$A:$AH,MATCH($A347&amp;" NCAA",BasicStats!$B:$B,0),COLUMN()+1))</f>
        <v>0.34599999999999997</v>
      </c>
      <c r="X347">
        <f>IFERROR(INDEX(BasicStats!$A:$AH,MATCH($A347,BasicStats!$B:$B,0),COLUMN()+1),INDEX(BasicStats!$A:$AH,MATCH($A347&amp;" NCAA",BasicStats!$B:$B,0),COLUMN()+1))</f>
        <v>385</v>
      </c>
      <c r="Y347">
        <f>IFERROR(INDEX(BasicStats!$A:$AH,MATCH($A347,BasicStats!$B:$B,0),COLUMN()+1),INDEX(BasicStats!$A:$AH,MATCH($A347&amp;" NCAA",BasicStats!$B:$B,0),COLUMN()+1))</f>
        <v>576</v>
      </c>
      <c r="Z347">
        <f>IFERROR(INDEX(BasicStats!$A:$AH,MATCH($A347,BasicStats!$B:$B,0),COLUMN()+1),INDEX(BasicStats!$A:$AH,MATCH($A347&amp;" NCAA",BasicStats!$B:$B,0),COLUMN()+1))</f>
        <v>0.66800000000000004</v>
      </c>
      <c r="AA347">
        <f>IFERROR(INDEX(BasicStats!$A:$AH,MATCH($A347,BasicStats!$B:$B,0),COLUMN()+1),INDEX(BasicStats!$A:$AH,MATCH($A347&amp;" NCAA",BasicStats!$B:$B,0),COLUMN()+1))</f>
        <v>251</v>
      </c>
      <c r="AB347">
        <f>IFERROR(INDEX(BasicStats!$A:$AH,MATCH($A347,BasicStats!$B:$B,0),COLUMN()+1),INDEX(BasicStats!$A:$AH,MATCH($A347&amp;" NCAA",BasicStats!$B:$B,0),COLUMN()+1))</f>
        <v>1057</v>
      </c>
      <c r="AC347">
        <f>IFERROR(INDEX(BasicStats!$A:$AH,MATCH($A347,BasicStats!$B:$B,0),COLUMN()+1),INDEX(BasicStats!$A:$AH,MATCH($A347&amp;" NCAA",BasicStats!$B:$B,0),COLUMN()+1))</f>
        <v>529</v>
      </c>
      <c r="AD347">
        <f>IFERROR(INDEX(BasicStats!$A:$AH,MATCH($A347,BasicStats!$B:$B,0),COLUMN()+1),INDEX(BasicStats!$A:$AH,MATCH($A347&amp;" NCAA",BasicStats!$B:$B,0),COLUMN()+1))</f>
        <v>158</v>
      </c>
      <c r="AE347">
        <f>IFERROR(INDEX(BasicStats!$A:$AH,MATCH($A347,BasicStats!$B:$B,0),COLUMN()+1),INDEX(BasicStats!$A:$AH,MATCH($A347&amp;" NCAA",BasicStats!$B:$B,0),COLUMN()+1))</f>
        <v>146</v>
      </c>
      <c r="AF347">
        <f>IFERROR(INDEX(BasicStats!$A:$AH,MATCH($A347,BasicStats!$B:$B,0),COLUMN()+1),INDEX(BasicStats!$A:$AH,MATCH($A347&amp;" NCAA",BasicStats!$B:$B,0),COLUMN()+1))</f>
        <v>390</v>
      </c>
      <c r="AG347" s="38">
        <f>IFERROR(INDEX(AdvancedStats!$A:$AD,MATCH($A347,AdvancedStats!$B:$B,0),COLUMN()-15),INDEX(AdvancedStats!$A:$AD,MATCH($A347&amp;" NCAA",AdvancedStats!$B:$B,0),COLUMN()-15))</f>
        <v>69.2</v>
      </c>
      <c r="AH347" s="38">
        <f>IFERROR(INDEX(AdvancedStats!$A:$AD,MATCH($A347,AdvancedStats!$B:$B,0),COLUMN()-15),INDEX(AdvancedStats!$A:$AD,MATCH($A347&amp;" NCAA",AdvancedStats!$B:$B,0),COLUMN()-15))</f>
        <v>106.1</v>
      </c>
      <c r="AI347" s="38">
        <f>IFERROR(INDEX(AdvancedStats!$A:$AD,MATCH($A347,AdvancedStats!$B:$B,0),COLUMN()-15),INDEX(AdvancedStats!$A:$AD,MATCH($A347&amp;" NCAA",AdvancedStats!$B:$B,0),COLUMN()-15))</f>
        <v>0.32500000000000001</v>
      </c>
      <c r="AJ347" s="38">
        <f>IFERROR(INDEX(AdvancedStats!$A:$AD,MATCH($A347,AdvancedStats!$B:$B,0),COLUMN()-15),INDEX(AdvancedStats!$A:$AD,MATCH($A347&amp;" NCAA",AdvancedStats!$B:$B,0),COLUMN()-15))</f>
        <v>0.41499999999999998</v>
      </c>
      <c r="AK347" s="38">
        <f>IFERROR(INDEX(AdvancedStats!$A:$AD,MATCH($A347,AdvancedStats!$B:$B,0),COLUMN()-15),INDEX(AdvancedStats!$A:$AD,MATCH($A347&amp;" NCAA",AdvancedStats!$B:$B,0),COLUMN()-15))</f>
        <v>0.56699999999999995</v>
      </c>
      <c r="AL347" s="38">
        <f>IFERROR(INDEX(AdvancedStats!$A:$AD,MATCH($A347,AdvancedStats!$B:$B,0),COLUMN()-15),INDEX(AdvancedStats!$A:$AD,MATCH($A347&amp;" NCAA",AdvancedStats!$B:$B,0),COLUMN()-15))</f>
        <v>49.9</v>
      </c>
      <c r="AM347" s="38">
        <f>IFERROR(INDEX(AdvancedStats!$A:$AD,MATCH($A347,AdvancedStats!$B:$B,0),COLUMN()-15),INDEX(AdvancedStats!$A:$AD,MATCH($A347&amp;" NCAA",AdvancedStats!$B:$B,0),COLUMN()-15))</f>
        <v>62.9</v>
      </c>
      <c r="AN347" s="38">
        <f>IFERROR(INDEX(AdvancedStats!$A:$AD,MATCH($A347,AdvancedStats!$B:$B,0),COLUMN()-15),INDEX(AdvancedStats!$A:$AD,MATCH($A347&amp;" NCAA",AdvancedStats!$B:$B,0),COLUMN()-15))</f>
        <v>7.2</v>
      </c>
      <c r="AO347" s="38">
        <f>IFERROR(INDEX(AdvancedStats!$A:$AD,MATCH($A347,AdvancedStats!$B:$B,0),COLUMN()-15),INDEX(AdvancedStats!$A:$AD,MATCH($A347&amp;" NCAA",AdvancedStats!$B:$B,0),COLUMN()-15))</f>
        <v>12.4</v>
      </c>
      <c r="AP347" s="38">
        <f>IFERROR(INDEX(AdvancedStats!$A:$AD,MATCH($A347,AdvancedStats!$B:$B,0),COLUMN()-15),INDEX(AdvancedStats!$A:$AD,MATCH($A347&amp;" NCAA",AdvancedStats!$B:$B,0),COLUMN()-15))</f>
        <v>0.54600000000000004</v>
      </c>
      <c r="AQ347" s="38">
        <f>IFERROR(INDEX(AdvancedStats!$A:$AD,MATCH($A347,AdvancedStats!$B:$B,0),COLUMN()-15),INDEX(AdvancedStats!$A:$AD,MATCH($A347&amp;" NCAA",AdvancedStats!$B:$B,0),COLUMN()-15))</f>
        <v>16</v>
      </c>
      <c r="AR347" s="38">
        <f>IFERROR(INDEX(AdvancedStats!$A:$AD,MATCH($A347,AdvancedStats!$B:$B,0),COLUMN()-15),INDEX(AdvancedStats!$A:$AD,MATCH($A347&amp;" NCAA",AdvancedStats!$B:$B,0),COLUMN()-15))</f>
        <v>24.2</v>
      </c>
      <c r="AS347" s="38">
        <f>IFERROR(INDEX(AdvancedStats!$A:$AD,MATCH($A347,AdvancedStats!$B:$B,0),COLUMN()-15),INDEX(AdvancedStats!$A:$AD,MATCH($A347&amp;" NCAA",AdvancedStats!$B:$B,0),COLUMN()-15))</f>
        <v>0.217</v>
      </c>
      <c r="AT347" s="39">
        <f>IFERROR(INDEX(AdvancedOpponentStats!$A:$AD,MATCH($A347,AdvancedOpponentStats!$B:$B,0),COLUMN()-27),INDEX(AdvancedOpponentStats!$A:$AD,MATCH($A347&amp;" NCAA",AdvancedOpponentStats!$B:$B,0),COLUMN()-27))</f>
        <v>109</v>
      </c>
      <c r="AU347" s="39">
        <f>IFERROR(INDEX(AdvancedOpponentStats!$A:$AD,MATCH($A347,AdvancedOpponentStats!$B:$B,0),COLUMN()-27),INDEX(AdvancedOpponentStats!$A:$AD,MATCH($A347&amp;" NCAA",AdvancedOpponentStats!$B:$B,0),COLUMN()-27))</f>
        <v>0.3</v>
      </c>
      <c r="AV347" s="39">
        <f>IFERROR(INDEX(AdvancedOpponentStats!$A:$AD,MATCH($A347,AdvancedOpponentStats!$B:$B,0),COLUMN()-27),INDEX(AdvancedOpponentStats!$A:$AD,MATCH($A347&amp;" NCAA",AdvancedOpponentStats!$B:$B,0),COLUMN()-27))</f>
        <v>0.36599999999999999</v>
      </c>
      <c r="AW347" s="39">
        <f>IFERROR(INDEX(AdvancedOpponentStats!$A:$AD,MATCH($A347,AdvancedOpponentStats!$B:$B,0),COLUMN()-27),INDEX(AdvancedOpponentStats!$A:$AD,MATCH($A347&amp;" NCAA",AdvancedOpponentStats!$B:$B,0),COLUMN()-27))</f>
        <v>0.56100000000000005</v>
      </c>
      <c r="AX347" s="39">
        <f>IFERROR(INDEX(AdvancedOpponentStats!$A:$AD,MATCH($A347,AdvancedOpponentStats!$B:$B,0),COLUMN()-27),INDEX(AdvancedOpponentStats!$A:$AD,MATCH($A347&amp;" NCAA",AdvancedOpponentStats!$B:$B,0),COLUMN()-27))</f>
        <v>50.1</v>
      </c>
      <c r="AY347" s="39">
        <f>IFERROR(INDEX(AdvancedOpponentStats!$A:$AD,MATCH($A347,AdvancedOpponentStats!$B:$B,0),COLUMN()-27),INDEX(AdvancedOpponentStats!$A:$AD,MATCH($A347&amp;" NCAA",AdvancedOpponentStats!$B:$B,0),COLUMN()-27))</f>
        <v>48.5</v>
      </c>
      <c r="AZ347" s="39">
        <f>IFERROR(INDEX(AdvancedOpponentStats!$A:$AD,MATCH($A347,AdvancedOpponentStats!$B:$B,0),COLUMN()-27),INDEX(AdvancedOpponentStats!$A:$AD,MATCH($A347&amp;" NCAA",AdvancedOpponentStats!$B:$B,0),COLUMN()-27))</f>
        <v>9.6</v>
      </c>
      <c r="BA347" s="39">
        <f>IFERROR(INDEX(AdvancedOpponentStats!$A:$AD,MATCH($A347,AdvancedOpponentStats!$B:$B,0),COLUMN()-27),INDEX(AdvancedOpponentStats!$A:$AD,MATCH($A347&amp;" NCAA",AdvancedOpponentStats!$B:$B,0),COLUMN()-27))</f>
        <v>8</v>
      </c>
      <c r="BB347" s="39">
        <f>IFERROR(INDEX(AdvancedOpponentStats!$A:$AD,MATCH($A347,AdvancedOpponentStats!$B:$B,0),COLUMN()-27),INDEX(AdvancedOpponentStats!$A:$AD,MATCH($A347&amp;" NCAA",AdvancedOpponentStats!$B:$B,0),COLUMN()-27))</f>
        <v>0.52600000000000002</v>
      </c>
      <c r="BC347" s="39">
        <f>IFERROR(INDEX(AdvancedOpponentStats!$A:$AD,MATCH($A347,AdvancedOpponentStats!$B:$B,0),COLUMN()-27),INDEX(AdvancedOpponentStats!$A:$AD,MATCH($A347&amp;" NCAA",AdvancedOpponentStats!$B:$B,0),COLUMN()-27))</f>
        <v>13.7</v>
      </c>
      <c r="BD347" s="39">
        <f>IFERROR(INDEX(AdvancedOpponentStats!$A:$AD,MATCH($A347,AdvancedOpponentStats!$B:$B,0),COLUMN()-27),INDEX(AdvancedOpponentStats!$A:$AD,MATCH($A347&amp;" NCAA",AdvancedOpponentStats!$B:$B,0),COLUMN()-27))</f>
        <v>25.5</v>
      </c>
      <c r="BE347" s="39">
        <f>IFERROR(INDEX(AdvancedOpponentStats!$A:$AD,MATCH($A347,AdvancedOpponentStats!$B:$B,0),COLUMN()-27),INDEX(AdvancedOpponentStats!$A:$AD,MATCH($A347&amp;" NCAA",AdvancedOpponentStats!$B:$B,0),COLUMN()-27))</f>
        <v>0.22900000000000001</v>
      </c>
      <c r="BF347" s="41">
        <f>IFERROR(INDEX(TeamRankings!$A:$R,MATCH($A347,TeamRankings!$B:$B,0),COLUMN()-49),INDEX(TeamRankings!$A:$R,MATCH($A347&amp;" NCAA",TeamRankings!$B:$B,0),COLUMN()-49))</f>
        <v>-2.06</v>
      </c>
      <c r="BG347" s="41">
        <f>IFERROR(INDEX(TeamRankings!$A:$R,MATCH($A347,TeamRankings!$B:$B,0),COLUMN()-48),INDEX(TeamRankings!$A:$R,MATCH($A347&amp;" NCAA",TeamRankings!$B:$B,0),COLUMN()-48))</f>
        <v>-2.09</v>
      </c>
      <c r="BH347" s="41">
        <f>IFERROR(INDEX(TeamRankings!$A:$R,MATCH($A347,TeamRankings!$B:$B,0),COLUMN()-47),INDEX(TeamRankings!$A:$R,MATCH($A347&amp;" NCAA",TeamRankings!$B:$B,0),COLUMN()-47))</f>
        <v>0.31</v>
      </c>
      <c r="BI347" s="41">
        <f>IFERROR(INDEX(TeamRankings!$A:$R,MATCH($A347,TeamRankings!$B:$B,0),COLUMN()-47),INDEX(TeamRankings!$A:$R,MATCH($A347&amp;" NCAA",TeamRankings!$B:$B,0),COLUMN()-47))</f>
        <v>-5.0999999999999996</v>
      </c>
      <c r="BJ347" s="41">
        <f>IFERROR(INDEX(TeamRankings!$A:$R,MATCH($A347,TeamRankings!$B:$B,0),COLUMN()-47),INDEX(TeamRankings!$A:$R,MATCH($A347&amp;" NCAA",TeamRankings!$B:$B,0),COLUMN()-47))</f>
        <v>-4.79</v>
      </c>
      <c r="BK347" s="41">
        <f>IFERROR(INDEX(TeamRankings!$A:$R,MATCH($A347,TeamRankings!$B:$B,0),COLUMN()-47),INDEX(TeamRankings!$A:$R,MATCH($A347&amp;" NCAA",TeamRankings!$B:$B,0),COLUMN()-47))</f>
        <v>101.54</v>
      </c>
      <c r="BL347" s="41">
        <f>IFERROR(INDEX(TeamRankings!$A:$R,MATCH($A347,TeamRankings!$B:$B,0),COLUMN()-47),INDEX(TeamRankings!$A:$R,MATCH($A347&amp;" NCAA",TeamRankings!$B:$B,0),COLUMN()-47))</f>
        <v>107.99</v>
      </c>
      <c r="BM347" s="41">
        <f>IFERROR(INDEX(TeamRankings!$A:$R,MATCH($A347,TeamRankings!$B:$B,0),COLUMN()-47),INDEX(TeamRankings!$A:$R,MATCH($A347&amp;" NCAA",TeamRankings!$B:$B,0),COLUMN()-47))</f>
        <v>-6.45</v>
      </c>
      <c r="BN347">
        <f t="shared" si="93"/>
        <v>197</v>
      </c>
      <c r="BO347">
        <f t="shared" si="94"/>
        <v>252</v>
      </c>
      <c r="BP347">
        <f t="shared" si="80"/>
        <v>74.870967741935488</v>
      </c>
      <c r="BQ347" s="41" t="str">
        <f>INDEX(TeamRankings!$A:$R,MATCH($A347,TeamRankings!$B:$B,0),3)</f>
        <v>CAA</v>
      </c>
      <c r="BR347" s="40">
        <f t="shared" si="81"/>
        <v>-2.9000000000000057</v>
      </c>
      <c r="BS347" s="40">
        <f t="shared" si="82"/>
        <v>2.5000000000000022E-2</v>
      </c>
      <c r="BT347" s="40">
        <f t="shared" si="83"/>
        <v>4.8999999999999988E-2</v>
      </c>
      <c r="BU347" s="40">
        <f t="shared" si="84"/>
        <v>5.9999999999998943E-3</v>
      </c>
      <c r="BV347" s="40">
        <f t="shared" si="85"/>
        <v>-0.20000000000000284</v>
      </c>
      <c r="BW347" s="40">
        <f t="shared" si="86"/>
        <v>14.399999999999999</v>
      </c>
      <c r="BX347" s="40">
        <f t="shared" si="87"/>
        <v>-2.3999999999999995</v>
      </c>
      <c r="BY347" s="40">
        <f t="shared" si="88"/>
        <v>4.4000000000000004</v>
      </c>
      <c r="BZ347" s="40">
        <f t="shared" si="89"/>
        <v>2.0000000000000018E-2</v>
      </c>
      <c r="CA347" s="40">
        <f t="shared" si="90"/>
        <v>2.3000000000000007</v>
      </c>
      <c r="CB347" s="40">
        <f t="shared" si="91"/>
        <v>-1.3000000000000007</v>
      </c>
      <c r="CC347" s="40">
        <f t="shared" si="92"/>
        <v>-1.2000000000000011E-2</v>
      </c>
    </row>
    <row r="348" spans="1:81" x14ac:dyDescent="0.25">
      <c r="A348" t="s">
        <v>466</v>
      </c>
      <c r="B348">
        <f>IFERROR(INDEX(BasicStats!$A:$AH,MATCH($A348,BasicStats!$B:$B,0),COLUMN()+1),INDEX(BasicStats!$A:$AH,MATCH($A348&amp;" NCAA",BasicStats!$B:$B,0),COLUMN()+1))</f>
        <v>30</v>
      </c>
      <c r="C348">
        <f>IFERROR(INDEX(BasicStats!$A:$AH,MATCH($A348,BasicStats!$B:$B,0),COLUMN()+1),INDEX(BasicStats!$A:$AH,MATCH($A348&amp;" NCAA",BasicStats!$B:$B,0),COLUMN()+1))</f>
        <v>18</v>
      </c>
      <c r="D348">
        <f>IFERROR(INDEX(BasicStats!$A:$AH,MATCH($A348,BasicStats!$B:$B,0),COLUMN()+1),INDEX(BasicStats!$A:$AH,MATCH($A348&amp;" NCAA",BasicStats!$B:$B,0),COLUMN()+1))</f>
        <v>12</v>
      </c>
      <c r="E348">
        <f>IFERROR(INDEX(BasicStats!$A:$AH,MATCH($A348,BasicStats!$B:$B,0),COLUMN()+1),INDEX(BasicStats!$A:$AH,MATCH($A348&amp;" NCAA",BasicStats!$B:$B,0),COLUMN()+1))</f>
        <v>0.6</v>
      </c>
      <c r="F348">
        <f>IFERROR(INDEX(BasicStats!$A:$AH,MATCH($A348,BasicStats!$B:$B,0),COLUMN()+1),INDEX(BasicStats!$A:$AH,MATCH($A348&amp;" NCAA",BasicStats!$B:$B,0),COLUMN()+1))</f>
        <v>-2.88</v>
      </c>
      <c r="G348">
        <f>IFERROR(INDEX(BasicStats!$A:$AH,MATCH($A348,BasicStats!$B:$B,0),COLUMN()+1),INDEX(BasicStats!$A:$AH,MATCH($A348&amp;" NCAA",BasicStats!$B:$B,0),COLUMN()+1))</f>
        <v>-3.74</v>
      </c>
      <c r="H348">
        <f>IFERROR(INDEX(BasicStats!$A:$AH,MATCH($A348,BasicStats!$B:$B,0),COLUMN()+1),INDEX(BasicStats!$A:$AH,MATCH($A348&amp;" NCAA",BasicStats!$B:$B,0),COLUMN()+1))</f>
        <v>10</v>
      </c>
      <c r="I348">
        <f>IFERROR(INDEX(BasicStats!$A:$AH,MATCH($A348,BasicStats!$B:$B,0),COLUMN()+1),INDEX(BasicStats!$A:$AH,MATCH($A348&amp;" NCAA",BasicStats!$B:$B,0),COLUMN()+1))</f>
        <v>6</v>
      </c>
      <c r="J348">
        <f>IFERROR(INDEX(BasicStats!$A:$AH,MATCH($A348,BasicStats!$B:$B,0),COLUMN()+1),INDEX(BasicStats!$A:$AH,MATCH($A348&amp;" NCAA",BasicStats!$B:$B,0),COLUMN()+1))</f>
        <v>11</v>
      </c>
      <c r="K348">
        <f>IFERROR(INDEX(BasicStats!$A:$AH,MATCH($A348,BasicStats!$B:$B,0),COLUMN()+1),INDEX(BasicStats!$A:$AH,MATCH($A348&amp;" NCAA",BasicStats!$B:$B,0),COLUMN()+1))</f>
        <v>3</v>
      </c>
      <c r="L348">
        <f>IFERROR(INDEX(BasicStats!$A:$AH,MATCH($A348,BasicStats!$B:$B,0),COLUMN()+1),INDEX(BasicStats!$A:$AH,MATCH($A348&amp;" NCAA",BasicStats!$B:$B,0),COLUMN()+1))</f>
        <v>7</v>
      </c>
      <c r="M348">
        <f>IFERROR(INDEX(BasicStats!$A:$AH,MATCH($A348,BasicStats!$B:$B,0),COLUMN()+1),INDEX(BasicStats!$A:$AH,MATCH($A348&amp;" NCAA",BasicStats!$B:$B,0),COLUMN()+1))</f>
        <v>8</v>
      </c>
      <c r="N348">
        <f>IFERROR(INDEX(BasicStats!$A:$AH,MATCH($A348,BasicStats!$B:$B,0),COLUMN()+1),INDEX(BasicStats!$A:$AH,MATCH($A348&amp;" NCAA",BasicStats!$B:$B,0),COLUMN()+1))</f>
        <v>2499</v>
      </c>
      <c r="O348">
        <f>IFERROR(INDEX(BasicStats!$A:$AH,MATCH($A348,BasicStats!$B:$B,0),COLUMN()+1),INDEX(BasicStats!$A:$AH,MATCH($A348&amp;" NCAA",BasicStats!$B:$B,0),COLUMN()+1))</f>
        <v>2358</v>
      </c>
      <c r="P348">
        <f>IFERROR(INDEX(BasicStats!$A:$AH,MATCH($A348,BasicStats!$B:$B,0),COLUMN()+1),INDEX(BasicStats!$A:$AH,MATCH($A348&amp;" NCAA",BasicStats!$B:$B,0),COLUMN()+1))</f>
        <v>0</v>
      </c>
      <c r="Q348">
        <f>IFERROR(INDEX(BasicStats!$A:$AH,MATCH($A348,BasicStats!$B:$B,0),COLUMN()+1),INDEX(BasicStats!$A:$AH,MATCH($A348&amp;" NCAA",BasicStats!$B:$B,0),COLUMN()+1))</f>
        <v>1210</v>
      </c>
      <c r="R348">
        <f>IFERROR(INDEX(BasicStats!$A:$AH,MATCH($A348,BasicStats!$B:$B,0),COLUMN()+1),INDEX(BasicStats!$A:$AH,MATCH($A348&amp;" NCAA",BasicStats!$B:$B,0),COLUMN()+1))</f>
        <v>855</v>
      </c>
      <c r="S348">
        <f>IFERROR(INDEX(BasicStats!$A:$AH,MATCH($A348,BasicStats!$B:$B,0),COLUMN()+1),INDEX(BasicStats!$A:$AH,MATCH($A348&amp;" NCAA",BasicStats!$B:$B,0),COLUMN()+1))</f>
        <v>1878</v>
      </c>
      <c r="T348">
        <f>IFERROR(INDEX(BasicStats!$A:$AH,MATCH($A348,BasicStats!$B:$B,0),COLUMN()+1),INDEX(BasicStats!$A:$AH,MATCH($A348&amp;" NCAA",BasicStats!$B:$B,0),COLUMN()+1))</f>
        <v>0.45500000000000002</v>
      </c>
      <c r="U348">
        <f>IFERROR(INDEX(BasicStats!$A:$AH,MATCH($A348,BasicStats!$B:$B,0),COLUMN()+1),INDEX(BasicStats!$A:$AH,MATCH($A348&amp;" NCAA",BasicStats!$B:$B,0),COLUMN()+1))</f>
        <v>372</v>
      </c>
      <c r="V348">
        <f>IFERROR(INDEX(BasicStats!$A:$AH,MATCH($A348,BasicStats!$B:$B,0),COLUMN()+1),INDEX(BasicStats!$A:$AH,MATCH($A348&amp;" NCAA",BasicStats!$B:$B,0),COLUMN()+1))</f>
        <v>997</v>
      </c>
      <c r="W348">
        <f>IFERROR(INDEX(BasicStats!$A:$AH,MATCH($A348,BasicStats!$B:$B,0),COLUMN()+1),INDEX(BasicStats!$A:$AH,MATCH($A348&amp;" NCAA",BasicStats!$B:$B,0),COLUMN()+1))</f>
        <v>0.373</v>
      </c>
      <c r="X348">
        <f>IFERROR(INDEX(BasicStats!$A:$AH,MATCH($A348,BasicStats!$B:$B,0),COLUMN()+1),INDEX(BasicStats!$A:$AH,MATCH($A348&amp;" NCAA",BasicStats!$B:$B,0),COLUMN()+1))</f>
        <v>417</v>
      </c>
      <c r="Y348">
        <f>IFERROR(INDEX(BasicStats!$A:$AH,MATCH($A348,BasicStats!$B:$B,0),COLUMN()+1),INDEX(BasicStats!$A:$AH,MATCH($A348&amp;" NCAA",BasicStats!$B:$B,0),COLUMN()+1))</f>
        <v>565</v>
      </c>
      <c r="Z348">
        <f>IFERROR(INDEX(BasicStats!$A:$AH,MATCH($A348,BasicStats!$B:$B,0),COLUMN()+1),INDEX(BasicStats!$A:$AH,MATCH($A348&amp;" NCAA",BasicStats!$B:$B,0),COLUMN()+1))</f>
        <v>0.73799999999999999</v>
      </c>
      <c r="AA348">
        <f>IFERROR(INDEX(BasicStats!$A:$AH,MATCH($A348,BasicStats!$B:$B,0),COLUMN()+1),INDEX(BasicStats!$A:$AH,MATCH($A348&amp;" NCAA",BasicStats!$B:$B,0),COLUMN()+1))</f>
        <v>330</v>
      </c>
      <c r="AB348">
        <f>IFERROR(INDEX(BasicStats!$A:$AH,MATCH($A348,BasicStats!$B:$B,0),COLUMN()+1),INDEX(BasicStats!$A:$AH,MATCH($A348&amp;" NCAA",BasicStats!$B:$B,0),COLUMN()+1))</f>
        <v>1232</v>
      </c>
      <c r="AC348">
        <f>IFERROR(INDEX(BasicStats!$A:$AH,MATCH($A348,BasicStats!$B:$B,0),COLUMN()+1),INDEX(BasicStats!$A:$AH,MATCH($A348&amp;" NCAA",BasicStats!$B:$B,0),COLUMN()+1))</f>
        <v>460</v>
      </c>
      <c r="AD348">
        <f>IFERROR(INDEX(BasicStats!$A:$AH,MATCH($A348,BasicStats!$B:$B,0),COLUMN()+1),INDEX(BasicStats!$A:$AH,MATCH($A348&amp;" NCAA",BasicStats!$B:$B,0),COLUMN()+1))</f>
        <v>134</v>
      </c>
      <c r="AE348">
        <f>IFERROR(INDEX(BasicStats!$A:$AH,MATCH($A348,BasicStats!$B:$B,0),COLUMN()+1),INDEX(BasicStats!$A:$AH,MATCH($A348&amp;" NCAA",BasicStats!$B:$B,0),COLUMN()+1))</f>
        <v>83</v>
      </c>
      <c r="AF348">
        <f>IFERROR(INDEX(BasicStats!$A:$AH,MATCH($A348,BasicStats!$B:$B,0),COLUMN()+1),INDEX(BasicStats!$A:$AH,MATCH($A348&amp;" NCAA",BasicStats!$B:$B,0),COLUMN()+1))</f>
        <v>456</v>
      </c>
      <c r="AG348" s="38">
        <f>IFERROR(INDEX(AdvancedStats!$A:$AD,MATCH($A348,AdvancedStats!$B:$B,0),COLUMN()-15),INDEX(AdvancedStats!$A:$AD,MATCH($A348&amp;" NCAA",AdvancedStats!$B:$B,0),COLUMN()-15))</f>
        <v>75.099999999999994</v>
      </c>
      <c r="AH348" s="38">
        <f>IFERROR(INDEX(AdvancedStats!$A:$AD,MATCH($A348,AdvancedStats!$B:$B,0),COLUMN()-15),INDEX(AdvancedStats!$A:$AD,MATCH($A348&amp;" NCAA",AdvancedStats!$B:$B,0),COLUMN()-15))</f>
        <v>110</v>
      </c>
      <c r="AI348" s="38">
        <f>IFERROR(INDEX(AdvancedStats!$A:$AD,MATCH($A348,AdvancedStats!$B:$B,0),COLUMN()-15),INDEX(AdvancedStats!$A:$AD,MATCH($A348&amp;" NCAA",AdvancedStats!$B:$B,0),COLUMN()-15))</f>
        <v>0.30099999999999999</v>
      </c>
      <c r="AJ348" s="38">
        <f>IFERROR(INDEX(AdvancedStats!$A:$AD,MATCH($A348,AdvancedStats!$B:$B,0),COLUMN()-15),INDEX(AdvancedStats!$A:$AD,MATCH($A348&amp;" NCAA",AdvancedStats!$B:$B,0),COLUMN()-15))</f>
        <v>0.53100000000000003</v>
      </c>
      <c r="AK348" s="38">
        <f>IFERROR(INDEX(AdvancedStats!$A:$AD,MATCH($A348,AdvancedStats!$B:$B,0),COLUMN()-15),INDEX(AdvancedStats!$A:$AD,MATCH($A348&amp;" NCAA",AdvancedStats!$B:$B,0),COLUMN()-15))</f>
        <v>0.58199999999999996</v>
      </c>
      <c r="AL348" s="38">
        <f>IFERROR(INDEX(AdvancedStats!$A:$AD,MATCH($A348,AdvancedStats!$B:$B,0),COLUMN()-15),INDEX(AdvancedStats!$A:$AD,MATCH($A348&amp;" NCAA",AdvancedStats!$B:$B,0),COLUMN()-15))</f>
        <v>53.4</v>
      </c>
      <c r="AM348" s="38">
        <f>IFERROR(INDEX(AdvancedStats!$A:$AD,MATCH($A348,AdvancedStats!$B:$B,0),COLUMN()-15),INDEX(AdvancedStats!$A:$AD,MATCH($A348&amp;" NCAA",AdvancedStats!$B:$B,0),COLUMN()-15))</f>
        <v>53.8</v>
      </c>
      <c r="AN348" s="38">
        <f>IFERROR(INDEX(AdvancedStats!$A:$AD,MATCH($A348,AdvancedStats!$B:$B,0),COLUMN()-15),INDEX(AdvancedStats!$A:$AD,MATCH($A348&amp;" NCAA",AdvancedStats!$B:$B,0),COLUMN()-15))</f>
        <v>5.9</v>
      </c>
      <c r="AO348" s="38">
        <f>IFERROR(INDEX(AdvancedStats!$A:$AD,MATCH($A348,AdvancedStats!$B:$B,0),COLUMN()-15),INDEX(AdvancedStats!$A:$AD,MATCH($A348&amp;" NCAA",AdvancedStats!$B:$B,0),COLUMN()-15))</f>
        <v>7.2</v>
      </c>
      <c r="AP348" s="38">
        <f>IFERROR(INDEX(AdvancedStats!$A:$AD,MATCH($A348,AdvancedStats!$B:$B,0),COLUMN()-15),INDEX(AdvancedStats!$A:$AD,MATCH($A348&amp;" NCAA",AdvancedStats!$B:$B,0),COLUMN()-15))</f>
        <v>0.55400000000000005</v>
      </c>
      <c r="AQ348" s="38">
        <f>IFERROR(INDEX(AdvancedStats!$A:$AD,MATCH($A348,AdvancedStats!$B:$B,0),COLUMN()-15),INDEX(AdvancedStats!$A:$AD,MATCH($A348&amp;" NCAA",AdvancedStats!$B:$B,0),COLUMN()-15))</f>
        <v>17.5</v>
      </c>
      <c r="AR348" s="38">
        <f>IFERROR(INDEX(AdvancedStats!$A:$AD,MATCH($A348,AdvancedStats!$B:$B,0),COLUMN()-15),INDEX(AdvancedStats!$A:$AD,MATCH($A348&amp;" NCAA",AdvancedStats!$B:$B,0),COLUMN()-15))</f>
        <v>29.8</v>
      </c>
      <c r="AS348" s="38">
        <f>IFERROR(INDEX(AdvancedStats!$A:$AD,MATCH($A348,AdvancedStats!$B:$B,0),COLUMN()-15),INDEX(AdvancedStats!$A:$AD,MATCH($A348&amp;" NCAA",AdvancedStats!$B:$B,0),COLUMN()-15))</f>
        <v>0.222</v>
      </c>
      <c r="AT348" s="39">
        <f>IFERROR(INDEX(AdvancedOpponentStats!$A:$AD,MATCH($A348,AdvancedOpponentStats!$B:$B,0),COLUMN()-27),INDEX(AdvancedOpponentStats!$A:$AD,MATCH($A348&amp;" NCAA",AdvancedOpponentStats!$B:$B,0),COLUMN()-27))</f>
        <v>103.8</v>
      </c>
      <c r="AU348" s="39">
        <f>IFERROR(INDEX(AdvancedOpponentStats!$A:$AD,MATCH($A348,AdvancedOpponentStats!$B:$B,0),COLUMN()-27),INDEX(AdvancedOpponentStats!$A:$AD,MATCH($A348&amp;" NCAA",AdvancedOpponentStats!$B:$B,0),COLUMN()-27))</f>
        <v>0.29399999999999998</v>
      </c>
      <c r="AV348" s="39">
        <f>IFERROR(INDEX(AdvancedOpponentStats!$A:$AD,MATCH($A348,AdvancedOpponentStats!$B:$B,0),COLUMN()-27),INDEX(AdvancedOpponentStats!$A:$AD,MATCH($A348&amp;" NCAA",AdvancedOpponentStats!$B:$B,0),COLUMN()-27))</f>
        <v>0.40699999999999997</v>
      </c>
      <c r="AW348" s="39">
        <f>IFERROR(INDEX(AdvancedOpponentStats!$A:$AD,MATCH($A348,AdvancedOpponentStats!$B:$B,0),COLUMN()-27),INDEX(AdvancedOpponentStats!$A:$AD,MATCH($A348&amp;" NCAA",AdvancedOpponentStats!$B:$B,0),COLUMN()-27))</f>
        <v>0.53200000000000003</v>
      </c>
      <c r="AX348" s="39">
        <f>IFERROR(INDEX(AdvancedOpponentStats!$A:$AD,MATCH($A348,AdvancedOpponentStats!$B:$B,0),COLUMN()-27),INDEX(AdvancedOpponentStats!$A:$AD,MATCH($A348&amp;" NCAA",AdvancedOpponentStats!$B:$B,0),COLUMN()-27))</f>
        <v>46.6</v>
      </c>
      <c r="AY348" s="39">
        <f>IFERROR(INDEX(AdvancedOpponentStats!$A:$AD,MATCH($A348,AdvancedOpponentStats!$B:$B,0),COLUMN()-27),INDEX(AdvancedOpponentStats!$A:$AD,MATCH($A348&amp;" NCAA",AdvancedOpponentStats!$B:$B,0),COLUMN()-27))</f>
        <v>47.7</v>
      </c>
      <c r="AZ348" s="39">
        <f>IFERROR(INDEX(AdvancedOpponentStats!$A:$AD,MATCH($A348,AdvancedOpponentStats!$B:$B,0),COLUMN()-27),INDEX(AdvancedOpponentStats!$A:$AD,MATCH($A348&amp;" NCAA",AdvancedOpponentStats!$B:$B,0),COLUMN()-27))</f>
        <v>9.6999999999999993</v>
      </c>
      <c r="BA348" s="39">
        <f>IFERROR(INDEX(AdvancedOpponentStats!$A:$AD,MATCH($A348,AdvancedOpponentStats!$B:$B,0),COLUMN()-27),INDEX(AdvancedOpponentStats!$A:$AD,MATCH($A348&amp;" NCAA",AdvancedOpponentStats!$B:$B,0),COLUMN()-27))</f>
        <v>10.8</v>
      </c>
      <c r="BB348" s="39">
        <f>IFERROR(INDEX(AdvancedOpponentStats!$A:$AD,MATCH($A348,AdvancedOpponentStats!$B:$B,0),COLUMN()-27),INDEX(AdvancedOpponentStats!$A:$AD,MATCH($A348&amp;" NCAA",AdvancedOpponentStats!$B:$B,0),COLUMN()-27))</f>
        <v>0.501</v>
      </c>
      <c r="BC348" s="39">
        <f>IFERROR(INDEX(AdvancedOpponentStats!$A:$AD,MATCH($A348,AdvancedOpponentStats!$B:$B,0),COLUMN()-27),INDEX(AdvancedOpponentStats!$A:$AD,MATCH($A348&amp;" NCAA",AdvancedOpponentStats!$B:$B,0),COLUMN()-27))</f>
        <v>13.6</v>
      </c>
      <c r="BD348" s="39">
        <f>IFERROR(INDEX(AdvancedOpponentStats!$A:$AD,MATCH($A348,AdvancedOpponentStats!$B:$B,0),COLUMN()-27),INDEX(AdvancedOpponentStats!$A:$AD,MATCH($A348&amp;" NCAA",AdvancedOpponentStats!$B:$B,0),COLUMN()-27))</f>
        <v>24.6</v>
      </c>
      <c r="BE348" s="39">
        <f>IFERROR(INDEX(AdvancedOpponentStats!$A:$AD,MATCH($A348,AdvancedOpponentStats!$B:$B,0),COLUMN()-27),INDEX(AdvancedOpponentStats!$A:$AD,MATCH($A348&amp;" NCAA",AdvancedOpponentStats!$B:$B,0),COLUMN()-27))</f>
        <v>0.21</v>
      </c>
      <c r="BF348" s="41">
        <f>IFERROR(INDEX(TeamRankings!$A:$R,MATCH($A348,TeamRankings!$B:$B,0),COLUMN()-49),INDEX(TeamRankings!$A:$R,MATCH($A348&amp;" NCAA",TeamRankings!$B:$B,0),COLUMN()-49))</f>
        <v>4.7</v>
      </c>
      <c r="BG348" s="41">
        <f>IFERROR(INDEX(TeamRankings!$A:$R,MATCH($A348,TeamRankings!$B:$B,0),COLUMN()-48),INDEX(TeamRankings!$A:$R,MATCH($A348&amp;" NCAA",TeamRankings!$B:$B,0),COLUMN()-48))</f>
        <v>-3.74</v>
      </c>
      <c r="BH348" s="41">
        <f>IFERROR(INDEX(TeamRankings!$A:$R,MATCH($A348,TeamRankings!$B:$B,0),COLUMN()-47),INDEX(TeamRankings!$A:$R,MATCH($A348&amp;" NCAA",TeamRankings!$B:$B,0),COLUMN()-47))</f>
        <v>6.12</v>
      </c>
      <c r="BI348" s="41">
        <f>IFERROR(INDEX(TeamRankings!$A:$R,MATCH($A348,TeamRankings!$B:$B,0),COLUMN()-47),INDEX(TeamRankings!$A:$R,MATCH($A348&amp;" NCAA",TeamRankings!$B:$B,0),COLUMN()-47))</f>
        <v>-9</v>
      </c>
      <c r="BJ348" s="41">
        <f>IFERROR(INDEX(TeamRankings!$A:$R,MATCH($A348,TeamRankings!$B:$B,0),COLUMN()-47),INDEX(TeamRankings!$A:$R,MATCH($A348&amp;" NCAA",TeamRankings!$B:$B,0),COLUMN()-47))</f>
        <v>-2.88</v>
      </c>
      <c r="BK348" s="41">
        <f>IFERROR(INDEX(TeamRankings!$A:$R,MATCH($A348,TeamRankings!$B:$B,0),COLUMN()-47),INDEX(TeamRankings!$A:$R,MATCH($A348&amp;" NCAA",TeamRankings!$B:$B,0),COLUMN()-47))</f>
        <v>105.1</v>
      </c>
      <c r="BL348" s="41">
        <f>IFERROR(INDEX(TeamRankings!$A:$R,MATCH($A348,TeamRankings!$B:$B,0),COLUMN()-47),INDEX(TeamRankings!$A:$R,MATCH($A348&amp;" NCAA",TeamRankings!$B:$B,0),COLUMN()-47))</f>
        <v>108.08</v>
      </c>
      <c r="BM348" s="41">
        <f>IFERROR(INDEX(TeamRankings!$A:$R,MATCH($A348,TeamRankings!$B:$B,0),COLUMN()-47),INDEX(TeamRankings!$A:$R,MATCH($A348&amp;" NCAA",TeamRankings!$B:$B,0),COLUMN()-47))</f>
        <v>-2.98</v>
      </c>
      <c r="BN348">
        <f t="shared" si="93"/>
        <v>139</v>
      </c>
      <c r="BO348">
        <f t="shared" si="94"/>
        <v>254.5</v>
      </c>
      <c r="BP348">
        <f t="shared" si="80"/>
        <v>83.3</v>
      </c>
      <c r="BQ348" s="41" t="str">
        <f>INDEX(TeamRankings!$A:$R,MATCH($A348,TeamRankings!$B:$B,0),3)</f>
        <v>Big South</v>
      </c>
      <c r="BR348" s="40">
        <f t="shared" si="81"/>
        <v>6.2000000000000028</v>
      </c>
      <c r="BS348" s="40">
        <f t="shared" si="82"/>
        <v>7.0000000000000062E-3</v>
      </c>
      <c r="BT348" s="40">
        <f t="shared" si="83"/>
        <v>0.12400000000000005</v>
      </c>
      <c r="BU348" s="40">
        <f t="shared" si="84"/>
        <v>4.9999999999999933E-2</v>
      </c>
      <c r="BV348" s="40">
        <f t="shared" si="85"/>
        <v>6.7999999999999972</v>
      </c>
      <c r="BW348" s="40">
        <f t="shared" si="86"/>
        <v>6.0999999999999943</v>
      </c>
      <c r="BX348" s="40">
        <f t="shared" si="87"/>
        <v>-3.7999999999999989</v>
      </c>
      <c r="BY348" s="40">
        <f t="shared" si="88"/>
        <v>-3.6000000000000005</v>
      </c>
      <c r="BZ348" s="40">
        <f t="shared" si="89"/>
        <v>5.3000000000000047E-2</v>
      </c>
      <c r="CA348" s="40">
        <f t="shared" si="90"/>
        <v>3.9000000000000004</v>
      </c>
      <c r="CB348" s="40">
        <f t="shared" si="91"/>
        <v>5.1999999999999993</v>
      </c>
      <c r="CC348" s="40">
        <f t="shared" si="92"/>
        <v>1.2000000000000011E-2</v>
      </c>
    </row>
    <row r="349" spans="1:81" x14ac:dyDescent="0.25">
      <c r="A349" t="s">
        <v>467</v>
      </c>
      <c r="B349">
        <f>IFERROR(INDEX(BasicStats!$A:$AH,MATCH($A349,BasicStats!$B:$B,0),COLUMN()+1),INDEX(BasicStats!$A:$AH,MATCH($A349&amp;" NCAA",BasicStats!$B:$B,0),COLUMN()+1))</f>
        <v>34</v>
      </c>
      <c r="C349">
        <f>IFERROR(INDEX(BasicStats!$A:$AH,MATCH($A349,BasicStats!$B:$B,0),COLUMN()+1),INDEX(BasicStats!$A:$AH,MATCH($A349&amp;" NCAA",BasicStats!$B:$B,0),COLUMN()+1))</f>
        <v>23</v>
      </c>
      <c r="D349">
        <f>IFERROR(INDEX(BasicStats!$A:$AH,MATCH($A349,BasicStats!$B:$B,0),COLUMN()+1),INDEX(BasicStats!$A:$AH,MATCH($A349&amp;" NCAA",BasicStats!$B:$B,0),COLUMN()+1))</f>
        <v>11</v>
      </c>
      <c r="E349">
        <f>IFERROR(INDEX(BasicStats!$A:$AH,MATCH($A349,BasicStats!$B:$B,0),COLUMN()+1),INDEX(BasicStats!$A:$AH,MATCH($A349&amp;" NCAA",BasicStats!$B:$B,0),COLUMN()+1))</f>
        <v>0.67600000000000005</v>
      </c>
      <c r="F349">
        <f>IFERROR(INDEX(BasicStats!$A:$AH,MATCH($A349,BasicStats!$B:$B,0),COLUMN()+1),INDEX(BasicStats!$A:$AH,MATCH($A349&amp;" NCAA",BasicStats!$B:$B,0),COLUMN()+1))</f>
        <v>17.96</v>
      </c>
      <c r="G349">
        <f>IFERROR(INDEX(BasicStats!$A:$AH,MATCH($A349,BasicStats!$B:$B,0),COLUMN()+1),INDEX(BasicStats!$A:$AH,MATCH($A349&amp;" NCAA",BasicStats!$B:$B,0),COLUMN()+1))</f>
        <v>11.08</v>
      </c>
      <c r="H349">
        <f>IFERROR(INDEX(BasicStats!$A:$AH,MATCH($A349,BasicStats!$B:$B,0),COLUMN()+1),INDEX(BasicStats!$A:$AH,MATCH($A349&amp;" NCAA",BasicStats!$B:$B,0),COLUMN()+1))</f>
        <v>14</v>
      </c>
      <c r="I349">
        <f>IFERROR(INDEX(BasicStats!$A:$AH,MATCH($A349,BasicStats!$B:$B,0),COLUMN()+1),INDEX(BasicStats!$A:$AH,MATCH($A349&amp;" NCAA",BasicStats!$B:$B,0),COLUMN()+1))</f>
        <v>6</v>
      </c>
      <c r="J349">
        <f>IFERROR(INDEX(BasicStats!$A:$AH,MATCH($A349,BasicStats!$B:$B,0),COLUMN()+1),INDEX(BasicStats!$A:$AH,MATCH($A349&amp;" NCAA",BasicStats!$B:$B,0),COLUMN()+1))</f>
        <v>12</v>
      </c>
      <c r="K349">
        <f>IFERROR(INDEX(BasicStats!$A:$AH,MATCH($A349,BasicStats!$B:$B,0),COLUMN()+1),INDEX(BasicStats!$A:$AH,MATCH($A349&amp;" NCAA",BasicStats!$B:$B,0),COLUMN()+1))</f>
        <v>3</v>
      </c>
      <c r="L349">
        <f>IFERROR(INDEX(BasicStats!$A:$AH,MATCH($A349,BasicStats!$B:$B,0),COLUMN()+1),INDEX(BasicStats!$A:$AH,MATCH($A349&amp;" NCAA",BasicStats!$B:$B,0),COLUMN()+1))</f>
        <v>8</v>
      </c>
      <c r="M349">
        <f>IFERROR(INDEX(BasicStats!$A:$AH,MATCH($A349,BasicStats!$B:$B,0),COLUMN()+1),INDEX(BasicStats!$A:$AH,MATCH($A349&amp;" NCAA",BasicStats!$B:$B,0),COLUMN()+1))</f>
        <v>5</v>
      </c>
      <c r="N349">
        <f>IFERROR(INDEX(BasicStats!$A:$AH,MATCH($A349,BasicStats!$B:$B,0),COLUMN()+1),INDEX(BasicStats!$A:$AH,MATCH($A349&amp;" NCAA",BasicStats!$B:$B,0),COLUMN()+1))</f>
        <v>2333</v>
      </c>
      <c r="O349">
        <f>IFERROR(INDEX(BasicStats!$A:$AH,MATCH($A349,BasicStats!$B:$B,0),COLUMN()+1),INDEX(BasicStats!$A:$AH,MATCH($A349&amp;" NCAA",BasicStats!$B:$B,0),COLUMN()+1))</f>
        <v>2099</v>
      </c>
      <c r="P349">
        <f>IFERROR(INDEX(BasicStats!$A:$AH,MATCH($A349,BasicStats!$B:$B,0),COLUMN()+1),INDEX(BasicStats!$A:$AH,MATCH($A349&amp;" NCAA",BasicStats!$B:$B,0),COLUMN()+1))</f>
        <v>0</v>
      </c>
      <c r="Q349">
        <f>IFERROR(INDEX(BasicStats!$A:$AH,MATCH($A349,BasicStats!$B:$B,0),COLUMN()+1),INDEX(BasicStats!$A:$AH,MATCH($A349&amp;" NCAA",BasicStats!$B:$B,0),COLUMN()+1))</f>
        <v>1385</v>
      </c>
      <c r="R349">
        <f>IFERROR(INDEX(BasicStats!$A:$AH,MATCH($A349,BasicStats!$B:$B,0),COLUMN()+1),INDEX(BasicStats!$A:$AH,MATCH($A349&amp;" NCAA",BasicStats!$B:$B,0),COLUMN()+1))</f>
        <v>874</v>
      </c>
      <c r="S349">
        <f>IFERROR(INDEX(BasicStats!$A:$AH,MATCH($A349,BasicStats!$B:$B,0),COLUMN()+1),INDEX(BasicStats!$A:$AH,MATCH($A349&amp;" NCAA",BasicStats!$B:$B,0),COLUMN()+1))</f>
        <v>1945</v>
      </c>
      <c r="T349">
        <f>IFERROR(INDEX(BasicStats!$A:$AH,MATCH($A349,BasicStats!$B:$B,0),COLUMN()+1),INDEX(BasicStats!$A:$AH,MATCH($A349&amp;" NCAA",BasicStats!$B:$B,0),COLUMN()+1))</f>
        <v>0.44900000000000001</v>
      </c>
      <c r="U349">
        <f>IFERROR(INDEX(BasicStats!$A:$AH,MATCH($A349,BasicStats!$B:$B,0),COLUMN()+1),INDEX(BasicStats!$A:$AH,MATCH($A349&amp;" NCAA",BasicStats!$B:$B,0),COLUMN()+1))</f>
        <v>241</v>
      </c>
      <c r="V349">
        <f>IFERROR(INDEX(BasicStats!$A:$AH,MATCH($A349,BasicStats!$B:$B,0),COLUMN()+1),INDEX(BasicStats!$A:$AH,MATCH($A349&amp;" NCAA",BasicStats!$B:$B,0),COLUMN()+1))</f>
        <v>672</v>
      </c>
      <c r="W349">
        <f>IFERROR(INDEX(BasicStats!$A:$AH,MATCH($A349,BasicStats!$B:$B,0),COLUMN()+1),INDEX(BasicStats!$A:$AH,MATCH($A349&amp;" NCAA",BasicStats!$B:$B,0),COLUMN()+1))</f>
        <v>0.35899999999999999</v>
      </c>
      <c r="X349">
        <f>IFERROR(INDEX(BasicStats!$A:$AH,MATCH($A349,BasicStats!$B:$B,0),COLUMN()+1),INDEX(BasicStats!$A:$AH,MATCH($A349&amp;" NCAA",BasicStats!$B:$B,0),COLUMN()+1))</f>
        <v>344</v>
      </c>
      <c r="Y349">
        <f>IFERROR(INDEX(BasicStats!$A:$AH,MATCH($A349,BasicStats!$B:$B,0),COLUMN()+1),INDEX(BasicStats!$A:$AH,MATCH($A349&amp;" NCAA",BasicStats!$B:$B,0),COLUMN()+1))</f>
        <v>531</v>
      </c>
      <c r="Z349">
        <f>IFERROR(INDEX(BasicStats!$A:$AH,MATCH($A349,BasicStats!$B:$B,0),COLUMN()+1),INDEX(BasicStats!$A:$AH,MATCH($A349&amp;" NCAA",BasicStats!$B:$B,0),COLUMN()+1))</f>
        <v>0.64800000000000002</v>
      </c>
      <c r="AA349">
        <f>IFERROR(INDEX(BasicStats!$A:$AH,MATCH($A349,BasicStats!$B:$B,0),COLUMN()+1),INDEX(BasicStats!$A:$AH,MATCH($A349&amp;" NCAA",BasicStats!$B:$B,0),COLUMN()+1))</f>
        <v>283</v>
      </c>
      <c r="AB349">
        <f>IFERROR(INDEX(BasicStats!$A:$AH,MATCH($A349,BasicStats!$B:$B,0),COLUMN()+1),INDEX(BasicStats!$A:$AH,MATCH($A349&amp;" NCAA",BasicStats!$B:$B,0),COLUMN()+1))</f>
        <v>1197</v>
      </c>
      <c r="AC349">
        <f>IFERROR(INDEX(BasicStats!$A:$AH,MATCH($A349,BasicStats!$B:$B,0),COLUMN()+1),INDEX(BasicStats!$A:$AH,MATCH($A349&amp;" NCAA",BasicStats!$B:$B,0),COLUMN()+1))</f>
        <v>430</v>
      </c>
      <c r="AD349">
        <f>IFERROR(INDEX(BasicStats!$A:$AH,MATCH($A349,BasicStats!$B:$B,0),COLUMN()+1),INDEX(BasicStats!$A:$AH,MATCH($A349&amp;" NCAA",BasicStats!$B:$B,0),COLUMN()+1))</f>
        <v>177</v>
      </c>
      <c r="AE349">
        <f>IFERROR(INDEX(BasicStats!$A:$AH,MATCH($A349,BasicStats!$B:$B,0),COLUMN()+1),INDEX(BasicStats!$A:$AH,MATCH($A349&amp;" NCAA",BasicStats!$B:$B,0),COLUMN()+1))</f>
        <v>140</v>
      </c>
      <c r="AF349">
        <f>IFERROR(INDEX(BasicStats!$A:$AH,MATCH($A349,BasicStats!$B:$B,0),COLUMN()+1),INDEX(BasicStats!$A:$AH,MATCH($A349&amp;" NCAA",BasicStats!$B:$B,0),COLUMN()+1))</f>
        <v>327</v>
      </c>
      <c r="AG349" s="38">
        <f>IFERROR(INDEX(AdvancedStats!$A:$AD,MATCH($A349,AdvancedStats!$B:$B,0),COLUMN()-15),INDEX(AdvancedStats!$A:$AD,MATCH($A349&amp;" NCAA",AdvancedStats!$B:$B,0),COLUMN()-15))</f>
        <v>64.8</v>
      </c>
      <c r="AH349" s="38">
        <f>IFERROR(INDEX(AdvancedStats!$A:$AD,MATCH($A349,AdvancedStats!$B:$B,0),COLUMN()-15),INDEX(AdvancedStats!$A:$AD,MATCH($A349&amp;" NCAA",AdvancedStats!$B:$B,0),COLUMN()-15))</f>
        <v>103.9</v>
      </c>
      <c r="AI349" s="38">
        <f>IFERROR(INDEX(AdvancedStats!$A:$AD,MATCH($A349,AdvancedStats!$B:$B,0),COLUMN()-15),INDEX(AdvancedStats!$A:$AD,MATCH($A349&amp;" NCAA",AdvancedStats!$B:$B,0),COLUMN()-15))</f>
        <v>0.27300000000000002</v>
      </c>
      <c r="AJ349" s="38">
        <f>IFERROR(INDEX(AdvancedStats!$A:$AD,MATCH($A349,AdvancedStats!$B:$B,0),COLUMN()-15),INDEX(AdvancedStats!$A:$AD,MATCH($A349&amp;" NCAA",AdvancedStats!$B:$B,0),COLUMN()-15))</f>
        <v>0.34599999999999997</v>
      </c>
      <c r="AK349" s="38">
        <f>IFERROR(INDEX(AdvancedStats!$A:$AD,MATCH($A349,AdvancedStats!$B:$B,0),COLUMN()-15),INDEX(AdvancedStats!$A:$AD,MATCH($A349&amp;" NCAA",AdvancedStats!$B:$B,0),COLUMN()-15))</f>
        <v>0.53100000000000003</v>
      </c>
      <c r="AL349" s="38">
        <f>IFERROR(INDEX(AdvancedStats!$A:$AD,MATCH($A349,AdvancedStats!$B:$B,0),COLUMN()-15),INDEX(AdvancedStats!$A:$AD,MATCH($A349&amp;" NCAA",AdvancedStats!$B:$B,0),COLUMN()-15))</f>
        <v>49.8</v>
      </c>
      <c r="AM349" s="38">
        <f>IFERROR(INDEX(AdvancedStats!$A:$AD,MATCH($A349,AdvancedStats!$B:$B,0),COLUMN()-15),INDEX(AdvancedStats!$A:$AD,MATCH($A349&amp;" NCAA",AdvancedStats!$B:$B,0),COLUMN()-15))</f>
        <v>49.2</v>
      </c>
      <c r="AN349" s="38">
        <f>IFERROR(INDEX(AdvancedStats!$A:$AD,MATCH($A349,AdvancedStats!$B:$B,0),COLUMN()-15),INDEX(AdvancedStats!$A:$AD,MATCH($A349&amp;" NCAA",AdvancedStats!$B:$B,0),COLUMN()-15))</f>
        <v>7.9</v>
      </c>
      <c r="AO349" s="38">
        <f>IFERROR(INDEX(AdvancedStats!$A:$AD,MATCH($A349,AdvancedStats!$B:$B,0),COLUMN()-15),INDEX(AdvancedStats!$A:$AD,MATCH($A349&amp;" NCAA",AdvancedStats!$B:$B,0),COLUMN()-15))</f>
        <v>11</v>
      </c>
      <c r="AP349" s="38">
        <f>IFERROR(INDEX(AdvancedStats!$A:$AD,MATCH($A349,AdvancedStats!$B:$B,0),COLUMN()-15),INDEX(AdvancedStats!$A:$AD,MATCH($A349&amp;" NCAA",AdvancedStats!$B:$B,0),COLUMN()-15))</f>
        <v>0.51100000000000001</v>
      </c>
      <c r="AQ349" s="38">
        <f>IFERROR(INDEX(AdvancedStats!$A:$AD,MATCH($A349,AdvancedStats!$B:$B,0),COLUMN()-15),INDEX(AdvancedStats!$A:$AD,MATCH($A349&amp;" NCAA",AdvancedStats!$B:$B,0),COLUMN()-15))</f>
        <v>13</v>
      </c>
      <c r="AR349" s="38">
        <f>IFERROR(INDEX(AdvancedStats!$A:$AD,MATCH($A349,AdvancedStats!$B:$B,0),COLUMN()-15),INDEX(AdvancedStats!$A:$AD,MATCH($A349&amp;" NCAA",AdvancedStats!$B:$B,0),COLUMN()-15))</f>
        <v>24.3</v>
      </c>
      <c r="AS349" s="38">
        <f>IFERROR(INDEX(AdvancedStats!$A:$AD,MATCH($A349,AdvancedStats!$B:$B,0),COLUMN()-15),INDEX(AdvancedStats!$A:$AD,MATCH($A349&amp;" NCAA",AdvancedStats!$B:$B,0),COLUMN()-15))</f>
        <v>0.17699999999999999</v>
      </c>
      <c r="AT349" s="39">
        <f>IFERROR(INDEX(AdvancedOpponentStats!$A:$AD,MATCH($A349,AdvancedOpponentStats!$B:$B,0),COLUMN()-27),INDEX(AdvancedOpponentStats!$A:$AD,MATCH($A349&amp;" NCAA",AdvancedOpponentStats!$B:$B,0),COLUMN()-27))</f>
        <v>93.5</v>
      </c>
      <c r="AU349" s="39">
        <f>IFERROR(INDEX(AdvancedOpponentStats!$A:$AD,MATCH($A349,AdvancedOpponentStats!$B:$B,0),COLUMN()-27),INDEX(AdvancedOpponentStats!$A:$AD,MATCH($A349&amp;" NCAA",AdvancedOpponentStats!$B:$B,0),COLUMN()-27))</f>
        <v>0.25800000000000001</v>
      </c>
      <c r="AV349" s="39">
        <f>IFERROR(INDEX(AdvancedOpponentStats!$A:$AD,MATCH($A349,AdvancedOpponentStats!$B:$B,0),COLUMN()-27),INDEX(AdvancedOpponentStats!$A:$AD,MATCH($A349&amp;" NCAA",AdvancedOpponentStats!$B:$B,0),COLUMN()-27))</f>
        <v>0.35</v>
      </c>
      <c r="AW349" s="39">
        <f>IFERROR(INDEX(AdvancedOpponentStats!$A:$AD,MATCH($A349,AdvancedOpponentStats!$B:$B,0),COLUMN()-27),INDEX(AdvancedOpponentStats!$A:$AD,MATCH($A349&amp;" NCAA",AdvancedOpponentStats!$B:$B,0),COLUMN()-27))</f>
        <v>0.47899999999999998</v>
      </c>
      <c r="AX349" s="39">
        <f>IFERROR(INDEX(AdvancedOpponentStats!$A:$AD,MATCH($A349,AdvancedOpponentStats!$B:$B,0),COLUMN()-27),INDEX(AdvancedOpponentStats!$A:$AD,MATCH($A349&amp;" NCAA",AdvancedOpponentStats!$B:$B,0),COLUMN()-27))</f>
        <v>50.2</v>
      </c>
      <c r="AY349" s="39">
        <f>IFERROR(INDEX(AdvancedOpponentStats!$A:$AD,MATCH($A349,AdvancedOpponentStats!$B:$B,0),COLUMN()-27),INDEX(AdvancedOpponentStats!$A:$AD,MATCH($A349&amp;" NCAA",AdvancedOpponentStats!$B:$B,0),COLUMN()-27))</f>
        <v>45.5</v>
      </c>
      <c r="AZ349" s="39">
        <f>IFERROR(INDEX(AdvancedOpponentStats!$A:$AD,MATCH($A349,AdvancedOpponentStats!$B:$B,0),COLUMN()-27),INDEX(AdvancedOpponentStats!$A:$AD,MATCH($A349&amp;" NCAA",AdvancedOpponentStats!$B:$B,0),COLUMN()-27))</f>
        <v>7.8</v>
      </c>
      <c r="BA349" s="39">
        <f>IFERROR(INDEX(AdvancedOpponentStats!$A:$AD,MATCH($A349,AdvancedOpponentStats!$B:$B,0),COLUMN()-27),INDEX(AdvancedOpponentStats!$A:$AD,MATCH($A349&amp;" NCAA",AdvancedOpponentStats!$B:$B,0),COLUMN()-27))</f>
        <v>10.8</v>
      </c>
      <c r="BB349" s="39">
        <f>IFERROR(INDEX(AdvancedOpponentStats!$A:$AD,MATCH($A349,AdvancedOpponentStats!$B:$B,0),COLUMN()-27),INDEX(AdvancedOpponentStats!$A:$AD,MATCH($A349&amp;" NCAA",AdvancedOpponentStats!$B:$B,0),COLUMN()-27))</f>
        <v>0.45200000000000001</v>
      </c>
      <c r="BC349" s="39">
        <f>IFERROR(INDEX(AdvancedOpponentStats!$A:$AD,MATCH($A349,AdvancedOpponentStats!$B:$B,0),COLUMN()-27),INDEX(AdvancedOpponentStats!$A:$AD,MATCH($A349&amp;" NCAA",AdvancedOpponentStats!$B:$B,0),COLUMN()-27))</f>
        <v>15</v>
      </c>
      <c r="BD349" s="39">
        <f>IFERROR(INDEX(AdvancedOpponentStats!$A:$AD,MATCH($A349,AdvancedOpponentStats!$B:$B,0),COLUMN()-27),INDEX(AdvancedOpponentStats!$A:$AD,MATCH($A349&amp;" NCAA",AdvancedOpponentStats!$B:$B,0),COLUMN()-27))</f>
        <v>26.3</v>
      </c>
      <c r="BE349" s="39">
        <f>IFERROR(INDEX(AdvancedOpponentStats!$A:$AD,MATCH($A349,AdvancedOpponentStats!$B:$B,0),COLUMN()-27),INDEX(AdvancedOpponentStats!$A:$AD,MATCH($A349&amp;" NCAA",AdvancedOpponentStats!$B:$B,0),COLUMN()-27))</f>
        <v>0.17199999999999999</v>
      </c>
      <c r="BF349" s="41">
        <f>IFERROR(INDEX(TeamRankings!$A:$R,MATCH($A349,TeamRankings!$B:$B,0),COLUMN()-49),INDEX(TeamRankings!$A:$R,MATCH($A349&amp;" NCAA",TeamRankings!$B:$B,0),COLUMN()-49))</f>
        <v>6.88</v>
      </c>
      <c r="BG349" s="41">
        <f>IFERROR(INDEX(TeamRankings!$A:$R,MATCH($A349,TeamRankings!$B:$B,0),COLUMN()-48),INDEX(TeamRankings!$A:$R,MATCH($A349&amp;" NCAA",TeamRankings!$B:$B,0),COLUMN()-48))</f>
        <v>11.08</v>
      </c>
      <c r="BH349" s="41">
        <f>IFERROR(INDEX(TeamRankings!$A:$R,MATCH($A349,TeamRankings!$B:$B,0),COLUMN()-47),INDEX(TeamRankings!$A:$R,MATCH($A349&amp;" NCAA",TeamRankings!$B:$B,0),COLUMN()-47))</f>
        <v>2.81</v>
      </c>
      <c r="BI349" s="41">
        <f>IFERROR(INDEX(TeamRankings!$A:$R,MATCH($A349,TeamRankings!$B:$B,0),COLUMN()-47),INDEX(TeamRankings!$A:$R,MATCH($A349&amp;" NCAA",TeamRankings!$B:$B,0),COLUMN()-47))</f>
        <v>15.16</v>
      </c>
      <c r="BJ349" s="41">
        <f>IFERROR(INDEX(TeamRankings!$A:$R,MATCH($A349,TeamRankings!$B:$B,0),COLUMN()-47),INDEX(TeamRankings!$A:$R,MATCH($A349&amp;" NCAA",TeamRankings!$B:$B,0),COLUMN()-47))</f>
        <v>17.96</v>
      </c>
      <c r="BK349" s="41">
        <f>IFERROR(INDEX(TeamRankings!$A:$R,MATCH($A349,TeamRankings!$B:$B,0),COLUMN()-47),INDEX(TeamRankings!$A:$R,MATCH($A349&amp;" NCAA",TeamRankings!$B:$B,0),COLUMN()-47))</f>
        <v>112.54</v>
      </c>
      <c r="BL349" s="41">
        <f>IFERROR(INDEX(TeamRankings!$A:$R,MATCH($A349,TeamRankings!$B:$B,0),COLUMN()-47),INDEX(TeamRankings!$A:$R,MATCH($A349&amp;" NCAA",TeamRankings!$B:$B,0),COLUMN()-47))</f>
        <v>85.76</v>
      </c>
      <c r="BM349" s="41">
        <f>IFERROR(INDEX(TeamRankings!$A:$R,MATCH($A349,TeamRankings!$B:$B,0),COLUMN()-47),INDEX(TeamRankings!$A:$R,MATCH($A349&amp;" NCAA",TeamRankings!$B:$B,0),COLUMN()-47))</f>
        <v>26.78</v>
      </c>
      <c r="BN349">
        <f t="shared" si="93"/>
        <v>40</v>
      </c>
      <c r="BO349">
        <f t="shared" si="94"/>
        <v>6</v>
      </c>
      <c r="BP349">
        <f t="shared" si="80"/>
        <v>68.617647058823536</v>
      </c>
      <c r="BQ349" s="41" t="str">
        <f>INDEX(TeamRankings!$A:$R,MATCH($A349,TeamRankings!$B:$B,0),3)</f>
        <v>Big Ten</v>
      </c>
      <c r="BR349" s="40">
        <f t="shared" si="81"/>
        <v>10.400000000000006</v>
      </c>
      <c r="BS349" s="40">
        <f t="shared" si="82"/>
        <v>1.5000000000000013E-2</v>
      </c>
      <c r="BT349" s="40">
        <f t="shared" si="83"/>
        <v>-4.0000000000000036E-3</v>
      </c>
      <c r="BU349" s="40">
        <f t="shared" si="84"/>
        <v>5.2000000000000046E-2</v>
      </c>
      <c r="BV349" s="40">
        <f t="shared" si="85"/>
        <v>-0.40000000000000568</v>
      </c>
      <c r="BW349" s="40">
        <f t="shared" si="86"/>
        <v>3.7000000000000028</v>
      </c>
      <c r="BX349" s="40">
        <f t="shared" si="87"/>
        <v>0.10000000000000053</v>
      </c>
      <c r="BY349" s="40">
        <f t="shared" si="88"/>
        <v>0.19999999999999929</v>
      </c>
      <c r="BZ349" s="40">
        <f t="shared" si="89"/>
        <v>5.8999999999999997E-2</v>
      </c>
      <c r="CA349" s="40">
        <f t="shared" si="90"/>
        <v>-2</v>
      </c>
      <c r="CB349" s="40">
        <f t="shared" si="91"/>
        <v>-2</v>
      </c>
      <c r="CC349" s="40">
        <f t="shared" si="92"/>
        <v>5.0000000000000044E-3</v>
      </c>
    </row>
    <row r="350" spans="1:81" x14ac:dyDescent="0.25">
      <c r="A350" t="s">
        <v>468</v>
      </c>
      <c r="B350">
        <f>IFERROR(INDEX(BasicStats!$A:$AH,MATCH($A350,BasicStats!$B:$B,0),COLUMN()+1),INDEX(BasicStats!$A:$AH,MATCH($A350&amp;" NCAA",BasicStats!$B:$B,0),COLUMN()+1))</f>
        <v>35</v>
      </c>
      <c r="C350">
        <f>IFERROR(INDEX(BasicStats!$A:$AH,MATCH($A350,BasicStats!$B:$B,0),COLUMN()+1),INDEX(BasicStats!$A:$AH,MATCH($A350&amp;" NCAA",BasicStats!$B:$B,0),COLUMN()+1))</f>
        <v>30</v>
      </c>
      <c r="D350">
        <f>IFERROR(INDEX(BasicStats!$A:$AH,MATCH($A350,BasicStats!$B:$B,0),COLUMN()+1),INDEX(BasicStats!$A:$AH,MATCH($A350&amp;" NCAA",BasicStats!$B:$B,0),COLUMN()+1))</f>
        <v>5</v>
      </c>
      <c r="E350">
        <f>IFERROR(INDEX(BasicStats!$A:$AH,MATCH($A350,BasicStats!$B:$B,0),COLUMN()+1),INDEX(BasicStats!$A:$AH,MATCH($A350&amp;" NCAA",BasicStats!$B:$B,0),COLUMN()+1))</f>
        <v>0.85699999999999998</v>
      </c>
      <c r="F350">
        <f>IFERROR(INDEX(BasicStats!$A:$AH,MATCH($A350,BasicStats!$B:$B,0),COLUMN()+1),INDEX(BasicStats!$A:$AH,MATCH($A350&amp;" NCAA",BasicStats!$B:$B,0),COLUMN()+1))</f>
        <v>13.94</v>
      </c>
      <c r="G350">
        <f>IFERROR(INDEX(BasicStats!$A:$AH,MATCH($A350,BasicStats!$B:$B,0),COLUMN()+1),INDEX(BasicStats!$A:$AH,MATCH($A350&amp;" NCAA",BasicStats!$B:$B,0),COLUMN()+1))</f>
        <v>0.81</v>
      </c>
      <c r="H350">
        <f>IFERROR(INDEX(BasicStats!$A:$AH,MATCH($A350,BasicStats!$B:$B,0),COLUMN()+1),INDEX(BasicStats!$A:$AH,MATCH($A350&amp;" NCAA",BasicStats!$B:$B,0),COLUMN()+1))</f>
        <v>18</v>
      </c>
      <c r="I350">
        <f>IFERROR(INDEX(BasicStats!$A:$AH,MATCH($A350,BasicStats!$B:$B,0),COLUMN()+1),INDEX(BasicStats!$A:$AH,MATCH($A350&amp;" NCAA",BasicStats!$B:$B,0),COLUMN()+1))</f>
        <v>0</v>
      </c>
      <c r="J350">
        <f>IFERROR(INDEX(BasicStats!$A:$AH,MATCH($A350,BasicStats!$B:$B,0),COLUMN()+1),INDEX(BasicStats!$A:$AH,MATCH($A350&amp;" NCAA",BasicStats!$B:$B,0),COLUMN()+1))</f>
        <v>15</v>
      </c>
      <c r="K350">
        <f>IFERROR(INDEX(BasicStats!$A:$AH,MATCH($A350,BasicStats!$B:$B,0),COLUMN()+1),INDEX(BasicStats!$A:$AH,MATCH($A350&amp;" NCAA",BasicStats!$B:$B,0),COLUMN()+1))</f>
        <v>1</v>
      </c>
      <c r="L350">
        <f>IFERROR(INDEX(BasicStats!$A:$AH,MATCH($A350,BasicStats!$B:$B,0),COLUMN()+1),INDEX(BasicStats!$A:$AH,MATCH($A350&amp;" NCAA",BasicStats!$B:$B,0),COLUMN()+1))</f>
        <v>11</v>
      </c>
      <c r="M350">
        <f>IFERROR(INDEX(BasicStats!$A:$AH,MATCH($A350,BasicStats!$B:$B,0),COLUMN()+1),INDEX(BasicStats!$A:$AH,MATCH($A350&amp;" NCAA",BasicStats!$B:$B,0),COLUMN()+1))</f>
        <v>3</v>
      </c>
      <c r="N350">
        <f>IFERROR(INDEX(BasicStats!$A:$AH,MATCH($A350,BasicStats!$B:$B,0),COLUMN()+1),INDEX(BasicStats!$A:$AH,MATCH($A350&amp;" NCAA",BasicStats!$B:$B,0),COLUMN()+1))</f>
        <v>2879</v>
      </c>
      <c r="O350">
        <f>IFERROR(INDEX(BasicStats!$A:$AH,MATCH($A350,BasicStats!$B:$B,0),COLUMN()+1),INDEX(BasicStats!$A:$AH,MATCH($A350&amp;" NCAA",BasicStats!$B:$B,0),COLUMN()+1))</f>
        <v>2295</v>
      </c>
      <c r="P350">
        <f>IFERROR(INDEX(BasicStats!$A:$AH,MATCH($A350,BasicStats!$B:$B,0),COLUMN()+1),INDEX(BasicStats!$A:$AH,MATCH($A350&amp;" NCAA",BasicStats!$B:$B,0),COLUMN()+1))</f>
        <v>0</v>
      </c>
      <c r="Q350">
        <f>IFERROR(INDEX(BasicStats!$A:$AH,MATCH($A350,BasicStats!$B:$B,0),COLUMN()+1),INDEX(BasicStats!$A:$AH,MATCH($A350&amp;" NCAA",BasicStats!$B:$B,0),COLUMN()+1))</f>
        <v>1410</v>
      </c>
      <c r="R350">
        <f>IFERROR(INDEX(BasicStats!$A:$AH,MATCH($A350,BasicStats!$B:$B,0),COLUMN()+1),INDEX(BasicStats!$A:$AH,MATCH($A350&amp;" NCAA",BasicStats!$B:$B,0),COLUMN()+1))</f>
        <v>1044</v>
      </c>
      <c r="S350">
        <f>IFERROR(INDEX(BasicStats!$A:$AH,MATCH($A350,BasicStats!$B:$B,0),COLUMN()+1),INDEX(BasicStats!$A:$AH,MATCH($A350&amp;" NCAA",BasicStats!$B:$B,0),COLUMN()+1))</f>
        <v>2132</v>
      </c>
      <c r="T350">
        <f>IFERROR(INDEX(BasicStats!$A:$AH,MATCH($A350,BasicStats!$B:$B,0),COLUMN()+1),INDEX(BasicStats!$A:$AH,MATCH($A350&amp;" NCAA",BasicStats!$B:$B,0),COLUMN()+1))</f>
        <v>0.49</v>
      </c>
      <c r="U350">
        <f>IFERROR(INDEX(BasicStats!$A:$AH,MATCH($A350,BasicStats!$B:$B,0),COLUMN()+1),INDEX(BasicStats!$A:$AH,MATCH($A350&amp;" NCAA",BasicStats!$B:$B,0),COLUMN()+1))</f>
        <v>385</v>
      </c>
      <c r="V350">
        <f>IFERROR(INDEX(BasicStats!$A:$AH,MATCH($A350,BasicStats!$B:$B,0),COLUMN()+1),INDEX(BasicStats!$A:$AH,MATCH($A350&amp;" NCAA",BasicStats!$B:$B,0),COLUMN()+1))</f>
        <v>929</v>
      </c>
      <c r="W350">
        <f>IFERROR(INDEX(BasicStats!$A:$AH,MATCH($A350,BasicStats!$B:$B,0),COLUMN()+1),INDEX(BasicStats!$A:$AH,MATCH($A350&amp;" NCAA",BasicStats!$B:$B,0),COLUMN()+1))</f>
        <v>0.41399999999999998</v>
      </c>
      <c r="X350">
        <f>IFERROR(INDEX(BasicStats!$A:$AH,MATCH($A350,BasicStats!$B:$B,0),COLUMN()+1),INDEX(BasicStats!$A:$AH,MATCH($A350&amp;" NCAA",BasicStats!$B:$B,0),COLUMN()+1))</f>
        <v>406</v>
      </c>
      <c r="Y350">
        <f>IFERROR(INDEX(BasicStats!$A:$AH,MATCH($A350,BasicStats!$B:$B,0),COLUMN()+1),INDEX(BasicStats!$A:$AH,MATCH($A350&amp;" NCAA",BasicStats!$B:$B,0),COLUMN()+1))</f>
        <v>577</v>
      </c>
      <c r="Z350">
        <f>IFERROR(INDEX(BasicStats!$A:$AH,MATCH($A350,BasicStats!$B:$B,0),COLUMN()+1),INDEX(BasicStats!$A:$AH,MATCH($A350&amp;" NCAA",BasicStats!$B:$B,0),COLUMN()+1))</f>
        <v>0.70399999999999996</v>
      </c>
      <c r="AA350">
        <f>IFERROR(INDEX(BasicStats!$A:$AH,MATCH($A350,BasicStats!$B:$B,0),COLUMN()+1),INDEX(BasicStats!$A:$AH,MATCH($A350&amp;" NCAA",BasicStats!$B:$B,0),COLUMN()+1))</f>
        <v>365</v>
      </c>
      <c r="AB350">
        <f>IFERROR(INDEX(BasicStats!$A:$AH,MATCH($A350,BasicStats!$B:$B,0),COLUMN()+1),INDEX(BasicStats!$A:$AH,MATCH($A350&amp;" NCAA",BasicStats!$B:$B,0),COLUMN()+1))</f>
        <v>1232</v>
      </c>
      <c r="AC350">
        <f>IFERROR(INDEX(BasicStats!$A:$AH,MATCH($A350,BasicStats!$B:$B,0),COLUMN()+1),INDEX(BasicStats!$A:$AH,MATCH($A350&amp;" NCAA",BasicStats!$B:$B,0),COLUMN()+1))</f>
        <v>528</v>
      </c>
      <c r="AD350">
        <f>IFERROR(INDEX(BasicStats!$A:$AH,MATCH($A350,BasicStats!$B:$B,0),COLUMN()+1),INDEX(BasicStats!$A:$AH,MATCH($A350&amp;" NCAA",BasicStats!$B:$B,0),COLUMN()+1))</f>
        <v>233</v>
      </c>
      <c r="AE350">
        <f>IFERROR(INDEX(BasicStats!$A:$AH,MATCH($A350,BasicStats!$B:$B,0),COLUMN()+1),INDEX(BasicStats!$A:$AH,MATCH($A350&amp;" NCAA",BasicStats!$B:$B,0),COLUMN()+1))</f>
        <v>105</v>
      </c>
      <c r="AF350">
        <f>IFERROR(INDEX(BasicStats!$A:$AH,MATCH($A350,BasicStats!$B:$B,0),COLUMN()+1),INDEX(BasicStats!$A:$AH,MATCH($A350&amp;" NCAA",BasicStats!$B:$B,0),COLUMN()+1))</f>
        <v>377</v>
      </c>
      <c r="AG350" s="38">
        <f>IFERROR(INDEX(AdvancedStats!$A:$AD,MATCH($A350,AdvancedStats!$B:$B,0),COLUMN()-15),INDEX(AdvancedStats!$A:$AD,MATCH($A350&amp;" NCAA",AdvancedStats!$B:$B,0),COLUMN()-15))</f>
        <v>68.5</v>
      </c>
      <c r="AH350" s="38">
        <f>IFERROR(INDEX(AdvancedStats!$A:$AD,MATCH($A350,AdvancedStats!$B:$B,0),COLUMN()-15),INDEX(AdvancedStats!$A:$AD,MATCH($A350&amp;" NCAA",AdvancedStats!$B:$B,0),COLUMN()-15))</f>
        <v>119.2</v>
      </c>
      <c r="AI350" s="38">
        <f>IFERROR(INDEX(AdvancedStats!$A:$AD,MATCH($A350,AdvancedStats!$B:$B,0),COLUMN()-15),INDEX(AdvancedStats!$A:$AD,MATCH($A350&amp;" NCAA",AdvancedStats!$B:$B,0),COLUMN()-15))</f>
        <v>0.27100000000000002</v>
      </c>
      <c r="AJ350" s="38">
        <f>IFERROR(INDEX(AdvancedStats!$A:$AD,MATCH($A350,AdvancedStats!$B:$B,0),COLUMN()-15),INDEX(AdvancedStats!$A:$AD,MATCH($A350&amp;" NCAA",AdvancedStats!$B:$B,0),COLUMN()-15))</f>
        <v>0.436</v>
      </c>
      <c r="AK350" s="38">
        <f>IFERROR(INDEX(AdvancedStats!$A:$AD,MATCH($A350,AdvancedStats!$B:$B,0),COLUMN()-15),INDEX(AdvancedStats!$A:$AD,MATCH($A350&amp;" NCAA",AdvancedStats!$B:$B,0),COLUMN()-15))</f>
        <v>0.59799999999999998</v>
      </c>
      <c r="AL350" s="38">
        <f>IFERROR(INDEX(AdvancedStats!$A:$AD,MATCH($A350,AdvancedStats!$B:$B,0),COLUMN()-15),INDEX(AdvancedStats!$A:$AD,MATCH($A350&amp;" NCAA",AdvancedStats!$B:$B,0),COLUMN()-15))</f>
        <v>54.5</v>
      </c>
      <c r="AM350" s="38">
        <f>IFERROR(INDEX(AdvancedStats!$A:$AD,MATCH($A350,AdvancedStats!$B:$B,0),COLUMN()-15),INDEX(AdvancedStats!$A:$AD,MATCH($A350&amp;" NCAA",AdvancedStats!$B:$B,0),COLUMN()-15))</f>
        <v>50.6</v>
      </c>
      <c r="AN350" s="38">
        <f>IFERROR(INDEX(AdvancedStats!$A:$AD,MATCH($A350,AdvancedStats!$B:$B,0),COLUMN()-15),INDEX(AdvancedStats!$A:$AD,MATCH($A350&amp;" NCAA",AdvancedStats!$B:$B,0),COLUMN()-15))</f>
        <v>9.6</v>
      </c>
      <c r="AO350" s="38">
        <f>IFERROR(INDEX(AdvancedStats!$A:$AD,MATCH($A350,AdvancedStats!$B:$B,0),COLUMN()-15),INDEX(AdvancedStats!$A:$AD,MATCH($A350&amp;" NCAA",AdvancedStats!$B:$B,0),COLUMN()-15))</f>
        <v>9.1</v>
      </c>
      <c r="AP350" s="38">
        <f>IFERROR(INDEX(AdvancedStats!$A:$AD,MATCH($A350,AdvancedStats!$B:$B,0),COLUMN()-15),INDEX(AdvancedStats!$A:$AD,MATCH($A350&amp;" NCAA",AdvancedStats!$B:$B,0),COLUMN()-15))</f>
        <v>0.57999999999999996</v>
      </c>
      <c r="AQ350" s="38">
        <f>IFERROR(INDEX(AdvancedStats!$A:$AD,MATCH($A350,AdvancedStats!$B:$B,0),COLUMN()-15),INDEX(AdvancedStats!$A:$AD,MATCH($A350&amp;" NCAA",AdvancedStats!$B:$B,0),COLUMN()-15))</f>
        <v>13.5</v>
      </c>
      <c r="AR350" s="38">
        <f>IFERROR(INDEX(AdvancedStats!$A:$AD,MATCH($A350,AdvancedStats!$B:$B,0),COLUMN()-15),INDEX(AdvancedStats!$A:$AD,MATCH($A350&amp;" NCAA",AdvancedStats!$B:$B,0),COLUMN()-15))</f>
        <v>32.5</v>
      </c>
      <c r="AS350" s="38">
        <f>IFERROR(INDEX(AdvancedStats!$A:$AD,MATCH($A350,AdvancedStats!$B:$B,0),COLUMN()-15),INDEX(AdvancedStats!$A:$AD,MATCH($A350&amp;" NCAA",AdvancedStats!$B:$B,0),COLUMN()-15))</f>
        <v>0.19</v>
      </c>
      <c r="AT350" s="39">
        <f>IFERROR(INDEX(AdvancedOpponentStats!$A:$AD,MATCH($A350,AdvancedOpponentStats!$B:$B,0),COLUMN()-27),INDEX(AdvancedOpponentStats!$A:$AD,MATCH($A350&amp;" NCAA",AdvancedOpponentStats!$B:$B,0),COLUMN()-27))</f>
        <v>95</v>
      </c>
      <c r="AU350" s="39">
        <f>IFERROR(INDEX(AdvancedOpponentStats!$A:$AD,MATCH($A350,AdvancedOpponentStats!$B:$B,0),COLUMN()-27),INDEX(AdvancedOpponentStats!$A:$AD,MATCH($A350&amp;" NCAA",AdvancedOpponentStats!$B:$B,0),COLUMN()-27))</f>
        <v>0.30399999999999999</v>
      </c>
      <c r="AV350" s="39">
        <f>IFERROR(INDEX(AdvancedOpponentStats!$A:$AD,MATCH($A350,AdvancedOpponentStats!$B:$B,0),COLUMN()-27),INDEX(AdvancedOpponentStats!$A:$AD,MATCH($A350&amp;" NCAA",AdvancedOpponentStats!$B:$B,0),COLUMN()-27))</f>
        <v>0.40200000000000002</v>
      </c>
      <c r="AW350" s="39">
        <f>IFERROR(INDEX(AdvancedOpponentStats!$A:$AD,MATCH($A350,AdvancedOpponentStats!$B:$B,0),COLUMN()-27),INDEX(AdvancedOpponentStats!$A:$AD,MATCH($A350&amp;" NCAA",AdvancedOpponentStats!$B:$B,0),COLUMN()-27))</f>
        <v>0.52100000000000002</v>
      </c>
      <c r="AX350" s="39">
        <f>IFERROR(INDEX(AdvancedOpponentStats!$A:$AD,MATCH($A350,AdvancedOpponentStats!$B:$B,0),COLUMN()-27),INDEX(AdvancedOpponentStats!$A:$AD,MATCH($A350&amp;" NCAA",AdvancedOpponentStats!$B:$B,0),COLUMN()-27))</f>
        <v>45.5</v>
      </c>
      <c r="AY350" s="39">
        <f>IFERROR(INDEX(AdvancedOpponentStats!$A:$AD,MATCH($A350,AdvancedOpponentStats!$B:$B,0),COLUMN()-27),INDEX(AdvancedOpponentStats!$A:$AD,MATCH($A350&amp;" NCAA",AdvancedOpponentStats!$B:$B,0),COLUMN()-27))</f>
        <v>48.5</v>
      </c>
      <c r="AZ350" s="39">
        <f>IFERROR(INDEX(AdvancedOpponentStats!$A:$AD,MATCH($A350,AdvancedOpponentStats!$B:$B,0),COLUMN()-27),INDEX(AdvancedOpponentStats!$A:$AD,MATCH($A350&amp;" NCAA",AdvancedOpponentStats!$B:$B,0),COLUMN()-27))</f>
        <v>7.9</v>
      </c>
      <c r="BA350" s="39">
        <f>IFERROR(INDEX(AdvancedOpponentStats!$A:$AD,MATCH($A350,AdvancedOpponentStats!$B:$B,0),COLUMN()-27),INDEX(AdvancedOpponentStats!$A:$AD,MATCH($A350&amp;" NCAA",AdvancedOpponentStats!$B:$B,0),COLUMN()-27))</f>
        <v>7.3</v>
      </c>
      <c r="BB350" s="39">
        <f>IFERROR(INDEX(AdvancedOpponentStats!$A:$AD,MATCH($A350,AdvancedOpponentStats!$B:$B,0),COLUMN()-27),INDEX(AdvancedOpponentStats!$A:$AD,MATCH($A350&amp;" NCAA",AdvancedOpponentStats!$B:$B,0),COLUMN()-27))</f>
        <v>0.49</v>
      </c>
      <c r="BC350" s="39">
        <f>IFERROR(INDEX(AdvancedOpponentStats!$A:$AD,MATCH($A350,AdvancedOpponentStats!$B:$B,0),COLUMN()-27),INDEX(AdvancedOpponentStats!$A:$AD,MATCH($A350&amp;" NCAA",AdvancedOpponentStats!$B:$B,0),COLUMN()-27))</f>
        <v>18</v>
      </c>
      <c r="BD350" s="39">
        <f>IFERROR(INDEX(AdvancedOpponentStats!$A:$AD,MATCH($A350,AdvancedOpponentStats!$B:$B,0),COLUMN()-27),INDEX(AdvancedOpponentStats!$A:$AD,MATCH($A350&amp;" NCAA",AdvancedOpponentStats!$B:$B,0),COLUMN()-27))</f>
        <v>23.8</v>
      </c>
      <c r="BE350" s="39">
        <f>IFERROR(INDEX(AdvancedOpponentStats!$A:$AD,MATCH($A350,AdvancedOpponentStats!$B:$B,0),COLUMN()-27),INDEX(AdvancedOpponentStats!$A:$AD,MATCH($A350&amp;" NCAA",AdvancedOpponentStats!$B:$B,0),COLUMN()-27))</f>
        <v>0.214</v>
      </c>
      <c r="BF350" s="41">
        <f>IFERROR(INDEX(TeamRankings!$A:$R,MATCH($A350,TeamRankings!$B:$B,0),COLUMN()-49),INDEX(TeamRankings!$A:$R,MATCH($A350&amp;" NCAA",TeamRankings!$B:$B,0),COLUMN()-49))</f>
        <v>16.690000000000001</v>
      </c>
      <c r="BG350" s="41">
        <f>IFERROR(INDEX(TeamRankings!$A:$R,MATCH($A350,TeamRankings!$B:$B,0),COLUMN()-48),INDEX(TeamRankings!$A:$R,MATCH($A350&amp;" NCAA",TeamRankings!$B:$B,0),COLUMN()-48))</f>
        <v>0.81</v>
      </c>
      <c r="BH350" s="41">
        <f>IFERROR(INDEX(TeamRankings!$A:$R,MATCH($A350,TeamRankings!$B:$B,0),COLUMN()-47),INDEX(TeamRankings!$A:$R,MATCH($A350&amp;" NCAA",TeamRankings!$B:$B,0),COLUMN()-47))</f>
        <v>7.68</v>
      </c>
      <c r="BI350" s="41">
        <f>IFERROR(INDEX(TeamRankings!$A:$R,MATCH($A350,TeamRankings!$B:$B,0),COLUMN()-47),INDEX(TeamRankings!$A:$R,MATCH($A350&amp;" NCAA",TeamRankings!$B:$B,0),COLUMN()-47))</f>
        <v>6.26</v>
      </c>
      <c r="BJ350" s="41">
        <f>IFERROR(INDEX(TeamRankings!$A:$R,MATCH($A350,TeamRankings!$B:$B,0),COLUMN()-47),INDEX(TeamRankings!$A:$R,MATCH($A350&amp;" NCAA",TeamRankings!$B:$B,0),COLUMN()-47))</f>
        <v>13.94</v>
      </c>
      <c r="BK350" s="41">
        <f>IFERROR(INDEX(TeamRankings!$A:$R,MATCH($A350,TeamRankings!$B:$B,0),COLUMN()-47),INDEX(TeamRankings!$A:$R,MATCH($A350&amp;" NCAA",TeamRankings!$B:$B,0),COLUMN()-47))</f>
        <v>118.33</v>
      </c>
      <c r="BL350" s="41">
        <f>IFERROR(INDEX(TeamRankings!$A:$R,MATCH($A350,TeamRankings!$B:$B,0),COLUMN()-47),INDEX(TeamRankings!$A:$R,MATCH($A350&amp;" NCAA",TeamRankings!$B:$B,0),COLUMN()-47))</f>
        <v>97.09</v>
      </c>
      <c r="BM350" s="41">
        <f>IFERROR(INDEX(TeamRankings!$A:$R,MATCH($A350,TeamRankings!$B:$B,0),COLUMN()-47),INDEX(TeamRankings!$A:$R,MATCH($A350&amp;" NCAA",TeamRankings!$B:$B,0),COLUMN()-47))</f>
        <v>21.23</v>
      </c>
      <c r="BN350">
        <f t="shared" si="93"/>
        <v>13</v>
      </c>
      <c r="BO350">
        <f t="shared" si="94"/>
        <v>76</v>
      </c>
      <c r="BP350">
        <f t="shared" si="80"/>
        <v>82.257142857142853</v>
      </c>
      <c r="BQ350" s="41" t="str">
        <f>INDEX(TeamRankings!$A:$R,MATCH($A350,TeamRankings!$B:$B,0),3)</f>
        <v>Southern</v>
      </c>
      <c r="BR350" s="40">
        <f t="shared" si="81"/>
        <v>24.200000000000003</v>
      </c>
      <c r="BS350" s="40">
        <f t="shared" si="82"/>
        <v>-3.2999999999999974E-2</v>
      </c>
      <c r="BT350" s="40">
        <f t="shared" si="83"/>
        <v>3.3999999999999975E-2</v>
      </c>
      <c r="BU350" s="40">
        <f t="shared" si="84"/>
        <v>7.6999999999999957E-2</v>
      </c>
      <c r="BV350" s="40">
        <f t="shared" si="85"/>
        <v>9</v>
      </c>
      <c r="BW350" s="40">
        <f t="shared" si="86"/>
        <v>2.1000000000000014</v>
      </c>
      <c r="BX350" s="40">
        <f t="shared" si="87"/>
        <v>1.6999999999999993</v>
      </c>
      <c r="BY350" s="40">
        <f t="shared" si="88"/>
        <v>1.7999999999999998</v>
      </c>
      <c r="BZ350" s="40">
        <f t="shared" si="89"/>
        <v>8.9999999999999969E-2</v>
      </c>
      <c r="CA350" s="40">
        <f t="shared" si="90"/>
        <v>-4.5</v>
      </c>
      <c r="CB350" s="40">
        <f t="shared" si="91"/>
        <v>8.6999999999999993</v>
      </c>
      <c r="CC350" s="40">
        <f t="shared" si="92"/>
        <v>-2.3999999999999994E-2</v>
      </c>
    </row>
    <row r="351" spans="1:81" x14ac:dyDescent="0.25">
      <c r="A351" t="s">
        <v>469</v>
      </c>
      <c r="B351">
        <f>IFERROR(INDEX(BasicStats!$A:$AH,MATCH($A351,BasicStats!$B:$B,0),COLUMN()+1),INDEX(BasicStats!$A:$AH,MATCH($A351&amp;" NCAA",BasicStats!$B:$B,0),COLUMN()+1))</f>
        <v>35</v>
      </c>
      <c r="C351">
        <f>IFERROR(INDEX(BasicStats!$A:$AH,MATCH($A351,BasicStats!$B:$B,0),COLUMN()+1),INDEX(BasicStats!$A:$AH,MATCH($A351&amp;" NCAA",BasicStats!$B:$B,0),COLUMN()+1))</f>
        <v>21</v>
      </c>
      <c r="D351">
        <f>IFERROR(INDEX(BasicStats!$A:$AH,MATCH($A351,BasicStats!$B:$B,0),COLUMN()+1),INDEX(BasicStats!$A:$AH,MATCH($A351&amp;" NCAA",BasicStats!$B:$B,0),COLUMN()+1))</f>
        <v>14</v>
      </c>
      <c r="E351">
        <f>IFERROR(INDEX(BasicStats!$A:$AH,MATCH($A351,BasicStats!$B:$B,0),COLUMN()+1),INDEX(BasicStats!$A:$AH,MATCH($A351&amp;" NCAA",BasicStats!$B:$B,0),COLUMN()+1))</f>
        <v>0.6</v>
      </c>
      <c r="F351">
        <f>IFERROR(INDEX(BasicStats!$A:$AH,MATCH($A351,BasicStats!$B:$B,0),COLUMN()+1),INDEX(BasicStats!$A:$AH,MATCH($A351&amp;" NCAA",BasicStats!$B:$B,0),COLUMN()+1))</f>
        <v>3.45</v>
      </c>
      <c r="G351">
        <f>IFERROR(INDEX(BasicStats!$A:$AH,MATCH($A351,BasicStats!$B:$B,0),COLUMN()+1),INDEX(BasicStats!$A:$AH,MATCH($A351&amp;" NCAA",BasicStats!$B:$B,0),COLUMN()+1))</f>
        <v>-0.74</v>
      </c>
      <c r="H351">
        <f>IFERROR(INDEX(BasicStats!$A:$AH,MATCH($A351,BasicStats!$B:$B,0),COLUMN()+1),INDEX(BasicStats!$A:$AH,MATCH($A351&amp;" NCAA",BasicStats!$B:$B,0),COLUMN()+1))</f>
        <v>13</v>
      </c>
      <c r="I351">
        <f>IFERROR(INDEX(BasicStats!$A:$AH,MATCH($A351,BasicStats!$B:$B,0),COLUMN()+1),INDEX(BasicStats!$A:$AH,MATCH($A351&amp;" NCAA",BasicStats!$B:$B,0),COLUMN()+1))</f>
        <v>5</v>
      </c>
      <c r="J351">
        <f>IFERROR(INDEX(BasicStats!$A:$AH,MATCH($A351,BasicStats!$B:$B,0),COLUMN()+1),INDEX(BasicStats!$A:$AH,MATCH($A351&amp;" NCAA",BasicStats!$B:$B,0),COLUMN()+1))</f>
        <v>15</v>
      </c>
      <c r="K351">
        <f>IFERROR(INDEX(BasicStats!$A:$AH,MATCH($A351,BasicStats!$B:$B,0),COLUMN()+1),INDEX(BasicStats!$A:$AH,MATCH($A351&amp;" NCAA",BasicStats!$B:$B,0),COLUMN()+1))</f>
        <v>2</v>
      </c>
      <c r="L351">
        <f>IFERROR(INDEX(BasicStats!$A:$AH,MATCH($A351,BasicStats!$B:$B,0),COLUMN()+1),INDEX(BasicStats!$A:$AH,MATCH($A351&amp;" NCAA",BasicStats!$B:$B,0),COLUMN()+1))</f>
        <v>5</v>
      </c>
      <c r="M351">
        <f>IFERROR(INDEX(BasicStats!$A:$AH,MATCH($A351,BasicStats!$B:$B,0),COLUMN()+1),INDEX(BasicStats!$A:$AH,MATCH($A351&amp;" NCAA",BasicStats!$B:$B,0),COLUMN()+1))</f>
        <v>8</v>
      </c>
      <c r="N351">
        <f>IFERROR(INDEX(BasicStats!$A:$AH,MATCH($A351,BasicStats!$B:$B,0),COLUMN()+1),INDEX(BasicStats!$A:$AH,MATCH($A351&amp;" NCAA",BasicStats!$B:$B,0),COLUMN()+1))</f>
        <v>2561</v>
      </c>
      <c r="O351">
        <f>IFERROR(INDEX(BasicStats!$A:$AH,MATCH($A351,BasicStats!$B:$B,0),COLUMN()+1),INDEX(BasicStats!$A:$AH,MATCH($A351&amp;" NCAA",BasicStats!$B:$B,0),COLUMN()+1))</f>
        <v>2365</v>
      </c>
      <c r="P351">
        <f>IFERROR(INDEX(BasicStats!$A:$AH,MATCH($A351,BasicStats!$B:$B,0),COLUMN()+1),INDEX(BasicStats!$A:$AH,MATCH($A351&amp;" NCAA",BasicStats!$B:$B,0),COLUMN()+1))</f>
        <v>0</v>
      </c>
      <c r="Q351">
        <f>IFERROR(INDEX(BasicStats!$A:$AH,MATCH($A351,BasicStats!$B:$B,0),COLUMN()+1),INDEX(BasicStats!$A:$AH,MATCH($A351&amp;" NCAA",BasicStats!$B:$B,0),COLUMN()+1))</f>
        <v>1405</v>
      </c>
      <c r="R351">
        <f>IFERROR(INDEX(BasicStats!$A:$AH,MATCH($A351,BasicStats!$B:$B,0),COLUMN()+1),INDEX(BasicStats!$A:$AH,MATCH($A351&amp;" NCAA",BasicStats!$B:$B,0),COLUMN()+1))</f>
        <v>885</v>
      </c>
      <c r="S351">
        <f>IFERROR(INDEX(BasicStats!$A:$AH,MATCH($A351,BasicStats!$B:$B,0),COLUMN()+1),INDEX(BasicStats!$A:$AH,MATCH($A351&amp;" NCAA",BasicStats!$B:$B,0),COLUMN()+1))</f>
        <v>2029</v>
      </c>
      <c r="T351">
        <f>IFERROR(INDEX(BasicStats!$A:$AH,MATCH($A351,BasicStats!$B:$B,0),COLUMN()+1),INDEX(BasicStats!$A:$AH,MATCH($A351&amp;" NCAA",BasicStats!$B:$B,0),COLUMN()+1))</f>
        <v>0.436</v>
      </c>
      <c r="U351">
        <f>IFERROR(INDEX(BasicStats!$A:$AH,MATCH($A351,BasicStats!$B:$B,0),COLUMN()+1),INDEX(BasicStats!$A:$AH,MATCH($A351&amp;" NCAA",BasicStats!$B:$B,0),COLUMN()+1))</f>
        <v>281</v>
      </c>
      <c r="V351">
        <f>IFERROR(INDEX(BasicStats!$A:$AH,MATCH($A351,BasicStats!$B:$B,0),COLUMN()+1),INDEX(BasicStats!$A:$AH,MATCH($A351&amp;" NCAA",BasicStats!$B:$B,0),COLUMN()+1))</f>
        <v>818</v>
      </c>
      <c r="W351">
        <f>IFERROR(INDEX(BasicStats!$A:$AH,MATCH($A351,BasicStats!$B:$B,0),COLUMN()+1),INDEX(BasicStats!$A:$AH,MATCH($A351&amp;" NCAA",BasicStats!$B:$B,0),COLUMN()+1))</f>
        <v>0.34399999999999997</v>
      </c>
      <c r="X351">
        <f>IFERROR(INDEX(BasicStats!$A:$AH,MATCH($A351,BasicStats!$B:$B,0),COLUMN()+1),INDEX(BasicStats!$A:$AH,MATCH($A351&amp;" NCAA",BasicStats!$B:$B,0),COLUMN()+1))</f>
        <v>510</v>
      </c>
      <c r="Y351">
        <f>IFERROR(INDEX(BasicStats!$A:$AH,MATCH($A351,BasicStats!$B:$B,0),COLUMN()+1),INDEX(BasicStats!$A:$AH,MATCH($A351&amp;" NCAA",BasicStats!$B:$B,0),COLUMN()+1))</f>
        <v>692</v>
      </c>
      <c r="Z351">
        <f>IFERROR(INDEX(BasicStats!$A:$AH,MATCH($A351,BasicStats!$B:$B,0),COLUMN()+1),INDEX(BasicStats!$A:$AH,MATCH($A351&amp;" NCAA",BasicStats!$B:$B,0),COLUMN()+1))</f>
        <v>0.73699999999999999</v>
      </c>
      <c r="AA351">
        <f>IFERROR(INDEX(BasicStats!$A:$AH,MATCH($A351,BasicStats!$B:$B,0),COLUMN()+1),INDEX(BasicStats!$A:$AH,MATCH($A351&amp;" NCAA",BasicStats!$B:$B,0),COLUMN()+1))</f>
        <v>382</v>
      </c>
      <c r="AB351">
        <f>IFERROR(INDEX(BasicStats!$A:$AH,MATCH($A351,BasicStats!$B:$B,0),COLUMN()+1),INDEX(BasicStats!$A:$AH,MATCH($A351&amp;" NCAA",BasicStats!$B:$B,0),COLUMN()+1))</f>
        <v>1230</v>
      </c>
      <c r="AC351">
        <f>IFERROR(INDEX(BasicStats!$A:$AH,MATCH($A351,BasicStats!$B:$B,0),COLUMN()+1),INDEX(BasicStats!$A:$AH,MATCH($A351&amp;" NCAA",BasicStats!$B:$B,0),COLUMN()+1))</f>
        <v>483</v>
      </c>
      <c r="AD351">
        <f>IFERROR(INDEX(BasicStats!$A:$AH,MATCH($A351,BasicStats!$B:$B,0),COLUMN()+1),INDEX(BasicStats!$A:$AH,MATCH($A351&amp;" NCAA",BasicStats!$B:$B,0),COLUMN()+1))</f>
        <v>214</v>
      </c>
      <c r="AE351">
        <f>IFERROR(INDEX(BasicStats!$A:$AH,MATCH($A351,BasicStats!$B:$B,0),COLUMN()+1),INDEX(BasicStats!$A:$AH,MATCH($A351&amp;" NCAA",BasicStats!$B:$B,0),COLUMN()+1))</f>
        <v>72</v>
      </c>
      <c r="AF351">
        <f>IFERROR(INDEX(BasicStats!$A:$AH,MATCH($A351,BasicStats!$B:$B,0),COLUMN()+1),INDEX(BasicStats!$A:$AH,MATCH($A351&amp;" NCAA",BasicStats!$B:$B,0),COLUMN()+1))</f>
        <v>402</v>
      </c>
      <c r="AG351" s="38">
        <f>IFERROR(INDEX(AdvancedStats!$A:$AD,MATCH($A351,AdvancedStats!$B:$B,0),COLUMN()-15),INDEX(AdvancedStats!$A:$AD,MATCH($A351&amp;" NCAA",AdvancedStats!$B:$B,0),COLUMN()-15))</f>
        <v>67.5</v>
      </c>
      <c r="AH351" s="38">
        <f>IFERROR(INDEX(AdvancedStats!$A:$AD,MATCH($A351,AdvancedStats!$B:$B,0),COLUMN()-15),INDEX(AdvancedStats!$A:$AD,MATCH($A351&amp;" NCAA",AdvancedStats!$B:$B,0),COLUMN()-15))</f>
        <v>108.1</v>
      </c>
      <c r="AI351" s="38">
        <f>IFERROR(INDEX(AdvancedStats!$A:$AD,MATCH($A351,AdvancedStats!$B:$B,0),COLUMN()-15),INDEX(AdvancedStats!$A:$AD,MATCH($A351&amp;" NCAA",AdvancedStats!$B:$B,0),COLUMN()-15))</f>
        <v>0.34100000000000003</v>
      </c>
      <c r="AJ351" s="38">
        <f>IFERROR(INDEX(AdvancedStats!$A:$AD,MATCH($A351,AdvancedStats!$B:$B,0),COLUMN()-15),INDEX(AdvancedStats!$A:$AD,MATCH($A351&amp;" NCAA",AdvancedStats!$B:$B,0),COLUMN()-15))</f>
        <v>0.40300000000000002</v>
      </c>
      <c r="AK351" s="38">
        <f>IFERROR(INDEX(AdvancedStats!$A:$AD,MATCH($A351,AdvancedStats!$B:$B,0),COLUMN()-15),INDEX(AdvancedStats!$A:$AD,MATCH($A351&amp;" NCAA",AdvancedStats!$B:$B,0),COLUMN()-15))</f>
        <v>0.54300000000000004</v>
      </c>
      <c r="AL351" s="38">
        <f>IFERROR(INDEX(AdvancedStats!$A:$AD,MATCH($A351,AdvancedStats!$B:$B,0),COLUMN()-15),INDEX(AdvancedStats!$A:$AD,MATCH($A351&amp;" NCAA",AdvancedStats!$B:$B,0),COLUMN()-15))</f>
        <v>52.3</v>
      </c>
      <c r="AM351" s="38">
        <f>IFERROR(INDEX(AdvancedStats!$A:$AD,MATCH($A351,AdvancedStats!$B:$B,0),COLUMN()-15),INDEX(AdvancedStats!$A:$AD,MATCH($A351&amp;" NCAA",AdvancedStats!$B:$B,0),COLUMN()-15))</f>
        <v>54.6</v>
      </c>
      <c r="AN351" s="38">
        <f>IFERROR(INDEX(AdvancedStats!$A:$AD,MATCH($A351,AdvancedStats!$B:$B,0),COLUMN()-15),INDEX(AdvancedStats!$A:$AD,MATCH($A351&amp;" NCAA",AdvancedStats!$B:$B,0),COLUMN()-15))</f>
        <v>9</v>
      </c>
      <c r="AO351" s="38">
        <f>IFERROR(INDEX(AdvancedStats!$A:$AD,MATCH($A351,AdvancedStats!$B:$B,0),COLUMN()-15),INDEX(AdvancedStats!$A:$AD,MATCH($A351&amp;" NCAA",AdvancedStats!$B:$B,0),COLUMN()-15))</f>
        <v>6.1</v>
      </c>
      <c r="AP351" s="38">
        <f>IFERROR(INDEX(AdvancedStats!$A:$AD,MATCH($A351,AdvancedStats!$B:$B,0),COLUMN()-15),INDEX(AdvancedStats!$A:$AD,MATCH($A351&amp;" NCAA",AdvancedStats!$B:$B,0),COLUMN()-15))</f>
        <v>0.505</v>
      </c>
      <c r="AQ351" s="38">
        <f>IFERROR(INDEX(AdvancedStats!$A:$AD,MATCH($A351,AdvancedStats!$B:$B,0),COLUMN()-15),INDEX(AdvancedStats!$A:$AD,MATCH($A351&amp;" NCAA",AdvancedStats!$B:$B,0),COLUMN()-15))</f>
        <v>14.6</v>
      </c>
      <c r="AR351" s="38">
        <f>IFERROR(INDEX(AdvancedStats!$A:$AD,MATCH($A351,AdvancedStats!$B:$B,0),COLUMN()-15),INDEX(AdvancedStats!$A:$AD,MATCH($A351&amp;" NCAA",AdvancedStats!$B:$B,0),COLUMN()-15))</f>
        <v>31.3</v>
      </c>
      <c r="AS351" s="38">
        <f>IFERROR(INDEX(AdvancedStats!$A:$AD,MATCH($A351,AdvancedStats!$B:$B,0),COLUMN()-15),INDEX(AdvancedStats!$A:$AD,MATCH($A351&amp;" NCAA",AdvancedStats!$B:$B,0),COLUMN()-15))</f>
        <v>0.251</v>
      </c>
      <c r="AT351" s="39">
        <f>IFERROR(INDEX(AdvancedOpponentStats!$A:$AD,MATCH($A351,AdvancedOpponentStats!$B:$B,0),COLUMN()-27),INDEX(AdvancedOpponentStats!$A:$AD,MATCH($A351&amp;" NCAA",AdvancedOpponentStats!$B:$B,0),COLUMN()-27))</f>
        <v>99.8</v>
      </c>
      <c r="AU351" s="39">
        <f>IFERROR(INDEX(AdvancedOpponentStats!$A:$AD,MATCH($A351,AdvancedOpponentStats!$B:$B,0),COLUMN()-27),INDEX(AdvancedOpponentStats!$A:$AD,MATCH($A351&amp;" NCAA",AdvancedOpponentStats!$B:$B,0),COLUMN()-27))</f>
        <v>0.28000000000000003</v>
      </c>
      <c r="AV351" s="39">
        <f>IFERROR(INDEX(AdvancedOpponentStats!$A:$AD,MATCH($A351,AdvancedOpponentStats!$B:$B,0),COLUMN()-27),INDEX(AdvancedOpponentStats!$A:$AD,MATCH($A351&amp;" NCAA",AdvancedOpponentStats!$B:$B,0),COLUMN()-27))</f>
        <v>0.38100000000000001</v>
      </c>
      <c r="AW351" s="39">
        <f>IFERROR(INDEX(AdvancedOpponentStats!$A:$AD,MATCH($A351,AdvancedOpponentStats!$B:$B,0),COLUMN()-27),INDEX(AdvancedOpponentStats!$A:$AD,MATCH($A351&amp;" NCAA",AdvancedOpponentStats!$B:$B,0),COLUMN()-27))</f>
        <v>0.54800000000000004</v>
      </c>
      <c r="AX351" s="39">
        <f>IFERROR(INDEX(AdvancedOpponentStats!$A:$AD,MATCH($A351,AdvancedOpponentStats!$B:$B,0),COLUMN()-27),INDEX(AdvancedOpponentStats!$A:$AD,MATCH($A351&amp;" NCAA",AdvancedOpponentStats!$B:$B,0),COLUMN()-27))</f>
        <v>47.7</v>
      </c>
      <c r="AY351" s="39">
        <f>IFERROR(INDEX(AdvancedOpponentStats!$A:$AD,MATCH($A351,AdvancedOpponentStats!$B:$B,0),COLUMN()-27),INDEX(AdvancedOpponentStats!$A:$AD,MATCH($A351&amp;" NCAA",AdvancedOpponentStats!$B:$B,0),COLUMN()-27))</f>
        <v>44.5</v>
      </c>
      <c r="AZ351" s="39">
        <f>IFERROR(INDEX(AdvancedOpponentStats!$A:$AD,MATCH($A351,AdvancedOpponentStats!$B:$B,0),COLUMN()-27),INDEX(AdvancedOpponentStats!$A:$AD,MATCH($A351&amp;" NCAA",AdvancedOpponentStats!$B:$B,0),COLUMN()-27))</f>
        <v>8</v>
      </c>
      <c r="BA351" s="39">
        <f>IFERROR(INDEX(AdvancedOpponentStats!$A:$AD,MATCH($A351,AdvancedOpponentStats!$B:$B,0),COLUMN()-27),INDEX(AdvancedOpponentStats!$A:$AD,MATCH($A351&amp;" NCAA",AdvancedOpponentStats!$B:$B,0),COLUMN()-27))</f>
        <v>10.3</v>
      </c>
      <c r="BB351" s="39">
        <f>IFERROR(INDEX(AdvancedOpponentStats!$A:$AD,MATCH($A351,AdvancedOpponentStats!$B:$B,0),COLUMN()-27),INDEX(AdvancedOpponentStats!$A:$AD,MATCH($A351&amp;" NCAA",AdvancedOpponentStats!$B:$B,0),COLUMN()-27))</f>
        <v>0.52300000000000002</v>
      </c>
      <c r="BC351" s="39">
        <f>IFERROR(INDEX(AdvancedOpponentStats!$A:$AD,MATCH($A351,AdvancedOpponentStats!$B:$B,0),COLUMN()-27),INDEX(AdvancedOpponentStats!$A:$AD,MATCH($A351&amp;" NCAA",AdvancedOpponentStats!$B:$B,0),COLUMN()-27))</f>
        <v>18.3</v>
      </c>
      <c r="BD351" s="39">
        <f>IFERROR(INDEX(AdvancedOpponentStats!$A:$AD,MATCH($A351,AdvancedOpponentStats!$B:$B,0),COLUMN()-27),INDEX(AdvancedOpponentStats!$A:$AD,MATCH($A351&amp;" NCAA",AdvancedOpponentStats!$B:$B,0),COLUMN()-27))</f>
        <v>25</v>
      </c>
      <c r="BE351" s="39">
        <f>IFERROR(INDEX(AdvancedOpponentStats!$A:$AD,MATCH($A351,AdvancedOpponentStats!$B:$B,0),COLUMN()-27),INDEX(AdvancedOpponentStats!$A:$AD,MATCH($A351&amp;" NCAA",AdvancedOpponentStats!$B:$B,0),COLUMN()-27))</f>
        <v>0.19500000000000001</v>
      </c>
      <c r="BF351" s="41">
        <f>IFERROR(INDEX(TeamRankings!$A:$R,MATCH($A351,TeamRankings!$B:$B,0),COLUMN()-49),INDEX(TeamRankings!$A:$R,MATCH($A351&amp;" NCAA",TeamRankings!$B:$B,0),COLUMN()-49))</f>
        <v>5.6</v>
      </c>
      <c r="BG351" s="41">
        <f>IFERROR(INDEX(TeamRankings!$A:$R,MATCH($A351,TeamRankings!$B:$B,0),COLUMN()-48),INDEX(TeamRankings!$A:$R,MATCH($A351&amp;" NCAA",TeamRankings!$B:$B,0),COLUMN()-48))</f>
        <v>-0.74</v>
      </c>
      <c r="BH351" s="41">
        <f>IFERROR(INDEX(TeamRankings!$A:$R,MATCH($A351,TeamRankings!$B:$B,0),COLUMN()-47),INDEX(TeamRankings!$A:$R,MATCH($A351&amp;" NCAA",TeamRankings!$B:$B,0),COLUMN()-47))</f>
        <v>-0.95</v>
      </c>
      <c r="BI351" s="41">
        <f>IFERROR(INDEX(TeamRankings!$A:$R,MATCH($A351,TeamRankings!$B:$B,0),COLUMN()-47),INDEX(TeamRankings!$A:$R,MATCH($A351&amp;" NCAA",TeamRankings!$B:$B,0),COLUMN()-47))</f>
        <v>4.3899999999999997</v>
      </c>
      <c r="BJ351" s="41">
        <f>IFERROR(INDEX(TeamRankings!$A:$R,MATCH($A351,TeamRankings!$B:$B,0),COLUMN()-47),INDEX(TeamRankings!$A:$R,MATCH($A351&amp;" NCAA",TeamRankings!$B:$B,0),COLUMN()-47))</f>
        <v>3.45</v>
      </c>
      <c r="BK351" s="41">
        <f>IFERROR(INDEX(TeamRankings!$A:$R,MATCH($A351,TeamRankings!$B:$B,0),COLUMN()-47),INDEX(TeamRankings!$A:$R,MATCH($A351&amp;" NCAA",TeamRankings!$B:$B,0),COLUMN()-47))</f>
        <v>106.26</v>
      </c>
      <c r="BL351" s="41">
        <f>IFERROR(INDEX(TeamRankings!$A:$R,MATCH($A351,TeamRankings!$B:$B,0),COLUMN()-47),INDEX(TeamRankings!$A:$R,MATCH($A351&amp;" NCAA",TeamRankings!$B:$B,0),COLUMN()-47))</f>
        <v>100.67</v>
      </c>
      <c r="BM351" s="41">
        <f>IFERROR(INDEX(TeamRankings!$A:$R,MATCH($A351,TeamRankings!$B:$B,0),COLUMN()-47),INDEX(TeamRankings!$A:$R,MATCH($A351&amp;" NCAA",TeamRankings!$B:$B,0),COLUMN()-47))</f>
        <v>5.59</v>
      </c>
      <c r="BN351">
        <f t="shared" si="93"/>
        <v>117</v>
      </c>
      <c r="BO351">
        <f t="shared" si="94"/>
        <v>128</v>
      </c>
      <c r="BP351">
        <f t="shared" si="80"/>
        <v>73.171428571428578</v>
      </c>
      <c r="BQ351" s="41" t="str">
        <f>INDEX(TeamRankings!$A:$R,MATCH($A351,TeamRankings!$B:$B,0),3)</f>
        <v>Horizon</v>
      </c>
      <c r="BR351" s="40">
        <f t="shared" si="81"/>
        <v>8.2999999999999972</v>
      </c>
      <c r="BS351" s="40">
        <f t="shared" si="82"/>
        <v>6.0999999999999999E-2</v>
      </c>
      <c r="BT351" s="40">
        <f t="shared" si="83"/>
        <v>2.200000000000002E-2</v>
      </c>
      <c r="BU351" s="40">
        <f t="shared" si="84"/>
        <v>-5.0000000000000044E-3</v>
      </c>
      <c r="BV351" s="40">
        <f t="shared" si="85"/>
        <v>4.5999999999999943</v>
      </c>
      <c r="BW351" s="40">
        <f t="shared" si="86"/>
        <v>10.100000000000001</v>
      </c>
      <c r="BX351" s="40">
        <f t="shared" si="87"/>
        <v>1</v>
      </c>
      <c r="BY351" s="40">
        <f t="shared" si="88"/>
        <v>-4.2000000000000011</v>
      </c>
      <c r="BZ351" s="40">
        <f t="shared" si="89"/>
        <v>-1.8000000000000016E-2</v>
      </c>
      <c r="CA351" s="40">
        <f t="shared" si="90"/>
        <v>-3.7000000000000011</v>
      </c>
      <c r="CB351" s="40">
        <f t="shared" si="91"/>
        <v>6.3000000000000007</v>
      </c>
      <c r="CC351" s="40">
        <f t="shared" si="92"/>
        <v>5.5999999999999994E-2</v>
      </c>
    </row>
    <row r="352" spans="1:81" x14ac:dyDescent="0.25">
      <c r="A352" t="s">
        <v>470</v>
      </c>
      <c r="B352">
        <f>IFERROR(INDEX(BasicStats!$A:$AH,MATCH($A352,BasicStats!$B:$B,0),COLUMN()+1),INDEX(BasicStats!$A:$AH,MATCH($A352&amp;" NCAA",BasicStats!$B:$B,0),COLUMN()+1))</f>
        <v>32</v>
      </c>
      <c r="C352">
        <f>IFERROR(INDEX(BasicStats!$A:$AH,MATCH($A352,BasicStats!$B:$B,0),COLUMN()+1),INDEX(BasicStats!$A:$AH,MATCH($A352&amp;" NCAA",BasicStats!$B:$B,0),COLUMN()+1))</f>
        <v>8</v>
      </c>
      <c r="D352">
        <f>IFERROR(INDEX(BasicStats!$A:$AH,MATCH($A352,BasicStats!$B:$B,0),COLUMN()+1),INDEX(BasicStats!$A:$AH,MATCH($A352&amp;" NCAA",BasicStats!$B:$B,0),COLUMN()+1))</f>
        <v>24</v>
      </c>
      <c r="E352">
        <f>IFERROR(INDEX(BasicStats!$A:$AH,MATCH($A352,BasicStats!$B:$B,0),COLUMN()+1),INDEX(BasicStats!$A:$AH,MATCH($A352&amp;" NCAA",BasicStats!$B:$B,0),COLUMN()+1))</f>
        <v>0.25</v>
      </c>
      <c r="F352">
        <f>IFERROR(INDEX(BasicStats!$A:$AH,MATCH($A352,BasicStats!$B:$B,0),COLUMN()+1),INDEX(BasicStats!$A:$AH,MATCH($A352&amp;" NCAA",BasicStats!$B:$B,0),COLUMN()+1))</f>
        <v>-9.73</v>
      </c>
      <c r="G352">
        <f>IFERROR(INDEX(BasicStats!$A:$AH,MATCH($A352,BasicStats!$B:$B,0),COLUMN()+1),INDEX(BasicStats!$A:$AH,MATCH($A352&amp;" NCAA",BasicStats!$B:$B,0),COLUMN()+1))</f>
        <v>0.21</v>
      </c>
      <c r="H352">
        <f>IFERROR(INDEX(BasicStats!$A:$AH,MATCH($A352,BasicStats!$B:$B,0),COLUMN()+1),INDEX(BasicStats!$A:$AH,MATCH($A352&amp;" NCAA",BasicStats!$B:$B,0),COLUMN()+1))</f>
        <v>4</v>
      </c>
      <c r="I352">
        <f>IFERROR(INDEX(BasicStats!$A:$AH,MATCH($A352,BasicStats!$B:$B,0),COLUMN()+1),INDEX(BasicStats!$A:$AH,MATCH($A352&amp;" NCAA",BasicStats!$B:$B,0),COLUMN()+1))</f>
        <v>14</v>
      </c>
      <c r="J352">
        <f>IFERROR(INDEX(BasicStats!$A:$AH,MATCH($A352,BasicStats!$B:$B,0),COLUMN()+1),INDEX(BasicStats!$A:$AH,MATCH($A352&amp;" NCAA",BasicStats!$B:$B,0),COLUMN()+1))</f>
        <v>6</v>
      </c>
      <c r="K352">
        <f>IFERROR(INDEX(BasicStats!$A:$AH,MATCH($A352,BasicStats!$B:$B,0),COLUMN()+1),INDEX(BasicStats!$A:$AH,MATCH($A352&amp;" NCAA",BasicStats!$B:$B,0),COLUMN()+1))</f>
        <v>10</v>
      </c>
      <c r="L352">
        <f>IFERROR(INDEX(BasicStats!$A:$AH,MATCH($A352,BasicStats!$B:$B,0),COLUMN()+1),INDEX(BasicStats!$A:$AH,MATCH($A352&amp;" NCAA",BasicStats!$B:$B,0),COLUMN()+1))</f>
        <v>1</v>
      </c>
      <c r="M352">
        <f>IFERROR(INDEX(BasicStats!$A:$AH,MATCH($A352,BasicStats!$B:$B,0),COLUMN()+1),INDEX(BasicStats!$A:$AH,MATCH($A352&amp;" NCAA",BasicStats!$B:$B,0),COLUMN()+1))</f>
        <v>11</v>
      </c>
      <c r="N352">
        <f>IFERROR(INDEX(BasicStats!$A:$AH,MATCH($A352,BasicStats!$B:$B,0),COLUMN()+1),INDEX(BasicStats!$A:$AH,MATCH($A352&amp;" NCAA",BasicStats!$B:$B,0),COLUMN()+1))</f>
        <v>2105</v>
      </c>
      <c r="O352">
        <f>IFERROR(INDEX(BasicStats!$A:$AH,MATCH($A352,BasicStats!$B:$B,0),COLUMN()+1),INDEX(BasicStats!$A:$AH,MATCH($A352&amp;" NCAA",BasicStats!$B:$B,0),COLUMN()+1))</f>
        <v>2411</v>
      </c>
      <c r="P352">
        <f>IFERROR(INDEX(BasicStats!$A:$AH,MATCH($A352,BasicStats!$B:$B,0),COLUMN()+1),INDEX(BasicStats!$A:$AH,MATCH($A352&amp;" NCAA",BasicStats!$B:$B,0),COLUMN()+1))</f>
        <v>0</v>
      </c>
      <c r="Q352">
        <f>IFERROR(INDEX(BasicStats!$A:$AH,MATCH($A352,BasicStats!$B:$B,0),COLUMN()+1),INDEX(BasicStats!$A:$AH,MATCH($A352&amp;" NCAA",BasicStats!$B:$B,0),COLUMN()+1))</f>
        <v>1285</v>
      </c>
      <c r="R352">
        <f>IFERROR(INDEX(BasicStats!$A:$AH,MATCH($A352,BasicStats!$B:$B,0),COLUMN()+1),INDEX(BasicStats!$A:$AH,MATCH($A352&amp;" NCAA",BasicStats!$B:$B,0),COLUMN()+1))</f>
        <v>690</v>
      </c>
      <c r="S352">
        <f>IFERROR(INDEX(BasicStats!$A:$AH,MATCH($A352,BasicStats!$B:$B,0),COLUMN()+1),INDEX(BasicStats!$A:$AH,MATCH($A352&amp;" NCAA",BasicStats!$B:$B,0),COLUMN()+1))</f>
        <v>1656</v>
      </c>
      <c r="T352">
        <f>IFERROR(INDEX(BasicStats!$A:$AH,MATCH($A352,BasicStats!$B:$B,0),COLUMN()+1),INDEX(BasicStats!$A:$AH,MATCH($A352&amp;" NCAA",BasicStats!$B:$B,0),COLUMN()+1))</f>
        <v>0.41699999999999998</v>
      </c>
      <c r="U352">
        <f>IFERROR(INDEX(BasicStats!$A:$AH,MATCH($A352,BasicStats!$B:$B,0),COLUMN()+1),INDEX(BasicStats!$A:$AH,MATCH($A352&amp;" NCAA",BasicStats!$B:$B,0),COLUMN()+1))</f>
        <v>248</v>
      </c>
      <c r="V352">
        <f>IFERROR(INDEX(BasicStats!$A:$AH,MATCH($A352,BasicStats!$B:$B,0),COLUMN()+1),INDEX(BasicStats!$A:$AH,MATCH($A352&amp;" NCAA",BasicStats!$B:$B,0),COLUMN()+1))</f>
        <v>720</v>
      </c>
      <c r="W352">
        <f>IFERROR(INDEX(BasicStats!$A:$AH,MATCH($A352,BasicStats!$B:$B,0),COLUMN()+1),INDEX(BasicStats!$A:$AH,MATCH($A352&amp;" NCAA",BasicStats!$B:$B,0),COLUMN()+1))</f>
        <v>0.34399999999999997</v>
      </c>
      <c r="X352">
        <f>IFERROR(INDEX(BasicStats!$A:$AH,MATCH($A352,BasicStats!$B:$B,0),COLUMN()+1),INDEX(BasicStats!$A:$AH,MATCH($A352&amp;" NCAA",BasicStats!$B:$B,0),COLUMN()+1))</f>
        <v>477</v>
      </c>
      <c r="Y352">
        <f>IFERROR(INDEX(BasicStats!$A:$AH,MATCH($A352,BasicStats!$B:$B,0),COLUMN()+1),INDEX(BasicStats!$A:$AH,MATCH($A352&amp;" NCAA",BasicStats!$B:$B,0),COLUMN()+1))</f>
        <v>660</v>
      </c>
      <c r="Z352">
        <f>IFERROR(INDEX(BasicStats!$A:$AH,MATCH($A352,BasicStats!$B:$B,0),COLUMN()+1),INDEX(BasicStats!$A:$AH,MATCH($A352&amp;" NCAA",BasicStats!$B:$B,0),COLUMN()+1))</f>
        <v>0.72299999999999998</v>
      </c>
      <c r="AA352">
        <f>IFERROR(INDEX(BasicStats!$A:$AH,MATCH($A352,BasicStats!$B:$B,0),COLUMN()+1),INDEX(BasicStats!$A:$AH,MATCH($A352&amp;" NCAA",BasicStats!$B:$B,0),COLUMN()+1))</f>
        <v>167</v>
      </c>
      <c r="AB352">
        <f>IFERROR(INDEX(BasicStats!$A:$AH,MATCH($A352,BasicStats!$B:$B,0),COLUMN()+1),INDEX(BasicStats!$A:$AH,MATCH($A352&amp;" NCAA",BasicStats!$B:$B,0),COLUMN()+1))</f>
        <v>983</v>
      </c>
      <c r="AC352">
        <f>IFERROR(INDEX(BasicStats!$A:$AH,MATCH($A352,BasicStats!$B:$B,0),COLUMN()+1),INDEX(BasicStats!$A:$AH,MATCH($A352&amp;" NCAA",BasicStats!$B:$B,0),COLUMN()+1))</f>
        <v>331</v>
      </c>
      <c r="AD352">
        <f>IFERROR(INDEX(BasicStats!$A:$AH,MATCH($A352,BasicStats!$B:$B,0),COLUMN()+1),INDEX(BasicStats!$A:$AH,MATCH($A352&amp;" NCAA",BasicStats!$B:$B,0),COLUMN()+1))</f>
        <v>176</v>
      </c>
      <c r="AE352">
        <f>IFERROR(INDEX(BasicStats!$A:$AH,MATCH($A352,BasicStats!$B:$B,0),COLUMN()+1),INDEX(BasicStats!$A:$AH,MATCH($A352&amp;" NCAA",BasicStats!$B:$B,0),COLUMN()+1))</f>
        <v>88</v>
      </c>
      <c r="AF352">
        <f>IFERROR(INDEX(BasicStats!$A:$AH,MATCH($A352,BasicStats!$B:$B,0),COLUMN()+1),INDEX(BasicStats!$A:$AH,MATCH($A352&amp;" NCAA",BasicStats!$B:$B,0),COLUMN()+1))</f>
        <v>450</v>
      </c>
      <c r="AG352" s="38">
        <f>IFERROR(INDEX(AdvancedStats!$A:$AD,MATCH($A352,AdvancedStats!$B:$B,0),COLUMN()-15),INDEX(AdvancedStats!$A:$AD,MATCH($A352&amp;" NCAA",AdvancedStats!$B:$B,0),COLUMN()-15))</f>
        <v>70.2</v>
      </c>
      <c r="AH352" s="38">
        <f>IFERROR(INDEX(AdvancedStats!$A:$AD,MATCH($A352,AdvancedStats!$B:$B,0),COLUMN()-15),INDEX(AdvancedStats!$A:$AD,MATCH($A352&amp;" NCAA",AdvancedStats!$B:$B,0),COLUMN()-15))</f>
        <v>93.3</v>
      </c>
      <c r="AI352" s="38">
        <f>IFERROR(INDEX(AdvancedStats!$A:$AD,MATCH($A352,AdvancedStats!$B:$B,0),COLUMN()-15),INDEX(AdvancedStats!$A:$AD,MATCH($A352&amp;" NCAA",AdvancedStats!$B:$B,0),COLUMN()-15))</f>
        <v>0.39900000000000002</v>
      </c>
      <c r="AJ352" s="38">
        <f>IFERROR(INDEX(AdvancedStats!$A:$AD,MATCH($A352,AdvancedStats!$B:$B,0),COLUMN()-15),INDEX(AdvancedStats!$A:$AD,MATCH($A352&amp;" NCAA",AdvancedStats!$B:$B,0),COLUMN()-15))</f>
        <v>0.435</v>
      </c>
      <c r="AK352" s="38">
        <f>IFERROR(INDEX(AdvancedStats!$A:$AD,MATCH($A352,AdvancedStats!$B:$B,0),COLUMN()-15),INDEX(AdvancedStats!$A:$AD,MATCH($A352&amp;" NCAA",AdvancedStats!$B:$B,0),COLUMN()-15))</f>
        <v>0.53400000000000003</v>
      </c>
      <c r="AL352" s="38">
        <f>IFERROR(INDEX(AdvancedStats!$A:$AD,MATCH($A352,AdvancedStats!$B:$B,0),COLUMN()-15),INDEX(AdvancedStats!$A:$AD,MATCH($A352&amp;" NCAA",AdvancedStats!$B:$B,0),COLUMN()-15))</f>
        <v>44.7</v>
      </c>
      <c r="AM352" s="38">
        <f>IFERROR(INDEX(AdvancedStats!$A:$AD,MATCH($A352,AdvancedStats!$B:$B,0),COLUMN()-15),INDEX(AdvancedStats!$A:$AD,MATCH($A352&amp;" NCAA",AdvancedStats!$B:$B,0),COLUMN()-15))</f>
        <v>48</v>
      </c>
      <c r="AN352" s="38">
        <f>IFERROR(INDEX(AdvancedStats!$A:$AD,MATCH($A352,AdvancedStats!$B:$B,0),COLUMN()-15),INDEX(AdvancedStats!$A:$AD,MATCH($A352&amp;" NCAA",AdvancedStats!$B:$B,0),COLUMN()-15))</f>
        <v>7.8</v>
      </c>
      <c r="AO352" s="38">
        <f>IFERROR(INDEX(AdvancedStats!$A:$AD,MATCH($A352,AdvancedStats!$B:$B,0),COLUMN()-15),INDEX(AdvancedStats!$A:$AD,MATCH($A352&amp;" NCAA",AdvancedStats!$B:$B,0),COLUMN()-15))</f>
        <v>7.9</v>
      </c>
      <c r="AP352" s="38">
        <f>IFERROR(INDEX(AdvancedStats!$A:$AD,MATCH($A352,AdvancedStats!$B:$B,0),COLUMN()-15),INDEX(AdvancedStats!$A:$AD,MATCH($A352&amp;" NCAA",AdvancedStats!$B:$B,0),COLUMN()-15))</f>
        <v>0.49199999999999999</v>
      </c>
      <c r="AQ352" s="38">
        <f>IFERROR(INDEX(AdvancedStats!$A:$AD,MATCH($A352,AdvancedStats!$B:$B,0),COLUMN()-15),INDEX(AdvancedStats!$A:$AD,MATCH($A352&amp;" NCAA",AdvancedStats!$B:$B,0),COLUMN()-15))</f>
        <v>18.600000000000001</v>
      </c>
      <c r="AR352" s="38">
        <f>IFERROR(INDEX(AdvancedStats!$A:$AD,MATCH($A352,AdvancedStats!$B:$B,0),COLUMN()-15),INDEX(AdvancedStats!$A:$AD,MATCH($A352&amp;" NCAA",AdvancedStats!$B:$B,0),COLUMN()-15))</f>
        <v>15.6</v>
      </c>
      <c r="AS352" s="38">
        <f>IFERROR(INDEX(AdvancedStats!$A:$AD,MATCH($A352,AdvancedStats!$B:$B,0),COLUMN()-15),INDEX(AdvancedStats!$A:$AD,MATCH($A352&amp;" NCAA",AdvancedStats!$B:$B,0),COLUMN()-15))</f>
        <v>0.28799999999999998</v>
      </c>
      <c r="AT352" s="39">
        <f>IFERROR(INDEX(AdvancedOpponentStats!$A:$AD,MATCH($A352,AdvancedOpponentStats!$B:$B,0),COLUMN()-27),INDEX(AdvancedOpponentStats!$A:$AD,MATCH($A352&amp;" NCAA",AdvancedOpponentStats!$B:$B,0),COLUMN()-27))</f>
        <v>106.9</v>
      </c>
      <c r="AU352" s="39">
        <f>IFERROR(INDEX(AdvancedOpponentStats!$A:$AD,MATCH($A352,AdvancedOpponentStats!$B:$B,0),COLUMN()-27),INDEX(AdvancedOpponentStats!$A:$AD,MATCH($A352&amp;" NCAA",AdvancedOpponentStats!$B:$B,0),COLUMN()-27))</f>
        <v>0.34499999999999997</v>
      </c>
      <c r="AV352" s="39">
        <f>IFERROR(INDEX(AdvancedOpponentStats!$A:$AD,MATCH($A352,AdvancedOpponentStats!$B:$B,0),COLUMN()-27),INDEX(AdvancedOpponentStats!$A:$AD,MATCH($A352&amp;" NCAA",AdvancedOpponentStats!$B:$B,0),COLUMN()-27))</f>
        <v>0.40699999999999997</v>
      </c>
      <c r="AW352" s="39">
        <f>IFERROR(INDEX(AdvancedOpponentStats!$A:$AD,MATCH($A352,AdvancedOpponentStats!$B:$B,0),COLUMN()-27),INDEX(AdvancedOpponentStats!$A:$AD,MATCH($A352&amp;" NCAA",AdvancedOpponentStats!$B:$B,0),COLUMN()-27))</f>
        <v>0.55100000000000005</v>
      </c>
      <c r="AX352" s="39">
        <f>IFERROR(INDEX(AdvancedOpponentStats!$A:$AD,MATCH($A352,AdvancedOpponentStats!$B:$B,0),COLUMN()-27),INDEX(AdvancedOpponentStats!$A:$AD,MATCH($A352&amp;" NCAA",AdvancedOpponentStats!$B:$B,0),COLUMN()-27))</f>
        <v>55.3</v>
      </c>
      <c r="AY352" s="39">
        <f>IFERROR(INDEX(AdvancedOpponentStats!$A:$AD,MATCH($A352,AdvancedOpponentStats!$B:$B,0),COLUMN()-27),INDEX(AdvancedOpponentStats!$A:$AD,MATCH($A352&amp;" NCAA",AdvancedOpponentStats!$B:$B,0),COLUMN()-27))</f>
        <v>56.5</v>
      </c>
      <c r="AZ352" s="39">
        <f>IFERROR(INDEX(AdvancedOpponentStats!$A:$AD,MATCH($A352,AdvancedOpponentStats!$B:$B,0),COLUMN()-27),INDEX(AdvancedOpponentStats!$A:$AD,MATCH($A352&amp;" NCAA",AdvancedOpponentStats!$B:$B,0),COLUMN()-27))</f>
        <v>9.6999999999999993</v>
      </c>
      <c r="BA352" s="39">
        <f>IFERROR(INDEX(AdvancedOpponentStats!$A:$AD,MATCH($A352,AdvancedOpponentStats!$B:$B,0),COLUMN()-27),INDEX(AdvancedOpponentStats!$A:$AD,MATCH($A352&amp;" NCAA",AdvancedOpponentStats!$B:$B,0),COLUMN()-27))</f>
        <v>9.4</v>
      </c>
      <c r="BB352" s="39">
        <f>IFERROR(INDEX(AdvancedOpponentStats!$A:$AD,MATCH($A352,AdvancedOpponentStats!$B:$B,0),COLUMN()-27),INDEX(AdvancedOpponentStats!$A:$AD,MATCH($A352&amp;" NCAA",AdvancedOpponentStats!$B:$B,0),COLUMN()-27))</f>
        <v>0.51400000000000001</v>
      </c>
      <c r="BC352" s="39">
        <f>IFERROR(INDEX(AdvancedOpponentStats!$A:$AD,MATCH($A352,AdvancedOpponentStats!$B:$B,0),COLUMN()-27),INDEX(AdvancedOpponentStats!$A:$AD,MATCH($A352&amp;" NCAA",AdvancedOpponentStats!$B:$B,0),COLUMN()-27))</f>
        <v>15.1</v>
      </c>
      <c r="BD352" s="39">
        <f>IFERROR(INDEX(AdvancedOpponentStats!$A:$AD,MATCH($A352,AdvancedOpponentStats!$B:$B,0),COLUMN()-27),INDEX(AdvancedOpponentStats!$A:$AD,MATCH($A352&amp;" NCAA",AdvancedOpponentStats!$B:$B,0),COLUMN()-27))</f>
        <v>28</v>
      </c>
      <c r="BE352" s="39">
        <f>IFERROR(INDEX(AdvancedOpponentStats!$A:$AD,MATCH($A352,AdvancedOpponentStats!$B:$B,0),COLUMN()-27),INDEX(AdvancedOpponentStats!$A:$AD,MATCH($A352&amp;" NCAA",AdvancedOpponentStats!$B:$B,0),COLUMN()-27))</f>
        <v>0.254</v>
      </c>
      <c r="BF352" s="41">
        <f>IFERROR(INDEX(TeamRankings!$A:$R,MATCH($A352,TeamRankings!$B:$B,0),COLUMN()-49),INDEX(TeamRankings!$A:$R,MATCH($A352&amp;" NCAA",TeamRankings!$B:$B,0),COLUMN()-49))</f>
        <v>-9.56</v>
      </c>
      <c r="BG352" s="41">
        <f>IFERROR(INDEX(TeamRankings!$A:$R,MATCH($A352,TeamRankings!$B:$B,0),COLUMN()-48),INDEX(TeamRankings!$A:$R,MATCH($A352&amp;" NCAA",TeamRankings!$B:$B,0),COLUMN()-48))</f>
        <v>0.21</v>
      </c>
      <c r="BH352" s="41">
        <f>IFERROR(INDEX(TeamRankings!$A:$R,MATCH($A352,TeamRankings!$B:$B,0),COLUMN()-47),INDEX(TeamRankings!$A:$R,MATCH($A352&amp;" NCAA",TeamRankings!$B:$B,0),COLUMN()-47))</f>
        <v>-6.51</v>
      </c>
      <c r="BI352" s="41">
        <f>IFERROR(INDEX(TeamRankings!$A:$R,MATCH($A352,TeamRankings!$B:$B,0),COLUMN()-47),INDEX(TeamRankings!$A:$R,MATCH($A352&amp;" NCAA",TeamRankings!$B:$B,0),COLUMN()-47))</f>
        <v>-3.22</v>
      </c>
      <c r="BJ352" s="41">
        <f>IFERROR(INDEX(TeamRankings!$A:$R,MATCH($A352,TeamRankings!$B:$B,0),COLUMN()-47),INDEX(TeamRankings!$A:$R,MATCH($A352&amp;" NCAA",TeamRankings!$B:$B,0),COLUMN()-47))</f>
        <v>-9.73</v>
      </c>
      <c r="BK352" s="41">
        <f>IFERROR(INDEX(TeamRankings!$A:$R,MATCH($A352,TeamRankings!$B:$B,0),COLUMN()-47),INDEX(TeamRankings!$A:$R,MATCH($A352&amp;" NCAA",TeamRankings!$B:$B,0),COLUMN()-47))</f>
        <v>93.41</v>
      </c>
      <c r="BL352" s="41">
        <f>IFERROR(INDEX(TeamRankings!$A:$R,MATCH($A352,TeamRankings!$B:$B,0),COLUMN()-47),INDEX(TeamRankings!$A:$R,MATCH($A352&amp;" NCAA",TeamRankings!$B:$B,0),COLUMN()-47))</f>
        <v>106.3</v>
      </c>
      <c r="BM352" s="41">
        <f>IFERROR(INDEX(TeamRankings!$A:$R,MATCH($A352,TeamRankings!$B:$B,0),COLUMN()-47),INDEX(TeamRankings!$A:$R,MATCH($A352&amp;" NCAA",TeamRankings!$B:$B,0),COLUMN()-47))</f>
        <v>-12.89</v>
      </c>
      <c r="BN352">
        <f t="shared" si="93"/>
        <v>316</v>
      </c>
      <c r="BO352">
        <f t="shared" si="94"/>
        <v>229</v>
      </c>
      <c r="BP352">
        <f t="shared" si="80"/>
        <v>65.78125</v>
      </c>
      <c r="BQ352" s="41" t="str">
        <f>INDEX(TeamRankings!$A:$R,MATCH($A352,TeamRankings!$B:$B,0),3)</f>
        <v>MWC</v>
      </c>
      <c r="BR352" s="40">
        <f t="shared" si="81"/>
        <v>-13.600000000000009</v>
      </c>
      <c r="BS352" s="40">
        <f t="shared" si="82"/>
        <v>5.4000000000000048E-2</v>
      </c>
      <c r="BT352" s="40">
        <f t="shared" si="83"/>
        <v>2.8000000000000025E-2</v>
      </c>
      <c r="BU352" s="40">
        <f t="shared" si="84"/>
        <v>-1.7000000000000015E-2</v>
      </c>
      <c r="BV352" s="40">
        <f t="shared" si="85"/>
        <v>-10.599999999999994</v>
      </c>
      <c r="BW352" s="40">
        <f t="shared" si="86"/>
        <v>-8.5</v>
      </c>
      <c r="BX352" s="40">
        <f t="shared" si="87"/>
        <v>-1.8999999999999995</v>
      </c>
      <c r="BY352" s="40">
        <f t="shared" si="88"/>
        <v>-1.5</v>
      </c>
      <c r="BZ352" s="40">
        <f t="shared" si="89"/>
        <v>-2.200000000000002E-2</v>
      </c>
      <c r="CA352" s="40">
        <f t="shared" si="90"/>
        <v>3.5000000000000018</v>
      </c>
      <c r="CB352" s="40">
        <f t="shared" si="91"/>
        <v>-12.4</v>
      </c>
      <c r="CC352" s="40">
        <f t="shared" si="92"/>
        <v>3.3999999999999975E-2</v>
      </c>
    </row>
    <row r="353" spans="1:81" x14ac:dyDescent="0.25">
      <c r="A353" t="s">
        <v>471</v>
      </c>
      <c r="B353">
        <f>IFERROR(INDEX(BasicStats!$A:$AH,MATCH($A353,BasicStats!$B:$B,0),COLUMN()+1),INDEX(BasicStats!$A:$AH,MATCH($A353&amp;" NCAA",BasicStats!$B:$B,0),COLUMN()+1))</f>
        <v>35</v>
      </c>
      <c r="C353">
        <f>IFERROR(INDEX(BasicStats!$A:$AH,MATCH($A353,BasicStats!$B:$B,0),COLUMN()+1),INDEX(BasicStats!$A:$AH,MATCH($A353&amp;" NCAA",BasicStats!$B:$B,0),COLUMN()+1))</f>
        <v>19</v>
      </c>
      <c r="D353">
        <f>IFERROR(INDEX(BasicStats!$A:$AH,MATCH($A353,BasicStats!$B:$B,0),COLUMN()+1),INDEX(BasicStats!$A:$AH,MATCH($A353&amp;" NCAA",BasicStats!$B:$B,0),COLUMN()+1))</f>
        <v>16</v>
      </c>
      <c r="E353">
        <f>IFERROR(INDEX(BasicStats!$A:$AH,MATCH($A353,BasicStats!$B:$B,0),COLUMN()+1),INDEX(BasicStats!$A:$AH,MATCH($A353&amp;" NCAA",BasicStats!$B:$B,0),COLUMN()+1))</f>
        <v>0.54300000000000004</v>
      </c>
      <c r="F353">
        <f>IFERROR(INDEX(BasicStats!$A:$AH,MATCH($A353,BasicStats!$B:$B,0),COLUMN()+1),INDEX(BasicStats!$A:$AH,MATCH($A353&amp;" NCAA",BasicStats!$B:$B,0),COLUMN()+1))</f>
        <v>9.67</v>
      </c>
      <c r="G353">
        <f>IFERROR(INDEX(BasicStats!$A:$AH,MATCH($A353,BasicStats!$B:$B,0),COLUMN()+1),INDEX(BasicStats!$A:$AH,MATCH($A353&amp;" NCAA",BasicStats!$B:$B,0),COLUMN()+1))</f>
        <v>8.1199999999999992</v>
      </c>
      <c r="H353">
        <f>IFERROR(INDEX(BasicStats!$A:$AH,MATCH($A353,BasicStats!$B:$B,0),COLUMN()+1),INDEX(BasicStats!$A:$AH,MATCH($A353&amp;" NCAA",BasicStats!$B:$B,0),COLUMN()+1))</f>
        <v>9</v>
      </c>
      <c r="I353">
        <f>IFERROR(INDEX(BasicStats!$A:$AH,MATCH($A353,BasicStats!$B:$B,0),COLUMN()+1),INDEX(BasicStats!$A:$AH,MATCH($A353&amp;" NCAA",BasicStats!$B:$B,0),COLUMN()+1))</f>
        <v>9</v>
      </c>
      <c r="J353">
        <f>IFERROR(INDEX(BasicStats!$A:$AH,MATCH($A353,BasicStats!$B:$B,0),COLUMN()+1),INDEX(BasicStats!$A:$AH,MATCH($A353&amp;" NCAA",BasicStats!$B:$B,0),COLUMN()+1))</f>
        <v>13</v>
      </c>
      <c r="K353">
        <f>IFERROR(INDEX(BasicStats!$A:$AH,MATCH($A353,BasicStats!$B:$B,0),COLUMN()+1),INDEX(BasicStats!$A:$AH,MATCH($A353&amp;" NCAA",BasicStats!$B:$B,0),COLUMN()+1))</f>
        <v>5</v>
      </c>
      <c r="L353">
        <f>IFERROR(INDEX(BasicStats!$A:$AH,MATCH($A353,BasicStats!$B:$B,0),COLUMN()+1),INDEX(BasicStats!$A:$AH,MATCH($A353&amp;" NCAA",BasicStats!$B:$B,0),COLUMN()+1))</f>
        <v>4</v>
      </c>
      <c r="M353">
        <f>IFERROR(INDEX(BasicStats!$A:$AH,MATCH($A353,BasicStats!$B:$B,0),COLUMN()+1),INDEX(BasicStats!$A:$AH,MATCH($A353&amp;" NCAA",BasicStats!$B:$B,0),COLUMN()+1))</f>
        <v>8</v>
      </c>
      <c r="N353">
        <f>IFERROR(INDEX(BasicStats!$A:$AH,MATCH($A353,BasicStats!$B:$B,0),COLUMN()+1),INDEX(BasicStats!$A:$AH,MATCH($A353&amp;" NCAA",BasicStats!$B:$B,0),COLUMN()+1))</f>
        <v>2526</v>
      </c>
      <c r="O353">
        <f>IFERROR(INDEX(BasicStats!$A:$AH,MATCH($A353,BasicStats!$B:$B,0),COLUMN()+1),INDEX(BasicStats!$A:$AH,MATCH($A353&amp;" NCAA",BasicStats!$B:$B,0),COLUMN()+1))</f>
        <v>2472</v>
      </c>
      <c r="P353">
        <f>IFERROR(INDEX(BasicStats!$A:$AH,MATCH($A353,BasicStats!$B:$B,0),COLUMN()+1),INDEX(BasicStats!$A:$AH,MATCH($A353&amp;" NCAA",BasicStats!$B:$B,0),COLUMN()+1))</f>
        <v>0</v>
      </c>
      <c r="Q353">
        <f>IFERROR(INDEX(BasicStats!$A:$AH,MATCH($A353,BasicStats!$B:$B,0),COLUMN()+1),INDEX(BasicStats!$A:$AH,MATCH($A353&amp;" NCAA",BasicStats!$B:$B,0),COLUMN()+1))</f>
        <v>1420</v>
      </c>
      <c r="R353">
        <f>IFERROR(INDEX(BasicStats!$A:$AH,MATCH($A353,BasicStats!$B:$B,0),COLUMN()+1),INDEX(BasicStats!$A:$AH,MATCH($A353&amp;" NCAA",BasicStats!$B:$B,0),COLUMN()+1))</f>
        <v>922</v>
      </c>
      <c r="S353">
        <f>IFERROR(INDEX(BasicStats!$A:$AH,MATCH($A353,BasicStats!$B:$B,0),COLUMN()+1),INDEX(BasicStats!$A:$AH,MATCH($A353&amp;" NCAA",BasicStats!$B:$B,0),COLUMN()+1))</f>
        <v>1977</v>
      </c>
      <c r="T353">
        <f>IFERROR(INDEX(BasicStats!$A:$AH,MATCH($A353,BasicStats!$B:$B,0),COLUMN()+1),INDEX(BasicStats!$A:$AH,MATCH($A353&amp;" NCAA",BasicStats!$B:$B,0),COLUMN()+1))</f>
        <v>0.46600000000000003</v>
      </c>
      <c r="U353">
        <f>IFERROR(INDEX(BasicStats!$A:$AH,MATCH($A353,BasicStats!$B:$B,0),COLUMN()+1),INDEX(BasicStats!$A:$AH,MATCH($A353&amp;" NCAA",BasicStats!$B:$B,0),COLUMN()+1))</f>
        <v>245</v>
      </c>
      <c r="V353">
        <f>IFERROR(INDEX(BasicStats!$A:$AH,MATCH($A353,BasicStats!$B:$B,0),COLUMN()+1),INDEX(BasicStats!$A:$AH,MATCH($A353&amp;" NCAA",BasicStats!$B:$B,0),COLUMN()+1))</f>
        <v>740</v>
      </c>
      <c r="W353">
        <f>IFERROR(INDEX(BasicStats!$A:$AH,MATCH($A353,BasicStats!$B:$B,0),COLUMN()+1),INDEX(BasicStats!$A:$AH,MATCH($A353&amp;" NCAA",BasicStats!$B:$B,0),COLUMN()+1))</f>
        <v>0.33100000000000002</v>
      </c>
      <c r="X353">
        <f>IFERROR(INDEX(BasicStats!$A:$AH,MATCH($A353,BasicStats!$B:$B,0),COLUMN()+1),INDEX(BasicStats!$A:$AH,MATCH($A353&amp;" NCAA",BasicStats!$B:$B,0),COLUMN()+1))</f>
        <v>437</v>
      </c>
      <c r="Y353">
        <f>IFERROR(INDEX(BasicStats!$A:$AH,MATCH($A353,BasicStats!$B:$B,0),COLUMN()+1),INDEX(BasicStats!$A:$AH,MATCH($A353&amp;" NCAA",BasicStats!$B:$B,0),COLUMN()+1))</f>
        <v>644</v>
      </c>
      <c r="Z353">
        <f>IFERROR(INDEX(BasicStats!$A:$AH,MATCH($A353,BasicStats!$B:$B,0),COLUMN()+1),INDEX(BasicStats!$A:$AH,MATCH($A353&amp;" NCAA",BasicStats!$B:$B,0),COLUMN()+1))</f>
        <v>0.67900000000000005</v>
      </c>
      <c r="AA353">
        <f>IFERROR(INDEX(BasicStats!$A:$AH,MATCH($A353,BasicStats!$B:$B,0),COLUMN()+1),INDEX(BasicStats!$A:$AH,MATCH($A353&amp;" NCAA",BasicStats!$B:$B,0),COLUMN()+1))</f>
        <v>371</v>
      </c>
      <c r="AB353">
        <f>IFERROR(INDEX(BasicStats!$A:$AH,MATCH($A353,BasicStats!$B:$B,0),COLUMN()+1),INDEX(BasicStats!$A:$AH,MATCH($A353&amp;" NCAA",BasicStats!$B:$B,0),COLUMN()+1))</f>
        <v>1282</v>
      </c>
      <c r="AC353">
        <f>IFERROR(INDEX(BasicStats!$A:$AH,MATCH($A353,BasicStats!$B:$B,0),COLUMN()+1),INDEX(BasicStats!$A:$AH,MATCH($A353&amp;" NCAA",BasicStats!$B:$B,0),COLUMN()+1))</f>
        <v>519</v>
      </c>
      <c r="AD353">
        <f>IFERROR(INDEX(BasicStats!$A:$AH,MATCH($A353,BasicStats!$B:$B,0),COLUMN()+1),INDEX(BasicStats!$A:$AH,MATCH($A353&amp;" NCAA",BasicStats!$B:$B,0),COLUMN()+1))</f>
        <v>190</v>
      </c>
      <c r="AE353">
        <f>IFERROR(INDEX(BasicStats!$A:$AH,MATCH($A353,BasicStats!$B:$B,0),COLUMN()+1),INDEX(BasicStats!$A:$AH,MATCH($A353&amp;" NCAA",BasicStats!$B:$B,0),COLUMN()+1))</f>
        <v>128</v>
      </c>
      <c r="AF353">
        <f>IFERROR(INDEX(BasicStats!$A:$AH,MATCH($A353,BasicStats!$B:$B,0),COLUMN()+1),INDEX(BasicStats!$A:$AH,MATCH($A353&amp;" NCAA",BasicStats!$B:$B,0),COLUMN()+1))</f>
        <v>450</v>
      </c>
      <c r="AG353" s="38">
        <f>IFERROR(INDEX(AdvancedStats!$A:$AD,MATCH($A353,AdvancedStats!$B:$B,0),COLUMN()-15),INDEX(AdvancedStats!$A:$AD,MATCH($A353&amp;" NCAA",AdvancedStats!$B:$B,0),COLUMN()-15))</f>
        <v>66.5</v>
      </c>
      <c r="AH353" s="38">
        <f>IFERROR(INDEX(AdvancedStats!$A:$AD,MATCH($A353,AdvancedStats!$B:$B,0),COLUMN()-15),INDEX(AdvancedStats!$A:$AD,MATCH($A353&amp;" NCAA",AdvancedStats!$B:$B,0),COLUMN()-15))</f>
        <v>107</v>
      </c>
      <c r="AI353" s="38">
        <f>IFERROR(INDEX(AdvancedStats!$A:$AD,MATCH($A353,AdvancedStats!$B:$B,0),COLUMN()-15),INDEX(AdvancedStats!$A:$AD,MATCH($A353&amp;" NCAA",AdvancedStats!$B:$B,0),COLUMN()-15))</f>
        <v>0.32600000000000001</v>
      </c>
      <c r="AJ353" s="38">
        <f>IFERROR(INDEX(AdvancedStats!$A:$AD,MATCH($A353,AdvancedStats!$B:$B,0),COLUMN()-15),INDEX(AdvancedStats!$A:$AD,MATCH($A353&amp;" NCAA",AdvancedStats!$B:$B,0),COLUMN()-15))</f>
        <v>0.374</v>
      </c>
      <c r="AK353" s="38">
        <f>IFERROR(INDEX(AdvancedStats!$A:$AD,MATCH($A353,AdvancedStats!$B:$B,0),COLUMN()-15),INDEX(AdvancedStats!$A:$AD,MATCH($A353&amp;" NCAA",AdvancedStats!$B:$B,0),COLUMN()-15))</f>
        <v>0.55300000000000005</v>
      </c>
      <c r="AL353" s="38">
        <f>IFERROR(INDEX(AdvancedStats!$A:$AD,MATCH($A353,AdvancedStats!$B:$B,0),COLUMN()-15),INDEX(AdvancedStats!$A:$AD,MATCH($A353&amp;" NCAA",AdvancedStats!$B:$B,0),COLUMN()-15))</f>
        <v>53.4</v>
      </c>
      <c r="AM353" s="38">
        <f>IFERROR(INDEX(AdvancedStats!$A:$AD,MATCH($A353,AdvancedStats!$B:$B,0),COLUMN()-15),INDEX(AdvancedStats!$A:$AD,MATCH($A353&amp;" NCAA",AdvancedStats!$B:$B,0),COLUMN()-15))</f>
        <v>56.3</v>
      </c>
      <c r="AN353" s="38">
        <f>IFERROR(INDEX(AdvancedStats!$A:$AD,MATCH($A353,AdvancedStats!$B:$B,0),COLUMN()-15),INDEX(AdvancedStats!$A:$AD,MATCH($A353&amp;" NCAA",AdvancedStats!$B:$B,0),COLUMN()-15))</f>
        <v>8.1</v>
      </c>
      <c r="AO353" s="38">
        <f>IFERROR(INDEX(AdvancedStats!$A:$AD,MATCH($A353,AdvancedStats!$B:$B,0),COLUMN()-15),INDEX(AdvancedStats!$A:$AD,MATCH($A353&amp;" NCAA",AdvancedStats!$B:$B,0),COLUMN()-15))</f>
        <v>10.6</v>
      </c>
      <c r="AP353" s="38">
        <f>IFERROR(INDEX(AdvancedStats!$A:$AD,MATCH($A353,AdvancedStats!$B:$B,0),COLUMN()-15),INDEX(AdvancedStats!$A:$AD,MATCH($A353&amp;" NCAA",AdvancedStats!$B:$B,0),COLUMN()-15))</f>
        <v>0.52800000000000002</v>
      </c>
      <c r="AQ353" s="38">
        <f>IFERROR(INDEX(AdvancedStats!$A:$AD,MATCH($A353,AdvancedStats!$B:$B,0),COLUMN()-15),INDEX(AdvancedStats!$A:$AD,MATCH($A353&amp;" NCAA",AdvancedStats!$B:$B,0),COLUMN()-15))</f>
        <v>16.5</v>
      </c>
      <c r="AR353" s="38">
        <f>IFERROR(INDEX(AdvancedStats!$A:$AD,MATCH($A353,AdvancedStats!$B:$B,0),COLUMN()-15),INDEX(AdvancedStats!$A:$AD,MATCH($A353&amp;" NCAA",AdvancedStats!$B:$B,0),COLUMN()-15))</f>
        <v>32.200000000000003</v>
      </c>
      <c r="AS353" s="38">
        <f>IFERROR(INDEX(AdvancedStats!$A:$AD,MATCH($A353,AdvancedStats!$B:$B,0),COLUMN()-15),INDEX(AdvancedStats!$A:$AD,MATCH($A353&amp;" NCAA",AdvancedStats!$B:$B,0),COLUMN()-15))</f>
        <v>0.221</v>
      </c>
      <c r="AT353" s="39">
        <f>IFERROR(INDEX(AdvancedOpponentStats!$A:$AD,MATCH($A353,AdvancedOpponentStats!$B:$B,0),COLUMN()-27),INDEX(AdvancedOpponentStats!$A:$AD,MATCH($A353&amp;" NCAA",AdvancedOpponentStats!$B:$B,0),COLUMN()-27))</f>
        <v>104.7</v>
      </c>
      <c r="AU353" s="39">
        <f>IFERROR(INDEX(AdvancedOpponentStats!$A:$AD,MATCH($A353,AdvancedOpponentStats!$B:$B,0),COLUMN()-27),INDEX(AdvancedOpponentStats!$A:$AD,MATCH($A353&amp;" NCAA",AdvancedOpponentStats!$B:$B,0),COLUMN()-27))</f>
        <v>0.249</v>
      </c>
      <c r="AV353" s="39">
        <f>IFERROR(INDEX(AdvancedOpponentStats!$A:$AD,MATCH($A353,AdvancedOpponentStats!$B:$B,0),COLUMN()-27),INDEX(AdvancedOpponentStats!$A:$AD,MATCH($A353&amp;" NCAA",AdvancedOpponentStats!$B:$B,0),COLUMN()-27))</f>
        <v>0.42199999999999999</v>
      </c>
      <c r="AW353" s="39">
        <f>IFERROR(INDEX(AdvancedOpponentStats!$A:$AD,MATCH($A353,AdvancedOpponentStats!$B:$B,0),COLUMN()-27),INDEX(AdvancedOpponentStats!$A:$AD,MATCH($A353&amp;" NCAA",AdvancedOpponentStats!$B:$B,0),COLUMN()-27))</f>
        <v>0.53100000000000003</v>
      </c>
      <c r="AX353" s="39">
        <f>IFERROR(INDEX(AdvancedOpponentStats!$A:$AD,MATCH($A353,AdvancedOpponentStats!$B:$B,0),COLUMN()-27),INDEX(AdvancedOpponentStats!$A:$AD,MATCH($A353&amp;" NCAA",AdvancedOpponentStats!$B:$B,0),COLUMN()-27))</f>
        <v>46.6</v>
      </c>
      <c r="AY353" s="39">
        <f>IFERROR(INDEX(AdvancedOpponentStats!$A:$AD,MATCH($A353,AdvancedOpponentStats!$B:$B,0),COLUMN()-27),INDEX(AdvancedOpponentStats!$A:$AD,MATCH($A353&amp;" NCAA",AdvancedOpponentStats!$B:$B,0),COLUMN()-27))</f>
        <v>55.6</v>
      </c>
      <c r="AZ353" s="39">
        <f>IFERROR(INDEX(AdvancedOpponentStats!$A:$AD,MATCH($A353,AdvancedOpponentStats!$B:$B,0),COLUMN()-27),INDEX(AdvancedOpponentStats!$A:$AD,MATCH($A353&amp;" NCAA",AdvancedOpponentStats!$B:$B,0),COLUMN()-27))</f>
        <v>10.199999999999999</v>
      </c>
      <c r="BA353" s="39">
        <f>IFERROR(INDEX(AdvancedOpponentStats!$A:$AD,MATCH($A353,AdvancedOpponentStats!$B:$B,0),COLUMN()-27),INDEX(AdvancedOpponentStats!$A:$AD,MATCH($A353&amp;" NCAA",AdvancedOpponentStats!$B:$B,0),COLUMN()-27))</f>
        <v>8.9</v>
      </c>
      <c r="BB353" s="39">
        <f>IFERROR(INDEX(AdvancedOpponentStats!$A:$AD,MATCH($A353,AdvancedOpponentStats!$B:$B,0),COLUMN()-27),INDEX(AdvancedOpponentStats!$A:$AD,MATCH($A353&amp;" NCAA",AdvancedOpponentStats!$B:$B,0),COLUMN()-27))</f>
        <v>0.50700000000000001</v>
      </c>
      <c r="BC353" s="39">
        <f>IFERROR(INDEX(AdvancedOpponentStats!$A:$AD,MATCH($A353,AdvancedOpponentStats!$B:$B,0),COLUMN()-27),INDEX(AdvancedOpponentStats!$A:$AD,MATCH($A353&amp;" NCAA",AdvancedOpponentStats!$B:$B,0),COLUMN()-27))</f>
        <v>13.7</v>
      </c>
      <c r="BD353" s="39">
        <f>IFERROR(INDEX(AdvancedOpponentStats!$A:$AD,MATCH($A353,AdvancedOpponentStats!$B:$B,0),COLUMN()-27),INDEX(AdvancedOpponentStats!$A:$AD,MATCH($A353&amp;" NCAA",AdvancedOpponentStats!$B:$B,0),COLUMN()-27))</f>
        <v>27.2</v>
      </c>
      <c r="BE353" s="39">
        <f>IFERROR(INDEX(AdvancedOpponentStats!$A:$AD,MATCH($A353,AdvancedOpponentStats!$B:$B,0),COLUMN()-27),INDEX(AdvancedOpponentStats!$A:$AD,MATCH($A353&amp;" NCAA",AdvancedOpponentStats!$B:$B,0),COLUMN()-27))</f>
        <v>0.17399999999999999</v>
      </c>
      <c r="BF353" s="41">
        <f>IFERROR(INDEX(TeamRankings!$A:$R,MATCH($A353,TeamRankings!$B:$B,0),COLUMN()-49),INDEX(TeamRankings!$A:$R,MATCH($A353&amp;" NCAA",TeamRankings!$B:$B,0),COLUMN()-49))</f>
        <v>1.54</v>
      </c>
      <c r="BG353" s="41">
        <f>IFERROR(INDEX(TeamRankings!$A:$R,MATCH($A353,TeamRankings!$B:$B,0),COLUMN()-48),INDEX(TeamRankings!$A:$R,MATCH($A353&amp;" NCAA",TeamRankings!$B:$B,0),COLUMN()-48))</f>
        <v>8.1199999999999992</v>
      </c>
      <c r="BH353" s="41">
        <f>IFERROR(INDEX(TeamRankings!$A:$R,MATCH($A353,TeamRankings!$B:$B,0),COLUMN()-47),INDEX(TeamRankings!$A:$R,MATCH($A353&amp;" NCAA",TeamRankings!$B:$B,0),COLUMN()-47))</f>
        <v>3.48</v>
      </c>
      <c r="BI353" s="41">
        <f>IFERROR(INDEX(TeamRankings!$A:$R,MATCH($A353,TeamRankings!$B:$B,0),COLUMN()-47),INDEX(TeamRankings!$A:$R,MATCH($A353&amp;" NCAA",TeamRankings!$B:$B,0),COLUMN()-47))</f>
        <v>6.18</v>
      </c>
      <c r="BJ353" s="41">
        <f>IFERROR(INDEX(TeamRankings!$A:$R,MATCH($A353,TeamRankings!$B:$B,0),COLUMN()-47),INDEX(TeamRankings!$A:$R,MATCH($A353&amp;" NCAA",TeamRankings!$B:$B,0),COLUMN()-47))</f>
        <v>9.67</v>
      </c>
      <c r="BK353" s="41">
        <f>IFERROR(INDEX(TeamRankings!$A:$R,MATCH($A353,TeamRankings!$B:$B,0),COLUMN()-47),INDEX(TeamRankings!$A:$R,MATCH($A353&amp;" NCAA",TeamRankings!$B:$B,0),COLUMN()-47))</f>
        <v>112.33</v>
      </c>
      <c r="BL353" s="41">
        <f>IFERROR(INDEX(TeamRankings!$A:$R,MATCH($A353,TeamRankings!$B:$B,0),COLUMN()-47),INDEX(TeamRankings!$A:$R,MATCH($A353&amp;" NCAA",TeamRankings!$B:$B,0),COLUMN()-47))</f>
        <v>98.07</v>
      </c>
      <c r="BM353" s="41">
        <f>IFERROR(INDEX(TeamRankings!$A:$R,MATCH($A353,TeamRankings!$B:$B,0),COLUMN()-47),INDEX(TeamRankings!$A:$R,MATCH($A353&amp;" NCAA",TeamRankings!$B:$B,0),COLUMN()-47))</f>
        <v>14.26</v>
      </c>
      <c r="BN353">
        <f t="shared" si="93"/>
        <v>41.5</v>
      </c>
      <c r="BO353">
        <f t="shared" si="94"/>
        <v>88</v>
      </c>
      <c r="BP353">
        <f t="shared" si="80"/>
        <v>72.171428571428578</v>
      </c>
      <c r="BQ353" s="41" t="str">
        <f>INDEX(TeamRankings!$A:$R,MATCH($A353,TeamRankings!$B:$B,0),3)</f>
        <v>Big East</v>
      </c>
      <c r="BR353" s="40">
        <f t="shared" si="81"/>
        <v>2.2999999999999972</v>
      </c>
      <c r="BS353" s="40">
        <f t="shared" si="82"/>
        <v>7.7000000000000013E-2</v>
      </c>
      <c r="BT353" s="40">
        <f t="shared" si="83"/>
        <v>-4.7999999999999987E-2</v>
      </c>
      <c r="BU353" s="40">
        <f t="shared" si="84"/>
        <v>2.200000000000002E-2</v>
      </c>
      <c r="BV353" s="40">
        <f t="shared" si="85"/>
        <v>6.7999999999999972</v>
      </c>
      <c r="BW353" s="40">
        <f t="shared" si="86"/>
        <v>0.69999999999999574</v>
      </c>
      <c r="BX353" s="40">
        <f t="shared" si="87"/>
        <v>-2.0999999999999996</v>
      </c>
      <c r="BY353" s="40">
        <f t="shared" si="88"/>
        <v>1.6999999999999993</v>
      </c>
      <c r="BZ353" s="40">
        <f t="shared" si="89"/>
        <v>2.1000000000000019E-2</v>
      </c>
      <c r="CA353" s="40">
        <f t="shared" si="90"/>
        <v>2.8000000000000007</v>
      </c>
      <c r="CB353" s="40">
        <f t="shared" si="91"/>
        <v>5.0000000000000036</v>
      </c>
      <c r="CC353" s="40">
        <f t="shared" si="92"/>
        <v>4.7000000000000014E-2</v>
      </c>
    </row>
    <row r="354" spans="1:81" x14ac:dyDescent="0.25">
      <c r="A354" t="s">
        <v>472</v>
      </c>
      <c r="B354">
        <f>IFERROR(INDEX(BasicStats!$A:$AH,MATCH($A354,BasicStats!$B:$B,0),COLUMN()+1),INDEX(BasicStats!$A:$AH,MATCH($A354&amp;" NCAA",BasicStats!$B:$B,0),COLUMN()+1))</f>
        <v>30</v>
      </c>
      <c r="C354">
        <f>IFERROR(INDEX(BasicStats!$A:$AH,MATCH($A354,BasicStats!$B:$B,0),COLUMN()+1),INDEX(BasicStats!$A:$AH,MATCH($A354&amp;" NCAA",BasicStats!$B:$B,0),COLUMN()+1))</f>
        <v>22</v>
      </c>
      <c r="D354">
        <f>IFERROR(INDEX(BasicStats!$A:$AH,MATCH($A354,BasicStats!$B:$B,0),COLUMN()+1),INDEX(BasicStats!$A:$AH,MATCH($A354&amp;" NCAA",BasicStats!$B:$B,0),COLUMN()+1))</f>
        <v>8</v>
      </c>
      <c r="E354">
        <f>IFERROR(INDEX(BasicStats!$A:$AH,MATCH($A354,BasicStats!$B:$B,0),COLUMN()+1),INDEX(BasicStats!$A:$AH,MATCH($A354&amp;" NCAA",BasicStats!$B:$B,0),COLUMN()+1))</f>
        <v>0.73299999999999998</v>
      </c>
      <c r="F354">
        <f>IFERROR(INDEX(BasicStats!$A:$AH,MATCH($A354,BasicStats!$B:$B,0),COLUMN()+1),INDEX(BasicStats!$A:$AH,MATCH($A354&amp;" NCAA",BasicStats!$B:$B,0),COLUMN()+1))</f>
        <v>5.55</v>
      </c>
      <c r="G354">
        <f>IFERROR(INDEX(BasicStats!$A:$AH,MATCH($A354,BasicStats!$B:$B,0),COLUMN()+1),INDEX(BasicStats!$A:$AH,MATCH($A354&amp;" NCAA",BasicStats!$B:$B,0),COLUMN()+1))</f>
        <v>-1.21</v>
      </c>
      <c r="H354">
        <f>IFERROR(INDEX(BasicStats!$A:$AH,MATCH($A354,BasicStats!$B:$B,0),COLUMN()+1),INDEX(BasicStats!$A:$AH,MATCH($A354&amp;" NCAA",BasicStats!$B:$B,0),COLUMN()+1))</f>
        <v>10</v>
      </c>
      <c r="I354">
        <f>IFERROR(INDEX(BasicStats!$A:$AH,MATCH($A354,BasicStats!$B:$B,0),COLUMN()+1),INDEX(BasicStats!$A:$AH,MATCH($A354&amp;" NCAA",BasicStats!$B:$B,0),COLUMN()+1))</f>
        <v>4</v>
      </c>
      <c r="J354">
        <f>IFERROR(INDEX(BasicStats!$A:$AH,MATCH($A354,BasicStats!$B:$B,0),COLUMN()+1),INDEX(BasicStats!$A:$AH,MATCH($A354&amp;" NCAA",BasicStats!$B:$B,0),COLUMN()+1))</f>
        <v>11</v>
      </c>
      <c r="K354">
        <f>IFERROR(INDEX(BasicStats!$A:$AH,MATCH($A354,BasicStats!$B:$B,0),COLUMN()+1),INDEX(BasicStats!$A:$AH,MATCH($A354&amp;" NCAA",BasicStats!$B:$B,0),COLUMN()+1))</f>
        <v>2</v>
      </c>
      <c r="L354">
        <f>IFERROR(INDEX(BasicStats!$A:$AH,MATCH($A354,BasicStats!$B:$B,0),COLUMN()+1),INDEX(BasicStats!$A:$AH,MATCH($A354&amp;" NCAA",BasicStats!$B:$B,0),COLUMN()+1))</f>
        <v>8</v>
      </c>
      <c r="M354">
        <f>IFERROR(INDEX(BasicStats!$A:$AH,MATCH($A354,BasicStats!$B:$B,0),COLUMN()+1),INDEX(BasicStats!$A:$AH,MATCH($A354&amp;" NCAA",BasicStats!$B:$B,0),COLUMN()+1))</f>
        <v>5</v>
      </c>
      <c r="N354">
        <f>IFERROR(INDEX(BasicStats!$A:$AH,MATCH($A354,BasicStats!$B:$B,0),COLUMN()+1),INDEX(BasicStats!$A:$AH,MATCH($A354&amp;" NCAA",BasicStats!$B:$B,0),COLUMN()+1))</f>
        <v>2427</v>
      </c>
      <c r="O354">
        <f>IFERROR(INDEX(BasicStats!$A:$AH,MATCH($A354,BasicStats!$B:$B,0),COLUMN()+1),INDEX(BasicStats!$A:$AH,MATCH($A354&amp;" NCAA",BasicStats!$B:$B,0),COLUMN()+1))</f>
        <v>2202</v>
      </c>
      <c r="P354">
        <f>IFERROR(INDEX(BasicStats!$A:$AH,MATCH($A354,BasicStats!$B:$B,0),COLUMN()+1),INDEX(BasicStats!$A:$AH,MATCH($A354&amp;" NCAA",BasicStats!$B:$B,0),COLUMN()+1))</f>
        <v>0</v>
      </c>
      <c r="Q354">
        <f>IFERROR(INDEX(BasicStats!$A:$AH,MATCH($A354,BasicStats!$B:$B,0),COLUMN()+1),INDEX(BasicStats!$A:$AH,MATCH($A354&amp;" NCAA",BasicStats!$B:$B,0),COLUMN()+1))</f>
        <v>1215</v>
      </c>
      <c r="R354">
        <f>IFERROR(INDEX(BasicStats!$A:$AH,MATCH($A354,BasicStats!$B:$B,0),COLUMN()+1),INDEX(BasicStats!$A:$AH,MATCH($A354&amp;" NCAA",BasicStats!$B:$B,0),COLUMN()+1))</f>
        <v>893</v>
      </c>
      <c r="S354">
        <f>IFERROR(INDEX(BasicStats!$A:$AH,MATCH($A354,BasicStats!$B:$B,0),COLUMN()+1),INDEX(BasicStats!$A:$AH,MATCH($A354&amp;" NCAA",BasicStats!$B:$B,0),COLUMN()+1))</f>
        <v>1812</v>
      </c>
      <c r="T354">
        <f>IFERROR(INDEX(BasicStats!$A:$AH,MATCH($A354,BasicStats!$B:$B,0),COLUMN()+1),INDEX(BasicStats!$A:$AH,MATCH($A354&amp;" NCAA",BasicStats!$B:$B,0),COLUMN()+1))</f>
        <v>0.49299999999999999</v>
      </c>
      <c r="U354">
        <f>IFERROR(INDEX(BasicStats!$A:$AH,MATCH($A354,BasicStats!$B:$B,0),COLUMN()+1),INDEX(BasicStats!$A:$AH,MATCH($A354&amp;" NCAA",BasicStats!$B:$B,0),COLUMN()+1))</f>
        <v>230</v>
      </c>
      <c r="V354">
        <f>IFERROR(INDEX(BasicStats!$A:$AH,MATCH($A354,BasicStats!$B:$B,0),COLUMN()+1),INDEX(BasicStats!$A:$AH,MATCH($A354&amp;" NCAA",BasicStats!$B:$B,0),COLUMN()+1))</f>
        <v>634</v>
      </c>
      <c r="W354">
        <f>IFERROR(INDEX(BasicStats!$A:$AH,MATCH($A354,BasicStats!$B:$B,0),COLUMN()+1),INDEX(BasicStats!$A:$AH,MATCH($A354&amp;" NCAA",BasicStats!$B:$B,0),COLUMN()+1))</f>
        <v>0.36299999999999999</v>
      </c>
      <c r="X354">
        <f>IFERROR(INDEX(BasicStats!$A:$AH,MATCH($A354,BasicStats!$B:$B,0),COLUMN()+1),INDEX(BasicStats!$A:$AH,MATCH($A354&amp;" NCAA",BasicStats!$B:$B,0),COLUMN()+1))</f>
        <v>411</v>
      </c>
      <c r="Y354">
        <f>IFERROR(INDEX(BasicStats!$A:$AH,MATCH($A354,BasicStats!$B:$B,0),COLUMN()+1),INDEX(BasicStats!$A:$AH,MATCH($A354&amp;" NCAA",BasicStats!$B:$B,0),COLUMN()+1))</f>
        <v>557</v>
      </c>
      <c r="Z354">
        <f>IFERROR(INDEX(BasicStats!$A:$AH,MATCH($A354,BasicStats!$B:$B,0),COLUMN()+1),INDEX(BasicStats!$A:$AH,MATCH($A354&amp;" NCAA",BasicStats!$B:$B,0),COLUMN()+1))</f>
        <v>0.73799999999999999</v>
      </c>
      <c r="AA354">
        <f>IFERROR(INDEX(BasicStats!$A:$AH,MATCH($A354,BasicStats!$B:$B,0),COLUMN()+1),INDEX(BasicStats!$A:$AH,MATCH($A354&amp;" NCAA",BasicStats!$B:$B,0),COLUMN()+1))</f>
        <v>259</v>
      </c>
      <c r="AB354">
        <f>IFERROR(INDEX(BasicStats!$A:$AH,MATCH($A354,BasicStats!$B:$B,0),COLUMN()+1),INDEX(BasicStats!$A:$AH,MATCH($A354&amp;" NCAA",BasicStats!$B:$B,0),COLUMN()+1))</f>
        <v>1157</v>
      </c>
      <c r="AC354">
        <f>IFERROR(INDEX(BasicStats!$A:$AH,MATCH($A354,BasicStats!$B:$B,0),COLUMN()+1),INDEX(BasicStats!$A:$AH,MATCH($A354&amp;" NCAA",BasicStats!$B:$B,0),COLUMN()+1))</f>
        <v>503</v>
      </c>
      <c r="AD354">
        <f>IFERROR(INDEX(BasicStats!$A:$AH,MATCH($A354,BasicStats!$B:$B,0),COLUMN()+1),INDEX(BasicStats!$A:$AH,MATCH($A354&amp;" NCAA",BasicStats!$B:$B,0),COLUMN()+1))</f>
        <v>177</v>
      </c>
      <c r="AE354">
        <f>IFERROR(INDEX(BasicStats!$A:$AH,MATCH($A354,BasicStats!$B:$B,0),COLUMN()+1),INDEX(BasicStats!$A:$AH,MATCH($A354&amp;" NCAA",BasicStats!$B:$B,0),COLUMN()+1))</f>
        <v>131</v>
      </c>
      <c r="AF354">
        <f>IFERROR(INDEX(BasicStats!$A:$AH,MATCH($A354,BasicStats!$B:$B,0),COLUMN()+1),INDEX(BasicStats!$A:$AH,MATCH($A354&amp;" NCAA",BasicStats!$B:$B,0),COLUMN()+1))</f>
        <v>392</v>
      </c>
      <c r="AG354" s="38">
        <f>IFERROR(INDEX(AdvancedStats!$A:$AD,MATCH($A354,AdvancedStats!$B:$B,0),COLUMN()-15),INDEX(AdvancedStats!$A:$AD,MATCH($A354&amp;" NCAA",AdvancedStats!$B:$B,0),COLUMN()-15))</f>
        <v>72.900000000000006</v>
      </c>
      <c r="AH354" s="38">
        <f>IFERROR(INDEX(AdvancedStats!$A:$AD,MATCH($A354,AdvancedStats!$B:$B,0),COLUMN()-15),INDEX(AdvancedStats!$A:$AD,MATCH($A354&amp;" NCAA",AdvancedStats!$B:$B,0),COLUMN()-15))</f>
        <v>109.7</v>
      </c>
      <c r="AI354" s="38">
        <f>IFERROR(INDEX(AdvancedStats!$A:$AD,MATCH($A354,AdvancedStats!$B:$B,0),COLUMN()-15),INDEX(AdvancedStats!$A:$AD,MATCH($A354&amp;" NCAA",AdvancedStats!$B:$B,0),COLUMN()-15))</f>
        <v>0.307</v>
      </c>
      <c r="AJ354" s="38">
        <f>IFERROR(INDEX(AdvancedStats!$A:$AD,MATCH($A354,AdvancedStats!$B:$B,0),COLUMN()-15),INDEX(AdvancedStats!$A:$AD,MATCH($A354&amp;" NCAA",AdvancedStats!$B:$B,0),COLUMN()-15))</f>
        <v>0.35</v>
      </c>
      <c r="AK354" s="38">
        <f>IFERROR(INDEX(AdvancedStats!$A:$AD,MATCH($A354,AdvancedStats!$B:$B,0),COLUMN()-15),INDEX(AdvancedStats!$A:$AD,MATCH($A354&amp;" NCAA",AdvancedStats!$B:$B,0),COLUMN()-15))</f>
        <v>0.58399999999999996</v>
      </c>
      <c r="AL354" s="38">
        <f>IFERROR(INDEX(AdvancedStats!$A:$AD,MATCH($A354,AdvancedStats!$B:$B,0),COLUMN()-15),INDEX(AdvancedStats!$A:$AD,MATCH($A354&amp;" NCAA",AdvancedStats!$B:$B,0),COLUMN()-15))</f>
        <v>52.9</v>
      </c>
      <c r="AM354" s="38">
        <f>IFERROR(INDEX(AdvancedStats!$A:$AD,MATCH($A354,AdvancedStats!$B:$B,0),COLUMN()-15),INDEX(AdvancedStats!$A:$AD,MATCH($A354&amp;" NCAA",AdvancedStats!$B:$B,0),COLUMN()-15))</f>
        <v>56.3</v>
      </c>
      <c r="AN354" s="38">
        <f>IFERROR(INDEX(AdvancedStats!$A:$AD,MATCH($A354,AdvancedStats!$B:$B,0),COLUMN()-15),INDEX(AdvancedStats!$A:$AD,MATCH($A354&amp;" NCAA",AdvancedStats!$B:$B,0),COLUMN()-15))</f>
        <v>8</v>
      </c>
      <c r="AO354" s="38">
        <f>IFERROR(INDEX(AdvancedStats!$A:$AD,MATCH($A354,AdvancedStats!$B:$B,0),COLUMN()-15),INDEX(AdvancedStats!$A:$AD,MATCH($A354&amp;" NCAA",AdvancedStats!$B:$B,0),COLUMN()-15))</f>
        <v>11.2</v>
      </c>
      <c r="AP354" s="38">
        <f>IFERROR(INDEX(AdvancedStats!$A:$AD,MATCH($A354,AdvancedStats!$B:$B,0),COLUMN()-15),INDEX(AdvancedStats!$A:$AD,MATCH($A354&amp;" NCAA",AdvancedStats!$B:$B,0),COLUMN()-15))</f>
        <v>0.55600000000000005</v>
      </c>
      <c r="AQ354" s="38">
        <f>IFERROR(INDEX(AdvancedStats!$A:$AD,MATCH($A354,AdvancedStats!$B:$B,0),COLUMN()-15),INDEX(AdvancedStats!$A:$AD,MATCH($A354&amp;" NCAA",AdvancedStats!$B:$B,0),COLUMN()-15))</f>
        <v>15.9</v>
      </c>
      <c r="AR354" s="38">
        <f>IFERROR(INDEX(AdvancedStats!$A:$AD,MATCH($A354,AdvancedStats!$B:$B,0),COLUMN()-15),INDEX(AdvancedStats!$A:$AD,MATCH($A354&amp;" NCAA",AdvancedStats!$B:$B,0),COLUMN()-15))</f>
        <v>25.8</v>
      </c>
      <c r="AS354" s="38">
        <f>IFERROR(INDEX(AdvancedStats!$A:$AD,MATCH($A354,AdvancedStats!$B:$B,0),COLUMN()-15),INDEX(AdvancedStats!$A:$AD,MATCH($A354&amp;" NCAA",AdvancedStats!$B:$B,0),COLUMN()-15))</f>
        <v>0.22700000000000001</v>
      </c>
      <c r="AT354" s="39">
        <f>IFERROR(INDEX(AdvancedOpponentStats!$A:$AD,MATCH($A354,AdvancedOpponentStats!$B:$B,0),COLUMN()-27),INDEX(AdvancedOpponentStats!$A:$AD,MATCH($A354&amp;" NCAA",AdvancedOpponentStats!$B:$B,0),COLUMN()-27))</f>
        <v>99.5</v>
      </c>
      <c r="AU354" s="39">
        <f>IFERROR(INDEX(AdvancedOpponentStats!$A:$AD,MATCH($A354,AdvancedOpponentStats!$B:$B,0),COLUMN()-27),INDEX(AdvancedOpponentStats!$A:$AD,MATCH($A354&amp;" NCAA",AdvancedOpponentStats!$B:$B,0),COLUMN()-27))</f>
        <v>0.30499999999999999</v>
      </c>
      <c r="AV354" s="39">
        <f>IFERROR(INDEX(AdvancedOpponentStats!$A:$AD,MATCH($A354,AdvancedOpponentStats!$B:$B,0),COLUMN()-27),INDEX(AdvancedOpponentStats!$A:$AD,MATCH($A354&amp;" NCAA",AdvancedOpponentStats!$B:$B,0),COLUMN()-27))</f>
        <v>0.38</v>
      </c>
      <c r="AW354" s="39">
        <f>IFERROR(INDEX(AdvancedOpponentStats!$A:$AD,MATCH($A354,AdvancedOpponentStats!$B:$B,0),COLUMN()-27),INDEX(AdvancedOpponentStats!$A:$AD,MATCH($A354&amp;" NCAA",AdvancedOpponentStats!$B:$B,0),COLUMN()-27))</f>
        <v>0.50900000000000001</v>
      </c>
      <c r="AX354" s="39">
        <f>IFERROR(INDEX(AdvancedOpponentStats!$A:$AD,MATCH($A354,AdvancedOpponentStats!$B:$B,0),COLUMN()-27),INDEX(AdvancedOpponentStats!$A:$AD,MATCH($A354&amp;" NCAA",AdvancedOpponentStats!$B:$B,0),COLUMN()-27))</f>
        <v>47.1</v>
      </c>
      <c r="AY354" s="39">
        <f>IFERROR(INDEX(AdvancedOpponentStats!$A:$AD,MATCH($A354,AdvancedOpponentStats!$B:$B,0),COLUMN()-27),INDEX(AdvancedOpponentStats!$A:$AD,MATCH($A354&amp;" NCAA",AdvancedOpponentStats!$B:$B,0),COLUMN()-27))</f>
        <v>48.9</v>
      </c>
      <c r="AZ354" s="39">
        <f>IFERROR(INDEX(AdvancedOpponentStats!$A:$AD,MATCH($A354,AdvancedOpponentStats!$B:$B,0),COLUMN()-27),INDEX(AdvancedOpponentStats!$A:$AD,MATCH($A354&amp;" NCAA",AdvancedOpponentStats!$B:$B,0),COLUMN()-27))</f>
        <v>9.5</v>
      </c>
      <c r="BA354" s="39">
        <f>IFERROR(INDEX(AdvancedOpponentStats!$A:$AD,MATCH($A354,AdvancedOpponentStats!$B:$B,0),COLUMN()-27),INDEX(AdvancedOpponentStats!$A:$AD,MATCH($A354&amp;" NCAA",AdvancedOpponentStats!$B:$B,0),COLUMN()-27))</f>
        <v>7.9</v>
      </c>
      <c r="BB354" s="39">
        <f>IFERROR(INDEX(AdvancedOpponentStats!$A:$AD,MATCH($A354,AdvancedOpponentStats!$B:$B,0),COLUMN()-27),INDEX(AdvancedOpponentStats!$A:$AD,MATCH($A354&amp;" NCAA",AdvancedOpponentStats!$B:$B,0),COLUMN()-27))</f>
        <v>0.47099999999999997</v>
      </c>
      <c r="BC354" s="39">
        <f>IFERROR(INDEX(AdvancedOpponentStats!$A:$AD,MATCH($A354,AdvancedOpponentStats!$B:$B,0),COLUMN()-27),INDEX(AdvancedOpponentStats!$A:$AD,MATCH($A354&amp;" NCAA",AdvancedOpponentStats!$B:$B,0),COLUMN()-27))</f>
        <v>13.5</v>
      </c>
      <c r="BD354" s="39">
        <f>IFERROR(INDEX(AdvancedOpponentStats!$A:$AD,MATCH($A354,AdvancedOpponentStats!$B:$B,0),COLUMN()-27),INDEX(AdvancedOpponentStats!$A:$AD,MATCH($A354&amp;" NCAA",AdvancedOpponentStats!$B:$B,0),COLUMN()-27))</f>
        <v>24.1</v>
      </c>
      <c r="BE354" s="39">
        <f>IFERROR(INDEX(AdvancedOpponentStats!$A:$AD,MATCH($A354,AdvancedOpponentStats!$B:$B,0),COLUMN()-27),INDEX(AdvancedOpponentStats!$A:$AD,MATCH($A354&amp;" NCAA",AdvancedOpponentStats!$B:$B,0),COLUMN()-27))</f>
        <v>0.223</v>
      </c>
      <c r="BF354" s="41">
        <f>IFERROR(INDEX(TeamRankings!$A:$R,MATCH($A354,TeamRankings!$B:$B,0),COLUMN()-49),INDEX(TeamRankings!$A:$R,MATCH($A354&amp;" NCAA",TeamRankings!$B:$B,0),COLUMN()-49))</f>
        <v>7.5</v>
      </c>
      <c r="BG354" s="41">
        <f>IFERROR(INDEX(TeamRankings!$A:$R,MATCH($A354,TeamRankings!$B:$B,0),COLUMN()-48),INDEX(TeamRankings!$A:$R,MATCH($A354&amp;" NCAA",TeamRankings!$B:$B,0),COLUMN()-48))</f>
        <v>-1.21</v>
      </c>
      <c r="BH354" s="41">
        <f>IFERROR(INDEX(TeamRankings!$A:$R,MATCH($A354,TeamRankings!$B:$B,0),COLUMN()-47),INDEX(TeamRankings!$A:$R,MATCH($A354&amp;" NCAA",TeamRankings!$B:$B,0),COLUMN()-47))</f>
        <v>7.98</v>
      </c>
      <c r="BI354" s="41">
        <f>IFERROR(INDEX(TeamRankings!$A:$R,MATCH($A354,TeamRankings!$B:$B,0),COLUMN()-47),INDEX(TeamRankings!$A:$R,MATCH($A354&amp;" NCAA",TeamRankings!$B:$B,0),COLUMN()-47))</f>
        <v>-2.4300000000000002</v>
      </c>
      <c r="BJ354" s="41">
        <f>IFERROR(INDEX(TeamRankings!$A:$R,MATCH($A354,TeamRankings!$B:$B,0),COLUMN()-47),INDEX(TeamRankings!$A:$R,MATCH($A354&amp;" NCAA",TeamRankings!$B:$B,0),COLUMN()-47))</f>
        <v>5.55</v>
      </c>
      <c r="BK354" s="41">
        <f>IFERROR(INDEX(TeamRankings!$A:$R,MATCH($A354,TeamRankings!$B:$B,0),COLUMN()-47),INDEX(TeamRankings!$A:$R,MATCH($A354&amp;" NCAA",TeamRankings!$B:$B,0),COLUMN()-47))</f>
        <v>109.84</v>
      </c>
      <c r="BL354" s="41">
        <f>IFERROR(INDEX(TeamRankings!$A:$R,MATCH($A354,TeamRankings!$B:$B,0),COLUMN()-47),INDEX(TeamRankings!$A:$R,MATCH($A354&amp;" NCAA",TeamRankings!$B:$B,0),COLUMN()-47))</f>
        <v>101.81</v>
      </c>
      <c r="BM354" s="41">
        <f>IFERROR(INDEX(TeamRankings!$A:$R,MATCH($A354,TeamRankings!$B:$B,0),COLUMN()-47),INDEX(TeamRankings!$A:$R,MATCH($A354&amp;" NCAA",TeamRankings!$B:$B,0),COLUMN()-47))</f>
        <v>8.0299999999999994</v>
      </c>
      <c r="BN354">
        <f t="shared" si="93"/>
        <v>71</v>
      </c>
      <c r="BO354">
        <f t="shared" si="94"/>
        <v>143.5</v>
      </c>
      <c r="BP354">
        <f t="shared" si="80"/>
        <v>80.900000000000006</v>
      </c>
      <c r="BQ354" s="41" t="str">
        <f>INDEX(TeamRankings!$A:$R,MATCH($A354,TeamRankings!$B:$B,0),3)</f>
        <v>Ivy</v>
      </c>
      <c r="BR354" s="40">
        <f t="shared" si="81"/>
        <v>10.200000000000003</v>
      </c>
      <c r="BS354" s="40">
        <f t="shared" si="82"/>
        <v>2.0000000000000018E-3</v>
      </c>
      <c r="BT354" s="40">
        <f t="shared" si="83"/>
        <v>-3.0000000000000027E-2</v>
      </c>
      <c r="BU354" s="40">
        <f t="shared" si="84"/>
        <v>7.4999999999999956E-2</v>
      </c>
      <c r="BV354" s="40">
        <f t="shared" si="85"/>
        <v>5.7999999999999972</v>
      </c>
      <c r="BW354" s="40">
        <f t="shared" si="86"/>
        <v>7.3999999999999986</v>
      </c>
      <c r="BX354" s="40">
        <f t="shared" si="87"/>
        <v>-1.5</v>
      </c>
      <c r="BY354" s="40">
        <f t="shared" si="88"/>
        <v>3.2999999999999989</v>
      </c>
      <c r="BZ354" s="40">
        <f t="shared" si="89"/>
        <v>8.5000000000000075E-2</v>
      </c>
      <c r="CA354" s="40">
        <f t="shared" si="90"/>
        <v>2.4000000000000004</v>
      </c>
      <c r="CB354" s="40">
        <f t="shared" si="91"/>
        <v>1.6999999999999993</v>
      </c>
      <c r="CC354" s="40">
        <f t="shared" si="92"/>
        <v>4.0000000000000036E-3</v>
      </c>
    </row>
    <row r="355" spans="1:81" x14ac:dyDescent="0.25">
      <c r="A355" t="s">
        <v>473</v>
      </c>
      <c r="B355">
        <f>IFERROR(INDEX(BasicStats!$A:$AH,MATCH($A355,BasicStats!$B:$B,0),COLUMN()+1),INDEX(BasicStats!$A:$AH,MATCH($A355&amp;" NCAA",BasicStats!$B:$B,0),COLUMN()+1))</f>
        <v>32</v>
      </c>
      <c r="C355">
        <f>IFERROR(INDEX(BasicStats!$A:$AH,MATCH($A355,BasicStats!$B:$B,0),COLUMN()+1),INDEX(BasicStats!$A:$AH,MATCH($A355&amp;" NCAA",BasicStats!$B:$B,0),COLUMN()+1))</f>
        <v>12</v>
      </c>
      <c r="D355">
        <f>IFERROR(INDEX(BasicStats!$A:$AH,MATCH($A355,BasicStats!$B:$B,0),COLUMN()+1),INDEX(BasicStats!$A:$AH,MATCH($A355&amp;" NCAA",BasicStats!$B:$B,0),COLUMN()+1))</f>
        <v>20</v>
      </c>
      <c r="E355">
        <f>IFERROR(INDEX(BasicStats!$A:$AH,MATCH($A355,BasicStats!$B:$B,0),COLUMN()+1),INDEX(BasicStats!$A:$AH,MATCH($A355&amp;" NCAA",BasicStats!$B:$B,0),COLUMN()+1))</f>
        <v>0.375</v>
      </c>
      <c r="F355">
        <f>IFERROR(INDEX(BasicStats!$A:$AH,MATCH($A355,BasicStats!$B:$B,0),COLUMN()+1),INDEX(BasicStats!$A:$AH,MATCH($A355&amp;" NCAA",BasicStats!$B:$B,0),COLUMN()+1))</f>
        <v>-7.64</v>
      </c>
      <c r="G355">
        <f>IFERROR(INDEX(BasicStats!$A:$AH,MATCH($A355,BasicStats!$B:$B,0),COLUMN()+1),INDEX(BasicStats!$A:$AH,MATCH($A355&amp;" NCAA",BasicStats!$B:$B,0),COLUMN()+1))</f>
        <v>-1.91</v>
      </c>
      <c r="H355">
        <f>IFERROR(INDEX(BasicStats!$A:$AH,MATCH($A355,BasicStats!$B:$B,0),COLUMN()+1),INDEX(BasicStats!$A:$AH,MATCH($A355&amp;" NCAA",BasicStats!$B:$B,0),COLUMN()+1))</f>
        <v>8</v>
      </c>
      <c r="I355">
        <f>IFERROR(INDEX(BasicStats!$A:$AH,MATCH($A355,BasicStats!$B:$B,0),COLUMN()+1),INDEX(BasicStats!$A:$AH,MATCH($A355&amp;" NCAA",BasicStats!$B:$B,0),COLUMN()+1))</f>
        <v>10</v>
      </c>
      <c r="J355">
        <f>IFERROR(INDEX(BasicStats!$A:$AH,MATCH($A355,BasicStats!$B:$B,0),COLUMN()+1),INDEX(BasicStats!$A:$AH,MATCH($A355&amp;" NCAA",BasicStats!$B:$B,0),COLUMN()+1))</f>
        <v>6</v>
      </c>
      <c r="K355">
        <f>IFERROR(INDEX(BasicStats!$A:$AH,MATCH($A355,BasicStats!$B:$B,0),COLUMN()+1),INDEX(BasicStats!$A:$AH,MATCH($A355&amp;" NCAA",BasicStats!$B:$B,0),COLUMN()+1))</f>
        <v>7</v>
      </c>
      <c r="L355">
        <f>IFERROR(INDEX(BasicStats!$A:$AH,MATCH($A355,BasicStats!$B:$B,0),COLUMN()+1),INDEX(BasicStats!$A:$AH,MATCH($A355&amp;" NCAA",BasicStats!$B:$B,0),COLUMN()+1))</f>
        <v>5</v>
      </c>
      <c r="M355">
        <f>IFERROR(INDEX(BasicStats!$A:$AH,MATCH($A355,BasicStats!$B:$B,0),COLUMN()+1),INDEX(BasicStats!$A:$AH,MATCH($A355&amp;" NCAA",BasicStats!$B:$B,0),COLUMN()+1))</f>
        <v>11</v>
      </c>
      <c r="N355">
        <f>IFERROR(INDEX(BasicStats!$A:$AH,MATCH($A355,BasicStats!$B:$B,0),COLUMN()+1),INDEX(BasicStats!$A:$AH,MATCH($A355&amp;" NCAA",BasicStats!$B:$B,0),COLUMN()+1))</f>
        <v>2415</v>
      </c>
      <c r="O355">
        <f>IFERROR(INDEX(BasicStats!$A:$AH,MATCH($A355,BasicStats!$B:$B,0),COLUMN()+1),INDEX(BasicStats!$A:$AH,MATCH($A355&amp;" NCAA",BasicStats!$B:$B,0),COLUMN()+1))</f>
        <v>2526</v>
      </c>
      <c r="P355">
        <f>IFERROR(INDEX(BasicStats!$A:$AH,MATCH($A355,BasicStats!$B:$B,0),COLUMN()+1),INDEX(BasicStats!$A:$AH,MATCH($A355&amp;" NCAA",BasicStats!$B:$B,0),COLUMN()+1))</f>
        <v>0</v>
      </c>
      <c r="Q355">
        <f>IFERROR(INDEX(BasicStats!$A:$AH,MATCH($A355,BasicStats!$B:$B,0),COLUMN()+1),INDEX(BasicStats!$A:$AH,MATCH($A355&amp;" NCAA",BasicStats!$B:$B,0),COLUMN()+1))</f>
        <v>1305</v>
      </c>
      <c r="R355">
        <f>IFERROR(INDEX(BasicStats!$A:$AH,MATCH($A355,BasicStats!$B:$B,0),COLUMN()+1),INDEX(BasicStats!$A:$AH,MATCH($A355&amp;" NCAA",BasicStats!$B:$B,0),COLUMN()+1))</f>
        <v>879</v>
      </c>
      <c r="S355">
        <f>IFERROR(INDEX(BasicStats!$A:$AH,MATCH($A355,BasicStats!$B:$B,0),COLUMN()+1),INDEX(BasicStats!$A:$AH,MATCH($A355&amp;" NCAA",BasicStats!$B:$B,0),COLUMN()+1))</f>
        <v>2059</v>
      </c>
      <c r="T355">
        <f>IFERROR(INDEX(BasicStats!$A:$AH,MATCH($A355,BasicStats!$B:$B,0),COLUMN()+1),INDEX(BasicStats!$A:$AH,MATCH($A355&amp;" NCAA",BasicStats!$B:$B,0),COLUMN()+1))</f>
        <v>0.42699999999999999</v>
      </c>
      <c r="U355">
        <f>IFERROR(INDEX(BasicStats!$A:$AH,MATCH($A355,BasicStats!$B:$B,0),COLUMN()+1),INDEX(BasicStats!$A:$AH,MATCH($A355&amp;" NCAA",BasicStats!$B:$B,0),COLUMN()+1))</f>
        <v>303</v>
      </c>
      <c r="V355">
        <f>IFERROR(INDEX(BasicStats!$A:$AH,MATCH($A355,BasicStats!$B:$B,0),COLUMN()+1),INDEX(BasicStats!$A:$AH,MATCH($A355&amp;" NCAA",BasicStats!$B:$B,0),COLUMN()+1))</f>
        <v>893</v>
      </c>
      <c r="W355">
        <f>IFERROR(INDEX(BasicStats!$A:$AH,MATCH($A355,BasicStats!$B:$B,0),COLUMN()+1),INDEX(BasicStats!$A:$AH,MATCH($A355&amp;" NCAA",BasicStats!$B:$B,0),COLUMN()+1))</f>
        <v>0.33900000000000002</v>
      </c>
      <c r="X355">
        <f>IFERROR(INDEX(BasicStats!$A:$AH,MATCH($A355,BasicStats!$B:$B,0),COLUMN()+1),INDEX(BasicStats!$A:$AH,MATCH($A355&amp;" NCAA",BasicStats!$B:$B,0),COLUMN()+1))</f>
        <v>354</v>
      </c>
      <c r="Y355">
        <f>IFERROR(INDEX(BasicStats!$A:$AH,MATCH($A355,BasicStats!$B:$B,0),COLUMN()+1),INDEX(BasicStats!$A:$AH,MATCH($A355&amp;" NCAA",BasicStats!$B:$B,0),COLUMN()+1))</f>
        <v>505</v>
      </c>
      <c r="Z355">
        <f>IFERROR(INDEX(BasicStats!$A:$AH,MATCH($A355,BasicStats!$B:$B,0),COLUMN()+1),INDEX(BasicStats!$A:$AH,MATCH($A355&amp;" NCAA",BasicStats!$B:$B,0),COLUMN()+1))</f>
        <v>0.70099999999999996</v>
      </c>
      <c r="AA355">
        <f>IFERROR(INDEX(BasicStats!$A:$AH,MATCH($A355,BasicStats!$B:$B,0),COLUMN()+1),INDEX(BasicStats!$A:$AH,MATCH($A355&amp;" NCAA",BasicStats!$B:$B,0),COLUMN()+1))</f>
        <v>418</v>
      </c>
      <c r="AB355">
        <f>IFERROR(INDEX(BasicStats!$A:$AH,MATCH($A355,BasicStats!$B:$B,0),COLUMN()+1),INDEX(BasicStats!$A:$AH,MATCH($A355&amp;" NCAA",BasicStats!$B:$B,0),COLUMN()+1))</f>
        <v>1209</v>
      </c>
      <c r="AC355">
        <f>IFERROR(INDEX(BasicStats!$A:$AH,MATCH($A355,BasicStats!$B:$B,0),COLUMN()+1),INDEX(BasicStats!$A:$AH,MATCH($A355&amp;" NCAA",BasicStats!$B:$B,0),COLUMN()+1))</f>
        <v>449</v>
      </c>
      <c r="AD355">
        <f>IFERROR(INDEX(BasicStats!$A:$AH,MATCH($A355,BasicStats!$B:$B,0),COLUMN()+1),INDEX(BasicStats!$A:$AH,MATCH($A355&amp;" NCAA",BasicStats!$B:$B,0),COLUMN()+1))</f>
        <v>210</v>
      </c>
      <c r="AE355">
        <f>IFERROR(INDEX(BasicStats!$A:$AH,MATCH($A355,BasicStats!$B:$B,0),COLUMN()+1),INDEX(BasicStats!$A:$AH,MATCH($A355&amp;" NCAA",BasicStats!$B:$B,0),COLUMN()+1))</f>
        <v>115</v>
      </c>
      <c r="AF355">
        <f>IFERROR(INDEX(BasicStats!$A:$AH,MATCH($A355,BasicStats!$B:$B,0),COLUMN()+1),INDEX(BasicStats!$A:$AH,MATCH($A355&amp;" NCAA",BasicStats!$B:$B,0),COLUMN()+1))</f>
        <v>423</v>
      </c>
      <c r="AG355" s="38">
        <f>IFERROR(INDEX(AdvancedStats!$A:$AD,MATCH($A355,AdvancedStats!$B:$B,0),COLUMN()-15),INDEX(AdvancedStats!$A:$AD,MATCH($A355&amp;" NCAA",AdvancedStats!$B:$B,0),COLUMN()-15))</f>
        <v>70.599999999999994</v>
      </c>
      <c r="AH355" s="38">
        <f>IFERROR(INDEX(AdvancedStats!$A:$AD,MATCH($A355,AdvancedStats!$B:$B,0),COLUMN()-15),INDEX(AdvancedStats!$A:$AD,MATCH($A355&amp;" NCAA",AdvancedStats!$B:$B,0),COLUMN()-15))</f>
        <v>104.8</v>
      </c>
      <c r="AI355" s="38">
        <f>IFERROR(INDEX(AdvancedStats!$A:$AD,MATCH($A355,AdvancedStats!$B:$B,0),COLUMN()-15),INDEX(AdvancedStats!$A:$AD,MATCH($A355&amp;" NCAA",AdvancedStats!$B:$B,0),COLUMN()-15))</f>
        <v>0.245</v>
      </c>
      <c r="AJ355" s="38">
        <f>IFERROR(INDEX(AdvancedStats!$A:$AD,MATCH($A355,AdvancedStats!$B:$B,0),COLUMN()-15),INDEX(AdvancedStats!$A:$AD,MATCH($A355&amp;" NCAA",AdvancedStats!$B:$B,0),COLUMN()-15))</f>
        <v>0.434</v>
      </c>
      <c r="AK355" s="38">
        <f>IFERROR(INDEX(AdvancedStats!$A:$AD,MATCH($A355,AdvancedStats!$B:$B,0),COLUMN()-15),INDEX(AdvancedStats!$A:$AD,MATCH($A355&amp;" NCAA",AdvancedStats!$B:$B,0),COLUMN()-15))</f>
        <v>0.52500000000000002</v>
      </c>
      <c r="AL355" s="38">
        <f>IFERROR(INDEX(AdvancedStats!$A:$AD,MATCH($A355,AdvancedStats!$B:$B,0),COLUMN()-15),INDEX(AdvancedStats!$A:$AD,MATCH($A355&amp;" NCAA",AdvancedStats!$B:$B,0),COLUMN()-15))</f>
        <v>51.5</v>
      </c>
      <c r="AM355" s="38">
        <f>IFERROR(INDEX(AdvancedStats!$A:$AD,MATCH($A355,AdvancedStats!$B:$B,0),COLUMN()-15),INDEX(AdvancedStats!$A:$AD,MATCH($A355&amp;" NCAA",AdvancedStats!$B:$B,0),COLUMN()-15))</f>
        <v>51.1</v>
      </c>
      <c r="AN355" s="38">
        <f>IFERROR(INDEX(AdvancedStats!$A:$AD,MATCH($A355,AdvancedStats!$B:$B,0),COLUMN()-15),INDEX(AdvancedStats!$A:$AD,MATCH($A355&amp;" NCAA",AdvancedStats!$B:$B,0),COLUMN()-15))</f>
        <v>9.1</v>
      </c>
      <c r="AO355" s="38">
        <f>IFERROR(INDEX(AdvancedStats!$A:$AD,MATCH($A355,AdvancedStats!$B:$B,0),COLUMN()-15),INDEX(AdvancedStats!$A:$AD,MATCH($A355&amp;" NCAA",AdvancedStats!$B:$B,0),COLUMN()-15))</f>
        <v>9.9</v>
      </c>
      <c r="AP355" s="38">
        <f>IFERROR(INDEX(AdvancedStats!$A:$AD,MATCH($A355,AdvancedStats!$B:$B,0),COLUMN()-15),INDEX(AdvancedStats!$A:$AD,MATCH($A355&amp;" NCAA",AdvancedStats!$B:$B,0),COLUMN()-15))</f>
        <v>0.5</v>
      </c>
      <c r="AQ355" s="38">
        <f>IFERROR(INDEX(AdvancedStats!$A:$AD,MATCH($A355,AdvancedStats!$B:$B,0),COLUMN()-15),INDEX(AdvancedStats!$A:$AD,MATCH($A355&amp;" NCAA",AdvancedStats!$B:$B,0),COLUMN()-15))</f>
        <v>15.5</v>
      </c>
      <c r="AR355" s="38">
        <f>IFERROR(INDEX(AdvancedStats!$A:$AD,MATCH($A355,AdvancedStats!$B:$B,0),COLUMN()-15),INDEX(AdvancedStats!$A:$AD,MATCH($A355&amp;" NCAA",AdvancedStats!$B:$B,0),COLUMN()-15))</f>
        <v>33.700000000000003</v>
      </c>
      <c r="AS355" s="38">
        <f>IFERROR(INDEX(AdvancedStats!$A:$AD,MATCH($A355,AdvancedStats!$B:$B,0),COLUMN()-15),INDEX(AdvancedStats!$A:$AD,MATCH($A355&amp;" NCAA",AdvancedStats!$B:$B,0),COLUMN()-15))</f>
        <v>0.17199999999999999</v>
      </c>
      <c r="AT355" s="39">
        <f>IFERROR(INDEX(AdvancedOpponentStats!$A:$AD,MATCH($A355,AdvancedOpponentStats!$B:$B,0),COLUMN()-27),INDEX(AdvancedOpponentStats!$A:$AD,MATCH($A355&amp;" NCAA",AdvancedOpponentStats!$B:$B,0),COLUMN()-27))</f>
        <v>109.6</v>
      </c>
      <c r="AU355" s="39">
        <f>IFERROR(INDEX(AdvancedOpponentStats!$A:$AD,MATCH($A355,AdvancedOpponentStats!$B:$B,0),COLUMN()-27),INDEX(AdvancedOpponentStats!$A:$AD,MATCH($A355&amp;" NCAA",AdvancedOpponentStats!$B:$B,0),COLUMN()-27))</f>
        <v>0.37</v>
      </c>
      <c r="AV355" s="39">
        <f>IFERROR(INDEX(AdvancedOpponentStats!$A:$AD,MATCH($A355,AdvancedOpponentStats!$B:$B,0),COLUMN()-27),INDEX(AdvancedOpponentStats!$A:$AD,MATCH($A355&amp;" NCAA",AdvancedOpponentStats!$B:$B,0),COLUMN()-27))</f>
        <v>0.38600000000000001</v>
      </c>
      <c r="AW355" s="39">
        <f>IFERROR(INDEX(AdvancedOpponentStats!$A:$AD,MATCH($A355,AdvancedOpponentStats!$B:$B,0),COLUMN()-27),INDEX(AdvancedOpponentStats!$A:$AD,MATCH($A355&amp;" NCAA",AdvancedOpponentStats!$B:$B,0),COLUMN()-27))</f>
        <v>0.56599999999999995</v>
      </c>
      <c r="AX355" s="39">
        <f>IFERROR(INDEX(AdvancedOpponentStats!$A:$AD,MATCH($A355,AdvancedOpponentStats!$B:$B,0),COLUMN()-27),INDEX(AdvancedOpponentStats!$A:$AD,MATCH($A355&amp;" NCAA",AdvancedOpponentStats!$B:$B,0),COLUMN()-27))</f>
        <v>48.5</v>
      </c>
      <c r="AY355" s="39">
        <f>IFERROR(INDEX(AdvancedOpponentStats!$A:$AD,MATCH($A355,AdvancedOpponentStats!$B:$B,0),COLUMN()-27),INDEX(AdvancedOpponentStats!$A:$AD,MATCH($A355&amp;" NCAA",AdvancedOpponentStats!$B:$B,0),COLUMN()-27))</f>
        <v>51.3</v>
      </c>
      <c r="AZ355" s="39">
        <f>IFERROR(INDEX(AdvancedOpponentStats!$A:$AD,MATCH($A355,AdvancedOpponentStats!$B:$B,0),COLUMN()-27),INDEX(AdvancedOpponentStats!$A:$AD,MATCH($A355&amp;" NCAA",AdvancedOpponentStats!$B:$B,0),COLUMN()-27))</f>
        <v>8.1999999999999993</v>
      </c>
      <c r="BA355" s="39">
        <f>IFERROR(INDEX(AdvancedOpponentStats!$A:$AD,MATCH($A355,AdvancedOpponentStats!$B:$B,0),COLUMN()-27),INDEX(AdvancedOpponentStats!$A:$AD,MATCH($A355&amp;" NCAA",AdvancedOpponentStats!$B:$B,0),COLUMN()-27))</f>
        <v>9.1999999999999993</v>
      </c>
      <c r="BB355" s="39">
        <f>IFERROR(INDEX(AdvancedOpponentStats!$A:$AD,MATCH($A355,AdvancedOpponentStats!$B:$B,0),COLUMN()-27),INDEX(AdvancedOpponentStats!$A:$AD,MATCH($A355&amp;" NCAA",AdvancedOpponentStats!$B:$B,0),COLUMN()-27))</f>
        <v>0.53</v>
      </c>
      <c r="BC355" s="39">
        <f>IFERROR(INDEX(AdvancedOpponentStats!$A:$AD,MATCH($A355,AdvancedOpponentStats!$B:$B,0),COLUMN()-27),INDEX(AdvancedOpponentStats!$A:$AD,MATCH($A355&amp;" NCAA",AdvancedOpponentStats!$B:$B,0),COLUMN()-27))</f>
        <v>14.9</v>
      </c>
      <c r="BD355" s="39">
        <f>IFERROR(INDEX(AdvancedOpponentStats!$A:$AD,MATCH($A355,AdvancedOpponentStats!$B:$B,0),COLUMN()-27),INDEX(AdvancedOpponentStats!$A:$AD,MATCH($A355&amp;" NCAA",AdvancedOpponentStats!$B:$B,0),COLUMN()-27))</f>
        <v>28.5</v>
      </c>
      <c r="BE355" s="39">
        <f>IFERROR(INDEX(AdvancedOpponentStats!$A:$AD,MATCH($A355,AdvancedOpponentStats!$B:$B,0),COLUMN()-27),INDEX(AdvancedOpponentStats!$A:$AD,MATCH($A355&amp;" NCAA",AdvancedOpponentStats!$B:$B,0),COLUMN()-27))</f>
        <v>0.27200000000000002</v>
      </c>
      <c r="BF355" s="41">
        <f>IFERROR(INDEX(TeamRankings!$A:$R,MATCH($A355,TeamRankings!$B:$B,0),COLUMN()-49),INDEX(TeamRankings!$A:$R,MATCH($A355&amp;" NCAA",TeamRankings!$B:$B,0),COLUMN()-49))</f>
        <v>-3.47</v>
      </c>
      <c r="BG355" s="41">
        <f>IFERROR(INDEX(TeamRankings!$A:$R,MATCH($A355,TeamRankings!$B:$B,0),COLUMN()-48),INDEX(TeamRankings!$A:$R,MATCH($A355&amp;" NCAA",TeamRankings!$B:$B,0),COLUMN()-48))</f>
        <v>-1.91</v>
      </c>
      <c r="BH355" s="41">
        <f>IFERROR(INDEX(TeamRankings!$A:$R,MATCH($A355,TeamRankings!$B:$B,0),COLUMN()-47),INDEX(TeamRankings!$A:$R,MATCH($A355&amp;" NCAA",TeamRankings!$B:$B,0),COLUMN()-47))</f>
        <v>-0.46</v>
      </c>
      <c r="BI355" s="41">
        <f>IFERROR(INDEX(TeamRankings!$A:$R,MATCH($A355,TeamRankings!$B:$B,0),COLUMN()-47),INDEX(TeamRankings!$A:$R,MATCH($A355&amp;" NCAA",TeamRankings!$B:$B,0),COLUMN()-47))</f>
        <v>-7.18</v>
      </c>
      <c r="BJ355" s="41">
        <f>IFERROR(INDEX(TeamRankings!$A:$R,MATCH($A355,TeamRankings!$B:$B,0),COLUMN()-47),INDEX(TeamRankings!$A:$R,MATCH($A355&amp;" NCAA",TeamRankings!$B:$B,0),COLUMN()-47))</f>
        <v>-7.64</v>
      </c>
      <c r="BK355" s="41">
        <f>IFERROR(INDEX(TeamRankings!$A:$R,MATCH($A355,TeamRankings!$B:$B,0),COLUMN()-47),INDEX(TeamRankings!$A:$R,MATCH($A355&amp;" NCAA",TeamRankings!$B:$B,0),COLUMN()-47))</f>
        <v>101.87</v>
      </c>
      <c r="BL355" s="41">
        <f>IFERROR(INDEX(TeamRankings!$A:$R,MATCH($A355,TeamRankings!$B:$B,0),COLUMN()-47),INDEX(TeamRankings!$A:$R,MATCH($A355&amp;" NCAA",TeamRankings!$B:$B,0),COLUMN()-47))</f>
        <v>111.71</v>
      </c>
      <c r="BM355" s="41">
        <f>IFERROR(INDEX(TeamRankings!$A:$R,MATCH($A355,TeamRankings!$B:$B,0),COLUMN()-47),INDEX(TeamRankings!$A:$R,MATCH($A355&amp;" NCAA",TeamRankings!$B:$B,0),COLUMN()-47))</f>
        <v>-9.84</v>
      </c>
      <c r="BN355">
        <f t="shared" si="93"/>
        <v>192</v>
      </c>
      <c r="BO355">
        <f t="shared" si="94"/>
        <v>312</v>
      </c>
      <c r="BP355">
        <f t="shared" si="80"/>
        <v>75.46875</v>
      </c>
      <c r="BQ355" s="41" t="str">
        <f>INDEX(TeamRankings!$A:$R,MATCH($A355,TeamRankings!$B:$B,0),3)</f>
        <v>Horizon</v>
      </c>
      <c r="BR355" s="40">
        <f t="shared" si="81"/>
        <v>-4.7999999999999972</v>
      </c>
      <c r="BS355" s="40">
        <f t="shared" si="82"/>
        <v>-0.125</v>
      </c>
      <c r="BT355" s="40">
        <f t="shared" si="83"/>
        <v>4.7999999999999987E-2</v>
      </c>
      <c r="BU355" s="40">
        <f t="shared" si="84"/>
        <v>-4.0999999999999925E-2</v>
      </c>
      <c r="BV355" s="40">
        <f t="shared" si="85"/>
        <v>3</v>
      </c>
      <c r="BW355" s="40">
        <f t="shared" si="86"/>
        <v>-0.19999999999999574</v>
      </c>
      <c r="BX355" s="40">
        <f t="shared" si="87"/>
        <v>0.90000000000000036</v>
      </c>
      <c r="BY355" s="40">
        <f t="shared" si="88"/>
        <v>0.70000000000000107</v>
      </c>
      <c r="BZ355" s="40">
        <f t="shared" si="89"/>
        <v>-3.0000000000000027E-2</v>
      </c>
      <c r="CA355" s="40">
        <f t="shared" si="90"/>
        <v>0.59999999999999964</v>
      </c>
      <c r="CB355" s="40">
        <f t="shared" si="91"/>
        <v>5.2000000000000028</v>
      </c>
      <c r="CC355" s="40">
        <f t="shared" si="92"/>
        <v>-0.10000000000000003</v>
      </c>
    </row>
  </sheetData>
  <mergeCells count="5">
    <mergeCell ref="AT1:BE1"/>
    <mergeCell ref="AG1:AS1"/>
    <mergeCell ref="BR1:CC1"/>
    <mergeCell ref="CH7:CS7"/>
    <mergeCell ref="CH16:CS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9"/>
  <sheetViews>
    <sheetView topLeftCell="A70" workbookViewId="0">
      <selection activeCell="I96" sqref="I96"/>
    </sheetView>
  </sheetViews>
  <sheetFormatPr defaultRowHeight="15" x14ac:dyDescent="0.25"/>
  <cols>
    <col min="1" max="1" width="17" bestFit="1" customWidth="1"/>
    <col min="2" max="2" width="28.5703125" bestFit="1" customWidth="1"/>
    <col min="3" max="3" width="7.42578125" customWidth="1"/>
    <col min="4" max="5" width="3" customWidth="1"/>
    <col min="6" max="6" width="6" customWidth="1"/>
    <col min="7" max="8" width="6.7109375" customWidth="1"/>
    <col min="9" max="9" width="5.7109375" customWidth="1"/>
    <col min="10" max="10" width="3" customWidth="1"/>
    <col min="11" max="11" width="6.28515625" customWidth="1"/>
    <col min="12" max="12" width="3" customWidth="1"/>
    <col min="13" max="13" width="5.85546875" customWidth="1"/>
    <col min="14" max="14" width="3" customWidth="1"/>
    <col min="15" max="15" width="6.5703125" customWidth="1"/>
    <col min="16" max="16" width="5.28515625" customWidth="1"/>
    <col min="18" max="18" width="12.5703125" bestFit="1" customWidth="1"/>
    <col min="19" max="20" width="5" customWidth="1"/>
    <col min="21" max="21" width="6" customWidth="1"/>
    <col min="22" max="22" width="4" customWidth="1"/>
    <col min="23" max="23" width="5" customWidth="1"/>
    <col min="24" max="24" width="6" customWidth="1"/>
    <col min="25" max="25" width="4" customWidth="1"/>
    <col min="26" max="26" width="4.28515625" customWidth="1"/>
    <col min="27" max="27" width="6" customWidth="1"/>
    <col min="28" max="28" width="4.7109375" customWidth="1"/>
    <col min="29" max="29" width="5" customWidth="1"/>
    <col min="30" max="30" width="4.28515625" customWidth="1"/>
    <col min="31" max="31" width="4" customWidth="1"/>
    <col min="32" max="32" width="4.140625" customWidth="1"/>
    <col min="33" max="33" width="4.7109375" customWidth="1"/>
    <col min="34" max="34" width="4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602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85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86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52</v>
      </c>
    </row>
    <row r="23" spans="1:1" x14ac:dyDescent="0.25">
      <c r="A23" t="s">
        <v>87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554</v>
      </c>
    </row>
    <row r="28" spans="1:1" x14ac:dyDescent="0.25">
      <c r="A28" t="s">
        <v>602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88</v>
      </c>
    </row>
    <row r="34" spans="1:1" x14ac:dyDescent="0.25">
      <c r="A34" t="s">
        <v>89</v>
      </c>
    </row>
    <row r="36" spans="1:1" x14ac:dyDescent="0.25">
      <c r="A36" t="s">
        <v>623</v>
      </c>
    </row>
    <row r="37" spans="1:1" x14ac:dyDescent="0.25">
      <c r="A37" t="s">
        <v>90</v>
      </c>
    </row>
    <row r="38" spans="1:1" x14ac:dyDescent="0.25">
      <c r="A38" t="s">
        <v>624</v>
      </c>
    </row>
    <row r="39" spans="1:1" x14ac:dyDescent="0.25">
      <c r="A39" t="s">
        <v>91</v>
      </c>
    </row>
    <row r="40" spans="1:1" x14ac:dyDescent="0.25">
      <c r="A40" t="s">
        <v>33</v>
      </c>
    </row>
    <row r="41" spans="1:1" x14ac:dyDescent="0.25">
      <c r="A41" t="s">
        <v>92</v>
      </c>
    </row>
    <row r="42" spans="1:1" x14ac:dyDescent="0.25">
      <c r="A42" t="s">
        <v>93</v>
      </c>
    </row>
    <row r="43" spans="1:1" x14ac:dyDescent="0.25">
      <c r="A43" t="s">
        <v>94</v>
      </c>
    </row>
    <row r="44" spans="1:1" x14ac:dyDescent="0.25">
      <c r="A44" t="s">
        <v>29</v>
      </c>
    </row>
    <row r="45" spans="1:1" x14ac:dyDescent="0.25">
      <c r="A45" t="s">
        <v>54</v>
      </c>
    </row>
    <row r="46" spans="1:1" x14ac:dyDescent="0.25">
      <c r="A46" t="s">
        <v>53</v>
      </c>
    </row>
    <row r="47" spans="1:1" x14ac:dyDescent="0.25">
      <c r="A47" t="s">
        <v>95</v>
      </c>
    </row>
    <row r="48" spans="1:1" x14ac:dyDescent="0.25">
      <c r="A48" t="s">
        <v>71</v>
      </c>
    </row>
    <row r="49" spans="1:1" x14ac:dyDescent="0.25">
      <c r="A49" t="s">
        <v>96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100</v>
      </c>
    </row>
    <row r="56" spans="1:1" x14ac:dyDescent="0.25">
      <c r="A56" t="s">
        <v>101</v>
      </c>
    </row>
    <row r="59" spans="1:1" x14ac:dyDescent="0.25">
      <c r="A59" t="s">
        <v>102</v>
      </c>
    </row>
    <row r="60" spans="1:1" x14ac:dyDescent="0.25">
      <c r="A60" t="s">
        <v>94</v>
      </c>
    </row>
    <row r="61" spans="1:1" x14ac:dyDescent="0.25">
      <c r="A61" t="s">
        <v>29</v>
      </c>
    </row>
    <row r="62" spans="1:1" x14ac:dyDescent="0.25">
      <c r="A62" t="s">
        <v>54</v>
      </c>
    </row>
    <row r="63" spans="1:1" x14ac:dyDescent="0.25">
      <c r="A63" t="s">
        <v>53</v>
      </c>
    </row>
    <row r="64" spans="1:1" x14ac:dyDescent="0.25">
      <c r="A64" t="s">
        <v>95</v>
      </c>
    </row>
    <row r="65" spans="1:1" x14ac:dyDescent="0.25">
      <c r="A65" t="s">
        <v>71</v>
      </c>
    </row>
    <row r="66" spans="1:1" x14ac:dyDescent="0.25">
      <c r="A66" t="s">
        <v>97</v>
      </c>
    </row>
    <row r="67" spans="1:1" x14ac:dyDescent="0.25">
      <c r="A67" t="s">
        <v>98</v>
      </c>
    </row>
    <row r="68" spans="1:1" x14ac:dyDescent="0.25">
      <c r="A68" t="s">
        <v>99</v>
      </c>
    </row>
    <row r="70" spans="1:1" x14ac:dyDescent="0.25">
      <c r="A70" t="s">
        <v>625</v>
      </c>
    </row>
    <row r="72" spans="1:1" x14ac:dyDescent="0.25">
      <c r="A72" t="s">
        <v>626</v>
      </c>
    </row>
    <row r="74" spans="1:1" x14ac:dyDescent="0.25">
      <c r="A74" t="s">
        <v>627</v>
      </c>
    </row>
    <row r="76" spans="1:1" x14ac:dyDescent="0.25">
      <c r="A76" t="s">
        <v>103</v>
      </c>
    </row>
    <row r="77" spans="1:1" x14ac:dyDescent="0.25">
      <c r="A77" t="s">
        <v>104</v>
      </c>
    </row>
    <row r="78" spans="1:1" x14ac:dyDescent="0.25">
      <c r="A78" t="s">
        <v>105</v>
      </c>
    </row>
    <row r="79" spans="1:1" x14ac:dyDescent="0.25">
      <c r="A79" t="s">
        <v>106</v>
      </c>
    </row>
    <row r="81" spans="1:34" x14ac:dyDescent="0.25">
      <c r="A81" t="s">
        <v>94</v>
      </c>
    </row>
    <row r="82" spans="1:34" x14ac:dyDescent="0.25">
      <c r="A82" t="s">
        <v>107</v>
      </c>
    </row>
    <row r="83" spans="1:34" x14ac:dyDescent="0.25">
      <c r="A83" t="s">
        <v>108</v>
      </c>
    </row>
    <row r="84" spans="1:34" x14ac:dyDescent="0.25">
      <c r="C84" t="s">
        <v>109</v>
      </c>
      <c r="I84" t="s">
        <v>110</v>
      </c>
      <c r="K84" t="s">
        <v>2</v>
      </c>
      <c r="M84" t="s">
        <v>3</v>
      </c>
      <c r="O84" t="s">
        <v>111</v>
      </c>
      <c r="R84" t="s">
        <v>112</v>
      </c>
    </row>
    <row r="85" spans="1:34" x14ac:dyDescent="0.25">
      <c r="A85" t="s">
        <v>55</v>
      </c>
      <c r="B85" t="s">
        <v>113</v>
      </c>
      <c r="C85" t="s">
        <v>51</v>
      </c>
      <c r="D85" t="s">
        <v>1</v>
      </c>
      <c r="E85" t="s">
        <v>0</v>
      </c>
      <c r="F85" t="s">
        <v>114</v>
      </c>
      <c r="G85" t="s">
        <v>70</v>
      </c>
      <c r="H85" t="s">
        <v>115</v>
      </c>
      <c r="I85" t="s">
        <v>1</v>
      </c>
      <c r="J85" t="s">
        <v>0</v>
      </c>
      <c r="K85" t="s">
        <v>1</v>
      </c>
      <c r="L85" t="s">
        <v>0</v>
      </c>
      <c r="M85" t="s">
        <v>1</v>
      </c>
      <c r="N85" t="s">
        <v>0</v>
      </c>
      <c r="O85" t="s">
        <v>116</v>
      </c>
      <c r="P85" t="s">
        <v>117</v>
      </c>
      <c r="R85" t="s">
        <v>56</v>
      </c>
      <c r="S85" t="s">
        <v>118</v>
      </c>
      <c r="T85" t="s">
        <v>119</v>
      </c>
      <c r="U85" t="s">
        <v>120</v>
      </c>
      <c r="V85" t="s">
        <v>121</v>
      </c>
      <c r="W85" t="s">
        <v>122</v>
      </c>
      <c r="X85" t="s">
        <v>123</v>
      </c>
      <c r="Y85" t="s">
        <v>124</v>
      </c>
      <c r="Z85" t="s">
        <v>125</v>
      </c>
      <c r="AA85" t="s">
        <v>126</v>
      </c>
      <c r="AB85" t="s">
        <v>127</v>
      </c>
      <c r="AC85" t="s">
        <v>128</v>
      </c>
      <c r="AD85" t="s">
        <v>129</v>
      </c>
      <c r="AE85" t="s">
        <v>130</v>
      </c>
      <c r="AF85" t="s">
        <v>131</v>
      </c>
      <c r="AG85" t="s">
        <v>132</v>
      </c>
      <c r="AH85" t="s">
        <v>4</v>
      </c>
    </row>
    <row r="86" spans="1:34" x14ac:dyDescent="0.25">
      <c r="A86">
        <v>1</v>
      </c>
      <c r="B86" t="s">
        <v>628</v>
      </c>
      <c r="C86">
        <v>34</v>
      </c>
      <c r="D86">
        <v>27</v>
      </c>
      <c r="E86">
        <v>7</v>
      </c>
      <c r="F86">
        <v>0.79400000000000004</v>
      </c>
      <c r="G86">
        <v>-1.91</v>
      </c>
      <c r="H86">
        <v>-7.34</v>
      </c>
      <c r="I86">
        <v>14</v>
      </c>
      <c r="J86">
        <v>4</v>
      </c>
      <c r="K86">
        <v>13</v>
      </c>
      <c r="L86">
        <v>2</v>
      </c>
      <c r="M86">
        <v>10</v>
      </c>
      <c r="N86">
        <v>4</v>
      </c>
      <c r="O86">
        <v>2502</v>
      </c>
      <c r="P86">
        <v>2161</v>
      </c>
      <c r="R86">
        <v>1370</v>
      </c>
      <c r="S86">
        <v>897</v>
      </c>
      <c r="T86">
        <v>1911</v>
      </c>
      <c r="U86">
        <v>0.46899999999999997</v>
      </c>
      <c r="V86">
        <v>251</v>
      </c>
      <c r="W86">
        <v>660</v>
      </c>
      <c r="X86">
        <v>0.38</v>
      </c>
      <c r="Y86">
        <v>457</v>
      </c>
      <c r="Z86">
        <v>642</v>
      </c>
      <c r="AA86">
        <v>0.71199999999999997</v>
      </c>
      <c r="AB86">
        <v>325</v>
      </c>
      <c r="AC86">
        <v>1110</v>
      </c>
      <c r="AD86">
        <v>523</v>
      </c>
      <c r="AE86">
        <v>297</v>
      </c>
      <c r="AF86">
        <v>93</v>
      </c>
      <c r="AG86">
        <v>407</v>
      </c>
      <c r="AH86">
        <v>635</v>
      </c>
    </row>
    <row r="87" spans="1:34" x14ac:dyDescent="0.25">
      <c r="A87">
        <v>2</v>
      </c>
      <c r="B87" t="s">
        <v>134</v>
      </c>
      <c r="C87">
        <v>32</v>
      </c>
      <c r="D87">
        <v>14</v>
      </c>
      <c r="E87">
        <v>18</v>
      </c>
      <c r="F87">
        <v>0.438</v>
      </c>
      <c r="G87">
        <v>-4.26</v>
      </c>
      <c r="H87">
        <v>0.26</v>
      </c>
      <c r="I87">
        <v>8</v>
      </c>
      <c r="J87">
        <v>10</v>
      </c>
      <c r="K87">
        <v>9</v>
      </c>
      <c r="L87">
        <v>6</v>
      </c>
      <c r="M87">
        <v>3</v>
      </c>
      <c r="N87">
        <v>9</v>
      </c>
      <c r="O87">
        <v>2179</v>
      </c>
      <c r="P87">
        <v>2294</v>
      </c>
      <c r="R87">
        <v>1300</v>
      </c>
      <c r="S87">
        <v>802</v>
      </c>
      <c r="T87">
        <v>1777</v>
      </c>
      <c r="U87">
        <v>0.45100000000000001</v>
      </c>
      <c r="V87">
        <v>234</v>
      </c>
      <c r="W87">
        <v>712</v>
      </c>
      <c r="X87">
        <v>0.32900000000000001</v>
      </c>
      <c r="Y87">
        <v>341</v>
      </c>
      <c r="Z87">
        <v>503</v>
      </c>
      <c r="AA87">
        <v>0.67800000000000005</v>
      </c>
      <c r="AB87">
        <v>253</v>
      </c>
      <c r="AC87">
        <v>1077</v>
      </c>
      <c r="AD87">
        <v>434</v>
      </c>
      <c r="AE87">
        <v>154</v>
      </c>
      <c r="AF87">
        <v>57</v>
      </c>
      <c r="AG87">
        <v>423</v>
      </c>
      <c r="AH87">
        <v>543</v>
      </c>
    </row>
    <row r="88" spans="1:34" x14ac:dyDescent="0.25">
      <c r="A88">
        <v>3</v>
      </c>
      <c r="B88" t="s">
        <v>135</v>
      </c>
      <c r="C88">
        <v>33</v>
      </c>
      <c r="D88">
        <v>17</v>
      </c>
      <c r="E88">
        <v>16</v>
      </c>
      <c r="F88">
        <v>0.51500000000000001</v>
      </c>
      <c r="G88">
        <v>4.8899999999999997</v>
      </c>
      <c r="H88">
        <v>1.1200000000000001</v>
      </c>
      <c r="I88">
        <v>8</v>
      </c>
      <c r="J88">
        <v>10</v>
      </c>
      <c r="K88">
        <v>14</v>
      </c>
      <c r="L88">
        <v>3</v>
      </c>
      <c r="M88">
        <v>1</v>
      </c>
      <c r="N88">
        <v>10</v>
      </c>
      <c r="O88">
        <v>2271</v>
      </c>
      <c r="P88">
        <v>2107</v>
      </c>
      <c r="R88">
        <v>1325</v>
      </c>
      <c r="S88">
        <v>797</v>
      </c>
      <c r="T88">
        <v>1948</v>
      </c>
      <c r="U88">
        <v>0.40899999999999997</v>
      </c>
      <c r="V88">
        <v>297</v>
      </c>
      <c r="W88">
        <v>929</v>
      </c>
      <c r="X88">
        <v>0.32</v>
      </c>
      <c r="Y88">
        <v>380</v>
      </c>
      <c r="Z88">
        <v>539</v>
      </c>
      <c r="AA88">
        <v>0.70499999999999996</v>
      </c>
      <c r="AB88">
        <v>312</v>
      </c>
      <c r="AC88">
        <v>1204</v>
      </c>
      <c r="AD88">
        <v>399</v>
      </c>
      <c r="AE88">
        <v>185</v>
      </c>
      <c r="AF88">
        <v>106</v>
      </c>
      <c r="AG88">
        <v>388</v>
      </c>
      <c r="AH88">
        <v>569</v>
      </c>
    </row>
    <row r="89" spans="1:34" x14ac:dyDescent="0.25">
      <c r="A89">
        <v>4</v>
      </c>
      <c r="B89" t="s">
        <v>136</v>
      </c>
      <c r="C89">
        <v>32</v>
      </c>
      <c r="D89">
        <v>5</v>
      </c>
      <c r="E89">
        <v>27</v>
      </c>
      <c r="F89">
        <v>0.156</v>
      </c>
      <c r="G89">
        <v>-19.25</v>
      </c>
      <c r="H89">
        <v>-8.4</v>
      </c>
      <c r="I89">
        <v>4</v>
      </c>
      <c r="J89">
        <v>14</v>
      </c>
      <c r="K89">
        <v>4</v>
      </c>
      <c r="L89">
        <v>7</v>
      </c>
      <c r="M89">
        <v>0</v>
      </c>
      <c r="N89">
        <v>18</v>
      </c>
      <c r="O89">
        <v>1938</v>
      </c>
      <c r="P89">
        <v>2285</v>
      </c>
      <c r="R89">
        <v>1295</v>
      </c>
      <c r="S89">
        <v>736</v>
      </c>
      <c r="T89">
        <v>1807</v>
      </c>
      <c r="U89">
        <v>0.40699999999999997</v>
      </c>
      <c r="V89">
        <v>182</v>
      </c>
      <c r="W89">
        <v>575</v>
      </c>
      <c r="X89">
        <v>0.317</v>
      </c>
      <c r="Y89">
        <v>284</v>
      </c>
      <c r="Z89">
        <v>453</v>
      </c>
      <c r="AA89">
        <v>0.627</v>
      </c>
      <c r="AB89">
        <v>314</v>
      </c>
      <c r="AC89">
        <v>1025</v>
      </c>
      <c r="AD89">
        <v>384</v>
      </c>
      <c r="AE89">
        <v>234</v>
      </c>
      <c r="AF89">
        <v>49</v>
      </c>
      <c r="AG89">
        <v>487</v>
      </c>
      <c r="AH89">
        <v>587</v>
      </c>
    </row>
    <row r="90" spans="1:34" x14ac:dyDescent="0.25">
      <c r="A90">
        <v>5</v>
      </c>
      <c r="B90" t="s">
        <v>137</v>
      </c>
      <c r="C90">
        <v>35</v>
      </c>
      <c r="D90">
        <v>20</v>
      </c>
      <c r="E90">
        <v>15</v>
      </c>
      <c r="F90">
        <v>0.57099999999999995</v>
      </c>
      <c r="G90">
        <v>0.31</v>
      </c>
      <c r="H90">
        <v>-1.57</v>
      </c>
      <c r="I90">
        <v>10</v>
      </c>
      <c r="J90">
        <v>8</v>
      </c>
      <c r="K90">
        <v>11</v>
      </c>
      <c r="L90">
        <v>5</v>
      </c>
      <c r="M90">
        <v>6</v>
      </c>
      <c r="N90">
        <v>6</v>
      </c>
      <c r="O90">
        <v>2470</v>
      </c>
      <c r="P90">
        <v>2370</v>
      </c>
      <c r="R90">
        <v>1410</v>
      </c>
      <c r="S90">
        <v>906</v>
      </c>
      <c r="T90">
        <v>2003</v>
      </c>
      <c r="U90">
        <v>0.45200000000000001</v>
      </c>
      <c r="V90">
        <v>234</v>
      </c>
      <c r="W90">
        <v>694</v>
      </c>
      <c r="X90">
        <v>0.33700000000000002</v>
      </c>
      <c r="Y90">
        <v>424</v>
      </c>
      <c r="Z90">
        <v>629</v>
      </c>
      <c r="AA90">
        <v>0.67400000000000004</v>
      </c>
      <c r="AB90">
        <v>367</v>
      </c>
      <c r="AC90">
        <v>1279</v>
      </c>
      <c r="AD90">
        <v>401</v>
      </c>
      <c r="AE90">
        <v>218</v>
      </c>
      <c r="AF90">
        <v>82</v>
      </c>
      <c r="AG90">
        <v>399</v>
      </c>
      <c r="AH90">
        <v>578</v>
      </c>
    </row>
    <row r="91" spans="1:34" x14ac:dyDescent="0.25">
      <c r="A91">
        <v>6</v>
      </c>
      <c r="B91" t="s">
        <v>138</v>
      </c>
      <c r="C91">
        <v>31</v>
      </c>
      <c r="D91">
        <v>12</v>
      </c>
      <c r="E91">
        <v>19</v>
      </c>
      <c r="F91">
        <v>0.38700000000000001</v>
      </c>
      <c r="G91">
        <v>-15.6</v>
      </c>
      <c r="H91">
        <v>-7.85</v>
      </c>
      <c r="I91">
        <v>9</v>
      </c>
      <c r="J91">
        <v>9</v>
      </c>
      <c r="K91">
        <v>8</v>
      </c>
      <c r="L91">
        <v>3</v>
      </c>
      <c r="M91">
        <v>3</v>
      </c>
      <c r="N91">
        <v>13</v>
      </c>
      <c r="O91">
        <v>2086</v>
      </c>
      <c r="P91">
        <v>2235</v>
      </c>
      <c r="R91">
        <v>1250</v>
      </c>
      <c r="S91">
        <v>712</v>
      </c>
      <c r="T91">
        <v>1763</v>
      </c>
      <c r="U91">
        <v>0.40400000000000003</v>
      </c>
      <c r="V91">
        <v>216</v>
      </c>
      <c r="W91">
        <v>674</v>
      </c>
      <c r="X91">
        <v>0.32</v>
      </c>
      <c r="Y91">
        <v>446</v>
      </c>
      <c r="Z91">
        <v>684</v>
      </c>
      <c r="AA91">
        <v>0.65200000000000002</v>
      </c>
      <c r="AB91">
        <v>365</v>
      </c>
      <c r="AC91">
        <v>1094</v>
      </c>
      <c r="AD91">
        <v>313</v>
      </c>
      <c r="AE91">
        <v>203</v>
      </c>
      <c r="AF91">
        <v>102</v>
      </c>
      <c r="AG91">
        <v>451</v>
      </c>
      <c r="AH91">
        <v>565</v>
      </c>
    </row>
    <row r="92" spans="1:34" x14ac:dyDescent="0.25">
      <c r="A92">
        <v>7</v>
      </c>
      <c r="B92" t="s">
        <v>139</v>
      </c>
      <c r="C92">
        <v>34</v>
      </c>
      <c r="D92">
        <v>18</v>
      </c>
      <c r="E92">
        <v>16</v>
      </c>
      <c r="F92">
        <v>0.52900000000000003</v>
      </c>
      <c r="G92">
        <v>9.4600000000000009</v>
      </c>
      <c r="H92">
        <v>9.01</v>
      </c>
      <c r="I92">
        <v>8</v>
      </c>
      <c r="J92">
        <v>10</v>
      </c>
      <c r="K92">
        <v>10</v>
      </c>
      <c r="L92">
        <v>6</v>
      </c>
      <c r="M92">
        <v>4</v>
      </c>
      <c r="N92">
        <v>8</v>
      </c>
      <c r="O92">
        <v>2448</v>
      </c>
      <c r="P92">
        <v>2433</v>
      </c>
      <c r="R92">
        <v>1365</v>
      </c>
      <c r="S92">
        <v>856</v>
      </c>
      <c r="T92">
        <v>1945</v>
      </c>
      <c r="U92">
        <v>0.44</v>
      </c>
      <c r="V92">
        <v>244</v>
      </c>
      <c r="W92">
        <v>718</v>
      </c>
      <c r="X92">
        <v>0.34</v>
      </c>
      <c r="Y92">
        <v>492</v>
      </c>
      <c r="Z92">
        <v>739</v>
      </c>
      <c r="AA92">
        <v>0.66600000000000004</v>
      </c>
      <c r="AB92">
        <v>384</v>
      </c>
      <c r="AC92">
        <v>1285</v>
      </c>
      <c r="AD92">
        <v>418</v>
      </c>
      <c r="AE92">
        <v>157</v>
      </c>
      <c r="AF92">
        <v>160</v>
      </c>
      <c r="AG92">
        <v>465</v>
      </c>
      <c r="AH92">
        <v>572</v>
      </c>
    </row>
    <row r="93" spans="1:34" x14ac:dyDescent="0.25">
      <c r="A93">
        <v>8</v>
      </c>
      <c r="B93" t="s">
        <v>140</v>
      </c>
      <c r="C93">
        <v>32</v>
      </c>
      <c r="D93">
        <v>12</v>
      </c>
      <c r="E93">
        <v>20</v>
      </c>
      <c r="F93">
        <v>0.375</v>
      </c>
      <c r="G93">
        <v>-9.34</v>
      </c>
      <c r="H93">
        <v>-6.67</v>
      </c>
      <c r="I93">
        <v>7</v>
      </c>
      <c r="J93">
        <v>9</v>
      </c>
      <c r="K93">
        <v>6</v>
      </c>
      <c r="L93">
        <v>8</v>
      </c>
      <c r="M93">
        <v>6</v>
      </c>
      <c r="N93">
        <v>10</v>
      </c>
      <c r="O93">
        <v>2150</v>
      </c>
      <c r="P93">
        <v>2216</v>
      </c>
      <c r="R93">
        <v>1300</v>
      </c>
      <c r="S93">
        <v>728</v>
      </c>
      <c r="T93">
        <v>1750</v>
      </c>
      <c r="U93">
        <v>0.41599999999999998</v>
      </c>
      <c r="V93">
        <v>274</v>
      </c>
      <c r="W93">
        <v>790</v>
      </c>
      <c r="X93">
        <v>0.34699999999999998</v>
      </c>
      <c r="Y93">
        <v>420</v>
      </c>
      <c r="Z93">
        <v>564</v>
      </c>
      <c r="AA93">
        <v>0.745</v>
      </c>
      <c r="AB93">
        <v>294</v>
      </c>
      <c r="AC93">
        <v>1083</v>
      </c>
      <c r="AD93">
        <v>402</v>
      </c>
      <c r="AE93">
        <v>195</v>
      </c>
      <c r="AF93">
        <v>78</v>
      </c>
      <c r="AG93">
        <v>454</v>
      </c>
      <c r="AH93">
        <v>566</v>
      </c>
    </row>
    <row r="94" spans="1:34" x14ac:dyDescent="0.25">
      <c r="A94">
        <v>9</v>
      </c>
      <c r="B94" t="s">
        <v>141</v>
      </c>
      <c r="C94">
        <v>31</v>
      </c>
      <c r="D94">
        <v>10</v>
      </c>
      <c r="E94">
        <v>21</v>
      </c>
      <c r="F94">
        <v>0.32300000000000001</v>
      </c>
      <c r="G94">
        <v>-22.1</v>
      </c>
      <c r="H94">
        <v>-8.99</v>
      </c>
      <c r="I94">
        <v>6</v>
      </c>
      <c r="J94">
        <v>12</v>
      </c>
      <c r="K94">
        <v>10</v>
      </c>
      <c r="L94">
        <v>3</v>
      </c>
      <c r="M94">
        <v>0</v>
      </c>
      <c r="N94">
        <v>17</v>
      </c>
      <c r="O94">
        <v>1995</v>
      </c>
      <c r="P94">
        <v>2194</v>
      </c>
      <c r="R94">
        <v>1245</v>
      </c>
      <c r="S94">
        <v>709</v>
      </c>
      <c r="T94">
        <v>1721</v>
      </c>
      <c r="U94">
        <v>0.41199999999999998</v>
      </c>
      <c r="V94">
        <v>211</v>
      </c>
      <c r="W94">
        <v>646</v>
      </c>
      <c r="X94">
        <v>0.32700000000000001</v>
      </c>
      <c r="Y94">
        <v>366</v>
      </c>
      <c r="Z94">
        <v>543</v>
      </c>
      <c r="AA94">
        <v>0.67400000000000004</v>
      </c>
      <c r="AB94">
        <v>334</v>
      </c>
      <c r="AC94">
        <v>1079</v>
      </c>
      <c r="AD94">
        <v>391</v>
      </c>
      <c r="AE94">
        <v>229</v>
      </c>
      <c r="AF94">
        <v>107</v>
      </c>
      <c r="AG94">
        <v>492</v>
      </c>
      <c r="AH94">
        <v>548</v>
      </c>
    </row>
    <row r="95" spans="1:34" x14ac:dyDescent="0.25">
      <c r="A95">
        <v>10</v>
      </c>
      <c r="B95" t="s">
        <v>142</v>
      </c>
      <c r="C95">
        <v>30</v>
      </c>
      <c r="D95">
        <v>15</v>
      </c>
      <c r="E95">
        <v>15</v>
      </c>
      <c r="F95">
        <v>0.5</v>
      </c>
      <c r="G95">
        <v>-4.17</v>
      </c>
      <c r="H95">
        <v>-7.2</v>
      </c>
      <c r="I95">
        <v>9</v>
      </c>
      <c r="J95">
        <v>9</v>
      </c>
      <c r="K95">
        <v>8</v>
      </c>
      <c r="L95">
        <v>7</v>
      </c>
      <c r="M95">
        <v>6</v>
      </c>
      <c r="N95">
        <v>8</v>
      </c>
      <c r="O95">
        <v>2161</v>
      </c>
      <c r="P95">
        <v>2070</v>
      </c>
      <c r="R95">
        <v>1220</v>
      </c>
      <c r="S95">
        <v>780</v>
      </c>
      <c r="T95">
        <v>1643</v>
      </c>
      <c r="U95">
        <v>0.47499999999999998</v>
      </c>
      <c r="V95">
        <v>190</v>
      </c>
      <c r="W95">
        <v>583</v>
      </c>
      <c r="X95">
        <v>0.32600000000000001</v>
      </c>
      <c r="Y95">
        <v>411</v>
      </c>
      <c r="Z95">
        <v>589</v>
      </c>
      <c r="AA95">
        <v>0.69799999999999995</v>
      </c>
      <c r="AB95">
        <v>251</v>
      </c>
      <c r="AC95">
        <v>1013</v>
      </c>
      <c r="AD95">
        <v>401</v>
      </c>
      <c r="AE95">
        <v>221</v>
      </c>
      <c r="AF95">
        <v>131</v>
      </c>
      <c r="AG95">
        <v>386</v>
      </c>
      <c r="AH95">
        <v>520</v>
      </c>
    </row>
    <row r="96" spans="1:34" x14ac:dyDescent="0.25">
      <c r="A96">
        <v>11</v>
      </c>
      <c r="B96" t="s">
        <v>143</v>
      </c>
      <c r="C96">
        <v>32</v>
      </c>
      <c r="D96">
        <v>11</v>
      </c>
      <c r="E96">
        <v>21</v>
      </c>
      <c r="F96">
        <v>0.34399999999999997</v>
      </c>
      <c r="G96">
        <v>-3.73</v>
      </c>
      <c r="H96">
        <v>0.1</v>
      </c>
      <c r="I96">
        <v>6</v>
      </c>
      <c r="J96">
        <v>12</v>
      </c>
      <c r="K96">
        <v>9</v>
      </c>
      <c r="L96">
        <v>5</v>
      </c>
      <c r="M96">
        <v>2</v>
      </c>
      <c r="N96">
        <v>12</v>
      </c>
      <c r="O96">
        <v>2557</v>
      </c>
      <c r="P96">
        <v>2539</v>
      </c>
      <c r="R96">
        <v>1290</v>
      </c>
      <c r="S96">
        <v>880</v>
      </c>
      <c r="T96">
        <v>1938</v>
      </c>
      <c r="U96">
        <v>0.45400000000000001</v>
      </c>
      <c r="V96">
        <v>292</v>
      </c>
      <c r="W96">
        <v>814</v>
      </c>
      <c r="X96">
        <v>0.35899999999999999</v>
      </c>
      <c r="Y96">
        <v>505</v>
      </c>
      <c r="Z96">
        <v>706</v>
      </c>
      <c r="AA96">
        <v>0.71499999999999997</v>
      </c>
      <c r="AB96">
        <v>310</v>
      </c>
      <c r="AC96">
        <v>1126</v>
      </c>
      <c r="AD96">
        <v>406</v>
      </c>
      <c r="AE96">
        <v>171</v>
      </c>
      <c r="AF96">
        <v>89</v>
      </c>
      <c r="AG96">
        <v>418</v>
      </c>
      <c r="AH96">
        <v>585</v>
      </c>
    </row>
    <row r="97" spans="1:34" x14ac:dyDescent="0.25">
      <c r="A97">
        <v>12</v>
      </c>
      <c r="B97" t="s">
        <v>629</v>
      </c>
      <c r="C97">
        <v>34</v>
      </c>
      <c r="D97">
        <v>23</v>
      </c>
      <c r="E97">
        <v>11</v>
      </c>
      <c r="F97">
        <v>0.67600000000000005</v>
      </c>
      <c r="G97">
        <v>10.29</v>
      </c>
      <c r="H97">
        <v>6.06</v>
      </c>
      <c r="I97">
        <v>12</v>
      </c>
      <c r="J97">
        <v>6</v>
      </c>
      <c r="K97">
        <v>13</v>
      </c>
      <c r="L97">
        <v>3</v>
      </c>
      <c r="M97">
        <v>6</v>
      </c>
      <c r="N97">
        <v>5</v>
      </c>
      <c r="O97">
        <v>2638</v>
      </c>
      <c r="P97">
        <v>2494</v>
      </c>
      <c r="R97">
        <v>1380</v>
      </c>
      <c r="S97">
        <v>899</v>
      </c>
      <c r="T97">
        <v>2012</v>
      </c>
      <c r="U97">
        <v>0.44700000000000001</v>
      </c>
      <c r="V97">
        <v>240</v>
      </c>
      <c r="W97">
        <v>714</v>
      </c>
      <c r="X97">
        <v>0.33600000000000002</v>
      </c>
      <c r="Y97">
        <v>600</v>
      </c>
      <c r="Z97">
        <v>882</v>
      </c>
      <c r="AA97">
        <v>0.68</v>
      </c>
      <c r="AB97">
        <v>399</v>
      </c>
      <c r="AC97">
        <v>1351</v>
      </c>
      <c r="AD97">
        <v>459</v>
      </c>
      <c r="AE97">
        <v>213</v>
      </c>
      <c r="AF97">
        <v>109</v>
      </c>
      <c r="AG97">
        <v>466</v>
      </c>
      <c r="AH97">
        <v>675</v>
      </c>
    </row>
    <row r="98" spans="1:34" x14ac:dyDescent="0.25">
      <c r="A98">
        <v>13</v>
      </c>
      <c r="B98" t="s">
        <v>145</v>
      </c>
      <c r="C98">
        <v>32</v>
      </c>
      <c r="D98">
        <v>17</v>
      </c>
      <c r="E98">
        <v>15</v>
      </c>
      <c r="F98">
        <v>0.53100000000000003</v>
      </c>
      <c r="G98">
        <v>8.33</v>
      </c>
      <c r="H98">
        <v>6.33</v>
      </c>
      <c r="I98">
        <v>8</v>
      </c>
      <c r="J98">
        <v>10</v>
      </c>
      <c r="K98">
        <v>12</v>
      </c>
      <c r="L98">
        <v>5</v>
      </c>
      <c r="M98">
        <v>4</v>
      </c>
      <c r="N98">
        <v>7</v>
      </c>
      <c r="O98">
        <v>2269</v>
      </c>
      <c r="P98">
        <v>2205</v>
      </c>
      <c r="R98">
        <v>1290</v>
      </c>
      <c r="S98">
        <v>794</v>
      </c>
      <c r="T98">
        <v>1861</v>
      </c>
      <c r="U98">
        <v>0.42699999999999999</v>
      </c>
      <c r="V98">
        <v>235</v>
      </c>
      <c r="W98">
        <v>699</v>
      </c>
      <c r="X98">
        <v>0.33600000000000002</v>
      </c>
      <c r="Y98">
        <v>446</v>
      </c>
      <c r="Z98">
        <v>620</v>
      </c>
      <c r="AA98">
        <v>0.71899999999999997</v>
      </c>
      <c r="AB98">
        <v>324</v>
      </c>
      <c r="AC98">
        <v>1116</v>
      </c>
      <c r="AD98">
        <v>397</v>
      </c>
      <c r="AE98">
        <v>165</v>
      </c>
      <c r="AF98">
        <v>73</v>
      </c>
      <c r="AG98">
        <v>370</v>
      </c>
      <c r="AH98">
        <v>594</v>
      </c>
    </row>
    <row r="99" spans="1:34" x14ac:dyDescent="0.25">
      <c r="A99">
        <v>14</v>
      </c>
      <c r="B99" t="s">
        <v>146</v>
      </c>
      <c r="C99">
        <v>31</v>
      </c>
      <c r="D99">
        <v>10</v>
      </c>
      <c r="E99">
        <v>21</v>
      </c>
      <c r="F99">
        <v>0.32300000000000001</v>
      </c>
      <c r="G99">
        <v>-4.8600000000000003</v>
      </c>
      <c r="H99">
        <v>-2.0699999999999998</v>
      </c>
      <c r="I99">
        <v>5</v>
      </c>
      <c r="J99">
        <v>13</v>
      </c>
      <c r="K99">
        <v>7</v>
      </c>
      <c r="L99">
        <v>9</v>
      </c>
      <c r="M99">
        <v>3</v>
      </c>
      <c r="N99">
        <v>12</v>
      </c>
      <c r="O99">
        <v>2301</v>
      </c>
      <c r="P99">
        <v>2353</v>
      </c>
      <c r="R99">
        <v>1250</v>
      </c>
      <c r="S99">
        <v>817</v>
      </c>
      <c r="T99">
        <v>1687</v>
      </c>
      <c r="U99">
        <v>0.48399999999999999</v>
      </c>
      <c r="V99">
        <v>206</v>
      </c>
      <c r="W99">
        <v>581</v>
      </c>
      <c r="X99">
        <v>0.35499999999999998</v>
      </c>
      <c r="Y99">
        <v>461</v>
      </c>
      <c r="Z99">
        <v>703</v>
      </c>
      <c r="AA99">
        <v>0.65600000000000003</v>
      </c>
      <c r="AB99">
        <v>244</v>
      </c>
      <c r="AC99">
        <v>1060</v>
      </c>
      <c r="AD99">
        <v>443</v>
      </c>
      <c r="AE99">
        <v>169</v>
      </c>
      <c r="AF99">
        <v>87</v>
      </c>
      <c r="AG99">
        <v>503</v>
      </c>
      <c r="AH99">
        <v>622</v>
      </c>
    </row>
    <row r="100" spans="1:34" x14ac:dyDescent="0.25">
      <c r="A100">
        <v>15</v>
      </c>
      <c r="B100" t="s">
        <v>147</v>
      </c>
      <c r="C100">
        <v>32</v>
      </c>
      <c r="D100">
        <v>13</v>
      </c>
      <c r="E100">
        <v>19</v>
      </c>
      <c r="F100">
        <v>0.40600000000000003</v>
      </c>
      <c r="G100">
        <v>-14.45</v>
      </c>
      <c r="H100">
        <v>-8.19</v>
      </c>
      <c r="I100">
        <v>10</v>
      </c>
      <c r="J100">
        <v>8</v>
      </c>
      <c r="K100">
        <v>8</v>
      </c>
      <c r="L100">
        <v>2</v>
      </c>
      <c r="M100">
        <v>4</v>
      </c>
      <c r="N100">
        <v>17</v>
      </c>
      <c r="O100">
        <v>2108</v>
      </c>
      <c r="P100">
        <v>2269</v>
      </c>
      <c r="R100">
        <v>1300</v>
      </c>
      <c r="S100">
        <v>719</v>
      </c>
      <c r="T100">
        <v>1685</v>
      </c>
      <c r="U100">
        <v>0.42699999999999999</v>
      </c>
      <c r="V100">
        <v>194</v>
      </c>
      <c r="W100">
        <v>574</v>
      </c>
      <c r="X100">
        <v>0.33800000000000002</v>
      </c>
      <c r="Y100">
        <v>476</v>
      </c>
      <c r="Z100">
        <v>702</v>
      </c>
      <c r="AA100">
        <v>0.67800000000000005</v>
      </c>
      <c r="AB100">
        <v>317</v>
      </c>
      <c r="AC100">
        <v>1063</v>
      </c>
      <c r="AD100">
        <v>365</v>
      </c>
      <c r="AE100">
        <v>216</v>
      </c>
      <c r="AF100">
        <v>108</v>
      </c>
      <c r="AG100">
        <v>478</v>
      </c>
      <c r="AH100">
        <v>629</v>
      </c>
    </row>
    <row r="101" spans="1:34" x14ac:dyDescent="0.25">
      <c r="A101">
        <v>16</v>
      </c>
      <c r="B101" t="s">
        <v>148</v>
      </c>
      <c r="C101">
        <v>32</v>
      </c>
      <c r="D101">
        <v>13</v>
      </c>
      <c r="E101">
        <v>19</v>
      </c>
      <c r="F101">
        <v>0.40600000000000003</v>
      </c>
      <c r="G101">
        <v>-7.09</v>
      </c>
      <c r="H101">
        <v>-1.23</v>
      </c>
      <c r="I101">
        <v>7</v>
      </c>
      <c r="J101">
        <v>11</v>
      </c>
      <c r="K101">
        <v>10</v>
      </c>
      <c r="L101">
        <v>4</v>
      </c>
      <c r="M101">
        <v>2</v>
      </c>
      <c r="N101">
        <v>13</v>
      </c>
      <c r="O101">
        <v>2359</v>
      </c>
      <c r="P101">
        <v>2475</v>
      </c>
      <c r="R101">
        <v>1310</v>
      </c>
      <c r="S101">
        <v>796</v>
      </c>
      <c r="T101">
        <v>1904</v>
      </c>
      <c r="U101">
        <v>0.41799999999999998</v>
      </c>
      <c r="V101">
        <v>237</v>
      </c>
      <c r="W101">
        <v>709</v>
      </c>
      <c r="X101">
        <v>0.33400000000000002</v>
      </c>
      <c r="Y101">
        <v>530</v>
      </c>
      <c r="Z101">
        <v>721</v>
      </c>
      <c r="AA101">
        <v>0.73499999999999999</v>
      </c>
      <c r="AB101">
        <v>403</v>
      </c>
      <c r="AC101">
        <v>1211</v>
      </c>
      <c r="AD101">
        <v>363</v>
      </c>
      <c r="AE101">
        <v>183</v>
      </c>
      <c r="AF101">
        <v>139</v>
      </c>
      <c r="AG101">
        <v>448</v>
      </c>
      <c r="AH101">
        <v>684</v>
      </c>
    </row>
    <row r="102" spans="1:34" x14ac:dyDescent="0.25">
      <c r="A102">
        <v>17</v>
      </c>
      <c r="B102" t="s">
        <v>149</v>
      </c>
      <c r="C102">
        <v>34</v>
      </c>
      <c r="D102">
        <v>18</v>
      </c>
      <c r="E102">
        <v>16</v>
      </c>
      <c r="F102">
        <v>0.52900000000000003</v>
      </c>
      <c r="G102">
        <v>11.73</v>
      </c>
      <c r="H102">
        <v>8.76</v>
      </c>
      <c r="I102">
        <v>8</v>
      </c>
      <c r="J102">
        <v>10</v>
      </c>
      <c r="K102">
        <v>12</v>
      </c>
      <c r="L102">
        <v>6</v>
      </c>
      <c r="M102">
        <v>5</v>
      </c>
      <c r="N102">
        <v>8</v>
      </c>
      <c r="O102">
        <v>2559</v>
      </c>
      <c r="P102">
        <v>2458</v>
      </c>
      <c r="R102">
        <v>1370</v>
      </c>
      <c r="S102">
        <v>893</v>
      </c>
      <c r="T102">
        <v>2004</v>
      </c>
      <c r="U102">
        <v>0.44600000000000001</v>
      </c>
      <c r="V102">
        <v>259</v>
      </c>
      <c r="W102">
        <v>751</v>
      </c>
      <c r="X102">
        <v>0.34499999999999997</v>
      </c>
      <c r="Y102">
        <v>514</v>
      </c>
      <c r="Z102">
        <v>769</v>
      </c>
      <c r="AA102">
        <v>0.66800000000000004</v>
      </c>
      <c r="AB102">
        <v>345</v>
      </c>
      <c r="AC102">
        <v>1151</v>
      </c>
      <c r="AD102">
        <v>532</v>
      </c>
      <c r="AE102">
        <v>274</v>
      </c>
      <c r="AF102">
        <v>169</v>
      </c>
      <c r="AG102">
        <v>450</v>
      </c>
      <c r="AH102">
        <v>693</v>
      </c>
    </row>
    <row r="103" spans="1:34" x14ac:dyDescent="0.25">
      <c r="A103">
        <v>18</v>
      </c>
      <c r="B103" t="s">
        <v>150</v>
      </c>
      <c r="C103">
        <v>32</v>
      </c>
      <c r="D103">
        <v>13</v>
      </c>
      <c r="E103">
        <v>19</v>
      </c>
      <c r="F103">
        <v>0.40600000000000003</v>
      </c>
      <c r="G103">
        <v>-7.54</v>
      </c>
      <c r="H103">
        <v>-4.7</v>
      </c>
      <c r="I103">
        <v>8</v>
      </c>
      <c r="J103">
        <v>10</v>
      </c>
      <c r="K103">
        <v>10</v>
      </c>
      <c r="L103">
        <v>4</v>
      </c>
      <c r="M103">
        <v>3</v>
      </c>
      <c r="N103">
        <v>13</v>
      </c>
      <c r="O103">
        <v>2268</v>
      </c>
      <c r="P103">
        <v>2305</v>
      </c>
      <c r="R103">
        <v>1280</v>
      </c>
      <c r="S103">
        <v>837</v>
      </c>
      <c r="T103">
        <v>1956</v>
      </c>
      <c r="U103">
        <v>0.42799999999999999</v>
      </c>
      <c r="V103">
        <v>272</v>
      </c>
      <c r="W103">
        <v>864</v>
      </c>
      <c r="X103">
        <v>0.315</v>
      </c>
      <c r="Y103">
        <v>322</v>
      </c>
      <c r="Z103">
        <v>471</v>
      </c>
      <c r="AA103">
        <v>0.68400000000000005</v>
      </c>
      <c r="AB103">
        <v>259</v>
      </c>
      <c r="AC103">
        <v>1125</v>
      </c>
      <c r="AD103">
        <v>499</v>
      </c>
      <c r="AE103">
        <v>198</v>
      </c>
      <c r="AF103">
        <v>50</v>
      </c>
      <c r="AG103">
        <v>376</v>
      </c>
      <c r="AH103">
        <v>544</v>
      </c>
    </row>
    <row r="104" spans="1:34" x14ac:dyDescent="0.25">
      <c r="A104">
        <v>19</v>
      </c>
      <c r="B104" t="s">
        <v>630</v>
      </c>
      <c r="C104">
        <v>39</v>
      </c>
      <c r="D104">
        <v>30</v>
      </c>
      <c r="E104">
        <v>9</v>
      </c>
      <c r="F104">
        <v>0.76900000000000002</v>
      </c>
      <c r="G104">
        <v>20.75</v>
      </c>
      <c r="H104">
        <v>10.54</v>
      </c>
      <c r="I104">
        <v>11</v>
      </c>
      <c r="J104">
        <v>7</v>
      </c>
      <c r="K104">
        <v>15</v>
      </c>
      <c r="L104">
        <v>2</v>
      </c>
      <c r="M104">
        <v>4</v>
      </c>
      <c r="N104">
        <v>6</v>
      </c>
      <c r="O104">
        <v>3126</v>
      </c>
      <c r="P104">
        <v>2687</v>
      </c>
      <c r="R104">
        <v>1575</v>
      </c>
      <c r="S104">
        <v>1076</v>
      </c>
      <c r="T104">
        <v>2384</v>
      </c>
      <c r="U104">
        <v>0.45100000000000001</v>
      </c>
      <c r="V104">
        <v>445</v>
      </c>
      <c r="W104">
        <v>1173</v>
      </c>
      <c r="X104">
        <v>0.379</v>
      </c>
      <c r="Y104">
        <v>529</v>
      </c>
      <c r="Z104">
        <v>746</v>
      </c>
      <c r="AA104">
        <v>0.70899999999999996</v>
      </c>
      <c r="AB104">
        <v>450</v>
      </c>
      <c r="AC104">
        <v>1336</v>
      </c>
      <c r="AD104">
        <v>560</v>
      </c>
      <c r="AE104">
        <v>366</v>
      </c>
      <c r="AF104">
        <v>186</v>
      </c>
      <c r="AG104">
        <v>461</v>
      </c>
      <c r="AH104">
        <v>719</v>
      </c>
    </row>
    <row r="105" spans="1:34" x14ac:dyDescent="0.25">
      <c r="A105">
        <v>20</v>
      </c>
      <c r="B105" t="s">
        <v>152</v>
      </c>
      <c r="C105">
        <v>33</v>
      </c>
      <c r="D105">
        <v>22</v>
      </c>
      <c r="E105">
        <v>11</v>
      </c>
      <c r="F105">
        <v>0.66700000000000004</v>
      </c>
      <c r="G105">
        <v>0.6</v>
      </c>
      <c r="H105">
        <v>-4.4000000000000004</v>
      </c>
      <c r="I105">
        <v>13</v>
      </c>
      <c r="J105">
        <v>5</v>
      </c>
      <c r="K105">
        <v>10</v>
      </c>
      <c r="L105">
        <v>2</v>
      </c>
      <c r="M105">
        <v>8</v>
      </c>
      <c r="N105">
        <v>7</v>
      </c>
      <c r="O105">
        <v>2712</v>
      </c>
      <c r="P105">
        <v>2413</v>
      </c>
      <c r="R105">
        <v>1335</v>
      </c>
      <c r="S105">
        <v>973</v>
      </c>
      <c r="T105">
        <v>2060</v>
      </c>
      <c r="U105">
        <v>0.47199999999999998</v>
      </c>
      <c r="V105">
        <v>268</v>
      </c>
      <c r="W105">
        <v>702</v>
      </c>
      <c r="X105">
        <v>0.38200000000000001</v>
      </c>
      <c r="Y105">
        <v>498</v>
      </c>
      <c r="Z105">
        <v>705</v>
      </c>
      <c r="AA105">
        <v>0.70599999999999996</v>
      </c>
      <c r="AB105">
        <v>397</v>
      </c>
      <c r="AC105">
        <v>1215</v>
      </c>
      <c r="AD105">
        <v>454</v>
      </c>
      <c r="AE105">
        <v>252</v>
      </c>
      <c r="AF105">
        <v>110</v>
      </c>
      <c r="AG105">
        <v>392</v>
      </c>
      <c r="AH105">
        <v>595</v>
      </c>
    </row>
    <row r="106" spans="1:34" x14ac:dyDescent="0.25">
      <c r="C106" t="s">
        <v>109</v>
      </c>
      <c r="I106" t="s">
        <v>110</v>
      </c>
      <c r="K106" t="s">
        <v>2</v>
      </c>
      <c r="M106" t="s">
        <v>3</v>
      </c>
      <c r="O106" t="s">
        <v>111</v>
      </c>
      <c r="R106" t="s">
        <v>112</v>
      </c>
    </row>
    <row r="107" spans="1:34" x14ac:dyDescent="0.25">
      <c r="A107" t="s">
        <v>55</v>
      </c>
      <c r="B107" t="s">
        <v>113</v>
      </c>
      <c r="C107" t="s">
        <v>51</v>
      </c>
      <c r="D107" t="s">
        <v>1</v>
      </c>
      <c r="E107" t="s">
        <v>0</v>
      </c>
      <c r="F107" t="s">
        <v>114</v>
      </c>
      <c r="G107" t="s">
        <v>70</v>
      </c>
      <c r="H107" t="s">
        <v>115</v>
      </c>
      <c r="I107" t="s">
        <v>1</v>
      </c>
      <c r="J107" t="s">
        <v>0</v>
      </c>
      <c r="K107" t="s">
        <v>1</v>
      </c>
      <c r="L107" t="s">
        <v>0</v>
      </c>
      <c r="M107" t="s">
        <v>1</v>
      </c>
      <c r="N107" t="s">
        <v>0</v>
      </c>
      <c r="O107" t="s">
        <v>116</v>
      </c>
      <c r="P107" t="s">
        <v>117</v>
      </c>
      <c r="R107" t="s">
        <v>56</v>
      </c>
      <c r="S107" t="s">
        <v>118</v>
      </c>
      <c r="T107" t="s">
        <v>119</v>
      </c>
      <c r="U107" t="s">
        <v>120</v>
      </c>
      <c r="V107" t="s">
        <v>121</v>
      </c>
      <c r="W107" t="s">
        <v>122</v>
      </c>
      <c r="X107" t="s">
        <v>123</v>
      </c>
      <c r="Y107" t="s">
        <v>124</v>
      </c>
      <c r="Z107" t="s">
        <v>125</v>
      </c>
      <c r="AA107" t="s">
        <v>126</v>
      </c>
      <c r="AB107" t="s">
        <v>127</v>
      </c>
      <c r="AC107" t="s">
        <v>128</v>
      </c>
      <c r="AD107" t="s">
        <v>129</v>
      </c>
      <c r="AE107" t="s">
        <v>130</v>
      </c>
      <c r="AF107" t="s">
        <v>131</v>
      </c>
      <c r="AG107" t="s">
        <v>132</v>
      </c>
      <c r="AH107" t="s">
        <v>4</v>
      </c>
    </row>
    <row r="108" spans="1:34" x14ac:dyDescent="0.25">
      <c r="A108">
        <v>21</v>
      </c>
      <c r="B108" t="s">
        <v>153</v>
      </c>
      <c r="C108">
        <v>33</v>
      </c>
      <c r="D108">
        <v>16</v>
      </c>
      <c r="E108">
        <v>17</v>
      </c>
      <c r="F108">
        <v>0.48499999999999999</v>
      </c>
      <c r="G108">
        <v>3.44</v>
      </c>
      <c r="H108">
        <v>1.26</v>
      </c>
      <c r="I108">
        <v>6</v>
      </c>
      <c r="J108">
        <v>12</v>
      </c>
      <c r="K108">
        <v>7</v>
      </c>
      <c r="L108">
        <v>7</v>
      </c>
      <c r="M108">
        <v>8</v>
      </c>
      <c r="N108">
        <v>7</v>
      </c>
      <c r="O108">
        <v>2478</v>
      </c>
      <c r="P108">
        <v>2362</v>
      </c>
      <c r="R108">
        <v>1340</v>
      </c>
      <c r="S108">
        <v>889</v>
      </c>
      <c r="T108">
        <v>1892</v>
      </c>
      <c r="U108">
        <v>0.47</v>
      </c>
      <c r="V108">
        <v>202</v>
      </c>
      <c r="W108">
        <v>621</v>
      </c>
      <c r="X108">
        <v>0.32500000000000001</v>
      </c>
      <c r="Y108">
        <v>498</v>
      </c>
      <c r="Z108">
        <v>709</v>
      </c>
      <c r="AA108">
        <v>0.70199999999999996</v>
      </c>
      <c r="AB108">
        <v>308</v>
      </c>
      <c r="AC108">
        <v>1243</v>
      </c>
      <c r="AD108">
        <v>426</v>
      </c>
      <c r="AE108">
        <v>217</v>
      </c>
      <c r="AF108">
        <v>119</v>
      </c>
      <c r="AG108">
        <v>480</v>
      </c>
      <c r="AH108">
        <v>580</v>
      </c>
    </row>
    <row r="109" spans="1:34" x14ac:dyDescent="0.25">
      <c r="A109">
        <v>22</v>
      </c>
      <c r="B109" t="s">
        <v>631</v>
      </c>
      <c r="C109">
        <v>34</v>
      </c>
      <c r="D109">
        <v>20</v>
      </c>
      <c r="E109">
        <v>14</v>
      </c>
      <c r="F109">
        <v>0.58799999999999997</v>
      </c>
      <c r="G109">
        <v>13.34</v>
      </c>
      <c r="H109">
        <v>9.2200000000000006</v>
      </c>
      <c r="I109">
        <v>10</v>
      </c>
      <c r="J109">
        <v>8</v>
      </c>
      <c r="K109">
        <v>13</v>
      </c>
      <c r="L109">
        <v>5</v>
      </c>
      <c r="M109">
        <v>5</v>
      </c>
      <c r="N109">
        <v>6</v>
      </c>
      <c r="O109">
        <v>2442</v>
      </c>
      <c r="P109">
        <v>2302</v>
      </c>
      <c r="R109">
        <v>1365</v>
      </c>
      <c r="S109">
        <v>869</v>
      </c>
      <c r="T109">
        <v>1965</v>
      </c>
      <c r="U109">
        <v>0.442</v>
      </c>
      <c r="V109">
        <v>274</v>
      </c>
      <c r="W109">
        <v>803</v>
      </c>
      <c r="X109">
        <v>0.34100000000000003</v>
      </c>
      <c r="Y109">
        <v>430</v>
      </c>
      <c r="Z109">
        <v>635</v>
      </c>
      <c r="AA109">
        <v>0.67700000000000005</v>
      </c>
      <c r="AB109">
        <v>446</v>
      </c>
      <c r="AC109">
        <v>1280</v>
      </c>
      <c r="AD109">
        <v>473</v>
      </c>
      <c r="AE109">
        <v>209</v>
      </c>
      <c r="AF109">
        <v>159</v>
      </c>
      <c r="AG109">
        <v>446</v>
      </c>
      <c r="AH109">
        <v>636</v>
      </c>
    </row>
    <row r="110" spans="1:34" x14ac:dyDescent="0.25">
      <c r="A110">
        <v>23</v>
      </c>
      <c r="B110" t="s">
        <v>632</v>
      </c>
      <c r="C110">
        <v>33</v>
      </c>
      <c r="D110">
        <v>27</v>
      </c>
      <c r="E110">
        <v>6</v>
      </c>
      <c r="F110">
        <v>0.81799999999999995</v>
      </c>
      <c r="G110">
        <v>9.17</v>
      </c>
      <c r="H110">
        <v>-2.5499999999999998</v>
      </c>
      <c r="I110">
        <v>16</v>
      </c>
      <c r="J110">
        <v>2</v>
      </c>
      <c r="K110">
        <v>13</v>
      </c>
      <c r="L110">
        <v>1</v>
      </c>
      <c r="M110">
        <v>12</v>
      </c>
      <c r="N110">
        <v>3</v>
      </c>
      <c r="O110">
        <v>2868</v>
      </c>
      <c r="P110">
        <v>2439</v>
      </c>
      <c r="R110">
        <v>1330</v>
      </c>
      <c r="S110">
        <v>1042</v>
      </c>
      <c r="T110">
        <v>2094</v>
      </c>
      <c r="U110">
        <v>0.498</v>
      </c>
      <c r="V110">
        <v>343</v>
      </c>
      <c r="W110">
        <v>921</v>
      </c>
      <c r="X110">
        <v>0.372</v>
      </c>
      <c r="Y110">
        <v>441</v>
      </c>
      <c r="Z110">
        <v>598</v>
      </c>
      <c r="AA110">
        <v>0.73699999999999999</v>
      </c>
      <c r="AB110">
        <v>286</v>
      </c>
      <c r="AC110">
        <v>1275</v>
      </c>
      <c r="AD110">
        <v>645</v>
      </c>
      <c r="AE110">
        <v>220</v>
      </c>
      <c r="AF110">
        <v>125</v>
      </c>
      <c r="AG110">
        <v>376</v>
      </c>
      <c r="AH110">
        <v>509</v>
      </c>
    </row>
    <row r="111" spans="1:34" x14ac:dyDescent="0.25">
      <c r="A111">
        <v>24</v>
      </c>
      <c r="B111" t="s">
        <v>156</v>
      </c>
      <c r="C111">
        <v>31</v>
      </c>
      <c r="D111">
        <v>14</v>
      </c>
      <c r="E111">
        <v>17</v>
      </c>
      <c r="F111">
        <v>0.45200000000000001</v>
      </c>
      <c r="G111">
        <v>-11.96</v>
      </c>
      <c r="H111">
        <v>-9.7200000000000006</v>
      </c>
      <c r="I111">
        <v>9</v>
      </c>
      <c r="J111">
        <v>7</v>
      </c>
      <c r="K111">
        <v>11</v>
      </c>
      <c r="L111">
        <v>4</v>
      </c>
      <c r="M111">
        <v>3</v>
      </c>
      <c r="N111">
        <v>12</v>
      </c>
      <c r="O111">
        <v>2290</v>
      </c>
      <c r="P111">
        <v>2245</v>
      </c>
      <c r="R111">
        <v>1250</v>
      </c>
      <c r="S111">
        <v>833</v>
      </c>
      <c r="T111">
        <v>1899</v>
      </c>
      <c r="U111">
        <v>0.439</v>
      </c>
      <c r="V111">
        <v>204</v>
      </c>
      <c r="W111">
        <v>635</v>
      </c>
      <c r="X111">
        <v>0.32100000000000001</v>
      </c>
      <c r="Y111">
        <v>420</v>
      </c>
      <c r="Z111">
        <v>689</v>
      </c>
      <c r="AA111">
        <v>0.61</v>
      </c>
      <c r="AB111">
        <v>415</v>
      </c>
      <c r="AC111">
        <v>1273</v>
      </c>
      <c r="AD111">
        <v>443</v>
      </c>
      <c r="AE111">
        <v>234</v>
      </c>
      <c r="AF111">
        <v>108</v>
      </c>
      <c r="AG111">
        <v>501</v>
      </c>
      <c r="AH111">
        <v>610</v>
      </c>
    </row>
    <row r="112" spans="1:34" x14ac:dyDescent="0.25">
      <c r="A112">
        <v>25</v>
      </c>
      <c r="B112" t="s">
        <v>157</v>
      </c>
      <c r="C112">
        <v>33</v>
      </c>
      <c r="D112">
        <v>10</v>
      </c>
      <c r="E112">
        <v>23</v>
      </c>
      <c r="F112">
        <v>0.30299999999999999</v>
      </c>
      <c r="G112">
        <v>-13.89</v>
      </c>
      <c r="H112">
        <v>-4.66</v>
      </c>
      <c r="I112">
        <v>5</v>
      </c>
      <c r="J112">
        <v>11</v>
      </c>
      <c r="K112">
        <v>5</v>
      </c>
      <c r="L112">
        <v>11</v>
      </c>
      <c r="M112">
        <v>5</v>
      </c>
      <c r="N112">
        <v>12</v>
      </c>
      <c r="O112">
        <v>2152</v>
      </c>
      <c r="P112">
        <v>2376</v>
      </c>
      <c r="R112">
        <v>1320</v>
      </c>
      <c r="S112">
        <v>793</v>
      </c>
      <c r="T112">
        <v>1842</v>
      </c>
      <c r="U112">
        <v>0.43099999999999999</v>
      </c>
      <c r="V112">
        <v>275</v>
      </c>
      <c r="W112">
        <v>788</v>
      </c>
      <c r="X112">
        <v>0.34899999999999998</v>
      </c>
      <c r="Y112">
        <v>291</v>
      </c>
      <c r="Z112">
        <v>452</v>
      </c>
      <c r="AA112">
        <v>0.64400000000000002</v>
      </c>
      <c r="AB112">
        <v>244</v>
      </c>
      <c r="AC112">
        <v>1060</v>
      </c>
      <c r="AD112">
        <v>324</v>
      </c>
      <c r="AE112">
        <v>183</v>
      </c>
      <c r="AF112">
        <v>152</v>
      </c>
      <c r="AG112">
        <v>409</v>
      </c>
      <c r="AH112">
        <v>474</v>
      </c>
    </row>
    <row r="113" spans="1:34" x14ac:dyDescent="0.25">
      <c r="A113">
        <v>26</v>
      </c>
      <c r="B113" t="s">
        <v>158</v>
      </c>
      <c r="C113">
        <v>33</v>
      </c>
      <c r="D113">
        <v>13</v>
      </c>
      <c r="E113">
        <v>20</v>
      </c>
      <c r="F113">
        <v>0.39400000000000002</v>
      </c>
      <c r="G113">
        <v>3.64</v>
      </c>
      <c r="H113">
        <v>1.1100000000000001</v>
      </c>
      <c r="I113">
        <v>7</v>
      </c>
      <c r="J113">
        <v>11</v>
      </c>
      <c r="K113">
        <v>8</v>
      </c>
      <c r="L113">
        <v>7</v>
      </c>
      <c r="M113">
        <v>3</v>
      </c>
      <c r="N113">
        <v>10</v>
      </c>
      <c r="O113">
        <v>2364</v>
      </c>
      <c r="P113">
        <v>2263</v>
      </c>
      <c r="R113">
        <v>1330</v>
      </c>
      <c r="S113">
        <v>845</v>
      </c>
      <c r="T113">
        <v>1801</v>
      </c>
      <c r="U113">
        <v>0.46899999999999997</v>
      </c>
      <c r="V113">
        <v>252</v>
      </c>
      <c r="W113">
        <v>715</v>
      </c>
      <c r="X113">
        <v>0.35199999999999998</v>
      </c>
      <c r="Y113">
        <v>422</v>
      </c>
      <c r="Z113">
        <v>584</v>
      </c>
      <c r="AA113">
        <v>0.72299999999999998</v>
      </c>
      <c r="AB113">
        <v>242</v>
      </c>
      <c r="AC113">
        <v>1016</v>
      </c>
      <c r="AD113">
        <v>398</v>
      </c>
      <c r="AE113">
        <v>200</v>
      </c>
      <c r="AF113">
        <v>68</v>
      </c>
      <c r="AG113">
        <v>379</v>
      </c>
      <c r="AH113">
        <v>569</v>
      </c>
    </row>
    <row r="114" spans="1:34" x14ac:dyDescent="0.25">
      <c r="A114">
        <v>27</v>
      </c>
      <c r="B114" t="s">
        <v>159</v>
      </c>
      <c r="C114">
        <v>31</v>
      </c>
      <c r="D114">
        <v>14</v>
      </c>
      <c r="E114">
        <v>17</v>
      </c>
      <c r="F114">
        <v>0.45200000000000001</v>
      </c>
      <c r="G114">
        <v>5.87</v>
      </c>
      <c r="H114">
        <v>7.8</v>
      </c>
      <c r="I114">
        <v>5</v>
      </c>
      <c r="J114">
        <v>13</v>
      </c>
      <c r="K114">
        <v>10</v>
      </c>
      <c r="L114">
        <v>8</v>
      </c>
      <c r="M114">
        <v>2</v>
      </c>
      <c r="N114">
        <v>8</v>
      </c>
      <c r="O114">
        <v>2196</v>
      </c>
      <c r="P114">
        <v>2256</v>
      </c>
      <c r="R114">
        <v>1260</v>
      </c>
      <c r="S114">
        <v>768</v>
      </c>
      <c r="T114">
        <v>1808</v>
      </c>
      <c r="U114">
        <v>0.42499999999999999</v>
      </c>
      <c r="V114">
        <v>218</v>
      </c>
      <c r="W114">
        <v>687</v>
      </c>
      <c r="X114">
        <v>0.317</v>
      </c>
      <c r="Y114">
        <v>442</v>
      </c>
      <c r="Z114">
        <v>633</v>
      </c>
      <c r="AA114">
        <v>0.69799999999999995</v>
      </c>
      <c r="AB114">
        <v>331</v>
      </c>
      <c r="AC114">
        <v>1137</v>
      </c>
      <c r="AD114">
        <v>382</v>
      </c>
      <c r="AE114">
        <v>159</v>
      </c>
      <c r="AF114">
        <v>103</v>
      </c>
      <c r="AG114">
        <v>378</v>
      </c>
      <c r="AH114">
        <v>509</v>
      </c>
    </row>
    <row r="115" spans="1:34" x14ac:dyDescent="0.25">
      <c r="A115">
        <v>28</v>
      </c>
      <c r="B115" t="s">
        <v>160</v>
      </c>
      <c r="C115">
        <v>33</v>
      </c>
      <c r="D115">
        <v>15</v>
      </c>
      <c r="E115">
        <v>18</v>
      </c>
      <c r="F115">
        <v>0.45500000000000002</v>
      </c>
      <c r="G115">
        <v>-6.58</v>
      </c>
      <c r="H115">
        <v>-5.36</v>
      </c>
      <c r="I115">
        <v>7</v>
      </c>
      <c r="J115">
        <v>11</v>
      </c>
      <c r="K115">
        <v>7</v>
      </c>
      <c r="L115">
        <v>7</v>
      </c>
      <c r="M115">
        <v>8</v>
      </c>
      <c r="N115">
        <v>10</v>
      </c>
      <c r="O115">
        <v>2385</v>
      </c>
      <c r="P115">
        <v>2387</v>
      </c>
      <c r="R115">
        <v>1325</v>
      </c>
      <c r="S115">
        <v>922</v>
      </c>
      <c r="T115">
        <v>1922</v>
      </c>
      <c r="U115">
        <v>0.48</v>
      </c>
      <c r="V115">
        <v>221</v>
      </c>
      <c r="W115">
        <v>639</v>
      </c>
      <c r="X115">
        <v>0.34599999999999997</v>
      </c>
      <c r="Y115">
        <v>320</v>
      </c>
      <c r="Z115">
        <v>468</v>
      </c>
      <c r="AA115">
        <v>0.68400000000000005</v>
      </c>
      <c r="AB115">
        <v>311</v>
      </c>
      <c r="AC115">
        <v>1091</v>
      </c>
      <c r="AD115">
        <v>447</v>
      </c>
      <c r="AE115">
        <v>199</v>
      </c>
      <c r="AF115">
        <v>73</v>
      </c>
      <c r="AG115">
        <v>425</v>
      </c>
      <c r="AH115">
        <v>578</v>
      </c>
    </row>
    <row r="116" spans="1:34" x14ac:dyDescent="0.25">
      <c r="A116">
        <v>29</v>
      </c>
      <c r="B116" t="s">
        <v>161</v>
      </c>
      <c r="C116">
        <v>34</v>
      </c>
      <c r="D116">
        <v>22</v>
      </c>
      <c r="E116">
        <v>12</v>
      </c>
      <c r="F116">
        <v>0.64700000000000002</v>
      </c>
      <c r="G116">
        <v>4.3099999999999996</v>
      </c>
      <c r="H116">
        <v>0.93</v>
      </c>
      <c r="I116">
        <v>12</v>
      </c>
      <c r="J116">
        <v>6</v>
      </c>
      <c r="K116">
        <v>14</v>
      </c>
      <c r="L116">
        <v>2</v>
      </c>
      <c r="M116">
        <v>5</v>
      </c>
      <c r="N116">
        <v>8</v>
      </c>
      <c r="O116">
        <v>2668</v>
      </c>
      <c r="P116">
        <v>2496</v>
      </c>
      <c r="R116">
        <v>1370</v>
      </c>
      <c r="S116">
        <v>945</v>
      </c>
      <c r="T116">
        <v>2134</v>
      </c>
      <c r="U116">
        <v>0.443</v>
      </c>
      <c r="V116">
        <v>272</v>
      </c>
      <c r="W116">
        <v>762</v>
      </c>
      <c r="X116">
        <v>0.35699999999999998</v>
      </c>
      <c r="Y116">
        <v>506</v>
      </c>
      <c r="Z116">
        <v>755</v>
      </c>
      <c r="AA116">
        <v>0.67</v>
      </c>
      <c r="AB116">
        <v>408</v>
      </c>
      <c r="AC116">
        <v>1396</v>
      </c>
      <c r="AD116">
        <v>427</v>
      </c>
      <c r="AE116">
        <v>227</v>
      </c>
      <c r="AF116">
        <v>90</v>
      </c>
      <c r="AG116">
        <v>412</v>
      </c>
      <c r="AH116">
        <v>595</v>
      </c>
    </row>
    <row r="117" spans="1:34" x14ac:dyDescent="0.25">
      <c r="A117">
        <v>30</v>
      </c>
      <c r="B117" t="s">
        <v>633</v>
      </c>
      <c r="C117">
        <v>35</v>
      </c>
      <c r="D117">
        <v>20</v>
      </c>
      <c r="E117">
        <v>15</v>
      </c>
      <c r="F117">
        <v>0.57099999999999995</v>
      </c>
      <c r="G117">
        <v>-0.02</v>
      </c>
      <c r="H117">
        <v>-0.85</v>
      </c>
      <c r="I117">
        <v>9</v>
      </c>
      <c r="J117">
        <v>9</v>
      </c>
      <c r="K117">
        <v>10</v>
      </c>
      <c r="L117">
        <v>6</v>
      </c>
      <c r="M117">
        <v>5</v>
      </c>
      <c r="N117">
        <v>8</v>
      </c>
      <c r="O117">
        <v>2329</v>
      </c>
      <c r="P117">
        <v>2285</v>
      </c>
      <c r="R117">
        <v>1405</v>
      </c>
      <c r="S117">
        <v>812</v>
      </c>
      <c r="T117">
        <v>1874</v>
      </c>
      <c r="U117">
        <v>0.433</v>
      </c>
      <c r="V117">
        <v>240</v>
      </c>
      <c r="W117">
        <v>653</v>
      </c>
      <c r="X117">
        <v>0.36799999999999999</v>
      </c>
      <c r="Y117">
        <v>465</v>
      </c>
      <c r="Z117">
        <v>672</v>
      </c>
      <c r="AA117">
        <v>0.69199999999999995</v>
      </c>
      <c r="AB117">
        <v>313</v>
      </c>
      <c r="AC117">
        <v>1195</v>
      </c>
      <c r="AD117">
        <v>422</v>
      </c>
      <c r="AE117">
        <v>186</v>
      </c>
      <c r="AF117">
        <v>131</v>
      </c>
      <c r="AG117">
        <v>440</v>
      </c>
      <c r="AH117">
        <v>617</v>
      </c>
    </row>
    <row r="118" spans="1:34" x14ac:dyDescent="0.25">
      <c r="A118">
        <v>31</v>
      </c>
      <c r="B118" t="s">
        <v>163</v>
      </c>
      <c r="C118">
        <v>32</v>
      </c>
      <c r="D118">
        <v>19</v>
      </c>
      <c r="E118">
        <v>13</v>
      </c>
      <c r="F118">
        <v>0.59399999999999997</v>
      </c>
      <c r="G118">
        <v>6.16</v>
      </c>
      <c r="H118">
        <v>3.32</v>
      </c>
      <c r="I118">
        <v>11</v>
      </c>
      <c r="J118">
        <v>5</v>
      </c>
      <c r="K118">
        <v>13</v>
      </c>
      <c r="L118">
        <v>3</v>
      </c>
      <c r="M118">
        <v>5</v>
      </c>
      <c r="N118">
        <v>8</v>
      </c>
      <c r="O118">
        <v>2527</v>
      </c>
      <c r="P118">
        <v>2436</v>
      </c>
      <c r="R118">
        <v>1295</v>
      </c>
      <c r="S118">
        <v>878</v>
      </c>
      <c r="T118">
        <v>1877</v>
      </c>
      <c r="U118">
        <v>0.46800000000000003</v>
      </c>
      <c r="V118">
        <v>226</v>
      </c>
      <c r="W118">
        <v>684</v>
      </c>
      <c r="X118">
        <v>0.33</v>
      </c>
      <c r="Y118">
        <v>545</v>
      </c>
      <c r="Z118">
        <v>750</v>
      </c>
      <c r="AA118">
        <v>0.72699999999999998</v>
      </c>
      <c r="AB118">
        <v>263</v>
      </c>
      <c r="AC118">
        <v>1116</v>
      </c>
      <c r="AD118">
        <v>482</v>
      </c>
      <c r="AE118">
        <v>203</v>
      </c>
      <c r="AF118">
        <v>107</v>
      </c>
      <c r="AG118">
        <v>354</v>
      </c>
      <c r="AH118">
        <v>626</v>
      </c>
    </row>
    <row r="119" spans="1:34" x14ac:dyDescent="0.25">
      <c r="A119">
        <v>32</v>
      </c>
      <c r="B119" t="s">
        <v>164</v>
      </c>
      <c r="C119">
        <v>32</v>
      </c>
      <c r="D119">
        <v>20</v>
      </c>
      <c r="E119">
        <v>12</v>
      </c>
      <c r="F119">
        <v>0.625</v>
      </c>
      <c r="G119">
        <v>-0.6</v>
      </c>
      <c r="H119">
        <v>-3.26</v>
      </c>
      <c r="I119">
        <v>7</v>
      </c>
      <c r="J119">
        <v>7</v>
      </c>
      <c r="K119">
        <v>13</v>
      </c>
      <c r="L119">
        <v>3</v>
      </c>
      <c r="M119">
        <v>7</v>
      </c>
      <c r="N119">
        <v>9</v>
      </c>
      <c r="O119">
        <v>2355</v>
      </c>
      <c r="P119">
        <v>2204</v>
      </c>
      <c r="R119">
        <v>1290</v>
      </c>
      <c r="S119">
        <v>805</v>
      </c>
      <c r="T119">
        <v>1817</v>
      </c>
      <c r="U119">
        <v>0.443</v>
      </c>
      <c r="V119">
        <v>255</v>
      </c>
      <c r="W119">
        <v>745</v>
      </c>
      <c r="X119">
        <v>0.34200000000000003</v>
      </c>
      <c r="Y119">
        <v>490</v>
      </c>
      <c r="Z119">
        <v>685</v>
      </c>
      <c r="AA119">
        <v>0.71499999999999997</v>
      </c>
      <c r="AB119">
        <v>261</v>
      </c>
      <c r="AC119">
        <v>1157</v>
      </c>
      <c r="AD119">
        <v>418</v>
      </c>
      <c r="AE119">
        <v>240</v>
      </c>
      <c r="AF119">
        <v>123</v>
      </c>
      <c r="AG119">
        <v>458</v>
      </c>
      <c r="AH119">
        <v>600</v>
      </c>
    </row>
    <row r="120" spans="1:34" x14ac:dyDescent="0.25">
      <c r="A120">
        <v>33</v>
      </c>
      <c r="B120" t="s">
        <v>165</v>
      </c>
      <c r="C120">
        <v>30</v>
      </c>
      <c r="D120">
        <v>10</v>
      </c>
      <c r="E120">
        <v>20</v>
      </c>
      <c r="F120">
        <v>0.33300000000000002</v>
      </c>
      <c r="G120">
        <v>-15.15</v>
      </c>
      <c r="H120">
        <v>-7.62</v>
      </c>
      <c r="I120">
        <v>7</v>
      </c>
      <c r="J120">
        <v>11</v>
      </c>
      <c r="K120">
        <v>8</v>
      </c>
      <c r="L120">
        <v>6</v>
      </c>
      <c r="M120">
        <v>2</v>
      </c>
      <c r="N120">
        <v>13</v>
      </c>
      <c r="O120">
        <v>2088</v>
      </c>
      <c r="P120">
        <v>2314</v>
      </c>
      <c r="R120">
        <v>1200</v>
      </c>
      <c r="S120">
        <v>709</v>
      </c>
      <c r="T120">
        <v>1680</v>
      </c>
      <c r="U120">
        <v>0.42199999999999999</v>
      </c>
      <c r="V120">
        <v>230</v>
      </c>
      <c r="W120">
        <v>708</v>
      </c>
      <c r="X120">
        <v>0.32500000000000001</v>
      </c>
      <c r="Y120">
        <v>440</v>
      </c>
      <c r="Z120">
        <v>618</v>
      </c>
      <c r="AA120">
        <v>0.71199999999999997</v>
      </c>
      <c r="AB120">
        <v>285</v>
      </c>
      <c r="AC120">
        <v>969</v>
      </c>
      <c r="AD120">
        <v>319</v>
      </c>
      <c r="AE120">
        <v>158</v>
      </c>
      <c r="AF120">
        <v>79</v>
      </c>
      <c r="AG120">
        <v>383</v>
      </c>
      <c r="AH120">
        <v>575</v>
      </c>
    </row>
    <row r="121" spans="1:34" x14ac:dyDescent="0.25">
      <c r="A121">
        <v>34</v>
      </c>
      <c r="B121" t="s">
        <v>166</v>
      </c>
      <c r="C121">
        <v>33</v>
      </c>
      <c r="D121">
        <v>21</v>
      </c>
      <c r="E121">
        <v>12</v>
      </c>
      <c r="F121">
        <v>0.63600000000000001</v>
      </c>
      <c r="G121">
        <v>0.62</v>
      </c>
      <c r="H121">
        <v>-2.89</v>
      </c>
      <c r="I121">
        <v>13</v>
      </c>
      <c r="J121">
        <v>5</v>
      </c>
      <c r="K121">
        <v>12</v>
      </c>
      <c r="L121">
        <v>3</v>
      </c>
      <c r="M121">
        <v>7</v>
      </c>
      <c r="N121">
        <v>8</v>
      </c>
      <c r="O121">
        <v>2534</v>
      </c>
      <c r="P121">
        <v>2418</v>
      </c>
      <c r="R121">
        <v>1325</v>
      </c>
      <c r="S121">
        <v>867</v>
      </c>
      <c r="T121">
        <v>1928</v>
      </c>
      <c r="U121">
        <v>0.45</v>
      </c>
      <c r="V121">
        <v>311</v>
      </c>
      <c r="W121">
        <v>885</v>
      </c>
      <c r="X121">
        <v>0.35099999999999998</v>
      </c>
      <c r="Y121">
        <v>489</v>
      </c>
      <c r="Z121">
        <v>653</v>
      </c>
      <c r="AA121">
        <v>0.749</v>
      </c>
      <c r="AB121">
        <v>286</v>
      </c>
      <c r="AC121">
        <v>1154</v>
      </c>
      <c r="AD121">
        <v>519</v>
      </c>
      <c r="AE121">
        <v>173</v>
      </c>
      <c r="AF121">
        <v>116</v>
      </c>
      <c r="AG121">
        <v>409</v>
      </c>
      <c r="AH121">
        <v>627</v>
      </c>
    </row>
    <row r="122" spans="1:34" x14ac:dyDescent="0.25">
      <c r="A122">
        <v>35</v>
      </c>
      <c r="B122" t="s">
        <v>634</v>
      </c>
      <c r="C122">
        <v>36</v>
      </c>
      <c r="D122">
        <v>32</v>
      </c>
      <c r="E122">
        <v>4</v>
      </c>
      <c r="F122">
        <v>0.88900000000000001</v>
      </c>
      <c r="G122">
        <v>15.6</v>
      </c>
      <c r="H122">
        <v>2.66</v>
      </c>
      <c r="I122">
        <v>16</v>
      </c>
      <c r="J122">
        <v>2</v>
      </c>
      <c r="K122">
        <v>14</v>
      </c>
      <c r="L122">
        <v>0</v>
      </c>
      <c r="M122">
        <v>12</v>
      </c>
      <c r="N122">
        <v>3</v>
      </c>
      <c r="O122">
        <v>3037</v>
      </c>
      <c r="P122">
        <v>2550</v>
      </c>
      <c r="R122">
        <v>1445</v>
      </c>
      <c r="S122">
        <v>1083</v>
      </c>
      <c r="T122">
        <v>2344</v>
      </c>
      <c r="U122">
        <v>0.46200000000000002</v>
      </c>
      <c r="V122">
        <v>344</v>
      </c>
      <c r="W122">
        <v>1022</v>
      </c>
      <c r="X122">
        <v>0.33700000000000002</v>
      </c>
      <c r="Y122">
        <v>527</v>
      </c>
      <c r="Z122">
        <v>767</v>
      </c>
      <c r="AA122">
        <v>0.68700000000000006</v>
      </c>
      <c r="AB122">
        <v>452</v>
      </c>
      <c r="AC122">
        <v>1469</v>
      </c>
      <c r="AD122">
        <v>599</v>
      </c>
      <c r="AE122">
        <v>263</v>
      </c>
      <c r="AF122">
        <v>140</v>
      </c>
      <c r="AG122">
        <v>433</v>
      </c>
      <c r="AH122">
        <v>659</v>
      </c>
    </row>
    <row r="123" spans="1:34" x14ac:dyDescent="0.25">
      <c r="A123">
        <v>36</v>
      </c>
      <c r="B123" t="s">
        <v>168</v>
      </c>
      <c r="C123">
        <v>33</v>
      </c>
      <c r="D123">
        <v>16</v>
      </c>
      <c r="E123">
        <v>17</v>
      </c>
      <c r="F123">
        <v>0.48499999999999999</v>
      </c>
      <c r="G123">
        <v>9.2899999999999991</v>
      </c>
      <c r="H123">
        <v>8.17</v>
      </c>
      <c r="I123">
        <v>7</v>
      </c>
      <c r="J123">
        <v>11</v>
      </c>
      <c r="K123">
        <v>12</v>
      </c>
      <c r="L123">
        <v>4</v>
      </c>
      <c r="M123">
        <v>2</v>
      </c>
      <c r="N123">
        <v>10</v>
      </c>
      <c r="O123">
        <v>2374</v>
      </c>
      <c r="P123">
        <v>2337</v>
      </c>
      <c r="R123">
        <v>1330</v>
      </c>
      <c r="S123">
        <v>861</v>
      </c>
      <c r="T123">
        <v>1934</v>
      </c>
      <c r="U123">
        <v>0.44500000000000001</v>
      </c>
      <c r="V123">
        <v>292</v>
      </c>
      <c r="W123">
        <v>827</v>
      </c>
      <c r="X123">
        <v>0.35299999999999998</v>
      </c>
      <c r="Y123">
        <v>360</v>
      </c>
      <c r="Z123">
        <v>488</v>
      </c>
      <c r="AA123">
        <v>0.73799999999999999</v>
      </c>
      <c r="AB123">
        <v>288</v>
      </c>
      <c r="AC123">
        <v>1058</v>
      </c>
      <c r="AD123">
        <v>434</v>
      </c>
      <c r="AE123">
        <v>193</v>
      </c>
      <c r="AF123">
        <v>62</v>
      </c>
      <c r="AG123">
        <v>359</v>
      </c>
      <c r="AH123">
        <v>593</v>
      </c>
    </row>
    <row r="124" spans="1:34" x14ac:dyDescent="0.25">
      <c r="A124">
        <v>37</v>
      </c>
      <c r="B124" t="s">
        <v>169</v>
      </c>
      <c r="C124">
        <v>29</v>
      </c>
      <c r="D124">
        <v>6</v>
      </c>
      <c r="E124">
        <v>23</v>
      </c>
      <c r="F124">
        <v>0.20699999999999999</v>
      </c>
      <c r="G124">
        <v>-13.93</v>
      </c>
      <c r="H124">
        <v>-3.52</v>
      </c>
      <c r="I124">
        <v>2</v>
      </c>
      <c r="J124">
        <v>14</v>
      </c>
      <c r="K124">
        <v>4</v>
      </c>
      <c r="L124">
        <v>8</v>
      </c>
      <c r="M124">
        <v>1</v>
      </c>
      <c r="N124">
        <v>14</v>
      </c>
      <c r="O124">
        <v>1930</v>
      </c>
      <c r="P124">
        <v>2183</v>
      </c>
      <c r="R124">
        <v>1185</v>
      </c>
      <c r="S124">
        <v>706</v>
      </c>
      <c r="T124">
        <v>1715</v>
      </c>
      <c r="U124">
        <v>0.41199999999999998</v>
      </c>
      <c r="V124">
        <v>225</v>
      </c>
      <c r="W124">
        <v>687</v>
      </c>
      <c r="X124">
        <v>0.32800000000000001</v>
      </c>
      <c r="Y124">
        <v>293</v>
      </c>
      <c r="Z124">
        <v>452</v>
      </c>
      <c r="AA124">
        <v>0.64800000000000002</v>
      </c>
      <c r="AB124">
        <v>284</v>
      </c>
      <c r="AC124">
        <v>975</v>
      </c>
      <c r="AD124">
        <v>301</v>
      </c>
      <c r="AE124">
        <v>147</v>
      </c>
      <c r="AF124">
        <v>99</v>
      </c>
      <c r="AG124">
        <v>334</v>
      </c>
      <c r="AH124">
        <v>544</v>
      </c>
    </row>
    <row r="125" spans="1:34" x14ac:dyDescent="0.25">
      <c r="A125">
        <v>38</v>
      </c>
      <c r="B125" t="s">
        <v>170</v>
      </c>
      <c r="C125">
        <v>34</v>
      </c>
      <c r="D125">
        <v>18</v>
      </c>
      <c r="E125">
        <v>16</v>
      </c>
      <c r="F125">
        <v>0.52900000000000003</v>
      </c>
      <c r="G125">
        <v>-5.07</v>
      </c>
      <c r="H125">
        <v>-2.58</v>
      </c>
      <c r="I125">
        <v>7</v>
      </c>
      <c r="J125">
        <v>9</v>
      </c>
      <c r="K125">
        <v>9</v>
      </c>
      <c r="L125">
        <v>4</v>
      </c>
      <c r="M125">
        <v>7</v>
      </c>
      <c r="N125">
        <v>10</v>
      </c>
      <c r="O125">
        <v>2412</v>
      </c>
      <c r="P125">
        <v>2412</v>
      </c>
      <c r="R125">
        <v>1375</v>
      </c>
      <c r="S125">
        <v>887</v>
      </c>
      <c r="T125">
        <v>2092</v>
      </c>
      <c r="U125">
        <v>0.42399999999999999</v>
      </c>
      <c r="V125">
        <v>221</v>
      </c>
      <c r="W125">
        <v>683</v>
      </c>
      <c r="X125">
        <v>0.32400000000000001</v>
      </c>
      <c r="Y125">
        <v>417</v>
      </c>
      <c r="Z125">
        <v>620</v>
      </c>
      <c r="AA125">
        <v>0.67300000000000004</v>
      </c>
      <c r="AB125">
        <v>486</v>
      </c>
      <c r="AC125">
        <v>1272</v>
      </c>
      <c r="AD125">
        <v>379</v>
      </c>
      <c r="AE125">
        <v>218</v>
      </c>
      <c r="AF125">
        <v>105</v>
      </c>
      <c r="AG125">
        <v>439</v>
      </c>
      <c r="AH125">
        <v>747</v>
      </c>
    </row>
    <row r="126" spans="1:34" x14ac:dyDescent="0.25">
      <c r="A126">
        <v>39</v>
      </c>
      <c r="B126" t="s">
        <v>171</v>
      </c>
      <c r="C126">
        <v>34</v>
      </c>
      <c r="D126">
        <v>16</v>
      </c>
      <c r="E126">
        <v>18</v>
      </c>
      <c r="F126">
        <v>0.47099999999999997</v>
      </c>
      <c r="G126">
        <v>-3.28</v>
      </c>
      <c r="H126">
        <v>-1.1200000000000001</v>
      </c>
      <c r="I126">
        <v>10</v>
      </c>
      <c r="J126">
        <v>6</v>
      </c>
      <c r="K126">
        <v>9</v>
      </c>
      <c r="L126">
        <v>4</v>
      </c>
      <c r="M126">
        <v>4</v>
      </c>
      <c r="N126">
        <v>11</v>
      </c>
      <c r="O126">
        <v>2437</v>
      </c>
      <c r="P126">
        <v>2414</v>
      </c>
      <c r="R126">
        <v>1385</v>
      </c>
      <c r="S126">
        <v>868</v>
      </c>
      <c r="T126">
        <v>1911</v>
      </c>
      <c r="U126">
        <v>0.45400000000000001</v>
      </c>
      <c r="V126">
        <v>187</v>
      </c>
      <c r="W126">
        <v>589</v>
      </c>
      <c r="X126">
        <v>0.317</v>
      </c>
      <c r="Y126">
        <v>514</v>
      </c>
      <c r="Z126">
        <v>726</v>
      </c>
      <c r="AA126">
        <v>0.70799999999999996</v>
      </c>
      <c r="AB126">
        <v>277</v>
      </c>
      <c r="AC126">
        <v>1224</v>
      </c>
      <c r="AD126">
        <v>407</v>
      </c>
      <c r="AE126">
        <v>200</v>
      </c>
      <c r="AF126">
        <v>118</v>
      </c>
      <c r="AG126">
        <v>450</v>
      </c>
      <c r="AH126">
        <v>639</v>
      </c>
    </row>
    <row r="127" spans="1:34" x14ac:dyDescent="0.25">
      <c r="A127">
        <v>40</v>
      </c>
      <c r="B127" t="s">
        <v>172</v>
      </c>
      <c r="C127">
        <v>34</v>
      </c>
      <c r="D127">
        <v>13</v>
      </c>
      <c r="E127">
        <v>21</v>
      </c>
      <c r="F127">
        <v>0.38200000000000001</v>
      </c>
      <c r="G127">
        <v>-6.53</v>
      </c>
      <c r="H127">
        <v>-3.38</v>
      </c>
      <c r="I127">
        <v>7</v>
      </c>
      <c r="J127">
        <v>9</v>
      </c>
      <c r="K127">
        <v>7</v>
      </c>
      <c r="L127">
        <v>9</v>
      </c>
      <c r="M127">
        <v>4</v>
      </c>
      <c r="N127">
        <v>11</v>
      </c>
      <c r="O127">
        <v>2601</v>
      </c>
      <c r="P127">
        <v>2701</v>
      </c>
      <c r="R127">
        <v>1375</v>
      </c>
      <c r="S127">
        <v>968</v>
      </c>
      <c r="T127">
        <v>2104</v>
      </c>
      <c r="U127">
        <v>0.46</v>
      </c>
      <c r="V127">
        <v>234</v>
      </c>
      <c r="W127">
        <v>649</v>
      </c>
      <c r="X127">
        <v>0.36099999999999999</v>
      </c>
      <c r="Y127">
        <v>431</v>
      </c>
      <c r="Z127">
        <v>676</v>
      </c>
      <c r="AA127">
        <v>0.63800000000000001</v>
      </c>
      <c r="AB127">
        <v>352</v>
      </c>
      <c r="AC127">
        <v>1214</v>
      </c>
      <c r="AD127">
        <v>512</v>
      </c>
      <c r="AE127">
        <v>225</v>
      </c>
      <c r="AF127">
        <v>154</v>
      </c>
      <c r="AG127">
        <v>410</v>
      </c>
      <c r="AH127">
        <v>641</v>
      </c>
    </row>
    <row r="128" spans="1:34" x14ac:dyDescent="0.25">
      <c r="C128" t="s">
        <v>109</v>
      </c>
      <c r="I128" t="s">
        <v>110</v>
      </c>
      <c r="K128" t="s">
        <v>2</v>
      </c>
      <c r="M128" t="s">
        <v>3</v>
      </c>
      <c r="O128" t="s">
        <v>111</v>
      </c>
      <c r="R128" t="s">
        <v>112</v>
      </c>
    </row>
    <row r="129" spans="1:34" x14ac:dyDescent="0.25">
      <c r="A129" t="s">
        <v>55</v>
      </c>
      <c r="B129" t="s">
        <v>113</v>
      </c>
      <c r="C129" t="s">
        <v>51</v>
      </c>
      <c r="D129" t="s">
        <v>1</v>
      </c>
      <c r="E129" t="s">
        <v>0</v>
      </c>
      <c r="F129" t="s">
        <v>114</v>
      </c>
      <c r="G129" t="s">
        <v>70</v>
      </c>
      <c r="H129" t="s">
        <v>115</v>
      </c>
      <c r="I129" t="s">
        <v>1</v>
      </c>
      <c r="J129" t="s">
        <v>0</v>
      </c>
      <c r="K129" t="s">
        <v>1</v>
      </c>
      <c r="L129" t="s">
        <v>0</v>
      </c>
      <c r="M129" t="s">
        <v>1</v>
      </c>
      <c r="N129" t="s">
        <v>0</v>
      </c>
      <c r="O129" t="s">
        <v>116</v>
      </c>
      <c r="P129" t="s">
        <v>117</v>
      </c>
      <c r="R129" t="s">
        <v>56</v>
      </c>
      <c r="S129" t="s">
        <v>118</v>
      </c>
      <c r="T129" t="s">
        <v>119</v>
      </c>
      <c r="U129" t="s">
        <v>120</v>
      </c>
      <c r="V129" t="s">
        <v>121</v>
      </c>
      <c r="W129" t="s">
        <v>122</v>
      </c>
      <c r="X129" t="s">
        <v>123</v>
      </c>
      <c r="Y129" t="s">
        <v>124</v>
      </c>
      <c r="Z129" t="s">
        <v>125</v>
      </c>
      <c r="AA129" t="s">
        <v>126</v>
      </c>
      <c r="AB129" t="s">
        <v>127</v>
      </c>
      <c r="AC129" t="s">
        <v>128</v>
      </c>
      <c r="AD129" t="s">
        <v>129</v>
      </c>
      <c r="AE129" t="s">
        <v>130</v>
      </c>
      <c r="AF129" t="s">
        <v>131</v>
      </c>
      <c r="AG129" t="s">
        <v>132</v>
      </c>
      <c r="AH129" t="s">
        <v>4</v>
      </c>
    </row>
    <row r="130" spans="1:34" x14ac:dyDescent="0.25">
      <c r="A130">
        <v>41</v>
      </c>
      <c r="B130" t="s">
        <v>173</v>
      </c>
      <c r="C130">
        <v>31</v>
      </c>
      <c r="D130">
        <v>16</v>
      </c>
      <c r="E130">
        <v>15</v>
      </c>
      <c r="F130">
        <v>0.51600000000000001</v>
      </c>
      <c r="G130">
        <v>-3.88</v>
      </c>
      <c r="H130">
        <v>-4.0999999999999996</v>
      </c>
      <c r="I130">
        <v>7</v>
      </c>
      <c r="J130">
        <v>9</v>
      </c>
      <c r="K130">
        <v>8</v>
      </c>
      <c r="L130">
        <v>7</v>
      </c>
      <c r="M130">
        <v>8</v>
      </c>
      <c r="N130">
        <v>6</v>
      </c>
      <c r="O130">
        <v>2403</v>
      </c>
      <c r="P130">
        <v>2241</v>
      </c>
      <c r="R130">
        <v>1260</v>
      </c>
      <c r="S130">
        <v>831</v>
      </c>
      <c r="T130">
        <v>1860</v>
      </c>
      <c r="U130">
        <v>0.44700000000000001</v>
      </c>
      <c r="V130">
        <v>287</v>
      </c>
      <c r="W130">
        <v>801</v>
      </c>
      <c r="X130">
        <v>0.35799999999999998</v>
      </c>
      <c r="Y130">
        <v>454</v>
      </c>
      <c r="Z130">
        <v>576</v>
      </c>
      <c r="AA130">
        <v>0.78800000000000003</v>
      </c>
      <c r="AB130">
        <v>306</v>
      </c>
      <c r="AC130">
        <v>1170</v>
      </c>
      <c r="AD130">
        <v>345</v>
      </c>
      <c r="AE130">
        <v>148</v>
      </c>
      <c r="AF130">
        <v>85</v>
      </c>
      <c r="AG130">
        <v>379</v>
      </c>
      <c r="AH130">
        <v>623</v>
      </c>
    </row>
    <row r="131" spans="1:34" x14ac:dyDescent="0.25">
      <c r="A131">
        <v>42</v>
      </c>
      <c r="B131" t="s">
        <v>174</v>
      </c>
      <c r="C131">
        <v>31</v>
      </c>
      <c r="D131">
        <v>11</v>
      </c>
      <c r="E131">
        <v>20</v>
      </c>
      <c r="F131">
        <v>0.35499999999999998</v>
      </c>
      <c r="G131">
        <v>-6.24</v>
      </c>
      <c r="H131">
        <v>-1.48</v>
      </c>
      <c r="I131">
        <v>7</v>
      </c>
      <c r="J131">
        <v>9</v>
      </c>
      <c r="K131">
        <v>7</v>
      </c>
      <c r="L131">
        <v>6</v>
      </c>
      <c r="M131">
        <v>3</v>
      </c>
      <c r="N131">
        <v>12</v>
      </c>
      <c r="O131">
        <v>2038</v>
      </c>
      <c r="P131">
        <v>2128</v>
      </c>
      <c r="R131">
        <v>1260</v>
      </c>
      <c r="S131">
        <v>735</v>
      </c>
      <c r="T131">
        <v>1673</v>
      </c>
      <c r="U131">
        <v>0.439</v>
      </c>
      <c r="V131">
        <v>203</v>
      </c>
      <c r="W131">
        <v>619</v>
      </c>
      <c r="X131">
        <v>0.32800000000000001</v>
      </c>
      <c r="Y131">
        <v>365</v>
      </c>
      <c r="Z131">
        <v>515</v>
      </c>
      <c r="AA131">
        <v>0.70899999999999996</v>
      </c>
      <c r="AB131">
        <v>218</v>
      </c>
      <c r="AC131">
        <v>928</v>
      </c>
      <c r="AD131">
        <v>375</v>
      </c>
      <c r="AE131">
        <v>196</v>
      </c>
      <c r="AF131">
        <v>71</v>
      </c>
      <c r="AG131">
        <v>412</v>
      </c>
      <c r="AH131">
        <v>596</v>
      </c>
    </row>
    <row r="132" spans="1:34" x14ac:dyDescent="0.25">
      <c r="A132">
        <v>43</v>
      </c>
      <c r="B132" t="s">
        <v>635</v>
      </c>
      <c r="C132">
        <v>37</v>
      </c>
      <c r="D132">
        <v>31</v>
      </c>
      <c r="E132">
        <v>6</v>
      </c>
      <c r="F132">
        <v>0.83799999999999997</v>
      </c>
      <c r="G132">
        <v>5.72</v>
      </c>
      <c r="H132">
        <v>-2.2799999999999998</v>
      </c>
      <c r="I132">
        <v>15</v>
      </c>
      <c r="J132">
        <v>1</v>
      </c>
      <c r="K132">
        <v>12</v>
      </c>
      <c r="L132">
        <v>2</v>
      </c>
      <c r="M132">
        <v>13</v>
      </c>
      <c r="N132">
        <v>2</v>
      </c>
      <c r="O132">
        <v>2675</v>
      </c>
      <c r="P132">
        <v>2353</v>
      </c>
      <c r="R132">
        <v>1500</v>
      </c>
      <c r="S132">
        <v>987</v>
      </c>
      <c r="T132">
        <v>2159</v>
      </c>
      <c r="U132">
        <v>0.45700000000000002</v>
      </c>
      <c r="V132">
        <v>252</v>
      </c>
      <c r="W132">
        <v>701</v>
      </c>
      <c r="X132">
        <v>0.35899999999999999</v>
      </c>
      <c r="Y132">
        <v>449</v>
      </c>
      <c r="Z132">
        <v>640</v>
      </c>
      <c r="AA132">
        <v>0.70199999999999996</v>
      </c>
      <c r="AB132">
        <v>429</v>
      </c>
      <c r="AC132">
        <v>1471</v>
      </c>
      <c r="AD132">
        <v>479</v>
      </c>
      <c r="AE132">
        <v>210</v>
      </c>
      <c r="AF132">
        <v>152</v>
      </c>
      <c r="AG132">
        <v>441</v>
      </c>
      <c r="AH132">
        <v>673</v>
      </c>
    </row>
    <row r="133" spans="1:34" x14ac:dyDescent="0.25">
      <c r="A133">
        <v>44</v>
      </c>
      <c r="B133" t="s">
        <v>176</v>
      </c>
      <c r="C133">
        <v>33</v>
      </c>
      <c r="D133">
        <v>10</v>
      </c>
      <c r="E133">
        <v>23</v>
      </c>
      <c r="F133">
        <v>0.30299999999999999</v>
      </c>
      <c r="G133">
        <v>-11.1</v>
      </c>
      <c r="H133">
        <v>-3.17</v>
      </c>
      <c r="I133">
        <v>4</v>
      </c>
      <c r="J133">
        <v>12</v>
      </c>
      <c r="K133">
        <v>7</v>
      </c>
      <c r="L133">
        <v>7</v>
      </c>
      <c r="M133">
        <v>2</v>
      </c>
      <c r="N133">
        <v>14</v>
      </c>
      <c r="O133">
        <v>2153</v>
      </c>
      <c r="P133">
        <v>2279</v>
      </c>
      <c r="R133">
        <v>1325</v>
      </c>
      <c r="S133">
        <v>793</v>
      </c>
      <c r="T133">
        <v>1787</v>
      </c>
      <c r="U133">
        <v>0.44400000000000001</v>
      </c>
      <c r="V133">
        <v>279</v>
      </c>
      <c r="W133">
        <v>741</v>
      </c>
      <c r="X133">
        <v>0.377</v>
      </c>
      <c r="Y133">
        <v>288</v>
      </c>
      <c r="Z133">
        <v>421</v>
      </c>
      <c r="AA133">
        <v>0.68400000000000005</v>
      </c>
      <c r="AB133">
        <v>281</v>
      </c>
      <c r="AC133">
        <v>1051</v>
      </c>
      <c r="AD133">
        <v>426</v>
      </c>
      <c r="AE133">
        <v>164</v>
      </c>
      <c r="AF133">
        <v>60</v>
      </c>
      <c r="AG133">
        <v>425</v>
      </c>
      <c r="AH133">
        <v>561</v>
      </c>
    </row>
    <row r="134" spans="1:34" x14ac:dyDescent="0.25">
      <c r="A134">
        <v>45</v>
      </c>
      <c r="B134" t="s">
        <v>177</v>
      </c>
      <c r="C134">
        <v>32</v>
      </c>
      <c r="D134">
        <v>22</v>
      </c>
      <c r="E134">
        <v>10</v>
      </c>
      <c r="F134">
        <v>0.68799999999999994</v>
      </c>
      <c r="G134">
        <v>-1.6</v>
      </c>
      <c r="H134">
        <v>-5.54</v>
      </c>
      <c r="I134">
        <v>10</v>
      </c>
      <c r="J134">
        <v>6</v>
      </c>
      <c r="K134">
        <v>12</v>
      </c>
      <c r="L134">
        <v>3</v>
      </c>
      <c r="M134">
        <v>7</v>
      </c>
      <c r="N134">
        <v>6</v>
      </c>
      <c r="O134">
        <v>2350</v>
      </c>
      <c r="P134">
        <v>2114</v>
      </c>
      <c r="R134">
        <v>1290</v>
      </c>
      <c r="S134">
        <v>825</v>
      </c>
      <c r="T134">
        <v>1818</v>
      </c>
      <c r="U134">
        <v>0.45400000000000001</v>
      </c>
      <c r="V134">
        <v>204</v>
      </c>
      <c r="W134">
        <v>594</v>
      </c>
      <c r="X134">
        <v>0.34300000000000003</v>
      </c>
      <c r="Y134">
        <v>496</v>
      </c>
      <c r="Z134">
        <v>693</v>
      </c>
      <c r="AA134">
        <v>0.71599999999999997</v>
      </c>
      <c r="AB134">
        <v>379</v>
      </c>
      <c r="AC134">
        <v>1204</v>
      </c>
      <c r="AD134">
        <v>431</v>
      </c>
      <c r="AE134">
        <v>159</v>
      </c>
      <c r="AF134">
        <v>106</v>
      </c>
      <c r="AG134">
        <v>355</v>
      </c>
      <c r="AH134">
        <v>559</v>
      </c>
    </row>
    <row r="135" spans="1:34" x14ac:dyDescent="0.25">
      <c r="A135">
        <v>46</v>
      </c>
      <c r="B135" t="s">
        <v>178</v>
      </c>
      <c r="C135">
        <v>31</v>
      </c>
      <c r="D135">
        <v>8</v>
      </c>
      <c r="E135">
        <v>23</v>
      </c>
      <c r="F135">
        <v>0.25800000000000001</v>
      </c>
      <c r="G135">
        <v>-3.14</v>
      </c>
      <c r="H135">
        <v>5.44</v>
      </c>
      <c r="I135">
        <v>3</v>
      </c>
      <c r="J135">
        <v>15</v>
      </c>
      <c r="K135">
        <v>7</v>
      </c>
      <c r="L135">
        <v>9</v>
      </c>
      <c r="M135">
        <v>1</v>
      </c>
      <c r="N135">
        <v>10</v>
      </c>
      <c r="O135">
        <v>2121</v>
      </c>
      <c r="P135">
        <v>2387</v>
      </c>
      <c r="R135">
        <v>1245</v>
      </c>
      <c r="S135">
        <v>739</v>
      </c>
      <c r="T135">
        <v>1735</v>
      </c>
      <c r="U135">
        <v>0.42599999999999999</v>
      </c>
      <c r="V135">
        <v>207</v>
      </c>
      <c r="W135">
        <v>592</v>
      </c>
      <c r="X135">
        <v>0.35</v>
      </c>
      <c r="Y135">
        <v>436</v>
      </c>
      <c r="Z135">
        <v>603</v>
      </c>
      <c r="AA135">
        <v>0.72299999999999998</v>
      </c>
      <c r="AB135">
        <v>249</v>
      </c>
      <c r="AC135">
        <v>899</v>
      </c>
      <c r="AD135">
        <v>335</v>
      </c>
      <c r="AE135">
        <v>227</v>
      </c>
      <c r="AF135">
        <v>98</v>
      </c>
      <c r="AG135">
        <v>352</v>
      </c>
      <c r="AH135">
        <v>573</v>
      </c>
    </row>
    <row r="136" spans="1:34" x14ac:dyDescent="0.25">
      <c r="A136">
        <v>47</v>
      </c>
      <c r="B136" t="s">
        <v>179</v>
      </c>
      <c r="C136">
        <v>33</v>
      </c>
      <c r="D136">
        <v>20</v>
      </c>
      <c r="E136">
        <v>13</v>
      </c>
      <c r="F136">
        <v>0.60599999999999998</v>
      </c>
      <c r="G136">
        <v>-3.61</v>
      </c>
      <c r="H136">
        <v>-4.38</v>
      </c>
      <c r="I136">
        <v>12</v>
      </c>
      <c r="J136">
        <v>4</v>
      </c>
      <c r="K136">
        <v>12</v>
      </c>
      <c r="L136">
        <v>4</v>
      </c>
      <c r="M136">
        <v>5</v>
      </c>
      <c r="N136">
        <v>8</v>
      </c>
      <c r="O136">
        <v>2495</v>
      </c>
      <c r="P136">
        <v>2328</v>
      </c>
      <c r="R136">
        <v>1325</v>
      </c>
      <c r="S136">
        <v>867</v>
      </c>
      <c r="T136">
        <v>1906</v>
      </c>
      <c r="U136">
        <v>0.45500000000000002</v>
      </c>
      <c r="V136">
        <v>313</v>
      </c>
      <c r="W136">
        <v>912</v>
      </c>
      <c r="X136">
        <v>0.34300000000000003</v>
      </c>
      <c r="Y136">
        <v>448</v>
      </c>
      <c r="Z136">
        <v>591</v>
      </c>
      <c r="AA136">
        <v>0.75800000000000001</v>
      </c>
      <c r="AB136">
        <v>267</v>
      </c>
      <c r="AC136">
        <v>1051</v>
      </c>
      <c r="AD136">
        <v>482</v>
      </c>
      <c r="AE136">
        <v>218</v>
      </c>
      <c r="AF136">
        <v>104</v>
      </c>
      <c r="AG136">
        <v>337</v>
      </c>
      <c r="AH136">
        <v>522</v>
      </c>
    </row>
    <row r="137" spans="1:34" x14ac:dyDescent="0.25">
      <c r="A137">
        <v>48</v>
      </c>
      <c r="B137" t="s">
        <v>180</v>
      </c>
      <c r="C137">
        <v>32</v>
      </c>
      <c r="D137">
        <v>15</v>
      </c>
      <c r="E137">
        <v>17</v>
      </c>
      <c r="F137">
        <v>0.46899999999999997</v>
      </c>
      <c r="G137">
        <v>-8.77</v>
      </c>
      <c r="H137">
        <v>-4.83</v>
      </c>
      <c r="I137">
        <v>11</v>
      </c>
      <c r="J137">
        <v>7</v>
      </c>
      <c r="K137">
        <v>5</v>
      </c>
      <c r="L137">
        <v>8</v>
      </c>
      <c r="M137">
        <v>9</v>
      </c>
      <c r="N137">
        <v>5</v>
      </c>
      <c r="O137">
        <v>2250</v>
      </c>
      <c r="P137">
        <v>2376</v>
      </c>
      <c r="R137">
        <v>1295</v>
      </c>
      <c r="S137">
        <v>798</v>
      </c>
      <c r="T137">
        <v>1834</v>
      </c>
      <c r="U137">
        <v>0.435</v>
      </c>
      <c r="V137">
        <v>256</v>
      </c>
      <c r="W137">
        <v>791</v>
      </c>
      <c r="X137">
        <v>0.32400000000000001</v>
      </c>
      <c r="Y137">
        <v>398</v>
      </c>
      <c r="Z137">
        <v>575</v>
      </c>
      <c r="AA137">
        <v>0.69199999999999995</v>
      </c>
      <c r="AB137">
        <v>300</v>
      </c>
      <c r="AC137">
        <v>1026</v>
      </c>
      <c r="AD137">
        <v>466</v>
      </c>
      <c r="AE137">
        <v>204</v>
      </c>
      <c r="AF137">
        <v>108</v>
      </c>
      <c r="AG137">
        <v>412</v>
      </c>
      <c r="AH137">
        <v>626</v>
      </c>
    </row>
    <row r="138" spans="1:34" x14ac:dyDescent="0.25">
      <c r="A138">
        <v>49</v>
      </c>
      <c r="B138" t="s">
        <v>181</v>
      </c>
      <c r="C138">
        <v>33</v>
      </c>
      <c r="D138">
        <v>14</v>
      </c>
      <c r="E138">
        <v>19</v>
      </c>
      <c r="F138">
        <v>0.42399999999999999</v>
      </c>
      <c r="G138">
        <v>-11.37</v>
      </c>
      <c r="H138">
        <v>-4.8</v>
      </c>
      <c r="I138">
        <v>8</v>
      </c>
      <c r="J138">
        <v>10</v>
      </c>
      <c r="K138">
        <v>8</v>
      </c>
      <c r="L138">
        <v>5</v>
      </c>
      <c r="M138">
        <v>5</v>
      </c>
      <c r="N138">
        <v>13</v>
      </c>
      <c r="O138">
        <v>2383</v>
      </c>
      <c r="P138">
        <v>2498</v>
      </c>
      <c r="R138">
        <v>1330</v>
      </c>
      <c r="S138">
        <v>810</v>
      </c>
      <c r="T138">
        <v>1903</v>
      </c>
      <c r="U138">
        <v>0.42599999999999999</v>
      </c>
      <c r="V138">
        <v>276</v>
      </c>
      <c r="W138">
        <v>784</v>
      </c>
      <c r="X138">
        <v>0.35199999999999998</v>
      </c>
      <c r="Y138">
        <v>487</v>
      </c>
      <c r="Z138">
        <v>667</v>
      </c>
      <c r="AA138">
        <v>0.73</v>
      </c>
      <c r="AB138">
        <v>299</v>
      </c>
      <c r="AC138">
        <v>1164</v>
      </c>
      <c r="AD138">
        <v>463</v>
      </c>
      <c r="AE138">
        <v>202</v>
      </c>
      <c r="AF138">
        <v>120</v>
      </c>
      <c r="AG138">
        <v>478</v>
      </c>
      <c r="AH138">
        <v>611</v>
      </c>
    </row>
    <row r="139" spans="1:34" x14ac:dyDescent="0.25">
      <c r="A139">
        <v>50</v>
      </c>
      <c r="B139" t="s">
        <v>182</v>
      </c>
      <c r="C139">
        <v>31</v>
      </c>
      <c r="D139">
        <v>11</v>
      </c>
      <c r="E139">
        <v>20</v>
      </c>
      <c r="F139">
        <v>0.35499999999999998</v>
      </c>
      <c r="G139">
        <v>-13.98</v>
      </c>
      <c r="H139">
        <v>-6.67</v>
      </c>
      <c r="I139">
        <v>5</v>
      </c>
      <c r="J139">
        <v>13</v>
      </c>
      <c r="K139">
        <v>5</v>
      </c>
      <c r="L139">
        <v>7</v>
      </c>
      <c r="M139">
        <v>5</v>
      </c>
      <c r="N139">
        <v>12</v>
      </c>
      <c r="O139">
        <v>2205</v>
      </c>
      <c r="P139">
        <v>2367</v>
      </c>
      <c r="R139">
        <v>1260</v>
      </c>
      <c r="S139">
        <v>754</v>
      </c>
      <c r="T139">
        <v>1821</v>
      </c>
      <c r="U139">
        <v>0.41399999999999998</v>
      </c>
      <c r="V139">
        <v>201</v>
      </c>
      <c r="W139">
        <v>612</v>
      </c>
      <c r="X139">
        <v>0.32800000000000001</v>
      </c>
      <c r="Y139">
        <v>496</v>
      </c>
      <c r="Z139">
        <v>634</v>
      </c>
      <c r="AA139">
        <v>0.78200000000000003</v>
      </c>
      <c r="AB139">
        <v>332</v>
      </c>
      <c r="AC139">
        <v>1107</v>
      </c>
      <c r="AD139">
        <v>353</v>
      </c>
      <c r="AE139">
        <v>172</v>
      </c>
      <c r="AF139">
        <v>110</v>
      </c>
      <c r="AG139">
        <v>427</v>
      </c>
      <c r="AH139">
        <v>598</v>
      </c>
    </row>
    <row r="140" spans="1:34" x14ac:dyDescent="0.25">
      <c r="A140">
        <v>51</v>
      </c>
      <c r="B140" t="s">
        <v>636</v>
      </c>
      <c r="C140">
        <v>33</v>
      </c>
      <c r="D140">
        <v>24</v>
      </c>
      <c r="E140">
        <v>9</v>
      </c>
      <c r="F140">
        <v>0.72699999999999998</v>
      </c>
      <c r="G140">
        <v>13.36</v>
      </c>
      <c r="H140">
        <v>5.57</v>
      </c>
      <c r="I140">
        <v>13</v>
      </c>
      <c r="J140">
        <v>5</v>
      </c>
      <c r="K140">
        <v>15</v>
      </c>
      <c r="L140">
        <v>2</v>
      </c>
      <c r="M140">
        <v>5</v>
      </c>
      <c r="N140">
        <v>5</v>
      </c>
      <c r="O140">
        <v>2385</v>
      </c>
      <c r="P140">
        <v>2128</v>
      </c>
      <c r="R140">
        <v>1325</v>
      </c>
      <c r="S140">
        <v>819</v>
      </c>
      <c r="T140">
        <v>1763</v>
      </c>
      <c r="U140">
        <v>0.46500000000000002</v>
      </c>
      <c r="V140">
        <v>229</v>
      </c>
      <c r="W140">
        <v>628</v>
      </c>
      <c r="X140">
        <v>0.36499999999999999</v>
      </c>
      <c r="Y140">
        <v>518</v>
      </c>
      <c r="Z140">
        <v>798</v>
      </c>
      <c r="AA140">
        <v>0.64900000000000002</v>
      </c>
      <c r="AB140">
        <v>315</v>
      </c>
      <c r="AC140">
        <v>1215</v>
      </c>
      <c r="AD140">
        <v>439</v>
      </c>
      <c r="AE140">
        <v>189</v>
      </c>
      <c r="AF140">
        <v>150</v>
      </c>
      <c r="AG140">
        <v>393</v>
      </c>
      <c r="AH140">
        <v>554</v>
      </c>
    </row>
    <row r="141" spans="1:34" x14ac:dyDescent="0.25">
      <c r="A141">
        <v>52</v>
      </c>
      <c r="B141" t="s">
        <v>184</v>
      </c>
      <c r="C141">
        <v>35</v>
      </c>
      <c r="D141">
        <v>23</v>
      </c>
      <c r="E141">
        <v>12</v>
      </c>
      <c r="F141">
        <v>0.65700000000000003</v>
      </c>
      <c r="G141">
        <v>2.85</v>
      </c>
      <c r="H141">
        <v>-0.27</v>
      </c>
      <c r="I141">
        <v>10</v>
      </c>
      <c r="J141">
        <v>8</v>
      </c>
      <c r="K141">
        <v>13</v>
      </c>
      <c r="L141">
        <v>4</v>
      </c>
      <c r="M141">
        <v>7</v>
      </c>
      <c r="N141">
        <v>6</v>
      </c>
      <c r="O141">
        <v>2896</v>
      </c>
      <c r="P141">
        <v>2690</v>
      </c>
      <c r="R141">
        <v>1425</v>
      </c>
      <c r="S141">
        <v>991</v>
      </c>
      <c r="T141">
        <v>2177</v>
      </c>
      <c r="U141">
        <v>0.45500000000000002</v>
      </c>
      <c r="V141">
        <v>305</v>
      </c>
      <c r="W141">
        <v>822</v>
      </c>
      <c r="X141">
        <v>0.371</v>
      </c>
      <c r="Y141">
        <v>609</v>
      </c>
      <c r="Z141">
        <v>908</v>
      </c>
      <c r="AA141">
        <v>0.67100000000000004</v>
      </c>
      <c r="AB141">
        <v>419</v>
      </c>
      <c r="AC141">
        <v>1321</v>
      </c>
      <c r="AD141">
        <v>467</v>
      </c>
      <c r="AE141">
        <v>267</v>
      </c>
      <c r="AF141">
        <v>107</v>
      </c>
      <c r="AG141">
        <v>425</v>
      </c>
      <c r="AH141">
        <v>593</v>
      </c>
    </row>
    <row r="142" spans="1:34" x14ac:dyDescent="0.25">
      <c r="A142">
        <v>53</v>
      </c>
      <c r="B142" t="s">
        <v>185</v>
      </c>
      <c r="C142">
        <v>34</v>
      </c>
      <c r="D142">
        <v>18</v>
      </c>
      <c r="E142">
        <v>16</v>
      </c>
      <c r="F142">
        <v>0.52900000000000003</v>
      </c>
      <c r="G142">
        <v>-2.42</v>
      </c>
      <c r="H142">
        <v>-4.1900000000000004</v>
      </c>
      <c r="I142">
        <v>9</v>
      </c>
      <c r="J142">
        <v>7</v>
      </c>
      <c r="K142">
        <v>12</v>
      </c>
      <c r="L142">
        <v>4</v>
      </c>
      <c r="M142">
        <v>4</v>
      </c>
      <c r="N142">
        <v>11</v>
      </c>
      <c r="O142">
        <v>2574</v>
      </c>
      <c r="P142">
        <v>2369</v>
      </c>
      <c r="R142">
        <v>1370</v>
      </c>
      <c r="S142">
        <v>926</v>
      </c>
      <c r="T142">
        <v>2156</v>
      </c>
      <c r="U142">
        <v>0.42899999999999999</v>
      </c>
      <c r="V142">
        <v>324</v>
      </c>
      <c r="W142">
        <v>945</v>
      </c>
      <c r="X142">
        <v>0.34300000000000003</v>
      </c>
      <c r="Y142">
        <v>398</v>
      </c>
      <c r="Z142">
        <v>588</v>
      </c>
      <c r="AA142">
        <v>0.67700000000000005</v>
      </c>
      <c r="AB142">
        <v>407</v>
      </c>
      <c r="AC142">
        <v>1277</v>
      </c>
      <c r="AD142">
        <v>487</v>
      </c>
      <c r="AE142">
        <v>263</v>
      </c>
      <c r="AF142">
        <v>110</v>
      </c>
      <c r="AG142">
        <v>441</v>
      </c>
      <c r="AH142">
        <v>571</v>
      </c>
    </row>
    <row r="143" spans="1:34" x14ac:dyDescent="0.25">
      <c r="A143">
        <v>54</v>
      </c>
      <c r="B143" t="s">
        <v>75</v>
      </c>
      <c r="C143">
        <v>29</v>
      </c>
      <c r="D143">
        <v>8</v>
      </c>
      <c r="E143">
        <v>21</v>
      </c>
      <c r="F143">
        <v>0.27600000000000002</v>
      </c>
      <c r="G143">
        <v>-8.3800000000000008</v>
      </c>
      <c r="H143">
        <v>-0.93</v>
      </c>
      <c r="I143">
        <v>5</v>
      </c>
      <c r="J143">
        <v>13</v>
      </c>
      <c r="K143">
        <v>5</v>
      </c>
      <c r="L143">
        <v>9</v>
      </c>
      <c r="M143">
        <v>3</v>
      </c>
      <c r="N143">
        <v>9</v>
      </c>
      <c r="O143">
        <v>1776</v>
      </c>
      <c r="P143">
        <v>1992</v>
      </c>
      <c r="R143">
        <v>1160</v>
      </c>
      <c r="S143">
        <v>598</v>
      </c>
      <c r="T143">
        <v>1441</v>
      </c>
      <c r="U143">
        <v>0.41499999999999998</v>
      </c>
      <c r="V143">
        <v>191</v>
      </c>
      <c r="W143">
        <v>615</v>
      </c>
      <c r="X143">
        <v>0.311</v>
      </c>
      <c r="Y143">
        <v>389</v>
      </c>
      <c r="Z143">
        <v>524</v>
      </c>
      <c r="AA143">
        <v>0.74199999999999999</v>
      </c>
      <c r="AB143">
        <v>199</v>
      </c>
      <c r="AC143">
        <v>892</v>
      </c>
      <c r="AD143">
        <v>288</v>
      </c>
      <c r="AE143">
        <v>138</v>
      </c>
      <c r="AF143">
        <v>101</v>
      </c>
      <c r="AG143">
        <v>418</v>
      </c>
      <c r="AH143">
        <v>490</v>
      </c>
    </row>
    <row r="144" spans="1:34" x14ac:dyDescent="0.25">
      <c r="A144">
        <v>55</v>
      </c>
      <c r="B144" t="s">
        <v>186</v>
      </c>
      <c r="C144">
        <v>32</v>
      </c>
      <c r="D144">
        <v>12</v>
      </c>
      <c r="E144">
        <v>20</v>
      </c>
      <c r="F144">
        <v>0.375</v>
      </c>
      <c r="G144">
        <v>-7.85</v>
      </c>
      <c r="H144">
        <v>-0.75</v>
      </c>
      <c r="I144">
        <v>7</v>
      </c>
      <c r="J144">
        <v>11</v>
      </c>
      <c r="K144">
        <v>8</v>
      </c>
      <c r="L144">
        <v>6</v>
      </c>
      <c r="M144">
        <v>4</v>
      </c>
      <c r="N144">
        <v>11</v>
      </c>
      <c r="O144">
        <v>2268</v>
      </c>
      <c r="P144">
        <v>2376</v>
      </c>
      <c r="R144">
        <v>1285</v>
      </c>
      <c r="S144">
        <v>833</v>
      </c>
      <c r="T144">
        <v>1881</v>
      </c>
      <c r="U144">
        <v>0.443</v>
      </c>
      <c r="V144">
        <v>290</v>
      </c>
      <c r="W144">
        <v>795</v>
      </c>
      <c r="X144">
        <v>0.36499999999999999</v>
      </c>
      <c r="Y144">
        <v>312</v>
      </c>
      <c r="Z144">
        <v>457</v>
      </c>
      <c r="AA144">
        <v>0.68300000000000005</v>
      </c>
      <c r="AB144">
        <v>278</v>
      </c>
      <c r="AC144">
        <v>1096</v>
      </c>
      <c r="AD144">
        <v>419</v>
      </c>
      <c r="AE144">
        <v>139</v>
      </c>
      <c r="AF144">
        <v>79</v>
      </c>
      <c r="AG144">
        <v>409</v>
      </c>
      <c r="AH144">
        <v>553</v>
      </c>
    </row>
    <row r="145" spans="1:34" x14ac:dyDescent="0.25">
      <c r="A145">
        <v>56</v>
      </c>
      <c r="B145" t="s">
        <v>187</v>
      </c>
      <c r="C145">
        <v>32</v>
      </c>
      <c r="D145">
        <v>3</v>
      </c>
      <c r="E145">
        <v>29</v>
      </c>
      <c r="F145">
        <v>9.4E-2</v>
      </c>
      <c r="G145">
        <v>-24.79</v>
      </c>
      <c r="H145">
        <v>0.71</v>
      </c>
      <c r="I145">
        <v>0</v>
      </c>
      <c r="J145">
        <v>16</v>
      </c>
      <c r="K145">
        <v>3</v>
      </c>
      <c r="L145">
        <v>8</v>
      </c>
      <c r="M145">
        <v>0</v>
      </c>
      <c r="N145">
        <v>19</v>
      </c>
      <c r="O145">
        <v>1970</v>
      </c>
      <c r="P145">
        <v>2710</v>
      </c>
      <c r="R145">
        <v>1280</v>
      </c>
      <c r="S145">
        <v>718</v>
      </c>
      <c r="T145">
        <v>1749</v>
      </c>
      <c r="U145">
        <v>0.41099999999999998</v>
      </c>
      <c r="V145">
        <v>141</v>
      </c>
      <c r="W145">
        <v>468</v>
      </c>
      <c r="X145">
        <v>0.30099999999999999</v>
      </c>
      <c r="Y145">
        <v>393</v>
      </c>
      <c r="Z145">
        <v>582</v>
      </c>
      <c r="AA145">
        <v>0.67500000000000004</v>
      </c>
      <c r="AB145">
        <v>249</v>
      </c>
      <c r="AC145">
        <v>993</v>
      </c>
      <c r="AD145">
        <v>373</v>
      </c>
      <c r="AE145">
        <v>193</v>
      </c>
      <c r="AF145">
        <v>72</v>
      </c>
      <c r="AG145">
        <v>512</v>
      </c>
      <c r="AH145">
        <v>625</v>
      </c>
    </row>
    <row r="146" spans="1:34" x14ac:dyDescent="0.25">
      <c r="A146">
        <v>57</v>
      </c>
      <c r="B146" t="s">
        <v>637</v>
      </c>
      <c r="C146">
        <v>35</v>
      </c>
      <c r="D146">
        <v>28</v>
      </c>
      <c r="E146">
        <v>7</v>
      </c>
      <c r="F146">
        <v>0.8</v>
      </c>
      <c r="G146">
        <v>14.55</v>
      </c>
      <c r="H146">
        <v>5.53</v>
      </c>
      <c r="I146">
        <v>14</v>
      </c>
      <c r="J146">
        <v>4</v>
      </c>
      <c r="K146">
        <v>16</v>
      </c>
      <c r="L146">
        <v>2</v>
      </c>
      <c r="M146">
        <v>7</v>
      </c>
      <c r="N146">
        <v>4</v>
      </c>
      <c r="O146">
        <v>2510</v>
      </c>
      <c r="P146">
        <v>2194</v>
      </c>
      <c r="R146">
        <v>1410</v>
      </c>
      <c r="S146">
        <v>872</v>
      </c>
      <c r="T146">
        <v>2018</v>
      </c>
      <c r="U146">
        <v>0.432</v>
      </c>
      <c r="V146">
        <v>232</v>
      </c>
      <c r="W146">
        <v>673</v>
      </c>
      <c r="X146">
        <v>0.34499999999999997</v>
      </c>
      <c r="Y146">
        <v>534</v>
      </c>
      <c r="Z146">
        <v>758</v>
      </c>
      <c r="AA146">
        <v>0.70399999999999996</v>
      </c>
      <c r="AB146">
        <v>442</v>
      </c>
      <c r="AC146">
        <v>1264</v>
      </c>
      <c r="AD146">
        <v>466</v>
      </c>
      <c r="AE146">
        <v>214</v>
      </c>
      <c r="AF146">
        <v>155</v>
      </c>
      <c r="AG146">
        <v>365</v>
      </c>
      <c r="AH146">
        <v>563</v>
      </c>
    </row>
    <row r="147" spans="1:34" x14ac:dyDescent="0.25">
      <c r="A147">
        <v>58</v>
      </c>
      <c r="B147" t="s">
        <v>189</v>
      </c>
      <c r="C147">
        <v>30</v>
      </c>
      <c r="D147">
        <v>12</v>
      </c>
      <c r="E147">
        <v>18</v>
      </c>
      <c r="F147">
        <v>0.4</v>
      </c>
      <c r="G147">
        <v>-7.95</v>
      </c>
      <c r="H147">
        <v>0.01</v>
      </c>
      <c r="I147">
        <v>4</v>
      </c>
      <c r="J147">
        <v>14</v>
      </c>
      <c r="K147">
        <v>8</v>
      </c>
      <c r="L147">
        <v>7</v>
      </c>
      <c r="M147">
        <v>4</v>
      </c>
      <c r="N147">
        <v>10</v>
      </c>
      <c r="O147">
        <v>2553</v>
      </c>
      <c r="P147">
        <v>2584</v>
      </c>
      <c r="R147">
        <v>1210</v>
      </c>
      <c r="S147">
        <v>899</v>
      </c>
      <c r="T147">
        <v>2010</v>
      </c>
      <c r="U147">
        <v>0.44700000000000001</v>
      </c>
      <c r="V147">
        <v>370</v>
      </c>
      <c r="W147">
        <v>1076</v>
      </c>
      <c r="X147">
        <v>0.34399999999999997</v>
      </c>
      <c r="Y147">
        <v>385</v>
      </c>
      <c r="Z147">
        <v>523</v>
      </c>
      <c r="AA147">
        <v>0.73599999999999999</v>
      </c>
      <c r="AB147">
        <v>322</v>
      </c>
      <c r="AC147">
        <v>1107</v>
      </c>
      <c r="AD147">
        <v>463</v>
      </c>
      <c r="AE147">
        <v>201</v>
      </c>
      <c r="AF147">
        <v>110</v>
      </c>
      <c r="AG147">
        <v>386</v>
      </c>
      <c r="AH147">
        <v>528</v>
      </c>
    </row>
    <row r="148" spans="1:34" x14ac:dyDescent="0.25">
      <c r="A148">
        <v>59</v>
      </c>
      <c r="B148" t="s">
        <v>190</v>
      </c>
      <c r="C148">
        <v>34</v>
      </c>
      <c r="D148">
        <v>20</v>
      </c>
      <c r="E148">
        <v>14</v>
      </c>
      <c r="F148">
        <v>0.58799999999999997</v>
      </c>
      <c r="G148">
        <v>13.88</v>
      </c>
      <c r="H148">
        <v>9.02</v>
      </c>
      <c r="I148">
        <v>9</v>
      </c>
      <c r="J148">
        <v>9</v>
      </c>
      <c r="K148">
        <v>14</v>
      </c>
      <c r="L148">
        <v>5</v>
      </c>
      <c r="M148">
        <v>4</v>
      </c>
      <c r="N148">
        <v>6</v>
      </c>
      <c r="O148">
        <v>2339</v>
      </c>
      <c r="P148">
        <v>2174</v>
      </c>
      <c r="R148">
        <v>1360</v>
      </c>
      <c r="S148">
        <v>833</v>
      </c>
      <c r="T148">
        <v>1856</v>
      </c>
      <c r="U148">
        <v>0.44900000000000001</v>
      </c>
      <c r="V148">
        <v>217</v>
      </c>
      <c r="W148">
        <v>661</v>
      </c>
      <c r="X148">
        <v>0.32800000000000001</v>
      </c>
      <c r="Y148">
        <v>456</v>
      </c>
      <c r="Z148">
        <v>623</v>
      </c>
      <c r="AA148">
        <v>0.73199999999999998</v>
      </c>
      <c r="AB148">
        <v>309</v>
      </c>
      <c r="AC148">
        <v>1203</v>
      </c>
      <c r="AD148">
        <v>410</v>
      </c>
      <c r="AE148">
        <v>224</v>
      </c>
      <c r="AF148">
        <v>154</v>
      </c>
      <c r="AG148">
        <v>450</v>
      </c>
      <c r="AH148">
        <v>552</v>
      </c>
    </row>
    <row r="149" spans="1:34" x14ac:dyDescent="0.25">
      <c r="A149">
        <v>60</v>
      </c>
      <c r="B149" t="s">
        <v>191</v>
      </c>
      <c r="C149">
        <v>31</v>
      </c>
      <c r="D149">
        <v>10</v>
      </c>
      <c r="E149">
        <v>21</v>
      </c>
      <c r="F149">
        <v>0.32300000000000001</v>
      </c>
      <c r="G149">
        <v>-7.81</v>
      </c>
      <c r="H149">
        <v>-1.36</v>
      </c>
      <c r="I149">
        <v>5</v>
      </c>
      <c r="J149">
        <v>13</v>
      </c>
      <c r="K149">
        <v>8</v>
      </c>
      <c r="L149">
        <v>9</v>
      </c>
      <c r="M149">
        <v>2</v>
      </c>
      <c r="N149">
        <v>12</v>
      </c>
      <c r="O149">
        <v>2300</v>
      </c>
      <c r="P149">
        <v>2437</v>
      </c>
      <c r="R149">
        <v>1250</v>
      </c>
      <c r="S149">
        <v>799</v>
      </c>
      <c r="T149">
        <v>1834</v>
      </c>
      <c r="U149">
        <v>0.436</v>
      </c>
      <c r="V149">
        <v>303</v>
      </c>
      <c r="W149">
        <v>820</v>
      </c>
      <c r="X149">
        <v>0.37</v>
      </c>
      <c r="Y149">
        <v>399</v>
      </c>
      <c r="Z149">
        <v>585</v>
      </c>
      <c r="AA149">
        <v>0.68200000000000005</v>
      </c>
      <c r="AB149">
        <v>303</v>
      </c>
      <c r="AC149">
        <v>1094</v>
      </c>
      <c r="AD149">
        <v>460</v>
      </c>
      <c r="AE149">
        <v>174</v>
      </c>
      <c r="AF149">
        <v>97</v>
      </c>
      <c r="AG149">
        <v>412</v>
      </c>
      <c r="AH149">
        <v>551</v>
      </c>
    </row>
    <row r="150" spans="1:34" x14ac:dyDescent="0.25">
      <c r="C150" t="s">
        <v>109</v>
      </c>
      <c r="I150" t="s">
        <v>110</v>
      </c>
      <c r="K150" t="s">
        <v>2</v>
      </c>
      <c r="M150" t="s">
        <v>3</v>
      </c>
      <c r="O150" t="s">
        <v>111</v>
      </c>
      <c r="R150" t="s">
        <v>112</v>
      </c>
    </row>
    <row r="151" spans="1:34" x14ac:dyDescent="0.25">
      <c r="A151" t="s">
        <v>55</v>
      </c>
      <c r="B151" t="s">
        <v>113</v>
      </c>
      <c r="C151" t="s">
        <v>51</v>
      </c>
      <c r="D151" t="s">
        <v>1</v>
      </c>
      <c r="E151" t="s">
        <v>0</v>
      </c>
      <c r="F151" t="s">
        <v>114</v>
      </c>
      <c r="G151" t="s">
        <v>70</v>
      </c>
      <c r="H151" t="s">
        <v>115</v>
      </c>
      <c r="I151" t="s">
        <v>1</v>
      </c>
      <c r="J151" t="s">
        <v>0</v>
      </c>
      <c r="K151" t="s">
        <v>1</v>
      </c>
      <c r="L151" t="s">
        <v>0</v>
      </c>
      <c r="M151" t="s">
        <v>1</v>
      </c>
      <c r="N151" t="s">
        <v>0</v>
      </c>
      <c r="O151" t="s">
        <v>116</v>
      </c>
      <c r="P151" t="s">
        <v>117</v>
      </c>
      <c r="R151" t="s">
        <v>56</v>
      </c>
      <c r="S151" t="s">
        <v>118</v>
      </c>
      <c r="T151" t="s">
        <v>119</v>
      </c>
      <c r="U151" t="s">
        <v>120</v>
      </c>
      <c r="V151" t="s">
        <v>121</v>
      </c>
      <c r="W151" t="s">
        <v>122</v>
      </c>
      <c r="X151" t="s">
        <v>123</v>
      </c>
      <c r="Y151" t="s">
        <v>124</v>
      </c>
      <c r="Z151" t="s">
        <v>125</v>
      </c>
      <c r="AA151" t="s">
        <v>126</v>
      </c>
      <c r="AB151" t="s">
        <v>127</v>
      </c>
      <c r="AC151" t="s">
        <v>128</v>
      </c>
      <c r="AD151" t="s">
        <v>129</v>
      </c>
      <c r="AE151" t="s">
        <v>130</v>
      </c>
      <c r="AF151" t="s">
        <v>131</v>
      </c>
      <c r="AG151" t="s">
        <v>132</v>
      </c>
      <c r="AH151" t="s">
        <v>4</v>
      </c>
    </row>
    <row r="152" spans="1:34" x14ac:dyDescent="0.25">
      <c r="A152">
        <v>61</v>
      </c>
      <c r="B152" t="s">
        <v>192</v>
      </c>
      <c r="C152">
        <v>34</v>
      </c>
      <c r="D152">
        <v>17</v>
      </c>
      <c r="E152">
        <v>17</v>
      </c>
      <c r="F152">
        <v>0.5</v>
      </c>
      <c r="G152">
        <v>-0.49</v>
      </c>
      <c r="H152">
        <v>-1.92</v>
      </c>
      <c r="I152">
        <v>9</v>
      </c>
      <c r="J152">
        <v>9</v>
      </c>
      <c r="K152">
        <v>10</v>
      </c>
      <c r="L152">
        <v>4</v>
      </c>
      <c r="M152">
        <v>6</v>
      </c>
      <c r="N152">
        <v>11</v>
      </c>
      <c r="O152">
        <v>2641</v>
      </c>
      <c r="P152">
        <v>2520</v>
      </c>
      <c r="R152">
        <v>1370</v>
      </c>
      <c r="S152">
        <v>899</v>
      </c>
      <c r="T152">
        <v>1986</v>
      </c>
      <c r="U152">
        <v>0.45300000000000001</v>
      </c>
      <c r="V152">
        <v>284</v>
      </c>
      <c r="W152">
        <v>766</v>
      </c>
      <c r="X152">
        <v>0.371</v>
      </c>
      <c r="Y152">
        <v>559</v>
      </c>
      <c r="Z152">
        <v>778</v>
      </c>
      <c r="AA152">
        <v>0.71899999999999997</v>
      </c>
      <c r="AB152">
        <v>376</v>
      </c>
      <c r="AC152">
        <v>1256</v>
      </c>
      <c r="AD152">
        <v>451</v>
      </c>
      <c r="AE152">
        <v>214</v>
      </c>
      <c r="AF152">
        <v>78</v>
      </c>
      <c r="AG152">
        <v>472</v>
      </c>
      <c r="AH152">
        <v>691</v>
      </c>
    </row>
    <row r="153" spans="1:34" x14ac:dyDescent="0.25">
      <c r="A153">
        <v>62</v>
      </c>
      <c r="B153" t="s">
        <v>638</v>
      </c>
      <c r="C153">
        <v>35</v>
      </c>
      <c r="D153">
        <v>24</v>
      </c>
      <c r="E153">
        <v>11</v>
      </c>
      <c r="F153">
        <v>0.68600000000000005</v>
      </c>
      <c r="G153">
        <v>1.24</v>
      </c>
      <c r="H153">
        <v>-3.82</v>
      </c>
      <c r="I153">
        <v>13</v>
      </c>
      <c r="J153">
        <v>5</v>
      </c>
      <c r="K153">
        <v>15</v>
      </c>
      <c r="L153">
        <v>1</v>
      </c>
      <c r="M153">
        <v>9</v>
      </c>
      <c r="N153">
        <v>9</v>
      </c>
      <c r="O153">
        <v>2648</v>
      </c>
      <c r="P153">
        <v>2458</v>
      </c>
      <c r="R153">
        <v>1415</v>
      </c>
      <c r="S153">
        <v>955</v>
      </c>
      <c r="T153">
        <v>1995</v>
      </c>
      <c r="U153">
        <v>0.47899999999999998</v>
      </c>
      <c r="V153">
        <v>320</v>
      </c>
      <c r="W153">
        <v>815</v>
      </c>
      <c r="X153">
        <v>0.39300000000000002</v>
      </c>
      <c r="Y153">
        <v>418</v>
      </c>
      <c r="Z153">
        <v>563</v>
      </c>
      <c r="AA153">
        <v>0.74199999999999999</v>
      </c>
      <c r="AB153">
        <v>322</v>
      </c>
      <c r="AC153">
        <v>1240</v>
      </c>
      <c r="AD153">
        <v>541</v>
      </c>
      <c r="AE153">
        <v>213</v>
      </c>
      <c r="AF153">
        <v>121</v>
      </c>
      <c r="AG153">
        <v>456</v>
      </c>
      <c r="AH153">
        <v>547</v>
      </c>
    </row>
    <row r="154" spans="1:34" x14ac:dyDescent="0.25">
      <c r="A154">
        <v>63</v>
      </c>
      <c r="B154" t="s">
        <v>194</v>
      </c>
      <c r="C154">
        <v>33</v>
      </c>
      <c r="D154">
        <v>24</v>
      </c>
      <c r="E154">
        <v>9</v>
      </c>
      <c r="F154">
        <v>0.72699999999999998</v>
      </c>
      <c r="G154">
        <v>2.37</v>
      </c>
      <c r="H154">
        <v>-2.95</v>
      </c>
      <c r="I154">
        <v>12</v>
      </c>
      <c r="J154">
        <v>6</v>
      </c>
      <c r="K154">
        <v>13</v>
      </c>
      <c r="L154">
        <v>2</v>
      </c>
      <c r="M154">
        <v>8</v>
      </c>
      <c r="N154">
        <v>5</v>
      </c>
      <c r="O154">
        <v>2453</v>
      </c>
      <c r="P154">
        <v>2265</v>
      </c>
      <c r="R154">
        <v>1330</v>
      </c>
      <c r="S154">
        <v>878</v>
      </c>
      <c r="T154">
        <v>1818</v>
      </c>
      <c r="U154">
        <v>0.48299999999999998</v>
      </c>
      <c r="V154">
        <v>227</v>
      </c>
      <c r="W154">
        <v>667</v>
      </c>
      <c r="X154">
        <v>0.34</v>
      </c>
      <c r="Y154">
        <v>470</v>
      </c>
      <c r="Z154">
        <v>615</v>
      </c>
      <c r="AA154">
        <v>0.76400000000000001</v>
      </c>
      <c r="AB154">
        <v>260</v>
      </c>
      <c r="AC154">
        <v>1060</v>
      </c>
      <c r="AD154">
        <v>387</v>
      </c>
      <c r="AE154">
        <v>216</v>
      </c>
      <c r="AF154">
        <v>76</v>
      </c>
      <c r="AG154">
        <v>347</v>
      </c>
      <c r="AH154">
        <v>486</v>
      </c>
    </row>
    <row r="155" spans="1:34" x14ac:dyDescent="0.25">
      <c r="A155">
        <v>64</v>
      </c>
      <c r="B155" t="s">
        <v>195</v>
      </c>
      <c r="C155">
        <v>32</v>
      </c>
      <c r="D155">
        <v>12</v>
      </c>
      <c r="E155">
        <v>20</v>
      </c>
      <c r="F155">
        <v>0.375</v>
      </c>
      <c r="G155">
        <v>-0.09</v>
      </c>
      <c r="H155">
        <v>1.43</v>
      </c>
      <c r="I155">
        <v>7</v>
      </c>
      <c r="J155">
        <v>11</v>
      </c>
      <c r="K155">
        <v>8</v>
      </c>
      <c r="L155">
        <v>9</v>
      </c>
      <c r="M155">
        <v>3</v>
      </c>
      <c r="N155">
        <v>8</v>
      </c>
      <c r="O155">
        <v>2393</v>
      </c>
      <c r="P155">
        <v>2406</v>
      </c>
      <c r="R155">
        <v>1285</v>
      </c>
      <c r="S155">
        <v>866</v>
      </c>
      <c r="T155">
        <v>1818</v>
      </c>
      <c r="U155">
        <v>0.47599999999999998</v>
      </c>
      <c r="V155">
        <v>259</v>
      </c>
      <c r="W155">
        <v>722</v>
      </c>
      <c r="X155">
        <v>0.35899999999999999</v>
      </c>
      <c r="Y155">
        <v>402</v>
      </c>
      <c r="Z155">
        <v>579</v>
      </c>
      <c r="AA155">
        <v>0.69399999999999995</v>
      </c>
      <c r="AB155">
        <v>256</v>
      </c>
      <c r="AC155">
        <v>1080</v>
      </c>
      <c r="AD155">
        <v>472</v>
      </c>
      <c r="AE155">
        <v>200</v>
      </c>
      <c r="AF155">
        <v>74</v>
      </c>
      <c r="AG155">
        <v>372</v>
      </c>
      <c r="AH155">
        <v>522</v>
      </c>
    </row>
    <row r="156" spans="1:34" x14ac:dyDescent="0.25">
      <c r="A156">
        <v>65</v>
      </c>
      <c r="B156" t="s">
        <v>196</v>
      </c>
      <c r="C156">
        <v>36</v>
      </c>
      <c r="D156">
        <v>23</v>
      </c>
      <c r="E156">
        <v>13</v>
      </c>
      <c r="F156">
        <v>0.63900000000000001</v>
      </c>
      <c r="G156">
        <v>9.69</v>
      </c>
      <c r="H156">
        <v>3.61</v>
      </c>
      <c r="I156">
        <v>10</v>
      </c>
      <c r="J156">
        <v>8</v>
      </c>
      <c r="K156">
        <v>15</v>
      </c>
      <c r="L156">
        <v>2</v>
      </c>
      <c r="M156">
        <v>5</v>
      </c>
      <c r="N156">
        <v>9</v>
      </c>
      <c r="O156">
        <v>2648</v>
      </c>
      <c r="P156">
        <v>2429</v>
      </c>
      <c r="R156">
        <v>1445</v>
      </c>
      <c r="S156">
        <v>924</v>
      </c>
      <c r="T156">
        <v>2037</v>
      </c>
      <c r="U156">
        <v>0.45400000000000001</v>
      </c>
      <c r="V156">
        <v>230</v>
      </c>
      <c r="W156">
        <v>711</v>
      </c>
      <c r="X156">
        <v>0.32300000000000001</v>
      </c>
      <c r="Y156">
        <v>570</v>
      </c>
      <c r="Z156">
        <v>757</v>
      </c>
      <c r="AA156">
        <v>0.753</v>
      </c>
      <c r="AB156">
        <v>363</v>
      </c>
      <c r="AC156">
        <v>1351</v>
      </c>
      <c r="AD156">
        <v>476</v>
      </c>
      <c r="AE156">
        <v>179</v>
      </c>
      <c r="AF156">
        <v>107</v>
      </c>
      <c r="AG156">
        <v>479</v>
      </c>
      <c r="AH156">
        <v>616</v>
      </c>
    </row>
    <row r="157" spans="1:34" x14ac:dyDescent="0.25">
      <c r="A157">
        <v>66</v>
      </c>
      <c r="B157" t="s">
        <v>197</v>
      </c>
      <c r="C157">
        <v>28</v>
      </c>
      <c r="D157">
        <v>10</v>
      </c>
      <c r="E157">
        <v>18</v>
      </c>
      <c r="F157">
        <v>0.35699999999999998</v>
      </c>
      <c r="G157">
        <v>-5.15</v>
      </c>
      <c r="H157">
        <v>-2.11</v>
      </c>
      <c r="I157">
        <v>5</v>
      </c>
      <c r="J157">
        <v>9</v>
      </c>
      <c r="K157">
        <v>5</v>
      </c>
      <c r="L157">
        <v>7</v>
      </c>
      <c r="M157">
        <v>4</v>
      </c>
      <c r="N157">
        <v>9</v>
      </c>
      <c r="O157">
        <v>2059</v>
      </c>
      <c r="P157">
        <v>2052</v>
      </c>
      <c r="R157">
        <v>1160</v>
      </c>
      <c r="S157">
        <v>778</v>
      </c>
      <c r="T157">
        <v>1721</v>
      </c>
      <c r="U157">
        <v>0.45200000000000001</v>
      </c>
      <c r="V157">
        <v>237</v>
      </c>
      <c r="W157">
        <v>655</v>
      </c>
      <c r="X157">
        <v>0.36199999999999999</v>
      </c>
      <c r="Y157">
        <v>266</v>
      </c>
      <c r="Z157">
        <v>378</v>
      </c>
      <c r="AA157">
        <v>0.70399999999999996</v>
      </c>
      <c r="AB157">
        <v>255</v>
      </c>
      <c r="AC157">
        <v>986</v>
      </c>
      <c r="AD157">
        <v>443</v>
      </c>
      <c r="AE157">
        <v>218</v>
      </c>
      <c r="AF157">
        <v>78</v>
      </c>
      <c r="AG157">
        <v>366</v>
      </c>
      <c r="AH157">
        <v>539</v>
      </c>
    </row>
    <row r="158" spans="1:34" x14ac:dyDescent="0.25">
      <c r="A158">
        <v>67</v>
      </c>
      <c r="B158" t="s">
        <v>198</v>
      </c>
      <c r="C158">
        <v>33</v>
      </c>
      <c r="D158">
        <v>16</v>
      </c>
      <c r="E158">
        <v>17</v>
      </c>
      <c r="F158">
        <v>0.48499999999999999</v>
      </c>
      <c r="G158">
        <v>6.81</v>
      </c>
      <c r="H158">
        <v>4.32</v>
      </c>
      <c r="I158">
        <v>6</v>
      </c>
      <c r="J158">
        <v>12</v>
      </c>
      <c r="K158">
        <v>13</v>
      </c>
      <c r="L158">
        <v>5</v>
      </c>
      <c r="M158">
        <v>1</v>
      </c>
      <c r="N158">
        <v>8</v>
      </c>
      <c r="O158">
        <v>2436</v>
      </c>
      <c r="P158">
        <v>2354</v>
      </c>
      <c r="R158">
        <v>1325</v>
      </c>
      <c r="S158">
        <v>874</v>
      </c>
      <c r="T158">
        <v>1959</v>
      </c>
      <c r="U158">
        <v>0.44600000000000001</v>
      </c>
      <c r="V158">
        <v>252</v>
      </c>
      <c r="W158">
        <v>732</v>
      </c>
      <c r="X158">
        <v>0.34399999999999997</v>
      </c>
      <c r="Y158">
        <v>436</v>
      </c>
      <c r="Z158">
        <v>641</v>
      </c>
      <c r="AA158">
        <v>0.68</v>
      </c>
      <c r="AB158">
        <v>380</v>
      </c>
      <c r="AC158">
        <v>1167</v>
      </c>
      <c r="AD158">
        <v>422</v>
      </c>
      <c r="AE158">
        <v>200</v>
      </c>
      <c r="AF158">
        <v>145</v>
      </c>
      <c r="AG158">
        <v>427</v>
      </c>
      <c r="AH158">
        <v>643</v>
      </c>
    </row>
    <row r="159" spans="1:34" x14ac:dyDescent="0.25">
      <c r="A159">
        <v>68</v>
      </c>
      <c r="B159" t="s">
        <v>199</v>
      </c>
      <c r="C159">
        <v>33</v>
      </c>
      <c r="D159">
        <v>8</v>
      </c>
      <c r="E159">
        <v>25</v>
      </c>
      <c r="F159">
        <v>0.24199999999999999</v>
      </c>
      <c r="G159">
        <v>-18.89</v>
      </c>
      <c r="H159">
        <v>-7.1</v>
      </c>
      <c r="I159">
        <v>7</v>
      </c>
      <c r="J159">
        <v>9</v>
      </c>
      <c r="K159">
        <v>3</v>
      </c>
      <c r="L159">
        <v>7</v>
      </c>
      <c r="M159">
        <v>4</v>
      </c>
      <c r="N159">
        <v>16</v>
      </c>
      <c r="O159">
        <v>2118</v>
      </c>
      <c r="P159">
        <v>2507</v>
      </c>
      <c r="R159">
        <v>1330</v>
      </c>
      <c r="S159">
        <v>710</v>
      </c>
      <c r="T159">
        <v>1827</v>
      </c>
      <c r="U159">
        <v>0.38900000000000001</v>
      </c>
      <c r="V159">
        <v>240</v>
      </c>
      <c r="W159">
        <v>841</v>
      </c>
      <c r="X159">
        <v>0.28499999999999998</v>
      </c>
      <c r="Y159">
        <v>458</v>
      </c>
      <c r="Z159">
        <v>689</v>
      </c>
      <c r="AA159">
        <v>0.66500000000000004</v>
      </c>
      <c r="AB159">
        <v>314</v>
      </c>
      <c r="AC159">
        <v>1218</v>
      </c>
      <c r="AD159">
        <v>326</v>
      </c>
      <c r="AE159">
        <v>169</v>
      </c>
      <c r="AF159">
        <v>115</v>
      </c>
      <c r="AG159">
        <v>555</v>
      </c>
      <c r="AH159">
        <v>619</v>
      </c>
    </row>
    <row r="160" spans="1:34" x14ac:dyDescent="0.25">
      <c r="A160">
        <v>69</v>
      </c>
      <c r="B160" t="s">
        <v>200</v>
      </c>
      <c r="C160">
        <v>31</v>
      </c>
      <c r="D160">
        <v>15</v>
      </c>
      <c r="E160">
        <v>16</v>
      </c>
      <c r="F160">
        <v>0.48399999999999999</v>
      </c>
      <c r="G160">
        <v>-6.1</v>
      </c>
      <c r="H160">
        <v>-1.99</v>
      </c>
      <c r="I160">
        <v>7</v>
      </c>
      <c r="J160">
        <v>7</v>
      </c>
      <c r="K160">
        <v>9</v>
      </c>
      <c r="L160">
        <v>4</v>
      </c>
      <c r="M160">
        <v>6</v>
      </c>
      <c r="N160">
        <v>12</v>
      </c>
      <c r="O160">
        <v>2149</v>
      </c>
      <c r="P160">
        <v>2211</v>
      </c>
      <c r="R160">
        <v>1260</v>
      </c>
      <c r="S160">
        <v>754</v>
      </c>
      <c r="T160">
        <v>1707</v>
      </c>
      <c r="U160">
        <v>0.442</v>
      </c>
      <c r="V160">
        <v>243</v>
      </c>
      <c r="W160">
        <v>732</v>
      </c>
      <c r="X160">
        <v>0.33200000000000002</v>
      </c>
      <c r="Y160">
        <v>398</v>
      </c>
      <c r="Z160">
        <v>551</v>
      </c>
      <c r="AA160">
        <v>0.72199999999999998</v>
      </c>
      <c r="AB160">
        <v>191</v>
      </c>
      <c r="AC160">
        <v>1015</v>
      </c>
      <c r="AD160">
        <v>453</v>
      </c>
      <c r="AE160">
        <v>181</v>
      </c>
      <c r="AF160">
        <v>107</v>
      </c>
      <c r="AG160">
        <v>414</v>
      </c>
      <c r="AH160">
        <v>491</v>
      </c>
    </row>
    <row r="161" spans="1:34" x14ac:dyDescent="0.25">
      <c r="A161">
        <v>70</v>
      </c>
      <c r="B161" t="s">
        <v>201</v>
      </c>
      <c r="C161">
        <v>35</v>
      </c>
      <c r="D161">
        <v>20</v>
      </c>
      <c r="E161">
        <v>15</v>
      </c>
      <c r="F161">
        <v>0.57099999999999995</v>
      </c>
      <c r="G161">
        <v>12.09</v>
      </c>
      <c r="H161">
        <v>8.68</v>
      </c>
      <c r="I161">
        <v>9</v>
      </c>
      <c r="J161">
        <v>9</v>
      </c>
      <c r="K161">
        <v>13</v>
      </c>
      <c r="L161">
        <v>6</v>
      </c>
      <c r="M161">
        <v>4</v>
      </c>
      <c r="N161">
        <v>8</v>
      </c>
      <c r="O161">
        <v>2727</v>
      </c>
      <c r="P161">
        <v>2561</v>
      </c>
      <c r="R161">
        <v>1420</v>
      </c>
      <c r="S161">
        <v>980</v>
      </c>
      <c r="T161">
        <v>2044</v>
      </c>
      <c r="U161">
        <v>0.47899999999999998</v>
      </c>
      <c r="V161">
        <v>372</v>
      </c>
      <c r="W161">
        <v>962</v>
      </c>
      <c r="X161">
        <v>0.38700000000000001</v>
      </c>
      <c r="Y161">
        <v>395</v>
      </c>
      <c r="Z161">
        <v>582</v>
      </c>
      <c r="AA161">
        <v>0.67900000000000005</v>
      </c>
      <c r="AB161">
        <v>288</v>
      </c>
      <c r="AC161">
        <v>1195</v>
      </c>
      <c r="AD161">
        <v>559</v>
      </c>
      <c r="AE161">
        <v>237</v>
      </c>
      <c r="AF161">
        <v>90</v>
      </c>
      <c r="AG161">
        <v>464</v>
      </c>
      <c r="AH161">
        <v>580</v>
      </c>
    </row>
    <row r="162" spans="1:34" x14ac:dyDescent="0.25">
      <c r="A162">
        <v>71</v>
      </c>
      <c r="B162" t="s">
        <v>202</v>
      </c>
      <c r="C162">
        <v>30</v>
      </c>
      <c r="D162">
        <v>11</v>
      </c>
      <c r="E162">
        <v>19</v>
      </c>
      <c r="F162">
        <v>0.36699999999999999</v>
      </c>
      <c r="G162">
        <v>-5.73</v>
      </c>
      <c r="H162">
        <v>-2.98</v>
      </c>
      <c r="I162">
        <v>2</v>
      </c>
      <c r="J162">
        <v>12</v>
      </c>
      <c r="K162">
        <v>8</v>
      </c>
      <c r="L162">
        <v>6</v>
      </c>
      <c r="M162">
        <v>2</v>
      </c>
      <c r="N162">
        <v>12</v>
      </c>
      <c r="O162">
        <v>2160</v>
      </c>
      <c r="P162">
        <v>2116</v>
      </c>
      <c r="R162">
        <v>1210</v>
      </c>
      <c r="S162">
        <v>791</v>
      </c>
      <c r="T162">
        <v>1748</v>
      </c>
      <c r="U162">
        <v>0.45300000000000001</v>
      </c>
      <c r="V162">
        <v>264</v>
      </c>
      <c r="W162">
        <v>719</v>
      </c>
      <c r="X162">
        <v>0.36699999999999999</v>
      </c>
      <c r="Y162">
        <v>314</v>
      </c>
      <c r="Z162">
        <v>435</v>
      </c>
      <c r="AA162">
        <v>0.72199999999999998</v>
      </c>
      <c r="AB162">
        <v>246</v>
      </c>
      <c r="AC162">
        <v>1020</v>
      </c>
      <c r="AD162">
        <v>415</v>
      </c>
      <c r="AE162">
        <v>159</v>
      </c>
      <c r="AF162">
        <v>98</v>
      </c>
      <c r="AG162">
        <v>361</v>
      </c>
      <c r="AH162">
        <v>468</v>
      </c>
    </row>
    <row r="163" spans="1:34" x14ac:dyDescent="0.25">
      <c r="A163">
        <v>72</v>
      </c>
      <c r="B163" t="s">
        <v>203</v>
      </c>
      <c r="C163">
        <v>34</v>
      </c>
      <c r="D163">
        <v>24</v>
      </c>
      <c r="E163">
        <v>10</v>
      </c>
      <c r="F163">
        <v>0.70599999999999996</v>
      </c>
      <c r="G163">
        <v>6.41</v>
      </c>
      <c r="H163">
        <v>1.98</v>
      </c>
      <c r="I163">
        <v>14</v>
      </c>
      <c r="J163">
        <v>4</v>
      </c>
      <c r="K163">
        <v>14</v>
      </c>
      <c r="L163">
        <v>2</v>
      </c>
      <c r="M163">
        <v>7</v>
      </c>
      <c r="N163">
        <v>5</v>
      </c>
      <c r="O163">
        <v>2409</v>
      </c>
      <c r="P163">
        <v>2229</v>
      </c>
      <c r="R163">
        <v>1365</v>
      </c>
      <c r="S163">
        <v>852</v>
      </c>
      <c r="T163">
        <v>1893</v>
      </c>
      <c r="U163">
        <v>0.45</v>
      </c>
      <c r="V163">
        <v>312</v>
      </c>
      <c r="W163">
        <v>882</v>
      </c>
      <c r="X163">
        <v>0.35399999999999998</v>
      </c>
      <c r="Y163">
        <v>393</v>
      </c>
      <c r="Z163">
        <v>525</v>
      </c>
      <c r="AA163">
        <v>0.749</v>
      </c>
      <c r="AB163">
        <v>264</v>
      </c>
      <c r="AC163">
        <v>1185</v>
      </c>
      <c r="AD163">
        <v>499</v>
      </c>
      <c r="AE163">
        <v>175</v>
      </c>
      <c r="AF163">
        <v>82</v>
      </c>
      <c r="AG163">
        <v>378</v>
      </c>
      <c r="AH163">
        <v>539</v>
      </c>
    </row>
    <row r="164" spans="1:34" x14ac:dyDescent="0.25">
      <c r="A164">
        <v>73</v>
      </c>
      <c r="B164" t="s">
        <v>204</v>
      </c>
      <c r="C164">
        <v>33</v>
      </c>
      <c r="D164">
        <v>21</v>
      </c>
      <c r="E164">
        <v>12</v>
      </c>
      <c r="F164">
        <v>0.63600000000000001</v>
      </c>
      <c r="G164">
        <v>9.68</v>
      </c>
      <c r="H164">
        <v>2.93</v>
      </c>
      <c r="I164">
        <v>13</v>
      </c>
      <c r="J164">
        <v>5</v>
      </c>
      <c r="K164">
        <v>13</v>
      </c>
      <c r="L164">
        <v>4</v>
      </c>
      <c r="M164">
        <v>7</v>
      </c>
      <c r="N164">
        <v>4</v>
      </c>
      <c r="O164">
        <v>2406</v>
      </c>
      <c r="P164">
        <v>2183</v>
      </c>
      <c r="R164">
        <v>1335</v>
      </c>
      <c r="S164">
        <v>902</v>
      </c>
      <c r="T164">
        <v>1789</v>
      </c>
      <c r="U164">
        <v>0.504</v>
      </c>
      <c r="V164">
        <v>205</v>
      </c>
      <c r="W164">
        <v>617</v>
      </c>
      <c r="X164">
        <v>0.33200000000000002</v>
      </c>
      <c r="Y164">
        <v>397</v>
      </c>
      <c r="Z164">
        <v>575</v>
      </c>
      <c r="AA164">
        <v>0.69</v>
      </c>
      <c r="AB164">
        <v>261</v>
      </c>
      <c r="AC164">
        <v>1145</v>
      </c>
      <c r="AD164">
        <v>541</v>
      </c>
      <c r="AE164">
        <v>164</v>
      </c>
      <c r="AF164">
        <v>81</v>
      </c>
      <c r="AG164">
        <v>414</v>
      </c>
      <c r="AH164">
        <v>463</v>
      </c>
    </row>
    <row r="165" spans="1:34" x14ac:dyDescent="0.25">
      <c r="A165">
        <v>74</v>
      </c>
      <c r="B165" t="s">
        <v>205</v>
      </c>
      <c r="C165">
        <v>31</v>
      </c>
      <c r="D165">
        <v>6</v>
      </c>
      <c r="E165">
        <v>25</v>
      </c>
      <c r="F165">
        <v>0.19400000000000001</v>
      </c>
      <c r="G165">
        <v>-26.81</v>
      </c>
      <c r="H165">
        <v>-10.119999999999999</v>
      </c>
      <c r="I165">
        <v>2</v>
      </c>
      <c r="J165">
        <v>14</v>
      </c>
      <c r="K165">
        <v>3</v>
      </c>
      <c r="L165">
        <v>9</v>
      </c>
      <c r="M165">
        <v>2</v>
      </c>
      <c r="N165">
        <v>15</v>
      </c>
      <c r="O165">
        <v>1956</v>
      </c>
      <c r="P165">
        <v>2371</v>
      </c>
      <c r="R165">
        <v>1240</v>
      </c>
      <c r="S165">
        <v>695</v>
      </c>
      <c r="T165">
        <v>1963</v>
      </c>
      <c r="U165">
        <v>0.35399999999999998</v>
      </c>
      <c r="V165">
        <v>234</v>
      </c>
      <c r="W165">
        <v>789</v>
      </c>
      <c r="X165">
        <v>0.29699999999999999</v>
      </c>
      <c r="Y165">
        <v>332</v>
      </c>
      <c r="Z165">
        <v>489</v>
      </c>
      <c r="AA165">
        <v>0.67900000000000005</v>
      </c>
      <c r="AB165">
        <v>378</v>
      </c>
      <c r="AC165">
        <v>1144</v>
      </c>
      <c r="AD165">
        <v>333</v>
      </c>
      <c r="AE165">
        <v>214</v>
      </c>
      <c r="AF165">
        <v>65</v>
      </c>
      <c r="AG165">
        <v>435</v>
      </c>
      <c r="AH165">
        <v>589</v>
      </c>
    </row>
    <row r="166" spans="1:34" x14ac:dyDescent="0.25">
      <c r="A166">
        <v>75</v>
      </c>
      <c r="B166" t="s">
        <v>206</v>
      </c>
      <c r="C166">
        <v>33</v>
      </c>
      <c r="D166">
        <v>17</v>
      </c>
      <c r="E166">
        <v>16</v>
      </c>
      <c r="F166">
        <v>0.51500000000000001</v>
      </c>
      <c r="G166">
        <v>-7.9</v>
      </c>
      <c r="H166">
        <v>-4.8</v>
      </c>
      <c r="I166">
        <v>8</v>
      </c>
      <c r="J166">
        <v>10</v>
      </c>
      <c r="K166">
        <v>9</v>
      </c>
      <c r="L166">
        <v>7</v>
      </c>
      <c r="M166">
        <v>7</v>
      </c>
      <c r="N166">
        <v>8</v>
      </c>
      <c r="O166">
        <v>2352</v>
      </c>
      <c r="P166">
        <v>2380</v>
      </c>
      <c r="R166">
        <v>1360</v>
      </c>
      <c r="S166">
        <v>830</v>
      </c>
      <c r="T166">
        <v>1808</v>
      </c>
      <c r="U166">
        <v>0.45900000000000002</v>
      </c>
      <c r="V166">
        <v>282</v>
      </c>
      <c r="W166">
        <v>746</v>
      </c>
      <c r="X166">
        <v>0.378</v>
      </c>
      <c r="Y166">
        <v>410</v>
      </c>
      <c r="Z166">
        <v>564</v>
      </c>
      <c r="AA166">
        <v>0.72699999999999998</v>
      </c>
      <c r="AB166">
        <v>254</v>
      </c>
      <c r="AC166">
        <v>1083</v>
      </c>
      <c r="AD166">
        <v>425</v>
      </c>
      <c r="AE166">
        <v>149</v>
      </c>
      <c r="AF166">
        <v>78</v>
      </c>
      <c r="AG166">
        <v>378</v>
      </c>
      <c r="AH166">
        <v>523</v>
      </c>
    </row>
    <row r="167" spans="1:34" x14ac:dyDescent="0.25">
      <c r="A167">
        <v>76</v>
      </c>
      <c r="B167" t="s">
        <v>80</v>
      </c>
      <c r="C167">
        <v>30</v>
      </c>
      <c r="D167">
        <v>8</v>
      </c>
      <c r="E167">
        <v>22</v>
      </c>
      <c r="F167">
        <v>0.26700000000000002</v>
      </c>
      <c r="G167">
        <v>-11.82</v>
      </c>
      <c r="H167">
        <v>-2.95</v>
      </c>
      <c r="I167">
        <v>3</v>
      </c>
      <c r="J167">
        <v>13</v>
      </c>
      <c r="K167">
        <v>6</v>
      </c>
      <c r="L167">
        <v>7</v>
      </c>
      <c r="M167">
        <v>1</v>
      </c>
      <c r="N167">
        <v>14</v>
      </c>
      <c r="O167">
        <v>2086</v>
      </c>
      <c r="P167">
        <v>2319</v>
      </c>
      <c r="R167">
        <v>1205</v>
      </c>
      <c r="S167">
        <v>755</v>
      </c>
      <c r="T167">
        <v>1723</v>
      </c>
      <c r="U167">
        <v>0.438</v>
      </c>
      <c r="V167">
        <v>227</v>
      </c>
      <c r="W167">
        <v>622</v>
      </c>
      <c r="X167">
        <v>0.36499999999999999</v>
      </c>
      <c r="Y167">
        <v>349</v>
      </c>
      <c r="Z167">
        <v>460</v>
      </c>
      <c r="AA167">
        <v>0.75900000000000001</v>
      </c>
      <c r="AB167">
        <v>275</v>
      </c>
      <c r="AC167">
        <v>1041</v>
      </c>
      <c r="AD167">
        <v>354</v>
      </c>
      <c r="AE167">
        <v>142</v>
      </c>
      <c r="AF167">
        <v>78</v>
      </c>
      <c r="AG167">
        <v>408</v>
      </c>
      <c r="AH167">
        <v>506</v>
      </c>
    </row>
    <row r="168" spans="1:34" x14ac:dyDescent="0.25">
      <c r="A168">
        <v>77</v>
      </c>
      <c r="B168" t="s">
        <v>207</v>
      </c>
      <c r="C168">
        <v>33</v>
      </c>
      <c r="D168">
        <v>18</v>
      </c>
      <c r="E168">
        <v>15</v>
      </c>
      <c r="F168">
        <v>0.54500000000000004</v>
      </c>
      <c r="G168">
        <v>6.36</v>
      </c>
      <c r="H168">
        <v>3.94</v>
      </c>
      <c r="I168">
        <v>7</v>
      </c>
      <c r="J168">
        <v>11</v>
      </c>
      <c r="K168">
        <v>15</v>
      </c>
      <c r="L168">
        <v>6</v>
      </c>
      <c r="M168">
        <v>3</v>
      </c>
      <c r="N168">
        <v>8</v>
      </c>
      <c r="O168">
        <v>2595</v>
      </c>
      <c r="P168">
        <v>2515</v>
      </c>
      <c r="R168">
        <v>1325</v>
      </c>
      <c r="S168">
        <v>935</v>
      </c>
      <c r="T168">
        <v>1963</v>
      </c>
      <c r="U168">
        <v>0.47599999999999998</v>
      </c>
      <c r="V168">
        <v>224</v>
      </c>
      <c r="W168">
        <v>646</v>
      </c>
      <c r="X168">
        <v>0.34699999999999998</v>
      </c>
      <c r="Y168">
        <v>501</v>
      </c>
      <c r="Z168">
        <v>687</v>
      </c>
      <c r="AA168">
        <v>0.72899999999999998</v>
      </c>
      <c r="AB168">
        <v>368</v>
      </c>
      <c r="AC168">
        <v>1240</v>
      </c>
      <c r="AD168">
        <v>480</v>
      </c>
      <c r="AE168">
        <v>208</v>
      </c>
      <c r="AF168">
        <v>102</v>
      </c>
      <c r="AG168">
        <v>454</v>
      </c>
      <c r="AH168">
        <v>579</v>
      </c>
    </row>
    <row r="169" spans="1:34" x14ac:dyDescent="0.25">
      <c r="A169">
        <v>78</v>
      </c>
      <c r="B169" t="s">
        <v>208</v>
      </c>
      <c r="C169">
        <v>31</v>
      </c>
      <c r="D169">
        <v>11</v>
      </c>
      <c r="E169">
        <v>20</v>
      </c>
      <c r="F169">
        <v>0.35499999999999998</v>
      </c>
      <c r="G169">
        <v>-6.18</v>
      </c>
      <c r="H169">
        <v>-0.22</v>
      </c>
      <c r="I169">
        <v>8</v>
      </c>
      <c r="J169">
        <v>10</v>
      </c>
      <c r="K169">
        <v>6</v>
      </c>
      <c r="L169">
        <v>6</v>
      </c>
      <c r="M169">
        <v>4</v>
      </c>
      <c r="N169">
        <v>14</v>
      </c>
      <c r="O169">
        <v>2279</v>
      </c>
      <c r="P169">
        <v>2464</v>
      </c>
      <c r="R169">
        <v>1240</v>
      </c>
      <c r="S169">
        <v>784</v>
      </c>
      <c r="T169">
        <v>1875</v>
      </c>
      <c r="U169">
        <v>0.41799999999999998</v>
      </c>
      <c r="V169">
        <v>294</v>
      </c>
      <c r="W169">
        <v>825</v>
      </c>
      <c r="X169">
        <v>0.35599999999999998</v>
      </c>
      <c r="Y169">
        <v>417</v>
      </c>
      <c r="Z169">
        <v>581</v>
      </c>
      <c r="AA169">
        <v>0.71799999999999997</v>
      </c>
      <c r="AB169">
        <v>336</v>
      </c>
      <c r="AC169">
        <v>1019</v>
      </c>
      <c r="AD169">
        <v>319</v>
      </c>
      <c r="AE169">
        <v>238</v>
      </c>
      <c r="AF169">
        <v>77</v>
      </c>
      <c r="AG169">
        <v>355</v>
      </c>
      <c r="AH169">
        <v>528</v>
      </c>
    </row>
    <row r="170" spans="1:34" x14ac:dyDescent="0.25">
      <c r="A170">
        <v>79</v>
      </c>
      <c r="B170" t="s">
        <v>209</v>
      </c>
      <c r="C170">
        <v>34</v>
      </c>
      <c r="D170">
        <v>24</v>
      </c>
      <c r="E170">
        <v>10</v>
      </c>
      <c r="F170">
        <v>0.70599999999999996</v>
      </c>
      <c r="G170">
        <v>2.56</v>
      </c>
      <c r="H170">
        <v>-0.63</v>
      </c>
      <c r="I170">
        <v>12</v>
      </c>
      <c r="J170">
        <v>6</v>
      </c>
      <c r="K170">
        <v>13</v>
      </c>
      <c r="L170">
        <v>2</v>
      </c>
      <c r="M170">
        <v>7</v>
      </c>
      <c r="N170">
        <v>6</v>
      </c>
      <c r="O170">
        <v>2563</v>
      </c>
      <c r="P170">
        <v>2387</v>
      </c>
      <c r="R170">
        <v>1385</v>
      </c>
      <c r="S170">
        <v>908</v>
      </c>
      <c r="T170">
        <v>1943</v>
      </c>
      <c r="U170">
        <v>0.46700000000000003</v>
      </c>
      <c r="V170">
        <v>279</v>
      </c>
      <c r="W170">
        <v>773</v>
      </c>
      <c r="X170">
        <v>0.36099999999999999</v>
      </c>
      <c r="Y170">
        <v>468</v>
      </c>
      <c r="Z170">
        <v>618</v>
      </c>
      <c r="AA170">
        <v>0.75700000000000001</v>
      </c>
      <c r="AB170">
        <v>279</v>
      </c>
      <c r="AC170">
        <v>1214</v>
      </c>
      <c r="AD170">
        <v>518</v>
      </c>
      <c r="AE170">
        <v>180</v>
      </c>
      <c r="AF170">
        <v>130</v>
      </c>
      <c r="AG170">
        <v>449</v>
      </c>
      <c r="AH170">
        <v>568</v>
      </c>
    </row>
    <row r="171" spans="1:34" x14ac:dyDescent="0.25">
      <c r="A171">
        <v>80</v>
      </c>
      <c r="B171" t="s">
        <v>210</v>
      </c>
      <c r="C171">
        <v>32</v>
      </c>
      <c r="D171">
        <v>13</v>
      </c>
      <c r="E171">
        <v>19</v>
      </c>
      <c r="F171">
        <v>0.40600000000000003</v>
      </c>
      <c r="G171">
        <v>-7.01</v>
      </c>
      <c r="H171">
        <v>-2.91</v>
      </c>
      <c r="I171">
        <v>7</v>
      </c>
      <c r="J171">
        <v>11</v>
      </c>
      <c r="K171">
        <v>9</v>
      </c>
      <c r="L171">
        <v>7</v>
      </c>
      <c r="M171">
        <v>3</v>
      </c>
      <c r="N171">
        <v>11</v>
      </c>
      <c r="O171">
        <v>2425</v>
      </c>
      <c r="P171">
        <v>2475</v>
      </c>
      <c r="R171">
        <v>1280</v>
      </c>
      <c r="S171">
        <v>874</v>
      </c>
      <c r="T171">
        <v>1900</v>
      </c>
      <c r="U171">
        <v>0.46</v>
      </c>
      <c r="V171">
        <v>237</v>
      </c>
      <c r="W171">
        <v>669</v>
      </c>
      <c r="X171">
        <v>0.35399999999999998</v>
      </c>
      <c r="Y171">
        <v>440</v>
      </c>
      <c r="Z171">
        <v>584</v>
      </c>
      <c r="AA171">
        <v>0.753</v>
      </c>
      <c r="AB171">
        <v>312</v>
      </c>
      <c r="AC171">
        <v>1126</v>
      </c>
      <c r="AD171">
        <v>464</v>
      </c>
      <c r="AE171">
        <v>144</v>
      </c>
      <c r="AF171">
        <v>62</v>
      </c>
      <c r="AG171">
        <v>377</v>
      </c>
      <c r="AH171">
        <v>543</v>
      </c>
    </row>
    <row r="172" spans="1:34" x14ac:dyDescent="0.25">
      <c r="C172" t="s">
        <v>109</v>
      </c>
      <c r="I172" t="s">
        <v>110</v>
      </c>
      <c r="K172" t="s">
        <v>2</v>
      </c>
      <c r="M172" t="s">
        <v>3</v>
      </c>
      <c r="O172" t="s">
        <v>111</v>
      </c>
      <c r="R172" t="s">
        <v>112</v>
      </c>
    </row>
    <row r="173" spans="1:34" x14ac:dyDescent="0.25">
      <c r="A173" t="s">
        <v>55</v>
      </c>
      <c r="B173" t="s">
        <v>113</v>
      </c>
      <c r="C173" t="s">
        <v>51</v>
      </c>
      <c r="D173" t="s">
        <v>1</v>
      </c>
      <c r="E173" t="s">
        <v>0</v>
      </c>
      <c r="F173" t="s">
        <v>114</v>
      </c>
      <c r="G173" t="s">
        <v>70</v>
      </c>
      <c r="H173" t="s">
        <v>115</v>
      </c>
      <c r="I173" t="s">
        <v>1</v>
      </c>
      <c r="J173" t="s">
        <v>0</v>
      </c>
      <c r="K173" t="s">
        <v>1</v>
      </c>
      <c r="L173" t="s">
        <v>0</v>
      </c>
      <c r="M173" t="s">
        <v>1</v>
      </c>
      <c r="N173" t="s">
        <v>0</v>
      </c>
      <c r="O173" t="s">
        <v>116</v>
      </c>
      <c r="P173" t="s">
        <v>117</v>
      </c>
      <c r="R173" t="s">
        <v>56</v>
      </c>
      <c r="S173" t="s">
        <v>118</v>
      </c>
      <c r="T173" t="s">
        <v>119</v>
      </c>
      <c r="U173" t="s">
        <v>120</v>
      </c>
      <c r="V173" t="s">
        <v>121</v>
      </c>
      <c r="W173" t="s">
        <v>122</v>
      </c>
      <c r="X173" t="s">
        <v>123</v>
      </c>
      <c r="Y173" t="s">
        <v>124</v>
      </c>
      <c r="Z173" t="s">
        <v>125</v>
      </c>
      <c r="AA173" t="s">
        <v>126</v>
      </c>
      <c r="AB173" t="s">
        <v>127</v>
      </c>
      <c r="AC173" t="s">
        <v>128</v>
      </c>
      <c r="AD173" t="s">
        <v>129</v>
      </c>
      <c r="AE173" t="s">
        <v>130</v>
      </c>
      <c r="AF173" t="s">
        <v>131</v>
      </c>
      <c r="AG173" t="s">
        <v>132</v>
      </c>
      <c r="AH173" t="s">
        <v>4</v>
      </c>
    </row>
    <row r="174" spans="1:34" x14ac:dyDescent="0.25">
      <c r="A174">
        <v>81</v>
      </c>
      <c r="B174" t="s">
        <v>639</v>
      </c>
      <c r="C174">
        <v>38</v>
      </c>
      <c r="D174">
        <v>32</v>
      </c>
      <c r="E174">
        <v>6</v>
      </c>
      <c r="F174">
        <v>0.84199999999999997</v>
      </c>
      <c r="G174">
        <v>26.92</v>
      </c>
      <c r="H174">
        <v>12</v>
      </c>
      <c r="I174">
        <v>14</v>
      </c>
      <c r="J174">
        <v>4</v>
      </c>
      <c r="K174">
        <v>15</v>
      </c>
      <c r="L174">
        <v>2</v>
      </c>
      <c r="M174">
        <v>7</v>
      </c>
      <c r="N174">
        <v>2</v>
      </c>
      <c r="O174">
        <v>3143</v>
      </c>
      <c r="P174">
        <v>2576</v>
      </c>
      <c r="R174">
        <v>1525</v>
      </c>
      <c r="S174">
        <v>1157</v>
      </c>
      <c r="T174">
        <v>2418</v>
      </c>
      <c r="U174">
        <v>0.47799999999999998</v>
      </c>
      <c r="V174">
        <v>278</v>
      </c>
      <c r="W174">
        <v>903</v>
      </c>
      <c r="X174">
        <v>0.308</v>
      </c>
      <c r="Y174">
        <v>551</v>
      </c>
      <c r="Z174">
        <v>803</v>
      </c>
      <c r="AA174">
        <v>0.68600000000000005</v>
      </c>
      <c r="AB174">
        <v>495</v>
      </c>
      <c r="AC174">
        <v>1567</v>
      </c>
      <c r="AD174">
        <v>606</v>
      </c>
      <c r="AE174">
        <v>346</v>
      </c>
      <c r="AF174">
        <v>257</v>
      </c>
      <c r="AG174">
        <v>488</v>
      </c>
      <c r="AH174">
        <v>595</v>
      </c>
    </row>
    <row r="175" spans="1:34" x14ac:dyDescent="0.25">
      <c r="A175">
        <v>82</v>
      </c>
      <c r="B175" t="s">
        <v>212</v>
      </c>
      <c r="C175">
        <v>32</v>
      </c>
      <c r="D175">
        <v>19</v>
      </c>
      <c r="E175">
        <v>13</v>
      </c>
      <c r="F175">
        <v>0.59399999999999997</v>
      </c>
      <c r="G175">
        <v>0.54</v>
      </c>
      <c r="H175">
        <v>-0.62</v>
      </c>
      <c r="I175">
        <v>10</v>
      </c>
      <c r="J175">
        <v>8</v>
      </c>
      <c r="K175">
        <v>14</v>
      </c>
      <c r="L175">
        <v>4</v>
      </c>
      <c r="M175">
        <v>4</v>
      </c>
      <c r="N175">
        <v>6</v>
      </c>
      <c r="O175">
        <v>2351</v>
      </c>
      <c r="P175">
        <v>2314</v>
      </c>
      <c r="R175">
        <v>1295</v>
      </c>
      <c r="S175">
        <v>810</v>
      </c>
      <c r="T175">
        <v>1895</v>
      </c>
      <c r="U175">
        <v>0.42699999999999999</v>
      </c>
      <c r="V175">
        <v>271</v>
      </c>
      <c r="W175">
        <v>841</v>
      </c>
      <c r="X175">
        <v>0.32200000000000001</v>
      </c>
      <c r="Y175">
        <v>460</v>
      </c>
      <c r="Z175">
        <v>663</v>
      </c>
      <c r="AA175">
        <v>0.69399999999999995</v>
      </c>
      <c r="AB175">
        <v>379</v>
      </c>
      <c r="AC175">
        <v>1133</v>
      </c>
      <c r="AD175">
        <v>443</v>
      </c>
      <c r="AE175">
        <v>250</v>
      </c>
      <c r="AF175">
        <v>151</v>
      </c>
      <c r="AG175">
        <v>451</v>
      </c>
      <c r="AH175">
        <v>580</v>
      </c>
    </row>
    <row r="176" spans="1:34" x14ac:dyDescent="0.25">
      <c r="A176">
        <v>83</v>
      </c>
      <c r="B176" t="s">
        <v>213</v>
      </c>
      <c r="C176">
        <v>31</v>
      </c>
      <c r="D176">
        <v>10</v>
      </c>
      <c r="E176">
        <v>21</v>
      </c>
      <c r="F176">
        <v>0.32300000000000001</v>
      </c>
      <c r="G176">
        <v>-5.5</v>
      </c>
      <c r="H176">
        <v>1.31</v>
      </c>
      <c r="I176">
        <v>3</v>
      </c>
      <c r="J176">
        <v>15</v>
      </c>
      <c r="K176">
        <v>8</v>
      </c>
      <c r="L176">
        <v>9</v>
      </c>
      <c r="M176">
        <v>1</v>
      </c>
      <c r="N176">
        <v>11</v>
      </c>
      <c r="O176">
        <v>2088</v>
      </c>
      <c r="P176">
        <v>2299</v>
      </c>
      <c r="R176">
        <v>1255</v>
      </c>
      <c r="S176">
        <v>749</v>
      </c>
      <c r="T176">
        <v>1791</v>
      </c>
      <c r="U176">
        <v>0.41799999999999998</v>
      </c>
      <c r="V176">
        <v>155</v>
      </c>
      <c r="W176">
        <v>545</v>
      </c>
      <c r="X176">
        <v>0.28399999999999997</v>
      </c>
      <c r="Y176">
        <v>435</v>
      </c>
      <c r="Z176">
        <v>638</v>
      </c>
      <c r="AA176">
        <v>0.68200000000000005</v>
      </c>
      <c r="AB176">
        <v>317</v>
      </c>
      <c r="AC176">
        <v>1061</v>
      </c>
      <c r="AD176">
        <v>382</v>
      </c>
      <c r="AE176">
        <v>223</v>
      </c>
      <c r="AF176">
        <v>110</v>
      </c>
      <c r="AG176">
        <v>416</v>
      </c>
      <c r="AH176">
        <v>622</v>
      </c>
    </row>
    <row r="177" spans="1:34" x14ac:dyDescent="0.25">
      <c r="A177">
        <v>84</v>
      </c>
      <c r="B177" t="s">
        <v>214</v>
      </c>
      <c r="C177">
        <v>34</v>
      </c>
      <c r="D177">
        <v>24</v>
      </c>
      <c r="E177">
        <v>10</v>
      </c>
      <c r="F177">
        <v>0.70599999999999996</v>
      </c>
      <c r="G177">
        <v>5.25</v>
      </c>
      <c r="H177">
        <v>-1.75</v>
      </c>
      <c r="I177">
        <v>13</v>
      </c>
      <c r="J177">
        <v>5</v>
      </c>
      <c r="K177">
        <v>13</v>
      </c>
      <c r="L177">
        <v>3</v>
      </c>
      <c r="M177">
        <v>8</v>
      </c>
      <c r="N177">
        <v>6</v>
      </c>
      <c r="O177">
        <v>2707</v>
      </c>
      <c r="P177">
        <v>2371</v>
      </c>
      <c r="R177">
        <v>1375</v>
      </c>
      <c r="S177">
        <v>1004</v>
      </c>
      <c r="T177">
        <v>2067</v>
      </c>
      <c r="U177">
        <v>0.48599999999999999</v>
      </c>
      <c r="V177">
        <v>274</v>
      </c>
      <c r="W177">
        <v>758</v>
      </c>
      <c r="X177">
        <v>0.36099999999999999</v>
      </c>
      <c r="Y177">
        <v>425</v>
      </c>
      <c r="Z177">
        <v>635</v>
      </c>
      <c r="AA177">
        <v>0.66900000000000004</v>
      </c>
      <c r="AB177">
        <v>442</v>
      </c>
      <c r="AC177">
        <v>1351</v>
      </c>
      <c r="AD177">
        <v>534</v>
      </c>
      <c r="AE177">
        <v>252</v>
      </c>
      <c r="AF177">
        <v>135</v>
      </c>
      <c r="AG177">
        <v>483</v>
      </c>
      <c r="AH177">
        <v>603</v>
      </c>
    </row>
    <row r="178" spans="1:34" x14ac:dyDescent="0.25">
      <c r="A178">
        <v>85</v>
      </c>
      <c r="B178" t="s">
        <v>215</v>
      </c>
      <c r="C178">
        <v>32</v>
      </c>
      <c r="D178">
        <v>14</v>
      </c>
      <c r="E178">
        <v>18</v>
      </c>
      <c r="F178">
        <v>0.438</v>
      </c>
      <c r="G178">
        <v>-11.8</v>
      </c>
      <c r="H178">
        <v>-5</v>
      </c>
      <c r="I178">
        <v>7</v>
      </c>
      <c r="J178">
        <v>11</v>
      </c>
      <c r="K178">
        <v>7</v>
      </c>
      <c r="L178">
        <v>6</v>
      </c>
      <c r="M178">
        <v>5</v>
      </c>
      <c r="N178">
        <v>10</v>
      </c>
      <c r="O178">
        <v>2299</v>
      </c>
      <c r="P178">
        <v>2457</v>
      </c>
      <c r="R178">
        <v>1310</v>
      </c>
      <c r="S178">
        <v>826</v>
      </c>
      <c r="T178">
        <v>1912</v>
      </c>
      <c r="U178">
        <v>0.432</v>
      </c>
      <c r="V178">
        <v>272</v>
      </c>
      <c r="W178">
        <v>735</v>
      </c>
      <c r="X178">
        <v>0.37</v>
      </c>
      <c r="Y178">
        <v>375</v>
      </c>
      <c r="Z178">
        <v>545</v>
      </c>
      <c r="AA178">
        <v>0.68799999999999994</v>
      </c>
      <c r="AB178">
        <v>347</v>
      </c>
      <c r="AC178">
        <v>1147</v>
      </c>
      <c r="AD178">
        <v>434</v>
      </c>
      <c r="AE178">
        <v>200</v>
      </c>
      <c r="AF178">
        <v>120</v>
      </c>
      <c r="AG178">
        <v>427</v>
      </c>
      <c r="AH178">
        <v>569</v>
      </c>
    </row>
    <row r="179" spans="1:34" x14ac:dyDescent="0.25">
      <c r="A179">
        <v>86</v>
      </c>
      <c r="B179" t="s">
        <v>216</v>
      </c>
      <c r="C179">
        <v>31</v>
      </c>
      <c r="D179">
        <v>13</v>
      </c>
      <c r="E179">
        <v>18</v>
      </c>
      <c r="F179">
        <v>0.41899999999999998</v>
      </c>
      <c r="G179">
        <v>-7.39</v>
      </c>
      <c r="H179">
        <v>-2.46</v>
      </c>
      <c r="I179">
        <v>6</v>
      </c>
      <c r="J179">
        <v>12</v>
      </c>
      <c r="K179">
        <v>9</v>
      </c>
      <c r="L179">
        <v>5</v>
      </c>
      <c r="M179">
        <v>3</v>
      </c>
      <c r="N179">
        <v>11</v>
      </c>
      <c r="O179">
        <v>2562</v>
      </c>
      <c r="P179">
        <v>2577</v>
      </c>
      <c r="R179">
        <v>1265</v>
      </c>
      <c r="S179">
        <v>902</v>
      </c>
      <c r="T179">
        <v>2125</v>
      </c>
      <c r="U179">
        <v>0.42399999999999999</v>
      </c>
      <c r="V179">
        <v>272</v>
      </c>
      <c r="W179">
        <v>832</v>
      </c>
      <c r="X179">
        <v>0.32700000000000001</v>
      </c>
      <c r="Y179">
        <v>486</v>
      </c>
      <c r="Z179">
        <v>683</v>
      </c>
      <c r="AA179">
        <v>0.71199999999999997</v>
      </c>
      <c r="AB179">
        <v>362</v>
      </c>
      <c r="AC179">
        <v>1167</v>
      </c>
      <c r="AD179">
        <v>458</v>
      </c>
      <c r="AE179">
        <v>317</v>
      </c>
      <c r="AF179">
        <v>101</v>
      </c>
      <c r="AG179">
        <v>447</v>
      </c>
      <c r="AH179">
        <v>661</v>
      </c>
    </row>
    <row r="180" spans="1:34" x14ac:dyDescent="0.25">
      <c r="A180">
        <v>87</v>
      </c>
      <c r="B180" t="s">
        <v>217</v>
      </c>
      <c r="C180">
        <v>32</v>
      </c>
      <c r="D180">
        <v>15</v>
      </c>
      <c r="E180">
        <v>17</v>
      </c>
      <c r="F180">
        <v>0.46899999999999997</v>
      </c>
      <c r="G180">
        <v>0.45</v>
      </c>
      <c r="H180">
        <v>4.49</v>
      </c>
      <c r="I180">
        <v>9</v>
      </c>
      <c r="J180">
        <v>9</v>
      </c>
      <c r="K180">
        <v>11</v>
      </c>
      <c r="L180">
        <v>7</v>
      </c>
      <c r="M180">
        <v>4</v>
      </c>
      <c r="N180">
        <v>10</v>
      </c>
      <c r="O180">
        <v>2203</v>
      </c>
      <c r="P180">
        <v>2213</v>
      </c>
      <c r="R180">
        <v>1295</v>
      </c>
      <c r="S180">
        <v>818</v>
      </c>
      <c r="T180">
        <v>1822</v>
      </c>
      <c r="U180">
        <v>0.44900000000000001</v>
      </c>
      <c r="V180">
        <v>187</v>
      </c>
      <c r="W180">
        <v>634</v>
      </c>
      <c r="X180">
        <v>0.29499999999999998</v>
      </c>
      <c r="Y180">
        <v>380</v>
      </c>
      <c r="Z180">
        <v>604</v>
      </c>
      <c r="AA180">
        <v>0.629</v>
      </c>
      <c r="AB180">
        <v>400</v>
      </c>
      <c r="AC180">
        <v>1155</v>
      </c>
      <c r="AD180">
        <v>369</v>
      </c>
      <c r="AE180">
        <v>237</v>
      </c>
      <c r="AF180">
        <v>142</v>
      </c>
      <c r="AG180">
        <v>442</v>
      </c>
      <c r="AH180">
        <v>530</v>
      </c>
    </row>
    <row r="181" spans="1:34" x14ac:dyDescent="0.25">
      <c r="A181">
        <v>88</v>
      </c>
      <c r="B181" t="s">
        <v>218</v>
      </c>
      <c r="C181">
        <v>34</v>
      </c>
      <c r="D181">
        <v>16</v>
      </c>
      <c r="E181">
        <v>18</v>
      </c>
      <c r="F181">
        <v>0.47099999999999997</v>
      </c>
      <c r="G181">
        <v>-6.73</v>
      </c>
      <c r="H181">
        <v>-4.12</v>
      </c>
      <c r="I181">
        <v>12</v>
      </c>
      <c r="J181">
        <v>8</v>
      </c>
      <c r="K181">
        <v>9</v>
      </c>
      <c r="L181">
        <v>4</v>
      </c>
      <c r="M181">
        <v>4</v>
      </c>
      <c r="N181">
        <v>13</v>
      </c>
      <c r="O181">
        <v>2460</v>
      </c>
      <c r="P181">
        <v>2527</v>
      </c>
      <c r="R181">
        <v>1380</v>
      </c>
      <c r="S181">
        <v>876</v>
      </c>
      <c r="T181">
        <v>2040</v>
      </c>
      <c r="U181">
        <v>0.42899999999999999</v>
      </c>
      <c r="V181">
        <v>310</v>
      </c>
      <c r="W181">
        <v>886</v>
      </c>
      <c r="X181">
        <v>0.35</v>
      </c>
      <c r="Y181">
        <v>398</v>
      </c>
      <c r="Z181">
        <v>546</v>
      </c>
      <c r="AA181">
        <v>0.72899999999999998</v>
      </c>
      <c r="AB181">
        <v>299</v>
      </c>
      <c r="AC181">
        <v>1192</v>
      </c>
      <c r="AD181">
        <v>467</v>
      </c>
      <c r="AE181">
        <v>200</v>
      </c>
      <c r="AF181">
        <v>101</v>
      </c>
      <c r="AG181">
        <v>401</v>
      </c>
      <c r="AH181">
        <v>632</v>
      </c>
    </row>
    <row r="182" spans="1:34" x14ac:dyDescent="0.25">
      <c r="A182">
        <v>89</v>
      </c>
      <c r="B182" t="s">
        <v>219</v>
      </c>
      <c r="C182">
        <v>32</v>
      </c>
      <c r="D182">
        <v>11</v>
      </c>
      <c r="E182">
        <v>21</v>
      </c>
      <c r="F182">
        <v>0.34399999999999997</v>
      </c>
      <c r="G182">
        <v>-11.51</v>
      </c>
      <c r="H182">
        <v>-3.55</v>
      </c>
      <c r="I182">
        <v>7</v>
      </c>
      <c r="J182">
        <v>11</v>
      </c>
      <c r="K182">
        <v>5</v>
      </c>
      <c r="L182">
        <v>11</v>
      </c>
      <c r="M182">
        <v>6</v>
      </c>
      <c r="N182">
        <v>7</v>
      </c>
      <c r="O182">
        <v>2266</v>
      </c>
      <c r="P182">
        <v>2445</v>
      </c>
      <c r="R182">
        <v>1290</v>
      </c>
      <c r="S182">
        <v>812</v>
      </c>
      <c r="T182">
        <v>1860</v>
      </c>
      <c r="U182">
        <v>0.437</v>
      </c>
      <c r="V182">
        <v>335</v>
      </c>
      <c r="W182">
        <v>942</v>
      </c>
      <c r="X182">
        <v>0.35599999999999998</v>
      </c>
      <c r="Y182">
        <v>307</v>
      </c>
      <c r="Z182">
        <v>443</v>
      </c>
      <c r="AA182">
        <v>0.69299999999999995</v>
      </c>
      <c r="AB182">
        <v>265</v>
      </c>
      <c r="AC182">
        <v>1080</v>
      </c>
      <c r="AD182">
        <v>468</v>
      </c>
      <c r="AE182">
        <v>135</v>
      </c>
      <c r="AF182">
        <v>59</v>
      </c>
      <c r="AG182">
        <v>413</v>
      </c>
      <c r="AH182">
        <v>539</v>
      </c>
    </row>
    <row r="183" spans="1:34" x14ac:dyDescent="0.25">
      <c r="A183">
        <v>90</v>
      </c>
      <c r="B183" t="s">
        <v>220</v>
      </c>
      <c r="C183">
        <v>32</v>
      </c>
      <c r="D183">
        <v>11</v>
      </c>
      <c r="E183">
        <v>21</v>
      </c>
      <c r="F183">
        <v>0.34399999999999997</v>
      </c>
      <c r="G183">
        <v>-3.78</v>
      </c>
      <c r="H183">
        <v>0.19</v>
      </c>
      <c r="I183">
        <v>5</v>
      </c>
      <c r="J183">
        <v>13</v>
      </c>
      <c r="K183">
        <v>9</v>
      </c>
      <c r="L183">
        <v>7</v>
      </c>
      <c r="M183">
        <v>2</v>
      </c>
      <c r="N183">
        <v>13</v>
      </c>
      <c r="O183">
        <v>2234</v>
      </c>
      <c r="P183">
        <v>2317</v>
      </c>
      <c r="R183">
        <v>1295</v>
      </c>
      <c r="S183">
        <v>747</v>
      </c>
      <c r="T183">
        <v>1776</v>
      </c>
      <c r="U183">
        <v>0.42099999999999999</v>
      </c>
      <c r="V183">
        <v>264</v>
      </c>
      <c r="W183">
        <v>776</v>
      </c>
      <c r="X183">
        <v>0.34</v>
      </c>
      <c r="Y183">
        <v>476</v>
      </c>
      <c r="Z183">
        <v>660</v>
      </c>
      <c r="AA183">
        <v>0.72099999999999997</v>
      </c>
      <c r="AB183">
        <v>215</v>
      </c>
      <c r="AC183">
        <v>1095</v>
      </c>
      <c r="AD183">
        <v>394</v>
      </c>
      <c r="AE183">
        <v>185</v>
      </c>
      <c r="AF183">
        <v>89</v>
      </c>
      <c r="AG183">
        <v>416</v>
      </c>
      <c r="AH183">
        <v>601</v>
      </c>
    </row>
    <row r="184" spans="1:34" x14ac:dyDescent="0.25">
      <c r="A184">
        <v>91</v>
      </c>
      <c r="B184" t="s">
        <v>221</v>
      </c>
      <c r="C184">
        <v>31</v>
      </c>
      <c r="D184">
        <v>9</v>
      </c>
      <c r="E184">
        <v>22</v>
      </c>
      <c r="F184">
        <v>0.28999999999999998</v>
      </c>
      <c r="G184">
        <v>-10.17</v>
      </c>
      <c r="H184">
        <v>-7.11</v>
      </c>
      <c r="I184">
        <v>6</v>
      </c>
      <c r="J184">
        <v>12</v>
      </c>
      <c r="K184">
        <v>5</v>
      </c>
      <c r="L184">
        <v>7</v>
      </c>
      <c r="M184">
        <v>3</v>
      </c>
      <c r="N184">
        <v>13</v>
      </c>
      <c r="O184">
        <v>2072</v>
      </c>
      <c r="P184">
        <v>2167</v>
      </c>
      <c r="R184">
        <v>1240</v>
      </c>
      <c r="S184">
        <v>761</v>
      </c>
      <c r="T184">
        <v>1755</v>
      </c>
      <c r="U184">
        <v>0.434</v>
      </c>
      <c r="V184">
        <v>259</v>
      </c>
      <c r="W184">
        <v>740</v>
      </c>
      <c r="X184">
        <v>0.35</v>
      </c>
      <c r="Y184">
        <v>291</v>
      </c>
      <c r="Z184">
        <v>420</v>
      </c>
      <c r="AA184">
        <v>0.69299999999999995</v>
      </c>
      <c r="AB184">
        <v>273</v>
      </c>
      <c r="AC184">
        <v>968</v>
      </c>
      <c r="AD184">
        <v>401</v>
      </c>
      <c r="AE184">
        <v>202</v>
      </c>
      <c r="AF184">
        <v>63</v>
      </c>
      <c r="AG184">
        <v>436</v>
      </c>
      <c r="AH184">
        <v>612</v>
      </c>
    </row>
    <row r="185" spans="1:34" x14ac:dyDescent="0.25">
      <c r="A185">
        <v>92</v>
      </c>
      <c r="B185" t="s">
        <v>640</v>
      </c>
      <c r="C185">
        <v>35</v>
      </c>
      <c r="D185">
        <v>21</v>
      </c>
      <c r="E185">
        <v>14</v>
      </c>
      <c r="F185">
        <v>0.6</v>
      </c>
      <c r="G185">
        <v>-6.06</v>
      </c>
      <c r="H185">
        <v>-7.21</v>
      </c>
      <c r="I185">
        <v>12</v>
      </c>
      <c r="J185">
        <v>6</v>
      </c>
      <c r="K185">
        <v>13</v>
      </c>
      <c r="L185">
        <v>4</v>
      </c>
      <c r="M185">
        <v>7</v>
      </c>
      <c r="N185">
        <v>9</v>
      </c>
      <c r="O185">
        <v>2620</v>
      </c>
      <c r="P185">
        <v>2515</v>
      </c>
      <c r="R185">
        <v>1420</v>
      </c>
      <c r="S185">
        <v>921</v>
      </c>
      <c r="T185">
        <v>1939</v>
      </c>
      <c r="U185">
        <v>0.47499999999999998</v>
      </c>
      <c r="V185">
        <v>269</v>
      </c>
      <c r="W185">
        <v>672</v>
      </c>
      <c r="X185">
        <v>0.4</v>
      </c>
      <c r="Y185">
        <v>509</v>
      </c>
      <c r="Z185">
        <v>703</v>
      </c>
      <c r="AA185">
        <v>0.72399999999999998</v>
      </c>
      <c r="AB185">
        <v>323</v>
      </c>
      <c r="AC185">
        <v>1155</v>
      </c>
      <c r="AD185">
        <v>486</v>
      </c>
      <c r="AE185">
        <v>261</v>
      </c>
      <c r="AF185">
        <v>132</v>
      </c>
      <c r="AG185">
        <v>477</v>
      </c>
      <c r="AH185">
        <v>578</v>
      </c>
    </row>
    <row r="186" spans="1:34" x14ac:dyDescent="0.25">
      <c r="A186">
        <v>93</v>
      </c>
      <c r="B186" t="s">
        <v>223</v>
      </c>
      <c r="C186">
        <v>31</v>
      </c>
      <c r="D186">
        <v>12</v>
      </c>
      <c r="E186">
        <v>19</v>
      </c>
      <c r="F186">
        <v>0.38700000000000001</v>
      </c>
      <c r="G186">
        <v>-13.56</v>
      </c>
      <c r="H186">
        <v>-8.07</v>
      </c>
      <c r="I186">
        <v>9</v>
      </c>
      <c r="J186">
        <v>7</v>
      </c>
      <c r="K186">
        <v>6</v>
      </c>
      <c r="L186">
        <v>3</v>
      </c>
      <c r="M186">
        <v>6</v>
      </c>
      <c r="N186">
        <v>14</v>
      </c>
      <c r="O186">
        <v>1927</v>
      </c>
      <c r="P186">
        <v>2057</v>
      </c>
      <c r="R186">
        <v>1245</v>
      </c>
      <c r="S186">
        <v>719</v>
      </c>
      <c r="T186">
        <v>1640</v>
      </c>
      <c r="U186">
        <v>0.438</v>
      </c>
      <c r="V186">
        <v>180</v>
      </c>
      <c r="W186">
        <v>489</v>
      </c>
      <c r="X186">
        <v>0.36799999999999999</v>
      </c>
      <c r="Y186">
        <v>309</v>
      </c>
      <c r="Z186">
        <v>503</v>
      </c>
      <c r="AA186">
        <v>0.61399999999999999</v>
      </c>
      <c r="AB186">
        <v>288</v>
      </c>
      <c r="AC186">
        <v>991</v>
      </c>
      <c r="AD186">
        <v>355</v>
      </c>
      <c r="AE186">
        <v>226</v>
      </c>
      <c r="AF186">
        <v>111</v>
      </c>
      <c r="AG186">
        <v>499</v>
      </c>
      <c r="AH186">
        <v>580</v>
      </c>
    </row>
    <row r="187" spans="1:34" x14ac:dyDescent="0.25">
      <c r="A187">
        <v>94</v>
      </c>
      <c r="B187" t="s">
        <v>224</v>
      </c>
      <c r="C187">
        <v>33</v>
      </c>
      <c r="D187">
        <v>17</v>
      </c>
      <c r="E187">
        <v>16</v>
      </c>
      <c r="F187">
        <v>0.51500000000000001</v>
      </c>
      <c r="G187">
        <v>-1.48</v>
      </c>
      <c r="H187">
        <v>-1.81</v>
      </c>
      <c r="I187">
        <v>8</v>
      </c>
      <c r="J187">
        <v>10</v>
      </c>
      <c r="K187">
        <v>9</v>
      </c>
      <c r="L187">
        <v>5</v>
      </c>
      <c r="M187">
        <v>6</v>
      </c>
      <c r="N187">
        <v>9</v>
      </c>
      <c r="O187">
        <v>2322</v>
      </c>
      <c r="P187">
        <v>2243</v>
      </c>
      <c r="R187">
        <v>1335</v>
      </c>
      <c r="S187">
        <v>809</v>
      </c>
      <c r="T187">
        <v>1971</v>
      </c>
      <c r="U187">
        <v>0.41</v>
      </c>
      <c r="V187">
        <v>290</v>
      </c>
      <c r="W187">
        <v>895</v>
      </c>
      <c r="X187">
        <v>0.32400000000000001</v>
      </c>
      <c r="Y187">
        <v>414</v>
      </c>
      <c r="Z187">
        <v>551</v>
      </c>
      <c r="AA187">
        <v>0.751</v>
      </c>
      <c r="AB187">
        <v>366</v>
      </c>
      <c r="AC187">
        <v>1296</v>
      </c>
      <c r="AD187">
        <v>419</v>
      </c>
      <c r="AE187">
        <v>184</v>
      </c>
      <c r="AF187">
        <v>93</v>
      </c>
      <c r="AG187">
        <v>485</v>
      </c>
      <c r="AH187">
        <v>576</v>
      </c>
    </row>
    <row r="188" spans="1:34" x14ac:dyDescent="0.25">
      <c r="A188">
        <v>95</v>
      </c>
      <c r="B188" t="s">
        <v>225</v>
      </c>
      <c r="C188">
        <v>32</v>
      </c>
      <c r="D188">
        <v>14</v>
      </c>
      <c r="E188">
        <v>18</v>
      </c>
      <c r="F188">
        <v>0.438</v>
      </c>
      <c r="G188">
        <v>-5.08</v>
      </c>
      <c r="H188">
        <v>-1.44</v>
      </c>
      <c r="I188">
        <v>9</v>
      </c>
      <c r="J188">
        <v>7</v>
      </c>
      <c r="K188">
        <v>10</v>
      </c>
      <c r="L188">
        <v>4</v>
      </c>
      <c r="M188">
        <v>4</v>
      </c>
      <c r="N188">
        <v>10</v>
      </c>
      <c r="O188">
        <v>2280</v>
      </c>
      <c r="P188">
        <v>2360</v>
      </c>
      <c r="R188">
        <v>1280</v>
      </c>
      <c r="S188">
        <v>809</v>
      </c>
      <c r="T188">
        <v>1786</v>
      </c>
      <c r="U188">
        <v>0.45300000000000001</v>
      </c>
      <c r="V188">
        <v>269</v>
      </c>
      <c r="W188">
        <v>724</v>
      </c>
      <c r="X188">
        <v>0.372</v>
      </c>
      <c r="Y188">
        <v>393</v>
      </c>
      <c r="Z188">
        <v>588</v>
      </c>
      <c r="AA188">
        <v>0.66800000000000004</v>
      </c>
      <c r="AB188">
        <v>272</v>
      </c>
      <c r="AC188">
        <v>1064</v>
      </c>
      <c r="AD188">
        <v>449</v>
      </c>
      <c r="AE188">
        <v>216</v>
      </c>
      <c r="AF188">
        <v>133</v>
      </c>
      <c r="AG188">
        <v>479</v>
      </c>
      <c r="AH188">
        <v>514</v>
      </c>
    </row>
    <row r="189" spans="1:34" x14ac:dyDescent="0.25">
      <c r="A189">
        <v>96</v>
      </c>
      <c r="B189" t="s">
        <v>226</v>
      </c>
      <c r="C189">
        <v>34</v>
      </c>
      <c r="D189">
        <v>20</v>
      </c>
      <c r="E189">
        <v>14</v>
      </c>
      <c r="F189">
        <v>0.58799999999999997</v>
      </c>
      <c r="G189">
        <v>-4.58</v>
      </c>
      <c r="H189">
        <v>-1.48</v>
      </c>
      <c r="I189">
        <v>10</v>
      </c>
      <c r="J189">
        <v>8</v>
      </c>
      <c r="K189">
        <v>12</v>
      </c>
      <c r="L189">
        <v>4</v>
      </c>
      <c r="M189">
        <v>6</v>
      </c>
      <c r="N189">
        <v>9</v>
      </c>
      <c r="O189">
        <v>2798</v>
      </c>
      <c r="P189">
        <v>2734</v>
      </c>
      <c r="R189">
        <v>1360</v>
      </c>
      <c r="S189">
        <v>986</v>
      </c>
      <c r="T189">
        <v>2239</v>
      </c>
      <c r="U189">
        <v>0.44</v>
      </c>
      <c r="V189">
        <v>279</v>
      </c>
      <c r="W189">
        <v>923</v>
      </c>
      <c r="X189">
        <v>0.30199999999999999</v>
      </c>
      <c r="Y189">
        <v>547</v>
      </c>
      <c r="Z189">
        <v>855</v>
      </c>
      <c r="AA189">
        <v>0.64</v>
      </c>
      <c r="AB189">
        <v>367</v>
      </c>
      <c r="AC189">
        <v>1217</v>
      </c>
      <c r="AD189">
        <v>490</v>
      </c>
      <c r="AE189">
        <v>359</v>
      </c>
      <c r="AF189">
        <v>154</v>
      </c>
      <c r="AG189">
        <v>477</v>
      </c>
      <c r="AH189">
        <v>655</v>
      </c>
    </row>
    <row r="190" spans="1:34" x14ac:dyDescent="0.25">
      <c r="A190">
        <v>97</v>
      </c>
      <c r="B190" t="s">
        <v>641</v>
      </c>
      <c r="C190">
        <v>37</v>
      </c>
      <c r="D190">
        <v>29</v>
      </c>
      <c r="E190">
        <v>8</v>
      </c>
      <c r="F190">
        <v>0.78400000000000003</v>
      </c>
      <c r="G190">
        <v>18.010000000000002</v>
      </c>
      <c r="H190">
        <v>10.28</v>
      </c>
      <c r="I190">
        <v>13</v>
      </c>
      <c r="J190">
        <v>5</v>
      </c>
      <c r="K190">
        <v>15</v>
      </c>
      <c r="L190">
        <v>1</v>
      </c>
      <c r="M190">
        <v>6</v>
      </c>
      <c r="N190">
        <v>4</v>
      </c>
      <c r="O190">
        <v>2771</v>
      </c>
      <c r="P190">
        <v>2485</v>
      </c>
      <c r="R190">
        <v>1500</v>
      </c>
      <c r="S190">
        <v>960</v>
      </c>
      <c r="T190">
        <v>2171</v>
      </c>
      <c r="U190">
        <v>0.442</v>
      </c>
      <c r="V190">
        <v>272</v>
      </c>
      <c r="W190">
        <v>819</v>
      </c>
      <c r="X190">
        <v>0.33200000000000002</v>
      </c>
      <c r="Y190">
        <v>579</v>
      </c>
      <c r="Z190">
        <v>778</v>
      </c>
      <c r="AA190">
        <v>0.74399999999999999</v>
      </c>
      <c r="AB190">
        <v>418</v>
      </c>
      <c r="AC190">
        <v>1391</v>
      </c>
      <c r="AD190">
        <v>475</v>
      </c>
      <c r="AE190">
        <v>266</v>
      </c>
      <c r="AF190">
        <v>161</v>
      </c>
      <c r="AG190">
        <v>492</v>
      </c>
      <c r="AH190">
        <v>705</v>
      </c>
    </row>
    <row r="191" spans="1:34" x14ac:dyDescent="0.25">
      <c r="A191">
        <v>98</v>
      </c>
      <c r="B191" t="s">
        <v>642</v>
      </c>
      <c r="C191">
        <v>36</v>
      </c>
      <c r="D191">
        <v>20</v>
      </c>
      <c r="E191">
        <v>16</v>
      </c>
      <c r="F191">
        <v>0.55600000000000005</v>
      </c>
      <c r="G191">
        <v>15.44</v>
      </c>
      <c r="H191">
        <v>11.24</v>
      </c>
      <c r="I191">
        <v>9</v>
      </c>
      <c r="J191">
        <v>9</v>
      </c>
      <c r="K191">
        <v>9</v>
      </c>
      <c r="L191">
        <v>6</v>
      </c>
      <c r="M191">
        <v>5</v>
      </c>
      <c r="N191">
        <v>6</v>
      </c>
      <c r="O191">
        <v>2440</v>
      </c>
      <c r="P191">
        <v>2289</v>
      </c>
      <c r="R191">
        <v>1455</v>
      </c>
      <c r="S191">
        <v>857</v>
      </c>
      <c r="T191">
        <v>2016</v>
      </c>
      <c r="U191">
        <v>0.42499999999999999</v>
      </c>
      <c r="V191">
        <v>291</v>
      </c>
      <c r="W191">
        <v>872</v>
      </c>
      <c r="X191">
        <v>0.33400000000000002</v>
      </c>
      <c r="Y191">
        <v>435</v>
      </c>
      <c r="Z191">
        <v>603</v>
      </c>
      <c r="AA191">
        <v>0.72099999999999997</v>
      </c>
      <c r="AB191">
        <v>375</v>
      </c>
      <c r="AC191">
        <v>1201</v>
      </c>
      <c r="AD191">
        <v>437</v>
      </c>
      <c r="AE191">
        <v>257</v>
      </c>
      <c r="AF191">
        <v>131</v>
      </c>
      <c r="AG191">
        <v>420</v>
      </c>
      <c r="AH191">
        <v>613</v>
      </c>
    </row>
    <row r="192" spans="1:34" x14ac:dyDescent="0.25">
      <c r="A192">
        <v>99</v>
      </c>
      <c r="B192" t="s">
        <v>229</v>
      </c>
      <c r="C192">
        <v>32</v>
      </c>
      <c r="D192">
        <v>12</v>
      </c>
      <c r="E192">
        <v>20</v>
      </c>
      <c r="F192">
        <v>0.375</v>
      </c>
      <c r="G192">
        <v>-5</v>
      </c>
      <c r="H192">
        <v>-2.38</v>
      </c>
      <c r="I192">
        <v>3</v>
      </c>
      <c r="J192">
        <v>15</v>
      </c>
      <c r="K192">
        <v>9</v>
      </c>
      <c r="L192">
        <v>10</v>
      </c>
      <c r="M192">
        <v>3</v>
      </c>
      <c r="N192">
        <v>8</v>
      </c>
      <c r="O192">
        <v>2108</v>
      </c>
      <c r="P192">
        <v>2141</v>
      </c>
      <c r="R192">
        <v>1295</v>
      </c>
      <c r="S192">
        <v>759</v>
      </c>
      <c r="T192">
        <v>1890</v>
      </c>
      <c r="U192">
        <v>0.40200000000000002</v>
      </c>
      <c r="V192">
        <v>276</v>
      </c>
      <c r="W192">
        <v>831</v>
      </c>
      <c r="X192">
        <v>0.33200000000000002</v>
      </c>
      <c r="Y192">
        <v>314</v>
      </c>
      <c r="Z192">
        <v>462</v>
      </c>
      <c r="AA192">
        <v>0.68</v>
      </c>
      <c r="AB192">
        <v>305</v>
      </c>
      <c r="AC192">
        <v>1082</v>
      </c>
      <c r="AD192">
        <v>360</v>
      </c>
      <c r="AE192">
        <v>188</v>
      </c>
      <c r="AF192">
        <v>108</v>
      </c>
      <c r="AG192">
        <v>345</v>
      </c>
      <c r="AH192">
        <v>559</v>
      </c>
    </row>
    <row r="193" spans="1:34" x14ac:dyDescent="0.25">
      <c r="A193">
        <v>100</v>
      </c>
      <c r="B193" t="s">
        <v>230</v>
      </c>
      <c r="C193">
        <v>32</v>
      </c>
      <c r="D193">
        <v>23</v>
      </c>
      <c r="E193">
        <v>9</v>
      </c>
      <c r="F193">
        <v>0.71899999999999997</v>
      </c>
      <c r="G193">
        <v>9.02</v>
      </c>
      <c r="H193">
        <v>0.69</v>
      </c>
      <c r="I193">
        <v>13</v>
      </c>
      <c r="J193">
        <v>5</v>
      </c>
      <c r="K193">
        <v>13</v>
      </c>
      <c r="L193">
        <v>4</v>
      </c>
      <c r="M193">
        <v>7</v>
      </c>
      <c r="N193">
        <v>3</v>
      </c>
      <c r="O193">
        <v>2448</v>
      </c>
      <c r="P193">
        <v>2162</v>
      </c>
      <c r="R193">
        <v>1285</v>
      </c>
      <c r="S193">
        <v>847</v>
      </c>
      <c r="T193">
        <v>1866</v>
      </c>
      <c r="U193">
        <v>0.45400000000000001</v>
      </c>
      <c r="V193">
        <v>342</v>
      </c>
      <c r="W193">
        <v>897</v>
      </c>
      <c r="X193">
        <v>0.38100000000000001</v>
      </c>
      <c r="Y193">
        <v>412</v>
      </c>
      <c r="Z193">
        <v>572</v>
      </c>
      <c r="AA193">
        <v>0.72</v>
      </c>
      <c r="AB193">
        <v>300</v>
      </c>
      <c r="AC193">
        <v>1137</v>
      </c>
      <c r="AD193">
        <v>457</v>
      </c>
      <c r="AE193">
        <v>228</v>
      </c>
      <c r="AF193">
        <v>111</v>
      </c>
      <c r="AG193">
        <v>400</v>
      </c>
      <c r="AH193">
        <v>591</v>
      </c>
    </row>
    <row r="194" spans="1:34" x14ac:dyDescent="0.25">
      <c r="C194" t="s">
        <v>109</v>
      </c>
      <c r="I194" t="s">
        <v>110</v>
      </c>
      <c r="K194" t="s">
        <v>2</v>
      </c>
      <c r="M194" t="s">
        <v>3</v>
      </c>
      <c r="O194" t="s">
        <v>111</v>
      </c>
      <c r="R194" t="s">
        <v>112</v>
      </c>
    </row>
    <row r="195" spans="1:34" x14ac:dyDescent="0.25">
      <c r="A195" t="s">
        <v>55</v>
      </c>
      <c r="B195" t="s">
        <v>113</v>
      </c>
      <c r="C195" t="s">
        <v>51</v>
      </c>
      <c r="D195" t="s">
        <v>1</v>
      </c>
      <c r="E195" t="s">
        <v>0</v>
      </c>
      <c r="F195" t="s">
        <v>114</v>
      </c>
      <c r="G195" t="s">
        <v>70</v>
      </c>
      <c r="H195" t="s">
        <v>115</v>
      </c>
      <c r="I195" t="s">
        <v>1</v>
      </c>
      <c r="J195" t="s">
        <v>0</v>
      </c>
      <c r="K195" t="s">
        <v>1</v>
      </c>
      <c r="L195" t="s">
        <v>0</v>
      </c>
      <c r="M195" t="s">
        <v>1</v>
      </c>
      <c r="N195" t="s">
        <v>0</v>
      </c>
      <c r="O195" t="s">
        <v>116</v>
      </c>
      <c r="P195" t="s">
        <v>117</v>
      </c>
      <c r="R195" t="s">
        <v>56</v>
      </c>
      <c r="S195" t="s">
        <v>118</v>
      </c>
      <c r="T195" t="s">
        <v>119</v>
      </c>
      <c r="U195" t="s">
        <v>120</v>
      </c>
      <c r="V195" t="s">
        <v>121</v>
      </c>
      <c r="W195" t="s">
        <v>122</v>
      </c>
      <c r="X195" t="s">
        <v>123</v>
      </c>
      <c r="Y195" t="s">
        <v>124</v>
      </c>
      <c r="Z195" t="s">
        <v>125</v>
      </c>
      <c r="AA195" t="s">
        <v>126</v>
      </c>
      <c r="AB195" t="s">
        <v>127</v>
      </c>
      <c r="AC195" t="s">
        <v>128</v>
      </c>
      <c r="AD195" t="s">
        <v>129</v>
      </c>
      <c r="AE195" t="s">
        <v>130</v>
      </c>
      <c r="AF195" t="s">
        <v>131</v>
      </c>
      <c r="AG195" t="s">
        <v>132</v>
      </c>
      <c r="AH195" t="s">
        <v>4</v>
      </c>
    </row>
    <row r="196" spans="1:34" x14ac:dyDescent="0.25">
      <c r="A196">
        <v>101</v>
      </c>
      <c r="B196" t="s">
        <v>231</v>
      </c>
      <c r="C196">
        <v>33</v>
      </c>
      <c r="D196">
        <v>25</v>
      </c>
      <c r="E196">
        <v>8</v>
      </c>
      <c r="F196">
        <v>0.75800000000000001</v>
      </c>
      <c r="G196">
        <v>7.49</v>
      </c>
      <c r="H196">
        <v>-1.48</v>
      </c>
      <c r="I196">
        <v>13</v>
      </c>
      <c r="J196">
        <v>5</v>
      </c>
      <c r="K196">
        <v>13</v>
      </c>
      <c r="L196">
        <v>3</v>
      </c>
      <c r="M196">
        <v>11</v>
      </c>
      <c r="N196">
        <v>4</v>
      </c>
      <c r="O196">
        <v>2562</v>
      </c>
      <c r="P196">
        <v>2182</v>
      </c>
      <c r="R196">
        <v>1340</v>
      </c>
      <c r="S196">
        <v>930</v>
      </c>
      <c r="T196">
        <v>1962</v>
      </c>
      <c r="U196">
        <v>0.47399999999999998</v>
      </c>
      <c r="V196">
        <v>338</v>
      </c>
      <c r="W196">
        <v>935</v>
      </c>
      <c r="X196">
        <v>0.36099999999999999</v>
      </c>
      <c r="Y196">
        <v>364</v>
      </c>
      <c r="Z196">
        <v>508</v>
      </c>
      <c r="AA196">
        <v>0.71699999999999997</v>
      </c>
      <c r="AB196">
        <v>326</v>
      </c>
      <c r="AC196">
        <v>1170</v>
      </c>
      <c r="AD196">
        <v>524</v>
      </c>
      <c r="AE196">
        <v>288</v>
      </c>
      <c r="AF196">
        <v>137</v>
      </c>
      <c r="AG196">
        <v>407</v>
      </c>
      <c r="AH196">
        <v>481</v>
      </c>
    </row>
    <row r="197" spans="1:34" x14ac:dyDescent="0.25">
      <c r="A197">
        <v>102</v>
      </c>
      <c r="B197" t="s">
        <v>643</v>
      </c>
      <c r="C197">
        <v>35</v>
      </c>
      <c r="D197">
        <v>23</v>
      </c>
      <c r="E197">
        <v>12</v>
      </c>
      <c r="F197">
        <v>0.65700000000000003</v>
      </c>
      <c r="G197">
        <v>-2.61</v>
      </c>
      <c r="H197">
        <v>-4.42</v>
      </c>
      <c r="I197">
        <v>11</v>
      </c>
      <c r="J197">
        <v>6</v>
      </c>
      <c r="K197">
        <v>13</v>
      </c>
      <c r="L197">
        <v>0</v>
      </c>
      <c r="M197">
        <v>8</v>
      </c>
      <c r="N197">
        <v>9</v>
      </c>
      <c r="O197">
        <v>2718</v>
      </c>
      <c r="P197">
        <v>2468</v>
      </c>
      <c r="R197">
        <v>1430</v>
      </c>
      <c r="S197">
        <v>955</v>
      </c>
      <c r="T197">
        <v>1962</v>
      </c>
      <c r="U197">
        <v>0.48699999999999999</v>
      </c>
      <c r="V197">
        <v>281</v>
      </c>
      <c r="W197">
        <v>719</v>
      </c>
      <c r="X197">
        <v>0.39100000000000001</v>
      </c>
      <c r="Y197">
        <v>527</v>
      </c>
      <c r="Z197">
        <v>741</v>
      </c>
      <c r="AA197">
        <v>0.71099999999999997</v>
      </c>
      <c r="AB197">
        <v>271</v>
      </c>
      <c r="AC197">
        <v>1190</v>
      </c>
      <c r="AD197">
        <v>502</v>
      </c>
      <c r="AE197">
        <v>238</v>
      </c>
      <c r="AF197">
        <v>101</v>
      </c>
      <c r="AG197">
        <v>407</v>
      </c>
      <c r="AH197">
        <v>561</v>
      </c>
    </row>
    <row r="198" spans="1:34" x14ac:dyDescent="0.25">
      <c r="A198">
        <v>103</v>
      </c>
      <c r="B198" t="s">
        <v>233</v>
      </c>
      <c r="C198">
        <v>33</v>
      </c>
      <c r="D198">
        <v>18</v>
      </c>
      <c r="E198">
        <v>15</v>
      </c>
      <c r="F198">
        <v>0.54500000000000004</v>
      </c>
      <c r="G198">
        <v>0.85</v>
      </c>
      <c r="H198">
        <v>0.09</v>
      </c>
      <c r="I198">
        <v>11</v>
      </c>
      <c r="J198">
        <v>7</v>
      </c>
      <c r="K198">
        <v>11</v>
      </c>
      <c r="L198">
        <v>6</v>
      </c>
      <c r="M198">
        <v>6</v>
      </c>
      <c r="N198">
        <v>6</v>
      </c>
      <c r="O198">
        <v>2314</v>
      </c>
      <c r="P198">
        <v>2289</v>
      </c>
      <c r="R198">
        <v>1330</v>
      </c>
      <c r="S198">
        <v>825</v>
      </c>
      <c r="T198">
        <v>1855</v>
      </c>
      <c r="U198">
        <v>0.44500000000000001</v>
      </c>
      <c r="V198">
        <v>210</v>
      </c>
      <c r="W198">
        <v>637</v>
      </c>
      <c r="X198">
        <v>0.33</v>
      </c>
      <c r="Y198">
        <v>454</v>
      </c>
      <c r="Z198">
        <v>634</v>
      </c>
      <c r="AA198">
        <v>0.71599999999999997</v>
      </c>
      <c r="AB198">
        <v>323</v>
      </c>
      <c r="AC198">
        <v>1166</v>
      </c>
      <c r="AD198">
        <v>399</v>
      </c>
      <c r="AE198">
        <v>204</v>
      </c>
      <c r="AF198">
        <v>95</v>
      </c>
      <c r="AG198">
        <v>428</v>
      </c>
      <c r="AH198">
        <v>563</v>
      </c>
    </row>
    <row r="199" spans="1:34" x14ac:dyDescent="0.25">
      <c r="A199">
        <v>104</v>
      </c>
      <c r="B199" t="s">
        <v>234</v>
      </c>
      <c r="C199">
        <v>33</v>
      </c>
      <c r="D199">
        <v>9</v>
      </c>
      <c r="E199">
        <v>24</v>
      </c>
      <c r="F199">
        <v>0.27300000000000002</v>
      </c>
      <c r="G199">
        <v>-6.63</v>
      </c>
      <c r="H199">
        <v>1.22</v>
      </c>
      <c r="I199">
        <v>4</v>
      </c>
      <c r="J199">
        <v>14</v>
      </c>
      <c r="K199">
        <v>6</v>
      </c>
      <c r="L199">
        <v>11</v>
      </c>
      <c r="M199">
        <v>2</v>
      </c>
      <c r="N199">
        <v>10</v>
      </c>
      <c r="O199">
        <v>2097</v>
      </c>
      <c r="P199">
        <v>2356</v>
      </c>
      <c r="R199">
        <v>1340</v>
      </c>
      <c r="S199">
        <v>745</v>
      </c>
      <c r="T199">
        <v>1842</v>
      </c>
      <c r="U199">
        <v>0.40400000000000003</v>
      </c>
      <c r="V199">
        <v>196</v>
      </c>
      <c r="W199">
        <v>631</v>
      </c>
      <c r="X199">
        <v>0.311</v>
      </c>
      <c r="Y199">
        <v>411</v>
      </c>
      <c r="Z199">
        <v>600</v>
      </c>
      <c r="AA199">
        <v>0.68500000000000005</v>
      </c>
      <c r="AB199">
        <v>274</v>
      </c>
      <c r="AC199">
        <v>1116</v>
      </c>
      <c r="AD199">
        <v>375</v>
      </c>
      <c r="AE199">
        <v>170</v>
      </c>
      <c r="AF199">
        <v>96</v>
      </c>
      <c r="AG199">
        <v>413</v>
      </c>
      <c r="AH199">
        <v>526</v>
      </c>
    </row>
    <row r="200" spans="1:34" x14ac:dyDescent="0.25">
      <c r="A200">
        <v>105</v>
      </c>
      <c r="B200" t="s">
        <v>235</v>
      </c>
      <c r="C200">
        <v>33</v>
      </c>
      <c r="D200">
        <v>19</v>
      </c>
      <c r="E200">
        <v>14</v>
      </c>
      <c r="F200">
        <v>0.57599999999999996</v>
      </c>
      <c r="G200">
        <v>6.86</v>
      </c>
      <c r="H200">
        <v>5.37</v>
      </c>
      <c r="I200">
        <v>9</v>
      </c>
      <c r="J200">
        <v>9</v>
      </c>
      <c r="K200">
        <v>13</v>
      </c>
      <c r="L200">
        <v>6</v>
      </c>
      <c r="M200">
        <v>5</v>
      </c>
      <c r="N200">
        <v>6</v>
      </c>
      <c r="O200">
        <v>2625</v>
      </c>
      <c r="P200">
        <v>2576</v>
      </c>
      <c r="R200">
        <v>1355</v>
      </c>
      <c r="S200">
        <v>894</v>
      </c>
      <c r="T200">
        <v>2017</v>
      </c>
      <c r="U200">
        <v>0.443</v>
      </c>
      <c r="V200">
        <v>269</v>
      </c>
      <c r="W200">
        <v>757</v>
      </c>
      <c r="X200">
        <v>0.35499999999999998</v>
      </c>
      <c r="Y200">
        <v>568</v>
      </c>
      <c r="Z200">
        <v>771</v>
      </c>
      <c r="AA200">
        <v>0.73699999999999999</v>
      </c>
      <c r="AB200">
        <v>350</v>
      </c>
      <c r="AC200">
        <v>1299</v>
      </c>
      <c r="AD200">
        <v>541</v>
      </c>
      <c r="AE200">
        <v>198</v>
      </c>
      <c r="AF200">
        <v>131</v>
      </c>
      <c r="AG200">
        <v>443</v>
      </c>
      <c r="AH200">
        <v>581</v>
      </c>
    </row>
    <row r="201" spans="1:34" x14ac:dyDescent="0.25">
      <c r="A201">
        <v>106</v>
      </c>
      <c r="B201" t="s">
        <v>236</v>
      </c>
      <c r="C201">
        <v>33</v>
      </c>
      <c r="D201">
        <v>21</v>
      </c>
      <c r="E201">
        <v>12</v>
      </c>
      <c r="F201">
        <v>0.63600000000000001</v>
      </c>
      <c r="G201">
        <v>3.75</v>
      </c>
      <c r="H201">
        <v>0.14000000000000001</v>
      </c>
      <c r="I201">
        <v>12</v>
      </c>
      <c r="J201">
        <v>6</v>
      </c>
      <c r="K201">
        <v>10</v>
      </c>
      <c r="L201">
        <v>4</v>
      </c>
      <c r="M201">
        <v>7</v>
      </c>
      <c r="N201">
        <v>7</v>
      </c>
      <c r="O201">
        <v>2726</v>
      </c>
      <c r="P201">
        <v>2489</v>
      </c>
      <c r="R201">
        <v>1330</v>
      </c>
      <c r="S201">
        <v>1012</v>
      </c>
      <c r="T201">
        <v>2027</v>
      </c>
      <c r="U201">
        <v>0.499</v>
      </c>
      <c r="V201">
        <v>203</v>
      </c>
      <c r="W201">
        <v>631</v>
      </c>
      <c r="X201">
        <v>0.32200000000000001</v>
      </c>
      <c r="Y201">
        <v>499</v>
      </c>
      <c r="Z201">
        <v>721</v>
      </c>
      <c r="AA201">
        <v>0.69199999999999995</v>
      </c>
      <c r="AB201">
        <v>316</v>
      </c>
      <c r="AC201">
        <v>1186</v>
      </c>
      <c r="AD201">
        <v>401</v>
      </c>
      <c r="AE201">
        <v>254</v>
      </c>
      <c r="AF201">
        <v>131</v>
      </c>
      <c r="AG201">
        <v>451</v>
      </c>
      <c r="AH201">
        <v>590</v>
      </c>
    </row>
    <row r="202" spans="1:34" x14ac:dyDescent="0.25">
      <c r="A202">
        <v>107</v>
      </c>
      <c r="B202" t="s">
        <v>644</v>
      </c>
      <c r="C202">
        <v>34</v>
      </c>
      <c r="D202">
        <v>24</v>
      </c>
      <c r="E202">
        <v>10</v>
      </c>
      <c r="F202">
        <v>0.70599999999999996</v>
      </c>
      <c r="G202">
        <v>2.4500000000000002</v>
      </c>
      <c r="H202">
        <v>0.66</v>
      </c>
      <c r="I202">
        <v>13</v>
      </c>
      <c r="J202">
        <v>5</v>
      </c>
      <c r="K202">
        <v>13</v>
      </c>
      <c r="L202">
        <v>1</v>
      </c>
      <c r="M202">
        <v>7</v>
      </c>
      <c r="N202">
        <v>7</v>
      </c>
      <c r="O202">
        <v>2598</v>
      </c>
      <c r="P202">
        <v>2491</v>
      </c>
      <c r="R202">
        <v>1360</v>
      </c>
      <c r="S202">
        <v>903</v>
      </c>
      <c r="T202">
        <v>1968</v>
      </c>
      <c r="U202">
        <v>0.45900000000000002</v>
      </c>
      <c r="V202">
        <v>330</v>
      </c>
      <c r="W202">
        <v>859</v>
      </c>
      <c r="X202">
        <v>0.38400000000000001</v>
      </c>
      <c r="Y202">
        <v>462</v>
      </c>
      <c r="Z202">
        <v>694</v>
      </c>
      <c r="AA202">
        <v>0.66600000000000004</v>
      </c>
      <c r="AB202">
        <v>273</v>
      </c>
      <c r="AC202">
        <v>1110</v>
      </c>
      <c r="AD202">
        <v>415</v>
      </c>
      <c r="AE202">
        <v>269</v>
      </c>
      <c r="AF202">
        <v>158</v>
      </c>
      <c r="AG202">
        <v>391</v>
      </c>
      <c r="AH202">
        <v>583</v>
      </c>
    </row>
    <row r="203" spans="1:34" x14ac:dyDescent="0.25">
      <c r="A203">
        <v>108</v>
      </c>
      <c r="B203" t="s">
        <v>238</v>
      </c>
      <c r="C203">
        <v>32</v>
      </c>
      <c r="D203">
        <v>14</v>
      </c>
      <c r="E203">
        <v>18</v>
      </c>
      <c r="F203">
        <v>0.438</v>
      </c>
      <c r="G203">
        <v>6.95</v>
      </c>
      <c r="H203">
        <v>8.17</v>
      </c>
      <c r="I203">
        <v>6</v>
      </c>
      <c r="J203">
        <v>12</v>
      </c>
      <c r="K203">
        <v>11</v>
      </c>
      <c r="L203">
        <v>7</v>
      </c>
      <c r="M203">
        <v>3</v>
      </c>
      <c r="N203">
        <v>9</v>
      </c>
      <c r="O203">
        <v>2091</v>
      </c>
      <c r="P203">
        <v>2130</v>
      </c>
      <c r="R203">
        <v>1285</v>
      </c>
      <c r="S203">
        <v>755</v>
      </c>
      <c r="T203">
        <v>1714</v>
      </c>
      <c r="U203">
        <v>0.44</v>
      </c>
      <c r="V203">
        <v>176</v>
      </c>
      <c r="W203">
        <v>573</v>
      </c>
      <c r="X203">
        <v>0.307</v>
      </c>
      <c r="Y203">
        <v>405</v>
      </c>
      <c r="Z203">
        <v>588</v>
      </c>
      <c r="AA203">
        <v>0.68899999999999995</v>
      </c>
      <c r="AB203">
        <v>262</v>
      </c>
      <c r="AC203">
        <v>1076</v>
      </c>
      <c r="AD203">
        <v>433</v>
      </c>
      <c r="AE203">
        <v>221</v>
      </c>
      <c r="AF203">
        <v>166</v>
      </c>
      <c r="AG203">
        <v>459</v>
      </c>
      <c r="AH203">
        <v>560</v>
      </c>
    </row>
    <row r="204" spans="1:34" x14ac:dyDescent="0.25">
      <c r="A204">
        <v>109</v>
      </c>
      <c r="B204" t="s">
        <v>239</v>
      </c>
      <c r="C204">
        <v>32</v>
      </c>
      <c r="D204">
        <v>11</v>
      </c>
      <c r="E204">
        <v>21</v>
      </c>
      <c r="F204">
        <v>0.34399999999999997</v>
      </c>
      <c r="G204">
        <v>5.29</v>
      </c>
      <c r="H204">
        <v>8.11</v>
      </c>
      <c r="I204">
        <v>2</v>
      </c>
      <c r="J204">
        <v>16</v>
      </c>
      <c r="K204">
        <v>8</v>
      </c>
      <c r="L204">
        <v>9</v>
      </c>
      <c r="M204">
        <v>2</v>
      </c>
      <c r="N204">
        <v>9</v>
      </c>
      <c r="O204">
        <v>2274</v>
      </c>
      <c r="P204">
        <v>2364</v>
      </c>
      <c r="R204">
        <v>1280</v>
      </c>
      <c r="S204">
        <v>776</v>
      </c>
      <c r="T204">
        <v>1760</v>
      </c>
      <c r="U204">
        <v>0.441</v>
      </c>
      <c r="V204">
        <v>210</v>
      </c>
      <c r="W204">
        <v>652</v>
      </c>
      <c r="X204">
        <v>0.32200000000000001</v>
      </c>
      <c r="Y204">
        <v>512</v>
      </c>
      <c r="Z204">
        <v>726</v>
      </c>
      <c r="AA204">
        <v>0.70499999999999996</v>
      </c>
      <c r="AB204">
        <v>357</v>
      </c>
      <c r="AC204">
        <v>1215</v>
      </c>
      <c r="AD204">
        <v>423</v>
      </c>
      <c r="AE204">
        <v>185</v>
      </c>
      <c r="AF204">
        <v>163</v>
      </c>
      <c r="AG204">
        <v>506</v>
      </c>
      <c r="AH204">
        <v>565</v>
      </c>
    </row>
    <row r="205" spans="1:34" x14ac:dyDescent="0.25">
      <c r="A205">
        <v>110</v>
      </c>
      <c r="B205" t="s">
        <v>645</v>
      </c>
      <c r="C205">
        <v>37</v>
      </c>
      <c r="D205">
        <v>33</v>
      </c>
      <c r="E205">
        <v>4</v>
      </c>
      <c r="F205">
        <v>0.89200000000000002</v>
      </c>
      <c r="G205">
        <v>27.8</v>
      </c>
      <c r="H205">
        <v>5.0199999999999996</v>
      </c>
      <c r="I205">
        <v>16</v>
      </c>
      <c r="J205">
        <v>0</v>
      </c>
      <c r="K205">
        <v>17</v>
      </c>
      <c r="L205">
        <v>0</v>
      </c>
      <c r="M205">
        <v>9</v>
      </c>
      <c r="N205">
        <v>1</v>
      </c>
      <c r="O205">
        <v>3243</v>
      </c>
      <c r="P205">
        <v>2400</v>
      </c>
      <c r="R205">
        <v>1480</v>
      </c>
      <c r="S205">
        <v>1177</v>
      </c>
      <c r="T205">
        <v>2239</v>
      </c>
      <c r="U205">
        <v>0.52600000000000002</v>
      </c>
      <c r="V205">
        <v>287</v>
      </c>
      <c r="W205">
        <v>790</v>
      </c>
      <c r="X205">
        <v>0.36299999999999999</v>
      </c>
      <c r="Y205">
        <v>602</v>
      </c>
      <c r="Z205">
        <v>791</v>
      </c>
      <c r="AA205">
        <v>0.76100000000000001</v>
      </c>
      <c r="AB205">
        <v>354</v>
      </c>
      <c r="AC205">
        <v>1443</v>
      </c>
      <c r="AD205">
        <v>661</v>
      </c>
      <c r="AE205">
        <v>278</v>
      </c>
      <c r="AF205">
        <v>201</v>
      </c>
      <c r="AG205">
        <v>394</v>
      </c>
      <c r="AH205">
        <v>603</v>
      </c>
    </row>
    <row r="206" spans="1:34" x14ac:dyDescent="0.25">
      <c r="A206">
        <v>111</v>
      </c>
      <c r="B206" t="s">
        <v>241</v>
      </c>
      <c r="C206">
        <v>34</v>
      </c>
      <c r="D206">
        <v>17</v>
      </c>
      <c r="E206">
        <v>17</v>
      </c>
      <c r="F206">
        <v>0.5</v>
      </c>
      <c r="G206">
        <v>-9.73</v>
      </c>
      <c r="H206">
        <v>-9.34</v>
      </c>
      <c r="I206">
        <v>10</v>
      </c>
      <c r="J206">
        <v>8</v>
      </c>
      <c r="K206">
        <v>11</v>
      </c>
      <c r="L206">
        <v>3</v>
      </c>
      <c r="M206">
        <v>6</v>
      </c>
      <c r="N206">
        <v>12</v>
      </c>
      <c r="O206">
        <v>2426</v>
      </c>
      <c r="P206">
        <v>2336</v>
      </c>
      <c r="R206">
        <v>1370</v>
      </c>
      <c r="S206">
        <v>834</v>
      </c>
      <c r="T206">
        <v>1846</v>
      </c>
      <c r="U206">
        <v>0.45200000000000001</v>
      </c>
      <c r="V206">
        <v>223</v>
      </c>
      <c r="W206">
        <v>553</v>
      </c>
      <c r="X206">
        <v>0.40300000000000002</v>
      </c>
      <c r="Y206">
        <v>535</v>
      </c>
      <c r="Z206">
        <v>781</v>
      </c>
      <c r="AA206">
        <v>0.68500000000000005</v>
      </c>
      <c r="AB206">
        <v>307</v>
      </c>
      <c r="AC206">
        <v>1287</v>
      </c>
      <c r="AD206">
        <v>420</v>
      </c>
      <c r="AE206">
        <v>193</v>
      </c>
      <c r="AF206">
        <v>147</v>
      </c>
      <c r="AG206">
        <v>536</v>
      </c>
      <c r="AH206">
        <v>700</v>
      </c>
    </row>
    <row r="207" spans="1:34" x14ac:dyDescent="0.25">
      <c r="A207">
        <v>112</v>
      </c>
      <c r="B207" t="s">
        <v>242</v>
      </c>
      <c r="C207">
        <v>34</v>
      </c>
      <c r="D207">
        <v>20</v>
      </c>
      <c r="E207">
        <v>14</v>
      </c>
      <c r="F207">
        <v>0.58799999999999997</v>
      </c>
      <c r="G207">
        <v>3.85</v>
      </c>
      <c r="H207">
        <v>-1.48</v>
      </c>
      <c r="I207">
        <v>10</v>
      </c>
      <c r="J207">
        <v>6</v>
      </c>
      <c r="K207">
        <v>12</v>
      </c>
      <c r="L207">
        <v>2</v>
      </c>
      <c r="M207">
        <v>5</v>
      </c>
      <c r="N207">
        <v>8</v>
      </c>
      <c r="O207">
        <v>2560</v>
      </c>
      <c r="P207">
        <v>2353</v>
      </c>
      <c r="R207">
        <v>1370</v>
      </c>
      <c r="S207">
        <v>907</v>
      </c>
      <c r="T207">
        <v>2006</v>
      </c>
      <c r="U207">
        <v>0.45200000000000001</v>
      </c>
      <c r="V207">
        <v>257</v>
      </c>
      <c r="W207">
        <v>777</v>
      </c>
      <c r="X207">
        <v>0.33100000000000002</v>
      </c>
      <c r="Y207">
        <v>487</v>
      </c>
      <c r="Z207">
        <v>666</v>
      </c>
      <c r="AA207">
        <v>0.73099999999999998</v>
      </c>
      <c r="AB207">
        <v>350</v>
      </c>
      <c r="AC207">
        <v>1238</v>
      </c>
      <c r="AD207">
        <v>478</v>
      </c>
      <c r="AE207">
        <v>207</v>
      </c>
      <c r="AF207">
        <v>75</v>
      </c>
      <c r="AG207">
        <v>411</v>
      </c>
      <c r="AH207">
        <v>598</v>
      </c>
    </row>
    <row r="208" spans="1:34" x14ac:dyDescent="0.25">
      <c r="A208">
        <v>113</v>
      </c>
      <c r="B208" t="s">
        <v>243</v>
      </c>
      <c r="C208">
        <v>36</v>
      </c>
      <c r="D208">
        <v>20</v>
      </c>
      <c r="E208">
        <v>16</v>
      </c>
      <c r="F208">
        <v>0.55600000000000005</v>
      </c>
      <c r="G208">
        <v>-1.52</v>
      </c>
      <c r="H208">
        <v>-0.08</v>
      </c>
      <c r="I208">
        <v>10</v>
      </c>
      <c r="J208">
        <v>8</v>
      </c>
      <c r="K208">
        <v>14</v>
      </c>
      <c r="L208">
        <v>3</v>
      </c>
      <c r="M208">
        <v>5</v>
      </c>
      <c r="N208">
        <v>12</v>
      </c>
      <c r="O208">
        <v>2933</v>
      </c>
      <c r="P208">
        <v>2860</v>
      </c>
      <c r="R208">
        <v>1450</v>
      </c>
      <c r="S208">
        <v>1041</v>
      </c>
      <c r="T208">
        <v>2271</v>
      </c>
      <c r="U208">
        <v>0.45800000000000002</v>
      </c>
      <c r="V208">
        <v>289</v>
      </c>
      <c r="W208">
        <v>833</v>
      </c>
      <c r="X208">
        <v>0.34699999999999998</v>
      </c>
      <c r="Y208">
        <v>562</v>
      </c>
      <c r="Z208">
        <v>787</v>
      </c>
      <c r="AA208">
        <v>0.71399999999999997</v>
      </c>
      <c r="AB208">
        <v>348</v>
      </c>
      <c r="AC208">
        <v>1317</v>
      </c>
      <c r="AD208">
        <v>546</v>
      </c>
      <c r="AE208">
        <v>280</v>
      </c>
      <c r="AF208">
        <v>142</v>
      </c>
      <c r="AG208">
        <v>466</v>
      </c>
      <c r="AH208">
        <v>690</v>
      </c>
    </row>
    <row r="209" spans="1:34" x14ac:dyDescent="0.25">
      <c r="A209">
        <v>114</v>
      </c>
      <c r="B209" t="s">
        <v>244</v>
      </c>
      <c r="C209">
        <v>34</v>
      </c>
      <c r="D209">
        <v>18</v>
      </c>
      <c r="E209">
        <v>16</v>
      </c>
      <c r="F209">
        <v>0.52900000000000003</v>
      </c>
      <c r="G209">
        <v>-3.35</v>
      </c>
      <c r="H209">
        <v>-5.18</v>
      </c>
      <c r="I209">
        <v>9</v>
      </c>
      <c r="J209">
        <v>7</v>
      </c>
      <c r="K209">
        <v>12</v>
      </c>
      <c r="L209">
        <v>3</v>
      </c>
      <c r="M209">
        <v>6</v>
      </c>
      <c r="N209">
        <v>11</v>
      </c>
      <c r="O209">
        <v>2769</v>
      </c>
      <c r="P209">
        <v>2589</v>
      </c>
      <c r="R209">
        <v>1390</v>
      </c>
      <c r="S209">
        <v>938</v>
      </c>
      <c r="T209">
        <v>2161</v>
      </c>
      <c r="U209">
        <v>0.434</v>
      </c>
      <c r="V209">
        <v>283</v>
      </c>
      <c r="W209">
        <v>818</v>
      </c>
      <c r="X209">
        <v>0.34599999999999997</v>
      </c>
      <c r="Y209">
        <v>608</v>
      </c>
      <c r="Z209">
        <v>774</v>
      </c>
      <c r="AA209">
        <v>0.78600000000000003</v>
      </c>
      <c r="AB209">
        <v>355</v>
      </c>
      <c r="AC209">
        <v>1327</v>
      </c>
      <c r="AD209">
        <v>477</v>
      </c>
      <c r="AE209">
        <v>209</v>
      </c>
      <c r="AF209">
        <v>117</v>
      </c>
      <c r="AG209">
        <v>376</v>
      </c>
      <c r="AH209">
        <v>627</v>
      </c>
    </row>
    <row r="210" spans="1:34" x14ac:dyDescent="0.25">
      <c r="A210">
        <v>115</v>
      </c>
      <c r="B210" t="s">
        <v>245</v>
      </c>
      <c r="C210">
        <v>33</v>
      </c>
      <c r="D210">
        <v>18</v>
      </c>
      <c r="E210">
        <v>15</v>
      </c>
      <c r="F210">
        <v>0.54500000000000004</v>
      </c>
      <c r="G210">
        <v>-3.92</v>
      </c>
      <c r="H210">
        <v>-4.8600000000000003</v>
      </c>
      <c r="I210">
        <v>10</v>
      </c>
      <c r="J210">
        <v>6</v>
      </c>
      <c r="K210">
        <v>10</v>
      </c>
      <c r="L210">
        <v>4</v>
      </c>
      <c r="M210">
        <v>8</v>
      </c>
      <c r="N210">
        <v>9</v>
      </c>
      <c r="O210">
        <v>2477</v>
      </c>
      <c r="P210">
        <v>2407</v>
      </c>
      <c r="R210">
        <v>1345</v>
      </c>
      <c r="S210">
        <v>848</v>
      </c>
      <c r="T210">
        <v>1863</v>
      </c>
      <c r="U210">
        <v>0.45500000000000002</v>
      </c>
      <c r="V210">
        <v>322</v>
      </c>
      <c r="W210">
        <v>846</v>
      </c>
      <c r="X210">
        <v>0.38100000000000001</v>
      </c>
      <c r="Y210">
        <v>459</v>
      </c>
      <c r="Z210">
        <v>619</v>
      </c>
      <c r="AA210">
        <v>0.74199999999999999</v>
      </c>
      <c r="AB210">
        <v>278</v>
      </c>
      <c r="AC210">
        <v>1050</v>
      </c>
      <c r="AD210">
        <v>462</v>
      </c>
      <c r="AE210">
        <v>228</v>
      </c>
      <c r="AF210">
        <v>69</v>
      </c>
      <c r="AG210">
        <v>401</v>
      </c>
      <c r="AH210">
        <v>552</v>
      </c>
    </row>
    <row r="211" spans="1:34" x14ac:dyDescent="0.25">
      <c r="A211">
        <v>116</v>
      </c>
      <c r="B211" t="s">
        <v>246</v>
      </c>
      <c r="C211">
        <v>31</v>
      </c>
      <c r="D211">
        <v>19</v>
      </c>
      <c r="E211">
        <v>12</v>
      </c>
      <c r="F211">
        <v>0.61299999999999999</v>
      </c>
      <c r="G211">
        <v>1.88</v>
      </c>
      <c r="H211">
        <v>0.68</v>
      </c>
      <c r="I211">
        <v>10</v>
      </c>
      <c r="J211">
        <v>4</v>
      </c>
      <c r="K211">
        <v>9</v>
      </c>
      <c r="L211">
        <v>2</v>
      </c>
      <c r="M211">
        <v>8</v>
      </c>
      <c r="N211">
        <v>9</v>
      </c>
      <c r="O211">
        <v>2222</v>
      </c>
      <c r="P211">
        <v>2174</v>
      </c>
      <c r="R211">
        <v>1265</v>
      </c>
      <c r="S211">
        <v>787</v>
      </c>
      <c r="T211">
        <v>1711</v>
      </c>
      <c r="U211">
        <v>0.46</v>
      </c>
      <c r="V211">
        <v>260</v>
      </c>
      <c r="W211">
        <v>722</v>
      </c>
      <c r="X211">
        <v>0.36</v>
      </c>
      <c r="Y211">
        <v>388</v>
      </c>
      <c r="Z211">
        <v>538</v>
      </c>
      <c r="AA211">
        <v>0.72099999999999997</v>
      </c>
      <c r="AB211">
        <v>288</v>
      </c>
      <c r="AC211">
        <v>1119</v>
      </c>
      <c r="AD211">
        <v>369</v>
      </c>
      <c r="AE211">
        <v>174</v>
      </c>
      <c r="AF211">
        <v>123</v>
      </c>
      <c r="AG211">
        <v>491</v>
      </c>
      <c r="AH211">
        <v>553</v>
      </c>
    </row>
    <row r="212" spans="1:34" x14ac:dyDescent="0.25">
      <c r="A212">
        <v>117</v>
      </c>
      <c r="B212" t="s">
        <v>247</v>
      </c>
      <c r="C212">
        <v>31</v>
      </c>
      <c r="D212">
        <v>18</v>
      </c>
      <c r="E212">
        <v>13</v>
      </c>
      <c r="F212">
        <v>0.58099999999999996</v>
      </c>
      <c r="G212">
        <v>-1.29</v>
      </c>
      <c r="H212">
        <v>-3.6</v>
      </c>
      <c r="I212">
        <v>9</v>
      </c>
      <c r="J212">
        <v>7</v>
      </c>
      <c r="K212">
        <v>12</v>
      </c>
      <c r="L212">
        <v>5</v>
      </c>
      <c r="M212">
        <v>4</v>
      </c>
      <c r="N212">
        <v>5</v>
      </c>
      <c r="O212">
        <v>2241</v>
      </c>
      <c r="P212">
        <v>2131</v>
      </c>
      <c r="R212">
        <v>1250</v>
      </c>
      <c r="S212">
        <v>788</v>
      </c>
      <c r="T212">
        <v>1746</v>
      </c>
      <c r="U212">
        <v>0.45100000000000001</v>
      </c>
      <c r="V212">
        <v>266</v>
      </c>
      <c r="W212">
        <v>751</v>
      </c>
      <c r="X212">
        <v>0.35399999999999998</v>
      </c>
      <c r="Y212">
        <v>399</v>
      </c>
      <c r="Z212">
        <v>576</v>
      </c>
      <c r="AA212">
        <v>0.69299999999999995</v>
      </c>
      <c r="AB212">
        <v>278</v>
      </c>
      <c r="AC212">
        <v>1055</v>
      </c>
      <c r="AD212">
        <v>478</v>
      </c>
      <c r="AE212">
        <v>156</v>
      </c>
      <c r="AF212">
        <v>66</v>
      </c>
      <c r="AG212">
        <v>368</v>
      </c>
      <c r="AH212">
        <v>556</v>
      </c>
    </row>
    <row r="213" spans="1:34" x14ac:dyDescent="0.25">
      <c r="A213">
        <v>118</v>
      </c>
      <c r="B213" t="s">
        <v>248</v>
      </c>
      <c r="C213">
        <v>31</v>
      </c>
      <c r="D213">
        <v>16</v>
      </c>
      <c r="E213">
        <v>15</v>
      </c>
      <c r="F213">
        <v>0.51600000000000001</v>
      </c>
      <c r="G213">
        <v>-5.62</v>
      </c>
      <c r="H213">
        <v>-4.38</v>
      </c>
      <c r="I213">
        <v>9</v>
      </c>
      <c r="J213">
        <v>7</v>
      </c>
      <c r="K213">
        <v>9</v>
      </c>
      <c r="L213">
        <v>4</v>
      </c>
      <c r="M213">
        <v>5</v>
      </c>
      <c r="N213">
        <v>8</v>
      </c>
      <c r="O213">
        <v>2115</v>
      </c>
      <c r="P213">
        <v>2105</v>
      </c>
      <c r="R213">
        <v>1255</v>
      </c>
      <c r="S213">
        <v>763</v>
      </c>
      <c r="T213">
        <v>1719</v>
      </c>
      <c r="U213">
        <v>0.44400000000000001</v>
      </c>
      <c r="V213">
        <v>180</v>
      </c>
      <c r="W213">
        <v>583</v>
      </c>
      <c r="X213">
        <v>0.309</v>
      </c>
      <c r="Y213">
        <v>409</v>
      </c>
      <c r="Z213">
        <v>604</v>
      </c>
      <c r="AA213">
        <v>0.67700000000000005</v>
      </c>
      <c r="AB213">
        <v>363</v>
      </c>
      <c r="AC213">
        <v>1183</v>
      </c>
      <c r="AD213">
        <v>404</v>
      </c>
      <c r="AE213">
        <v>170</v>
      </c>
      <c r="AF213">
        <v>91</v>
      </c>
      <c r="AG213">
        <v>406</v>
      </c>
      <c r="AH213">
        <v>502</v>
      </c>
    </row>
    <row r="214" spans="1:34" x14ac:dyDescent="0.25">
      <c r="A214">
        <v>119</v>
      </c>
      <c r="B214" t="s">
        <v>249</v>
      </c>
      <c r="C214">
        <v>35</v>
      </c>
      <c r="D214">
        <v>27</v>
      </c>
      <c r="E214">
        <v>8</v>
      </c>
      <c r="F214">
        <v>0.77100000000000002</v>
      </c>
      <c r="G214">
        <v>4.67</v>
      </c>
      <c r="H214">
        <v>-4.53</v>
      </c>
      <c r="I214">
        <v>15</v>
      </c>
      <c r="J214">
        <v>3</v>
      </c>
      <c r="K214">
        <v>15</v>
      </c>
      <c r="L214">
        <v>1</v>
      </c>
      <c r="M214">
        <v>10</v>
      </c>
      <c r="N214">
        <v>6</v>
      </c>
      <c r="O214">
        <v>2919</v>
      </c>
      <c r="P214">
        <v>2553</v>
      </c>
      <c r="R214">
        <v>1440</v>
      </c>
      <c r="S214">
        <v>998</v>
      </c>
      <c r="T214">
        <v>2055</v>
      </c>
      <c r="U214">
        <v>0.48599999999999999</v>
      </c>
      <c r="V214">
        <v>308</v>
      </c>
      <c r="W214">
        <v>800</v>
      </c>
      <c r="X214">
        <v>0.38500000000000001</v>
      </c>
      <c r="Y214">
        <v>615</v>
      </c>
      <c r="Z214">
        <v>767</v>
      </c>
      <c r="AA214">
        <v>0.80200000000000005</v>
      </c>
      <c r="AB214">
        <v>305</v>
      </c>
      <c r="AC214">
        <v>1168</v>
      </c>
      <c r="AD214">
        <v>492</v>
      </c>
      <c r="AE214">
        <v>228</v>
      </c>
      <c r="AF214">
        <v>122</v>
      </c>
      <c r="AG214">
        <v>342</v>
      </c>
      <c r="AH214">
        <v>526</v>
      </c>
    </row>
    <row r="215" spans="1:34" x14ac:dyDescent="0.25">
      <c r="A215">
        <v>120</v>
      </c>
      <c r="B215" t="s">
        <v>250</v>
      </c>
      <c r="C215">
        <v>33</v>
      </c>
      <c r="D215">
        <v>16</v>
      </c>
      <c r="E215">
        <v>17</v>
      </c>
      <c r="F215">
        <v>0.48499999999999999</v>
      </c>
      <c r="G215">
        <v>-6.4</v>
      </c>
      <c r="H215">
        <v>-3.98</v>
      </c>
      <c r="I215">
        <v>6</v>
      </c>
      <c r="J215">
        <v>12</v>
      </c>
      <c r="K215">
        <v>8</v>
      </c>
      <c r="L215">
        <v>6</v>
      </c>
      <c r="M215">
        <v>6</v>
      </c>
      <c r="N215">
        <v>11</v>
      </c>
      <c r="O215">
        <v>2216</v>
      </c>
      <c r="P215">
        <v>2296</v>
      </c>
      <c r="R215">
        <v>1335</v>
      </c>
      <c r="S215">
        <v>848</v>
      </c>
      <c r="T215">
        <v>1834</v>
      </c>
      <c r="U215">
        <v>0.46200000000000002</v>
      </c>
      <c r="V215">
        <v>237</v>
      </c>
      <c r="W215">
        <v>670</v>
      </c>
      <c r="X215">
        <v>0.35399999999999998</v>
      </c>
      <c r="Y215">
        <v>283</v>
      </c>
      <c r="Z215">
        <v>424</v>
      </c>
      <c r="AA215">
        <v>0.66700000000000004</v>
      </c>
      <c r="AB215">
        <v>220</v>
      </c>
      <c r="AC215">
        <v>916</v>
      </c>
      <c r="AD215">
        <v>510</v>
      </c>
      <c r="AE215">
        <v>241</v>
      </c>
      <c r="AF215">
        <v>127</v>
      </c>
      <c r="AG215">
        <v>350</v>
      </c>
      <c r="AH215">
        <v>481</v>
      </c>
    </row>
    <row r="216" spans="1:34" x14ac:dyDescent="0.25">
      <c r="C216" t="s">
        <v>109</v>
      </c>
      <c r="I216" t="s">
        <v>110</v>
      </c>
      <c r="K216" t="s">
        <v>2</v>
      </c>
      <c r="M216" t="s">
        <v>3</v>
      </c>
      <c r="O216" t="s">
        <v>111</v>
      </c>
      <c r="R216" t="s">
        <v>112</v>
      </c>
    </row>
    <row r="217" spans="1:34" x14ac:dyDescent="0.25">
      <c r="A217" t="s">
        <v>55</v>
      </c>
      <c r="B217" t="s">
        <v>113</v>
      </c>
      <c r="C217" t="s">
        <v>51</v>
      </c>
      <c r="D217" t="s">
        <v>1</v>
      </c>
      <c r="E217" t="s">
        <v>0</v>
      </c>
      <c r="F217" t="s">
        <v>114</v>
      </c>
      <c r="G217" t="s">
        <v>70</v>
      </c>
      <c r="H217" t="s">
        <v>115</v>
      </c>
      <c r="I217" t="s">
        <v>1</v>
      </c>
      <c r="J217" t="s">
        <v>0</v>
      </c>
      <c r="K217" t="s">
        <v>1</v>
      </c>
      <c r="L217" t="s">
        <v>0</v>
      </c>
      <c r="M217" t="s">
        <v>1</v>
      </c>
      <c r="N217" t="s">
        <v>0</v>
      </c>
      <c r="O217" t="s">
        <v>116</v>
      </c>
      <c r="P217" t="s">
        <v>117</v>
      </c>
      <c r="R217" t="s">
        <v>56</v>
      </c>
      <c r="S217" t="s">
        <v>118</v>
      </c>
      <c r="T217" t="s">
        <v>119</v>
      </c>
      <c r="U217" t="s">
        <v>120</v>
      </c>
      <c r="V217" t="s">
        <v>121</v>
      </c>
      <c r="W217" t="s">
        <v>122</v>
      </c>
      <c r="X217" t="s">
        <v>123</v>
      </c>
      <c r="Y217" t="s">
        <v>124</v>
      </c>
      <c r="Z217" t="s">
        <v>125</v>
      </c>
      <c r="AA217" t="s">
        <v>126</v>
      </c>
      <c r="AB217" t="s">
        <v>127</v>
      </c>
      <c r="AC217" t="s">
        <v>128</v>
      </c>
      <c r="AD217" t="s">
        <v>129</v>
      </c>
      <c r="AE217" t="s">
        <v>130</v>
      </c>
      <c r="AF217" t="s">
        <v>131</v>
      </c>
      <c r="AG217" t="s">
        <v>132</v>
      </c>
      <c r="AH217" t="s">
        <v>4</v>
      </c>
    </row>
    <row r="218" spans="1:34" x14ac:dyDescent="0.25">
      <c r="A218">
        <v>121</v>
      </c>
      <c r="B218" t="s">
        <v>251</v>
      </c>
      <c r="C218">
        <v>30</v>
      </c>
      <c r="D218">
        <v>12</v>
      </c>
      <c r="E218">
        <v>18</v>
      </c>
      <c r="F218">
        <v>0.4</v>
      </c>
      <c r="G218">
        <v>-9.35</v>
      </c>
      <c r="H218">
        <v>-5.53</v>
      </c>
      <c r="I218">
        <v>8</v>
      </c>
      <c r="J218">
        <v>10</v>
      </c>
      <c r="K218">
        <v>9</v>
      </c>
      <c r="L218">
        <v>4</v>
      </c>
      <c r="M218">
        <v>3</v>
      </c>
      <c r="N218">
        <v>13</v>
      </c>
      <c r="O218">
        <v>2465</v>
      </c>
      <c r="P218">
        <v>2484</v>
      </c>
      <c r="R218">
        <v>1225</v>
      </c>
      <c r="S218">
        <v>865</v>
      </c>
      <c r="T218">
        <v>1896</v>
      </c>
      <c r="U218">
        <v>0.45600000000000002</v>
      </c>
      <c r="V218">
        <v>200</v>
      </c>
      <c r="W218">
        <v>588</v>
      </c>
      <c r="X218">
        <v>0.34</v>
      </c>
      <c r="Y218">
        <v>535</v>
      </c>
      <c r="Z218">
        <v>793</v>
      </c>
      <c r="AA218">
        <v>0.67500000000000004</v>
      </c>
      <c r="AB218">
        <v>409</v>
      </c>
      <c r="AC218">
        <v>1142</v>
      </c>
      <c r="AD218">
        <v>449</v>
      </c>
      <c r="AE218">
        <v>234</v>
      </c>
      <c r="AF218">
        <v>54</v>
      </c>
      <c r="AG218">
        <v>442</v>
      </c>
      <c r="AH218">
        <v>593</v>
      </c>
    </row>
    <row r="219" spans="1:34" x14ac:dyDescent="0.25">
      <c r="A219">
        <v>122</v>
      </c>
      <c r="B219" t="s">
        <v>646</v>
      </c>
      <c r="C219">
        <v>37</v>
      </c>
      <c r="D219">
        <v>33</v>
      </c>
      <c r="E219">
        <v>4</v>
      </c>
      <c r="F219">
        <v>0.89200000000000002</v>
      </c>
      <c r="G219">
        <v>18.899999999999999</v>
      </c>
      <c r="H219">
        <v>4.6100000000000003</v>
      </c>
      <c r="I219">
        <v>16</v>
      </c>
      <c r="J219">
        <v>2</v>
      </c>
      <c r="K219">
        <v>19</v>
      </c>
      <c r="L219">
        <v>1</v>
      </c>
      <c r="M219">
        <v>10</v>
      </c>
      <c r="N219">
        <v>1</v>
      </c>
      <c r="O219">
        <v>2787</v>
      </c>
      <c r="P219">
        <v>2258</v>
      </c>
      <c r="R219">
        <v>1480</v>
      </c>
      <c r="S219">
        <v>982</v>
      </c>
      <c r="T219">
        <v>2203</v>
      </c>
      <c r="U219">
        <v>0.44600000000000001</v>
      </c>
      <c r="V219">
        <v>333</v>
      </c>
      <c r="W219">
        <v>939</v>
      </c>
      <c r="X219">
        <v>0.35499999999999998</v>
      </c>
      <c r="Y219">
        <v>490</v>
      </c>
      <c r="Z219">
        <v>697</v>
      </c>
      <c r="AA219">
        <v>0.70299999999999996</v>
      </c>
      <c r="AB219">
        <v>448</v>
      </c>
      <c r="AC219">
        <v>1502</v>
      </c>
      <c r="AD219">
        <v>546</v>
      </c>
      <c r="AE219">
        <v>240</v>
      </c>
      <c r="AF219">
        <v>161</v>
      </c>
      <c r="AG219">
        <v>410</v>
      </c>
      <c r="AH219">
        <v>705</v>
      </c>
    </row>
    <row r="220" spans="1:34" x14ac:dyDescent="0.25">
      <c r="A220">
        <v>123</v>
      </c>
      <c r="B220" t="s">
        <v>252</v>
      </c>
      <c r="C220">
        <v>34</v>
      </c>
      <c r="D220">
        <v>17</v>
      </c>
      <c r="E220">
        <v>17</v>
      </c>
      <c r="F220">
        <v>0.5</v>
      </c>
      <c r="G220">
        <v>-12.28</v>
      </c>
      <c r="H220">
        <v>-9.51</v>
      </c>
      <c r="I220">
        <v>10</v>
      </c>
      <c r="J220">
        <v>6</v>
      </c>
      <c r="K220">
        <v>6</v>
      </c>
      <c r="L220">
        <v>8</v>
      </c>
      <c r="M220">
        <v>9</v>
      </c>
      <c r="N220">
        <v>8</v>
      </c>
      <c r="O220">
        <v>2684</v>
      </c>
      <c r="P220">
        <v>2661</v>
      </c>
      <c r="R220">
        <v>1370</v>
      </c>
      <c r="S220">
        <v>937</v>
      </c>
      <c r="T220">
        <v>2163</v>
      </c>
      <c r="U220">
        <v>0.433</v>
      </c>
      <c r="V220">
        <v>244</v>
      </c>
      <c r="W220">
        <v>669</v>
      </c>
      <c r="X220">
        <v>0.36499999999999999</v>
      </c>
      <c r="Y220">
        <v>566</v>
      </c>
      <c r="Z220">
        <v>780</v>
      </c>
      <c r="AA220">
        <v>0.72599999999999998</v>
      </c>
      <c r="AB220">
        <v>396</v>
      </c>
      <c r="AC220">
        <v>1253</v>
      </c>
      <c r="AD220">
        <v>463</v>
      </c>
      <c r="AE220">
        <v>198</v>
      </c>
      <c r="AF220">
        <v>144</v>
      </c>
      <c r="AG220">
        <v>427</v>
      </c>
      <c r="AH220">
        <v>652</v>
      </c>
    </row>
    <row r="221" spans="1:34" x14ac:dyDescent="0.25">
      <c r="A221">
        <v>124</v>
      </c>
      <c r="B221" t="s">
        <v>253</v>
      </c>
      <c r="C221">
        <v>30</v>
      </c>
      <c r="D221">
        <v>11</v>
      </c>
      <c r="E221">
        <v>19</v>
      </c>
      <c r="F221">
        <v>0.36699999999999999</v>
      </c>
      <c r="G221">
        <v>-13.15</v>
      </c>
      <c r="H221">
        <v>-4.79</v>
      </c>
      <c r="I221">
        <v>7</v>
      </c>
      <c r="J221">
        <v>13</v>
      </c>
      <c r="K221">
        <v>6</v>
      </c>
      <c r="L221">
        <v>7</v>
      </c>
      <c r="M221">
        <v>5</v>
      </c>
      <c r="N221">
        <v>11</v>
      </c>
      <c r="O221">
        <v>2198</v>
      </c>
      <c r="P221">
        <v>2369</v>
      </c>
      <c r="R221">
        <v>1200</v>
      </c>
      <c r="S221">
        <v>779</v>
      </c>
      <c r="T221">
        <v>1742</v>
      </c>
      <c r="U221">
        <v>0.44700000000000001</v>
      </c>
      <c r="V221">
        <v>274</v>
      </c>
      <c r="W221">
        <v>752</v>
      </c>
      <c r="X221">
        <v>0.36399999999999999</v>
      </c>
      <c r="Y221">
        <v>366</v>
      </c>
      <c r="Z221">
        <v>498</v>
      </c>
      <c r="AA221">
        <v>0.73499999999999999</v>
      </c>
      <c r="AB221">
        <v>275</v>
      </c>
      <c r="AC221">
        <v>975</v>
      </c>
      <c r="AD221">
        <v>383</v>
      </c>
      <c r="AE221">
        <v>154</v>
      </c>
      <c r="AF221">
        <v>88</v>
      </c>
      <c r="AG221">
        <v>360</v>
      </c>
      <c r="AH221">
        <v>497</v>
      </c>
    </row>
    <row r="222" spans="1:34" x14ac:dyDescent="0.25">
      <c r="A222">
        <v>125</v>
      </c>
      <c r="B222" t="s">
        <v>254</v>
      </c>
      <c r="C222">
        <v>32</v>
      </c>
      <c r="D222">
        <v>5</v>
      </c>
      <c r="E222">
        <v>27</v>
      </c>
      <c r="F222">
        <v>0.156</v>
      </c>
      <c r="G222">
        <v>-18.72</v>
      </c>
      <c r="H222">
        <v>-6.17</v>
      </c>
      <c r="I222">
        <v>2</v>
      </c>
      <c r="J222">
        <v>18</v>
      </c>
      <c r="K222">
        <v>4</v>
      </c>
      <c r="L222">
        <v>11</v>
      </c>
      <c r="M222">
        <v>1</v>
      </c>
      <c r="N222">
        <v>13</v>
      </c>
      <c r="O222">
        <v>2174</v>
      </c>
      <c r="P222">
        <v>2460</v>
      </c>
      <c r="R222">
        <v>1285</v>
      </c>
      <c r="S222">
        <v>778</v>
      </c>
      <c r="T222">
        <v>1764</v>
      </c>
      <c r="U222">
        <v>0.441</v>
      </c>
      <c r="V222">
        <v>251</v>
      </c>
      <c r="W222">
        <v>678</v>
      </c>
      <c r="X222">
        <v>0.37</v>
      </c>
      <c r="Y222">
        <v>367</v>
      </c>
      <c r="Z222">
        <v>507</v>
      </c>
      <c r="AA222">
        <v>0.72399999999999998</v>
      </c>
      <c r="AB222">
        <v>258</v>
      </c>
      <c r="AC222">
        <v>1061</v>
      </c>
      <c r="AD222">
        <v>399</v>
      </c>
      <c r="AE222">
        <v>130</v>
      </c>
      <c r="AF222">
        <v>53</v>
      </c>
      <c r="AG222">
        <v>433</v>
      </c>
      <c r="AH222">
        <v>581</v>
      </c>
    </row>
    <row r="223" spans="1:34" x14ac:dyDescent="0.25">
      <c r="A223">
        <v>126</v>
      </c>
      <c r="B223" t="s">
        <v>255</v>
      </c>
      <c r="C223">
        <v>32</v>
      </c>
      <c r="D223">
        <v>16</v>
      </c>
      <c r="E223">
        <v>16</v>
      </c>
      <c r="F223">
        <v>0.5</v>
      </c>
      <c r="G223">
        <v>-2.98</v>
      </c>
      <c r="H223">
        <v>-1.82</v>
      </c>
      <c r="I223">
        <v>10</v>
      </c>
      <c r="J223">
        <v>8</v>
      </c>
      <c r="K223">
        <v>12</v>
      </c>
      <c r="L223">
        <v>4</v>
      </c>
      <c r="M223">
        <v>4</v>
      </c>
      <c r="N223">
        <v>12</v>
      </c>
      <c r="O223">
        <v>2391</v>
      </c>
      <c r="P223">
        <v>2385</v>
      </c>
      <c r="R223">
        <v>1295</v>
      </c>
      <c r="S223">
        <v>865</v>
      </c>
      <c r="T223">
        <v>1881</v>
      </c>
      <c r="U223">
        <v>0.46</v>
      </c>
      <c r="V223">
        <v>303</v>
      </c>
      <c r="W223">
        <v>856</v>
      </c>
      <c r="X223">
        <v>0.35399999999999998</v>
      </c>
      <c r="Y223">
        <v>358</v>
      </c>
      <c r="Z223">
        <v>525</v>
      </c>
      <c r="AA223">
        <v>0.68200000000000005</v>
      </c>
      <c r="AB223">
        <v>271</v>
      </c>
      <c r="AC223">
        <v>1106</v>
      </c>
      <c r="AD223">
        <v>478</v>
      </c>
      <c r="AE223">
        <v>210</v>
      </c>
      <c r="AF223">
        <v>124</v>
      </c>
      <c r="AG223">
        <v>457</v>
      </c>
      <c r="AH223">
        <v>684</v>
      </c>
    </row>
    <row r="224" spans="1:34" x14ac:dyDescent="0.25">
      <c r="A224">
        <v>127</v>
      </c>
      <c r="B224" t="s">
        <v>256</v>
      </c>
      <c r="C224">
        <v>33</v>
      </c>
      <c r="D224">
        <v>17</v>
      </c>
      <c r="E224">
        <v>16</v>
      </c>
      <c r="F224">
        <v>0.51500000000000001</v>
      </c>
      <c r="G224">
        <v>-2.02</v>
      </c>
      <c r="H224">
        <v>0.28999999999999998</v>
      </c>
      <c r="I224">
        <v>9</v>
      </c>
      <c r="J224">
        <v>9</v>
      </c>
      <c r="K224">
        <v>12</v>
      </c>
      <c r="L224">
        <v>4</v>
      </c>
      <c r="M224">
        <v>2</v>
      </c>
      <c r="N224">
        <v>10</v>
      </c>
      <c r="O224">
        <v>2257</v>
      </c>
      <c r="P224">
        <v>2314</v>
      </c>
      <c r="R224">
        <v>1330</v>
      </c>
      <c r="S224">
        <v>813</v>
      </c>
      <c r="T224">
        <v>1887</v>
      </c>
      <c r="U224">
        <v>0.43099999999999999</v>
      </c>
      <c r="V224">
        <v>244</v>
      </c>
      <c r="W224">
        <v>734</v>
      </c>
      <c r="X224">
        <v>0.33200000000000002</v>
      </c>
      <c r="Y224">
        <v>387</v>
      </c>
      <c r="Z224">
        <v>540</v>
      </c>
      <c r="AA224">
        <v>0.71699999999999997</v>
      </c>
      <c r="AB224">
        <v>298</v>
      </c>
      <c r="AC224">
        <v>1139</v>
      </c>
      <c r="AD224">
        <v>421</v>
      </c>
      <c r="AE224">
        <v>162</v>
      </c>
      <c r="AF224">
        <v>106</v>
      </c>
      <c r="AG224">
        <v>417</v>
      </c>
      <c r="AH224">
        <v>577</v>
      </c>
    </row>
    <row r="225" spans="1:34" x14ac:dyDescent="0.25">
      <c r="A225">
        <v>128</v>
      </c>
      <c r="B225" t="s">
        <v>257</v>
      </c>
      <c r="C225">
        <v>33</v>
      </c>
      <c r="D225">
        <v>12</v>
      </c>
      <c r="E225">
        <v>21</v>
      </c>
      <c r="F225">
        <v>0.36399999999999999</v>
      </c>
      <c r="G225">
        <v>9.02</v>
      </c>
      <c r="H225">
        <v>11.59</v>
      </c>
      <c r="I225">
        <v>7</v>
      </c>
      <c r="J225">
        <v>13</v>
      </c>
      <c r="K225">
        <v>9</v>
      </c>
      <c r="L225">
        <v>6</v>
      </c>
      <c r="M225">
        <v>1</v>
      </c>
      <c r="N225">
        <v>9</v>
      </c>
      <c r="O225">
        <v>2398</v>
      </c>
      <c r="P225">
        <v>2483</v>
      </c>
      <c r="R225">
        <v>1335</v>
      </c>
      <c r="S225">
        <v>862</v>
      </c>
      <c r="T225">
        <v>2001</v>
      </c>
      <c r="U225">
        <v>0.43099999999999999</v>
      </c>
      <c r="V225">
        <v>259</v>
      </c>
      <c r="W225">
        <v>751</v>
      </c>
      <c r="X225">
        <v>0.34499999999999997</v>
      </c>
      <c r="Y225">
        <v>415</v>
      </c>
      <c r="Z225">
        <v>591</v>
      </c>
      <c r="AA225">
        <v>0.70199999999999996</v>
      </c>
      <c r="AB225">
        <v>351</v>
      </c>
      <c r="AC225">
        <v>1089</v>
      </c>
      <c r="AD225">
        <v>446</v>
      </c>
      <c r="AE225">
        <v>244</v>
      </c>
      <c r="AF225">
        <v>86</v>
      </c>
      <c r="AG225">
        <v>435</v>
      </c>
      <c r="AH225">
        <v>696</v>
      </c>
    </row>
    <row r="226" spans="1:34" x14ac:dyDescent="0.25">
      <c r="A226">
        <v>129</v>
      </c>
      <c r="B226" t="s">
        <v>258</v>
      </c>
      <c r="C226">
        <v>31</v>
      </c>
      <c r="D226">
        <v>6</v>
      </c>
      <c r="E226">
        <v>25</v>
      </c>
      <c r="F226">
        <v>0.19400000000000001</v>
      </c>
      <c r="G226">
        <v>-18.91</v>
      </c>
      <c r="H226">
        <v>-5.0999999999999996</v>
      </c>
      <c r="I226">
        <v>1</v>
      </c>
      <c r="J226">
        <v>17</v>
      </c>
      <c r="K226">
        <v>5</v>
      </c>
      <c r="L226">
        <v>9</v>
      </c>
      <c r="M226">
        <v>0</v>
      </c>
      <c r="N226">
        <v>14</v>
      </c>
      <c r="O226">
        <v>2044</v>
      </c>
      <c r="P226">
        <v>2355</v>
      </c>
      <c r="R226">
        <v>1255</v>
      </c>
      <c r="S226">
        <v>711</v>
      </c>
      <c r="T226">
        <v>1527</v>
      </c>
      <c r="U226">
        <v>0.46600000000000003</v>
      </c>
      <c r="V226">
        <v>174</v>
      </c>
      <c r="W226">
        <v>508</v>
      </c>
      <c r="X226">
        <v>0.34300000000000003</v>
      </c>
      <c r="Y226">
        <v>448</v>
      </c>
      <c r="Z226">
        <v>553</v>
      </c>
      <c r="AA226">
        <v>0.81</v>
      </c>
      <c r="AB226">
        <v>204</v>
      </c>
      <c r="AC226">
        <v>845</v>
      </c>
      <c r="AD226">
        <v>354</v>
      </c>
      <c r="AE226">
        <v>184</v>
      </c>
      <c r="AF226">
        <v>53</v>
      </c>
      <c r="AG226">
        <v>504</v>
      </c>
      <c r="AH226">
        <v>592</v>
      </c>
    </row>
    <row r="227" spans="1:34" x14ac:dyDescent="0.25">
      <c r="A227">
        <v>130</v>
      </c>
      <c r="B227" t="s">
        <v>259</v>
      </c>
      <c r="C227">
        <v>31</v>
      </c>
      <c r="D227">
        <v>15</v>
      </c>
      <c r="E227">
        <v>16</v>
      </c>
      <c r="F227">
        <v>0.48399999999999999</v>
      </c>
      <c r="G227">
        <v>-2.64</v>
      </c>
      <c r="H227">
        <v>0.7</v>
      </c>
      <c r="I227">
        <v>7</v>
      </c>
      <c r="J227">
        <v>11</v>
      </c>
      <c r="K227">
        <v>9</v>
      </c>
      <c r="L227">
        <v>5</v>
      </c>
      <c r="M227">
        <v>4</v>
      </c>
      <c r="N227">
        <v>9</v>
      </c>
      <c r="O227">
        <v>2146</v>
      </c>
      <c r="P227">
        <v>2218</v>
      </c>
      <c r="R227">
        <v>1250</v>
      </c>
      <c r="S227">
        <v>757</v>
      </c>
      <c r="T227">
        <v>1719</v>
      </c>
      <c r="U227">
        <v>0.44</v>
      </c>
      <c r="V227">
        <v>178</v>
      </c>
      <c r="W227">
        <v>491</v>
      </c>
      <c r="X227">
        <v>0.36299999999999999</v>
      </c>
      <c r="Y227">
        <v>454</v>
      </c>
      <c r="Z227">
        <v>621</v>
      </c>
      <c r="AA227">
        <v>0.73099999999999998</v>
      </c>
      <c r="AB227">
        <v>250</v>
      </c>
      <c r="AC227">
        <v>1007</v>
      </c>
      <c r="AD227">
        <v>342</v>
      </c>
      <c r="AE227">
        <v>207</v>
      </c>
      <c r="AF227">
        <v>73</v>
      </c>
      <c r="AG227">
        <v>402</v>
      </c>
      <c r="AH227">
        <v>586</v>
      </c>
    </row>
    <row r="228" spans="1:34" x14ac:dyDescent="0.25">
      <c r="A228">
        <v>131</v>
      </c>
      <c r="B228" t="s">
        <v>79</v>
      </c>
      <c r="C228">
        <v>35</v>
      </c>
      <c r="D228">
        <v>19</v>
      </c>
      <c r="E228">
        <v>16</v>
      </c>
      <c r="F228">
        <v>0.54300000000000004</v>
      </c>
      <c r="G228">
        <v>13.89</v>
      </c>
      <c r="H228">
        <v>10.18</v>
      </c>
      <c r="I228">
        <v>8</v>
      </c>
      <c r="J228">
        <v>12</v>
      </c>
      <c r="K228">
        <v>15</v>
      </c>
      <c r="L228">
        <v>6</v>
      </c>
      <c r="M228">
        <v>3</v>
      </c>
      <c r="N228">
        <v>9</v>
      </c>
      <c r="O228">
        <v>2504</v>
      </c>
      <c r="P228">
        <v>2374</v>
      </c>
      <c r="R228">
        <v>1420</v>
      </c>
      <c r="S228">
        <v>919</v>
      </c>
      <c r="T228">
        <v>2009</v>
      </c>
      <c r="U228">
        <v>0.45700000000000002</v>
      </c>
      <c r="V228">
        <v>211</v>
      </c>
      <c r="W228">
        <v>676</v>
      </c>
      <c r="X228">
        <v>0.312</v>
      </c>
      <c r="Y228">
        <v>455</v>
      </c>
      <c r="Z228">
        <v>695</v>
      </c>
      <c r="AA228">
        <v>0.65500000000000003</v>
      </c>
      <c r="AB228">
        <v>341</v>
      </c>
      <c r="AC228">
        <v>1272</v>
      </c>
      <c r="AD228">
        <v>469</v>
      </c>
      <c r="AE228">
        <v>226</v>
      </c>
      <c r="AF228">
        <v>154</v>
      </c>
      <c r="AG228">
        <v>433</v>
      </c>
      <c r="AH228">
        <v>596</v>
      </c>
    </row>
    <row r="229" spans="1:34" x14ac:dyDescent="0.25">
      <c r="A229">
        <v>132</v>
      </c>
      <c r="B229" t="s">
        <v>647</v>
      </c>
      <c r="C229">
        <v>33</v>
      </c>
      <c r="D229">
        <v>17</v>
      </c>
      <c r="E229">
        <v>16</v>
      </c>
      <c r="F229">
        <v>0.51500000000000001</v>
      </c>
      <c r="G229">
        <v>-4.75</v>
      </c>
      <c r="H229">
        <v>-5.48</v>
      </c>
      <c r="I229">
        <v>12</v>
      </c>
      <c r="J229">
        <v>6</v>
      </c>
      <c r="K229">
        <v>8</v>
      </c>
      <c r="L229">
        <v>3</v>
      </c>
      <c r="M229">
        <v>5</v>
      </c>
      <c r="N229">
        <v>9</v>
      </c>
      <c r="O229">
        <v>2532</v>
      </c>
      <c r="P229">
        <v>2508</v>
      </c>
      <c r="R229">
        <v>1320</v>
      </c>
      <c r="S229">
        <v>857</v>
      </c>
      <c r="T229">
        <v>1897</v>
      </c>
      <c r="U229">
        <v>0.45200000000000001</v>
      </c>
      <c r="V229">
        <v>297</v>
      </c>
      <c r="W229">
        <v>845</v>
      </c>
      <c r="X229">
        <v>0.35099999999999998</v>
      </c>
      <c r="Y229">
        <v>521</v>
      </c>
      <c r="Z229">
        <v>699</v>
      </c>
      <c r="AA229">
        <v>0.745</v>
      </c>
      <c r="AB229">
        <v>283</v>
      </c>
      <c r="AC229">
        <v>1152</v>
      </c>
      <c r="AD229">
        <v>431</v>
      </c>
      <c r="AE229">
        <v>223</v>
      </c>
      <c r="AF229">
        <v>90</v>
      </c>
      <c r="AG229">
        <v>406</v>
      </c>
      <c r="AH229">
        <v>566</v>
      </c>
    </row>
    <row r="230" spans="1:34" x14ac:dyDescent="0.25">
      <c r="A230">
        <v>133</v>
      </c>
      <c r="B230" t="s">
        <v>648</v>
      </c>
      <c r="C230">
        <v>35</v>
      </c>
      <c r="D230">
        <v>23</v>
      </c>
      <c r="E230">
        <v>12</v>
      </c>
      <c r="F230">
        <v>0.65700000000000003</v>
      </c>
      <c r="G230">
        <v>18.03</v>
      </c>
      <c r="H230">
        <v>9.26</v>
      </c>
      <c r="I230">
        <v>9</v>
      </c>
      <c r="J230">
        <v>9</v>
      </c>
      <c r="K230">
        <v>12</v>
      </c>
      <c r="L230">
        <v>4</v>
      </c>
      <c r="M230">
        <v>5</v>
      </c>
      <c r="N230">
        <v>6</v>
      </c>
      <c r="O230">
        <v>2692</v>
      </c>
      <c r="P230">
        <v>2385</v>
      </c>
      <c r="R230">
        <v>1400</v>
      </c>
      <c r="S230">
        <v>974</v>
      </c>
      <c r="T230">
        <v>2047</v>
      </c>
      <c r="U230">
        <v>0.47599999999999998</v>
      </c>
      <c r="V230">
        <v>294</v>
      </c>
      <c r="W230">
        <v>811</v>
      </c>
      <c r="X230">
        <v>0.36299999999999999</v>
      </c>
      <c r="Y230">
        <v>450</v>
      </c>
      <c r="Z230">
        <v>615</v>
      </c>
      <c r="AA230">
        <v>0.73199999999999998</v>
      </c>
      <c r="AB230">
        <v>327</v>
      </c>
      <c r="AC230">
        <v>1230</v>
      </c>
      <c r="AD230">
        <v>527</v>
      </c>
      <c r="AE230">
        <v>247</v>
      </c>
      <c r="AF230">
        <v>160</v>
      </c>
      <c r="AG230">
        <v>379</v>
      </c>
      <c r="AH230">
        <v>517</v>
      </c>
    </row>
    <row r="231" spans="1:34" x14ac:dyDescent="0.25">
      <c r="A231">
        <v>134</v>
      </c>
      <c r="B231" t="s">
        <v>649</v>
      </c>
      <c r="C231">
        <v>35</v>
      </c>
      <c r="D231">
        <v>23</v>
      </c>
      <c r="E231">
        <v>12</v>
      </c>
      <c r="F231">
        <v>0.65700000000000003</v>
      </c>
      <c r="G231">
        <v>14.35</v>
      </c>
      <c r="H231">
        <v>9.93</v>
      </c>
      <c r="I231">
        <v>10</v>
      </c>
      <c r="J231">
        <v>10</v>
      </c>
      <c r="K231">
        <v>14</v>
      </c>
      <c r="L231">
        <v>4</v>
      </c>
      <c r="M231">
        <v>4</v>
      </c>
      <c r="N231">
        <v>6</v>
      </c>
      <c r="O231">
        <v>2740</v>
      </c>
      <c r="P231">
        <v>2585</v>
      </c>
      <c r="R231">
        <v>1415</v>
      </c>
      <c r="S231">
        <v>914</v>
      </c>
      <c r="T231">
        <v>2006</v>
      </c>
      <c r="U231">
        <v>0.45600000000000002</v>
      </c>
      <c r="V231">
        <v>285</v>
      </c>
      <c r="W231">
        <v>782</v>
      </c>
      <c r="X231">
        <v>0.36399999999999999</v>
      </c>
      <c r="Y231">
        <v>627</v>
      </c>
      <c r="Z231">
        <v>849</v>
      </c>
      <c r="AA231">
        <v>0.73899999999999999</v>
      </c>
      <c r="AB231">
        <v>357</v>
      </c>
      <c r="AC231">
        <v>1246</v>
      </c>
      <c r="AD231">
        <v>542</v>
      </c>
      <c r="AE231">
        <v>211</v>
      </c>
      <c r="AF231">
        <v>112</v>
      </c>
      <c r="AG231">
        <v>427</v>
      </c>
      <c r="AH231">
        <v>565</v>
      </c>
    </row>
    <row r="232" spans="1:34" x14ac:dyDescent="0.25">
      <c r="A232">
        <v>135</v>
      </c>
      <c r="B232" t="s">
        <v>263</v>
      </c>
      <c r="C232">
        <v>33</v>
      </c>
      <c r="D232">
        <v>18</v>
      </c>
      <c r="E232">
        <v>15</v>
      </c>
      <c r="F232">
        <v>0.54500000000000004</v>
      </c>
      <c r="G232">
        <v>-3.43</v>
      </c>
      <c r="H232">
        <v>-3.57</v>
      </c>
      <c r="I232">
        <v>9</v>
      </c>
      <c r="J232">
        <v>7</v>
      </c>
      <c r="K232">
        <v>11</v>
      </c>
      <c r="L232">
        <v>5</v>
      </c>
      <c r="M232">
        <v>6</v>
      </c>
      <c r="N232">
        <v>9</v>
      </c>
      <c r="O232">
        <v>2728</v>
      </c>
      <c r="P232">
        <v>2556</v>
      </c>
      <c r="R232">
        <v>1330</v>
      </c>
      <c r="S232">
        <v>991</v>
      </c>
      <c r="T232">
        <v>2060</v>
      </c>
      <c r="U232">
        <v>0.48099999999999998</v>
      </c>
      <c r="V232">
        <v>360</v>
      </c>
      <c r="W232">
        <v>949</v>
      </c>
      <c r="X232">
        <v>0.379</v>
      </c>
      <c r="Y232">
        <v>386</v>
      </c>
      <c r="Z232">
        <v>557</v>
      </c>
      <c r="AA232">
        <v>0.69299999999999995</v>
      </c>
      <c r="AB232">
        <v>271</v>
      </c>
      <c r="AC232">
        <v>1140</v>
      </c>
      <c r="AD232">
        <v>525</v>
      </c>
      <c r="AE232">
        <v>247</v>
      </c>
      <c r="AF232">
        <v>158</v>
      </c>
      <c r="AG232">
        <v>395</v>
      </c>
      <c r="AH232">
        <v>495</v>
      </c>
    </row>
    <row r="233" spans="1:34" x14ac:dyDescent="0.25">
      <c r="A233">
        <v>136</v>
      </c>
      <c r="B233" t="s">
        <v>264</v>
      </c>
      <c r="C233">
        <v>33</v>
      </c>
      <c r="D233">
        <v>16</v>
      </c>
      <c r="E233">
        <v>17</v>
      </c>
      <c r="F233">
        <v>0.48499999999999999</v>
      </c>
      <c r="G233">
        <v>-2.6</v>
      </c>
      <c r="H233">
        <v>-2.92</v>
      </c>
      <c r="I233">
        <v>8</v>
      </c>
      <c r="J233">
        <v>10</v>
      </c>
      <c r="K233">
        <v>11</v>
      </c>
      <c r="L233">
        <v>4</v>
      </c>
      <c r="M233">
        <v>3</v>
      </c>
      <c r="N233">
        <v>13</v>
      </c>
      <c r="O233">
        <v>2507</v>
      </c>
      <c r="P233">
        <v>2429</v>
      </c>
      <c r="R233">
        <v>1320</v>
      </c>
      <c r="S233">
        <v>891</v>
      </c>
      <c r="T233">
        <v>1969</v>
      </c>
      <c r="U233">
        <v>0.45300000000000001</v>
      </c>
      <c r="V233">
        <v>234</v>
      </c>
      <c r="W233">
        <v>695</v>
      </c>
      <c r="X233">
        <v>0.33700000000000002</v>
      </c>
      <c r="Y233">
        <v>491</v>
      </c>
      <c r="Z233">
        <v>699</v>
      </c>
      <c r="AA233">
        <v>0.70199999999999996</v>
      </c>
      <c r="AB233">
        <v>403</v>
      </c>
      <c r="AC233">
        <v>1233</v>
      </c>
      <c r="AD233">
        <v>471</v>
      </c>
      <c r="AE233">
        <v>228</v>
      </c>
      <c r="AF233">
        <v>103</v>
      </c>
      <c r="AG233">
        <v>462</v>
      </c>
      <c r="AH233">
        <v>578</v>
      </c>
    </row>
    <row r="234" spans="1:34" x14ac:dyDescent="0.25">
      <c r="A234">
        <v>137</v>
      </c>
      <c r="B234" t="s">
        <v>265</v>
      </c>
      <c r="C234">
        <v>32</v>
      </c>
      <c r="D234">
        <v>13</v>
      </c>
      <c r="E234">
        <v>19</v>
      </c>
      <c r="F234">
        <v>0.40600000000000003</v>
      </c>
      <c r="G234">
        <v>-14.6</v>
      </c>
      <c r="H234">
        <v>-9.34</v>
      </c>
      <c r="I234">
        <v>10</v>
      </c>
      <c r="J234">
        <v>8</v>
      </c>
      <c r="K234">
        <v>9</v>
      </c>
      <c r="L234">
        <v>4</v>
      </c>
      <c r="M234">
        <v>3</v>
      </c>
      <c r="N234">
        <v>14</v>
      </c>
      <c r="O234">
        <v>1974</v>
      </c>
      <c r="P234">
        <v>2107</v>
      </c>
      <c r="R234">
        <v>1285</v>
      </c>
      <c r="S234">
        <v>717</v>
      </c>
      <c r="T234">
        <v>1773</v>
      </c>
      <c r="U234">
        <v>0.40400000000000003</v>
      </c>
      <c r="V234">
        <v>155</v>
      </c>
      <c r="W234">
        <v>555</v>
      </c>
      <c r="X234">
        <v>0.27900000000000003</v>
      </c>
      <c r="Y234">
        <v>385</v>
      </c>
      <c r="Z234">
        <v>607</v>
      </c>
      <c r="AA234">
        <v>0.63400000000000001</v>
      </c>
      <c r="AB234">
        <v>331</v>
      </c>
      <c r="AC234">
        <v>1124</v>
      </c>
      <c r="AD234">
        <v>360</v>
      </c>
      <c r="AE234">
        <v>210</v>
      </c>
      <c r="AF234">
        <v>124</v>
      </c>
      <c r="AG234">
        <v>436</v>
      </c>
      <c r="AH234">
        <v>643</v>
      </c>
    </row>
    <row r="235" spans="1:34" x14ac:dyDescent="0.25">
      <c r="A235">
        <v>138</v>
      </c>
      <c r="B235" t="s">
        <v>266</v>
      </c>
      <c r="C235">
        <v>33</v>
      </c>
      <c r="D235">
        <v>24</v>
      </c>
      <c r="E235">
        <v>9</v>
      </c>
      <c r="F235">
        <v>0.72699999999999998</v>
      </c>
      <c r="G235">
        <v>1.62</v>
      </c>
      <c r="H235">
        <v>-5.44</v>
      </c>
      <c r="I235">
        <v>15</v>
      </c>
      <c r="J235">
        <v>3</v>
      </c>
      <c r="K235">
        <v>11</v>
      </c>
      <c r="L235">
        <v>1</v>
      </c>
      <c r="M235">
        <v>10</v>
      </c>
      <c r="N235">
        <v>7</v>
      </c>
      <c r="O235">
        <v>2574</v>
      </c>
      <c r="P235">
        <v>2283</v>
      </c>
      <c r="R235">
        <v>1345</v>
      </c>
      <c r="S235">
        <v>953</v>
      </c>
      <c r="T235">
        <v>2064</v>
      </c>
      <c r="U235">
        <v>0.46200000000000002</v>
      </c>
      <c r="V235">
        <v>200</v>
      </c>
      <c r="W235">
        <v>634</v>
      </c>
      <c r="X235">
        <v>0.315</v>
      </c>
      <c r="Y235">
        <v>468</v>
      </c>
      <c r="Z235">
        <v>630</v>
      </c>
      <c r="AA235">
        <v>0.74299999999999999</v>
      </c>
      <c r="AB235">
        <v>400</v>
      </c>
      <c r="AC235">
        <v>1310</v>
      </c>
      <c r="AD235">
        <v>451</v>
      </c>
      <c r="AE235">
        <v>245</v>
      </c>
      <c r="AF235">
        <v>138</v>
      </c>
      <c r="AG235">
        <v>440</v>
      </c>
      <c r="AH235">
        <v>552</v>
      </c>
    </row>
    <row r="236" spans="1:34" x14ac:dyDescent="0.25">
      <c r="A236">
        <v>139</v>
      </c>
      <c r="B236" t="s">
        <v>267</v>
      </c>
      <c r="C236">
        <v>32</v>
      </c>
      <c r="D236">
        <v>12</v>
      </c>
      <c r="E236">
        <v>20</v>
      </c>
      <c r="F236">
        <v>0.375</v>
      </c>
      <c r="G236">
        <v>-8.24</v>
      </c>
      <c r="H236">
        <v>-4.71</v>
      </c>
      <c r="I236">
        <v>5</v>
      </c>
      <c r="J236">
        <v>11</v>
      </c>
      <c r="K236">
        <v>5</v>
      </c>
      <c r="L236">
        <v>8</v>
      </c>
      <c r="M236">
        <v>6</v>
      </c>
      <c r="N236">
        <v>11</v>
      </c>
      <c r="O236">
        <v>2385</v>
      </c>
      <c r="P236">
        <v>2402</v>
      </c>
      <c r="R236">
        <v>1285</v>
      </c>
      <c r="S236">
        <v>889</v>
      </c>
      <c r="T236">
        <v>1953</v>
      </c>
      <c r="U236">
        <v>0.45500000000000002</v>
      </c>
      <c r="V236">
        <v>213</v>
      </c>
      <c r="W236">
        <v>645</v>
      </c>
      <c r="X236">
        <v>0.33</v>
      </c>
      <c r="Y236">
        <v>394</v>
      </c>
      <c r="Z236">
        <v>582</v>
      </c>
      <c r="AA236">
        <v>0.67700000000000005</v>
      </c>
      <c r="AB236">
        <v>330</v>
      </c>
      <c r="AC236">
        <v>1163</v>
      </c>
      <c r="AD236">
        <v>456</v>
      </c>
      <c r="AE236">
        <v>213</v>
      </c>
      <c r="AF236">
        <v>166</v>
      </c>
      <c r="AG236">
        <v>463</v>
      </c>
      <c r="AH236">
        <v>523</v>
      </c>
    </row>
    <row r="237" spans="1:34" x14ac:dyDescent="0.25">
      <c r="A237">
        <v>140</v>
      </c>
      <c r="B237" t="s">
        <v>268</v>
      </c>
      <c r="C237">
        <v>33</v>
      </c>
      <c r="D237">
        <v>14</v>
      </c>
      <c r="E237">
        <v>19</v>
      </c>
      <c r="F237">
        <v>0.42399999999999999</v>
      </c>
      <c r="G237">
        <v>-8.51</v>
      </c>
      <c r="H237">
        <v>-4.0599999999999996</v>
      </c>
      <c r="I237">
        <v>6</v>
      </c>
      <c r="J237">
        <v>12</v>
      </c>
      <c r="K237">
        <v>8</v>
      </c>
      <c r="L237">
        <v>6</v>
      </c>
      <c r="M237">
        <v>4</v>
      </c>
      <c r="N237">
        <v>11</v>
      </c>
      <c r="O237">
        <v>2322</v>
      </c>
      <c r="P237">
        <v>2409</v>
      </c>
      <c r="R237">
        <v>1350</v>
      </c>
      <c r="S237">
        <v>821</v>
      </c>
      <c r="T237">
        <v>1860</v>
      </c>
      <c r="U237">
        <v>0.441</v>
      </c>
      <c r="V237">
        <v>243</v>
      </c>
      <c r="W237">
        <v>671</v>
      </c>
      <c r="X237">
        <v>0.36199999999999999</v>
      </c>
      <c r="Y237">
        <v>437</v>
      </c>
      <c r="Z237">
        <v>607</v>
      </c>
      <c r="AA237">
        <v>0.72</v>
      </c>
      <c r="AB237">
        <v>345</v>
      </c>
      <c r="AC237">
        <v>1123</v>
      </c>
      <c r="AD237">
        <v>403</v>
      </c>
      <c r="AE237">
        <v>211</v>
      </c>
      <c r="AF237">
        <v>101</v>
      </c>
      <c r="AG237">
        <v>420</v>
      </c>
      <c r="AH237">
        <v>612</v>
      </c>
    </row>
    <row r="238" spans="1:34" x14ac:dyDescent="0.25">
      <c r="C238" t="s">
        <v>109</v>
      </c>
      <c r="I238" t="s">
        <v>110</v>
      </c>
      <c r="K238" t="s">
        <v>2</v>
      </c>
      <c r="M238" t="s">
        <v>3</v>
      </c>
      <c r="O238" t="s">
        <v>111</v>
      </c>
      <c r="R238" t="s">
        <v>112</v>
      </c>
    </row>
    <row r="239" spans="1:34" x14ac:dyDescent="0.25">
      <c r="A239" t="s">
        <v>55</v>
      </c>
      <c r="B239" t="s">
        <v>113</v>
      </c>
      <c r="C239" t="s">
        <v>51</v>
      </c>
      <c r="D239" t="s">
        <v>1</v>
      </c>
      <c r="E239" t="s">
        <v>0</v>
      </c>
      <c r="F239" t="s">
        <v>114</v>
      </c>
      <c r="G239" t="s">
        <v>70</v>
      </c>
      <c r="H239" t="s">
        <v>115</v>
      </c>
      <c r="I239" t="s">
        <v>1</v>
      </c>
      <c r="J239" t="s">
        <v>0</v>
      </c>
      <c r="K239" t="s">
        <v>1</v>
      </c>
      <c r="L239" t="s">
        <v>0</v>
      </c>
      <c r="M239" t="s">
        <v>1</v>
      </c>
      <c r="N239" t="s">
        <v>0</v>
      </c>
      <c r="O239" t="s">
        <v>116</v>
      </c>
      <c r="P239" t="s">
        <v>117</v>
      </c>
      <c r="R239" t="s">
        <v>56</v>
      </c>
      <c r="S239" t="s">
        <v>118</v>
      </c>
      <c r="T239" t="s">
        <v>119</v>
      </c>
      <c r="U239" t="s">
        <v>120</v>
      </c>
      <c r="V239" t="s">
        <v>121</v>
      </c>
      <c r="W239" t="s">
        <v>122</v>
      </c>
      <c r="X239" t="s">
        <v>123</v>
      </c>
      <c r="Y239" t="s">
        <v>124</v>
      </c>
      <c r="Z239" t="s">
        <v>125</v>
      </c>
      <c r="AA239" t="s">
        <v>126</v>
      </c>
      <c r="AB239" t="s">
        <v>127</v>
      </c>
      <c r="AC239" t="s">
        <v>128</v>
      </c>
      <c r="AD239" t="s">
        <v>129</v>
      </c>
      <c r="AE239" t="s">
        <v>130</v>
      </c>
      <c r="AF239" t="s">
        <v>131</v>
      </c>
      <c r="AG239" t="s">
        <v>132</v>
      </c>
      <c r="AH239" t="s">
        <v>4</v>
      </c>
    </row>
    <row r="240" spans="1:34" x14ac:dyDescent="0.25">
      <c r="A240">
        <v>141</v>
      </c>
      <c r="B240" t="s">
        <v>650</v>
      </c>
      <c r="C240">
        <v>34</v>
      </c>
      <c r="D240">
        <v>25</v>
      </c>
      <c r="E240">
        <v>9</v>
      </c>
      <c r="F240">
        <v>0.73499999999999999</v>
      </c>
      <c r="G240">
        <v>15.36</v>
      </c>
      <c r="H240">
        <v>9.15</v>
      </c>
      <c r="I240">
        <v>14</v>
      </c>
      <c r="J240">
        <v>4</v>
      </c>
      <c r="K240">
        <v>13</v>
      </c>
      <c r="L240">
        <v>2</v>
      </c>
      <c r="M240">
        <v>7</v>
      </c>
      <c r="N240">
        <v>5</v>
      </c>
      <c r="O240">
        <v>2236</v>
      </c>
      <c r="P240">
        <v>2025</v>
      </c>
      <c r="R240">
        <v>1360</v>
      </c>
      <c r="S240">
        <v>806</v>
      </c>
      <c r="T240">
        <v>1877</v>
      </c>
      <c r="U240">
        <v>0.42899999999999999</v>
      </c>
      <c r="V240">
        <v>241</v>
      </c>
      <c r="W240">
        <v>721</v>
      </c>
      <c r="X240">
        <v>0.33400000000000002</v>
      </c>
      <c r="Y240">
        <v>383</v>
      </c>
      <c r="Z240">
        <v>574</v>
      </c>
      <c r="AA240">
        <v>0.66700000000000004</v>
      </c>
      <c r="AB240">
        <v>320</v>
      </c>
      <c r="AC240">
        <v>1134</v>
      </c>
      <c r="AD240">
        <v>464</v>
      </c>
      <c r="AE240">
        <v>256</v>
      </c>
      <c r="AF240">
        <v>76</v>
      </c>
      <c r="AG240">
        <v>385</v>
      </c>
      <c r="AH240">
        <v>550</v>
      </c>
    </row>
    <row r="241" spans="1:34" x14ac:dyDescent="0.25">
      <c r="A241">
        <v>142</v>
      </c>
      <c r="B241" t="s">
        <v>651</v>
      </c>
      <c r="C241">
        <v>36</v>
      </c>
      <c r="D241">
        <v>26</v>
      </c>
      <c r="E241">
        <v>10</v>
      </c>
      <c r="F241">
        <v>0.72199999999999998</v>
      </c>
      <c r="G241">
        <v>18.309999999999999</v>
      </c>
      <c r="H241">
        <v>12.75</v>
      </c>
      <c r="I241">
        <v>12</v>
      </c>
      <c r="J241">
        <v>6</v>
      </c>
      <c r="K241">
        <v>16</v>
      </c>
      <c r="L241">
        <v>0</v>
      </c>
      <c r="M241">
        <v>3</v>
      </c>
      <c r="N241">
        <v>8</v>
      </c>
      <c r="O241">
        <v>2725</v>
      </c>
      <c r="P241">
        <v>2525</v>
      </c>
      <c r="R241">
        <v>1455</v>
      </c>
      <c r="S241">
        <v>989</v>
      </c>
      <c r="T241">
        <v>2128</v>
      </c>
      <c r="U241">
        <v>0.46500000000000002</v>
      </c>
      <c r="V241">
        <v>260</v>
      </c>
      <c r="W241">
        <v>743</v>
      </c>
      <c r="X241">
        <v>0.35</v>
      </c>
      <c r="Y241">
        <v>487</v>
      </c>
      <c r="Z241">
        <v>691</v>
      </c>
      <c r="AA241">
        <v>0.70499999999999996</v>
      </c>
      <c r="AB241">
        <v>374</v>
      </c>
      <c r="AC241">
        <v>1376</v>
      </c>
      <c r="AD241">
        <v>478</v>
      </c>
      <c r="AE241">
        <v>243</v>
      </c>
      <c r="AF241">
        <v>139</v>
      </c>
      <c r="AG241">
        <v>472</v>
      </c>
      <c r="AH241">
        <v>609</v>
      </c>
    </row>
    <row r="242" spans="1:34" x14ac:dyDescent="0.25">
      <c r="A242">
        <v>143</v>
      </c>
      <c r="B242" t="s">
        <v>271</v>
      </c>
      <c r="C242">
        <v>32</v>
      </c>
      <c r="D242">
        <v>6</v>
      </c>
      <c r="E242">
        <v>26</v>
      </c>
      <c r="F242">
        <v>0.188</v>
      </c>
      <c r="G242">
        <v>-16.14</v>
      </c>
      <c r="H242">
        <v>-1.01</v>
      </c>
      <c r="I242">
        <v>3</v>
      </c>
      <c r="J242">
        <v>13</v>
      </c>
      <c r="K242">
        <v>6</v>
      </c>
      <c r="L242">
        <v>8</v>
      </c>
      <c r="M242">
        <v>0</v>
      </c>
      <c r="N242">
        <v>15</v>
      </c>
      <c r="O242">
        <v>2030</v>
      </c>
      <c r="P242">
        <v>2455</v>
      </c>
      <c r="R242">
        <v>1285</v>
      </c>
      <c r="S242">
        <v>742</v>
      </c>
      <c r="T242">
        <v>1945</v>
      </c>
      <c r="U242">
        <v>0.38100000000000001</v>
      </c>
      <c r="V242">
        <v>136</v>
      </c>
      <c r="W242">
        <v>438</v>
      </c>
      <c r="X242">
        <v>0.311</v>
      </c>
      <c r="Y242">
        <v>410</v>
      </c>
      <c r="Z242">
        <v>590</v>
      </c>
      <c r="AA242">
        <v>0.69499999999999995</v>
      </c>
      <c r="AB242">
        <v>372</v>
      </c>
      <c r="AC242">
        <v>1163</v>
      </c>
      <c r="AD242">
        <v>363</v>
      </c>
      <c r="AE242">
        <v>185</v>
      </c>
      <c r="AF242">
        <v>106</v>
      </c>
      <c r="AG242">
        <v>437</v>
      </c>
      <c r="AH242">
        <v>525</v>
      </c>
    </row>
    <row r="243" spans="1:34" x14ac:dyDescent="0.25">
      <c r="A243">
        <v>144</v>
      </c>
      <c r="B243" t="s">
        <v>272</v>
      </c>
      <c r="C243">
        <v>33</v>
      </c>
      <c r="D243">
        <v>22</v>
      </c>
      <c r="E243">
        <v>11</v>
      </c>
      <c r="F243">
        <v>0.66700000000000004</v>
      </c>
      <c r="G243">
        <v>1.31</v>
      </c>
      <c r="H243">
        <v>0.66</v>
      </c>
      <c r="I243">
        <v>11</v>
      </c>
      <c r="J243">
        <v>7</v>
      </c>
      <c r="K243">
        <v>14</v>
      </c>
      <c r="L243">
        <v>3</v>
      </c>
      <c r="M243">
        <v>8</v>
      </c>
      <c r="N243">
        <v>7</v>
      </c>
      <c r="O243">
        <v>2481</v>
      </c>
      <c r="P243">
        <v>2417</v>
      </c>
      <c r="R243">
        <v>1330</v>
      </c>
      <c r="S243">
        <v>878</v>
      </c>
      <c r="T243">
        <v>2032</v>
      </c>
      <c r="U243">
        <v>0.432</v>
      </c>
      <c r="V243">
        <v>261</v>
      </c>
      <c r="W243">
        <v>775</v>
      </c>
      <c r="X243">
        <v>0.33700000000000002</v>
      </c>
      <c r="Y243">
        <v>464</v>
      </c>
      <c r="Z243">
        <v>641</v>
      </c>
      <c r="AA243">
        <v>0.72399999999999998</v>
      </c>
      <c r="AB243">
        <v>412</v>
      </c>
      <c r="AC243">
        <v>1185</v>
      </c>
      <c r="AD243">
        <v>430</v>
      </c>
      <c r="AE243">
        <v>226</v>
      </c>
      <c r="AF243">
        <v>119</v>
      </c>
      <c r="AG243">
        <v>378</v>
      </c>
      <c r="AH243">
        <v>601</v>
      </c>
    </row>
    <row r="244" spans="1:34" x14ac:dyDescent="0.25">
      <c r="A244">
        <v>145</v>
      </c>
      <c r="B244" t="s">
        <v>652</v>
      </c>
      <c r="C244">
        <v>37</v>
      </c>
      <c r="D244">
        <v>30</v>
      </c>
      <c r="E244">
        <v>7</v>
      </c>
      <c r="F244">
        <v>0.81100000000000005</v>
      </c>
      <c r="G244">
        <v>21.43</v>
      </c>
      <c r="H244">
        <v>10.29</v>
      </c>
      <c r="I244">
        <v>15</v>
      </c>
      <c r="J244">
        <v>3</v>
      </c>
      <c r="K244">
        <v>17</v>
      </c>
      <c r="L244">
        <v>1</v>
      </c>
      <c r="M244">
        <v>8</v>
      </c>
      <c r="N244">
        <v>2</v>
      </c>
      <c r="O244">
        <v>2806</v>
      </c>
      <c r="P244">
        <v>2394</v>
      </c>
      <c r="R244">
        <v>1490</v>
      </c>
      <c r="S244">
        <v>978</v>
      </c>
      <c r="T244">
        <v>2050</v>
      </c>
      <c r="U244">
        <v>0.47699999999999998</v>
      </c>
      <c r="V244">
        <v>215</v>
      </c>
      <c r="W244">
        <v>607</v>
      </c>
      <c r="X244">
        <v>0.35399999999999998</v>
      </c>
      <c r="Y244">
        <v>635</v>
      </c>
      <c r="Z244">
        <v>859</v>
      </c>
      <c r="AA244">
        <v>0.73899999999999999</v>
      </c>
      <c r="AB244">
        <v>427</v>
      </c>
      <c r="AC244">
        <v>1429</v>
      </c>
      <c r="AD244">
        <v>501</v>
      </c>
      <c r="AE244">
        <v>220</v>
      </c>
      <c r="AF244">
        <v>176</v>
      </c>
      <c r="AG244">
        <v>466</v>
      </c>
      <c r="AH244">
        <v>600</v>
      </c>
    </row>
    <row r="245" spans="1:34" x14ac:dyDescent="0.25">
      <c r="A245">
        <v>146</v>
      </c>
      <c r="B245" t="s">
        <v>274</v>
      </c>
      <c r="C245">
        <v>31</v>
      </c>
      <c r="D245">
        <v>10</v>
      </c>
      <c r="E245">
        <v>21</v>
      </c>
      <c r="F245">
        <v>0.32300000000000001</v>
      </c>
      <c r="G245">
        <v>-3.59</v>
      </c>
      <c r="H245">
        <v>1.31</v>
      </c>
      <c r="I245">
        <v>8</v>
      </c>
      <c r="J245">
        <v>10</v>
      </c>
      <c r="K245">
        <v>5</v>
      </c>
      <c r="L245">
        <v>9</v>
      </c>
      <c r="M245">
        <v>3</v>
      </c>
      <c r="N245">
        <v>8</v>
      </c>
      <c r="O245">
        <v>2091</v>
      </c>
      <c r="P245">
        <v>2243</v>
      </c>
      <c r="R245">
        <v>1240</v>
      </c>
      <c r="S245">
        <v>719</v>
      </c>
      <c r="T245">
        <v>1798</v>
      </c>
      <c r="U245">
        <v>0.4</v>
      </c>
      <c r="V245">
        <v>259</v>
      </c>
      <c r="W245">
        <v>783</v>
      </c>
      <c r="X245">
        <v>0.33100000000000002</v>
      </c>
      <c r="Y245">
        <v>394</v>
      </c>
      <c r="Z245">
        <v>512</v>
      </c>
      <c r="AA245">
        <v>0.77</v>
      </c>
      <c r="AB245">
        <v>328</v>
      </c>
      <c r="AC245">
        <v>1060</v>
      </c>
      <c r="AD245">
        <v>391</v>
      </c>
      <c r="AE245">
        <v>230</v>
      </c>
      <c r="AF245">
        <v>98</v>
      </c>
      <c r="AG245">
        <v>435</v>
      </c>
      <c r="AH245">
        <v>630</v>
      </c>
    </row>
    <row r="246" spans="1:34" x14ac:dyDescent="0.25">
      <c r="A246">
        <v>147</v>
      </c>
      <c r="B246" t="s">
        <v>275</v>
      </c>
      <c r="C246">
        <v>30</v>
      </c>
      <c r="D246">
        <v>10</v>
      </c>
      <c r="E246">
        <v>20</v>
      </c>
      <c r="F246">
        <v>0.33300000000000002</v>
      </c>
      <c r="G246">
        <v>-11.14</v>
      </c>
      <c r="H246">
        <v>-4.9000000000000004</v>
      </c>
      <c r="I246">
        <v>7</v>
      </c>
      <c r="J246">
        <v>11</v>
      </c>
      <c r="K246">
        <v>4</v>
      </c>
      <c r="L246">
        <v>11</v>
      </c>
      <c r="M246">
        <v>6</v>
      </c>
      <c r="N246">
        <v>9</v>
      </c>
      <c r="O246">
        <v>2209</v>
      </c>
      <c r="P246">
        <v>2349</v>
      </c>
      <c r="R246">
        <v>1220</v>
      </c>
      <c r="S246">
        <v>802</v>
      </c>
      <c r="T246">
        <v>1785</v>
      </c>
      <c r="U246">
        <v>0.44900000000000001</v>
      </c>
      <c r="V246">
        <v>280</v>
      </c>
      <c r="W246">
        <v>736</v>
      </c>
      <c r="X246">
        <v>0.38</v>
      </c>
      <c r="Y246">
        <v>325</v>
      </c>
      <c r="Z246">
        <v>437</v>
      </c>
      <c r="AA246">
        <v>0.74399999999999999</v>
      </c>
      <c r="AB246">
        <v>233</v>
      </c>
      <c r="AC246">
        <v>1001</v>
      </c>
      <c r="AD246">
        <v>419</v>
      </c>
      <c r="AE246">
        <v>156</v>
      </c>
      <c r="AF246">
        <v>125</v>
      </c>
      <c r="AG246">
        <v>402</v>
      </c>
      <c r="AH246">
        <v>515</v>
      </c>
    </row>
    <row r="247" spans="1:34" x14ac:dyDescent="0.25">
      <c r="A247">
        <v>148</v>
      </c>
      <c r="B247" t="s">
        <v>276</v>
      </c>
      <c r="C247">
        <v>33</v>
      </c>
      <c r="D247">
        <v>20</v>
      </c>
      <c r="E247">
        <v>13</v>
      </c>
      <c r="F247">
        <v>0.60599999999999998</v>
      </c>
      <c r="G247">
        <v>-5.94</v>
      </c>
      <c r="H247">
        <v>-7.21</v>
      </c>
      <c r="I247">
        <v>12</v>
      </c>
      <c r="J247">
        <v>6</v>
      </c>
      <c r="K247">
        <v>13</v>
      </c>
      <c r="L247">
        <v>2</v>
      </c>
      <c r="M247">
        <v>6</v>
      </c>
      <c r="N247">
        <v>10</v>
      </c>
      <c r="O247">
        <v>2597</v>
      </c>
      <c r="P247">
        <v>2322</v>
      </c>
      <c r="R247">
        <v>1340</v>
      </c>
      <c r="S247">
        <v>902</v>
      </c>
      <c r="T247">
        <v>1977</v>
      </c>
      <c r="U247">
        <v>0.45600000000000002</v>
      </c>
      <c r="V247">
        <v>228</v>
      </c>
      <c r="W247">
        <v>665</v>
      </c>
      <c r="X247">
        <v>0.34300000000000003</v>
      </c>
      <c r="Y247">
        <v>565</v>
      </c>
      <c r="Z247">
        <v>823</v>
      </c>
      <c r="AA247">
        <v>0.68700000000000006</v>
      </c>
      <c r="AB247">
        <v>446</v>
      </c>
      <c r="AC247">
        <v>1281</v>
      </c>
      <c r="AD247">
        <v>479</v>
      </c>
      <c r="AE247">
        <v>283</v>
      </c>
      <c r="AF247">
        <v>96</v>
      </c>
      <c r="AG247">
        <v>473</v>
      </c>
      <c r="AH247">
        <v>623</v>
      </c>
    </row>
    <row r="248" spans="1:34" x14ac:dyDescent="0.25">
      <c r="A248">
        <v>149</v>
      </c>
      <c r="B248" t="s">
        <v>277</v>
      </c>
      <c r="C248">
        <v>31</v>
      </c>
      <c r="D248">
        <v>20</v>
      </c>
      <c r="E248">
        <v>11</v>
      </c>
      <c r="F248">
        <v>0.64500000000000002</v>
      </c>
      <c r="G248">
        <v>-2.31</v>
      </c>
      <c r="H248">
        <v>-4.4400000000000004</v>
      </c>
      <c r="I248">
        <v>12</v>
      </c>
      <c r="J248">
        <v>6</v>
      </c>
      <c r="K248">
        <v>11</v>
      </c>
      <c r="L248">
        <v>3</v>
      </c>
      <c r="M248">
        <v>9</v>
      </c>
      <c r="N248">
        <v>8</v>
      </c>
      <c r="O248">
        <v>2479</v>
      </c>
      <c r="P248">
        <v>2413</v>
      </c>
      <c r="R248">
        <v>1250</v>
      </c>
      <c r="S248">
        <v>856</v>
      </c>
      <c r="T248">
        <v>1773</v>
      </c>
      <c r="U248">
        <v>0.48299999999999998</v>
      </c>
      <c r="V248">
        <v>287</v>
      </c>
      <c r="W248">
        <v>677</v>
      </c>
      <c r="X248">
        <v>0.42399999999999999</v>
      </c>
      <c r="Y248">
        <v>480</v>
      </c>
      <c r="Z248">
        <v>619</v>
      </c>
      <c r="AA248">
        <v>0.77500000000000002</v>
      </c>
      <c r="AB248">
        <v>232</v>
      </c>
      <c r="AC248">
        <v>1102</v>
      </c>
      <c r="AD248">
        <v>468</v>
      </c>
      <c r="AE248">
        <v>172</v>
      </c>
      <c r="AF248">
        <v>71</v>
      </c>
      <c r="AG248">
        <v>418</v>
      </c>
      <c r="AH248">
        <v>571</v>
      </c>
    </row>
    <row r="249" spans="1:34" x14ac:dyDescent="0.25">
      <c r="A249">
        <v>150</v>
      </c>
      <c r="B249" t="s">
        <v>653</v>
      </c>
      <c r="C249">
        <v>36</v>
      </c>
      <c r="D249">
        <v>29</v>
      </c>
      <c r="E249">
        <v>7</v>
      </c>
      <c r="F249">
        <v>0.80600000000000005</v>
      </c>
      <c r="G249">
        <v>5.3</v>
      </c>
      <c r="H249">
        <v>-3.85</v>
      </c>
      <c r="I249">
        <v>14</v>
      </c>
      <c r="J249">
        <v>2</v>
      </c>
      <c r="K249">
        <v>16</v>
      </c>
      <c r="L249">
        <v>1</v>
      </c>
      <c r="M249">
        <v>11</v>
      </c>
      <c r="N249">
        <v>3</v>
      </c>
      <c r="O249">
        <v>2654</v>
      </c>
      <c r="P249">
        <v>2209</v>
      </c>
      <c r="R249">
        <v>1440</v>
      </c>
      <c r="S249">
        <v>963</v>
      </c>
      <c r="T249">
        <v>1976</v>
      </c>
      <c r="U249">
        <v>0.48699999999999999</v>
      </c>
      <c r="V249">
        <v>322</v>
      </c>
      <c r="W249">
        <v>872</v>
      </c>
      <c r="X249">
        <v>0.36899999999999999</v>
      </c>
      <c r="Y249">
        <v>406</v>
      </c>
      <c r="Z249">
        <v>524</v>
      </c>
      <c r="AA249">
        <v>0.77500000000000002</v>
      </c>
      <c r="AB249">
        <v>270</v>
      </c>
      <c r="AC249">
        <v>1174</v>
      </c>
      <c r="AD249">
        <v>532</v>
      </c>
      <c r="AE249">
        <v>223</v>
      </c>
      <c r="AF249">
        <v>96</v>
      </c>
      <c r="AG249">
        <v>395</v>
      </c>
      <c r="AH249">
        <v>543</v>
      </c>
    </row>
    <row r="250" spans="1:34" x14ac:dyDescent="0.25">
      <c r="A250">
        <v>151</v>
      </c>
      <c r="B250" t="s">
        <v>279</v>
      </c>
      <c r="C250">
        <v>35</v>
      </c>
      <c r="D250">
        <v>28</v>
      </c>
      <c r="E250">
        <v>7</v>
      </c>
      <c r="F250">
        <v>0.8</v>
      </c>
      <c r="G250">
        <v>9.32</v>
      </c>
      <c r="H250">
        <v>-1.95</v>
      </c>
      <c r="I250">
        <v>14</v>
      </c>
      <c r="J250">
        <v>2</v>
      </c>
      <c r="K250">
        <v>14</v>
      </c>
      <c r="L250">
        <v>3</v>
      </c>
      <c r="M250">
        <v>14</v>
      </c>
      <c r="N250">
        <v>4</v>
      </c>
      <c r="O250">
        <v>2939</v>
      </c>
      <c r="P250">
        <v>2452</v>
      </c>
      <c r="R250">
        <v>1400</v>
      </c>
      <c r="S250">
        <v>1026</v>
      </c>
      <c r="T250">
        <v>2111</v>
      </c>
      <c r="U250">
        <v>0.48599999999999999</v>
      </c>
      <c r="V250">
        <v>313</v>
      </c>
      <c r="W250">
        <v>826</v>
      </c>
      <c r="X250">
        <v>0.379</v>
      </c>
      <c r="Y250">
        <v>574</v>
      </c>
      <c r="Z250">
        <v>762</v>
      </c>
      <c r="AA250">
        <v>0.753</v>
      </c>
      <c r="AB250">
        <v>319</v>
      </c>
      <c r="AC250">
        <v>1302</v>
      </c>
      <c r="AD250">
        <v>617</v>
      </c>
      <c r="AE250">
        <v>260</v>
      </c>
      <c r="AF250">
        <v>100</v>
      </c>
      <c r="AG250">
        <v>462</v>
      </c>
      <c r="AH250">
        <v>603</v>
      </c>
    </row>
    <row r="251" spans="1:34" x14ac:dyDescent="0.25">
      <c r="A251">
        <v>152</v>
      </c>
      <c r="B251" t="s">
        <v>280</v>
      </c>
      <c r="C251">
        <v>34</v>
      </c>
      <c r="D251">
        <v>15</v>
      </c>
      <c r="E251">
        <v>19</v>
      </c>
      <c r="F251">
        <v>0.441</v>
      </c>
      <c r="G251">
        <v>-4.55</v>
      </c>
      <c r="H251">
        <v>-0.42</v>
      </c>
      <c r="I251">
        <v>8</v>
      </c>
      <c r="J251">
        <v>8</v>
      </c>
      <c r="K251">
        <v>9</v>
      </c>
      <c r="L251">
        <v>5</v>
      </c>
      <c r="M251">
        <v>4</v>
      </c>
      <c r="N251">
        <v>12</v>
      </c>
      <c r="O251">
        <v>2545</v>
      </c>
      <c r="P251">
        <v>2584</v>
      </c>
      <c r="R251">
        <v>1375</v>
      </c>
      <c r="S251">
        <v>877</v>
      </c>
      <c r="T251">
        <v>2031</v>
      </c>
      <c r="U251">
        <v>0.432</v>
      </c>
      <c r="V251">
        <v>217</v>
      </c>
      <c r="W251">
        <v>630</v>
      </c>
      <c r="X251">
        <v>0.34399999999999997</v>
      </c>
      <c r="Y251">
        <v>574</v>
      </c>
      <c r="Z251">
        <v>831</v>
      </c>
      <c r="AA251">
        <v>0.69099999999999995</v>
      </c>
      <c r="AB251">
        <v>377</v>
      </c>
      <c r="AC251">
        <v>1263</v>
      </c>
      <c r="AD251">
        <v>399</v>
      </c>
      <c r="AE251">
        <v>219</v>
      </c>
      <c r="AF251">
        <v>105</v>
      </c>
      <c r="AG251">
        <v>479</v>
      </c>
      <c r="AH251">
        <v>620</v>
      </c>
    </row>
    <row r="252" spans="1:34" x14ac:dyDescent="0.25">
      <c r="A252">
        <v>153</v>
      </c>
      <c r="B252" t="s">
        <v>281</v>
      </c>
      <c r="C252">
        <v>32</v>
      </c>
      <c r="D252">
        <v>16</v>
      </c>
      <c r="E252">
        <v>16</v>
      </c>
      <c r="F252">
        <v>0.5</v>
      </c>
      <c r="G252">
        <v>-8.9499999999999993</v>
      </c>
      <c r="H252">
        <v>-9.0399999999999991</v>
      </c>
      <c r="I252">
        <v>9</v>
      </c>
      <c r="J252">
        <v>9</v>
      </c>
      <c r="K252">
        <v>8</v>
      </c>
      <c r="L252">
        <v>5</v>
      </c>
      <c r="M252">
        <v>7</v>
      </c>
      <c r="N252">
        <v>9</v>
      </c>
      <c r="O252">
        <v>2373</v>
      </c>
      <c r="P252">
        <v>2337</v>
      </c>
      <c r="R252">
        <v>1285</v>
      </c>
      <c r="S252">
        <v>822</v>
      </c>
      <c r="T252">
        <v>1880</v>
      </c>
      <c r="U252">
        <v>0.437</v>
      </c>
      <c r="V252">
        <v>277</v>
      </c>
      <c r="W252">
        <v>813</v>
      </c>
      <c r="X252">
        <v>0.34100000000000003</v>
      </c>
      <c r="Y252">
        <v>452</v>
      </c>
      <c r="Z252">
        <v>643</v>
      </c>
      <c r="AA252">
        <v>0.70299999999999996</v>
      </c>
      <c r="AB252">
        <v>321</v>
      </c>
      <c r="AC252">
        <v>1196</v>
      </c>
      <c r="AD252">
        <v>430</v>
      </c>
      <c r="AE252">
        <v>218</v>
      </c>
      <c r="AF252">
        <v>157</v>
      </c>
      <c r="AG252">
        <v>471</v>
      </c>
      <c r="AH252">
        <v>610</v>
      </c>
    </row>
    <row r="253" spans="1:34" x14ac:dyDescent="0.25">
      <c r="A253">
        <v>154</v>
      </c>
      <c r="B253" t="s">
        <v>282</v>
      </c>
      <c r="C253">
        <v>34</v>
      </c>
      <c r="D253">
        <v>16</v>
      </c>
      <c r="E253">
        <v>18</v>
      </c>
      <c r="F253">
        <v>0.47099999999999997</v>
      </c>
      <c r="G253">
        <v>-8.41</v>
      </c>
      <c r="H253">
        <v>-6.6</v>
      </c>
      <c r="I253">
        <v>5</v>
      </c>
      <c r="J253">
        <v>11</v>
      </c>
      <c r="K253">
        <v>10</v>
      </c>
      <c r="L253">
        <v>5</v>
      </c>
      <c r="M253">
        <v>5</v>
      </c>
      <c r="N253">
        <v>12</v>
      </c>
      <c r="O253">
        <v>2407</v>
      </c>
      <c r="P253">
        <v>2408</v>
      </c>
      <c r="R253">
        <v>1375</v>
      </c>
      <c r="S253">
        <v>803</v>
      </c>
      <c r="T253">
        <v>1875</v>
      </c>
      <c r="U253">
        <v>0.42799999999999999</v>
      </c>
      <c r="V253">
        <v>333</v>
      </c>
      <c r="W253">
        <v>940</v>
      </c>
      <c r="X253">
        <v>0.35399999999999998</v>
      </c>
      <c r="Y253">
        <v>468</v>
      </c>
      <c r="Z253">
        <v>639</v>
      </c>
      <c r="AA253">
        <v>0.73199999999999998</v>
      </c>
      <c r="AB253">
        <v>284</v>
      </c>
      <c r="AC253">
        <v>1194</v>
      </c>
      <c r="AD253">
        <v>401</v>
      </c>
      <c r="AE253">
        <v>210</v>
      </c>
      <c r="AF253">
        <v>71</v>
      </c>
      <c r="AG253">
        <v>477</v>
      </c>
      <c r="AH253">
        <v>624</v>
      </c>
    </row>
    <row r="254" spans="1:34" x14ac:dyDescent="0.25">
      <c r="A254">
        <v>155</v>
      </c>
      <c r="B254" t="s">
        <v>283</v>
      </c>
      <c r="C254">
        <v>32</v>
      </c>
      <c r="D254">
        <v>19</v>
      </c>
      <c r="E254">
        <v>13</v>
      </c>
      <c r="F254">
        <v>0.59399999999999997</v>
      </c>
      <c r="G254">
        <v>-2.0699999999999998</v>
      </c>
      <c r="H254">
        <v>-1.51</v>
      </c>
      <c r="I254">
        <v>10</v>
      </c>
      <c r="J254">
        <v>8</v>
      </c>
      <c r="K254">
        <v>10</v>
      </c>
      <c r="L254">
        <v>4</v>
      </c>
      <c r="M254">
        <v>7</v>
      </c>
      <c r="N254">
        <v>7</v>
      </c>
      <c r="O254">
        <v>2612</v>
      </c>
      <c r="P254">
        <v>2575</v>
      </c>
      <c r="R254">
        <v>1290</v>
      </c>
      <c r="S254">
        <v>901</v>
      </c>
      <c r="T254">
        <v>2021</v>
      </c>
      <c r="U254">
        <v>0.44600000000000001</v>
      </c>
      <c r="V254">
        <v>283</v>
      </c>
      <c r="W254">
        <v>814</v>
      </c>
      <c r="X254">
        <v>0.34799999999999998</v>
      </c>
      <c r="Y254">
        <v>527</v>
      </c>
      <c r="Z254">
        <v>710</v>
      </c>
      <c r="AA254">
        <v>0.74199999999999999</v>
      </c>
      <c r="AB254">
        <v>363</v>
      </c>
      <c r="AC254">
        <v>1141</v>
      </c>
      <c r="AD254">
        <v>485</v>
      </c>
      <c r="AE254">
        <v>224</v>
      </c>
      <c r="AF254">
        <v>125</v>
      </c>
      <c r="AG254">
        <v>423</v>
      </c>
      <c r="AH254">
        <v>612</v>
      </c>
    </row>
    <row r="255" spans="1:34" x14ac:dyDescent="0.25">
      <c r="A255">
        <v>156</v>
      </c>
      <c r="B255" t="s">
        <v>284</v>
      </c>
      <c r="C255">
        <v>35</v>
      </c>
      <c r="D255">
        <v>19</v>
      </c>
      <c r="E255">
        <v>16</v>
      </c>
      <c r="F255">
        <v>0.54300000000000004</v>
      </c>
      <c r="G255">
        <v>0.8</v>
      </c>
      <c r="H255">
        <v>-1.96</v>
      </c>
      <c r="I255">
        <v>9</v>
      </c>
      <c r="J255">
        <v>9</v>
      </c>
      <c r="K255">
        <v>14</v>
      </c>
      <c r="L255">
        <v>3</v>
      </c>
      <c r="M255">
        <v>4</v>
      </c>
      <c r="N255">
        <v>12</v>
      </c>
      <c r="O255">
        <v>2773</v>
      </c>
      <c r="P255">
        <v>2637</v>
      </c>
      <c r="R255">
        <v>1425</v>
      </c>
      <c r="S255">
        <v>922</v>
      </c>
      <c r="T255">
        <v>2029</v>
      </c>
      <c r="U255">
        <v>0.45400000000000001</v>
      </c>
      <c r="V255">
        <v>353</v>
      </c>
      <c r="W255">
        <v>891</v>
      </c>
      <c r="X255">
        <v>0.39600000000000002</v>
      </c>
      <c r="Y255">
        <v>576</v>
      </c>
      <c r="Z255">
        <v>737</v>
      </c>
      <c r="AA255">
        <v>0.78200000000000003</v>
      </c>
      <c r="AB255">
        <v>317</v>
      </c>
      <c r="AC255">
        <v>1176</v>
      </c>
      <c r="AD255">
        <v>498</v>
      </c>
      <c r="AE255">
        <v>206</v>
      </c>
      <c r="AF255">
        <v>78</v>
      </c>
      <c r="AG255">
        <v>398</v>
      </c>
      <c r="AH255">
        <v>545</v>
      </c>
    </row>
    <row r="256" spans="1:34" x14ac:dyDescent="0.25">
      <c r="A256">
        <v>157</v>
      </c>
      <c r="B256" t="s">
        <v>654</v>
      </c>
      <c r="C256">
        <v>35</v>
      </c>
      <c r="D256">
        <v>28</v>
      </c>
      <c r="E256">
        <v>7</v>
      </c>
      <c r="F256">
        <v>0.8</v>
      </c>
      <c r="G256">
        <v>16.510000000000002</v>
      </c>
      <c r="H256">
        <v>9.16</v>
      </c>
      <c r="I256">
        <v>16</v>
      </c>
      <c r="J256">
        <v>2</v>
      </c>
      <c r="K256">
        <v>15</v>
      </c>
      <c r="L256">
        <v>2</v>
      </c>
      <c r="M256">
        <v>9</v>
      </c>
      <c r="N256">
        <v>1</v>
      </c>
      <c r="O256">
        <v>2815</v>
      </c>
      <c r="P256">
        <v>2558</v>
      </c>
      <c r="R256">
        <v>1435</v>
      </c>
      <c r="S256">
        <v>988</v>
      </c>
      <c r="T256">
        <v>2160</v>
      </c>
      <c r="U256">
        <v>0.45700000000000002</v>
      </c>
      <c r="V256">
        <v>236</v>
      </c>
      <c r="W256">
        <v>739</v>
      </c>
      <c r="X256">
        <v>0.31900000000000001</v>
      </c>
      <c r="Y256">
        <v>603</v>
      </c>
      <c r="Z256">
        <v>802</v>
      </c>
      <c r="AA256">
        <v>0.752</v>
      </c>
      <c r="AB256">
        <v>460</v>
      </c>
      <c r="AC256">
        <v>1355</v>
      </c>
      <c r="AD256">
        <v>452</v>
      </c>
      <c r="AE256">
        <v>308</v>
      </c>
      <c r="AF256">
        <v>148</v>
      </c>
      <c r="AG256">
        <v>452</v>
      </c>
      <c r="AH256">
        <v>634</v>
      </c>
    </row>
    <row r="257" spans="1:34" x14ac:dyDescent="0.25">
      <c r="A257">
        <v>158</v>
      </c>
      <c r="B257" t="s">
        <v>286</v>
      </c>
      <c r="C257">
        <v>33</v>
      </c>
      <c r="D257">
        <v>20</v>
      </c>
      <c r="E257">
        <v>13</v>
      </c>
      <c r="F257">
        <v>0.60599999999999998</v>
      </c>
      <c r="G257">
        <v>0.89</v>
      </c>
      <c r="H257">
        <v>-2.37</v>
      </c>
      <c r="I257">
        <v>9</v>
      </c>
      <c r="J257">
        <v>9</v>
      </c>
      <c r="K257">
        <v>15</v>
      </c>
      <c r="L257">
        <v>1</v>
      </c>
      <c r="M257">
        <v>4</v>
      </c>
      <c r="N257">
        <v>10</v>
      </c>
      <c r="O257">
        <v>2386</v>
      </c>
      <c r="P257">
        <v>2235</v>
      </c>
      <c r="R257">
        <v>1335</v>
      </c>
      <c r="S257">
        <v>840</v>
      </c>
      <c r="T257">
        <v>1928</v>
      </c>
      <c r="U257">
        <v>0.436</v>
      </c>
      <c r="V257">
        <v>253</v>
      </c>
      <c r="W257">
        <v>756</v>
      </c>
      <c r="X257">
        <v>0.33500000000000002</v>
      </c>
      <c r="Y257">
        <v>453</v>
      </c>
      <c r="Z257">
        <v>690</v>
      </c>
      <c r="AA257">
        <v>0.65700000000000003</v>
      </c>
      <c r="AB257">
        <v>368</v>
      </c>
      <c r="AC257">
        <v>1204</v>
      </c>
      <c r="AD257">
        <v>440</v>
      </c>
      <c r="AE257">
        <v>190</v>
      </c>
      <c r="AF257">
        <v>115</v>
      </c>
      <c r="AG257">
        <v>386</v>
      </c>
      <c r="AH257">
        <v>535</v>
      </c>
    </row>
    <row r="258" spans="1:34" x14ac:dyDescent="0.25">
      <c r="A258">
        <v>159</v>
      </c>
      <c r="B258" t="s">
        <v>655</v>
      </c>
      <c r="C258">
        <v>34</v>
      </c>
      <c r="D258">
        <v>20</v>
      </c>
      <c r="E258">
        <v>14</v>
      </c>
      <c r="F258">
        <v>0.58799999999999997</v>
      </c>
      <c r="G258">
        <v>17.309999999999999</v>
      </c>
      <c r="H258">
        <v>11.08</v>
      </c>
      <c r="I258">
        <v>10</v>
      </c>
      <c r="J258">
        <v>8</v>
      </c>
      <c r="K258">
        <v>14</v>
      </c>
      <c r="L258">
        <v>4</v>
      </c>
      <c r="M258">
        <v>5</v>
      </c>
      <c r="N258">
        <v>6</v>
      </c>
      <c r="O258">
        <v>2536</v>
      </c>
      <c r="P258">
        <v>2324</v>
      </c>
      <c r="R258">
        <v>1380</v>
      </c>
      <c r="S258">
        <v>854</v>
      </c>
      <c r="T258">
        <v>1967</v>
      </c>
      <c r="U258">
        <v>0.434</v>
      </c>
      <c r="V258">
        <v>294</v>
      </c>
      <c r="W258">
        <v>860</v>
      </c>
      <c r="X258">
        <v>0.34200000000000003</v>
      </c>
      <c r="Y258">
        <v>534</v>
      </c>
      <c r="Z258">
        <v>687</v>
      </c>
      <c r="AA258">
        <v>0.77700000000000002</v>
      </c>
      <c r="AB258">
        <v>345</v>
      </c>
      <c r="AC258">
        <v>1297</v>
      </c>
      <c r="AD258">
        <v>458</v>
      </c>
      <c r="AE258">
        <v>149</v>
      </c>
      <c r="AF258">
        <v>97</v>
      </c>
      <c r="AG258">
        <v>412</v>
      </c>
      <c r="AH258">
        <v>591</v>
      </c>
    </row>
    <row r="259" spans="1:34" x14ac:dyDescent="0.25">
      <c r="A259">
        <v>160</v>
      </c>
      <c r="B259" t="s">
        <v>288</v>
      </c>
      <c r="C259">
        <v>34</v>
      </c>
      <c r="D259">
        <v>20</v>
      </c>
      <c r="E259">
        <v>14</v>
      </c>
      <c r="F259">
        <v>0.58799999999999997</v>
      </c>
      <c r="G259">
        <v>4.04</v>
      </c>
      <c r="H259">
        <v>-0.12</v>
      </c>
      <c r="I259">
        <v>12</v>
      </c>
      <c r="J259">
        <v>6</v>
      </c>
      <c r="K259">
        <v>13</v>
      </c>
      <c r="L259">
        <v>4</v>
      </c>
      <c r="M259">
        <v>5</v>
      </c>
      <c r="N259">
        <v>7</v>
      </c>
      <c r="O259">
        <v>2231</v>
      </c>
      <c r="P259">
        <v>2066</v>
      </c>
      <c r="R259">
        <v>1360</v>
      </c>
      <c r="S259">
        <v>831</v>
      </c>
      <c r="T259">
        <v>1688</v>
      </c>
      <c r="U259">
        <v>0.49199999999999999</v>
      </c>
      <c r="V259">
        <v>206</v>
      </c>
      <c r="W259">
        <v>564</v>
      </c>
      <c r="X259">
        <v>0.36499999999999999</v>
      </c>
      <c r="Y259">
        <v>363</v>
      </c>
      <c r="Z259">
        <v>545</v>
      </c>
      <c r="AA259">
        <v>0.66600000000000004</v>
      </c>
      <c r="AB259">
        <v>190</v>
      </c>
      <c r="AC259">
        <v>1013</v>
      </c>
      <c r="AD259">
        <v>468</v>
      </c>
      <c r="AE259">
        <v>221</v>
      </c>
      <c r="AF259">
        <v>78</v>
      </c>
      <c r="AG259">
        <v>407</v>
      </c>
      <c r="AH259">
        <v>470</v>
      </c>
    </row>
    <row r="260" spans="1:34" x14ac:dyDescent="0.25">
      <c r="C260" t="s">
        <v>109</v>
      </c>
      <c r="I260" t="s">
        <v>110</v>
      </c>
      <c r="K260" t="s">
        <v>2</v>
      </c>
      <c r="M260" t="s">
        <v>3</v>
      </c>
      <c r="O260" t="s">
        <v>111</v>
      </c>
      <c r="R260" t="s">
        <v>112</v>
      </c>
    </row>
    <row r="261" spans="1:34" x14ac:dyDescent="0.25">
      <c r="A261" t="s">
        <v>55</v>
      </c>
      <c r="B261" t="s">
        <v>113</v>
      </c>
      <c r="C261" t="s">
        <v>51</v>
      </c>
      <c r="D261" t="s">
        <v>1</v>
      </c>
      <c r="E261" t="s">
        <v>0</v>
      </c>
      <c r="F261" t="s">
        <v>114</v>
      </c>
      <c r="G261" t="s">
        <v>70</v>
      </c>
      <c r="H261" t="s">
        <v>115</v>
      </c>
      <c r="I261" t="s">
        <v>1</v>
      </c>
      <c r="J261" t="s">
        <v>0</v>
      </c>
      <c r="K261" t="s">
        <v>1</v>
      </c>
      <c r="L261" t="s">
        <v>0</v>
      </c>
      <c r="M261" t="s">
        <v>1</v>
      </c>
      <c r="N261" t="s">
        <v>0</v>
      </c>
      <c r="O261" t="s">
        <v>116</v>
      </c>
      <c r="P261" t="s">
        <v>117</v>
      </c>
      <c r="R261" t="s">
        <v>56</v>
      </c>
      <c r="S261" t="s">
        <v>118</v>
      </c>
      <c r="T261" t="s">
        <v>119</v>
      </c>
      <c r="U261" t="s">
        <v>120</v>
      </c>
      <c r="V261" t="s">
        <v>121</v>
      </c>
      <c r="W261" t="s">
        <v>122</v>
      </c>
      <c r="X261" t="s">
        <v>123</v>
      </c>
      <c r="Y261" t="s">
        <v>124</v>
      </c>
      <c r="Z261" t="s">
        <v>125</v>
      </c>
      <c r="AA261" t="s">
        <v>126</v>
      </c>
      <c r="AB261" t="s">
        <v>127</v>
      </c>
      <c r="AC261" t="s">
        <v>128</v>
      </c>
      <c r="AD261" t="s">
        <v>129</v>
      </c>
      <c r="AE261" t="s">
        <v>130</v>
      </c>
      <c r="AF261" t="s">
        <v>131</v>
      </c>
      <c r="AG261" t="s">
        <v>132</v>
      </c>
      <c r="AH261" t="s">
        <v>4</v>
      </c>
    </row>
    <row r="262" spans="1:34" x14ac:dyDescent="0.25">
      <c r="A262">
        <v>161</v>
      </c>
      <c r="B262" t="s">
        <v>289</v>
      </c>
      <c r="C262">
        <v>34</v>
      </c>
      <c r="D262">
        <v>22</v>
      </c>
      <c r="E262">
        <v>12</v>
      </c>
      <c r="F262">
        <v>0.64700000000000002</v>
      </c>
      <c r="G262">
        <v>2.94</v>
      </c>
      <c r="H262">
        <v>0.9</v>
      </c>
      <c r="I262">
        <v>8</v>
      </c>
      <c r="J262">
        <v>8</v>
      </c>
      <c r="K262">
        <v>12</v>
      </c>
      <c r="L262">
        <v>4</v>
      </c>
      <c r="M262">
        <v>8</v>
      </c>
      <c r="N262">
        <v>7</v>
      </c>
      <c r="O262">
        <v>2278</v>
      </c>
      <c r="P262">
        <v>2125</v>
      </c>
      <c r="R262">
        <v>1360</v>
      </c>
      <c r="S262">
        <v>817</v>
      </c>
      <c r="T262">
        <v>1800</v>
      </c>
      <c r="U262">
        <v>0.45400000000000001</v>
      </c>
      <c r="V262">
        <v>163</v>
      </c>
      <c r="W262">
        <v>510</v>
      </c>
      <c r="X262">
        <v>0.32</v>
      </c>
      <c r="Y262">
        <v>481</v>
      </c>
      <c r="Z262">
        <v>645</v>
      </c>
      <c r="AA262">
        <v>0.746</v>
      </c>
      <c r="AB262">
        <v>314</v>
      </c>
      <c r="AC262">
        <v>1098</v>
      </c>
      <c r="AD262">
        <v>460</v>
      </c>
      <c r="AE262">
        <v>250</v>
      </c>
      <c r="AF262">
        <v>102</v>
      </c>
      <c r="AG262">
        <v>425</v>
      </c>
      <c r="AH262">
        <v>602</v>
      </c>
    </row>
    <row r="263" spans="1:34" x14ac:dyDescent="0.25">
      <c r="A263">
        <v>162</v>
      </c>
      <c r="B263" t="s">
        <v>290</v>
      </c>
      <c r="C263">
        <v>32</v>
      </c>
      <c r="D263">
        <v>11</v>
      </c>
      <c r="E263">
        <v>21</v>
      </c>
      <c r="F263">
        <v>0.34399999999999997</v>
      </c>
      <c r="G263">
        <v>-9.1</v>
      </c>
      <c r="H263">
        <v>-4.57</v>
      </c>
      <c r="I263">
        <v>7</v>
      </c>
      <c r="J263">
        <v>11</v>
      </c>
      <c r="K263">
        <v>7</v>
      </c>
      <c r="L263">
        <v>5</v>
      </c>
      <c r="M263">
        <v>3</v>
      </c>
      <c r="N263">
        <v>16</v>
      </c>
      <c r="O263">
        <v>2332</v>
      </c>
      <c r="P263">
        <v>2477</v>
      </c>
      <c r="R263">
        <v>1295</v>
      </c>
      <c r="S263">
        <v>842</v>
      </c>
      <c r="T263">
        <v>1836</v>
      </c>
      <c r="U263">
        <v>0.45900000000000002</v>
      </c>
      <c r="V263">
        <v>210</v>
      </c>
      <c r="W263">
        <v>616</v>
      </c>
      <c r="X263">
        <v>0.34100000000000003</v>
      </c>
      <c r="Y263">
        <v>438</v>
      </c>
      <c r="Z263">
        <v>617</v>
      </c>
      <c r="AA263">
        <v>0.71</v>
      </c>
      <c r="AB263">
        <v>292</v>
      </c>
      <c r="AC263">
        <v>997</v>
      </c>
      <c r="AD263">
        <v>448</v>
      </c>
      <c r="AE263">
        <v>278</v>
      </c>
      <c r="AF263">
        <v>73</v>
      </c>
      <c r="AG263">
        <v>444</v>
      </c>
      <c r="AH263">
        <v>573</v>
      </c>
    </row>
    <row r="264" spans="1:34" x14ac:dyDescent="0.25">
      <c r="A264">
        <v>163</v>
      </c>
      <c r="B264" t="s">
        <v>291</v>
      </c>
      <c r="C264">
        <v>32</v>
      </c>
      <c r="D264">
        <v>5</v>
      </c>
      <c r="E264">
        <v>27</v>
      </c>
      <c r="F264">
        <v>0.156</v>
      </c>
      <c r="G264">
        <v>-15.09</v>
      </c>
      <c r="H264">
        <v>-4.18</v>
      </c>
      <c r="I264">
        <v>3</v>
      </c>
      <c r="J264">
        <v>13</v>
      </c>
      <c r="K264">
        <v>3</v>
      </c>
      <c r="L264">
        <v>9</v>
      </c>
      <c r="M264">
        <v>2</v>
      </c>
      <c r="N264">
        <v>18</v>
      </c>
      <c r="O264">
        <v>1988</v>
      </c>
      <c r="P264">
        <v>2271</v>
      </c>
      <c r="R264">
        <v>1310</v>
      </c>
      <c r="S264">
        <v>747</v>
      </c>
      <c r="T264">
        <v>1728</v>
      </c>
      <c r="U264">
        <v>0.432</v>
      </c>
      <c r="V264">
        <v>201</v>
      </c>
      <c r="W264">
        <v>647</v>
      </c>
      <c r="X264">
        <v>0.311</v>
      </c>
      <c r="Y264">
        <v>293</v>
      </c>
      <c r="Z264">
        <v>452</v>
      </c>
      <c r="AA264">
        <v>0.64800000000000002</v>
      </c>
      <c r="AB264">
        <v>280</v>
      </c>
      <c r="AC264">
        <v>1015</v>
      </c>
      <c r="AD264">
        <v>471</v>
      </c>
      <c r="AE264">
        <v>239</v>
      </c>
      <c r="AF264">
        <v>93</v>
      </c>
      <c r="AG264">
        <v>460</v>
      </c>
      <c r="AH264">
        <v>566</v>
      </c>
    </row>
    <row r="265" spans="1:34" x14ac:dyDescent="0.25">
      <c r="A265">
        <v>164</v>
      </c>
      <c r="B265" t="s">
        <v>292</v>
      </c>
      <c r="C265">
        <v>32</v>
      </c>
      <c r="D265">
        <v>11</v>
      </c>
      <c r="E265">
        <v>21</v>
      </c>
      <c r="F265">
        <v>0.34399999999999997</v>
      </c>
      <c r="G265">
        <v>-12.86</v>
      </c>
      <c r="H265">
        <v>-7.3</v>
      </c>
      <c r="I265">
        <v>8</v>
      </c>
      <c r="J265">
        <v>10</v>
      </c>
      <c r="K265">
        <v>4</v>
      </c>
      <c r="L265">
        <v>9</v>
      </c>
      <c r="M265">
        <v>4</v>
      </c>
      <c r="N265">
        <v>11</v>
      </c>
      <c r="O265">
        <v>1833</v>
      </c>
      <c r="P265">
        <v>2011</v>
      </c>
      <c r="R265">
        <v>1285</v>
      </c>
      <c r="S265">
        <v>651</v>
      </c>
      <c r="T265">
        <v>1606</v>
      </c>
      <c r="U265">
        <v>0.40500000000000003</v>
      </c>
      <c r="V265">
        <v>219</v>
      </c>
      <c r="W265">
        <v>659</v>
      </c>
      <c r="X265">
        <v>0.33200000000000002</v>
      </c>
      <c r="Y265">
        <v>312</v>
      </c>
      <c r="Z265">
        <v>534</v>
      </c>
      <c r="AA265">
        <v>0.58399999999999996</v>
      </c>
      <c r="AB265">
        <v>326</v>
      </c>
      <c r="AC265">
        <v>1026</v>
      </c>
      <c r="AD265">
        <v>360</v>
      </c>
      <c r="AE265">
        <v>220</v>
      </c>
      <c r="AF265">
        <v>75</v>
      </c>
      <c r="AG265">
        <v>487</v>
      </c>
      <c r="AH265">
        <v>672</v>
      </c>
    </row>
    <row r="266" spans="1:34" x14ac:dyDescent="0.25">
      <c r="A266">
        <v>165</v>
      </c>
      <c r="B266" t="s">
        <v>293</v>
      </c>
      <c r="C266">
        <v>31</v>
      </c>
      <c r="D266">
        <v>12</v>
      </c>
      <c r="E266">
        <v>19</v>
      </c>
      <c r="F266">
        <v>0.38700000000000001</v>
      </c>
      <c r="G266">
        <v>-9.4700000000000006</v>
      </c>
      <c r="H266">
        <v>-7.5</v>
      </c>
      <c r="I266">
        <v>7</v>
      </c>
      <c r="J266">
        <v>11</v>
      </c>
      <c r="K266">
        <v>4</v>
      </c>
      <c r="L266">
        <v>7</v>
      </c>
      <c r="M266">
        <v>6</v>
      </c>
      <c r="N266">
        <v>11</v>
      </c>
      <c r="O266">
        <v>2086</v>
      </c>
      <c r="P266">
        <v>2147</v>
      </c>
      <c r="R266">
        <v>1250</v>
      </c>
      <c r="S266">
        <v>739</v>
      </c>
      <c r="T266">
        <v>1647</v>
      </c>
      <c r="U266">
        <v>0.44900000000000001</v>
      </c>
      <c r="V266">
        <v>245</v>
      </c>
      <c r="W266">
        <v>675</v>
      </c>
      <c r="X266">
        <v>0.36299999999999999</v>
      </c>
      <c r="Y266">
        <v>363</v>
      </c>
      <c r="Z266">
        <v>530</v>
      </c>
      <c r="AA266">
        <v>0.68500000000000005</v>
      </c>
      <c r="AB266">
        <v>241</v>
      </c>
      <c r="AC266">
        <v>967</v>
      </c>
      <c r="AD266">
        <v>377</v>
      </c>
      <c r="AE266">
        <v>172</v>
      </c>
      <c r="AF266">
        <v>53</v>
      </c>
      <c r="AG266">
        <v>387</v>
      </c>
      <c r="AH266">
        <v>583</v>
      </c>
    </row>
    <row r="267" spans="1:34" x14ac:dyDescent="0.25">
      <c r="A267">
        <v>166</v>
      </c>
      <c r="B267" t="s">
        <v>656</v>
      </c>
      <c r="C267">
        <v>34</v>
      </c>
      <c r="D267">
        <v>24</v>
      </c>
      <c r="E267">
        <v>10</v>
      </c>
      <c r="F267">
        <v>0.70599999999999996</v>
      </c>
      <c r="G267">
        <v>14.84</v>
      </c>
      <c r="H267">
        <v>7.02</v>
      </c>
      <c r="I267">
        <v>12</v>
      </c>
      <c r="J267">
        <v>6</v>
      </c>
      <c r="K267">
        <v>16</v>
      </c>
      <c r="L267">
        <v>3</v>
      </c>
      <c r="M267">
        <v>6</v>
      </c>
      <c r="N267">
        <v>4</v>
      </c>
      <c r="O267">
        <v>2629</v>
      </c>
      <c r="P267">
        <v>2363</v>
      </c>
      <c r="R267">
        <v>1375</v>
      </c>
      <c r="S267">
        <v>893</v>
      </c>
      <c r="T267">
        <v>1969</v>
      </c>
      <c r="U267">
        <v>0.45400000000000001</v>
      </c>
      <c r="V267">
        <v>319</v>
      </c>
      <c r="W267">
        <v>822</v>
      </c>
      <c r="X267">
        <v>0.38800000000000001</v>
      </c>
      <c r="Y267">
        <v>524</v>
      </c>
      <c r="Z267">
        <v>692</v>
      </c>
      <c r="AA267">
        <v>0.75700000000000001</v>
      </c>
      <c r="AB267">
        <v>331</v>
      </c>
      <c r="AC267">
        <v>1291</v>
      </c>
      <c r="AD267">
        <v>456</v>
      </c>
      <c r="AE267">
        <v>168</v>
      </c>
      <c r="AF267">
        <v>146</v>
      </c>
      <c r="AG267">
        <v>467</v>
      </c>
      <c r="AH267">
        <v>635</v>
      </c>
    </row>
    <row r="268" spans="1:34" x14ac:dyDescent="0.25">
      <c r="A268">
        <v>167</v>
      </c>
      <c r="B268" t="s">
        <v>295</v>
      </c>
      <c r="C268">
        <v>35</v>
      </c>
      <c r="D268">
        <v>21</v>
      </c>
      <c r="E268">
        <v>14</v>
      </c>
      <c r="F268">
        <v>0.6</v>
      </c>
      <c r="G268">
        <v>-1.1599999999999999</v>
      </c>
      <c r="H268">
        <v>-0.51</v>
      </c>
      <c r="I268">
        <v>11</v>
      </c>
      <c r="J268">
        <v>7</v>
      </c>
      <c r="K268">
        <v>14</v>
      </c>
      <c r="L268">
        <v>3</v>
      </c>
      <c r="M268">
        <v>6</v>
      </c>
      <c r="N268">
        <v>10</v>
      </c>
      <c r="O268">
        <v>2808</v>
      </c>
      <c r="P268">
        <v>2831</v>
      </c>
      <c r="R268">
        <v>1415</v>
      </c>
      <c r="S268">
        <v>986</v>
      </c>
      <c r="T268">
        <v>2232</v>
      </c>
      <c r="U268">
        <v>0.442</v>
      </c>
      <c r="V268">
        <v>346</v>
      </c>
      <c r="W268">
        <v>1000</v>
      </c>
      <c r="X268">
        <v>0.34599999999999997</v>
      </c>
      <c r="Y268">
        <v>490</v>
      </c>
      <c r="Z268">
        <v>675</v>
      </c>
      <c r="AA268">
        <v>0.72599999999999998</v>
      </c>
      <c r="AB268">
        <v>297</v>
      </c>
      <c r="AC268">
        <v>1162</v>
      </c>
      <c r="AD268">
        <v>504</v>
      </c>
      <c r="AE268">
        <v>323</v>
      </c>
      <c r="AF268">
        <v>153</v>
      </c>
      <c r="AG268">
        <v>433</v>
      </c>
      <c r="AH268">
        <v>631</v>
      </c>
    </row>
    <row r="269" spans="1:34" x14ac:dyDescent="0.25">
      <c r="A269">
        <v>168</v>
      </c>
      <c r="B269" t="s">
        <v>296</v>
      </c>
      <c r="C269">
        <v>34</v>
      </c>
      <c r="D269">
        <v>21</v>
      </c>
      <c r="E269">
        <v>13</v>
      </c>
      <c r="F269">
        <v>0.61799999999999999</v>
      </c>
      <c r="G269">
        <v>-5.82</v>
      </c>
      <c r="H269">
        <v>-5.82</v>
      </c>
      <c r="I269">
        <v>11</v>
      </c>
      <c r="J269">
        <v>5</v>
      </c>
      <c r="K269">
        <v>13</v>
      </c>
      <c r="L269">
        <v>4</v>
      </c>
      <c r="M269">
        <v>6</v>
      </c>
      <c r="N269">
        <v>8</v>
      </c>
      <c r="O269">
        <v>2296</v>
      </c>
      <c r="P269">
        <v>2177</v>
      </c>
      <c r="R269">
        <v>1400</v>
      </c>
      <c r="S269">
        <v>820</v>
      </c>
      <c r="T269">
        <v>1893</v>
      </c>
      <c r="U269">
        <v>0.433</v>
      </c>
      <c r="V269">
        <v>261</v>
      </c>
      <c r="W269">
        <v>807</v>
      </c>
      <c r="X269">
        <v>0.32300000000000001</v>
      </c>
      <c r="Y269">
        <v>395</v>
      </c>
      <c r="Z269">
        <v>572</v>
      </c>
      <c r="AA269">
        <v>0.69099999999999995</v>
      </c>
      <c r="AB269">
        <v>296</v>
      </c>
      <c r="AC269">
        <v>1145</v>
      </c>
      <c r="AD269">
        <v>452</v>
      </c>
      <c r="AE269">
        <v>268</v>
      </c>
      <c r="AF269">
        <v>83</v>
      </c>
      <c r="AG269">
        <v>428</v>
      </c>
      <c r="AH269">
        <v>578</v>
      </c>
    </row>
    <row r="270" spans="1:34" x14ac:dyDescent="0.25">
      <c r="A270">
        <v>169</v>
      </c>
      <c r="B270" t="s">
        <v>297</v>
      </c>
      <c r="C270">
        <v>32</v>
      </c>
      <c r="D270">
        <v>7</v>
      </c>
      <c r="E270">
        <v>25</v>
      </c>
      <c r="F270">
        <v>0.219</v>
      </c>
      <c r="G270">
        <v>-24.2</v>
      </c>
      <c r="H270">
        <v>-7.9</v>
      </c>
      <c r="I270">
        <v>5</v>
      </c>
      <c r="J270">
        <v>11</v>
      </c>
      <c r="K270">
        <v>5</v>
      </c>
      <c r="L270">
        <v>7</v>
      </c>
      <c r="M270">
        <v>2</v>
      </c>
      <c r="N270">
        <v>17</v>
      </c>
      <c r="O270">
        <v>1833</v>
      </c>
      <c r="P270">
        <v>2291</v>
      </c>
      <c r="R270">
        <v>1285</v>
      </c>
      <c r="S270">
        <v>666</v>
      </c>
      <c r="T270">
        <v>1705</v>
      </c>
      <c r="U270">
        <v>0.39100000000000001</v>
      </c>
      <c r="V270">
        <v>172</v>
      </c>
      <c r="W270">
        <v>610</v>
      </c>
      <c r="X270">
        <v>0.28199999999999997</v>
      </c>
      <c r="Y270">
        <v>329</v>
      </c>
      <c r="Z270">
        <v>489</v>
      </c>
      <c r="AA270">
        <v>0.67300000000000004</v>
      </c>
      <c r="AB270">
        <v>264</v>
      </c>
      <c r="AC270">
        <v>990</v>
      </c>
      <c r="AD270">
        <v>361</v>
      </c>
      <c r="AE270">
        <v>186</v>
      </c>
      <c r="AF270">
        <v>70</v>
      </c>
      <c r="AG270">
        <v>431</v>
      </c>
      <c r="AH270">
        <v>575</v>
      </c>
    </row>
    <row r="271" spans="1:34" x14ac:dyDescent="0.25">
      <c r="A271">
        <v>170</v>
      </c>
      <c r="B271" t="s">
        <v>657</v>
      </c>
      <c r="C271">
        <v>34</v>
      </c>
      <c r="D271">
        <v>23</v>
      </c>
      <c r="E271">
        <v>11</v>
      </c>
      <c r="F271">
        <v>0.67600000000000005</v>
      </c>
      <c r="G271">
        <v>16.05</v>
      </c>
      <c r="H271">
        <v>10.14</v>
      </c>
      <c r="I271">
        <v>13</v>
      </c>
      <c r="J271">
        <v>7</v>
      </c>
      <c r="K271">
        <v>15</v>
      </c>
      <c r="L271">
        <v>3</v>
      </c>
      <c r="M271">
        <v>6</v>
      </c>
      <c r="N271">
        <v>5</v>
      </c>
      <c r="O271">
        <v>2429</v>
      </c>
      <c r="P271">
        <v>2228</v>
      </c>
      <c r="R271">
        <v>1360</v>
      </c>
      <c r="S271">
        <v>858</v>
      </c>
      <c r="T271">
        <v>1909</v>
      </c>
      <c r="U271">
        <v>0.44900000000000001</v>
      </c>
      <c r="V271">
        <v>247</v>
      </c>
      <c r="W271">
        <v>707</v>
      </c>
      <c r="X271">
        <v>0.34899999999999998</v>
      </c>
      <c r="Y271">
        <v>466</v>
      </c>
      <c r="Z271">
        <v>627</v>
      </c>
      <c r="AA271">
        <v>0.74299999999999999</v>
      </c>
      <c r="AB271">
        <v>378</v>
      </c>
      <c r="AC271">
        <v>1335</v>
      </c>
      <c r="AD271">
        <v>447</v>
      </c>
      <c r="AE271">
        <v>148</v>
      </c>
      <c r="AF271">
        <v>162</v>
      </c>
      <c r="AG271">
        <v>437</v>
      </c>
      <c r="AH271">
        <v>526</v>
      </c>
    </row>
    <row r="272" spans="1:34" x14ac:dyDescent="0.25">
      <c r="A272">
        <v>171</v>
      </c>
      <c r="B272" t="s">
        <v>299</v>
      </c>
      <c r="C272">
        <v>32</v>
      </c>
      <c r="D272">
        <v>15</v>
      </c>
      <c r="E272">
        <v>17</v>
      </c>
      <c r="F272">
        <v>0.46899999999999997</v>
      </c>
      <c r="G272">
        <v>-8.25</v>
      </c>
      <c r="H272">
        <v>-6.92</v>
      </c>
      <c r="I272">
        <v>7</v>
      </c>
      <c r="J272">
        <v>9</v>
      </c>
      <c r="K272">
        <v>8</v>
      </c>
      <c r="L272">
        <v>5</v>
      </c>
      <c r="M272">
        <v>5</v>
      </c>
      <c r="N272">
        <v>12</v>
      </c>
      <c r="O272">
        <v>2456</v>
      </c>
      <c r="P272">
        <v>2420</v>
      </c>
      <c r="R272">
        <v>1290</v>
      </c>
      <c r="S272">
        <v>875</v>
      </c>
      <c r="T272">
        <v>1852</v>
      </c>
      <c r="U272">
        <v>0.47199999999999998</v>
      </c>
      <c r="V272">
        <v>246</v>
      </c>
      <c r="W272">
        <v>721</v>
      </c>
      <c r="X272">
        <v>0.34100000000000003</v>
      </c>
      <c r="Y272">
        <v>460</v>
      </c>
      <c r="Z272">
        <v>639</v>
      </c>
      <c r="AA272">
        <v>0.72</v>
      </c>
      <c r="AB272">
        <v>293</v>
      </c>
      <c r="AC272">
        <v>1115</v>
      </c>
      <c r="AD272">
        <v>500</v>
      </c>
      <c r="AE272">
        <v>181</v>
      </c>
      <c r="AF272">
        <v>85</v>
      </c>
      <c r="AG272">
        <v>447</v>
      </c>
      <c r="AH272">
        <v>589</v>
      </c>
    </row>
    <row r="273" spans="1:34" x14ac:dyDescent="0.25">
      <c r="A273">
        <v>172</v>
      </c>
      <c r="B273" t="s">
        <v>300</v>
      </c>
      <c r="C273">
        <v>32</v>
      </c>
      <c r="D273">
        <v>11</v>
      </c>
      <c r="E273">
        <v>21</v>
      </c>
      <c r="F273">
        <v>0.34399999999999997</v>
      </c>
      <c r="G273">
        <v>-3.01</v>
      </c>
      <c r="H273">
        <v>-0.16</v>
      </c>
      <c r="I273">
        <v>4</v>
      </c>
      <c r="J273">
        <v>14</v>
      </c>
      <c r="K273">
        <v>9</v>
      </c>
      <c r="L273">
        <v>8</v>
      </c>
      <c r="M273">
        <v>1</v>
      </c>
      <c r="N273">
        <v>11</v>
      </c>
      <c r="O273">
        <v>2263</v>
      </c>
      <c r="P273">
        <v>2354</v>
      </c>
      <c r="R273">
        <v>1290</v>
      </c>
      <c r="S273">
        <v>808</v>
      </c>
      <c r="T273">
        <v>1833</v>
      </c>
      <c r="U273">
        <v>0.441</v>
      </c>
      <c r="V273">
        <v>256</v>
      </c>
      <c r="W273">
        <v>732</v>
      </c>
      <c r="X273">
        <v>0.35</v>
      </c>
      <c r="Y273">
        <v>391</v>
      </c>
      <c r="Z273">
        <v>574</v>
      </c>
      <c r="AA273">
        <v>0.68100000000000005</v>
      </c>
      <c r="AB273">
        <v>342</v>
      </c>
      <c r="AC273">
        <v>1122</v>
      </c>
      <c r="AD273">
        <v>469</v>
      </c>
      <c r="AE273">
        <v>154</v>
      </c>
      <c r="AF273">
        <v>93</v>
      </c>
      <c r="AG273">
        <v>445</v>
      </c>
      <c r="AH273">
        <v>643</v>
      </c>
    </row>
    <row r="274" spans="1:34" x14ac:dyDescent="0.25">
      <c r="A274">
        <v>173</v>
      </c>
      <c r="B274" t="s">
        <v>301</v>
      </c>
      <c r="C274">
        <v>31</v>
      </c>
      <c r="D274">
        <v>9</v>
      </c>
      <c r="E274">
        <v>22</v>
      </c>
      <c r="F274">
        <v>0.28999999999999998</v>
      </c>
      <c r="G274">
        <v>-14.4</v>
      </c>
      <c r="H274">
        <v>-6.14</v>
      </c>
      <c r="I274">
        <v>5</v>
      </c>
      <c r="J274">
        <v>13</v>
      </c>
      <c r="K274">
        <v>7</v>
      </c>
      <c r="L274">
        <v>8</v>
      </c>
      <c r="M274">
        <v>2</v>
      </c>
      <c r="N274">
        <v>14</v>
      </c>
      <c r="O274">
        <v>2149</v>
      </c>
      <c r="P274">
        <v>2303</v>
      </c>
      <c r="R274">
        <v>1245</v>
      </c>
      <c r="S274">
        <v>760</v>
      </c>
      <c r="T274">
        <v>1675</v>
      </c>
      <c r="U274">
        <v>0.45400000000000001</v>
      </c>
      <c r="V274">
        <v>168</v>
      </c>
      <c r="W274">
        <v>547</v>
      </c>
      <c r="X274">
        <v>0.307</v>
      </c>
      <c r="Y274">
        <v>461</v>
      </c>
      <c r="Z274">
        <v>647</v>
      </c>
      <c r="AA274">
        <v>0.71299999999999997</v>
      </c>
      <c r="AB274">
        <v>310</v>
      </c>
      <c r="AC274">
        <v>1054</v>
      </c>
      <c r="AD274">
        <v>429</v>
      </c>
      <c r="AE274">
        <v>146</v>
      </c>
      <c r="AF274">
        <v>97</v>
      </c>
      <c r="AG274">
        <v>450</v>
      </c>
      <c r="AH274">
        <v>467</v>
      </c>
    </row>
    <row r="275" spans="1:34" x14ac:dyDescent="0.25">
      <c r="A275">
        <v>174</v>
      </c>
      <c r="B275" t="s">
        <v>82</v>
      </c>
      <c r="C275">
        <v>36</v>
      </c>
      <c r="D275">
        <v>22</v>
      </c>
      <c r="E275">
        <v>14</v>
      </c>
      <c r="F275">
        <v>0.61099999999999999</v>
      </c>
      <c r="G275">
        <v>10.7</v>
      </c>
      <c r="H275">
        <v>5.09</v>
      </c>
      <c r="I275">
        <v>11</v>
      </c>
      <c r="J275">
        <v>7</v>
      </c>
      <c r="K275">
        <v>17</v>
      </c>
      <c r="L275">
        <v>2</v>
      </c>
      <c r="M275">
        <v>3</v>
      </c>
      <c r="N275">
        <v>8</v>
      </c>
      <c r="O275">
        <v>2882</v>
      </c>
      <c r="P275">
        <v>2680</v>
      </c>
      <c r="R275">
        <v>1450</v>
      </c>
      <c r="S275">
        <v>1013</v>
      </c>
      <c r="T275">
        <v>2241</v>
      </c>
      <c r="U275">
        <v>0.45200000000000001</v>
      </c>
      <c r="V275">
        <v>260</v>
      </c>
      <c r="W275">
        <v>808</v>
      </c>
      <c r="X275">
        <v>0.32200000000000001</v>
      </c>
      <c r="Y275">
        <v>596</v>
      </c>
      <c r="Z275">
        <v>835</v>
      </c>
      <c r="AA275">
        <v>0.71399999999999997</v>
      </c>
      <c r="AB275">
        <v>436</v>
      </c>
      <c r="AC275">
        <v>1361</v>
      </c>
      <c r="AD275">
        <v>553</v>
      </c>
      <c r="AE275">
        <v>288</v>
      </c>
      <c r="AF275">
        <v>144</v>
      </c>
      <c r="AG275">
        <v>538</v>
      </c>
      <c r="AH275">
        <v>738</v>
      </c>
    </row>
    <row r="276" spans="1:34" x14ac:dyDescent="0.25">
      <c r="A276">
        <v>175</v>
      </c>
      <c r="B276" t="s">
        <v>302</v>
      </c>
      <c r="C276">
        <v>31</v>
      </c>
      <c r="D276">
        <v>11</v>
      </c>
      <c r="E276">
        <v>20</v>
      </c>
      <c r="F276">
        <v>0.35499999999999998</v>
      </c>
      <c r="G276">
        <v>-2.85</v>
      </c>
      <c r="H276">
        <v>-0.23</v>
      </c>
      <c r="I276">
        <v>6</v>
      </c>
      <c r="J276">
        <v>12</v>
      </c>
      <c r="K276">
        <v>9</v>
      </c>
      <c r="L276">
        <v>6</v>
      </c>
      <c r="M276">
        <v>2</v>
      </c>
      <c r="N276">
        <v>12</v>
      </c>
      <c r="O276">
        <v>2248</v>
      </c>
      <c r="P276">
        <v>2246</v>
      </c>
      <c r="R276">
        <v>1245</v>
      </c>
      <c r="S276">
        <v>787</v>
      </c>
      <c r="T276">
        <v>1746</v>
      </c>
      <c r="U276">
        <v>0.45100000000000001</v>
      </c>
      <c r="V276">
        <v>228</v>
      </c>
      <c r="W276">
        <v>663</v>
      </c>
      <c r="X276">
        <v>0.34399999999999997</v>
      </c>
      <c r="Y276">
        <v>446</v>
      </c>
      <c r="Z276">
        <v>648</v>
      </c>
      <c r="AA276">
        <v>0.68799999999999994</v>
      </c>
      <c r="AB276">
        <v>307</v>
      </c>
      <c r="AC276">
        <v>1058</v>
      </c>
      <c r="AD276">
        <v>393</v>
      </c>
      <c r="AE276">
        <v>207</v>
      </c>
      <c r="AF276">
        <v>80</v>
      </c>
      <c r="AG276">
        <v>407</v>
      </c>
      <c r="AH276">
        <v>557</v>
      </c>
    </row>
    <row r="277" spans="1:34" x14ac:dyDescent="0.25">
      <c r="A277">
        <v>176</v>
      </c>
      <c r="B277" t="s">
        <v>303</v>
      </c>
      <c r="C277">
        <v>32</v>
      </c>
      <c r="D277">
        <v>14</v>
      </c>
      <c r="E277">
        <v>18</v>
      </c>
      <c r="F277">
        <v>0.438</v>
      </c>
      <c r="G277">
        <v>9.41</v>
      </c>
      <c r="H277">
        <v>8.7200000000000006</v>
      </c>
      <c r="I277">
        <v>5</v>
      </c>
      <c r="J277">
        <v>13</v>
      </c>
      <c r="K277">
        <v>11</v>
      </c>
      <c r="L277">
        <v>5</v>
      </c>
      <c r="M277">
        <v>0</v>
      </c>
      <c r="N277">
        <v>10</v>
      </c>
      <c r="O277">
        <v>2297</v>
      </c>
      <c r="P277">
        <v>2275</v>
      </c>
      <c r="R277">
        <v>1285</v>
      </c>
      <c r="S277">
        <v>805</v>
      </c>
      <c r="T277">
        <v>1849</v>
      </c>
      <c r="U277">
        <v>0.435</v>
      </c>
      <c r="V277">
        <v>268</v>
      </c>
      <c r="W277">
        <v>807</v>
      </c>
      <c r="X277">
        <v>0.33200000000000002</v>
      </c>
      <c r="Y277">
        <v>419</v>
      </c>
      <c r="Z277">
        <v>570</v>
      </c>
      <c r="AA277">
        <v>0.73499999999999999</v>
      </c>
      <c r="AB277">
        <v>291</v>
      </c>
      <c r="AC277">
        <v>1060</v>
      </c>
      <c r="AD277">
        <v>413</v>
      </c>
      <c r="AE277">
        <v>212</v>
      </c>
      <c r="AF277">
        <v>100</v>
      </c>
      <c r="AG277">
        <v>372</v>
      </c>
      <c r="AH277">
        <v>465</v>
      </c>
    </row>
    <row r="278" spans="1:34" x14ac:dyDescent="0.25">
      <c r="A278">
        <v>177</v>
      </c>
      <c r="B278" t="s">
        <v>304</v>
      </c>
      <c r="C278">
        <v>32</v>
      </c>
      <c r="D278">
        <v>15</v>
      </c>
      <c r="E278">
        <v>17</v>
      </c>
      <c r="F278">
        <v>0.46899999999999997</v>
      </c>
      <c r="G278">
        <v>0.82</v>
      </c>
      <c r="H278">
        <v>2.36</v>
      </c>
      <c r="I278">
        <v>7</v>
      </c>
      <c r="J278">
        <v>11</v>
      </c>
      <c r="K278">
        <v>10</v>
      </c>
      <c r="L278">
        <v>5</v>
      </c>
      <c r="M278">
        <v>4</v>
      </c>
      <c r="N278">
        <v>10</v>
      </c>
      <c r="O278">
        <v>2267</v>
      </c>
      <c r="P278">
        <v>2233</v>
      </c>
      <c r="R278">
        <v>1285</v>
      </c>
      <c r="S278">
        <v>777</v>
      </c>
      <c r="T278">
        <v>1846</v>
      </c>
      <c r="U278">
        <v>0.42099999999999999</v>
      </c>
      <c r="V278">
        <v>269</v>
      </c>
      <c r="W278">
        <v>831</v>
      </c>
      <c r="X278">
        <v>0.32400000000000001</v>
      </c>
      <c r="Y278">
        <v>444</v>
      </c>
      <c r="Z278">
        <v>626</v>
      </c>
      <c r="AA278">
        <v>0.70899999999999996</v>
      </c>
      <c r="AB278">
        <v>353</v>
      </c>
      <c r="AC278">
        <v>1190</v>
      </c>
      <c r="AD278">
        <v>349</v>
      </c>
      <c r="AE278">
        <v>193</v>
      </c>
      <c r="AF278">
        <v>88</v>
      </c>
      <c r="AG278">
        <v>413</v>
      </c>
      <c r="AH278">
        <v>581</v>
      </c>
    </row>
    <row r="279" spans="1:34" x14ac:dyDescent="0.25">
      <c r="A279">
        <v>178</v>
      </c>
      <c r="B279" t="s">
        <v>658</v>
      </c>
      <c r="C279">
        <v>38</v>
      </c>
      <c r="D279">
        <v>32</v>
      </c>
      <c r="E279">
        <v>6</v>
      </c>
      <c r="F279">
        <v>0.84199999999999997</v>
      </c>
      <c r="G279">
        <v>25.31</v>
      </c>
      <c r="H279">
        <v>12.13</v>
      </c>
      <c r="I279">
        <v>16</v>
      </c>
      <c r="J279">
        <v>4</v>
      </c>
      <c r="K279">
        <v>15</v>
      </c>
      <c r="L279">
        <v>1</v>
      </c>
      <c r="M279">
        <v>8</v>
      </c>
      <c r="N279">
        <v>4</v>
      </c>
      <c r="O279">
        <v>2974</v>
      </c>
      <c r="P279">
        <v>2473</v>
      </c>
      <c r="R279">
        <v>1530</v>
      </c>
      <c r="S279">
        <v>1056</v>
      </c>
      <c r="T279">
        <v>2183</v>
      </c>
      <c r="U279">
        <v>0.48399999999999999</v>
      </c>
      <c r="V279">
        <v>312</v>
      </c>
      <c r="W279">
        <v>820</v>
      </c>
      <c r="X279">
        <v>0.38</v>
      </c>
      <c r="Y279">
        <v>550</v>
      </c>
      <c r="Z279">
        <v>731</v>
      </c>
      <c r="AA279">
        <v>0.752</v>
      </c>
      <c r="AB279">
        <v>407</v>
      </c>
      <c r="AC279">
        <v>1543</v>
      </c>
      <c r="AD279">
        <v>710</v>
      </c>
      <c r="AE279">
        <v>200</v>
      </c>
      <c r="AF279">
        <v>203</v>
      </c>
      <c r="AG279">
        <v>482</v>
      </c>
      <c r="AH279">
        <v>632</v>
      </c>
    </row>
    <row r="280" spans="1:34" x14ac:dyDescent="0.25">
      <c r="A280">
        <v>179</v>
      </c>
      <c r="B280" t="s">
        <v>659</v>
      </c>
      <c r="C280">
        <v>37</v>
      </c>
      <c r="D280">
        <v>30</v>
      </c>
      <c r="E280">
        <v>7</v>
      </c>
      <c r="F280">
        <v>0.81100000000000005</v>
      </c>
      <c r="G280">
        <v>21.9</v>
      </c>
      <c r="H280">
        <v>10.63</v>
      </c>
      <c r="I280">
        <v>15</v>
      </c>
      <c r="J280">
        <v>5</v>
      </c>
      <c r="K280">
        <v>17</v>
      </c>
      <c r="L280">
        <v>1</v>
      </c>
      <c r="M280">
        <v>7</v>
      </c>
      <c r="N280">
        <v>4</v>
      </c>
      <c r="O280">
        <v>2575</v>
      </c>
      <c r="P280">
        <v>2158</v>
      </c>
      <c r="R280">
        <v>1480</v>
      </c>
      <c r="S280">
        <v>941</v>
      </c>
      <c r="T280">
        <v>2102</v>
      </c>
      <c r="U280">
        <v>0.44800000000000001</v>
      </c>
      <c r="V280">
        <v>287</v>
      </c>
      <c r="W280">
        <v>839</v>
      </c>
      <c r="X280">
        <v>0.34200000000000003</v>
      </c>
      <c r="Y280">
        <v>406</v>
      </c>
      <c r="Z280">
        <v>579</v>
      </c>
      <c r="AA280">
        <v>0.70099999999999996</v>
      </c>
      <c r="AB280">
        <v>299</v>
      </c>
      <c r="AC280">
        <v>1307</v>
      </c>
      <c r="AD280">
        <v>512</v>
      </c>
      <c r="AE280">
        <v>225</v>
      </c>
      <c r="AF280">
        <v>149</v>
      </c>
      <c r="AG280">
        <v>334</v>
      </c>
      <c r="AH280">
        <v>514</v>
      </c>
    </row>
    <row r="281" spans="1:34" x14ac:dyDescent="0.25">
      <c r="A281">
        <v>180</v>
      </c>
      <c r="B281" t="s">
        <v>307</v>
      </c>
      <c r="C281">
        <v>32</v>
      </c>
      <c r="D281">
        <v>11</v>
      </c>
      <c r="E281">
        <v>21</v>
      </c>
      <c r="F281">
        <v>0.34399999999999997</v>
      </c>
      <c r="G281">
        <v>-6.13</v>
      </c>
      <c r="H281">
        <v>1.41</v>
      </c>
      <c r="I281">
        <v>8</v>
      </c>
      <c r="J281">
        <v>10</v>
      </c>
      <c r="K281">
        <v>9</v>
      </c>
      <c r="L281">
        <v>5</v>
      </c>
      <c r="M281">
        <v>2</v>
      </c>
      <c r="N281">
        <v>11</v>
      </c>
      <c r="O281">
        <v>2141</v>
      </c>
      <c r="P281">
        <v>2313</v>
      </c>
      <c r="R281">
        <v>1280</v>
      </c>
      <c r="S281">
        <v>778</v>
      </c>
      <c r="T281">
        <v>1858</v>
      </c>
      <c r="U281">
        <v>0.41899999999999998</v>
      </c>
      <c r="V281">
        <v>212</v>
      </c>
      <c r="W281">
        <v>650</v>
      </c>
      <c r="X281">
        <v>0.32600000000000001</v>
      </c>
      <c r="Y281">
        <v>373</v>
      </c>
      <c r="Z281">
        <v>551</v>
      </c>
      <c r="AA281">
        <v>0.67700000000000005</v>
      </c>
      <c r="AB281">
        <v>382</v>
      </c>
      <c r="AC281">
        <v>1228</v>
      </c>
      <c r="AD281">
        <v>353</v>
      </c>
      <c r="AE281">
        <v>190</v>
      </c>
      <c r="AF281">
        <v>85</v>
      </c>
      <c r="AG281">
        <v>512</v>
      </c>
      <c r="AH281">
        <v>582</v>
      </c>
    </row>
    <row r="282" spans="1:34" x14ac:dyDescent="0.25">
      <c r="C282" t="s">
        <v>109</v>
      </c>
      <c r="I282" t="s">
        <v>110</v>
      </c>
      <c r="K282" t="s">
        <v>2</v>
      </c>
      <c r="M282" t="s">
        <v>3</v>
      </c>
      <c r="O282" t="s">
        <v>111</v>
      </c>
      <c r="R282" t="s">
        <v>112</v>
      </c>
    </row>
    <row r="283" spans="1:34" x14ac:dyDescent="0.25">
      <c r="A283" t="s">
        <v>55</v>
      </c>
      <c r="B283" t="s">
        <v>113</v>
      </c>
      <c r="C283" t="s">
        <v>51</v>
      </c>
      <c r="D283" t="s">
        <v>1</v>
      </c>
      <c r="E283" t="s">
        <v>0</v>
      </c>
      <c r="F283" t="s">
        <v>114</v>
      </c>
      <c r="G283" t="s">
        <v>70</v>
      </c>
      <c r="H283" t="s">
        <v>115</v>
      </c>
      <c r="I283" t="s">
        <v>1</v>
      </c>
      <c r="J283" t="s">
        <v>0</v>
      </c>
      <c r="K283" t="s">
        <v>1</v>
      </c>
      <c r="L283" t="s">
        <v>0</v>
      </c>
      <c r="M283" t="s">
        <v>1</v>
      </c>
      <c r="N283" t="s">
        <v>0</v>
      </c>
      <c r="O283" t="s">
        <v>116</v>
      </c>
      <c r="P283" t="s">
        <v>117</v>
      </c>
      <c r="R283" t="s">
        <v>56</v>
      </c>
      <c r="S283" t="s">
        <v>118</v>
      </c>
      <c r="T283" t="s">
        <v>119</v>
      </c>
      <c r="U283" t="s">
        <v>120</v>
      </c>
      <c r="V283" t="s">
        <v>121</v>
      </c>
      <c r="W283" t="s">
        <v>122</v>
      </c>
      <c r="X283" t="s">
        <v>123</v>
      </c>
      <c r="Y283" t="s">
        <v>124</v>
      </c>
      <c r="Z283" t="s">
        <v>125</v>
      </c>
      <c r="AA283" t="s">
        <v>126</v>
      </c>
      <c r="AB283" t="s">
        <v>127</v>
      </c>
      <c r="AC283" t="s">
        <v>128</v>
      </c>
      <c r="AD283" t="s">
        <v>129</v>
      </c>
      <c r="AE283" t="s">
        <v>130</v>
      </c>
      <c r="AF283" t="s">
        <v>131</v>
      </c>
      <c r="AG283" t="s">
        <v>132</v>
      </c>
      <c r="AH283" t="s">
        <v>4</v>
      </c>
    </row>
    <row r="284" spans="1:34" x14ac:dyDescent="0.25">
      <c r="A284">
        <v>181</v>
      </c>
      <c r="B284" t="s">
        <v>73</v>
      </c>
      <c r="C284">
        <v>31</v>
      </c>
      <c r="D284">
        <v>9</v>
      </c>
      <c r="E284">
        <v>22</v>
      </c>
      <c r="F284">
        <v>0.28999999999999998</v>
      </c>
      <c r="G284">
        <v>-8.76</v>
      </c>
      <c r="H284">
        <v>-2.36</v>
      </c>
      <c r="I284">
        <v>4</v>
      </c>
      <c r="J284">
        <v>14</v>
      </c>
      <c r="K284">
        <v>6</v>
      </c>
      <c r="L284">
        <v>8</v>
      </c>
      <c r="M284">
        <v>3</v>
      </c>
      <c r="N284">
        <v>12</v>
      </c>
      <c r="O284">
        <v>2146</v>
      </c>
      <c r="P284">
        <v>2315</v>
      </c>
      <c r="R284">
        <v>1245</v>
      </c>
      <c r="S284">
        <v>765</v>
      </c>
      <c r="T284">
        <v>1820</v>
      </c>
      <c r="U284">
        <v>0.42</v>
      </c>
      <c r="V284">
        <v>237</v>
      </c>
      <c r="W284">
        <v>692</v>
      </c>
      <c r="X284">
        <v>0.34200000000000003</v>
      </c>
      <c r="Y284">
        <v>379</v>
      </c>
      <c r="Z284">
        <v>508</v>
      </c>
      <c r="AA284">
        <v>0.746</v>
      </c>
      <c r="AB284">
        <v>288</v>
      </c>
      <c r="AC284">
        <v>1095</v>
      </c>
      <c r="AD284">
        <v>355</v>
      </c>
      <c r="AE284">
        <v>145</v>
      </c>
      <c r="AF284">
        <v>94</v>
      </c>
      <c r="AG284">
        <v>382</v>
      </c>
      <c r="AH284">
        <v>579</v>
      </c>
    </row>
    <row r="285" spans="1:34" x14ac:dyDescent="0.25">
      <c r="A285">
        <v>182</v>
      </c>
      <c r="B285" t="s">
        <v>660</v>
      </c>
      <c r="C285">
        <v>36</v>
      </c>
      <c r="D285">
        <v>22</v>
      </c>
      <c r="E285">
        <v>14</v>
      </c>
      <c r="F285">
        <v>0.61099999999999999</v>
      </c>
      <c r="G285">
        <v>12.59</v>
      </c>
      <c r="H285">
        <v>11.34</v>
      </c>
      <c r="I285">
        <v>9</v>
      </c>
      <c r="J285">
        <v>11</v>
      </c>
      <c r="K285">
        <v>14</v>
      </c>
      <c r="L285">
        <v>3</v>
      </c>
      <c r="M285">
        <v>2</v>
      </c>
      <c r="N285">
        <v>9</v>
      </c>
      <c r="O285">
        <v>2543</v>
      </c>
      <c r="P285">
        <v>2498</v>
      </c>
      <c r="R285">
        <v>1445</v>
      </c>
      <c r="S285">
        <v>887</v>
      </c>
      <c r="T285">
        <v>2039</v>
      </c>
      <c r="U285">
        <v>0.435</v>
      </c>
      <c r="V285">
        <v>191</v>
      </c>
      <c r="W285">
        <v>603</v>
      </c>
      <c r="X285">
        <v>0.317</v>
      </c>
      <c r="Y285">
        <v>578</v>
      </c>
      <c r="Z285">
        <v>848</v>
      </c>
      <c r="AA285">
        <v>0.68200000000000005</v>
      </c>
      <c r="AB285">
        <v>402</v>
      </c>
      <c r="AC285">
        <v>1314</v>
      </c>
      <c r="AD285">
        <v>521</v>
      </c>
      <c r="AE285">
        <v>175</v>
      </c>
      <c r="AF285">
        <v>140</v>
      </c>
      <c r="AG285">
        <v>418</v>
      </c>
      <c r="AH285">
        <v>578</v>
      </c>
    </row>
    <row r="286" spans="1:34" x14ac:dyDescent="0.25">
      <c r="A286">
        <v>183</v>
      </c>
      <c r="B286" t="s">
        <v>661</v>
      </c>
      <c r="C286">
        <v>34</v>
      </c>
      <c r="D286">
        <v>23</v>
      </c>
      <c r="E286">
        <v>11</v>
      </c>
      <c r="F286">
        <v>0.67600000000000005</v>
      </c>
      <c r="G286">
        <v>15.96</v>
      </c>
      <c r="H286">
        <v>9.08</v>
      </c>
      <c r="I286">
        <v>10</v>
      </c>
      <c r="J286">
        <v>8</v>
      </c>
      <c r="K286">
        <v>14</v>
      </c>
      <c r="L286">
        <v>3</v>
      </c>
      <c r="M286">
        <v>5</v>
      </c>
      <c r="N286">
        <v>5</v>
      </c>
      <c r="O286">
        <v>2628</v>
      </c>
      <c r="P286">
        <v>2394</v>
      </c>
      <c r="R286">
        <v>1370</v>
      </c>
      <c r="S286">
        <v>936</v>
      </c>
      <c r="T286">
        <v>1981</v>
      </c>
      <c r="U286">
        <v>0.47199999999999998</v>
      </c>
      <c r="V286">
        <v>292</v>
      </c>
      <c r="W286">
        <v>774</v>
      </c>
      <c r="X286">
        <v>0.377</v>
      </c>
      <c r="Y286">
        <v>464</v>
      </c>
      <c r="Z286">
        <v>647</v>
      </c>
      <c r="AA286">
        <v>0.71699999999999997</v>
      </c>
      <c r="AB286">
        <v>393</v>
      </c>
      <c r="AC286">
        <v>1215</v>
      </c>
      <c r="AD286">
        <v>479</v>
      </c>
      <c r="AE286">
        <v>274</v>
      </c>
      <c r="AF286">
        <v>172</v>
      </c>
      <c r="AG286">
        <v>451</v>
      </c>
      <c r="AH286">
        <v>586</v>
      </c>
    </row>
    <row r="287" spans="1:34" x14ac:dyDescent="0.25">
      <c r="A287">
        <v>184</v>
      </c>
      <c r="B287" t="s">
        <v>309</v>
      </c>
      <c r="C287">
        <v>32</v>
      </c>
      <c r="D287">
        <v>6</v>
      </c>
      <c r="E287">
        <v>26</v>
      </c>
      <c r="F287">
        <v>0.188</v>
      </c>
      <c r="G287">
        <v>-22.48</v>
      </c>
      <c r="H287">
        <v>-6.99</v>
      </c>
      <c r="I287">
        <v>4</v>
      </c>
      <c r="J287">
        <v>14</v>
      </c>
      <c r="K287">
        <v>6</v>
      </c>
      <c r="L287">
        <v>6</v>
      </c>
      <c r="M287">
        <v>0</v>
      </c>
      <c r="N287">
        <v>20</v>
      </c>
      <c r="O287">
        <v>2058</v>
      </c>
      <c r="P287">
        <v>2498</v>
      </c>
      <c r="R287">
        <v>1285</v>
      </c>
      <c r="S287">
        <v>730</v>
      </c>
      <c r="T287">
        <v>1923</v>
      </c>
      <c r="U287">
        <v>0.38</v>
      </c>
      <c r="V287">
        <v>172</v>
      </c>
      <c r="W287">
        <v>554</v>
      </c>
      <c r="X287">
        <v>0.31</v>
      </c>
      <c r="Y287">
        <v>426</v>
      </c>
      <c r="Z287">
        <v>647</v>
      </c>
      <c r="AA287">
        <v>0.65800000000000003</v>
      </c>
      <c r="AB287">
        <v>378</v>
      </c>
      <c r="AC287">
        <v>1165</v>
      </c>
      <c r="AD287">
        <v>361</v>
      </c>
      <c r="AE287">
        <v>176</v>
      </c>
      <c r="AF287">
        <v>70</v>
      </c>
      <c r="AG287">
        <v>415</v>
      </c>
      <c r="AH287">
        <v>570</v>
      </c>
    </row>
    <row r="288" spans="1:34" x14ac:dyDescent="0.25">
      <c r="A288">
        <v>185</v>
      </c>
      <c r="B288" t="s">
        <v>662</v>
      </c>
      <c r="C288">
        <v>33</v>
      </c>
      <c r="D288">
        <v>20</v>
      </c>
      <c r="E288">
        <v>13</v>
      </c>
      <c r="F288">
        <v>0.60599999999999998</v>
      </c>
      <c r="G288">
        <v>12.31</v>
      </c>
      <c r="H288">
        <v>8.1300000000000008</v>
      </c>
      <c r="I288">
        <v>10</v>
      </c>
      <c r="J288">
        <v>8</v>
      </c>
      <c r="K288">
        <v>11</v>
      </c>
      <c r="L288">
        <v>5</v>
      </c>
      <c r="M288">
        <v>6</v>
      </c>
      <c r="N288">
        <v>5</v>
      </c>
      <c r="O288">
        <v>2485</v>
      </c>
      <c r="P288">
        <v>2347</v>
      </c>
      <c r="R288">
        <v>1325</v>
      </c>
      <c r="S288">
        <v>876</v>
      </c>
      <c r="T288">
        <v>1906</v>
      </c>
      <c r="U288">
        <v>0.46</v>
      </c>
      <c r="V288">
        <v>272</v>
      </c>
      <c r="W288">
        <v>760</v>
      </c>
      <c r="X288">
        <v>0.35799999999999998</v>
      </c>
      <c r="Y288">
        <v>461</v>
      </c>
      <c r="Z288">
        <v>589</v>
      </c>
      <c r="AA288">
        <v>0.78300000000000003</v>
      </c>
      <c r="AB288">
        <v>322</v>
      </c>
      <c r="AC288">
        <v>1128</v>
      </c>
      <c r="AD288">
        <v>475</v>
      </c>
      <c r="AE288">
        <v>235</v>
      </c>
      <c r="AF288">
        <v>118</v>
      </c>
      <c r="AG288">
        <v>416</v>
      </c>
      <c r="AH288">
        <v>603</v>
      </c>
    </row>
    <row r="289" spans="1:34" x14ac:dyDescent="0.25">
      <c r="A289">
        <v>186</v>
      </c>
      <c r="B289" t="s">
        <v>311</v>
      </c>
      <c r="C289">
        <v>32</v>
      </c>
      <c r="D289">
        <v>11</v>
      </c>
      <c r="E289">
        <v>21</v>
      </c>
      <c r="F289">
        <v>0.34399999999999997</v>
      </c>
      <c r="G289">
        <v>-6.58</v>
      </c>
      <c r="H289">
        <v>-1.52</v>
      </c>
      <c r="I289">
        <v>6</v>
      </c>
      <c r="J289">
        <v>10</v>
      </c>
      <c r="K289">
        <v>8</v>
      </c>
      <c r="L289">
        <v>5</v>
      </c>
      <c r="M289">
        <v>3</v>
      </c>
      <c r="N289">
        <v>13</v>
      </c>
      <c r="O289">
        <v>2220</v>
      </c>
      <c r="P289">
        <v>2341</v>
      </c>
      <c r="R289">
        <v>1290</v>
      </c>
      <c r="S289">
        <v>774</v>
      </c>
      <c r="T289">
        <v>1794</v>
      </c>
      <c r="U289">
        <v>0.43099999999999999</v>
      </c>
      <c r="V289">
        <v>259</v>
      </c>
      <c r="W289">
        <v>728</v>
      </c>
      <c r="X289">
        <v>0.35599999999999998</v>
      </c>
      <c r="Y289">
        <v>413</v>
      </c>
      <c r="Z289">
        <v>590</v>
      </c>
      <c r="AA289">
        <v>0.7</v>
      </c>
      <c r="AB289">
        <v>261</v>
      </c>
      <c r="AC289">
        <v>966</v>
      </c>
      <c r="AD289">
        <v>352</v>
      </c>
      <c r="AE289">
        <v>232</v>
      </c>
      <c r="AF289">
        <v>90</v>
      </c>
      <c r="AG289">
        <v>391</v>
      </c>
      <c r="AH289">
        <v>647</v>
      </c>
    </row>
    <row r="290" spans="1:34" x14ac:dyDescent="0.25">
      <c r="A290">
        <v>187</v>
      </c>
      <c r="B290" t="s">
        <v>312</v>
      </c>
      <c r="C290">
        <v>32</v>
      </c>
      <c r="D290">
        <v>16</v>
      </c>
      <c r="E290">
        <v>16</v>
      </c>
      <c r="F290">
        <v>0.5</v>
      </c>
      <c r="G290">
        <v>-1.1599999999999999</v>
      </c>
      <c r="H290">
        <v>-1</v>
      </c>
      <c r="I290">
        <v>10</v>
      </c>
      <c r="J290">
        <v>8</v>
      </c>
      <c r="K290">
        <v>11</v>
      </c>
      <c r="L290">
        <v>4</v>
      </c>
      <c r="M290">
        <v>5</v>
      </c>
      <c r="N290">
        <v>9</v>
      </c>
      <c r="O290">
        <v>2206</v>
      </c>
      <c r="P290">
        <v>2157</v>
      </c>
      <c r="R290">
        <v>1285</v>
      </c>
      <c r="S290">
        <v>774</v>
      </c>
      <c r="T290">
        <v>1714</v>
      </c>
      <c r="U290">
        <v>0.45200000000000001</v>
      </c>
      <c r="V290">
        <v>224</v>
      </c>
      <c r="W290">
        <v>649</v>
      </c>
      <c r="X290">
        <v>0.34499999999999997</v>
      </c>
      <c r="Y290">
        <v>434</v>
      </c>
      <c r="Z290">
        <v>627</v>
      </c>
      <c r="AA290">
        <v>0.69199999999999995</v>
      </c>
      <c r="AB290">
        <v>270</v>
      </c>
      <c r="AC290">
        <v>1000</v>
      </c>
      <c r="AD290">
        <v>354</v>
      </c>
      <c r="AE290">
        <v>221</v>
      </c>
      <c r="AF290">
        <v>127</v>
      </c>
      <c r="AG290">
        <v>385</v>
      </c>
      <c r="AH290">
        <v>540</v>
      </c>
    </row>
    <row r="291" spans="1:34" x14ac:dyDescent="0.25">
      <c r="A291">
        <v>188</v>
      </c>
      <c r="B291" t="s">
        <v>313</v>
      </c>
      <c r="C291">
        <v>32</v>
      </c>
      <c r="D291">
        <v>15</v>
      </c>
      <c r="E291">
        <v>17</v>
      </c>
      <c r="F291">
        <v>0.46899999999999997</v>
      </c>
      <c r="G291">
        <v>8.6</v>
      </c>
      <c r="H291">
        <v>9.16</v>
      </c>
      <c r="I291">
        <v>5</v>
      </c>
      <c r="J291">
        <v>13</v>
      </c>
      <c r="K291">
        <v>9</v>
      </c>
      <c r="L291">
        <v>7</v>
      </c>
      <c r="M291">
        <v>2</v>
      </c>
      <c r="N291">
        <v>8</v>
      </c>
      <c r="O291">
        <v>2150</v>
      </c>
      <c r="P291">
        <v>2168</v>
      </c>
      <c r="R291">
        <v>1290</v>
      </c>
      <c r="S291">
        <v>758</v>
      </c>
      <c r="T291">
        <v>1764</v>
      </c>
      <c r="U291">
        <v>0.43</v>
      </c>
      <c r="V291">
        <v>264</v>
      </c>
      <c r="W291">
        <v>727</v>
      </c>
      <c r="X291">
        <v>0.36299999999999999</v>
      </c>
      <c r="Y291">
        <v>370</v>
      </c>
      <c r="Z291">
        <v>526</v>
      </c>
      <c r="AA291">
        <v>0.70299999999999996</v>
      </c>
      <c r="AB291">
        <v>345</v>
      </c>
      <c r="AC291">
        <v>1130</v>
      </c>
      <c r="AD291">
        <v>354</v>
      </c>
      <c r="AE291">
        <v>149</v>
      </c>
      <c r="AF291">
        <v>53</v>
      </c>
      <c r="AG291">
        <v>448</v>
      </c>
      <c r="AH291">
        <v>625</v>
      </c>
    </row>
    <row r="292" spans="1:34" x14ac:dyDescent="0.25">
      <c r="A292">
        <v>189</v>
      </c>
      <c r="B292" t="s">
        <v>314</v>
      </c>
      <c r="C292">
        <v>35</v>
      </c>
      <c r="D292">
        <v>14</v>
      </c>
      <c r="E292">
        <v>21</v>
      </c>
      <c r="F292">
        <v>0.4</v>
      </c>
      <c r="G292">
        <v>-10.64</v>
      </c>
      <c r="H292">
        <v>-4.8099999999999996</v>
      </c>
      <c r="I292">
        <v>10</v>
      </c>
      <c r="J292">
        <v>8</v>
      </c>
      <c r="K292">
        <v>6</v>
      </c>
      <c r="L292">
        <v>6</v>
      </c>
      <c r="M292">
        <v>5</v>
      </c>
      <c r="N292">
        <v>11</v>
      </c>
      <c r="O292">
        <v>2286</v>
      </c>
      <c r="P292">
        <v>2490</v>
      </c>
      <c r="R292">
        <v>1420</v>
      </c>
      <c r="S292">
        <v>794</v>
      </c>
      <c r="T292">
        <v>1915</v>
      </c>
      <c r="U292">
        <v>0.41499999999999998</v>
      </c>
      <c r="V292">
        <v>168</v>
      </c>
      <c r="W292">
        <v>565</v>
      </c>
      <c r="X292">
        <v>0.29699999999999999</v>
      </c>
      <c r="Y292">
        <v>530</v>
      </c>
      <c r="Z292">
        <v>772</v>
      </c>
      <c r="AA292">
        <v>0.68700000000000006</v>
      </c>
      <c r="AB292">
        <v>360</v>
      </c>
      <c r="AC292">
        <v>1224</v>
      </c>
      <c r="AD292">
        <v>379</v>
      </c>
      <c r="AE292">
        <v>237</v>
      </c>
      <c r="AF292">
        <v>101</v>
      </c>
      <c r="AG292">
        <v>502</v>
      </c>
      <c r="AH292">
        <v>697</v>
      </c>
    </row>
    <row r="293" spans="1:34" x14ac:dyDescent="0.25">
      <c r="A293">
        <v>190</v>
      </c>
      <c r="B293" t="s">
        <v>315</v>
      </c>
      <c r="C293">
        <v>32</v>
      </c>
      <c r="D293">
        <v>15</v>
      </c>
      <c r="E293">
        <v>17</v>
      </c>
      <c r="F293">
        <v>0.46899999999999997</v>
      </c>
      <c r="G293">
        <v>-7.88</v>
      </c>
      <c r="H293">
        <v>-5.78</v>
      </c>
      <c r="I293">
        <v>11</v>
      </c>
      <c r="J293">
        <v>9</v>
      </c>
      <c r="K293">
        <v>9</v>
      </c>
      <c r="L293">
        <v>4</v>
      </c>
      <c r="M293">
        <v>4</v>
      </c>
      <c r="N293">
        <v>12</v>
      </c>
      <c r="O293">
        <v>2502</v>
      </c>
      <c r="P293">
        <v>2552</v>
      </c>
      <c r="R293">
        <v>1280</v>
      </c>
      <c r="S293">
        <v>858</v>
      </c>
      <c r="T293">
        <v>1882</v>
      </c>
      <c r="U293">
        <v>0.45600000000000002</v>
      </c>
      <c r="V293">
        <v>306</v>
      </c>
      <c r="W293">
        <v>818</v>
      </c>
      <c r="X293">
        <v>0.374</v>
      </c>
      <c r="Y293">
        <v>480</v>
      </c>
      <c r="Z293">
        <v>651</v>
      </c>
      <c r="AA293">
        <v>0.73699999999999999</v>
      </c>
      <c r="AB293">
        <v>292</v>
      </c>
      <c r="AC293">
        <v>1083</v>
      </c>
      <c r="AD293">
        <v>491</v>
      </c>
      <c r="AE293">
        <v>169</v>
      </c>
      <c r="AF293">
        <v>46</v>
      </c>
      <c r="AG293">
        <v>394</v>
      </c>
      <c r="AH293">
        <v>567</v>
      </c>
    </row>
    <row r="294" spans="1:34" x14ac:dyDescent="0.25">
      <c r="A294">
        <v>191</v>
      </c>
      <c r="B294" t="s">
        <v>663</v>
      </c>
      <c r="C294">
        <v>35</v>
      </c>
      <c r="D294">
        <v>26</v>
      </c>
      <c r="E294">
        <v>9</v>
      </c>
      <c r="F294">
        <v>0.74299999999999999</v>
      </c>
      <c r="G294">
        <v>1.52</v>
      </c>
      <c r="H294">
        <v>-5.0199999999999996</v>
      </c>
      <c r="I294">
        <v>16</v>
      </c>
      <c r="J294">
        <v>4</v>
      </c>
      <c r="K294">
        <v>12</v>
      </c>
      <c r="L294">
        <v>2</v>
      </c>
      <c r="M294">
        <v>9</v>
      </c>
      <c r="N294">
        <v>5</v>
      </c>
      <c r="O294">
        <v>2665</v>
      </c>
      <c r="P294">
        <v>2397</v>
      </c>
      <c r="R294">
        <v>1405</v>
      </c>
      <c r="S294">
        <v>973</v>
      </c>
      <c r="T294">
        <v>1979</v>
      </c>
      <c r="U294">
        <v>0.49199999999999999</v>
      </c>
      <c r="V294">
        <v>288</v>
      </c>
      <c r="W294">
        <v>762</v>
      </c>
      <c r="X294">
        <v>0.378</v>
      </c>
      <c r="Y294">
        <v>431</v>
      </c>
      <c r="Z294">
        <v>625</v>
      </c>
      <c r="AA294">
        <v>0.69</v>
      </c>
      <c r="AB294">
        <v>293</v>
      </c>
      <c r="AC294">
        <v>1172</v>
      </c>
      <c r="AD294">
        <v>508</v>
      </c>
      <c r="AE294">
        <v>230</v>
      </c>
      <c r="AF294">
        <v>104</v>
      </c>
      <c r="AG294">
        <v>416</v>
      </c>
      <c r="AH294">
        <v>656</v>
      </c>
    </row>
    <row r="295" spans="1:34" x14ac:dyDescent="0.25">
      <c r="A295">
        <v>192</v>
      </c>
      <c r="B295" t="s">
        <v>317</v>
      </c>
      <c r="C295">
        <v>33</v>
      </c>
      <c r="D295">
        <v>13</v>
      </c>
      <c r="E295">
        <v>20</v>
      </c>
      <c r="F295">
        <v>0.39400000000000002</v>
      </c>
      <c r="G295">
        <v>-7.69</v>
      </c>
      <c r="H295">
        <v>-1.72</v>
      </c>
      <c r="I295">
        <v>8</v>
      </c>
      <c r="J295">
        <v>10</v>
      </c>
      <c r="K295">
        <v>7</v>
      </c>
      <c r="L295">
        <v>7</v>
      </c>
      <c r="M295">
        <v>4</v>
      </c>
      <c r="N295">
        <v>11</v>
      </c>
      <c r="O295">
        <v>2431</v>
      </c>
      <c r="P295">
        <v>2543</v>
      </c>
      <c r="R295">
        <v>1335</v>
      </c>
      <c r="S295">
        <v>855</v>
      </c>
      <c r="T295">
        <v>1993</v>
      </c>
      <c r="U295">
        <v>0.42899999999999999</v>
      </c>
      <c r="V295">
        <v>260</v>
      </c>
      <c r="W295">
        <v>762</v>
      </c>
      <c r="X295">
        <v>0.34100000000000003</v>
      </c>
      <c r="Y295">
        <v>461</v>
      </c>
      <c r="Z295">
        <v>654</v>
      </c>
      <c r="AA295">
        <v>0.70499999999999996</v>
      </c>
      <c r="AB295">
        <v>357</v>
      </c>
      <c r="AC295">
        <v>1177</v>
      </c>
      <c r="AD295">
        <v>440</v>
      </c>
      <c r="AE295">
        <v>186</v>
      </c>
      <c r="AF295">
        <v>137</v>
      </c>
      <c r="AG295">
        <v>402</v>
      </c>
      <c r="AH295">
        <v>561</v>
      </c>
    </row>
    <row r="296" spans="1:34" x14ac:dyDescent="0.25">
      <c r="A296">
        <v>193</v>
      </c>
      <c r="B296" t="s">
        <v>318</v>
      </c>
      <c r="C296">
        <v>30</v>
      </c>
      <c r="D296">
        <v>9</v>
      </c>
      <c r="E296">
        <v>21</v>
      </c>
      <c r="F296">
        <v>0.3</v>
      </c>
      <c r="G296">
        <v>-16.03</v>
      </c>
      <c r="H296">
        <v>-10.67</v>
      </c>
      <c r="I296">
        <v>4</v>
      </c>
      <c r="J296">
        <v>12</v>
      </c>
      <c r="K296">
        <v>6</v>
      </c>
      <c r="L296">
        <v>7</v>
      </c>
      <c r="M296">
        <v>2</v>
      </c>
      <c r="N296">
        <v>13</v>
      </c>
      <c r="O296">
        <v>2159</v>
      </c>
      <c r="P296">
        <v>2304</v>
      </c>
      <c r="R296">
        <v>1210</v>
      </c>
      <c r="S296">
        <v>757</v>
      </c>
      <c r="T296">
        <v>1919</v>
      </c>
      <c r="U296">
        <v>0.39400000000000002</v>
      </c>
      <c r="V296">
        <v>168</v>
      </c>
      <c r="W296">
        <v>521</v>
      </c>
      <c r="X296">
        <v>0.32200000000000001</v>
      </c>
      <c r="Y296">
        <v>477</v>
      </c>
      <c r="Z296">
        <v>669</v>
      </c>
      <c r="AA296">
        <v>0.71299999999999997</v>
      </c>
      <c r="AB296">
        <v>397</v>
      </c>
      <c r="AC296">
        <v>1078</v>
      </c>
      <c r="AD296">
        <v>358</v>
      </c>
      <c r="AE296">
        <v>230</v>
      </c>
      <c r="AF296">
        <v>48</v>
      </c>
      <c r="AG296">
        <v>401</v>
      </c>
      <c r="AH296">
        <v>614</v>
      </c>
    </row>
    <row r="297" spans="1:34" x14ac:dyDescent="0.25">
      <c r="A297">
        <v>194</v>
      </c>
      <c r="B297" t="s">
        <v>319</v>
      </c>
      <c r="C297">
        <v>31</v>
      </c>
      <c r="D297">
        <v>9</v>
      </c>
      <c r="E297">
        <v>22</v>
      </c>
      <c r="F297">
        <v>0.28999999999999998</v>
      </c>
      <c r="G297">
        <v>-14.55</v>
      </c>
      <c r="H297">
        <v>-6</v>
      </c>
      <c r="I297">
        <v>6</v>
      </c>
      <c r="J297">
        <v>12</v>
      </c>
      <c r="K297">
        <v>4</v>
      </c>
      <c r="L297">
        <v>9</v>
      </c>
      <c r="M297">
        <v>5</v>
      </c>
      <c r="N297">
        <v>13</v>
      </c>
      <c r="O297">
        <v>2092</v>
      </c>
      <c r="P297">
        <v>2286</v>
      </c>
      <c r="R297">
        <v>1240</v>
      </c>
      <c r="S297">
        <v>733</v>
      </c>
      <c r="T297">
        <v>1755</v>
      </c>
      <c r="U297">
        <v>0.41799999999999998</v>
      </c>
      <c r="V297">
        <v>223</v>
      </c>
      <c r="W297">
        <v>723</v>
      </c>
      <c r="X297">
        <v>0.308</v>
      </c>
      <c r="Y297">
        <v>403</v>
      </c>
      <c r="Z297">
        <v>594</v>
      </c>
      <c r="AA297">
        <v>0.67800000000000005</v>
      </c>
      <c r="AB297">
        <v>293</v>
      </c>
      <c r="AC297">
        <v>1036</v>
      </c>
      <c r="AD297">
        <v>354</v>
      </c>
      <c r="AE297">
        <v>146</v>
      </c>
      <c r="AF297">
        <v>107</v>
      </c>
      <c r="AG297">
        <v>410</v>
      </c>
      <c r="AH297">
        <v>576</v>
      </c>
    </row>
    <row r="298" spans="1:34" x14ac:dyDescent="0.25">
      <c r="A298">
        <v>195</v>
      </c>
      <c r="B298" t="s">
        <v>664</v>
      </c>
      <c r="C298">
        <v>33</v>
      </c>
      <c r="D298">
        <v>28</v>
      </c>
      <c r="E298">
        <v>5</v>
      </c>
      <c r="F298">
        <v>0.84799999999999998</v>
      </c>
      <c r="G298">
        <v>8.98</v>
      </c>
      <c r="H298">
        <v>-3.09</v>
      </c>
      <c r="I298">
        <v>16</v>
      </c>
      <c r="J298">
        <v>2</v>
      </c>
      <c r="K298">
        <v>15</v>
      </c>
      <c r="L298">
        <v>1</v>
      </c>
      <c r="M298">
        <v>10</v>
      </c>
      <c r="N298">
        <v>3</v>
      </c>
      <c r="O298">
        <v>2727</v>
      </c>
      <c r="P298">
        <v>2255</v>
      </c>
      <c r="R298">
        <v>1320</v>
      </c>
      <c r="S298">
        <v>988</v>
      </c>
      <c r="T298">
        <v>2007</v>
      </c>
      <c r="U298">
        <v>0.49199999999999999</v>
      </c>
      <c r="V298">
        <v>258</v>
      </c>
      <c r="W298">
        <v>731</v>
      </c>
      <c r="X298">
        <v>0.35299999999999998</v>
      </c>
      <c r="Y298">
        <v>493</v>
      </c>
      <c r="Z298">
        <v>674</v>
      </c>
      <c r="AA298">
        <v>0.73099999999999998</v>
      </c>
      <c r="AB298">
        <v>351</v>
      </c>
      <c r="AC298">
        <v>1247</v>
      </c>
      <c r="AD298">
        <v>591</v>
      </c>
      <c r="AE298">
        <v>249</v>
      </c>
      <c r="AF298">
        <v>149</v>
      </c>
      <c r="AG298">
        <v>401</v>
      </c>
      <c r="AH298">
        <v>527</v>
      </c>
    </row>
    <row r="299" spans="1:34" x14ac:dyDescent="0.25">
      <c r="A299">
        <v>196</v>
      </c>
      <c r="B299" t="s">
        <v>321</v>
      </c>
      <c r="C299">
        <v>31</v>
      </c>
      <c r="D299">
        <v>12</v>
      </c>
      <c r="E299">
        <v>19</v>
      </c>
      <c r="F299">
        <v>0.38700000000000001</v>
      </c>
      <c r="G299">
        <v>-10.07</v>
      </c>
      <c r="H299">
        <v>-3.97</v>
      </c>
      <c r="I299">
        <v>8</v>
      </c>
      <c r="J299">
        <v>10</v>
      </c>
      <c r="K299">
        <v>8</v>
      </c>
      <c r="L299">
        <v>6</v>
      </c>
      <c r="M299">
        <v>4</v>
      </c>
      <c r="N299">
        <v>13</v>
      </c>
      <c r="O299">
        <v>2061</v>
      </c>
      <c r="P299">
        <v>2250</v>
      </c>
      <c r="R299">
        <v>1240</v>
      </c>
      <c r="S299">
        <v>732</v>
      </c>
      <c r="T299">
        <v>1786</v>
      </c>
      <c r="U299">
        <v>0.41</v>
      </c>
      <c r="V299">
        <v>208</v>
      </c>
      <c r="W299">
        <v>656</v>
      </c>
      <c r="X299">
        <v>0.317</v>
      </c>
      <c r="Y299">
        <v>389</v>
      </c>
      <c r="Z299">
        <v>544</v>
      </c>
      <c r="AA299">
        <v>0.71499999999999997</v>
      </c>
      <c r="AB299">
        <v>359</v>
      </c>
      <c r="AC299">
        <v>1160</v>
      </c>
      <c r="AD299">
        <v>399</v>
      </c>
      <c r="AE299">
        <v>167</v>
      </c>
      <c r="AF299">
        <v>58</v>
      </c>
      <c r="AG299">
        <v>437</v>
      </c>
      <c r="AH299">
        <v>534</v>
      </c>
    </row>
    <row r="300" spans="1:34" x14ac:dyDescent="0.25">
      <c r="A300">
        <v>197</v>
      </c>
      <c r="B300" t="s">
        <v>322</v>
      </c>
      <c r="C300">
        <v>32</v>
      </c>
      <c r="D300">
        <v>21</v>
      </c>
      <c r="E300">
        <v>11</v>
      </c>
      <c r="F300">
        <v>0.65600000000000003</v>
      </c>
      <c r="G300">
        <v>-2.2999999999999998</v>
      </c>
      <c r="H300">
        <v>-3.36</v>
      </c>
      <c r="I300">
        <v>13</v>
      </c>
      <c r="J300">
        <v>3</v>
      </c>
      <c r="K300">
        <v>10</v>
      </c>
      <c r="L300">
        <v>2</v>
      </c>
      <c r="M300">
        <v>9</v>
      </c>
      <c r="N300">
        <v>8</v>
      </c>
      <c r="O300">
        <v>2523</v>
      </c>
      <c r="P300">
        <v>2454</v>
      </c>
      <c r="R300">
        <v>1290</v>
      </c>
      <c r="S300">
        <v>950</v>
      </c>
      <c r="T300">
        <v>1998</v>
      </c>
      <c r="U300">
        <v>0.47499999999999998</v>
      </c>
      <c r="V300">
        <v>282</v>
      </c>
      <c r="W300">
        <v>719</v>
      </c>
      <c r="X300">
        <v>0.39200000000000002</v>
      </c>
      <c r="Y300">
        <v>341</v>
      </c>
      <c r="Z300">
        <v>473</v>
      </c>
      <c r="AA300">
        <v>0.72099999999999997</v>
      </c>
      <c r="AB300">
        <v>273</v>
      </c>
      <c r="AC300">
        <v>1047</v>
      </c>
      <c r="AD300">
        <v>409</v>
      </c>
      <c r="AE300">
        <v>180</v>
      </c>
      <c r="AF300">
        <v>61</v>
      </c>
      <c r="AG300">
        <v>304</v>
      </c>
      <c r="AH300">
        <v>486</v>
      </c>
    </row>
    <row r="301" spans="1:34" x14ac:dyDescent="0.25">
      <c r="A301">
        <v>198</v>
      </c>
      <c r="B301" t="s">
        <v>323</v>
      </c>
      <c r="C301">
        <v>36</v>
      </c>
      <c r="D301">
        <v>19</v>
      </c>
      <c r="E301">
        <v>17</v>
      </c>
      <c r="F301">
        <v>0.52800000000000002</v>
      </c>
      <c r="G301">
        <v>14.92</v>
      </c>
      <c r="H301">
        <v>11.38</v>
      </c>
      <c r="I301">
        <v>6</v>
      </c>
      <c r="J301">
        <v>14</v>
      </c>
      <c r="K301">
        <v>13</v>
      </c>
      <c r="L301">
        <v>5</v>
      </c>
      <c r="M301">
        <v>2</v>
      </c>
      <c r="N301">
        <v>10</v>
      </c>
      <c r="O301">
        <v>2586</v>
      </c>
      <c r="P301">
        <v>2421</v>
      </c>
      <c r="R301">
        <v>1445</v>
      </c>
      <c r="S301">
        <v>916</v>
      </c>
      <c r="T301">
        <v>2133</v>
      </c>
      <c r="U301">
        <v>0.42899999999999999</v>
      </c>
      <c r="V301">
        <v>270</v>
      </c>
      <c r="W301">
        <v>800</v>
      </c>
      <c r="X301">
        <v>0.33800000000000002</v>
      </c>
      <c r="Y301">
        <v>484</v>
      </c>
      <c r="Z301">
        <v>694</v>
      </c>
      <c r="AA301">
        <v>0.69699999999999995</v>
      </c>
      <c r="AB301">
        <v>379</v>
      </c>
      <c r="AC301">
        <v>1278</v>
      </c>
      <c r="AD301">
        <v>466</v>
      </c>
      <c r="AE301">
        <v>260</v>
      </c>
      <c r="AF301">
        <v>151</v>
      </c>
      <c r="AG301">
        <v>345</v>
      </c>
      <c r="AH301">
        <v>580</v>
      </c>
    </row>
    <row r="302" spans="1:34" x14ac:dyDescent="0.25">
      <c r="A302">
        <v>199</v>
      </c>
      <c r="B302" t="s">
        <v>324</v>
      </c>
      <c r="C302">
        <v>31</v>
      </c>
      <c r="D302">
        <v>17</v>
      </c>
      <c r="E302">
        <v>14</v>
      </c>
      <c r="F302">
        <v>0.54800000000000004</v>
      </c>
      <c r="G302">
        <v>1.61</v>
      </c>
      <c r="H302">
        <v>0.51</v>
      </c>
      <c r="I302">
        <v>11</v>
      </c>
      <c r="J302">
        <v>7</v>
      </c>
      <c r="K302">
        <v>10</v>
      </c>
      <c r="L302">
        <v>6</v>
      </c>
      <c r="M302">
        <v>6</v>
      </c>
      <c r="N302">
        <v>5</v>
      </c>
      <c r="O302">
        <v>2276</v>
      </c>
      <c r="P302">
        <v>2242</v>
      </c>
      <c r="R302">
        <v>1250</v>
      </c>
      <c r="S302">
        <v>791</v>
      </c>
      <c r="T302">
        <v>1852</v>
      </c>
      <c r="U302">
        <v>0.42699999999999999</v>
      </c>
      <c r="V302">
        <v>251</v>
      </c>
      <c r="W302">
        <v>745</v>
      </c>
      <c r="X302">
        <v>0.33700000000000002</v>
      </c>
      <c r="Y302">
        <v>443</v>
      </c>
      <c r="Z302">
        <v>647</v>
      </c>
      <c r="AA302">
        <v>0.68500000000000005</v>
      </c>
      <c r="AB302">
        <v>408</v>
      </c>
      <c r="AC302">
        <v>1204</v>
      </c>
      <c r="AD302">
        <v>399</v>
      </c>
      <c r="AE302">
        <v>184</v>
      </c>
      <c r="AF302">
        <v>115</v>
      </c>
      <c r="AG302">
        <v>401</v>
      </c>
      <c r="AH302">
        <v>556</v>
      </c>
    </row>
    <row r="303" spans="1:34" x14ac:dyDescent="0.25">
      <c r="A303">
        <v>200</v>
      </c>
      <c r="B303" t="s">
        <v>665</v>
      </c>
      <c r="C303">
        <v>34</v>
      </c>
      <c r="D303">
        <v>29</v>
      </c>
      <c r="E303">
        <v>5</v>
      </c>
      <c r="F303">
        <v>0.85299999999999998</v>
      </c>
      <c r="G303">
        <v>16.02</v>
      </c>
      <c r="H303">
        <v>2.7</v>
      </c>
      <c r="I303">
        <v>15</v>
      </c>
      <c r="J303">
        <v>3</v>
      </c>
      <c r="K303">
        <v>15</v>
      </c>
      <c r="L303">
        <v>0</v>
      </c>
      <c r="M303">
        <v>9</v>
      </c>
      <c r="N303">
        <v>3</v>
      </c>
      <c r="O303">
        <v>2723</v>
      </c>
      <c r="P303">
        <v>2270</v>
      </c>
      <c r="R303">
        <v>1360</v>
      </c>
      <c r="S303">
        <v>924</v>
      </c>
      <c r="T303">
        <v>1999</v>
      </c>
      <c r="U303">
        <v>0.46200000000000002</v>
      </c>
      <c r="V303">
        <v>297</v>
      </c>
      <c r="W303">
        <v>855</v>
      </c>
      <c r="X303">
        <v>0.34699999999999998</v>
      </c>
      <c r="Y303">
        <v>578</v>
      </c>
      <c r="Z303">
        <v>816</v>
      </c>
      <c r="AA303">
        <v>0.70799999999999996</v>
      </c>
      <c r="AB303">
        <v>325</v>
      </c>
      <c r="AC303">
        <v>1274</v>
      </c>
      <c r="AD303">
        <v>498</v>
      </c>
      <c r="AE303">
        <v>211</v>
      </c>
      <c r="AF303">
        <v>134</v>
      </c>
      <c r="AG303">
        <v>352</v>
      </c>
      <c r="AH303">
        <v>584</v>
      </c>
    </row>
    <row r="304" spans="1:34" x14ac:dyDescent="0.25">
      <c r="C304" t="s">
        <v>109</v>
      </c>
      <c r="I304" t="s">
        <v>110</v>
      </c>
      <c r="K304" t="s">
        <v>2</v>
      </c>
      <c r="M304" t="s">
        <v>3</v>
      </c>
      <c r="O304" t="s">
        <v>111</v>
      </c>
      <c r="R304" t="s">
        <v>112</v>
      </c>
    </row>
    <row r="305" spans="1:34" x14ac:dyDescent="0.25">
      <c r="A305" t="s">
        <v>55</v>
      </c>
      <c r="B305" t="s">
        <v>113</v>
      </c>
      <c r="C305" t="s">
        <v>51</v>
      </c>
      <c r="D305" t="s">
        <v>1</v>
      </c>
      <c r="E305" t="s">
        <v>0</v>
      </c>
      <c r="F305" t="s">
        <v>114</v>
      </c>
      <c r="G305" t="s">
        <v>70</v>
      </c>
      <c r="H305" t="s">
        <v>115</v>
      </c>
      <c r="I305" t="s">
        <v>1</v>
      </c>
      <c r="J305" t="s">
        <v>0</v>
      </c>
      <c r="K305" t="s">
        <v>1</v>
      </c>
      <c r="L305" t="s">
        <v>0</v>
      </c>
      <c r="M305" t="s">
        <v>1</v>
      </c>
      <c r="N305" t="s">
        <v>0</v>
      </c>
      <c r="O305" t="s">
        <v>116</v>
      </c>
      <c r="P305" t="s">
        <v>117</v>
      </c>
      <c r="R305" t="s">
        <v>56</v>
      </c>
      <c r="S305" t="s">
        <v>118</v>
      </c>
      <c r="T305" t="s">
        <v>119</v>
      </c>
      <c r="U305" t="s">
        <v>120</v>
      </c>
      <c r="V305" t="s">
        <v>121</v>
      </c>
      <c r="W305" t="s">
        <v>122</v>
      </c>
      <c r="X305" t="s">
        <v>123</v>
      </c>
      <c r="Y305" t="s">
        <v>124</v>
      </c>
      <c r="Z305" t="s">
        <v>125</v>
      </c>
      <c r="AA305" t="s">
        <v>126</v>
      </c>
      <c r="AB305" t="s">
        <v>127</v>
      </c>
      <c r="AC305" t="s">
        <v>128</v>
      </c>
      <c r="AD305" t="s">
        <v>129</v>
      </c>
      <c r="AE305" t="s">
        <v>130</v>
      </c>
      <c r="AF305" t="s">
        <v>131</v>
      </c>
      <c r="AG305" t="s">
        <v>132</v>
      </c>
      <c r="AH305" t="s">
        <v>4</v>
      </c>
    </row>
    <row r="306" spans="1:34" x14ac:dyDescent="0.25">
      <c r="A306">
        <v>201</v>
      </c>
      <c r="B306" t="s">
        <v>326</v>
      </c>
      <c r="C306">
        <v>29</v>
      </c>
      <c r="D306">
        <v>5</v>
      </c>
      <c r="E306">
        <v>24</v>
      </c>
      <c r="F306">
        <v>0.17199999999999999</v>
      </c>
      <c r="G306">
        <v>-18.64</v>
      </c>
      <c r="H306">
        <v>-6.01</v>
      </c>
      <c r="I306">
        <v>3</v>
      </c>
      <c r="J306">
        <v>13</v>
      </c>
      <c r="K306">
        <v>4</v>
      </c>
      <c r="L306">
        <v>10</v>
      </c>
      <c r="M306">
        <v>1</v>
      </c>
      <c r="N306">
        <v>14</v>
      </c>
      <c r="O306">
        <v>1742</v>
      </c>
      <c r="P306">
        <v>1990</v>
      </c>
      <c r="R306">
        <v>1160</v>
      </c>
      <c r="S306">
        <v>623</v>
      </c>
      <c r="T306">
        <v>1656</v>
      </c>
      <c r="U306">
        <v>0.376</v>
      </c>
      <c r="V306">
        <v>261</v>
      </c>
      <c r="W306">
        <v>787</v>
      </c>
      <c r="X306">
        <v>0.33200000000000002</v>
      </c>
      <c r="Y306">
        <v>235</v>
      </c>
      <c r="Z306">
        <v>385</v>
      </c>
      <c r="AA306">
        <v>0.61</v>
      </c>
      <c r="AB306">
        <v>260</v>
      </c>
      <c r="AC306">
        <v>987</v>
      </c>
      <c r="AD306">
        <v>325</v>
      </c>
      <c r="AE306">
        <v>117</v>
      </c>
      <c r="AF306">
        <v>53</v>
      </c>
      <c r="AG306">
        <v>356</v>
      </c>
      <c r="AH306">
        <v>533</v>
      </c>
    </row>
    <row r="307" spans="1:34" x14ac:dyDescent="0.25">
      <c r="A307">
        <v>202</v>
      </c>
      <c r="B307" t="s">
        <v>666</v>
      </c>
      <c r="C307">
        <v>35</v>
      </c>
      <c r="D307">
        <v>30</v>
      </c>
      <c r="E307">
        <v>5</v>
      </c>
      <c r="F307">
        <v>0.85699999999999998</v>
      </c>
      <c r="G307">
        <v>10.06</v>
      </c>
      <c r="H307">
        <v>-2.37</v>
      </c>
      <c r="I307">
        <v>15</v>
      </c>
      <c r="J307">
        <v>1</v>
      </c>
      <c r="K307">
        <v>16</v>
      </c>
      <c r="L307">
        <v>1</v>
      </c>
      <c r="M307">
        <v>10</v>
      </c>
      <c r="N307">
        <v>1</v>
      </c>
      <c r="O307">
        <v>2734</v>
      </c>
      <c r="P307">
        <v>2259</v>
      </c>
      <c r="R307">
        <v>1405</v>
      </c>
      <c r="S307">
        <v>962</v>
      </c>
      <c r="T307">
        <v>2092</v>
      </c>
      <c r="U307">
        <v>0.46</v>
      </c>
      <c r="V307">
        <v>326</v>
      </c>
      <c r="W307">
        <v>977</v>
      </c>
      <c r="X307">
        <v>0.33400000000000002</v>
      </c>
      <c r="Y307">
        <v>484</v>
      </c>
      <c r="Z307">
        <v>714</v>
      </c>
      <c r="AA307">
        <v>0.67800000000000005</v>
      </c>
      <c r="AB307">
        <v>445</v>
      </c>
      <c r="AC307">
        <v>1343</v>
      </c>
      <c r="AD307">
        <v>515</v>
      </c>
      <c r="AE307">
        <v>197</v>
      </c>
      <c r="AF307">
        <v>91</v>
      </c>
      <c r="AG307">
        <v>419</v>
      </c>
      <c r="AH307">
        <v>626</v>
      </c>
    </row>
    <row r="308" spans="1:34" x14ac:dyDescent="0.25">
      <c r="A308">
        <v>203</v>
      </c>
      <c r="B308" t="s">
        <v>328</v>
      </c>
      <c r="C308">
        <v>32</v>
      </c>
      <c r="D308">
        <v>14</v>
      </c>
      <c r="E308">
        <v>18</v>
      </c>
      <c r="F308">
        <v>0.438</v>
      </c>
      <c r="G308">
        <v>-0.54</v>
      </c>
      <c r="H308">
        <v>1.63</v>
      </c>
      <c r="I308">
        <v>7</v>
      </c>
      <c r="J308">
        <v>11</v>
      </c>
      <c r="K308">
        <v>9</v>
      </c>
      <c r="L308">
        <v>7</v>
      </c>
      <c r="M308">
        <v>4</v>
      </c>
      <c r="N308">
        <v>9</v>
      </c>
      <c r="O308">
        <v>2443</v>
      </c>
      <c r="P308">
        <v>2454</v>
      </c>
      <c r="R308">
        <v>1280</v>
      </c>
      <c r="S308">
        <v>814</v>
      </c>
      <c r="T308">
        <v>1927</v>
      </c>
      <c r="U308">
        <v>0.42199999999999999</v>
      </c>
      <c r="V308">
        <v>292</v>
      </c>
      <c r="W308">
        <v>844</v>
      </c>
      <c r="X308">
        <v>0.34599999999999997</v>
      </c>
      <c r="Y308">
        <v>523</v>
      </c>
      <c r="Z308">
        <v>745</v>
      </c>
      <c r="AA308">
        <v>0.70199999999999996</v>
      </c>
      <c r="AB308">
        <v>351</v>
      </c>
      <c r="AC308">
        <v>1200</v>
      </c>
      <c r="AD308">
        <v>446</v>
      </c>
      <c r="AE308">
        <v>220</v>
      </c>
      <c r="AF308">
        <v>107</v>
      </c>
      <c r="AG308">
        <v>455</v>
      </c>
      <c r="AH308">
        <v>627</v>
      </c>
    </row>
    <row r="309" spans="1:34" x14ac:dyDescent="0.25">
      <c r="A309">
        <v>204</v>
      </c>
      <c r="B309" t="s">
        <v>74</v>
      </c>
      <c r="C309">
        <v>33</v>
      </c>
      <c r="D309">
        <v>19</v>
      </c>
      <c r="E309">
        <v>14</v>
      </c>
      <c r="F309">
        <v>0.57599999999999996</v>
      </c>
      <c r="G309">
        <v>-8.8800000000000008</v>
      </c>
      <c r="H309">
        <v>-6.47</v>
      </c>
      <c r="I309">
        <v>12</v>
      </c>
      <c r="J309">
        <v>6</v>
      </c>
      <c r="K309">
        <v>12</v>
      </c>
      <c r="L309">
        <v>4</v>
      </c>
      <c r="M309">
        <v>5</v>
      </c>
      <c r="N309">
        <v>9</v>
      </c>
      <c r="O309">
        <v>2384</v>
      </c>
      <c r="P309">
        <v>2325</v>
      </c>
      <c r="R309">
        <v>1345</v>
      </c>
      <c r="S309">
        <v>862</v>
      </c>
      <c r="T309">
        <v>1941</v>
      </c>
      <c r="U309">
        <v>0.44400000000000001</v>
      </c>
      <c r="V309">
        <v>189</v>
      </c>
      <c r="W309">
        <v>566</v>
      </c>
      <c r="X309">
        <v>0.33400000000000002</v>
      </c>
      <c r="Y309">
        <v>471</v>
      </c>
      <c r="Z309">
        <v>681</v>
      </c>
      <c r="AA309">
        <v>0.69199999999999995</v>
      </c>
      <c r="AB309">
        <v>393</v>
      </c>
      <c r="AC309">
        <v>1166</v>
      </c>
      <c r="AD309">
        <v>497</v>
      </c>
      <c r="AE309">
        <v>285</v>
      </c>
      <c r="AF309">
        <v>133</v>
      </c>
      <c r="AG309">
        <v>517</v>
      </c>
      <c r="AH309">
        <v>631</v>
      </c>
    </row>
    <row r="310" spans="1:34" x14ac:dyDescent="0.25">
      <c r="A310">
        <v>205</v>
      </c>
      <c r="B310" t="s">
        <v>329</v>
      </c>
      <c r="C310">
        <v>32</v>
      </c>
      <c r="D310">
        <v>13</v>
      </c>
      <c r="E310">
        <v>19</v>
      </c>
      <c r="F310">
        <v>0.40600000000000003</v>
      </c>
      <c r="G310">
        <v>-11.3</v>
      </c>
      <c r="H310">
        <v>-7.74</v>
      </c>
      <c r="I310">
        <v>6</v>
      </c>
      <c r="J310">
        <v>12</v>
      </c>
      <c r="K310">
        <v>8</v>
      </c>
      <c r="L310">
        <v>8</v>
      </c>
      <c r="M310">
        <v>5</v>
      </c>
      <c r="N310">
        <v>10</v>
      </c>
      <c r="O310">
        <v>2318</v>
      </c>
      <c r="P310">
        <v>2432</v>
      </c>
      <c r="R310">
        <v>1285</v>
      </c>
      <c r="S310">
        <v>795</v>
      </c>
      <c r="T310">
        <v>1887</v>
      </c>
      <c r="U310">
        <v>0.42099999999999999</v>
      </c>
      <c r="V310">
        <v>265</v>
      </c>
      <c r="W310">
        <v>738</v>
      </c>
      <c r="X310">
        <v>0.35899999999999999</v>
      </c>
      <c r="Y310">
        <v>463</v>
      </c>
      <c r="Z310">
        <v>629</v>
      </c>
      <c r="AA310">
        <v>0.73599999999999999</v>
      </c>
      <c r="AB310">
        <v>315</v>
      </c>
      <c r="AC310">
        <v>1143</v>
      </c>
      <c r="AD310">
        <v>343</v>
      </c>
      <c r="AE310">
        <v>128</v>
      </c>
      <c r="AF310">
        <v>125</v>
      </c>
      <c r="AG310">
        <v>390</v>
      </c>
      <c r="AH310">
        <v>511</v>
      </c>
    </row>
    <row r="311" spans="1:34" x14ac:dyDescent="0.25">
      <c r="A311">
        <v>206</v>
      </c>
      <c r="B311" t="s">
        <v>330</v>
      </c>
      <c r="C311">
        <v>31</v>
      </c>
      <c r="D311">
        <v>14</v>
      </c>
      <c r="E311">
        <v>17</v>
      </c>
      <c r="F311">
        <v>0.45200000000000001</v>
      </c>
      <c r="G311">
        <v>-11.86</v>
      </c>
      <c r="H311">
        <v>-6.97</v>
      </c>
      <c r="I311">
        <v>7</v>
      </c>
      <c r="J311">
        <v>11</v>
      </c>
      <c r="K311">
        <v>9</v>
      </c>
      <c r="L311">
        <v>4</v>
      </c>
      <c r="M311">
        <v>3</v>
      </c>
      <c r="N311">
        <v>13</v>
      </c>
      <c r="O311">
        <v>2260</v>
      </c>
      <c r="P311">
        <v>2302</v>
      </c>
      <c r="R311">
        <v>1250</v>
      </c>
      <c r="S311">
        <v>807</v>
      </c>
      <c r="T311">
        <v>1914</v>
      </c>
      <c r="U311">
        <v>0.42199999999999999</v>
      </c>
      <c r="V311">
        <v>324</v>
      </c>
      <c r="W311">
        <v>883</v>
      </c>
      <c r="X311">
        <v>0.36699999999999999</v>
      </c>
      <c r="Y311">
        <v>322</v>
      </c>
      <c r="Z311">
        <v>418</v>
      </c>
      <c r="AA311">
        <v>0.77</v>
      </c>
      <c r="AB311">
        <v>280</v>
      </c>
      <c r="AC311">
        <v>1041</v>
      </c>
      <c r="AD311">
        <v>428</v>
      </c>
      <c r="AE311">
        <v>208</v>
      </c>
      <c r="AF311">
        <v>128</v>
      </c>
      <c r="AG311">
        <v>386</v>
      </c>
      <c r="AH311">
        <v>587</v>
      </c>
    </row>
    <row r="312" spans="1:34" x14ac:dyDescent="0.25">
      <c r="A312">
        <v>207</v>
      </c>
      <c r="B312" t="s">
        <v>331</v>
      </c>
      <c r="C312">
        <v>35</v>
      </c>
      <c r="D312">
        <v>22</v>
      </c>
      <c r="E312">
        <v>13</v>
      </c>
      <c r="F312">
        <v>0.629</v>
      </c>
      <c r="G312">
        <v>-3.59</v>
      </c>
      <c r="H312">
        <v>-4.71</v>
      </c>
      <c r="I312">
        <v>8</v>
      </c>
      <c r="J312">
        <v>8</v>
      </c>
      <c r="K312">
        <v>11</v>
      </c>
      <c r="L312">
        <v>5</v>
      </c>
      <c r="M312">
        <v>11</v>
      </c>
      <c r="N312">
        <v>8</v>
      </c>
      <c r="O312">
        <v>2472</v>
      </c>
      <c r="P312">
        <v>2401</v>
      </c>
      <c r="R312">
        <v>1410</v>
      </c>
      <c r="S312">
        <v>849</v>
      </c>
      <c r="T312">
        <v>1913</v>
      </c>
      <c r="U312">
        <v>0.44400000000000001</v>
      </c>
      <c r="V312">
        <v>246</v>
      </c>
      <c r="W312">
        <v>713</v>
      </c>
      <c r="X312">
        <v>0.34499999999999997</v>
      </c>
      <c r="Y312">
        <v>528</v>
      </c>
      <c r="Z312">
        <v>732</v>
      </c>
      <c r="AA312">
        <v>0.72099999999999997</v>
      </c>
      <c r="AB312">
        <v>250</v>
      </c>
      <c r="AC312">
        <v>1178</v>
      </c>
      <c r="AD312">
        <v>376</v>
      </c>
      <c r="AE312">
        <v>223</v>
      </c>
      <c r="AF312">
        <v>94</v>
      </c>
      <c r="AG312">
        <v>421</v>
      </c>
      <c r="AH312">
        <v>582</v>
      </c>
    </row>
    <row r="313" spans="1:34" x14ac:dyDescent="0.25">
      <c r="A313">
        <v>208</v>
      </c>
      <c r="B313" t="s">
        <v>332</v>
      </c>
      <c r="C313">
        <v>36</v>
      </c>
      <c r="D313">
        <v>22</v>
      </c>
      <c r="E313">
        <v>14</v>
      </c>
      <c r="F313">
        <v>0.61099999999999999</v>
      </c>
      <c r="G313">
        <v>-8.0299999999999994</v>
      </c>
      <c r="H313">
        <v>-8.73</v>
      </c>
      <c r="I313">
        <v>14</v>
      </c>
      <c r="J313">
        <v>2</v>
      </c>
      <c r="K313">
        <v>11</v>
      </c>
      <c r="L313">
        <v>2</v>
      </c>
      <c r="M313">
        <v>9</v>
      </c>
      <c r="N313">
        <v>8</v>
      </c>
      <c r="O313">
        <v>2652</v>
      </c>
      <c r="P313">
        <v>2503</v>
      </c>
      <c r="R313">
        <v>1460</v>
      </c>
      <c r="S313">
        <v>900</v>
      </c>
      <c r="T313">
        <v>2079</v>
      </c>
      <c r="U313">
        <v>0.433</v>
      </c>
      <c r="V313">
        <v>282</v>
      </c>
      <c r="W313">
        <v>770</v>
      </c>
      <c r="X313">
        <v>0.36599999999999999</v>
      </c>
      <c r="Y313">
        <v>570</v>
      </c>
      <c r="Z313">
        <v>803</v>
      </c>
      <c r="AA313">
        <v>0.71</v>
      </c>
      <c r="AB313">
        <v>366</v>
      </c>
      <c r="AC313">
        <v>1318</v>
      </c>
      <c r="AD313">
        <v>457</v>
      </c>
      <c r="AE313">
        <v>219</v>
      </c>
      <c r="AF313">
        <v>154</v>
      </c>
      <c r="AG313">
        <v>523</v>
      </c>
      <c r="AH313">
        <v>763</v>
      </c>
    </row>
    <row r="314" spans="1:34" x14ac:dyDescent="0.25">
      <c r="A314">
        <v>209</v>
      </c>
      <c r="B314" t="s">
        <v>333</v>
      </c>
      <c r="C314">
        <v>32</v>
      </c>
      <c r="D314">
        <v>10</v>
      </c>
      <c r="E314">
        <v>22</v>
      </c>
      <c r="F314">
        <v>0.313</v>
      </c>
      <c r="G314">
        <v>-10.97</v>
      </c>
      <c r="H314">
        <v>-1.66</v>
      </c>
      <c r="I314">
        <v>7</v>
      </c>
      <c r="J314">
        <v>9</v>
      </c>
      <c r="K314">
        <v>8</v>
      </c>
      <c r="L314">
        <v>4</v>
      </c>
      <c r="M314">
        <v>2</v>
      </c>
      <c r="N314">
        <v>18</v>
      </c>
      <c r="O314">
        <v>2145</v>
      </c>
      <c r="P314">
        <v>2358</v>
      </c>
      <c r="R314">
        <v>1285</v>
      </c>
      <c r="S314">
        <v>744</v>
      </c>
      <c r="T314">
        <v>1914</v>
      </c>
      <c r="U314">
        <v>0.38900000000000001</v>
      </c>
      <c r="V314">
        <v>240</v>
      </c>
      <c r="W314">
        <v>805</v>
      </c>
      <c r="X314">
        <v>0.29799999999999999</v>
      </c>
      <c r="Y314">
        <v>417</v>
      </c>
      <c r="Z314">
        <v>619</v>
      </c>
      <c r="AA314">
        <v>0.67400000000000004</v>
      </c>
      <c r="AB314">
        <v>351</v>
      </c>
      <c r="AC314">
        <v>1170</v>
      </c>
      <c r="AD314">
        <v>334</v>
      </c>
      <c r="AE314">
        <v>209</v>
      </c>
      <c r="AF314">
        <v>74</v>
      </c>
      <c r="AG314">
        <v>435</v>
      </c>
      <c r="AH314">
        <v>615</v>
      </c>
    </row>
    <row r="315" spans="1:34" x14ac:dyDescent="0.25">
      <c r="A315">
        <v>210</v>
      </c>
      <c r="B315" t="s">
        <v>334</v>
      </c>
      <c r="C315">
        <v>31</v>
      </c>
      <c r="D315">
        <v>4</v>
      </c>
      <c r="E315">
        <v>27</v>
      </c>
      <c r="F315">
        <v>0.129</v>
      </c>
      <c r="G315">
        <v>-19.8</v>
      </c>
      <c r="H315">
        <v>-2.34</v>
      </c>
      <c r="I315">
        <v>2</v>
      </c>
      <c r="J315">
        <v>14</v>
      </c>
      <c r="K315">
        <v>3</v>
      </c>
      <c r="L315">
        <v>10</v>
      </c>
      <c r="M315">
        <v>1</v>
      </c>
      <c r="N315">
        <v>15</v>
      </c>
      <c r="O315">
        <v>1857</v>
      </c>
      <c r="P315">
        <v>2313</v>
      </c>
      <c r="R315">
        <v>1245</v>
      </c>
      <c r="S315">
        <v>655</v>
      </c>
      <c r="T315">
        <v>1627</v>
      </c>
      <c r="U315">
        <v>0.40300000000000002</v>
      </c>
      <c r="V315">
        <v>223</v>
      </c>
      <c r="W315">
        <v>687</v>
      </c>
      <c r="X315">
        <v>0.32500000000000001</v>
      </c>
      <c r="Y315">
        <v>324</v>
      </c>
      <c r="Z315">
        <v>437</v>
      </c>
      <c r="AA315">
        <v>0.74099999999999999</v>
      </c>
      <c r="AB315">
        <v>298</v>
      </c>
      <c r="AC315">
        <v>931</v>
      </c>
      <c r="AD315">
        <v>331</v>
      </c>
      <c r="AE315">
        <v>196</v>
      </c>
      <c r="AF315">
        <v>86</v>
      </c>
      <c r="AG315">
        <v>456</v>
      </c>
      <c r="AH315">
        <v>533</v>
      </c>
    </row>
    <row r="316" spans="1:34" x14ac:dyDescent="0.25">
      <c r="A316">
        <v>211</v>
      </c>
      <c r="B316" t="s">
        <v>335</v>
      </c>
      <c r="C316">
        <v>32</v>
      </c>
      <c r="D316">
        <v>19</v>
      </c>
      <c r="E316">
        <v>13</v>
      </c>
      <c r="F316">
        <v>0.59399999999999997</v>
      </c>
      <c r="G316">
        <v>-11.25</v>
      </c>
      <c r="H316">
        <v>-9.8800000000000008</v>
      </c>
      <c r="I316">
        <v>13</v>
      </c>
      <c r="J316">
        <v>3</v>
      </c>
      <c r="K316">
        <v>11</v>
      </c>
      <c r="L316">
        <v>2</v>
      </c>
      <c r="M316">
        <v>7</v>
      </c>
      <c r="N316">
        <v>10</v>
      </c>
      <c r="O316">
        <v>2241</v>
      </c>
      <c r="P316">
        <v>2209</v>
      </c>
      <c r="R316">
        <v>1290</v>
      </c>
      <c r="S316">
        <v>825</v>
      </c>
      <c r="T316">
        <v>1797</v>
      </c>
      <c r="U316">
        <v>0.45900000000000002</v>
      </c>
      <c r="V316">
        <v>227</v>
      </c>
      <c r="W316">
        <v>649</v>
      </c>
      <c r="X316">
        <v>0.35</v>
      </c>
      <c r="Y316">
        <v>364</v>
      </c>
      <c r="Z316">
        <v>548</v>
      </c>
      <c r="AA316">
        <v>0.66400000000000003</v>
      </c>
      <c r="AB316">
        <v>291</v>
      </c>
      <c r="AC316">
        <v>1059</v>
      </c>
      <c r="AD316">
        <v>452</v>
      </c>
      <c r="AE316">
        <v>215</v>
      </c>
      <c r="AF316">
        <v>108</v>
      </c>
      <c r="AG316">
        <v>417</v>
      </c>
      <c r="AH316">
        <v>515</v>
      </c>
    </row>
    <row r="317" spans="1:34" x14ac:dyDescent="0.25">
      <c r="A317">
        <v>212</v>
      </c>
      <c r="B317" t="s">
        <v>667</v>
      </c>
      <c r="C317">
        <v>34</v>
      </c>
      <c r="D317">
        <v>18</v>
      </c>
      <c r="E317">
        <v>16</v>
      </c>
      <c r="F317">
        <v>0.52900000000000003</v>
      </c>
      <c r="G317">
        <v>-11.52</v>
      </c>
      <c r="H317">
        <v>-11.23</v>
      </c>
      <c r="I317">
        <v>10</v>
      </c>
      <c r="J317">
        <v>6</v>
      </c>
      <c r="K317">
        <v>10</v>
      </c>
      <c r="L317">
        <v>2</v>
      </c>
      <c r="M317">
        <v>4</v>
      </c>
      <c r="N317">
        <v>12</v>
      </c>
      <c r="O317">
        <v>2429</v>
      </c>
      <c r="P317">
        <v>2266</v>
      </c>
      <c r="R317">
        <v>1365</v>
      </c>
      <c r="S317">
        <v>874</v>
      </c>
      <c r="T317">
        <v>1923</v>
      </c>
      <c r="U317">
        <v>0.45400000000000001</v>
      </c>
      <c r="V317">
        <v>221</v>
      </c>
      <c r="W317">
        <v>694</v>
      </c>
      <c r="X317">
        <v>0.318</v>
      </c>
      <c r="Y317">
        <v>460</v>
      </c>
      <c r="Z317">
        <v>641</v>
      </c>
      <c r="AA317">
        <v>0.71799999999999997</v>
      </c>
      <c r="AB317">
        <v>399</v>
      </c>
      <c r="AC317">
        <v>1265</v>
      </c>
      <c r="AD317">
        <v>526</v>
      </c>
      <c r="AE317">
        <v>207</v>
      </c>
      <c r="AF317">
        <v>94</v>
      </c>
      <c r="AG317">
        <v>515</v>
      </c>
      <c r="AH317">
        <v>610</v>
      </c>
    </row>
    <row r="318" spans="1:34" x14ac:dyDescent="0.25">
      <c r="A318">
        <v>213</v>
      </c>
      <c r="B318" t="s">
        <v>337</v>
      </c>
      <c r="C318">
        <v>36</v>
      </c>
      <c r="D318">
        <v>29</v>
      </c>
      <c r="E318">
        <v>7</v>
      </c>
      <c r="F318">
        <v>0.80600000000000005</v>
      </c>
      <c r="G318">
        <v>4.09</v>
      </c>
      <c r="H318">
        <v>-0.88</v>
      </c>
      <c r="I318">
        <v>15</v>
      </c>
      <c r="J318">
        <v>3</v>
      </c>
      <c r="K318">
        <v>15</v>
      </c>
      <c r="L318">
        <v>2</v>
      </c>
      <c r="M318">
        <v>11</v>
      </c>
      <c r="N318">
        <v>4</v>
      </c>
      <c r="O318">
        <v>2738</v>
      </c>
      <c r="P318">
        <v>2443</v>
      </c>
      <c r="R318">
        <v>1445</v>
      </c>
      <c r="S318">
        <v>997</v>
      </c>
      <c r="T318">
        <v>2184</v>
      </c>
      <c r="U318">
        <v>0.45700000000000002</v>
      </c>
      <c r="V318">
        <v>280</v>
      </c>
      <c r="W318">
        <v>818</v>
      </c>
      <c r="X318">
        <v>0.34200000000000003</v>
      </c>
      <c r="Y318">
        <v>464</v>
      </c>
      <c r="Z318">
        <v>666</v>
      </c>
      <c r="AA318">
        <v>0.69699999999999995</v>
      </c>
      <c r="AB318">
        <v>399</v>
      </c>
      <c r="AC318">
        <v>1251</v>
      </c>
      <c r="AD318">
        <v>451</v>
      </c>
      <c r="AE318">
        <v>315</v>
      </c>
      <c r="AF318">
        <v>139</v>
      </c>
      <c r="AG318">
        <v>423</v>
      </c>
      <c r="AH318">
        <v>631</v>
      </c>
    </row>
    <row r="319" spans="1:34" x14ac:dyDescent="0.25">
      <c r="A319">
        <v>214</v>
      </c>
      <c r="B319" t="s">
        <v>338</v>
      </c>
      <c r="C319">
        <v>36</v>
      </c>
      <c r="D319">
        <v>24</v>
      </c>
      <c r="E319">
        <v>12</v>
      </c>
      <c r="F319">
        <v>0.66700000000000004</v>
      </c>
      <c r="G319">
        <v>14.96</v>
      </c>
      <c r="H319">
        <v>6.24</v>
      </c>
      <c r="I319">
        <v>9</v>
      </c>
      <c r="J319">
        <v>9</v>
      </c>
      <c r="K319">
        <v>17</v>
      </c>
      <c r="L319">
        <v>5</v>
      </c>
      <c r="M319">
        <v>4</v>
      </c>
      <c r="N319">
        <v>6</v>
      </c>
      <c r="O319">
        <v>2882</v>
      </c>
      <c r="P319">
        <v>2568</v>
      </c>
      <c r="R319">
        <v>1450</v>
      </c>
      <c r="S319">
        <v>1061</v>
      </c>
      <c r="T319">
        <v>2319</v>
      </c>
      <c r="U319">
        <v>0.45800000000000002</v>
      </c>
      <c r="V319">
        <v>292</v>
      </c>
      <c r="W319">
        <v>830</v>
      </c>
      <c r="X319">
        <v>0.35199999999999998</v>
      </c>
      <c r="Y319">
        <v>468</v>
      </c>
      <c r="Z319">
        <v>662</v>
      </c>
      <c r="AA319">
        <v>0.70699999999999996</v>
      </c>
      <c r="AB319">
        <v>486</v>
      </c>
      <c r="AC319">
        <v>1390</v>
      </c>
      <c r="AD319">
        <v>539</v>
      </c>
      <c r="AE319">
        <v>257</v>
      </c>
      <c r="AF319">
        <v>138</v>
      </c>
      <c r="AG319">
        <v>449</v>
      </c>
      <c r="AH319">
        <v>691</v>
      </c>
    </row>
    <row r="320" spans="1:34" x14ac:dyDescent="0.25">
      <c r="A320">
        <v>215</v>
      </c>
      <c r="B320" t="s">
        <v>339</v>
      </c>
      <c r="C320">
        <v>33</v>
      </c>
      <c r="D320">
        <v>10</v>
      </c>
      <c r="E320">
        <v>23</v>
      </c>
      <c r="F320">
        <v>0.30299999999999999</v>
      </c>
      <c r="G320">
        <v>-8.09</v>
      </c>
      <c r="H320">
        <v>-2.0299999999999998</v>
      </c>
      <c r="I320">
        <v>5</v>
      </c>
      <c r="J320">
        <v>13</v>
      </c>
      <c r="K320">
        <v>5</v>
      </c>
      <c r="L320">
        <v>9</v>
      </c>
      <c r="M320">
        <v>2</v>
      </c>
      <c r="N320">
        <v>12</v>
      </c>
      <c r="O320">
        <v>2515</v>
      </c>
      <c r="P320">
        <v>2670</v>
      </c>
      <c r="R320">
        <v>1335</v>
      </c>
      <c r="S320">
        <v>881</v>
      </c>
      <c r="T320">
        <v>1988</v>
      </c>
      <c r="U320">
        <v>0.443</v>
      </c>
      <c r="V320">
        <v>260</v>
      </c>
      <c r="W320">
        <v>744</v>
      </c>
      <c r="X320">
        <v>0.34899999999999998</v>
      </c>
      <c r="Y320">
        <v>493</v>
      </c>
      <c r="Z320">
        <v>673</v>
      </c>
      <c r="AA320">
        <v>0.73299999999999998</v>
      </c>
      <c r="AB320">
        <v>387</v>
      </c>
      <c r="AC320">
        <v>1221</v>
      </c>
      <c r="AD320">
        <v>495</v>
      </c>
      <c r="AE320">
        <v>150</v>
      </c>
      <c r="AF320">
        <v>68</v>
      </c>
      <c r="AG320">
        <v>436</v>
      </c>
      <c r="AH320">
        <v>585</v>
      </c>
    </row>
    <row r="321" spans="1:34" x14ac:dyDescent="0.25">
      <c r="A321">
        <v>216</v>
      </c>
      <c r="B321" t="s">
        <v>668</v>
      </c>
      <c r="C321">
        <v>36</v>
      </c>
      <c r="D321">
        <v>29</v>
      </c>
      <c r="E321">
        <v>7</v>
      </c>
      <c r="F321">
        <v>0.80600000000000005</v>
      </c>
      <c r="G321">
        <v>23.94</v>
      </c>
      <c r="H321">
        <v>11.36</v>
      </c>
      <c r="I321">
        <v>16</v>
      </c>
      <c r="J321">
        <v>2</v>
      </c>
      <c r="K321">
        <v>14</v>
      </c>
      <c r="L321">
        <v>2</v>
      </c>
      <c r="M321">
        <v>11</v>
      </c>
      <c r="N321">
        <v>1</v>
      </c>
      <c r="O321">
        <v>3089</v>
      </c>
      <c r="P321">
        <v>2636</v>
      </c>
      <c r="R321">
        <v>1445</v>
      </c>
      <c r="S321">
        <v>1118</v>
      </c>
      <c r="T321">
        <v>2410</v>
      </c>
      <c r="U321">
        <v>0.46400000000000002</v>
      </c>
      <c r="V321">
        <v>312</v>
      </c>
      <c r="W321">
        <v>863</v>
      </c>
      <c r="X321">
        <v>0.36199999999999999</v>
      </c>
      <c r="Y321">
        <v>541</v>
      </c>
      <c r="Z321">
        <v>728</v>
      </c>
      <c r="AA321">
        <v>0.74299999999999999</v>
      </c>
      <c r="AB321">
        <v>477</v>
      </c>
      <c r="AC321">
        <v>1589</v>
      </c>
      <c r="AD321">
        <v>677</v>
      </c>
      <c r="AE321">
        <v>252</v>
      </c>
      <c r="AF321">
        <v>120</v>
      </c>
      <c r="AG321">
        <v>473</v>
      </c>
      <c r="AH321">
        <v>611</v>
      </c>
    </row>
    <row r="322" spans="1:34" x14ac:dyDescent="0.25">
      <c r="A322">
        <v>217</v>
      </c>
      <c r="B322" t="s">
        <v>669</v>
      </c>
      <c r="C322">
        <v>35</v>
      </c>
      <c r="D322">
        <v>19</v>
      </c>
      <c r="E322">
        <v>16</v>
      </c>
      <c r="F322">
        <v>0.54300000000000004</v>
      </c>
      <c r="G322">
        <v>-3.98</v>
      </c>
      <c r="H322">
        <v>-2.04</v>
      </c>
      <c r="I322">
        <v>9</v>
      </c>
      <c r="J322">
        <v>7</v>
      </c>
      <c r="K322">
        <v>10</v>
      </c>
      <c r="L322">
        <v>3</v>
      </c>
      <c r="M322">
        <v>4</v>
      </c>
      <c r="N322">
        <v>9</v>
      </c>
      <c r="O322">
        <v>2556</v>
      </c>
      <c r="P322">
        <v>2541</v>
      </c>
      <c r="R322">
        <v>1410</v>
      </c>
      <c r="S322">
        <v>874</v>
      </c>
      <c r="T322">
        <v>1926</v>
      </c>
      <c r="U322">
        <v>0.45400000000000001</v>
      </c>
      <c r="V322">
        <v>332</v>
      </c>
      <c r="W322">
        <v>910</v>
      </c>
      <c r="X322">
        <v>0.36499999999999999</v>
      </c>
      <c r="Y322">
        <v>476</v>
      </c>
      <c r="Z322">
        <v>613</v>
      </c>
      <c r="AA322">
        <v>0.77700000000000002</v>
      </c>
      <c r="AB322">
        <v>229</v>
      </c>
      <c r="AC322">
        <v>1105</v>
      </c>
      <c r="AD322">
        <v>402</v>
      </c>
      <c r="AE322">
        <v>160</v>
      </c>
      <c r="AF322">
        <v>87</v>
      </c>
      <c r="AG322">
        <v>368</v>
      </c>
      <c r="AH322">
        <v>523</v>
      </c>
    </row>
    <row r="323" spans="1:34" x14ac:dyDescent="0.25">
      <c r="A323">
        <v>218</v>
      </c>
      <c r="B323" t="s">
        <v>342</v>
      </c>
      <c r="C323">
        <v>30</v>
      </c>
      <c r="D323">
        <v>12</v>
      </c>
      <c r="E323">
        <v>18</v>
      </c>
      <c r="F323">
        <v>0.4</v>
      </c>
      <c r="G323">
        <v>-8.75</v>
      </c>
      <c r="H323">
        <v>-3.52</v>
      </c>
      <c r="I323">
        <v>6</v>
      </c>
      <c r="J323">
        <v>10</v>
      </c>
      <c r="K323">
        <v>8</v>
      </c>
      <c r="L323">
        <v>6</v>
      </c>
      <c r="M323">
        <v>4</v>
      </c>
      <c r="N323">
        <v>11</v>
      </c>
      <c r="O323">
        <v>2220</v>
      </c>
      <c r="P323">
        <v>2196</v>
      </c>
      <c r="R323">
        <v>1200</v>
      </c>
      <c r="S323">
        <v>822</v>
      </c>
      <c r="T323">
        <v>1771</v>
      </c>
      <c r="U323">
        <v>0.46400000000000002</v>
      </c>
      <c r="V323">
        <v>241</v>
      </c>
      <c r="W323">
        <v>647</v>
      </c>
      <c r="X323">
        <v>0.372</v>
      </c>
      <c r="Y323">
        <v>335</v>
      </c>
      <c r="Z323">
        <v>482</v>
      </c>
      <c r="AA323">
        <v>0.69499999999999995</v>
      </c>
      <c r="AB323">
        <v>233</v>
      </c>
      <c r="AC323">
        <v>1009</v>
      </c>
      <c r="AD323">
        <v>398</v>
      </c>
      <c r="AE323">
        <v>171</v>
      </c>
      <c r="AF323">
        <v>87</v>
      </c>
      <c r="AG323">
        <v>380</v>
      </c>
      <c r="AH323">
        <v>485</v>
      </c>
    </row>
    <row r="324" spans="1:34" x14ac:dyDescent="0.25">
      <c r="A324">
        <v>219</v>
      </c>
      <c r="B324" t="s">
        <v>343</v>
      </c>
      <c r="C324">
        <v>33</v>
      </c>
      <c r="D324">
        <v>16</v>
      </c>
      <c r="E324">
        <v>17</v>
      </c>
      <c r="F324">
        <v>0.48499999999999999</v>
      </c>
      <c r="G324">
        <v>-3.44</v>
      </c>
      <c r="H324">
        <v>-0.67</v>
      </c>
      <c r="I324">
        <v>9</v>
      </c>
      <c r="J324">
        <v>7</v>
      </c>
      <c r="K324">
        <v>10</v>
      </c>
      <c r="L324">
        <v>3</v>
      </c>
      <c r="M324">
        <v>5</v>
      </c>
      <c r="N324">
        <v>13</v>
      </c>
      <c r="O324">
        <v>2485</v>
      </c>
      <c r="P324">
        <v>2531</v>
      </c>
      <c r="R324">
        <v>1325</v>
      </c>
      <c r="S324">
        <v>902</v>
      </c>
      <c r="T324">
        <v>2014</v>
      </c>
      <c r="U324">
        <v>0.44800000000000001</v>
      </c>
      <c r="V324">
        <v>308</v>
      </c>
      <c r="W324">
        <v>897</v>
      </c>
      <c r="X324">
        <v>0.34300000000000003</v>
      </c>
      <c r="Y324">
        <v>373</v>
      </c>
      <c r="Z324">
        <v>539</v>
      </c>
      <c r="AA324">
        <v>0.69199999999999995</v>
      </c>
      <c r="AB324">
        <v>363</v>
      </c>
      <c r="AC324">
        <v>1252</v>
      </c>
      <c r="AD324">
        <v>520</v>
      </c>
      <c r="AE324">
        <v>212</v>
      </c>
      <c r="AF324">
        <v>165</v>
      </c>
      <c r="AG324">
        <v>536</v>
      </c>
      <c r="AH324">
        <v>573</v>
      </c>
    </row>
    <row r="325" spans="1:34" x14ac:dyDescent="0.25">
      <c r="A325">
        <v>220</v>
      </c>
      <c r="B325" t="s">
        <v>344</v>
      </c>
      <c r="C325">
        <v>33</v>
      </c>
      <c r="D325">
        <v>21</v>
      </c>
      <c r="E325">
        <v>12</v>
      </c>
      <c r="F325">
        <v>0.63600000000000001</v>
      </c>
      <c r="G325">
        <v>-0.31</v>
      </c>
      <c r="H325">
        <v>-3.54</v>
      </c>
      <c r="I325">
        <v>8</v>
      </c>
      <c r="J325">
        <v>10</v>
      </c>
      <c r="K325">
        <v>12</v>
      </c>
      <c r="L325">
        <v>4</v>
      </c>
      <c r="M325">
        <v>6</v>
      </c>
      <c r="N325">
        <v>7</v>
      </c>
      <c r="O325">
        <v>2302</v>
      </c>
      <c r="P325">
        <v>2077</v>
      </c>
      <c r="R325">
        <v>1325</v>
      </c>
      <c r="S325">
        <v>831</v>
      </c>
      <c r="T325">
        <v>1910</v>
      </c>
      <c r="U325">
        <v>0.435</v>
      </c>
      <c r="V325">
        <v>284</v>
      </c>
      <c r="W325">
        <v>838</v>
      </c>
      <c r="X325">
        <v>0.33900000000000002</v>
      </c>
      <c r="Y325">
        <v>356</v>
      </c>
      <c r="Z325">
        <v>532</v>
      </c>
      <c r="AA325">
        <v>0.66900000000000004</v>
      </c>
      <c r="AB325">
        <v>368</v>
      </c>
      <c r="AC325">
        <v>1244</v>
      </c>
      <c r="AD325">
        <v>428</v>
      </c>
      <c r="AE325">
        <v>210</v>
      </c>
      <c r="AF325">
        <v>88</v>
      </c>
      <c r="AG325">
        <v>443</v>
      </c>
      <c r="AH325">
        <v>589</v>
      </c>
    </row>
    <row r="326" spans="1:34" x14ac:dyDescent="0.25">
      <c r="C326" t="s">
        <v>109</v>
      </c>
      <c r="I326" t="s">
        <v>110</v>
      </c>
      <c r="K326" t="s">
        <v>2</v>
      </c>
      <c r="M326" t="s">
        <v>3</v>
      </c>
      <c r="O326" t="s">
        <v>111</v>
      </c>
      <c r="R326" t="s">
        <v>112</v>
      </c>
    </row>
    <row r="327" spans="1:34" x14ac:dyDescent="0.25">
      <c r="A327" t="s">
        <v>55</v>
      </c>
      <c r="B327" t="s">
        <v>113</v>
      </c>
      <c r="C327" t="s">
        <v>51</v>
      </c>
      <c r="D327" t="s">
        <v>1</v>
      </c>
      <c r="E327" t="s">
        <v>0</v>
      </c>
      <c r="F327" t="s">
        <v>114</v>
      </c>
      <c r="G327" t="s">
        <v>70</v>
      </c>
      <c r="H327" t="s">
        <v>115</v>
      </c>
      <c r="I327" t="s">
        <v>1</v>
      </c>
      <c r="J327" t="s">
        <v>0</v>
      </c>
      <c r="K327" t="s">
        <v>1</v>
      </c>
      <c r="L327" t="s">
        <v>0</v>
      </c>
      <c r="M327" t="s">
        <v>1</v>
      </c>
      <c r="N327" t="s">
        <v>0</v>
      </c>
      <c r="O327" t="s">
        <v>116</v>
      </c>
      <c r="P327" t="s">
        <v>117</v>
      </c>
      <c r="R327" t="s">
        <v>56</v>
      </c>
      <c r="S327" t="s">
        <v>118</v>
      </c>
      <c r="T327" t="s">
        <v>119</v>
      </c>
      <c r="U327" t="s">
        <v>120</v>
      </c>
      <c r="V327" t="s">
        <v>121</v>
      </c>
      <c r="W327" t="s">
        <v>122</v>
      </c>
      <c r="X327" t="s">
        <v>123</v>
      </c>
      <c r="Y327" t="s">
        <v>124</v>
      </c>
      <c r="Z327" t="s">
        <v>125</v>
      </c>
      <c r="AA327" t="s">
        <v>126</v>
      </c>
      <c r="AB327" t="s">
        <v>127</v>
      </c>
      <c r="AC327" t="s">
        <v>128</v>
      </c>
      <c r="AD327" t="s">
        <v>129</v>
      </c>
      <c r="AE327" t="s">
        <v>130</v>
      </c>
      <c r="AF327" t="s">
        <v>131</v>
      </c>
      <c r="AG327" t="s">
        <v>132</v>
      </c>
      <c r="AH327" t="s">
        <v>4</v>
      </c>
    </row>
    <row r="328" spans="1:34" x14ac:dyDescent="0.25">
      <c r="A328">
        <v>221</v>
      </c>
      <c r="B328" t="s">
        <v>670</v>
      </c>
      <c r="C328">
        <v>34</v>
      </c>
      <c r="D328">
        <v>23</v>
      </c>
      <c r="E328">
        <v>11</v>
      </c>
      <c r="F328">
        <v>0.67600000000000005</v>
      </c>
      <c r="G328">
        <v>3.96</v>
      </c>
      <c r="H328">
        <v>-0.69</v>
      </c>
      <c r="I328">
        <v>14</v>
      </c>
      <c r="J328">
        <v>4</v>
      </c>
      <c r="K328">
        <v>11</v>
      </c>
      <c r="L328">
        <v>2</v>
      </c>
      <c r="M328">
        <v>8</v>
      </c>
      <c r="N328">
        <v>6</v>
      </c>
      <c r="O328">
        <v>2564</v>
      </c>
      <c r="P328">
        <v>2406</v>
      </c>
      <c r="R328">
        <v>1385</v>
      </c>
      <c r="S328">
        <v>880</v>
      </c>
      <c r="T328">
        <v>1848</v>
      </c>
      <c r="U328">
        <v>0.47599999999999998</v>
      </c>
      <c r="V328">
        <v>328</v>
      </c>
      <c r="W328">
        <v>858</v>
      </c>
      <c r="X328">
        <v>0.38200000000000001</v>
      </c>
      <c r="Y328">
        <v>476</v>
      </c>
      <c r="Z328">
        <v>634</v>
      </c>
      <c r="AA328">
        <v>0.751</v>
      </c>
      <c r="AB328">
        <v>237</v>
      </c>
      <c r="AC328">
        <v>1075</v>
      </c>
      <c r="AD328">
        <v>480</v>
      </c>
      <c r="AE328">
        <v>211</v>
      </c>
      <c r="AF328">
        <v>74</v>
      </c>
      <c r="AG328">
        <v>381</v>
      </c>
      <c r="AH328">
        <v>540</v>
      </c>
    </row>
    <row r="329" spans="1:34" x14ac:dyDescent="0.25">
      <c r="A329">
        <v>222</v>
      </c>
      <c r="B329" t="s">
        <v>346</v>
      </c>
      <c r="C329">
        <v>31</v>
      </c>
      <c r="D329">
        <v>10</v>
      </c>
      <c r="E329">
        <v>21</v>
      </c>
      <c r="F329">
        <v>0.32300000000000001</v>
      </c>
      <c r="G329">
        <v>-10.72</v>
      </c>
      <c r="H329">
        <v>-6.21</v>
      </c>
      <c r="I329">
        <v>8</v>
      </c>
      <c r="J329">
        <v>12</v>
      </c>
      <c r="K329">
        <v>5</v>
      </c>
      <c r="L329">
        <v>7</v>
      </c>
      <c r="M329">
        <v>5</v>
      </c>
      <c r="N329">
        <v>13</v>
      </c>
      <c r="O329">
        <v>2262</v>
      </c>
      <c r="P329">
        <v>2402</v>
      </c>
      <c r="R329">
        <v>1250</v>
      </c>
      <c r="S329">
        <v>785</v>
      </c>
      <c r="T329">
        <v>1819</v>
      </c>
      <c r="U329">
        <v>0.432</v>
      </c>
      <c r="V329">
        <v>259</v>
      </c>
      <c r="W329">
        <v>749</v>
      </c>
      <c r="X329">
        <v>0.34599999999999997</v>
      </c>
      <c r="Y329">
        <v>433</v>
      </c>
      <c r="Z329">
        <v>614</v>
      </c>
      <c r="AA329">
        <v>0.70499999999999996</v>
      </c>
      <c r="AB329">
        <v>290</v>
      </c>
      <c r="AC329">
        <v>1055</v>
      </c>
      <c r="AD329">
        <v>381</v>
      </c>
      <c r="AE329">
        <v>196</v>
      </c>
      <c r="AF329">
        <v>67</v>
      </c>
      <c r="AG329">
        <v>372</v>
      </c>
      <c r="AH329">
        <v>537</v>
      </c>
    </row>
    <row r="330" spans="1:34" x14ac:dyDescent="0.25">
      <c r="A330">
        <v>223</v>
      </c>
      <c r="B330" t="s">
        <v>347</v>
      </c>
      <c r="C330">
        <v>32</v>
      </c>
      <c r="D330">
        <v>21</v>
      </c>
      <c r="E330">
        <v>11</v>
      </c>
      <c r="F330">
        <v>0.65600000000000003</v>
      </c>
      <c r="G330">
        <v>-3.91</v>
      </c>
      <c r="H330">
        <v>-6.74</v>
      </c>
      <c r="I330">
        <v>15</v>
      </c>
      <c r="J330">
        <v>5</v>
      </c>
      <c r="K330">
        <v>10</v>
      </c>
      <c r="L330">
        <v>3</v>
      </c>
      <c r="M330">
        <v>11</v>
      </c>
      <c r="N330">
        <v>5</v>
      </c>
      <c r="O330">
        <v>2450</v>
      </c>
      <c r="P330">
        <v>2229</v>
      </c>
      <c r="R330">
        <v>1295</v>
      </c>
      <c r="S330">
        <v>849</v>
      </c>
      <c r="T330">
        <v>1834</v>
      </c>
      <c r="U330">
        <v>0.46300000000000002</v>
      </c>
      <c r="V330">
        <v>307</v>
      </c>
      <c r="W330">
        <v>847</v>
      </c>
      <c r="X330">
        <v>0.36199999999999999</v>
      </c>
      <c r="Y330">
        <v>445</v>
      </c>
      <c r="Z330">
        <v>632</v>
      </c>
      <c r="AA330">
        <v>0.70399999999999996</v>
      </c>
      <c r="AB330">
        <v>309</v>
      </c>
      <c r="AC330">
        <v>1126</v>
      </c>
      <c r="AD330">
        <v>424</v>
      </c>
      <c r="AE330">
        <v>176</v>
      </c>
      <c r="AF330">
        <v>100</v>
      </c>
      <c r="AG330">
        <v>398</v>
      </c>
      <c r="AH330">
        <v>535</v>
      </c>
    </row>
    <row r="331" spans="1:34" x14ac:dyDescent="0.25">
      <c r="A331">
        <v>224</v>
      </c>
      <c r="B331" t="s">
        <v>348</v>
      </c>
      <c r="C331">
        <v>34</v>
      </c>
      <c r="D331">
        <v>17</v>
      </c>
      <c r="E331">
        <v>17</v>
      </c>
      <c r="F331">
        <v>0.5</v>
      </c>
      <c r="G331">
        <v>2.66</v>
      </c>
      <c r="H331">
        <v>1.19</v>
      </c>
      <c r="I331">
        <v>8</v>
      </c>
      <c r="J331">
        <v>10</v>
      </c>
      <c r="K331">
        <v>10</v>
      </c>
      <c r="L331">
        <v>6</v>
      </c>
      <c r="M331">
        <v>5</v>
      </c>
      <c r="N331">
        <v>9</v>
      </c>
      <c r="O331">
        <v>2506</v>
      </c>
      <c r="P331">
        <v>2413</v>
      </c>
      <c r="R331">
        <v>1375</v>
      </c>
      <c r="S331">
        <v>940</v>
      </c>
      <c r="T331">
        <v>1995</v>
      </c>
      <c r="U331">
        <v>0.47099999999999997</v>
      </c>
      <c r="V331">
        <v>229</v>
      </c>
      <c r="W331">
        <v>642</v>
      </c>
      <c r="X331">
        <v>0.35699999999999998</v>
      </c>
      <c r="Y331">
        <v>397</v>
      </c>
      <c r="Z331">
        <v>543</v>
      </c>
      <c r="AA331">
        <v>0.73099999999999998</v>
      </c>
      <c r="AB331">
        <v>304</v>
      </c>
      <c r="AC331">
        <v>1179</v>
      </c>
      <c r="AD331">
        <v>374</v>
      </c>
      <c r="AE331">
        <v>188</v>
      </c>
      <c r="AF331">
        <v>75</v>
      </c>
      <c r="AG331">
        <v>404</v>
      </c>
      <c r="AH331">
        <v>653</v>
      </c>
    </row>
    <row r="332" spans="1:34" x14ac:dyDescent="0.25">
      <c r="A332">
        <v>225</v>
      </c>
      <c r="B332" t="s">
        <v>349</v>
      </c>
      <c r="C332">
        <v>34</v>
      </c>
      <c r="D332">
        <v>16</v>
      </c>
      <c r="E332">
        <v>18</v>
      </c>
      <c r="F332">
        <v>0.47099999999999997</v>
      </c>
      <c r="G332">
        <v>-1.5</v>
      </c>
      <c r="H332">
        <v>0.65</v>
      </c>
      <c r="I332">
        <v>9</v>
      </c>
      <c r="J332">
        <v>9</v>
      </c>
      <c r="K332">
        <v>9</v>
      </c>
      <c r="L332">
        <v>5</v>
      </c>
      <c r="M332">
        <v>3</v>
      </c>
      <c r="N332">
        <v>9</v>
      </c>
      <c r="O332">
        <v>2215</v>
      </c>
      <c r="P332">
        <v>2230</v>
      </c>
      <c r="R332">
        <v>1360</v>
      </c>
      <c r="S332">
        <v>769</v>
      </c>
      <c r="T332">
        <v>1846</v>
      </c>
      <c r="U332">
        <v>0.41699999999999998</v>
      </c>
      <c r="V332">
        <v>276</v>
      </c>
      <c r="W332">
        <v>792</v>
      </c>
      <c r="X332">
        <v>0.34799999999999998</v>
      </c>
      <c r="Y332">
        <v>401</v>
      </c>
      <c r="Z332">
        <v>537</v>
      </c>
      <c r="AA332">
        <v>0.747</v>
      </c>
      <c r="AB332">
        <v>262</v>
      </c>
      <c r="AC332">
        <v>1113</v>
      </c>
      <c r="AD332">
        <v>370</v>
      </c>
      <c r="AE332">
        <v>165</v>
      </c>
      <c r="AF332">
        <v>75</v>
      </c>
      <c r="AG332">
        <v>393</v>
      </c>
      <c r="AH332">
        <v>554</v>
      </c>
    </row>
    <row r="333" spans="1:34" x14ac:dyDescent="0.25">
      <c r="A333">
        <v>226</v>
      </c>
      <c r="B333" t="s">
        <v>671</v>
      </c>
      <c r="C333">
        <v>35</v>
      </c>
      <c r="D333">
        <v>26</v>
      </c>
      <c r="E333">
        <v>9</v>
      </c>
      <c r="F333">
        <v>0.74299999999999999</v>
      </c>
      <c r="G333">
        <v>4.8</v>
      </c>
      <c r="H333">
        <v>-2.2599999999999998</v>
      </c>
      <c r="I333">
        <v>13</v>
      </c>
      <c r="J333">
        <v>5</v>
      </c>
      <c r="K333">
        <v>17</v>
      </c>
      <c r="L333">
        <v>1</v>
      </c>
      <c r="M333">
        <v>7</v>
      </c>
      <c r="N333">
        <v>7</v>
      </c>
      <c r="O333">
        <v>2747</v>
      </c>
      <c r="P333">
        <v>2410</v>
      </c>
      <c r="R333">
        <v>1410</v>
      </c>
      <c r="S333">
        <v>979</v>
      </c>
      <c r="T333">
        <v>2048</v>
      </c>
      <c r="U333">
        <v>0.47799999999999998</v>
      </c>
      <c r="V333">
        <v>306</v>
      </c>
      <c r="W333">
        <v>845</v>
      </c>
      <c r="X333">
        <v>0.36199999999999999</v>
      </c>
      <c r="Y333">
        <v>483</v>
      </c>
      <c r="Z333">
        <v>725</v>
      </c>
      <c r="AA333">
        <v>0.66600000000000004</v>
      </c>
      <c r="AB333">
        <v>364</v>
      </c>
      <c r="AC333">
        <v>1298</v>
      </c>
      <c r="AD333">
        <v>592</v>
      </c>
      <c r="AE333">
        <v>218</v>
      </c>
      <c r="AF333">
        <v>139</v>
      </c>
      <c r="AG333">
        <v>441</v>
      </c>
      <c r="AH333">
        <v>664</v>
      </c>
    </row>
    <row r="334" spans="1:34" x14ac:dyDescent="0.25">
      <c r="A334">
        <v>227</v>
      </c>
      <c r="B334" t="s">
        <v>351</v>
      </c>
      <c r="C334">
        <v>31</v>
      </c>
      <c r="D334">
        <v>11</v>
      </c>
      <c r="E334">
        <v>20</v>
      </c>
      <c r="F334">
        <v>0.35499999999999998</v>
      </c>
      <c r="G334">
        <v>-17.07</v>
      </c>
      <c r="H334">
        <v>-6</v>
      </c>
      <c r="I334">
        <v>6</v>
      </c>
      <c r="J334">
        <v>12</v>
      </c>
      <c r="K334">
        <v>8</v>
      </c>
      <c r="L334">
        <v>7</v>
      </c>
      <c r="M334">
        <v>3</v>
      </c>
      <c r="N334">
        <v>13</v>
      </c>
      <c r="O334">
        <v>2051</v>
      </c>
      <c r="P334">
        <v>2280</v>
      </c>
      <c r="R334">
        <v>1250</v>
      </c>
      <c r="S334">
        <v>725</v>
      </c>
      <c r="T334">
        <v>1789</v>
      </c>
      <c r="U334">
        <v>0.40500000000000003</v>
      </c>
      <c r="V334">
        <v>190</v>
      </c>
      <c r="W334">
        <v>646</v>
      </c>
      <c r="X334">
        <v>0.29399999999999998</v>
      </c>
      <c r="Y334">
        <v>411</v>
      </c>
      <c r="Z334">
        <v>604</v>
      </c>
      <c r="AA334">
        <v>0.68</v>
      </c>
      <c r="AB334">
        <v>352</v>
      </c>
      <c r="AC334">
        <v>1103</v>
      </c>
      <c r="AD334">
        <v>340</v>
      </c>
      <c r="AE334">
        <v>192</v>
      </c>
      <c r="AF334">
        <v>138</v>
      </c>
      <c r="AG334">
        <v>496</v>
      </c>
      <c r="AH334">
        <v>578</v>
      </c>
    </row>
    <row r="335" spans="1:34" x14ac:dyDescent="0.25">
      <c r="A335">
        <v>228</v>
      </c>
      <c r="B335" t="s">
        <v>352</v>
      </c>
      <c r="C335">
        <v>32</v>
      </c>
      <c r="D335">
        <v>13</v>
      </c>
      <c r="E335">
        <v>19</v>
      </c>
      <c r="F335">
        <v>0.40600000000000003</v>
      </c>
      <c r="G335">
        <v>10.039999999999999</v>
      </c>
      <c r="H335">
        <v>9.23</v>
      </c>
      <c r="I335">
        <v>4</v>
      </c>
      <c r="J335">
        <v>16</v>
      </c>
      <c r="K335">
        <v>10</v>
      </c>
      <c r="L335">
        <v>8</v>
      </c>
      <c r="M335">
        <v>1</v>
      </c>
      <c r="N335">
        <v>9</v>
      </c>
      <c r="O335">
        <v>2108</v>
      </c>
      <c r="P335">
        <v>2082</v>
      </c>
      <c r="R335">
        <v>1290</v>
      </c>
      <c r="S335">
        <v>735</v>
      </c>
      <c r="T335">
        <v>1827</v>
      </c>
      <c r="U335">
        <v>0.40200000000000002</v>
      </c>
      <c r="V335">
        <v>233</v>
      </c>
      <c r="W335">
        <v>745</v>
      </c>
      <c r="X335">
        <v>0.313</v>
      </c>
      <c r="Y335">
        <v>405</v>
      </c>
      <c r="Z335">
        <v>551</v>
      </c>
      <c r="AA335">
        <v>0.73499999999999999</v>
      </c>
      <c r="AB335">
        <v>278</v>
      </c>
      <c r="AC335">
        <v>1086</v>
      </c>
      <c r="AD335">
        <v>451</v>
      </c>
      <c r="AE335">
        <v>176</v>
      </c>
      <c r="AF335">
        <v>134</v>
      </c>
      <c r="AG335">
        <v>349</v>
      </c>
      <c r="AH335">
        <v>583</v>
      </c>
    </row>
    <row r="336" spans="1:34" x14ac:dyDescent="0.25">
      <c r="A336">
        <v>229</v>
      </c>
      <c r="B336" t="s">
        <v>353</v>
      </c>
      <c r="C336">
        <v>33</v>
      </c>
      <c r="D336">
        <v>14</v>
      </c>
      <c r="E336">
        <v>19</v>
      </c>
      <c r="F336">
        <v>0.42399999999999999</v>
      </c>
      <c r="G336">
        <v>8.01</v>
      </c>
      <c r="H336">
        <v>8.31</v>
      </c>
      <c r="I336">
        <v>3</v>
      </c>
      <c r="J336">
        <v>15</v>
      </c>
      <c r="K336">
        <v>11</v>
      </c>
      <c r="L336">
        <v>8</v>
      </c>
      <c r="M336">
        <v>1</v>
      </c>
      <c r="N336">
        <v>9</v>
      </c>
      <c r="O336">
        <v>2266</v>
      </c>
      <c r="P336">
        <v>2276</v>
      </c>
      <c r="R336">
        <v>1320</v>
      </c>
      <c r="S336">
        <v>776</v>
      </c>
      <c r="T336">
        <v>1973</v>
      </c>
      <c r="U336">
        <v>0.39300000000000002</v>
      </c>
      <c r="V336">
        <v>272</v>
      </c>
      <c r="W336">
        <v>863</v>
      </c>
      <c r="X336">
        <v>0.315</v>
      </c>
      <c r="Y336">
        <v>442</v>
      </c>
      <c r="Z336">
        <v>594</v>
      </c>
      <c r="AA336">
        <v>0.74399999999999999</v>
      </c>
      <c r="AB336">
        <v>370</v>
      </c>
      <c r="AC336">
        <v>1208</v>
      </c>
      <c r="AD336">
        <v>423</v>
      </c>
      <c r="AE336">
        <v>179</v>
      </c>
      <c r="AF336">
        <v>148</v>
      </c>
      <c r="AG336">
        <v>306</v>
      </c>
      <c r="AH336">
        <v>455</v>
      </c>
    </row>
    <row r="337" spans="1:34" x14ac:dyDescent="0.25">
      <c r="A337">
        <v>230</v>
      </c>
      <c r="B337" t="s">
        <v>354</v>
      </c>
      <c r="C337">
        <v>33</v>
      </c>
      <c r="D337">
        <v>16</v>
      </c>
      <c r="E337">
        <v>17</v>
      </c>
      <c r="F337">
        <v>0.48499999999999999</v>
      </c>
      <c r="G337">
        <v>-2.12</v>
      </c>
      <c r="H337">
        <v>-1.33</v>
      </c>
      <c r="I337">
        <v>11</v>
      </c>
      <c r="J337">
        <v>7</v>
      </c>
      <c r="K337">
        <v>10</v>
      </c>
      <c r="L337">
        <v>6</v>
      </c>
      <c r="M337">
        <v>6</v>
      </c>
      <c r="N337">
        <v>10</v>
      </c>
      <c r="O337">
        <v>2534</v>
      </c>
      <c r="P337">
        <v>2515</v>
      </c>
      <c r="R337">
        <v>1325</v>
      </c>
      <c r="S337">
        <v>864</v>
      </c>
      <c r="T337">
        <v>1859</v>
      </c>
      <c r="U337">
        <v>0.46500000000000002</v>
      </c>
      <c r="V337">
        <v>314</v>
      </c>
      <c r="W337">
        <v>816</v>
      </c>
      <c r="X337">
        <v>0.38500000000000001</v>
      </c>
      <c r="Y337">
        <v>492</v>
      </c>
      <c r="Z337">
        <v>663</v>
      </c>
      <c r="AA337">
        <v>0.74199999999999999</v>
      </c>
      <c r="AB337">
        <v>275</v>
      </c>
      <c r="AC337">
        <v>1063</v>
      </c>
      <c r="AD337">
        <v>581</v>
      </c>
      <c r="AE337">
        <v>191</v>
      </c>
      <c r="AF337">
        <v>99</v>
      </c>
      <c r="AG337">
        <v>426</v>
      </c>
      <c r="AH337">
        <v>534</v>
      </c>
    </row>
    <row r="338" spans="1:34" x14ac:dyDescent="0.25">
      <c r="A338">
        <v>231</v>
      </c>
      <c r="B338" t="s">
        <v>672</v>
      </c>
      <c r="C338">
        <v>35</v>
      </c>
      <c r="D338">
        <v>20</v>
      </c>
      <c r="E338">
        <v>15</v>
      </c>
      <c r="F338">
        <v>0.57099999999999995</v>
      </c>
      <c r="G338">
        <v>13.97</v>
      </c>
      <c r="H338">
        <v>11.09</v>
      </c>
      <c r="I338">
        <v>8</v>
      </c>
      <c r="J338">
        <v>12</v>
      </c>
      <c r="K338">
        <v>12</v>
      </c>
      <c r="L338">
        <v>6</v>
      </c>
      <c r="M338">
        <v>4</v>
      </c>
      <c r="N338">
        <v>7</v>
      </c>
      <c r="O338">
        <v>2419</v>
      </c>
      <c r="P338">
        <v>2318</v>
      </c>
      <c r="R338">
        <v>1405</v>
      </c>
      <c r="S338">
        <v>839</v>
      </c>
      <c r="T338">
        <v>1931</v>
      </c>
      <c r="U338">
        <v>0.434</v>
      </c>
      <c r="V338">
        <v>264</v>
      </c>
      <c r="W338">
        <v>775</v>
      </c>
      <c r="X338">
        <v>0.34100000000000003</v>
      </c>
      <c r="Y338">
        <v>477</v>
      </c>
      <c r="Z338">
        <v>650</v>
      </c>
      <c r="AA338">
        <v>0.73399999999999999</v>
      </c>
      <c r="AB338">
        <v>328</v>
      </c>
      <c r="AC338">
        <v>1214</v>
      </c>
      <c r="AD338">
        <v>494</v>
      </c>
      <c r="AE338">
        <v>206</v>
      </c>
      <c r="AF338">
        <v>85</v>
      </c>
      <c r="AG338">
        <v>438</v>
      </c>
      <c r="AH338">
        <v>624</v>
      </c>
    </row>
    <row r="339" spans="1:34" x14ac:dyDescent="0.25">
      <c r="A339">
        <v>232</v>
      </c>
      <c r="B339" t="s">
        <v>356</v>
      </c>
      <c r="C339">
        <v>31</v>
      </c>
      <c r="D339">
        <v>14</v>
      </c>
      <c r="E339">
        <v>17</v>
      </c>
      <c r="F339">
        <v>0.45200000000000001</v>
      </c>
      <c r="G339">
        <v>-1.82</v>
      </c>
      <c r="H339">
        <v>3.18</v>
      </c>
      <c r="I339">
        <v>6</v>
      </c>
      <c r="J339">
        <v>12</v>
      </c>
      <c r="K339">
        <v>11</v>
      </c>
      <c r="L339">
        <v>5</v>
      </c>
      <c r="M339">
        <v>3</v>
      </c>
      <c r="N339">
        <v>10</v>
      </c>
      <c r="O339">
        <v>2174</v>
      </c>
      <c r="P339">
        <v>2288</v>
      </c>
      <c r="R339">
        <v>1255</v>
      </c>
      <c r="S339">
        <v>803</v>
      </c>
      <c r="T339">
        <v>1838</v>
      </c>
      <c r="U339">
        <v>0.437</v>
      </c>
      <c r="V339">
        <v>187</v>
      </c>
      <c r="W339">
        <v>633</v>
      </c>
      <c r="X339">
        <v>0.29499999999999998</v>
      </c>
      <c r="Y339">
        <v>381</v>
      </c>
      <c r="Z339">
        <v>602</v>
      </c>
      <c r="AA339">
        <v>0.63300000000000001</v>
      </c>
      <c r="AB339">
        <v>332</v>
      </c>
      <c r="AC339">
        <v>1152</v>
      </c>
      <c r="AD339">
        <v>451</v>
      </c>
      <c r="AE339">
        <v>200</v>
      </c>
      <c r="AF339">
        <v>115</v>
      </c>
      <c r="AG339">
        <v>448</v>
      </c>
      <c r="AH339">
        <v>504</v>
      </c>
    </row>
    <row r="340" spans="1:34" x14ac:dyDescent="0.25">
      <c r="A340">
        <v>233</v>
      </c>
      <c r="B340" t="s">
        <v>357</v>
      </c>
      <c r="C340">
        <v>32</v>
      </c>
      <c r="D340">
        <v>12</v>
      </c>
      <c r="E340">
        <v>20</v>
      </c>
      <c r="F340">
        <v>0.375</v>
      </c>
      <c r="G340">
        <v>8.06</v>
      </c>
      <c r="H340">
        <v>11.5</v>
      </c>
      <c r="I340">
        <v>5</v>
      </c>
      <c r="J340">
        <v>13</v>
      </c>
      <c r="K340">
        <v>8</v>
      </c>
      <c r="L340">
        <v>7</v>
      </c>
      <c r="M340">
        <v>2</v>
      </c>
      <c r="N340">
        <v>10</v>
      </c>
      <c r="O340">
        <v>2178</v>
      </c>
      <c r="P340">
        <v>2288</v>
      </c>
      <c r="R340">
        <v>1285</v>
      </c>
      <c r="S340">
        <v>760</v>
      </c>
      <c r="T340">
        <v>1796</v>
      </c>
      <c r="U340">
        <v>0.42299999999999999</v>
      </c>
      <c r="V340">
        <v>280</v>
      </c>
      <c r="W340">
        <v>753</v>
      </c>
      <c r="X340">
        <v>0.372</v>
      </c>
      <c r="Y340">
        <v>378</v>
      </c>
      <c r="Z340">
        <v>549</v>
      </c>
      <c r="AA340">
        <v>0.68899999999999995</v>
      </c>
      <c r="AB340">
        <v>295</v>
      </c>
      <c r="AC340">
        <v>1092</v>
      </c>
      <c r="AD340">
        <v>422</v>
      </c>
      <c r="AE340">
        <v>183</v>
      </c>
      <c r="AF340">
        <v>139</v>
      </c>
      <c r="AG340">
        <v>386</v>
      </c>
      <c r="AH340">
        <v>516</v>
      </c>
    </row>
    <row r="341" spans="1:34" x14ac:dyDescent="0.25">
      <c r="A341">
        <v>234</v>
      </c>
      <c r="B341" t="s">
        <v>673</v>
      </c>
      <c r="C341">
        <v>34</v>
      </c>
      <c r="D341">
        <v>20</v>
      </c>
      <c r="E341">
        <v>14</v>
      </c>
      <c r="F341">
        <v>0.58799999999999997</v>
      </c>
      <c r="G341">
        <v>15.27</v>
      </c>
      <c r="H341">
        <v>12.18</v>
      </c>
      <c r="I341">
        <v>7</v>
      </c>
      <c r="J341">
        <v>11</v>
      </c>
      <c r="K341">
        <v>11</v>
      </c>
      <c r="L341">
        <v>4</v>
      </c>
      <c r="M341">
        <v>5</v>
      </c>
      <c r="N341">
        <v>7</v>
      </c>
      <c r="O341">
        <v>2423</v>
      </c>
      <c r="P341">
        <v>2318</v>
      </c>
      <c r="R341">
        <v>1365</v>
      </c>
      <c r="S341">
        <v>883</v>
      </c>
      <c r="T341">
        <v>1975</v>
      </c>
      <c r="U341">
        <v>0.44700000000000001</v>
      </c>
      <c r="V341">
        <v>226</v>
      </c>
      <c r="W341">
        <v>655</v>
      </c>
      <c r="X341">
        <v>0.34499999999999997</v>
      </c>
      <c r="Y341">
        <v>431</v>
      </c>
      <c r="Z341">
        <v>618</v>
      </c>
      <c r="AA341">
        <v>0.69699999999999995</v>
      </c>
      <c r="AB341">
        <v>305</v>
      </c>
      <c r="AC341">
        <v>1263</v>
      </c>
      <c r="AD341">
        <v>430</v>
      </c>
      <c r="AE341">
        <v>203</v>
      </c>
      <c r="AF341">
        <v>102</v>
      </c>
      <c r="AG341">
        <v>401</v>
      </c>
      <c r="AH341">
        <v>526</v>
      </c>
    </row>
    <row r="342" spans="1:34" x14ac:dyDescent="0.25">
      <c r="A342">
        <v>235</v>
      </c>
      <c r="B342" t="s">
        <v>674</v>
      </c>
      <c r="C342">
        <v>35</v>
      </c>
      <c r="D342">
        <v>26</v>
      </c>
      <c r="E342">
        <v>9</v>
      </c>
      <c r="F342">
        <v>0.74299999999999999</v>
      </c>
      <c r="G342">
        <v>3.7</v>
      </c>
      <c r="H342">
        <v>-1.21</v>
      </c>
      <c r="I342">
        <v>13</v>
      </c>
      <c r="J342">
        <v>5</v>
      </c>
      <c r="K342">
        <v>14</v>
      </c>
      <c r="L342">
        <v>2</v>
      </c>
      <c r="M342">
        <v>8</v>
      </c>
      <c r="N342">
        <v>4</v>
      </c>
      <c r="O342">
        <v>2300</v>
      </c>
      <c r="P342">
        <v>2128</v>
      </c>
      <c r="R342">
        <v>1400</v>
      </c>
      <c r="S342">
        <v>824</v>
      </c>
      <c r="T342">
        <v>2027</v>
      </c>
      <c r="U342">
        <v>0.40699999999999997</v>
      </c>
      <c r="V342">
        <v>264</v>
      </c>
      <c r="W342">
        <v>756</v>
      </c>
      <c r="X342">
        <v>0.34899999999999998</v>
      </c>
      <c r="Y342">
        <v>388</v>
      </c>
      <c r="Z342">
        <v>585</v>
      </c>
      <c r="AA342">
        <v>0.66300000000000003</v>
      </c>
      <c r="AB342">
        <v>418</v>
      </c>
      <c r="AC342">
        <v>1365</v>
      </c>
      <c r="AD342">
        <v>439</v>
      </c>
      <c r="AE342">
        <v>197</v>
      </c>
      <c r="AF342">
        <v>160</v>
      </c>
      <c r="AG342">
        <v>408</v>
      </c>
      <c r="AH342">
        <v>580</v>
      </c>
    </row>
    <row r="343" spans="1:34" x14ac:dyDescent="0.25">
      <c r="A343">
        <v>236</v>
      </c>
      <c r="B343" t="s">
        <v>359</v>
      </c>
      <c r="C343">
        <v>32</v>
      </c>
      <c r="D343">
        <v>11</v>
      </c>
      <c r="E343">
        <v>21</v>
      </c>
      <c r="F343">
        <v>0.34399999999999997</v>
      </c>
      <c r="G343">
        <v>-9.3000000000000007</v>
      </c>
      <c r="H343">
        <v>-1.87</v>
      </c>
      <c r="I343">
        <v>7</v>
      </c>
      <c r="J343">
        <v>9</v>
      </c>
      <c r="K343">
        <v>7</v>
      </c>
      <c r="L343">
        <v>6</v>
      </c>
      <c r="M343">
        <v>3</v>
      </c>
      <c r="N343">
        <v>13</v>
      </c>
      <c r="O343">
        <v>2314</v>
      </c>
      <c r="P343">
        <v>2483</v>
      </c>
      <c r="R343">
        <v>1285</v>
      </c>
      <c r="S343">
        <v>854</v>
      </c>
      <c r="T343">
        <v>1874</v>
      </c>
      <c r="U343">
        <v>0.45600000000000002</v>
      </c>
      <c r="V343">
        <v>266</v>
      </c>
      <c r="W343">
        <v>734</v>
      </c>
      <c r="X343">
        <v>0.36199999999999999</v>
      </c>
      <c r="Y343">
        <v>340</v>
      </c>
      <c r="Z343">
        <v>492</v>
      </c>
      <c r="AA343">
        <v>0.69099999999999995</v>
      </c>
      <c r="AB343">
        <v>335</v>
      </c>
      <c r="AC343">
        <v>1147</v>
      </c>
      <c r="AD343">
        <v>434</v>
      </c>
      <c r="AE343">
        <v>152</v>
      </c>
      <c r="AF343">
        <v>106</v>
      </c>
      <c r="AG343">
        <v>447</v>
      </c>
      <c r="AH343">
        <v>575</v>
      </c>
    </row>
    <row r="344" spans="1:34" x14ac:dyDescent="0.25">
      <c r="A344">
        <v>237</v>
      </c>
      <c r="B344" t="s">
        <v>360</v>
      </c>
      <c r="C344">
        <v>31</v>
      </c>
      <c r="D344">
        <v>18</v>
      </c>
      <c r="E344">
        <v>13</v>
      </c>
      <c r="F344">
        <v>0.58099999999999996</v>
      </c>
      <c r="G344">
        <v>7.86</v>
      </c>
      <c r="H344">
        <v>4.3099999999999996</v>
      </c>
      <c r="I344">
        <v>10</v>
      </c>
      <c r="J344">
        <v>8</v>
      </c>
      <c r="K344">
        <v>10</v>
      </c>
      <c r="L344">
        <v>5</v>
      </c>
      <c r="M344">
        <v>6</v>
      </c>
      <c r="N344">
        <v>5</v>
      </c>
      <c r="O344">
        <v>2275</v>
      </c>
      <c r="P344">
        <v>2165</v>
      </c>
      <c r="R344">
        <v>1250</v>
      </c>
      <c r="S344">
        <v>800</v>
      </c>
      <c r="T344">
        <v>1728</v>
      </c>
      <c r="U344">
        <v>0.46300000000000002</v>
      </c>
      <c r="V344">
        <v>203</v>
      </c>
      <c r="W344">
        <v>633</v>
      </c>
      <c r="X344">
        <v>0.32100000000000001</v>
      </c>
      <c r="Y344">
        <v>472</v>
      </c>
      <c r="Z344">
        <v>636</v>
      </c>
      <c r="AA344">
        <v>0.74199999999999999</v>
      </c>
      <c r="AB344">
        <v>310</v>
      </c>
      <c r="AC344">
        <v>1091</v>
      </c>
      <c r="AD344">
        <v>465</v>
      </c>
      <c r="AE344">
        <v>185</v>
      </c>
      <c r="AF344">
        <v>164</v>
      </c>
      <c r="AG344">
        <v>384</v>
      </c>
      <c r="AH344">
        <v>536</v>
      </c>
    </row>
    <row r="345" spans="1:34" x14ac:dyDescent="0.25">
      <c r="A345">
        <v>238</v>
      </c>
      <c r="B345" t="s">
        <v>675</v>
      </c>
      <c r="C345">
        <v>38</v>
      </c>
      <c r="D345">
        <v>25</v>
      </c>
      <c r="E345">
        <v>13</v>
      </c>
      <c r="F345">
        <v>0.65800000000000003</v>
      </c>
      <c r="G345">
        <v>13.98</v>
      </c>
      <c r="H345">
        <v>6.17</v>
      </c>
      <c r="I345">
        <v>10</v>
      </c>
      <c r="J345">
        <v>8</v>
      </c>
      <c r="K345">
        <v>13</v>
      </c>
      <c r="L345">
        <v>4</v>
      </c>
      <c r="M345">
        <v>5</v>
      </c>
      <c r="N345">
        <v>7</v>
      </c>
      <c r="O345">
        <v>2661</v>
      </c>
      <c r="P345">
        <v>2364</v>
      </c>
      <c r="R345">
        <v>1530</v>
      </c>
      <c r="S345">
        <v>958</v>
      </c>
      <c r="T345">
        <v>2125</v>
      </c>
      <c r="U345">
        <v>0.45100000000000001</v>
      </c>
      <c r="V345">
        <v>295</v>
      </c>
      <c r="W345">
        <v>840</v>
      </c>
      <c r="X345">
        <v>0.35099999999999998</v>
      </c>
      <c r="Y345">
        <v>450</v>
      </c>
      <c r="Z345">
        <v>624</v>
      </c>
      <c r="AA345">
        <v>0.72099999999999997</v>
      </c>
      <c r="AB345">
        <v>361</v>
      </c>
      <c r="AC345">
        <v>1307</v>
      </c>
      <c r="AD345">
        <v>501</v>
      </c>
      <c r="AE345">
        <v>290</v>
      </c>
      <c r="AF345">
        <v>163</v>
      </c>
      <c r="AG345">
        <v>442</v>
      </c>
      <c r="AH345">
        <v>665</v>
      </c>
    </row>
    <row r="346" spans="1:34" x14ac:dyDescent="0.25">
      <c r="A346">
        <v>239</v>
      </c>
      <c r="B346" t="s">
        <v>362</v>
      </c>
      <c r="C346">
        <v>32</v>
      </c>
      <c r="D346">
        <v>14</v>
      </c>
      <c r="E346">
        <v>18</v>
      </c>
      <c r="F346">
        <v>0.438</v>
      </c>
      <c r="G346">
        <v>-2.4500000000000002</v>
      </c>
      <c r="H346">
        <v>1.99</v>
      </c>
      <c r="I346">
        <v>4</v>
      </c>
      <c r="J346">
        <v>12</v>
      </c>
      <c r="K346">
        <v>9</v>
      </c>
      <c r="L346">
        <v>7</v>
      </c>
      <c r="M346">
        <v>5</v>
      </c>
      <c r="N346">
        <v>10</v>
      </c>
      <c r="O346">
        <v>2138</v>
      </c>
      <c r="P346">
        <v>2241</v>
      </c>
      <c r="R346">
        <v>1290</v>
      </c>
      <c r="S346">
        <v>710</v>
      </c>
      <c r="T346">
        <v>1680</v>
      </c>
      <c r="U346">
        <v>0.42299999999999999</v>
      </c>
      <c r="V346">
        <v>198</v>
      </c>
      <c r="W346">
        <v>564</v>
      </c>
      <c r="X346">
        <v>0.35099999999999998</v>
      </c>
      <c r="Y346">
        <v>520</v>
      </c>
      <c r="Z346">
        <v>696</v>
      </c>
      <c r="AA346">
        <v>0.747</v>
      </c>
      <c r="AB346">
        <v>285</v>
      </c>
      <c r="AC346">
        <v>1041</v>
      </c>
      <c r="AD346">
        <v>322</v>
      </c>
      <c r="AE346">
        <v>196</v>
      </c>
      <c r="AF346">
        <v>46</v>
      </c>
      <c r="AG346">
        <v>423</v>
      </c>
      <c r="AH346">
        <v>630</v>
      </c>
    </row>
    <row r="347" spans="1:34" x14ac:dyDescent="0.25">
      <c r="A347">
        <v>240</v>
      </c>
      <c r="B347" t="s">
        <v>363</v>
      </c>
      <c r="C347">
        <v>32</v>
      </c>
      <c r="D347">
        <v>14</v>
      </c>
      <c r="E347">
        <v>18</v>
      </c>
      <c r="F347">
        <v>0.438</v>
      </c>
      <c r="G347">
        <v>12.62</v>
      </c>
      <c r="H347">
        <v>11.59</v>
      </c>
      <c r="I347">
        <v>7</v>
      </c>
      <c r="J347">
        <v>13</v>
      </c>
      <c r="K347">
        <v>9</v>
      </c>
      <c r="L347">
        <v>6</v>
      </c>
      <c r="M347">
        <v>3</v>
      </c>
      <c r="N347">
        <v>9</v>
      </c>
      <c r="O347">
        <v>2229</v>
      </c>
      <c r="P347">
        <v>2196</v>
      </c>
      <c r="R347">
        <v>1295</v>
      </c>
      <c r="S347">
        <v>791</v>
      </c>
      <c r="T347">
        <v>1898</v>
      </c>
      <c r="U347">
        <v>0.41699999999999998</v>
      </c>
      <c r="V347">
        <v>222</v>
      </c>
      <c r="W347">
        <v>693</v>
      </c>
      <c r="X347">
        <v>0.32</v>
      </c>
      <c r="Y347">
        <v>425</v>
      </c>
      <c r="Z347">
        <v>613</v>
      </c>
      <c r="AA347">
        <v>0.69299999999999995</v>
      </c>
      <c r="AB347">
        <v>382</v>
      </c>
      <c r="AC347">
        <v>1174</v>
      </c>
      <c r="AD347">
        <v>389</v>
      </c>
      <c r="AE347">
        <v>245</v>
      </c>
      <c r="AF347">
        <v>122</v>
      </c>
      <c r="AG347">
        <v>399</v>
      </c>
      <c r="AH347">
        <v>597</v>
      </c>
    </row>
    <row r="348" spans="1:34" x14ac:dyDescent="0.25">
      <c r="C348" t="s">
        <v>109</v>
      </c>
      <c r="I348" t="s">
        <v>110</v>
      </c>
      <c r="K348" t="s">
        <v>2</v>
      </c>
      <c r="M348" t="s">
        <v>3</v>
      </c>
      <c r="O348" t="s">
        <v>111</v>
      </c>
      <c r="R348" t="s">
        <v>112</v>
      </c>
    </row>
    <row r="349" spans="1:34" x14ac:dyDescent="0.25">
      <c r="A349" t="s">
        <v>55</v>
      </c>
      <c r="B349" t="s">
        <v>113</v>
      </c>
      <c r="C349" t="s">
        <v>51</v>
      </c>
      <c r="D349" t="s">
        <v>1</v>
      </c>
      <c r="E349" t="s">
        <v>0</v>
      </c>
      <c r="F349" t="s">
        <v>114</v>
      </c>
      <c r="G349" t="s">
        <v>70</v>
      </c>
      <c r="H349" t="s">
        <v>115</v>
      </c>
      <c r="I349" t="s">
        <v>1</v>
      </c>
      <c r="J349" t="s">
        <v>0</v>
      </c>
      <c r="K349" t="s">
        <v>1</v>
      </c>
      <c r="L349" t="s">
        <v>0</v>
      </c>
      <c r="M349" t="s">
        <v>1</v>
      </c>
      <c r="N349" t="s">
        <v>0</v>
      </c>
      <c r="O349" t="s">
        <v>116</v>
      </c>
      <c r="P349" t="s">
        <v>117</v>
      </c>
      <c r="R349" t="s">
        <v>56</v>
      </c>
      <c r="S349" t="s">
        <v>118</v>
      </c>
      <c r="T349" t="s">
        <v>119</v>
      </c>
      <c r="U349" t="s">
        <v>120</v>
      </c>
      <c r="V349" t="s">
        <v>121</v>
      </c>
      <c r="W349" t="s">
        <v>122</v>
      </c>
      <c r="X349" t="s">
        <v>123</v>
      </c>
      <c r="Y349" t="s">
        <v>124</v>
      </c>
      <c r="Z349" t="s">
        <v>125</v>
      </c>
      <c r="AA349" t="s">
        <v>126</v>
      </c>
      <c r="AB349" t="s">
        <v>127</v>
      </c>
      <c r="AC349" t="s">
        <v>128</v>
      </c>
      <c r="AD349" t="s">
        <v>129</v>
      </c>
      <c r="AE349" t="s">
        <v>130</v>
      </c>
      <c r="AF349" t="s">
        <v>131</v>
      </c>
      <c r="AG349" t="s">
        <v>132</v>
      </c>
      <c r="AH349" t="s">
        <v>4</v>
      </c>
    </row>
    <row r="350" spans="1:34" x14ac:dyDescent="0.25">
      <c r="A350">
        <v>241</v>
      </c>
      <c r="B350" t="s">
        <v>364</v>
      </c>
      <c r="C350">
        <v>31</v>
      </c>
      <c r="D350">
        <v>19</v>
      </c>
      <c r="E350">
        <v>12</v>
      </c>
      <c r="F350">
        <v>0.61299999999999999</v>
      </c>
      <c r="G350">
        <v>2.06</v>
      </c>
      <c r="H350">
        <v>-0.74</v>
      </c>
      <c r="I350">
        <v>7</v>
      </c>
      <c r="J350">
        <v>7</v>
      </c>
      <c r="K350">
        <v>10</v>
      </c>
      <c r="L350">
        <v>4</v>
      </c>
      <c r="M350">
        <v>8</v>
      </c>
      <c r="N350">
        <v>5</v>
      </c>
      <c r="O350">
        <v>2250</v>
      </c>
      <c r="P350">
        <v>2117</v>
      </c>
      <c r="R350">
        <v>1265</v>
      </c>
      <c r="S350">
        <v>821</v>
      </c>
      <c r="T350">
        <v>1810</v>
      </c>
      <c r="U350">
        <v>0.45400000000000001</v>
      </c>
      <c r="V350">
        <v>282</v>
      </c>
      <c r="W350">
        <v>803</v>
      </c>
      <c r="X350">
        <v>0.35099999999999998</v>
      </c>
      <c r="Y350">
        <v>326</v>
      </c>
      <c r="Z350">
        <v>510</v>
      </c>
      <c r="AA350">
        <v>0.63900000000000001</v>
      </c>
      <c r="AB350">
        <v>270</v>
      </c>
      <c r="AC350">
        <v>1102</v>
      </c>
      <c r="AD350">
        <v>463</v>
      </c>
      <c r="AE350">
        <v>210</v>
      </c>
      <c r="AF350">
        <v>77</v>
      </c>
      <c r="AG350">
        <v>395</v>
      </c>
      <c r="AH350">
        <v>500</v>
      </c>
    </row>
    <row r="351" spans="1:34" x14ac:dyDescent="0.25">
      <c r="A351">
        <v>242</v>
      </c>
      <c r="B351" t="s">
        <v>365</v>
      </c>
      <c r="C351">
        <v>34</v>
      </c>
      <c r="D351">
        <v>16</v>
      </c>
      <c r="E351">
        <v>18</v>
      </c>
      <c r="F351">
        <v>0.47099999999999997</v>
      </c>
      <c r="G351">
        <v>0.91</v>
      </c>
      <c r="H351">
        <v>0.64</v>
      </c>
      <c r="I351">
        <v>6</v>
      </c>
      <c r="J351">
        <v>10</v>
      </c>
      <c r="K351">
        <v>9</v>
      </c>
      <c r="L351">
        <v>5</v>
      </c>
      <c r="M351">
        <v>2</v>
      </c>
      <c r="N351">
        <v>11</v>
      </c>
      <c r="O351">
        <v>2572</v>
      </c>
      <c r="P351">
        <v>2529</v>
      </c>
      <c r="R351">
        <v>1370</v>
      </c>
      <c r="S351">
        <v>865</v>
      </c>
      <c r="T351">
        <v>1949</v>
      </c>
      <c r="U351">
        <v>0.44400000000000001</v>
      </c>
      <c r="V351">
        <v>313</v>
      </c>
      <c r="W351">
        <v>819</v>
      </c>
      <c r="X351">
        <v>0.38200000000000001</v>
      </c>
      <c r="Y351">
        <v>529</v>
      </c>
      <c r="Z351">
        <v>696</v>
      </c>
      <c r="AA351">
        <v>0.76</v>
      </c>
      <c r="AB351">
        <v>290</v>
      </c>
      <c r="AC351">
        <v>1085</v>
      </c>
      <c r="AD351">
        <v>479</v>
      </c>
      <c r="AE351">
        <v>229</v>
      </c>
      <c r="AF351">
        <v>95</v>
      </c>
      <c r="AG351">
        <v>432</v>
      </c>
      <c r="AH351">
        <v>639</v>
      </c>
    </row>
    <row r="352" spans="1:34" x14ac:dyDescent="0.25">
      <c r="A352">
        <v>243</v>
      </c>
      <c r="B352" t="s">
        <v>366</v>
      </c>
      <c r="C352">
        <v>33</v>
      </c>
      <c r="D352">
        <v>14</v>
      </c>
      <c r="E352">
        <v>19</v>
      </c>
      <c r="F352">
        <v>0.42399999999999999</v>
      </c>
      <c r="G352">
        <v>7.9</v>
      </c>
      <c r="H352">
        <v>6.72</v>
      </c>
      <c r="I352">
        <v>3</v>
      </c>
      <c r="J352">
        <v>15</v>
      </c>
      <c r="K352">
        <v>11</v>
      </c>
      <c r="L352">
        <v>7</v>
      </c>
      <c r="M352">
        <v>0</v>
      </c>
      <c r="N352">
        <v>11</v>
      </c>
      <c r="O352">
        <v>2306</v>
      </c>
      <c r="P352">
        <v>2267</v>
      </c>
      <c r="R352">
        <v>1330</v>
      </c>
      <c r="S352">
        <v>769</v>
      </c>
      <c r="T352">
        <v>1841</v>
      </c>
      <c r="U352">
        <v>0.41799999999999998</v>
      </c>
      <c r="V352">
        <v>225</v>
      </c>
      <c r="W352">
        <v>680</v>
      </c>
      <c r="X352">
        <v>0.33100000000000002</v>
      </c>
      <c r="Y352">
        <v>543</v>
      </c>
      <c r="Z352">
        <v>779</v>
      </c>
      <c r="AA352">
        <v>0.69699999999999995</v>
      </c>
      <c r="AB352">
        <v>383</v>
      </c>
      <c r="AC352">
        <v>1209</v>
      </c>
      <c r="AD352">
        <v>387</v>
      </c>
      <c r="AE352">
        <v>227</v>
      </c>
      <c r="AF352">
        <v>126</v>
      </c>
      <c r="AG352">
        <v>448</v>
      </c>
      <c r="AH352">
        <v>610</v>
      </c>
    </row>
    <row r="353" spans="1:34" x14ac:dyDescent="0.25">
      <c r="A353">
        <v>244</v>
      </c>
      <c r="B353" t="s">
        <v>367</v>
      </c>
      <c r="C353">
        <v>32</v>
      </c>
      <c r="D353">
        <v>16</v>
      </c>
      <c r="E353">
        <v>16</v>
      </c>
      <c r="F353">
        <v>0.5</v>
      </c>
      <c r="G353">
        <v>-8.93</v>
      </c>
      <c r="H353">
        <v>-5.76</v>
      </c>
      <c r="I353">
        <v>11</v>
      </c>
      <c r="J353">
        <v>9</v>
      </c>
      <c r="K353">
        <v>12</v>
      </c>
      <c r="L353">
        <v>4</v>
      </c>
      <c r="M353">
        <v>3</v>
      </c>
      <c r="N353">
        <v>10</v>
      </c>
      <c r="O353">
        <v>2475</v>
      </c>
      <c r="P353">
        <v>2404</v>
      </c>
      <c r="R353">
        <v>1290</v>
      </c>
      <c r="S353">
        <v>856</v>
      </c>
      <c r="T353">
        <v>2017</v>
      </c>
      <c r="U353">
        <v>0.42399999999999999</v>
      </c>
      <c r="V353">
        <v>238</v>
      </c>
      <c r="W353">
        <v>769</v>
      </c>
      <c r="X353">
        <v>0.309</v>
      </c>
      <c r="Y353">
        <v>525</v>
      </c>
      <c r="Z353">
        <v>748</v>
      </c>
      <c r="AA353">
        <v>0.70199999999999996</v>
      </c>
      <c r="AB353">
        <v>491</v>
      </c>
      <c r="AC353">
        <v>1282</v>
      </c>
      <c r="AD353">
        <v>434</v>
      </c>
      <c r="AE353">
        <v>264</v>
      </c>
      <c r="AF353">
        <v>129</v>
      </c>
      <c r="AG353">
        <v>449</v>
      </c>
      <c r="AH353">
        <v>681</v>
      </c>
    </row>
    <row r="354" spans="1:34" x14ac:dyDescent="0.25">
      <c r="A354">
        <v>245</v>
      </c>
      <c r="B354" t="s">
        <v>77</v>
      </c>
      <c r="C354">
        <v>32</v>
      </c>
      <c r="D354">
        <v>7</v>
      </c>
      <c r="E354">
        <v>25</v>
      </c>
      <c r="F354">
        <v>0.219</v>
      </c>
      <c r="G354">
        <v>-10.78</v>
      </c>
      <c r="H354">
        <v>0.52</v>
      </c>
      <c r="I354">
        <v>0</v>
      </c>
      <c r="J354">
        <v>16</v>
      </c>
      <c r="K354">
        <v>6</v>
      </c>
      <c r="L354">
        <v>11</v>
      </c>
      <c r="M354">
        <v>1</v>
      </c>
      <c r="N354">
        <v>12</v>
      </c>
      <c r="O354">
        <v>2078</v>
      </c>
      <c r="P354">
        <v>2389</v>
      </c>
      <c r="R354">
        <v>1290</v>
      </c>
      <c r="S354">
        <v>707</v>
      </c>
      <c r="T354">
        <v>1708</v>
      </c>
      <c r="U354">
        <v>0.41399999999999998</v>
      </c>
      <c r="V354">
        <v>216</v>
      </c>
      <c r="W354">
        <v>664</v>
      </c>
      <c r="X354">
        <v>0.32500000000000001</v>
      </c>
      <c r="Y354">
        <v>448</v>
      </c>
      <c r="Z354">
        <v>668</v>
      </c>
      <c r="AA354">
        <v>0.67100000000000004</v>
      </c>
      <c r="AB354">
        <v>233</v>
      </c>
      <c r="AC354">
        <v>1032</v>
      </c>
      <c r="AD354">
        <v>369</v>
      </c>
      <c r="AE354">
        <v>175</v>
      </c>
      <c r="AF354">
        <v>123</v>
      </c>
      <c r="AG354">
        <v>425</v>
      </c>
      <c r="AH354">
        <v>588</v>
      </c>
    </row>
    <row r="355" spans="1:34" x14ac:dyDescent="0.25">
      <c r="A355">
        <v>246</v>
      </c>
      <c r="B355" t="s">
        <v>676</v>
      </c>
      <c r="C355">
        <v>35</v>
      </c>
      <c r="D355">
        <v>22</v>
      </c>
      <c r="E355">
        <v>13</v>
      </c>
      <c r="F355">
        <v>0.629</v>
      </c>
      <c r="G355">
        <v>-7.3</v>
      </c>
      <c r="H355">
        <v>-9.19</v>
      </c>
      <c r="I355">
        <v>17</v>
      </c>
      <c r="J355">
        <v>1</v>
      </c>
      <c r="K355">
        <v>11</v>
      </c>
      <c r="L355">
        <v>0</v>
      </c>
      <c r="M355">
        <v>9</v>
      </c>
      <c r="N355">
        <v>12</v>
      </c>
      <c r="O355">
        <v>2627</v>
      </c>
      <c r="P355">
        <v>2547</v>
      </c>
      <c r="R355">
        <v>1400</v>
      </c>
      <c r="S355">
        <v>903</v>
      </c>
      <c r="T355">
        <v>2062</v>
      </c>
      <c r="U355">
        <v>0.438</v>
      </c>
      <c r="V355">
        <v>225</v>
      </c>
      <c r="W355">
        <v>703</v>
      </c>
      <c r="X355">
        <v>0.32</v>
      </c>
      <c r="Y355">
        <v>596</v>
      </c>
      <c r="Z355">
        <v>875</v>
      </c>
      <c r="AA355">
        <v>0.68100000000000005</v>
      </c>
      <c r="AB355">
        <v>393</v>
      </c>
      <c r="AC355">
        <v>1154</v>
      </c>
      <c r="AD355">
        <v>444</v>
      </c>
      <c r="AE355">
        <v>309</v>
      </c>
      <c r="AF355">
        <v>55</v>
      </c>
      <c r="AG355">
        <v>445</v>
      </c>
      <c r="AH355">
        <v>758</v>
      </c>
    </row>
    <row r="356" spans="1:34" x14ac:dyDescent="0.25">
      <c r="A356">
        <v>247</v>
      </c>
      <c r="B356" t="s">
        <v>369</v>
      </c>
      <c r="C356">
        <v>36</v>
      </c>
      <c r="D356">
        <v>20</v>
      </c>
      <c r="E356">
        <v>16</v>
      </c>
      <c r="F356">
        <v>0.55600000000000005</v>
      </c>
      <c r="G356">
        <v>-3.56</v>
      </c>
      <c r="H356">
        <v>-5.35</v>
      </c>
      <c r="I356">
        <v>9</v>
      </c>
      <c r="J356">
        <v>7</v>
      </c>
      <c r="K356">
        <v>12</v>
      </c>
      <c r="L356">
        <v>3</v>
      </c>
      <c r="M356">
        <v>8</v>
      </c>
      <c r="N356">
        <v>12</v>
      </c>
      <c r="O356">
        <v>2817</v>
      </c>
      <c r="P356">
        <v>2610</v>
      </c>
      <c r="R356">
        <v>1445</v>
      </c>
      <c r="S356">
        <v>966</v>
      </c>
      <c r="T356">
        <v>2150</v>
      </c>
      <c r="U356">
        <v>0.44900000000000001</v>
      </c>
      <c r="V356">
        <v>394</v>
      </c>
      <c r="W356">
        <v>1034</v>
      </c>
      <c r="X356">
        <v>0.38100000000000001</v>
      </c>
      <c r="Y356">
        <v>491</v>
      </c>
      <c r="Z356">
        <v>674</v>
      </c>
      <c r="AA356">
        <v>0.72799999999999998</v>
      </c>
      <c r="AB356">
        <v>324</v>
      </c>
      <c r="AC356">
        <v>1248</v>
      </c>
      <c r="AD356">
        <v>565</v>
      </c>
      <c r="AE356">
        <v>214</v>
      </c>
      <c r="AF356">
        <v>69</v>
      </c>
      <c r="AG356">
        <v>358</v>
      </c>
      <c r="AH356">
        <v>617</v>
      </c>
    </row>
    <row r="357" spans="1:34" x14ac:dyDescent="0.25">
      <c r="A357">
        <v>248</v>
      </c>
      <c r="B357" t="s">
        <v>370</v>
      </c>
      <c r="C357">
        <v>28</v>
      </c>
      <c r="D357">
        <v>16</v>
      </c>
      <c r="E357">
        <v>12</v>
      </c>
      <c r="F357">
        <v>0.57099999999999995</v>
      </c>
      <c r="G357">
        <v>-3.4</v>
      </c>
      <c r="H357">
        <v>-0.87</v>
      </c>
      <c r="I357">
        <v>8</v>
      </c>
      <c r="J357">
        <v>6</v>
      </c>
      <c r="K357">
        <v>7</v>
      </c>
      <c r="L357">
        <v>5</v>
      </c>
      <c r="M357">
        <v>8</v>
      </c>
      <c r="N357">
        <v>6</v>
      </c>
      <c r="O357">
        <v>1948</v>
      </c>
      <c r="P357">
        <v>1951</v>
      </c>
      <c r="R357">
        <v>1135</v>
      </c>
      <c r="S357">
        <v>685</v>
      </c>
      <c r="T357">
        <v>1666</v>
      </c>
      <c r="U357">
        <v>0.41099999999999998</v>
      </c>
      <c r="V357">
        <v>207</v>
      </c>
      <c r="W357">
        <v>679</v>
      </c>
      <c r="X357">
        <v>0.30499999999999999</v>
      </c>
      <c r="Y357">
        <v>371</v>
      </c>
      <c r="Z357">
        <v>502</v>
      </c>
      <c r="AA357">
        <v>0.73899999999999999</v>
      </c>
      <c r="AB357">
        <v>272</v>
      </c>
      <c r="AC357">
        <v>1016</v>
      </c>
      <c r="AD357">
        <v>295</v>
      </c>
      <c r="AE357">
        <v>168</v>
      </c>
      <c r="AF357">
        <v>70</v>
      </c>
      <c r="AG357">
        <v>354</v>
      </c>
      <c r="AH357">
        <v>459</v>
      </c>
    </row>
    <row r="358" spans="1:34" x14ac:dyDescent="0.25">
      <c r="A358">
        <v>249</v>
      </c>
      <c r="B358" t="s">
        <v>371</v>
      </c>
      <c r="C358">
        <v>34</v>
      </c>
      <c r="D358">
        <v>18</v>
      </c>
      <c r="E358">
        <v>16</v>
      </c>
      <c r="F358">
        <v>0.52900000000000003</v>
      </c>
      <c r="G358">
        <v>8.35</v>
      </c>
      <c r="H358">
        <v>6.76</v>
      </c>
      <c r="I358">
        <v>7</v>
      </c>
      <c r="J358">
        <v>11</v>
      </c>
      <c r="K358">
        <v>11</v>
      </c>
      <c r="L358">
        <v>7</v>
      </c>
      <c r="M358">
        <v>5</v>
      </c>
      <c r="N358">
        <v>6</v>
      </c>
      <c r="O358">
        <v>2428</v>
      </c>
      <c r="P358">
        <v>2374</v>
      </c>
      <c r="R358">
        <v>1385</v>
      </c>
      <c r="S358">
        <v>835</v>
      </c>
      <c r="T358">
        <v>1973</v>
      </c>
      <c r="U358">
        <v>0.42299999999999999</v>
      </c>
      <c r="V358">
        <v>225</v>
      </c>
      <c r="W358">
        <v>690</v>
      </c>
      <c r="X358">
        <v>0.32600000000000001</v>
      </c>
      <c r="Y358">
        <v>533</v>
      </c>
      <c r="Z358">
        <v>771</v>
      </c>
      <c r="AA358">
        <v>0.69099999999999995</v>
      </c>
      <c r="AB358">
        <v>399</v>
      </c>
      <c r="AC358">
        <v>1241</v>
      </c>
      <c r="AD358">
        <v>491</v>
      </c>
      <c r="AE358">
        <v>253</v>
      </c>
      <c r="AF358">
        <v>136</v>
      </c>
      <c r="AG358">
        <v>445</v>
      </c>
      <c r="AH358">
        <v>600</v>
      </c>
    </row>
    <row r="359" spans="1:34" x14ac:dyDescent="0.25">
      <c r="A359">
        <v>250</v>
      </c>
      <c r="B359" t="s">
        <v>677</v>
      </c>
      <c r="C359">
        <v>36</v>
      </c>
      <c r="D359">
        <v>26</v>
      </c>
      <c r="E359">
        <v>10</v>
      </c>
      <c r="F359">
        <v>0.72199999999999998</v>
      </c>
      <c r="G359">
        <v>21.45</v>
      </c>
      <c r="H359">
        <v>12.04</v>
      </c>
      <c r="I359">
        <v>16</v>
      </c>
      <c r="J359">
        <v>4</v>
      </c>
      <c r="K359">
        <v>15</v>
      </c>
      <c r="L359">
        <v>0</v>
      </c>
      <c r="M359">
        <v>6</v>
      </c>
      <c r="N359">
        <v>6</v>
      </c>
      <c r="O359">
        <v>2760</v>
      </c>
      <c r="P359">
        <v>2421</v>
      </c>
      <c r="R359">
        <v>1460</v>
      </c>
      <c r="S359">
        <v>967</v>
      </c>
      <c r="T359">
        <v>2145</v>
      </c>
      <c r="U359">
        <v>0.45100000000000001</v>
      </c>
      <c r="V359">
        <v>365</v>
      </c>
      <c r="W359">
        <v>977</v>
      </c>
      <c r="X359">
        <v>0.374</v>
      </c>
      <c r="Y359">
        <v>461</v>
      </c>
      <c r="Z359">
        <v>641</v>
      </c>
      <c r="AA359">
        <v>0.71899999999999997</v>
      </c>
      <c r="AB359">
        <v>421</v>
      </c>
      <c r="AC359">
        <v>1341</v>
      </c>
      <c r="AD359">
        <v>518</v>
      </c>
      <c r="AE359">
        <v>220</v>
      </c>
      <c r="AF359">
        <v>143</v>
      </c>
      <c r="AG359">
        <v>381</v>
      </c>
      <c r="AH359">
        <v>623</v>
      </c>
    </row>
    <row r="360" spans="1:34" x14ac:dyDescent="0.25">
      <c r="A360">
        <v>251</v>
      </c>
      <c r="B360" t="s">
        <v>373</v>
      </c>
      <c r="C360">
        <v>31</v>
      </c>
      <c r="D360">
        <v>16</v>
      </c>
      <c r="E360">
        <v>15</v>
      </c>
      <c r="F360">
        <v>0.51600000000000001</v>
      </c>
      <c r="G360">
        <v>-6.75</v>
      </c>
      <c r="H360">
        <v>-8.01</v>
      </c>
      <c r="I360">
        <v>11</v>
      </c>
      <c r="J360">
        <v>7</v>
      </c>
      <c r="K360">
        <v>7</v>
      </c>
      <c r="L360">
        <v>7</v>
      </c>
      <c r="M360">
        <v>9</v>
      </c>
      <c r="N360">
        <v>6</v>
      </c>
      <c r="O360">
        <v>2294</v>
      </c>
      <c r="P360">
        <v>2255</v>
      </c>
      <c r="R360">
        <v>1270</v>
      </c>
      <c r="S360">
        <v>739</v>
      </c>
      <c r="T360">
        <v>1730</v>
      </c>
      <c r="U360">
        <v>0.42699999999999999</v>
      </c>
      <c r="V360">
        <v>348</v>
      </c>
      <c r="W360">
        <v>923</v>
      </c>
      <c r="X360">
        <v>0.377</v>
      </c>
      <c r="Y360">
        <v>468</v>
      </c>
      <c r="Z360">
        <v>646</v>
      </c>
      <c r="AA360">
        <v>0.72399999999999998</v>
      </c>
      <c r="AB360">
        <v>311</v>
      </c>
      <c r="AC360">
        <v>1111</v>
      </c>
      <c r="AD360">
        <v>393</v>
      </c>
      <c r="AE360">
        <v>159</v>
      </c>
      <c r="AF360">
        <v>62</v>
      </c>
      <c r="AG360">
        <v>415</v>
      </c>
      <c r="AH360">
        <v>524</v>
      </c>
    </row>
    <row r="361" spans="1:34" x14ac:dyDescent="0.25">
      <c r="A361">
        <v>252</v>
      </c>
      <c r="B361" t="s">
        <v>374</v>
      </c>
      <c r="C361">
        <v>33</v>
      </c>
      <c r="D361">
        <v>22</v>
      </c>
      <c r="E361">
        <v>11</v>
      </c>
      <c r="F361">
        <v>0.66700000000000004</v>
      </c>
      <c r="G361">
        <v>1.28</v>
      </c>
      <c r="H361">
        <v>-1.96</v>
      </c>
      <c r="I361">
        <v>12</v>
      </c>
      <c r="J361">
        <v>4</v>
      </c>
      <c r="K361">
        <v>11</v>
      </c>
      <c r="L361">
        <v>3</v>
      </c>
      <c r="M361">
        <v>9</v>
      </c>
      <c r="N361">
        <v>7</v>
      </c>
      <c r="O361">
        <v>2440</v>
      </c>
      <c r="P361">
        <v>2247</v>
      </c>
      <c r="R361">
        <v>1330</v>
      </c>
      <c r="S361">
        <v>893</v>
      </c>
      <c r="T361">
        <v>1937</v>
      </c>
      <c r="U361">
        <v>0.46100000000000002</v>
      </c>
      <c r="V361">
        <v>285</v>
      </c>
      <c r="W361">
        <v>750</v>
      </c>
      <c r="X361">
        <v>0.38</v>
      </c>
      <c r="Y361">
        <v>369</v>
      </c>
      <c r="Z361">
        <v>515</v>
      </c>
      <c r="AA361">
        <v>0.71699999999999997</v>
      </c>
      <c r="AB361">
        <v>335</v>
      </c>
      <c r="AC361">
        <v>1169</v>
      </c>
      <c r="AD361">
        <v>467</v>
      </c>
      <c r="AE361">
        <v>196</v>
      </c>
      <c r="AF361">
        <v>101</v>
      </c>
      <c r="AG361">
        <v>358</v>
      </c>
      <c r="AH361">
        <v>528</v>
      </c>
    </row>
    <row r="362" spans="1:34" x14ac:dyDescent="0.25">
      <c r="A362">
        <v>253</v>
      </c>
      <c r="B362" t="s">
        <v>375</v>
      </c>
      <c r="C362">
        <v>33</v>
      </c>
      <c r="D362">
        <v>18</v>
      </c>
      <c r="E362">
        <v>15</v>
      </c>
      <c r="F362">
        <v>0.54500000000000004</v>
      </c>
      <c r="G362">
        <v>2.84</v>
      </c>
      <c r="H362">
        <v>1.21</v>
      </c>
      <c r="I362">
        <v>9</v>
      </c>
      <c r="J362">
        <v>9</v>
      </c>
      <c r="K362">
        <v>9</v>
      </c>
      <c r="L362">
        <v>5</v>
      </c>
      <c r="M362">
        <v>5</v>
      </c>
      <c r="N362">
        <v>7</v>
      </c>
      <c r="O362">
        <v>2293</v>
      </c>
      <c r="P362">
        <v>2239</v>
      </c>
      <c r="R362">
        <v>1335</v>
      </c>
      <c r="S362">
        <v>821</v>
      </c>
      <c r="T362">
        <v>1914</v>
      </c>
      <c r="U362">
        <v>0.42899999999999999</v>
      </c>
      <c r="V362">
        <v>172</v>
      </c>
      <c r="W362">
        <v>615</v>
      </c>
      <c r="X362">
        <v>0.28000000000000003</v>
      </c>
      <c r="Y362">
        <v>479</v>
      </c>
      <c r="Z362">
        <v>704</v>
      </c>
      <c r="AA362">
        <v>0.68</v>
      </c>
      <c r="AB362">
        <v>375</v>
      </c>
      <c r="AC362">
        <v>1194</v>
      </c>
      <c r="AD362">
        <v>401</v>
      </c>
      <c r="AE362">
        <v>235</v>
      </c>
      <c r="AF362">
        <v>129</v>
      </c>
      <c r="AG362">
        <v>405</v>
      </c>
      <c r="AH362">
        <v>586</v>
      </c>
    </row>
    <row r="363" spans="1:34" x14ac:dyDescent="0.25">
      <c r="A363">
        <v>254</v>
      </c>
      <c r="B363" t="s">
        <v>376</v>
      </c>
      <c r="C363">
        <v>32</v>
      </c>
      <c r="D363">
        <v>13</v>
      </c>
      <c r="E363">
        <v>19</v>
      </c>
      <c r="F363">
        <v>0.40600000000000003</v>
      </c>
      <c r="G363">
        <v>-6.61</v>
      </c>
      <c r="H363">
        <v>-2.11</v>
      </c>
      <c r="I363">
        <v>8</v>
      </c>
      <c r="J363">
        <v>10</v>
      </c>
      <c r="K363">
        <v>9</v>
      </c>
      <c r="L363">
        <v>7</v>
      </c>
      <c r="M363">
        <v>4</v>
      </c>
      <c r="N363">
        <v>11</v>
      </c>
      <c r="O363">
        <v>2367</v>
      </c>
      <c r="P363">
        <v>2481</v>
      </c>
      <c r="R363">
        <v>1305</v>
      </c>
      <c r="S363">
        <v>795</v>
      </c>
      <c r="T363">
        <v>1861</v>
      </c>
      <c r="U363">
        <v>0.42699999999999999</v>
      </c>
      <c r="V363">
        <v>277</v>
      </c>
      <c r="W363">
        <v>793</v>
      </c>
      <c r="X363">
        <v>0.34899999999999998</v>
      </c>
      <c r="Y363">
        <v>500</v>
      </c>
      <c r="Z363">
        <v>729</v>
      </c>
      <c r="AA363">
        <v>0.68600000000000005</v>
      </c>
      <c r="AB363">
        <v>316</v>
      </c>
      <c r="AC363">
        <v>1221</v>
      </c>
      <c r="AD363">
        <v>424</v>
      </c>
      <c r="AE363">
        <v>171</v>
      </c>
      <c r="AF363">
        <v>103</v>
      </c>
      <c r="AG363">
        <v>438</v>
      </c>
      <c r="AH363">
        <v>568</v>
      </c>
    </row>
    <row r="364" spans="1:34" x14ac:dyDescent="0.25">
      <c r="A364">
        <v>255</v>
      </c>
      <c r="B364" t="s">
        <v>377</v>
      </c>
      <c r="C364">
        <v>33</v>
      </c>
      <c r="D364">
        <v>13</v>
      </c>
      <c r="E364">
        <v>20</v>
      </c>
      <c r="F364">
        <v>0.39400000000000002</v>
      </c>
      <c r="G364">
        <v>-1.35</v>
      </c>
      <c r="H364">
        <v>-0.77</v>
      </c>
      <c r="I364">
        <v>6</v>
      </c>
      <c r="J364">
        <v>12</v>
      </c>
      <c r="K364">
        <v>7</v>
      </c>
      <c r="L364">
        <v>10</v>
      </c>
      <c r="M364">
        <v>4</v>
      </c>
      <c r="N364">
        <v>7</v>
      </c>
      <c r="O364">
        <v>2314</v>
      </c>
      <c r="P364">
        <v>2333</v>
      </c>
      <c r="R364">
        <v>1320</v>
      </c>
      <c r="S364">
        <v>849</v>
      </c>
      <c r="T364">
        <v>1800</v>
      </c>
      <c r="U364">
        <v>0.47199999999999998</v>
      </c>
      <c r="V364">
        <v>251</v>
      </c>
      <c r="W364">
        <v>723</v>
      </c>
      <c r="X364">
        <v>0.34699999999999998</v>
      </c>
      <c r="Y364">
        <v>365</v>
      </c>
      <c r="Z364">
        <v>552</v>
      </c>
      <c r="AA364">
        <v>0.66100000000000003</v>
      </c>
      <c r="AB364">
        <v>196</v>
      </c>
      <c r="AC364">
        <v>957</v>
      </c>
      <c r="AD364">
        <v>519</v>
      </c>
      <c r="AE364">
        <v>249</v>
      </c>
      <c r="AF364">
        <v>101</v>
      </c>
      <c r="AG364">
        <v>336</v>
      </c>
      <c r="AH364">
        <v>488</v>
      </c>
    </row>
    <row r="365" spans="1:34" x14ac:dyDescent="0.25">
      <c r="A365">
        <v>256</v>
      </c>
      <c r="B365" t="s">
        <v>378</v>
      </c>
      <c r="C365">
        <v>31</v>
      </c>
      <c r="D365">
        <v>16</v>
      </c>
      <c r="E365">
        <v>15</v>
      </c>
      <c r="F365">
        <v>0.51600000000000001</v>
      </c>
      <c r="G365">
        <v>-4.9400000000000004</v>
      </c>
      <c r="H365">
        <v>-6.49</v>
      </c>
      <c r="I365">
        <v>11</v>
      </c>
      <c r="J365">
        <v>7</v>
      </c>
      <c r="K365">
        <v>9</v>
      </c>
      <c r="L365">
        <v>3</v>
      </c>
      <c r="M365">
        <v>6</v>
      </c>
      <c r="N365">
        <v>10</v>
      </c>
      <c r="O365">
        <v>2381</v>
      </c>
      <c r="P365">
        <v>2333</v>
      </c>
      <c r="R365">
        <v>1245</v>
      </c>
      <c r="S365">
        <v>847</v>
      </c>
      <c r="T365">
        <v>1892</v>
      </c>
      <c r="U365">
        <v>0.44800000000000001</v>
      </c>
      <c r="V365">
        <v>222</v>
      </c>
      <c r="W365">
        <v>651</v>
      </c>
      <c r="X365">
        <v>0.34100000000000003</v>
      </c>
      <c r="Y365">
        <v>465</v>
      </c>
      <c r="Z365">
        <v>755</v>
      </c>
      <c r="AA365">
        <v>0.61599999999999999</v>
      </c>
      <c r="AB365">
        <v>363</v>
      </c>
      <c r="AC365">
        <v>1144</v>
      </c>
      <c r="AD365">
        <v>450</v>
      </c>
      <c r="AE365">
        <v>282</v>
      </c>
      <c r="AF365">
        <v>101</v>
      </c>
      <c r="AG365">
        <v>415</v>
      </c>
      <c r="AH365">
        <v>591</v>
      </c>
    </row>
    <row r="366" spans="1:34" x14ac:dyDescent="0.25">
      <c r="A366">
        <v>257</v>
      </c>
      <c r="B366" t="s">
        <v>379</v>
      </c>
      <c r="C366">
        <v>35</v>
      </c>
      <c r="D366">
        <v>18</v>
      </c>
      <c r="E366">
        <v>17</v>
      </c>
      <c r="F366">
        <v>0.51400000000000001</v>
      </c>
      <c r="G366">
        <v>-9.3699999999999992</v>
      </c>
      <c r="H366">
        <v>-7.58</v>
      </c>
      <c r="I366">
        <v>11</v>
      </c>
      <c r="J366">
        <v>7</v>
      </c>
      <c r="K366">
        <v>13</v>
      </c>
      <c r="L366">
        <v>4</v>
      </c>
      <c r="M366">
        <v>5</v>
      </c>
      <c r="N366">
        <v>13</v>
      </c>
      <c r="O366">
        <v>2448</v>
      </c>
      <c r="P366">
        <v>2403</v>
      </c>
      <c r="R366">
        <v>1420</v>
      </c>
      <c r="S366">
        <v>861</v>
      </c>
      <c r="T366">
        <v>1991</v>
      </c>
      <c r="U366">
        <v>0.432</v>
      </c>
      <c r="V366">
        <v>280</v>
      </c>
      <c r="W366">
        <v>789</v>
      </c>
      <c r="X366">
        <v>0.35499999999999998</v>
      </c>
      <c r="Y366">
        <v>446</v>
      </c>
      <c r="Z366">
        <v>638</v>
      </c>
      <c r="AA366">
        <v>0.69899999999999995</v>
      </c>
      <c r="AB366">
        <v>373</v>
      </c>
      <c r="AC366">
        <v>1178</v>
      </c>
      <c r="AD366">
        <v>487</v>
      </c>
      <c r="AE366">
        <v>257</v>
      </c>
      <c r="AF366">
        <v>92</v>
      </c>
      <c r="AG366">
        <v>507</v>
      </c>
      <c r="AH366">
        <v>683</v>
      </c>
    </row>
    <row r="367" spans="1:34" x14ac:dyDescent="0.25">
      <c r="A367">
        <v>258</v>
      </c>
      <c r="B367" t="s">
        <v>380</v>
      </c>
      <c r="C367">
        <v>31</v>
      </c>
      <c r="D367">
        <v>14</v>
      </c>
      <c r="E367">
        <v>17</v>
      </c>
      <c r="F367">
        <v>0.45200000000000001</v>
      </c>
      <c r="G367">
        <v>8.9700000000000006</v>
      </c>
      <c r="H367">
        <v>9.84</v>
      </c>
      <c r="I367">
        <v>7</v>
      </c>
      <c r="J367">
        <v>13</v>
      </c>
      <c r="K367">
        <v>10</v>
      </c>
      <c r="L367">
        <v>7</v>
      </c>
      <c r="M367">
        <v>4</v>
      </c>
      <c r="N367">
        <v>9</v>
      </c>
      <c r="O367">
        <v>2105</v>
      </c>
      <c r="P367">
        <v>2132</v>
      </c>
      <c r="R367">
        <v>1250</v>
      </c>
      <c r="S367">
        <v>771</v>
      </c>
      <c r="T367">
        <v>1842</v>
      </c>
      <c r="U367">
        <v>0.41899999999999998</v>
      </c>
      <c r="V367">
        <v>191</v>
      </c>
      <c r="W367">
        <v>612</v>
      </c>
      <c r="X367">
        <v>0.312</v>
      </c>
      <c r="Y367">
        <v>372</v>
      </c>
      <c r="Z367">
        <v>584</v>
      </c>
      <c r="AA367">
        <v>0.63700000000000001</v>
      </c>
      <c r="AB367">
        <v>391</v>
      </c>
      <c r="AC367">
        <v>1210</v>
      </c>
      <c r="AD367">
        <v>390</v>
      </c>
      <c r="AE367">
        <v>201</v>
      </c>
      <c r="AF367">
        <v>124</v>
      </c>
      <c r="AG367">
        <v>408</v>
      </c>
      <c r="AH367">
        <v>566</v>
      </c>
    </row>
    <row r="368" spans="1:34" x14ac:dyDescent="0.25">
      <c r="A368">
        <v>259</v>
      </c>
      <c r="B368" t="s">
        <v>381</v>
      </c>
      <c r="C368">
        <v>31</v>
      </c>
      <c r="D368">
        <v>15</v>
      </c>
      <c r="E368">
        <v>16</v>
      </c>
      <c r="F368">
        <v>0.48399999999999999</v>
      </c>
      <c r="G368">
        <v>-8.75</v>
      </c>
      <c r="H368">
        <v>-6.75</v>
      </c>
      <c r="I368">
        <v>8</v>
      </c>
      <c r="J368">
        <v>12</v>
      </c>
      <c r="K368">
        <v>9</v>
      </c>
      <c r="L368">
        <v>5</v>
      </c>
      <c r="M368">
        <v>4</v>
      </c>
      <c r="N368">
        <v>10</v>
      </c>
      <c r="O368">
        <v>2197</v>
      </c>
      <c r="P368">
        <v>2155</v>
      </c>
      <c r="R368">
        <v>1250</v>
      </c>
      <c r="S368">
        <v>806</v>
      </c>
      <c r="T368">
        <v>1800</v>
      </c>
      <c r="U368">
        <v>0.44800000000000001</v>
      </c>
      <c r="V368">
        <v>175</v>
      </c>
      <c r="W368">
        <v>527</v>
      </c>
      <c r="X368">
        <v>0.33200000000000002</v>
      </c>
      <c r="Y368">
        <v>410</v>
      </c>
      <c r="Z368">
        <v>592</v>
      </c>
      <c r="AA368">
        <v>0.69299999999999995</v>
      </c>
      <c r="AB368">
        <v>308</v>
      </c>
      <c r="AC368">
        <v>1051</v>
      </c>
      <c r="AD368">
        <v>431</v>
      </c>
      <c r="AE368">
        <v>239</v>
      </c>
      <c r="AF368">
        <v>104</v>
      </c>
      <c r="AG368">
        <v>404</v>
      </c>
      <c r="AH368">
        <v>566</v>
      </c>
    </row>
    <row r="369" spans="1:34" x14ac:dyDescent="0.25">
      <c r="A369">
        <v>260</v>
      </c>
      <c r="B369" t="s">
        <v>382</v>
      </c>
      <c r="C369">
        <v>32</v>
      </c>
      <c r="D369">
        <v>15</v>
      </c>
      <c r="E369">
        <v>17</v>
      </c>
      <c r="F369">
        <v>0.46899999999999997</v>
      </c>
      <c r="G369">
        <v>-7.84</v>
      </c>
      <c r="H369">
        <v>-8.07</v>
      </c>
      <c r="I369">
        <v>11</v>
      </c>
      <c r="J369">
        <v>7</v>
      </c>
      <c r="K369">
        <v>10</v>
      </c>
      <c r="L369">
        <v>3</v>
      </c>
      <c r="M369">
        <v>4</v>
      </c>
      <c r="N369">
        <v>13</v>
      </c>
      <c r="O369">
        <v>2558</v>
      </c>
      <c r="P369">
        <v>2509</v>
      </c>
      <c r="R369">
        <v>1285</v>
      </c>
      <c r="S369">
        <v>885</v>
      </c>
      <c r="T369">
        <v>1926</v>
      </c>
      <c r="U369">
        <v>0.46</v>
      </c>
      <c r="V369">
        <v>243</v>
      </c>
      <c r="W369">
        <v>681</v>
      </c>
      <c r="X369">
        <v>0.35699999999999998</v>
      </c>
      <c r="Y369">
        <v>545</v>
      </c>
      <c r="Z369">
        <v>722</v>
      </c>
      <c r="AA369">
        <v>0.755</v>
      </c>
      <c r="AB369">
        <v>354</v>
      </c>
      <c r="AC369">
        <v>1230</v>
      </c>
      <c r="AD369">
        <v>471</v>
      </c>
      <c r="AE369">
        <v>170</v>
      </c>
      <c r="AF369">
        <v>132</v>
      </c>
      <c r="AG369">
        <v>465</v>
      </c>
      <c r="AH369">
        <v>572</v>
      </c>
    </row>
    <row r="370" spans="1:34" x14ac:dyDescent="0.25">
      <c r="C370" t="s">
        <v>109</v>
      </c>
      <c r="I370" t="s">
        <v>110</v>
      </c>
      <c r="K370" t="s">
        <v>2</v>
      </c>
      <c r="M370" t="s">
        <v>3</v>
      </c>
      <c r="O370" t="s">
        <v>111</v>
      </c>
      <c r="R370" t="s">
        <v>112</v>
      </c>
    </row>
    <row r="371" spans="1:34" x14ac:dyDescent="0.25">
      <c r="A371" t="s">
        <v>55</v>
      </c>
      <c r="B371" t="s">
        <v>113</v>
      </c>
      <c r="C371" t="s">
        <v>51</v>
      </c>
      <c r="D371" t="s">
        <v>1</v>
      </c>
      <c r="E371" t="s">
        <v>0</v>
      </c>
      <c r="F371" t="s">
        <v>114</v>
      </c>
      <c r="G371" t="s">
        <v>70</v>
      </c>
      <c r="H371" t="s">
        <v>115</v>
      </c>
      <c r="I371" t="s">
        <v>1</v>
      </c>
      <c r="J371" t="s">
        <v>0</v>
      </c>
      <c r="K371" t="s">
        <v>1</v>
      </c>
      <c r="L371" t="s">
        <v>0</v>
      </c>
      <c r="M371" t="s">
        <v>1</v>
      </c>
      <c r="N371" t="s">
        <v>0</v>
      </c>
      <c r="O371" t="s">
        <v>116</v>
      </c>
      <c r="P371" t="s">
        <v>117</v>
      </c>
      <c r="R371" t="s">
        <v>56</v>
      </c>
      <c r="S371" t="s">
        <v>118</v>
      </c>
      <c r="T371" t="s">
        <v>119</v>
      </c>
      <c r="U371" t="s">
        <v>120</v>
      </c>
      <c r="V371" t="s">
        <v>121</v>
      </c>
      <c r="W371" t="s">
        <v>122</v>
      </c>
      <c r="X371" t="s">
        <v>123</v>
      </c>
      <c r="Y371" t="s">
        <v>124</v>
      </c>
      <c r="Z371" t="s">
        <v>125</v>
      </c>
      <c r="AA371" t="s">
        <v>126</v>
      </c>
      <c r="AB371" t="s">
        <v>127</v>
      </c>
      <c r="AC371" t="s">
        <v>128</v>
      </c>
      <c r="AD371" t="s">
        <v>129</v>
      </c>
      <c r="AE371" t="s">
        <v>130</v>
      </c>
      <c r="AF371" t="s">
        <v>131</v>
      </c>
      <c r="AG371" t="s">
        <v>132</v>
      </c>
      <c r="AH371" t="s">
        <v>4</v>
      </c>
    </row>
    <row r="372" spans="1:34" x14ac:dyDescent="0.25">
      <c r="A372">
        <v>261</v>
      </c>
      <c r="B372" t="s">
        <v>383</v>
      </c>
      <c r="C372">
        <v>33</v>
      </c>
      <c r="D372">
        <v>18</v>
      </c>
      <c r="E372">
        <v>15</v>
      </c>
      <c r="F372">
        <v>0.54500000000000004</v>
      </c>
      <c r="G372">
        <v>-8.64</v>
      </c>
      <c r="H372">
        <v>-6.13</v>
      </c>
      <c r="I372">
        <v>12</v>
      </c>
      <c r="J372">
        <v>6</v>
      </c>
      <c r="K372">
        <v>12</v>
      </c>
      <c r="L372">
        <v>4</v>
      </c>
      <c r="M372">
        <v>6</v>
      </c>
      <c r="N372">
        <v>11</v>
      </c>
      <c r="O372">
        <v>2517</v>
      </c>
      <c r="P372">
        <v>2508</v>
      </c>
      <c r="R372">
        <v>1320</v>
      </c>
      <c r="S372">
        <v>885</v>
      </c>
      <c r="T372">
        <v>2034</v>
      </c>
      <c r="U372">
        <v>0.435</v>
      </c>
      <c r="V372">
        <v>254</v>
      </c>
      <c r="W372">
        <v>724</v>
      </c>
      <c r="X372">
        <v>0.35099999999999998</v>
      </c>
      <c r="Y372">
        <v>493</v>
      </c>
      <c r="Z372">
        <v>698</v>
      </c>
      <c r="AA372">
        <v>0.70599999999999996</v>
      </c>
      <c r="AB372">
        <v>430</v>
      </c>
      <c r="AC372">
        <v>1246</v>
      </c>
      <c r="AD372">
        <v>413</v>
      </c>
      <c r="AE372">
        <v>221</v>
      </c>
      <c r="AF372">
        <v>94</v>
      </c>
      <c r="AG372">
        <v>402</v>
      </c>
      <c r="AH372">
        <v>598</v>
      </c>
    </row>
    <row r="373" spans="1:34" x14ac:dyDescent="0.25">
      <c r="A373">
        <v>262</v>
      </c>
      <c r="B373" t="s">
        <v>384</v>
      </c>
      <c r="C373">
        <v>33</v>
      </c>
      <c r="D373">
        <v>14</v>
      </c>
      <c r="E373">
        <v>19</v>
      </c>
      <c r="F373">
        <v>0.42399999999999999</v>
      </c>
      <c r="G373">
        <v>-0.41</v>
      </c>
      <c r="H373">
        <v>1.68</v>
      </c>
      <c r="I373">
        <v>6</v>
      </c>
      <c r="J373">
        <v>12</v>
      </c>
      <c r="K373">
        <v>10</v>
      </c>
      <c r="L373">
        <v>5</v>
      </c>
      <c r="M373">
        <v>2</v>
      </c>
      <c r="N373">
        <v>11</v>
      </c>
      <c r="O373">
        <v>2328</v>
      </c>
      <c r="P373">
        <v>2397</v>
      </c>
      <c r="R373">
        <v>1325</v>
      </c>
      <c r="S373">
        <v>793</v>
      </c>
      <c r="T373">
        <v>1943</v>
      </c>
      <c r="U373">
        <v>0.40799999999999997</v>
      </c>
      <c r="V373">
        <v>280</v>
      </c>
      <c r="W373">
        <v>869</v>
      </c>
      <c r="X373">
        <v>0.32200000000000001</v>
      </c>
      <c r="Y373">
        <v>462</v>
      </c>
      <c r="Z373">
        <v>615</v>
      </c>
      <c r="AA373">
        <v>0.751</v>
      </c>
      <c r="AB373">
        <v>258</v>
      </c>
      <c r="AC373">
        <v>1140</v>
      </c>
      <c r="AD373">
        <v>397</v>
      </c>
      <c r="AE373">
        <v>186</v>
      </c>
      <c r="AF373">
        <v>110</v>
      </c>
      <c r="AG373">
        <v>305</v>
      </c>
      <c r="AH373">
        <v>497</v>
      </c>
    </row>
    <row r="374" spans="1:34" x14ac:dyDescent="0.25">
      <c r="A374">
        <v>263</v>
      </c>
      <c r="B374" t="s">
        <v>678</v>
      </c>
      <c r="C374">
        <v>36</v>
      </c>
      <c r="D374">
        <v>23</v>
      </c>
      <c r="E374">
        <v>13</v>
      </c>
      <c r="F374">
        <v>0.63900000000000001</v>
      </c>
      <c r="G374">
        <v>5.08</v>
      </c>
      <c r="H374">
        <v>2.25</v>
      </c>
      <c r="I374">
        <v>10</v>
      </c>
      <c r="J374">
        <v>8</v>
      </c>
      <c r="K374">
        <v>15</v>
      </c>
      <c r="L374">
        <v>2</v>
      </c>
      <c r="M374">
        <v>4</v>
      </c>
      <c r="N374">
        <v>8</v>
      </c>
      <c r="O374">
        <v>2399</v>
      </c>
      <c r="P374">
        <v>2297</v>
      </c>
      <c r="R374">
        <v>1440</v>
      </c>
      <c r="S374">
        <v>855</v>
      </c>
      <c r="T374">
        <v>2051</v>
      </c>
      <c r="U374">
        <v>0.41699999999999998</v>
      </c>
      <c r="V374">
        <v>205</v>
      </c>
      <c r="W374">
        <v>675</v>
      </c>
      <c r="X374">
        <v>0.30399999999999999</v>
      </c>
      <c r="Y374">
        <v>484</v>
      </c>
      <c r="Z374">
        <v>809</v>
      </c>
      <c r="AA374">
        <v>0.59799999999999998</v>
      </c>
      <c r="AB374">
        <v>491</v>
      </c>
      <c r="AC374">
        <v>1428</v>
      </c>
      <c r="AD374">
        <v>460</v>
      </c>
      <c r="AE374">
        <v>254</v>
      </c>
      <c r="AF374">
        <v>145</v>
      </c>
      <c r="AG374">
        <v>464</v>
      </c>
      <c r="AH374">
        <v>634</v>
      </c>
    </row>
    <row r="375" spans="1:34" x14ac:dyDescent="0.25">
      <c r="A375">
        <v>264</v>
      </c>
      <c r="B375" t="s">
        <v>679</v>
      </c>
      <c r="C375">
        <v>34</v>
      </c>
      <c r="D375">
        <v>22</v>
      </c>
      <c r="E375">
        <v>12</v>
      </c>
      <c r="F375">
        <v>0.64700000000000002</v>
      </c>
      <c r="G375">
        <v>12.59</v>
      </c>
      <c r="H375">
        <v>4.42</v>
      </c>
      <c r="I375">
        <v>11</v>
      </c>
      <c r="J375">
        <v>5</v>
      </c>
      <c r="K375">
        <v>14</v>
      </c>
      <c r="L375">
        <v>3</v>
      </c>
      <c r="M375">
        <v>5</v>
      </c>
      <c r="N375">
        <v>5</v>
      </c>
      <c r="O375">
        <v>2463</v>
      </c>
      <c r="P375">
        <v>2185</v>
      </c>
      <c r="R375">
        <v>1365</v>
      </c>
      <c r="S375">
        <v>899</v>
      </c>
      <c r="T375">
        <v>1905</v>
      </c>
      <c r="U375">
        <v>0.47199999999999998</v>
      </c>
      <c r="V375">
        <v>253</v>
      </c>
      <c r="W375">
        <v>670</v>
      </c>
      <c r="X375">
        <v>0.378</v>
      </c>
      <c r="Y375">
        <v>412</v>
      </c>
      <c r="Z375">
        <v>555</v>
      </c>
      <c r="AA375">
        <v>0.74199999999999999</v>
      </c>
      <c r="AB375">
        <v>329</v>
      </c>
      <c r="AC375">
        <v>1180</v>
      </c>
      <c r="AD375">
        <v>341</v>
      </c>
      <c r="AE375">
        <v>201</v>
      </c>
      <c r="AF375">
        <v>87</v>
      </c>
      <c r="AG375">
        <v>355</v>
      </c>
      <c r="AH375">
        <v>574</v>
      </c>
    </row>
    <row r="376" spans="1:34" x14ac:dyDescent="0.25">
      <c r="A376">
        <v>265</v>
      </c>
      <c r="B376" t="s">
        <v>387</v>
      </c>
      <c r="C376">
        <v>32</v>
      </c>
      <c r="D376">
        <v>10</v>
      </c>
      <c r="E376">
        <v>22</v>
      </c>
      <c r="F376">
        <v>0.313</v>
      </c>
      <c r="G376">
        <v>-12.13</v>
      </c>
      <c r="H376">
        <v>-6.38</v>
      </c>
      <c r="I376">
        <v>6</v>
      </c>
      <c r="J376">
        <v>12</v>
      </c>
      <c r="K376">
        <v>7</v>
      </c>
      <c r="L376">
        <v>7</v>
      </c>
      <c r="M376">
        <v>2</v>
      </c>
      <c r="N376">
        <v>14</v>
      </c>
      <c r="O376">
        <v>2012</v>
      </c>
      <c r="P376">
        <v>2196</v>
      </c>
      <c r="R376">
        <v>1305</v>
      </c>
      <c r="S376">
        <v>707</v>
      </c>
      <c r="T376">
        <v>1639</v>
      </c>
      <c r="U376">
        <v>0.43099999999999999</v>
      </c>
      <c r="V376">
        <v>184</v>
      </c>
      <c r="W376">
        <v>567</v>
      </c>
      <c r="X376">
        <v>0.32500000000000001</v>
      </c>
      <c r="Y376">
        <v>414</v>
      </c>
      <c r="Z376">
        <v>570</v>
      </c>
      <c r="AA376">
        <v>0.72599999999999998</v>
      </c>
      <c r="AB376">
        <v>293</v>
      </c>
      <c r="AC376">
        <v>1031</v>
      </c>
      <c r="AD376">
        <v>301</v>
      </c>
      <c r="AE376">
        <v>172</v>
      </c>
      <c r="AF376">
        <v>177</v>
      </c>
      <c r="AG376">
        <v>488</v>
      </c>
      <c r="AH376">
        <v>614</v>
      </c>
    </row>
    <row r="377" spans="1:34" x14ac:dyDescent="0.25">
      <c r="A377">
        <v>266</v>
      </c>
      <c r="B377" t="s">
        <v>388</v>
      </c>
      <c r="C377">
        <v>33</v>
      </c>
      <c r="D377">
        <v>21</v>
      </c>
      <c r="E377">
        <v>12</v>
      </c>
      <c r="F377">
        <v>0.63600000000000001</v>
      </c>
      <c r="G377">
        <v>-3.16</v>
      </c>
      <c r="H377">
        <v>-5.83</v>
      </c>
      <c r="I377">
        <v>16</v>
      </c>
      <c r="J377">
        <v>2</v>
      </c>
      <c r="K377">
        <v>12</v>
      </c>
      <c r="L377">
        <v>2</v>
      </c>
      <c r="M377">
        <v>8</v>
      </c>
      <c r="N377">
        <v>9</v>
      </c>
      <c r="O377">
        <v>2476</v>
      </c>
      <c r="P377">
        <v>2307</v>
      </c>
      <c r="R377">
        <v>1345</v>
      </c>
      <c r="S377">
        <v>889</v>
      </c>
      <c r="T377">
        <v>2011</v>
      </c>
      <c r="U377">
        <v>0.442</v>
      </c>
      <c r="V377">
        <v>308</v>
      </c>
      <c r="W377">
        <v>840</v>
      </c>
      <c r="X377">
        <v>0.36699999999999999</v>
      </c>
      <c r="Y377">
        <v>390</v>
      </c>
      <c r="Z377">
        <v>518</v>
      </c>
      <c r="AA377">
        <v>0.753</v>
      </c>
      <c r="AB377">
        <v>369</v>
      </c>
      <c r="AC377">
        <v>1191</v>
      </c>
      <c r="AD377">
        <v>555</v>
      </c>
      <c r="AE377">
        <v>242</v>
      </c>
      <c r="AF377">
        <v>94</v>
      </c>
      <c r="AG377">
        <v>413</v>
      </c>
      <c r="AH377">
        <v>659</v>
      </c>
    </row>
    <row r="378" spans="1:34" x14ac:dyDescent="0.25">
      <c r="A378">
        <v>267</v>
      </c>
      <c r="B378" t="s">
        <v>389</v>
      </c>
      <c r="C378">
        <v>33</v>
      </c>
      <c r="D378">
        <v>17</v>
      </c>
      <c r="E378">
        <v>16</v>
      </c>
      <c r="F378">
        <v>0.51500000000000001</v>
      </c>
      <c r="G378">
        <v>0.71</v>
      </c>
      <c r="H378">
        <v>-2.0099999999999998</v>
      </c>
      <c r="I378">
        <v>6</v>
      </c>
      <c r="J378">
        <v>12</v>
      </c>
      <c r="K378">
        <v>11</v>
      </c>
      <c r="L378">
        <v>6</v>
      </c>
      <c r="M378">
        <v>5</v>
      </c>
      <c r="N378">
        <v>9</v>
      </c>
      <c r="O378">
        <v>2583</v>
      </c>
      <c r="P378">
        <v>2487</v>
      </c>
      <c r="R378">
        <v>1355</v>
      </c>
      <c r="S378">
        <v>921</v>
      </c>
      <c r="T378">
        <v>1951</v>
      </c>
      <c r="U378">
        <v>0.47199999999999998</v>
      </c>
      <c r="V378">
        <v>254</v>
      </c>
      <c r="W378">
        <v>687</v>
      </c>
      <c r="X378">
        <v>0.37</v>
      </c>
      <c r="Y378">
        <v>487</v>
      </c>
      <c r="Z378">
        <v>666</v>
      </c>
      <c r="AA378">
        <v>0.73099999999999998</v>
      </c>
      <c r="AB378">
        <v>316</v>
      </c>
      <c r="AC378">
        <v>1225</v>
      </c>
      <c r="AD378">
        <v>461</v>
      </c>
      <c r="AE378">
        <v>238</v>
      </c>
      <c r="AF378">
        <v>127</v>
      </c>
      <c r="AG378">
        <v>463</v>
      </c>
      <c r="AH378">
        <v>560</v>
      </c>
    </row>
    <row r="379" spans="1:34" x14ac:dyDescent="0.25">
      <c r="A379">
        <v>268</v>
      </c>
      <c r="B379" t="s">
        <v>390</v>
      </c>
      <c r="C379">
        <v>34</v>
      </c>
      <c r="D379">
        <v>21</v>
      </c>
      <c r="E379">
        <v>13</v>
      </c>
      <c r="F379">
        <v>0.61799999999999999</v>
      </c>
      <c r="G379">
        <v>5.3</v>
      </c>
      <c r="H379">
        <v>2.4900000000000002</v>
      </c>
      <c r="I379">
        <v>11</v>
      </c>
      <c r="J379">
        <v>7</v>
      </c>
      <c r="K379">
        <v>14</v>
      </c>
      <c r="L379">
        <v>3</v>
      </c>
      <c r="M379">
        <v>4</v>
      </c>
      <c r="N379">
        <v>7</v>
      </c>
      <c r="O379">
        <v>2437</v>
      </c>
      <c r="P379">
        <v>2291</v>
      </c>
      <c r="R379">
        <v>1360</v>
      </c>
      <c r="S379">
        <v>845</v>
      </c>
      <c r="T379">
        <v>1940</v>
      </c>
      <c r="U379">
        <v>0.436</v>
      </c>
      <c r="V379">
        <v>261</v>
      </c>
      <c r="W379">
        <v>721</v>
      </c>
      <c r="X379">
        <v>0.36199999999999999</v>
      </c>
      <c r="Y379">
        <v>486</v>
      </c>
      <c r="Z379">
        <v>679</v>
      </c>
      <c r="AA379">
        <v>0.71599999999999997</v>
      </c>
      <c r="AB379">
        <v>346</v>
      </c>
      <c r="AC379">
        <v>1228</v>
      </c>
      <c r="AD379">
        <v>487</v>
      </c>
      <c r="AE379">
        <v>197</v>
      </c>
      <c r="AF379">
        <v>113</v>
      </c>
      <c r="AG379">
        <v>424</v>
      </c>
      <c r="AH379">
        <v>638</v>
      </c>
    </row>
    <row r="380" spans="1:34" x14ac:dyDescent="0.25">
      <c r="A380">
        <v>269</v>
      </c>
      <c r="B380" t="s">
        <v>391</v>
      </c>
      <c r="C380">
        <v>36</v>
      </c>
      <c r="D380">
        <v>21</v>
      </c>
      <c r="E380">
        <v>15</v>
      </c>
      <c r="F380">
        <v>0.58299999999999996</v>
      </c>
      <c r="G380">
        <v>6.13</v>
      </c>
      <c r="H380">
        <v>3.62</v>
      </c>
      <c r="I380">
        <v>7</v>
      </c>
      <c r="J380">
        <v>9</v>
      </c>
      <c r="K380">
        <v>12</v>
      </c>
      <c r="L380">
        <v>4</v>
      </c>
      <c r="M380">
        <v>5</v>
      </c>
      <c r="N380">
        <v>9</v>
      </c>
      <c r="O380">
        <v>2591</v>
      </c>
      <c r="P380">
        <v>2455</v>
      </c>
      <c r="R380">
        <v>1460</v>
      </c>
      <c r="S380">
        <v>914</v>
      </c>
      <c r="T380">
        <v>2002</v>
      </c>
      <c r="U380">
        <v>0.45700000000000002</v>
      </c>
      <c r="V380">
        <v>284</v>
      </c>
      <c r="W380">
        <v>808</v>
      </c>
      <c r="X380">
        <v>0.35099999999999998</v>
      </c>
      <c r="Y380">
        <v>479</v>
      </c>
      <c r="Z380">
        <v>641</v>
      </c>
      <c r="AA380">
        <v>0.747</v>
      </c>
      <c r="AB380">
        <v>290</v>
      </c>
      <c r="AC380">
        <v>1238</v>
      </c>
      <c r="AD380">
        <v>516</v>
      </c>
      <c r="AE380">
        <v>204</v>
      </c>
      <c r="AF380">
        <v>112</v>
      </c>
      <c r="AG380">
        <v>466</v>
      </c>
      <c r="AH380">
        <v>667</v>
      </c>
    </row>
    <row r="381" spans="1:34" x14ac:dyDescent="0.25">
      <c r="A381">
        <v>270</v>
      </c>
      <c r="B381" t="s">
        <v>392</v>
      </c>
      <c r="C381">
        <v>31</v>
      </c>
      <c r="D381">
        <v>21</v>
      </c>
      <c r="E381">
        <v>10</v>
      </c>
      <c r="F381">
        <v>0.67700000000000005</v>
      </c>
      <c r="G381">
        <v>8.58</v>
      </c>
      <c r="H381">
        <v>1.1399999999999999</v>
      </c>
      <c r="I381">
        <v>9</v>
      </c>
      <c r="J381">
        <v>7</v>
      </c>
      <c r="K381">
        <v>13</v>
      </c>
      <c r="L381">
        <v>3</v>
      </c>
      <c r="M381">
        <v>6</v>
      </c>
      <c r="N381">
        <v>5</v>
      </c>
      <c r="O381">
        <v>2358</v>
      </c>
      <c r="P381">
        <v>2101</v>
      </c>
      <c r="R381">
        <v>1250</v>
      </c>
      <c r="S381">
        <v>864</v>
      </c>
      <c r="T381">
        <v>1852</v>
      </c>
      <c r="U381">
        <v>0.46700000000000003</v>
      </c>
      <c r="V381">
        <v>258</v>
      </c>
      <c r="W381">
        <v>728</v>
      </c>
      <c r="X381">
        <v>0.35399999999999998</v>
      </c>
      <c r="Y381">
        <v>372</v>
      </c>
      <c r="Z381">
        <v>568</v>
      </c>
      <c r="AA381">
        <v>0.65500000000000003</v>
      </c>
      <c r="AB381">
        <v>340</v>
      </c>
      <c r="AC381">
        <v>1137</v>
      </c>
      <c r="AD381">
        <v>439</v>
      </c>
      <c r="AE381">
        <v>188</v>
      </c>
      <c r="AF381">
        <v>104</v>
      </c>
      <c r="AG381">
        <v>321</v>
      </c>
      <c r="AH381">
        <v>543</v>
      </c>
    </row>
    <row r="382" spans="1:34" x14ac:dyDescent="0.25">
      <c r="A382">
        <v>271</v>
      </c>
      <c r="B382" t="s">
        <v>393</v>
      </c>
      <c r="C382">
        <v>31</v>
      </c>
      <c r="D382">
        <v>4</v>
      </c>
      <c r="E382">
        <v>27</v>
      </c>
      <c r="F382">
        <v>0.129</v>
      </c>
      <c r="G382">
        <v>-16.350000000000001</v>
      </c>
      <c r="H382">
        <v>0.62</v>
      </c>
      <c r="I382">
        <v>1</v>
      </c>
      <c r="J382">
        <v>17</v>
      </c>
      <c r="K382">
        <v>4</v>
      </c>
      <c r="L382">
        <v>11</v>
      </c>
      <c r="M382">
        <v>0</v>
      </c>
      <c r="N382">
        <v>12</v>
      </c>
      <c r="O382">
        <v>2042</v>
      </c>
      <c r="P382">
        <v>2534</v>
      </c>
      <c r="R382">
        <v>1250</v>
      </c>
      <c r="S382">
        <v>713</v>
      </c>
      <c r="T382">
        <v>1765</v>
      </c>
      <c r="U382">
        <v>0.40400000000000003</v>
      </c>
      <c r="V382">
        <v>210</v>
      </c>
      <c r="W382">
        <v>641</v>
      </c>
      <c r="X382">
        <v>0.32800000000000001</v>
      </c>
      <c r="Y382">
        <v>406</v>
      </c>
      <c r="Z382">
        <v>620</v>
      </c>
      <c r="AA382">
        <v>0.65500000000000003</v>
      </c>
      <c r="AB382">
        <v>323</v>
      </c>
      <c r="AC382">
        <v>1127</v>
      </c>
      <c r="AD382">
        <v>423</v>
      </c>
      <c r="AE382">
        <v>131</v>
      </c>
      <c r="AF382">
        <v>52</v>
      </c>
      <c r="AG382">
        <v>484</v>
      </c>
      <c r="AH382">
        <v>539</v>
      </c>
    </row>
    <row r="383" spans="1:34" x14ac:dyDescent="0.25">
      <c r="A383">
        <v>272</v>
      </c>
      <c r="B383" t="s">
        <v>394</v>
      </c>
      <c r="C383">
        <v>31</v>
      </c>
      <c r="D383">
        <v>16</v>
      </c>
      <c r="E383">
        <v>15</v>
      </c>
      <c r="F383">
        <v>0.51600000000000001</v>
      </c>
      <c r="G383">
        <v>-1.9</v>
      </c>
      <c r="H383">
        <v>0.94</v>
      </c>
      <c r="I383">
        <v>8</v>
      </c>
      <c r="J383">
        <v>8</v>
      </c>
      <c r="K383">
        <v>11</v>
      </c>
      <c r="L383">
        <v>6</v>
      </c>
      <c r="M383">
        <v>4</v>
      </c>
      <c r="N383">
        <v>6</v>
      </c>
      <c r="O383">
        <v>2115</v>
      </c>
      <c r="P383">
        <v>2172</v>
      </c>
      <c r="R383">
        <v>1255</v>
      </c>
      <c r="S383">
        <v>735</v>
      </c>
      <c r="T383">
        <v>1655</v>
      </c>
      <c r="U383">
        <v>0.44400000000000001</v>
      </c>
      <c r="V383">
        <v>239</v>
      </c>
      <c r="W383">
        <v>663</v>
      </c>
      <c r="X383">
        <v>0.36</v>
      </c>
      <c r="Y383">
        <v>406</v>
      </c>
      <c r="Z383">
        <v>567</v>
      </c>
      <c r="AA383">
        <v>0.71599999999999997</v>
      </c>
      <c r="AB383">
        <v>242</v>
      </c>
      <c r="AC383">
        <v>1026</v>
      </c>
      <c r="AD383">
        <v>416</v>
      </c>
      <c r="AE383">
        <v>146</v>
      </c>
      <c r="AF383">
        <v>111</v>
      </c>
      <c r="AG383">
        <v>433</v>
      </c>
      <c r="AH383">
        <v>597</v>
      </c>
    </row>
    <row r="384" spans="1:34" x14ac:dyDescent="0.25">
      <c r="A384">
        <v>273</v>
      </c>
      <c r="B384" t="s">
        <v>395</v>
      </c>
      <c r="C384">
        <v>31</v>
      </c>
      <c r="D384">
        <v>11</v>
      </c>
      <c r="E384">
        <v>20</v>
      </c>
      <c r="F384">
        <v>0.35499999999999998</v>
      </c>
      <c r="G384">
        <v>-20.5</v>
      </c>
      <c r="H384">
        <v>-9.0299999999999994</v>
      </c>
      <c r="I384">
        <v>8</v>
      </c>
      <c r="J384">
        <v>8</v>
      </c>
      <c r="K384">
        <v>6</v>
      </c>
      <c r="L384">
        <v>5</v>
      </c>
      <c r="M384">
        <v>4</v>
      </c>
      <c r="N384">
        <v>14</v>
      </c>
      <c r="O384">
        <v>2360</v>
      </c>
      <c r="P384">
        <v>2694</v>
      </c>
      <c r="R384">
        <v>1245</v>
      </c>
      <c r="S384">
        <v>825</v>
      </c>
      <c r="T384">
        <v>2080</v>
      </c>
      <c r="U384">
        <v>0.39700000000000002</v>
      </c>
      <c r="V384">
        <v>351</v>
      </c>
      <c r="W384">
        <v>1199</v>
      </c>
      <c r="X384">
        <v>0.29299999999999998</v>
      </c>
      <c r="Y384">
        <v>359</v>
      </c>
      <c r="Z384">
        <v>531</v>
      </c>
      <c r="AA384">
        <v>0.67600000000000005</v>
      </c>
      <c r="AB384">
        <v>383</v>
      </c>
      <c r="AC384">
        <v>1188</v>
      </c>
      <c r="AD384">
        <v>462</v>
      </c>
      <c r="AE384">
        <v>234</v>
      </c>
      <c r="AF384">
        <v>96</v>
      </c>
      <c r="AG384">
        <v>478</v>
      </c>
      <c r="AH384">
        <v>564</v>
      </c>
    </row>
    <row r="385" spans="1:34" x14ac:dyDescent="0.25">
      <c r="A385">
        <v>274</v>
      </c>
      <c r="B385" t="s">
        <v>396</v>
      </c>
      <c r="C385">
        <v>33</v>
      </c>
      <c r="D385">
        <v>18</v>
      </c>
      <c r="E385">
        <v>15</v>
      </c>
      <c r="F385">
        <v>0.54500000000000004</v>
      </c>
      <c r="G385">
        <v>-1.45</v>
      </c>
      <c r="H385">
        <v>-3.83</v>
      </c>
      <c r="I385">
        <v>6</v>
      </c>
      <c r="J385">
        <v>10</v>
      </c>
      <c r="K385">
        <v>12</v>
      </c>
      <c r="L385">
        <v>6</v>
      </c>
      <c r="M385">
        <v>4</v>
      </c>
      <c r="N385">
        <v>8</v>
      </c>
      <c r="O385">
        <v>2420</v>
      </c>
      <c r="P385">
        <v>2283</v>
      </c>
      <c r="R385">
        <v>1330</v>
      </c>
      <c r="S385">
        <v>852</v>
      </c>
      <c r="T385">
        <v>1945</v>
      </c>
      <c r="U385">
        <v>0.438</v>
      </c>
      <c r="V385">
        <v>238</v>
      </c>
      <c r="W385">
        <v>642</v>
      </c>
      <c r="X385">
        <v>0.371</v>
      </c>
      <c r="Y385">
        <v>478</v>
      </c>
      <c r="Z385">
        <v>668</v>
      </c>
      <c r="AA385">
        <v>0.71599999999999997</v>
      </c>
      <c r="AB385">
        <v>336</v>
      </c>
      <c r="AC385">
        <v>1221</v>
      </c>
      <c r="AD385">
        <v>382</v>
      </c>
      <c r="AE385">
        <v>142</v>
      </c>
      <c r="AF385">
        <v>117</v>
      </c>
      <c r="AG385">
        <v>403</v>
      </c>
      <c r="AH385">
        <v>657</v>
      </c>
    </row>
    <row r="386" spans="1:34" x14ac:dyDescent="0.25">
      <c r="A386">
        <v>275</v>
      </c>
      <c r="B386" t="s">
        <v>680</v>
      </c>
      <c r="C386">
        <v>34</v>
      </c>
      <c r="D386">
        <v>20</v>
      </c>
      <c r="E386">
        <v>14</v>
      </c>
      <c r="F386">
        <v>0.58799999999999997</v>
      </c>
      <c r="G386">
        <v>10.32</v>
      </c>
      <c r="H386">
        <v>8.41</v>
      </c>
      <c r="I386">
        <v>9</v>
      </c>
      <c r="J386">
        <v>9</v>
      </c>
      <c r="K386">
        <v>11</v>
      </c>
      <c r="L386">
        <v>4</v>
      </c>
      <c r="M386">
        <v>3</v>
      </c>
      <c r="N386">
        <v>8</v>
      </c>
      <c r="O386">
        <v>2508</v>
      </c>
      <c r="P386">
        <v>2443</v>
      </c>
      <c r="R386">
        <v>1375</v>
      </c>
      <c r="S386">
        <v>888</v>
      </c>
      <c r="T386">
        <v>2021</v>
      </c>
      <c r="U386">
        <v>0.439</v>
      </c>
      <c r="V386">
        <v>240</v>
      </c>
      <c r="W386">
        <v>741</v>
      </c>
      <c r="X386">
        <v>0.32400000000000001</v>
      </c>
      <c r="Y386">
        <v>492</v>
      </c>
      <c r="Z386">
        <v>697</v>
      </c>
      <c r="AA386">
        <v>0.70599999999999996</v>
      </c>
      <c r="AB386">
        <v>361</v>
      </c>
      <c r="AC386">
        <v>1213</v>
      </c>
      <c r="AD386">
        <v>459</v>
      </c>
      <c r="AE386">
        <v>235</v>
      </c>
      <c r="AF386">
        <v>132</v>
      </c>
      <c r="AG386">
        <v>423</v>
      </c>
      <c r="AH386">
        <v>638</v>
      </c>
    </row>
    <row r="387" spans="1:34" x14ac:dyDescent="0.25">
      <c r="A387">
        <v>276</v>
      </c>
      <c r="B387" t="s">
        <v>398</v>
      </c>
      <c r="C387">
        <v>33</v>
      </c>
      <c r="D387">
        <v>17</v>
      </c>
      <c r="E387">
        <v>16</v>
      </c>
      <c r="F387">
        <v>0.51500000000000001</v>
      </c>
      <c r="G387">
        <v>-7.87</v>
      </c>
      <c r="H387">
        <v>-6.45</v>
      </c>
      <c r="I387">
        <v>11</v>
      </c>
      <c r="J387">
        <v>7</v>
      </c>
      <c r="K387">
        <v>7</v>
      </c>
      <c r="L387">
        <v>7</v>
      </c>
      <c r="M387">
        <v>8</v>
      </c>
      <c r="N387">
        <v>7</v>
      </c>
      <c r="O387">
        <v>2131</v>
      </c>
      <c r="P387">
        <v>2178</v>
      </c>
      <c r="R387">
        <v>1345</v>
      </c>
      <c r="S387">
        <v>772</v>
      </c>
      <c r="T387">
        <v>1779</v>
      </c>
      <c r="U387">
        <v>0.434</v>
      </c>
      <c r="V387">
        <v>288</v>
      </c>
      <c r="W387">
        <v>850</v>
      </c>
      <c r="X387">
        <v>0.33900000000000002</v>
      </c>
      <c r="Y387">
        <v>299</v>
      </c>
      <c r="Z387">
        <v>440</v>
      </c>
      <c r="AA387">
        <v>0.68</v>
      </c>
      <c r="AB387">
        <v>248</v>
      </c>
      <c r="AC387">
        <v>973</v>
      </c>
      <c r="AD387">
        <v>413</v>
      </c>
      <c r="AE387">
        <v>189</v>
      </c>
      <c r="AF387">
        <v>93</v>
      </c>
      <c r="AG387">
        <v>321</v>
      </c>
      <c r="AH387">
        <v>462</v>
      </c>
    </row>
    <row r="388" spans="1:34" x14ac:dyDescent="0.25">
      <c r="A388">
        <v>277</v>
      </c>
      <c r="B388" t="s">
        <v>399</v>
      </c>
      <c r="C388">
        <v>34</v>
      </c>
      <c r="D388">
        <v>17</v>
      </c>
      <c r="E388">
        <v>17</v>
      </c>
      <c r="F388">
        <v>0.5</v>
      </c>
      <c r="G388">
        <v>-4.46</v>
      </c>
      <c r="H388">
        <v>-2.71</v>
      </c>
      <c r="I388">
        <v>8</v>
      </c>
      <c r="J388">
        <v>10</v>
      </c>
      <c r="K388">
        <v>13</v>
      </c>
      <c r="L388">
        <v>6</v>
      </c>
      <c r="M388">
        <v>3</v>
      </c>
      <c r="N388">
        <v>10</v>
      </c>
      <c r="O388">
        <v>2478</v>
      </c>
      <c r="P388">
        <v>2465</v>
      </c>
      <c r="R388">
        <v>1375</v>
      </c>
      <c r="S388">
        <v>867</v>
      </c>
      <c r="T388">
        <v>1884</v>
      </c>
      <c r="U388">
        <v>0.46</v>
      </c>
      <c r="V388">
        <v>285</v>
      </c>
      <c r="W388">
        <v>761</v>
      </c>
      <c r="X388">
        <v>0.375</v>
      </c>
      <c r="Y388">
        <v>459</v>
      </c>
      <c r="Z388">
        <v>669</v>
      </c>
      <c r="AA388">
        <v>0.68600000000000005</v>
      </c>
      <c r="AB388">
        <v>288</v>
      </c>
      <c r="AC388">
        <v>1094</v>
      </c>
      <c r="AD388">
        <v>471</v>
      </c>
      <c r="AE388">
        <v>201</v>
      </c>
      <c r="AF388">
        <v>141</v>
      </c>
      <c r="AG388">
        <v>456</v>
      </c>
      <c r="AH388">
        <v>649</v>
      </c>
    </row>
    <row r="389" spans="1:34" x14ac:dyDescent="0.25">
      <c r="A389">
        <v>278</v>
      </c>
      <c r="B389" t="s">
        <v>400</v>
      </c>
      <c r="C389">
        <v>34</v>
      </c>
      <c r="D389">
        <v>8</v>
      </c>
      <c r="E389">
        <v>26</v>
      </c>
      <c r="F389">
        <v>0.23499999999999999</v>
      </c>
      <c r="G389">
        <v>-16.84</v>
      </c>
      <c r="H389">
        <v>-8.2799999999999994</v>
      </c>
      <c r="I389">
        <v>5</v>
      </c>
      <c r="J389">
        <v>11</v>
      </c>
      <c r="K389">
        <v>5</v>
      </c>
      <c r="L389">
        <v>6</v>
      </c>
      <c r="M389">
        <v>2</v>
      </c>
      <c r="N389">
        <v>19</v>
      </c>
      <c r="O389">
        <v>2388</v>
      </c>
      <c r="P389">
        <v>2593</v>
      </c>
      <c r="R389">
        <v>1375</v>
      </c>
      <c r="S389">
        <v>811</v>
      </c>
      <c r="T389">
        <v>1889</v>
      </c>
      <c r="U389">
        <v>0.42899999999999999</v>
      </c>
      <c r="V389">
        <v>193</v>
      </c>
      <c r="W389">
        <v>580</v>
      </c>
      <c r="X389">
        <v>0.33300000000000002</v>
      </c>
      <c r="Y389">
        <v>573</v>
      </c>
      <c r="Z389">
        <v>772</v>
      </c>
      <c r="AA389">
        <v>0.74199999999999999</v>
      </c>
      <c r="AB389">
        <v>376</v>
      </c>
      <c r="AC389">
        <v>1138</v>
      </c>
      <c r="AD389">
        <v>386</v>
      </c>
      <c r="AE389">
        <v>167</v>
      </c>
      <c r="AF389">
        <v>60</v>
      </c>
      <c r="AG389">
        <v>493</v>
      </c>
      <c r="AH389">
        <v>670</v>
      </c>
    </row>
    <row r="390" spans="1:34" x14ac:dyDescent="0.25">
      <c r="A390">
        <v>279</v>
      </c>
      <c r="B390" t="s">
        <v>401</v>
      </c>
      <c r="C390">
        <v>32</v>
      </c>
      <c r="D390">
        <v>6</v>
      </c>
      <c r="E390">
        <v>26</v>
      </c>
      <c r="F390">
        <v>0.188</v>
      </c>
      <c r="G390">
        <v>-15.29</v>
      </c>
      <c r="H390">
        <v>-4.26</v>
      </c>
      <c r="I390">
        <v>1</v>
      </c>
      <c r="J390">
        <v>16</v>
      </c>
      <c r="K390">
        <v>5</v>
      </c>
      <c r="L390">
        <v>9</v>
      </c>
      <c r="M390">
        <v>1</v>
      </c>
      <c r="N390">
        <v>15</v>
      </c>
      <c r="O390">
        <v>2169</v>
      </c>
      <c r="P390">
        <v>2395</v>
      </c>
      <c r="R390">
        <v>1290</v>
      </c>
      <c r="S390">
        <v>775</v>
      </c>
      <c r="T390">
        <v>1874</v>
      </c>
      <c r="U390">
        <v>0.41399999999999998</v>
      </c>
      <c r="V390">
        <v>269</v>
      </c>
      <c r="W390">
        <v>819</v>
      </c>
      <c r="X390">
        <v>0.32800000000000001</v>
      </c>
      <c r="Y390">
        <v>350</v>
      </c>
      <c r="Z390">
        <v>491</v>
      </c>
      <c r="AA390">
        <v>0.71299999999999997</v>
      </c>
      <c r="AB390">
        <v>305</v>
      </c>
      <c r="AC390">
        <v>1050</v>
      </c>
      <c r="AD390">
        <v>434</v>
      </c>
      <c r="AE390">
        <v>207</v>
      </c>
      <c r="AF390">
        <v>94</v>
      </c>
      <c r="AG390">
        <v>440</v>
      </c>
      <c r="AH390">
        <v>621</v>
      </c>
    </row>
    <row r="391" spans="1:34" x14ac:dyDescent="0.25">
      <c r="A391">
        <v>280</v>
      </c>
      <c r="B391" t="s">
        <v>402</v>
      </c>
      <c r="C391">
        <v>32</v>
      </c>
      <c r="D391">
        <v>16</v>
      </c>
      <c r="E391">
        <v>16</v>
      </c>
      <c r="F391">
        <v>0.5</v>
      </c>
      <c r="G391">
        <v>8.34</v>
      </c>
      <c r="H391">
        <v>9.6300000000000008</v>
      </c>
      <c r="I391">
        <v>11</v>
      </c>
      <c r="J391">
        <v>7</v>
      </c>
      <c r="K391">
        <v>11</v>
      </c>
      <c r="L391">
        <v>6</v>
      </c>
      <c r="M391">
        <v>4</v>
      </c>
      <c r="N391">
        <v>8</v>
      </c>
      <c r="O391">
        <v>2327</v>
      </c>
      <c r="P391">
        <v>2316</v>
      </c>
      <c r="R391">
        <v>1285</v>
      </c>
      <c r="S391">
        <v>806</v>
      </c>
      <c r="T391">
        <v>1907</v>
      </c>
      <c r="U391">
        <v>0.42299999999999999</v>
      </c>
      <c r="V391">
        <v>242</v>
      </c>
      <c r="W391">
        <v>662</v>
      </c>
      <c r="X391">
        <v>0.36599999999999999</v>
      </c>
      <c r="Y391">
        <v>473</v>
      </c>
      <c r="Z391">
        <v>694</v>
      </c>
      <c r="AA391">
        <v>0.68200000000000005</v>
      </c>
      <c r="AB391">
        <v>383</v>
      </c>
      <c r="AC391">
        <v>1160</v>
      </c>
      <c r="AD391">
        <v>413</v>
      </c>
      <c r="AE391">
        <v>202</v>
      </c>
      <c r="AF391">
        <v>140</v>
      </c>
      <c r="AG391">
        <v>433</v>
      </c>
      <c r="AH391">
        <v>622</v>
      </c>
    </row>
    <row r="392" spans="1:34" x14ac:dyDescent="0.25">
      <c r="C392" t="s">
        <v>109</v>
      </c>
      <c r="I392" t="s">
        <v>110</v>
      </c>
      <c r="K392" t="s">
        <v>2</v>
      </c>
      <c r="M392" t="s">
        <v>3</v>
      </c>
      <c r="O392" t="s">
        <v>111</v>
      </c>
      <c r="R392" t="s">
        <v>112</v>
      </c>
    </row>
    <row r="393" spans="1:34" x14ac:dyDescent="0.25">
      <c r="A393" t="s">
        <v>55</v>
      </c>
      <c r="B393" t="s">
        <v>113</v>
      </c>
      <c r="C393" t="s">
        <v>51</v>
      </c>
      <c r="D393" t="s">
        <v>1</v>
      </c>
      <c r="E393" t="s">
        <v>0</v>
      </c>
      <c r="F393" t="s">
        <v>114</v>
      </c>
      <c r="G393" t="s">
        <v>70</v>
      </c>
      <c r="H393" t="s">
        <v>115</v>
      </c>
      <c r="I393" t="s">
        <v>1</v>
      </c>
      <c r="J393" t="s">
        <v>0</v>
      </c>
      <c r="K393" t="s">
        <v>1</v>
      </c>
      <c r="L393" t="s">
        <v>0</v>
      </c>
      <c r="M393" t="s">
        <v>1</v>
      </c>
      <c r="N393" t="s">
        <v>0</v>
      </c>
      <c r="O393" t="s">
        <v>116</v>
      </c>
      <c r="P393" t="s">
        <v>117</v>
      </c>
      <c r="R393" t="s">
        <v>56</v>
      </c>
      <c r="S393" t="s">
        <v>118</v>
      </c>
      <c r="T393" t="s">
        <v>119</v>
      </c>
      <c r="U393" t="s">
        <v>120</v>
      </c>
      <c r="V393" t="s">
        <v>121</v>
      </c>
      <c r="W393" t="s">
        <v>122</v>
      </c>
      <c r="X393" t="s">
        <v>123</v>
      </c>
      <c r="Y393" t="s">
        <v>124</v>
      </c>
      <c r="Z393" t="s">
        <v>125</v>
      </c>
      <c r="AA393" t="s">
        <v>126</v>
      </c>
      <c r="AB393" t="s">
        <v>127</v>
      </c>
      <c r="AC393" t="s">
        <v>128</v>
      </c>
      <c r="AD393" t="s">
        <v>129</v>
      </c>
      <c r="AE393" t="s">
        <v>130</v>
      </c>
      <c r="AF393" t="s">
        <v>131</v>
      </c>
      <c r="AG393" t="s">
        <v>132</v>
      </c>
      <c r="AH393" t="s">
        <v>4</v>
      </c>
    </row>
    <row r="394" spans="1:34" x14ac:dyDescent="0.25">
      <c r="A394">
        <v>281</v>
      </c>
      <c r="B394" t="s">
        <v>403</v>
      </c>
      <c r="C394">
        <v>33</v>
      </c>
      <c r="D394">
        <v>24</v>
      </c>
      <c r="E394">
        <v>9</v>
      </c>
      <c r="F394">
        <v>0.72699999999999998</v>
      </c>
      <c r="G394">
        <v>5.92</v>
      </c>
      <c r="H394">
        <v>-4.74</v>
      </c>
      <c r="I394">
        <v>14</v>
      </c>
      <c r="J394">
        <v>2</v>
      </c>
      <c r="K394">
        <v>14</v>
      </c>
      <c r="L394">
        <v>1</v>
      </c>
      <c r="M394">
        <v>7</v>
      </c>
      <c r="N394">
        <v>6</v>
      </c>
      <c r="O394">
        <v>2789</v>
      </c>
      <c r="P394">
        <v>2425</v>
      </c>
      <c r="R394">
        <v>1320</v>
      </c>
      <c r="S394">
        <v>984</v>
      </c>
      <c r="T394">
        <v>1965</v>
      </c>
      <c r="U394">
        <v>0.501</v>
      </c>
      <c r="V394">
        <v>327</v>
      </c>
      <c r="W394">
        <v>802</v>
      </c>
      <c r="X394">
        <v>0.40799999999999997</v>
      </c>
      <c r="Y394">
        <v>494</v>
      </c>
      <c r="Z394">
        <v>635</v>
      </c>
      <c r="AA394">
        <v>0.77800000000000002</v>
      </c>
      <c r="AB394">
        <v>251</v>
      </c>
      <c r="AC394">
        <v>1259</v>
      </c>
      <c r="AD394">
        <v>489</v>
      </c>
      <c r="AE394">
        <v>202</v>
      </c>
      <c r="AF394">
        <v>65</v>
      </c>
      <c r="AG394">
        <v>388</v>
      </c>
      <c r="AH394">
        <v>557</v>
      </c>
    </row>
    <row r="395" spans="1:34" x14ac:dyDescent="0.25">
      <c r="A395">
        <v>282</v>
      </c>
      <c r="B395" t="s">
        <v>404</v>
      </c>
      <c r="C395">
        <v>30</v>
      </c>
      <c r="D395">
        <v>13</v>
      </c>
      <c r="E395">
        <v>17</v>
      </c>
      <c r="F395">
        <v>0.433</v>
      </c>
      <c r="G395">
        <v>-5.5</v>
      </c>
      <c r="H395">
        <v>-3.04</v>
      </c>
      <c r="I395">
        <v>7</v>
      </c>
      <c r="J395">
        <v>9</v>
      </c>
      <c r="K395">
        <v>8</v>
      </c>
      <c r="L395">
        <v>6</v>
      </c>
      <c r="M395">
        <v>4</v>
      </c>
      <c r="N395">
        <v>8</v>
      </c>
      <c r="O395">
        <v>2118</v>
      </c>
      <c r="P395">
        <v>2136</v>
      </c>
      <c r="R395">
        <v>1205</v>
      </c>
      <c r="S395">
        <v>729</v>
      </c>
      <c r="T395">
        <v>1663</v>
      </c>
      <c r="U395">
        <v>0.438</v>
      </c>
      <c r="V395">
        <v>227</v>
      </c>
      <c r="W395">
        <v>665</v>
      </c>
      <c r="X395">
        <v>0.34100000000000003</v>
      </c>
      <c r="Y395">
        <v>433</v>
      </c>
      <c r="Z395">
        <v>585</v>
      </c>
      <c r="AA395">
        <v>0.74</v>
      </c>
      <c r="AB395">
        <v>219</v>
      </c>
      <c r="AC395">
        <v>942</v>
      </c>
      <c r="AD395">
        <v>382</v>
      </c>
      <c r="AE395">
        <v>165</v>
      </c>
      <c r="AF395">
        <v>68</v>
      </c>
      <c r="AG395">
        <v>324</v>
      </c>
      <c r="AH395">
        <v>527</v>
      </c>
    </row>
    <row r="396" spans="1:34" x14ac:dyDescent="0.25">
      <c r="A396">
        <v>283</v>
      </c>
      <c r="B396" t="s">
        <v>405</v>
      </c>
      <c r="C396">
        <v>35</v>
      </c>
      <c r="D396">
        <v>22</v>
      </c>
      <c r="E396">
        <v>13</v>
      </c>
      <c r="F396">
        <v>0.629</v>
      </c>
      <c r="G396">
        <v>5.67</v>
      </c>
      <c r="H396">
        <v>1.32</v>
      </c>
      <c r="I396">
        <v>8</v>
      </c>
      <c r="J396">
        <v>10</v>
      </c>
      <c r="K396">
        <v>17</v>
      </c>
      <c r="L396">
        <v>5</v>
      </c>
      <c r="M396">
        <v>4</v>
      </c>
      <c r="N396">
        <v>6</v>
      </c>
      <c r="O396">
        <v>2516</v>
      </c>
      <c r="P396">
        <v>2327</v>
      </c>
      <c r="R396">
        <v>1430</v>
      </c>
      <c r="S396">
        <v>827</v>
      </c>
      <c r="T396">
        <v>1937</v>
      </c>
      <c r="U396">
        <v>0.42699999999999999</v>
      </c>
      <c r="V396">
        <v>239</v>
      </c>
      <c r="W396">
        <v>737</v>
      </c>
      <c r="X396">
        <v>0.32400000000000001</v>
      </c>
      <c r="Y396">
        <v>623</v>
      </c>
      <c r="Z396">
        <v>964</v>
      </c>
      <c r="AA396">
        <v>0.64600000000000002</v>
      </c>
      <c r="AB396">
        <v>466</v>
      </c>
      <c r="AC396">
        <v>1359</v>
      </c>
      <c r="AD396">
        <v>480</v>
      </c>
      <c r="AE396">
        <v>289</v>
      </c>
      <c r="AF396">
        <v>115</v>
      </c>
      <c r="AG396">
        <v>554</v>
      </c>
      <c r="AH396">
        <v>719</v>
      </c>
    </row>
    <row r="397" spans="1:34" x14ac:dyDescent="0.25">
      <c r="A397">
        <v>284</v>
      </c>
      <c r="B397" t="s">
        <v>406</v>
      </c>
      <c r="C397">
        <v>31</v>
      </c>
      <c r="D397">
        <v>10</v>
      </c>
      <c r="E397">
        <v>21</v>
      </c>
      <c r="F397">
        <v>0.32300000000000001</v>
      </c>
      <c r="G397">
        <v>-11.3</v>
      </c>
      <c r="H397">
        <v>-4.37</v>
      </c>
      <c r="I397">
        <v>5</v>
      </c>
      <c r="J397">
        <v>13</v>
      </c>
      <c r="K397">
        <v>6</v>
      </c>
      <c r="L397">
        <v>8</v>
      </c>
      <c r="M397">
        <v>2</v>
      </c>
      <c r="N397">
        <v>13</v>
      </c>
      <c r="O397">
        <v>2216</v>
      </c>
      <c r="P397">
        <v>2378</v>
      </c>
      <c r="R397">
        <v>1265</v>
      </c>
      <c r="S397">
        <v>796</v>
      </c>
      <c r="T397">
        <v>1809</v>
      </c>
      <c r="U397">
        <v>0.44</v>
      </c>
      <c r="V397">
        <v>266</v>
      </c>
      <c r="W397">
        <v>719</v>
      </c>
      <c r="X397">
        <v>0.37</v>
      </c>
      <c r="Y397">
        <v>358</v>
      </c>
      <c r="Z397">
        <v>519</v>
      </c>
      <c r="AA397">
        <v>0.69</v>
      </c>
      <c r="AB397">
        <v>284</v>
      </c>
      <c r="AC397">
        <v>1081</v>
      </c>
      <c r="AD397">
        <v>402</v>
      </c>
      <c r="AE397">
        <v>182</v>
      </c>
      <c r="AF397">
        <v>75</v>
      </c>
      <c r="AG397">
        <v>447</v>
      </c>
      <c r="AH397">
        <v>615</v>
      </c>
    </row>
    <row r="398" spans="1:34" x14ac:dyDescent="0.25">
      <c r="A398">
        <v>285</v>
      </c>
      <c r="B398" t="s">
        <v>407</v>
      </c>
      <c r="C398">
        <v>33</v>
      </c>
      <c r="D398">
        <v>17</v>
      </c>
      <c r="E398">
        <v>16</v>
      </c>
      <c r="F398">
        <v>0.51500000000000001</v>
      </c>
      <c r="G398">
        <v>-7.59</v>
      </c>
      <c r="H398">
        <v>-6.3</v>
      </c>
      <c r="I398">
        <v>12</v>
      </c>
      <c r="J398">
        <v>6</v>
      </c>
      <c r="K398">
        <v>9</v>
      </c>
      <c r="L398">
        <v>5</v>
      </c>
      <c r="M398">
        <v>7</v>
      </c>
      <c r="N398">
        <v>9</v>
      </c>
      <c r="O398">
        <v>2224</v>
      </c>
      <c r="P398">
        <v>2228</v>
      </c>
      <c r="R398">
        <v>1320</v>
      </c>
      <c r="S398">
        <v>765</v>
      </c>
      <c r="T398">
        <v>1735</v>
      </c>
      <c r="U398">
        <v>0.441</v>
      </c>
      <c r="V398">
        <v>235</v>
      </c>
      <c r="W398">
        <v>696</v>
      </c>
      <c r="X398">
        <v>0.33800000000000002</v>
      </c>
      <c r="Y398">
        <v>459</v>
      </c>
      <c r="Z398">
        <v>640</v>
      </c>
      <c r="AA398">
        <v>0.71699999999999997</v>
      </c>
      <c r="AB398">
        <v>346</v>
      </c>
      <c r="AC398">
        <v>1117</v>
      </c>
      <c r="AD398">
        <v>452</v>
      </c>
      <c r="AE398">
        <v>215</v>
      </c>
      <c r="AF398">
        <v>80</v>
      </c>
      <c r="AG398">
        <v>536</v>
      </c>
      <c r="AH398">
        <v>602</v>
      </c>
    </row>
    <row r="399" spans="1:34" x14ac:dyDescent="0.25">
      <c r="A399">
        <v>286</v>
      </c>
      <c r="B399" t="s">
        <v>408</v>
      </c>
      <c r="C399">
        <v>33</v>
      </c>
      <c r="D399">
        <v>16</v>
      </c>
      <c r="E399">
        <v>17</v>
      </c>
      <c r="F399">
        <v>0.48499999999999999</v>
      </c>
      <c r="G399">
        <v>8.25</v>
      </c>
      <c r="H399">
        <v>4.9800000000000004</v>
      </c>
      <c r="I399">
        <v>8</v>
      </c>
      <c r="J399">
        <v>10</v>
      </c>
      <c r="K399">
        <v>12</v>
      </c>
      <c r="L399">
        <v>5</v>
      </c>
      <c r="M399">
        <v>2</v>
      </c>
      <c r="N399">
        <v>9</v>
      </c>
      <c r="O399">
        <v>2518</v>
      </c>
      <c r="P399">
        <v>2410</v>
      </c>
      <c r="R399">
        <v>1340</v>
      </c>
      <c r="S399">
        <v>937</v>
      </c>
      <c r="T399">
        <v>2039</v>
      </c>
      <c r="U399">
        <v>0.46</v>
      </c>
      <c r="V399">
        <v>281</v>
      </c>
      <c r="W399">
        <v>735</v>
      </c>
      <c r="X399">
        <v>0.38200000000000001</v>
      </c>
      <c r="Y399">
        <v>363</v>
      </c>
      <c r="Z399">
        <v>563</v>
      </c>
      <c r="AA399">
        <v>0.64500000000000002</v>
      </c>
      <c r="AB399">
        <v>324</v>
      </c>
      <c r="AC399">
        <v>1188</v>
      </c>
      <c r="AD399">
        <v>536</v>
      </c>
      <c r="AE399">
        <v>202</v>
      </c>
      <c r="AF399">
        <v>117</v>
      </c>
      <c r="AG399">
        <v>392</v>
      </c>
      <c r="AH399">
        <v>590</v>
      </c>
    </row>
    <row r="400" spans="1:34" x14ac:dyDescent="0.25">
      <c r="A400">
        <v>287</v>
      </c>
      <c r="B400" t="s">
        <v>409</v>
      </c>
      <c r="C400">
        <v>31</v>
      </c>
      <c r="D400">
        <v>10</v>
      </c>
      <c r="E400">
        <v>21</v>
      </c>
      <c r="F400">
        <v>0.32300000000000001</v>
      </c>
      <c r="G400">
        <v>-14.45</v>
      </c>
      <c r="H400">
        <v>-5.04</v>
      </c>
      <c r="I400">
        <v>6</v>
      </c>
      <c r="J400">
        <v>12</v>
      </c>
      <c r="K400">
        <v>7</v>
      </c>
      <c r="L400">
        <v>8</v>
      </c>
      <c r="M400">
        <v>2</v>
      </c>
      <c r="N400">
        <v>11</v>
      </c>
      <c r="O400">
        <v>2265</v>
      </c>
      <c r="P400">
        <v>2520</v>
      </c>
      <c r="R400">
        <v>1280</v>
      </c>
      <c r="S400">
        <v>794</v>
      </c>
      <c r="T400">
        <v>1898</v>
      </c>
      <c r="U400">
        <v>0.41799999999999998</v>
      </c>
      <c r="V400">
        <v>201</v>
      </c>
      <c r="W400">
        <v>665</v>
      </c>
      <c r="X400">
        <v>0.30199999999999999</v>
      </c>
      <c r="Y400">
        <v>476</v>
      </c>
      <c r="Z400">
        <v>677</v>
      </c>
      <c r="AA400">
        <v>0.70299999999999996</v>
      </c>
      <c r="AB400">
        <v>351</v>
      </c>
      <c r="AC400">
        <v>1079</v>
      </c>
      <c r="AD400">
        <v>382</v>
      </c>
      <c r="AE400">
        <v>198</v>
      </c>
      <c r="AF400">
        <v>70</v>
      </c>
      <c r="AG400">
        <v>438</v>
      </c>
      <c r="AH400">
        <v>612</v>
      </c>
    </row>
    <row r="401" spans="1:34" x14ac:dyDescent="0.25">
      <c r="A401">
        <v>288</v>
      </c>
      <c r="B401" t="s">
        <v>410</v>
      </c>
      <c r="C401">
        <v>32</v>
      </c>
      <c r="D401">
        <v>17</v>
      </c>
      <c r="E401">
        <v>15</v>
      </c>
      <c r="F401">
        <v>0.53100000000000003</v>
      </c>
      <c r="G401">
        <v>1.43</v>
      </c>
      <c r="H401">
        <v>-0.14000000000000001</v>
      </c>
      <c r="I401">
        <v>10</v>
      </c>
      <c r="J401">
        <v>8</v>
      </c>
      <c r="K401">
        <v>9</v>
      </c>
      <c r="L401">
        <v>6</v>
      </c>
      <c r="M401">
        <v>7</v>
      </c>
      <c r="N401">
        <v>7</v>
      </c>
      <c r="O401">
        <v>2194</v>
      </c>
      <c r="P401">
        <v>2144</v>
      </c>
      <c r="R401">
        <v>1280</v>
      </c>
      <c r="S401">
        <v>802</v>
      </c>
      <c r="T401">
        <v>1720</v>
      </c>
      <c r="U401">
        <v>0.46600000000000003</v>
      </c>
      <c r="V401">
        <v>213</v>
      </c>
      <c r="W401">
        <v>570</v>
      </c>
      <c r="X401">
        <v>0.374</v>
      </c>
      <c r="Y401">
        <v>377</v>
      </c>
      <c r="Z401">
        <v>550</v>
      </c>
      <c r="AA401">
        <v>0.68500000000000005</v>
      </c>
      <c r="AB401">
        <v>289</v>
      </c>
      <c r="AC401">
        <v>1081</v>
      </c>
      <c r="AD401">
        <v>438</v>
      </c>
      <c r="AE401">
        <v>212</v>
      </c>
      <c r="AF401">
        <v>129</v>
      </c>
      <c r="AG401">
        <v>447</v>
      </c>
      <c r="AH401">
        <v>474</v>
      </c>
    </row>
    <row r="402" spans="1:34" x14ac:dyDescent="0.25">
      <c r="A402">
        <v>289</v>
      </c>
      <c r="B402" t="s">
        <v>411</v>
      </c>
      <c r="C402">
        <v>32</v>
      </c>
      <c r="D402">
        <v>15</v>
      </c>
      <c r="E402">
        <v>17</v>
      </c>
      <c r="F402">
        <v>0.46899999999999997</v>
      </c>
      <c r="G402">
        <v>5.82</v>
      </c>
      <c r="H402">
        <v>4.13</v>
      </c>
      <c r="I402">
        <v>6</v>
      </c>
      <c r="J402">
        <v>12</v>
      </c>
      <c r="K402">
        <v>10</v>
      </c>
      <c r="L402">
        <v>8</v>
      </c>
      <c r="M402">
        <v>3</v>
      </c>
      <c r="N402">
        <v>7</v>
      </c>
      <c r="O402">
        <v>2303</v>
      </c>
      <c r="P402">
        <v>2249</v>
      </c>
      <c r="R402">
        <v>1280</v>
      </c>
      <c r="S402">
        <v>833</v>
      </c>
      <c r="T402">
        <v>1884</v>
      </c>
      <c r="U402">
        <v>0.442</v>
      </c>
      <c r="V402">
        <v>263</v>
      </c>
      <c r="W402">
        <v>772</v>
      </c>
      <c r="X402">
        <v>0.34100000000000003</v>
      </c>
      <c r="Y402">
        <v>374</v>
      </c>
      <c r="Z402">
        <v>523</v>
      </c>
      <c r="AA402">
        <v>0.71499999999999997</v>
      </c>
      <c r="AB402">
        <v>365</v>
      </c>
      <c r="AC402">
        <v>1135</v>
      </c>
      <c r="AD402">
        <v>441</v>
      </c>
      <c r="AE402">
        <v>189</v>
      </c>
      <c r="AF402">
        <v>123</v>
      </c>
      <c r="AG402">
        <v>350</v>
      </c>
      <c r="AH402">
        <v>515</v>
      </c>
    </row>
    <row r="403" spans="1:34" x14ac:dyDescent="0.25">
      <c r="A403">
        <v>290</v>
      </c>
      <c r="B403" t="s">
        <v>412</v>
      </c>
      <c r="C403">
        <v>33</v>
      </c>
      <c r="D403">
        <v>20</v>
      </c>
      <c r="E403">
        <v>13</v>
      </c>
      <c r="F403">
        <v>0.60599999999999998</v>
      </c>
      <c r="G403">
        <v>2.52</v>
      </c>
      <c r="H403">
        <v>-0.89</v>
      </c>
      <c r="I403">
        <v>11</v>
      </c>
      <c r="J403">
        <v>7</v>
      </c>
      <c r="K403">
        <v>11</v>
      </c>
      <c r="L403">
        <v>3</v>
      </c>
      <c r="M403">
        <v>7</v>
      </c>
      <c r="N403">
        <v>7</v>
      </c>
      <c r="O403">
        <v>2392</v>
      </c>
      <c r="P403">
        <v>2160</v>
      </c>
      <c r="R403">
        <v>1330</v>
      </c>
      <c r="S403">
        <v>898</v>
      </c>
      <c r="T403">
        <v>1928</v>
      </c>
      <c r="U403">
        <v>0.46600000000000003</v>
      </c>
      <c r="V403">
        <v>275</v>
      </c>
      <c r="W403">
        <v>712</v>
      </c>
      <c r="X403">
        <v>0.38600000000000001</v>
      </c>
      <c r="Y403">
        <v>321</v>
      </c>
      <c r="Z403">
        <v>489</v>
      </c>
      <c r="AA403">
        <v>0.65600000000000003</v>
      </c>
      <c r="AB403">
        <v>274</v>
      </c>
      <c r="AC403">
        <v>1178</v>
      </c>
      <c r="AD403">
        <v>553</v>
      </c>
      <c r="AE403">
        <v>253</v>
      </c>
      <c r="AF403">
        <v>110</v>
      </c>
      <c r="AG403">
        <v>345</v>
      </c>
      <c r="AH403">
        <v>507</v>
      </c>
    </row>
    <row r="404" spans="1:34" x14ac:dyDescent="0.25">
      <c r="A404">
        <v>291</v>
      </c>
      <c r="B404" t="s">
        <v>413</v>
      </c>
      <c r="C404">
        <v>34</v>
      </c>
      <c r="D404">
        <v>17</v>
      </c>
      <c r="E404">
        <v>17</v>
      </c>
      <c r="F404">
        <v>0.5</v>
      </c>
      <c r="G404">
        <v>-8.8800000000000008</v>
      </c>
      <c r="H404">
        <v>-6.19</v>
      </c>
      <c r="I404">
        <v>9</v>
      </c>
      <c r="J404">
        <v>11</v>
      </c>
      <c r="K404">
        <v>11</v>
      </c>
      <c r="L404">
        <v>4</v>
      </c>
      <c r="M404">
        <v>4</v>
      </c>
      <c r="N404">
        <v>12</v>
      </c>
      <c r="O404">
        <v>2573</v>
      </c>
      <c r="P404">
        <v>2566</v>
      </c>
      <c r="R404">
        <v>1380</v>
      </c>
      <c r="S404">
        <v>881</v>
      </c>
      <c r="T404">
        <v>1997</v>
      </c>
      <c r="U404">
        <v>0.441</v>
      </c>
      <c r="V404">
        <v>272</v>
      </c>
      <c r="W404">
        <v>799</v>
      </c>
      <c r="X404">
        <v>0.34</v>
      </c>
      <c r="Y404">
        <v>539</v>
      </c>
      <c r="Z404">
        <v>757</v>
      </c>
      <c r="AA404">
        <v>0.71199999999999997</v>
      </c>
      <c r="AB404">
        <v>282</v>
      </c>
      <c r="AC404">
        <v>1250</v>
      </c>
      <c r="AD404">
        <v>426</v>
      </c>
      <c r="AE404">
        <v>199</v>
      </c>
      <c r="AF404">
        <v>114</v>
      </c>
      <c r="AG404">
        <v>466</v>
      </c>
      <c r="AH404">
        <v>696</v>
      </c>
    </row>
    <row r="405" spans="1:34" x14ac:dyDescent="0.25">
      <c r="A405">
        <v>292</v>
      </c>
      <c r="B405" t="s">
        <v>414</v>
      </c>
      <c r="C405">
        <v>32</v>
      </c>
      <c r="D405">
        <v>7</v>
      </c>
      <c r="E405">
        <v>25</v>
      </c>
      <c r="F405">
        <v>0.219</v>
      </c>
      <c r="G405">
        <v>-16.8</v>
      </c>
      <c r="H405">
        <v>-7.38</v>
      </c>
      <c r="I405">
        <v>6</v>
      </c>
      <c r="J405">
        <v>12</v>
      </c>
      <c r="K405">
        <v>6</v>
      </c>
      <c r="L405">
        <v>5</v>
      </c>
      <c r="M405">
        <v>1</v>
      </c>
      <c r="N405">
        <v>18</v>
      </c>
      <c r="O405">
        <v>2077</v>
      </c>
      <c r="P405">
        <v>2360</v>
      </c>
      <c r="R405">
        <v>1285</v>
      </c>
      <c r="S405">
        <v>752</v>
      </c>
      <c r="T405">
        <v>1711</v>
      </c>
      <c r="U405">
        <v>0.44</v>
      </c>
      <c r="V405">
        <v>180</v>
      </c>
      <c r="W405">
        <v>544</v>
      </c>
      <c r="X405">
        <v>0.33100000000000002</v>
      </c>
      <c r="Y405">
        <v>393</v>
      </c>
      <c r="Z405">
        <v>588</v>
      </c>
      <c r="AA405">
        <v>0.66800000000000004</v>
      </c>
      <c r="AB405">
        <v>313</v>
      </c>
      <c r="AC405">
        <v>980</v>
      </c>
      <c r="AD405">
        <v>372</v>
      </c>
      <c r="AE405">
        <v>216</v>
      </c>
      <c r="AF405">
        <v>86</v>
      </c>
      <c r="AG405">
        <v>511</v>
      </c>
      <c r="AH405">
        <v>716</v>
      </c>
    </row>
    <row r="406" spans="1:34" x14ac:dyDescent="0.25">
      <c r="A406">
        <v>293</v>
      </c>
      <c r="B406" t="s">
        <v>415</v>
      </c>
      <c r="C406">
        <v>34</v>
      </c>
      <c r="D406">
        <v>18</v>
      </c>
      <c r="E406">
        <v>16</v>
      </c>
      <c r="F406">
        <v>0.52900000000000003</v>
      </c>
      <c r="G406">
        <v>3.35</v>
      </c>
      <c r="H406">
        <v>0.27</v>
      </c>
      <c r="I406">
        <v>12</v>
      </c>
      <c r="J406">
        <v>6</v>
      </c>
      <c r="K406">
        <v>9</v>
      </c>
      <c r="L406">
        <v>5</v>
      </c>
      <c r="M406">
        <v>6</v>
      </c>
      <c r="N406">
        <v>7</v>
      </c>
      <c r="O406">
        <v>2250</v>
      </c>
      <c r="P406">
        <v>2145</v>
      </c>
      <c r="R406">
        <v>1385</v>
      </c>
      <c r="S406">
        <v>821</v>
      </c>
      <c r="T406">
        <v>1914</v>
      </c>
      <c r="U406">
        <v>0.42899999999999999</v>
      </c>
      <c r="V406">
        <v>208</v>
      </c>
      <c r="W406">
        <v>635</v>
      </c>
      <c r="X406">
        <v>0.32800000000000001</v>
      </c>
      <c r="Y406">
        <v>400</v>
      </c>
      <c r="Z406">
        <v>539</v>
      </c>
      <c r="AA406">
        <v>0.74199999999999999</v>
      </c>
      <c r="AB406">
        <v>333</v>
      </c>
      <c r="AC406">
        <v>1183</v>
      </c>
      <c r="AD406">
        <v>417</v>
      </c>
      <c r="AE406">
        <v>199</v>
      </c>
      <c r="AF406">
        <v>164</v>
      </c>
      <c r="AG406">
        <v>421</v>
      </c>
      <c r="AH406">
        <v>553</v>
      </c>
    </row>
    <row r="407" spans="1:34" x14ac:dyDescent="0.25">
      <c r="A407">
        <v>294</v>
      </c>
      <c r="B407" t="s">
        <v>416</v>
      </c>
      <c r="C407">
        <v>33</v>
      </c>
      <c r="D407">
        <v>17</v>
      </c>
      <c r="E407">
        <v>16</v>
      </c>
      <c r="F407">
        <v>0.51500000000000001</v>
      </c>
      <c r="G407">
        <v>-10.15</v>
      </c>
      <c r="H407">
        <v>-8.41</v>
      </c>
      <c r="I407">
        <v>9</v>
      </c>
      <c r="J407">
        <v>9</v>
      </c>
      <c r="K407">
        <v>11</v>
      </c>
      <c r="L407">
        <v>3</v>
      </c>
      <c r="M407">
        <v>6</v>
      </c>
      <c r="N407">
        <v>12</v>
      </c>
      <c r="O407">
        <v>2345</v>
      </c>
      <c r="P407">
        <v>2320</v>
      </c>
      <c r="R407">
        <v>1325</v>
      </c>
      <c r="S407">
        <v>841</v>
      </c>
      <c r="T407">
        <v>1989</v>
      </c>
      <c r="U407">
        <v>0.42299999999999999</v>
      </c>
      <c r="V407">
        <v>270</v>
      </c>
      <c r="W407">
        <v>806</v>
      </c>
      <c r="X407">
        <v>0.33500000000000002</v>
      </c>
      <c r="Y407">
        <v>393</v>
      </c>
      <c r="Z407">
        <v>580</v>
      </c>
      <c r="AA407">
        <v>0.67800000000000005</v>
      </c>
      <c r="AB407">
        <v>346</v>
      </c>
      <c r="AC407">
        <v>1191</v>
      </c>
      <c r="AD407">
        <v>387</v>
      </c>
      <c r="AE407">
        <v>194</v>
      </c>
      <c r="AF407">
        <v>136</v>
      </c>
      <c r="AG407">
        <v>413</v>
      </c>
      <c r="AH407">
        <v>635</v>
      </c>
    </row>
    <row r="408" spans="1:34" x14ac:dyDescent="0.25">
      <c r="A408">
        <v>295</v>
      </c>
      <c r="B408" t="s">
        <v>681</v>
      </c>
      <c r="C408">
        <v>34</v>
      </c>
      <c r="D408">
        <v>21</v>
      </c>
      <c r="E408">
        <v>13</v>
      </c>
      <c r="F408">
        <v>0.61799999999999999</v>
      </c>
      <c r="G408">
        <v>7.96</v>
      </c>
      <c r="H408">
        <v>5.58</v>
      </c>
      <c r="I408">
        <v>8</v>
      </c>
      <c r="J408">
        <v>10</v>
      </c>
      <c r="K408">
        <v>11</v>
      </c>
      <c r="L408">
        <v>4</v>
      </c>
      <c r="M408">
        <v>4</v>
      </c>
      <c r="N408">
        <v>7</v>
      </c>
      <c r="O408">
        <v>2623</v>
      </c>
      <c r="P408">
        <v>2542</v>
      </c>
      <c r="R408">
        <v>1375</v>
      </c>
      <c r="S408">
        <v>944</v>
      </c>
      <c r="T408">
        <v>2100</v>
      </c>
      <c r="U408">
        <v>0.45</v>
      </c>
      <c r="V408">
        <v>289</v>
      </c>
      <c r="W408">
        <v>809</v>
      </c>
      <c r="X408">
        <v>0.35699999999999998</v>
      </c>
      <c r="Y408">
        <v>446</v>
      </c>
      <c r="Z408">
        <v>620</v>
      </c>
      <c r="AA408">
        <v>0.71899999999999997</v>
      </c>
      <c r="AB408">
        <v>264</v>
      </c>
      <c r="AC408">
        <v>1119</v>
      </c>
      <c r="AD408">
        <v>472</v>
      </c>
      <c r="AE408">
        <v>301</v>
      </c>
      <c r="AF408">
        <v>111</v>
      </c>
      <c r="AG408">
        <v>357</v>
      </c>
      <c r="AH408">
        <v>650</v>
      </c>
    </row>
    <row r="409" spans="1:34" x14ac:dyDescent="0.25">
      <c r="A409">
        <v>296</v>
      </c>
      <c r="B409" t="s">
        <v>418</v>
      </c>
      <c r="C409">
        <v>31</v>
      </c>
      <c r="D409">
        <v>15</v>
      </c>
      <c r="E409">
        <v>16</v>
      </c>
      <c r="F409">
        <v>0.48399999999999999</v>
      </c>
      <c r="G409">
        <v>6.05</v>
      </c>
      <c r="H409">
        <v>5.15</v>
      </c>
      <c r="I409">
        <v>8</v>
      </c>
      <c r="J409">
        <v>10</v>
      </c>
      <c r="K409">
        <v>10</v>
      </c>
      <c r="L409">
        <v>4</v>
      </c>
      <c r="M409">
        <v>4</v>
      </c>
      <c r="N409">
        <v>9</v>
      </c>
      <c r="O409">
        <v>2255</v>
      </c>
      <c r="P409">
        <v>2227</v>
      </c>
      <c r="R409">
        <v>1245</v>
      </c>
      <c r="S409">
        <v>808</v>
      </c>
      <c r="T409">
        <v>1782</v>
      </c>
      <c r="U409">
        <v>0.45300000000000001</v>
      </c>
      <c r="V409">
        <v>207</v>
      </c>
      <c r="W409">
        <v>652</v>
      </c>
      <c r="X409">
        <v>0.317</v>
      </c>
      <c r="Y409">
        <v>432</v>
      </c>
      <c r="Z409">
        <v>643</v>
      </c>
      <c r="AA409">
        <v>0.67200000000000004</v>
      </c>
      <c r="AB409">
        <v>322</v>
      </c>
      <c r="AC409">
        <v>1148</v>
      </c>
      <c r="AD409">
        <v>392</v>
      </c>
      <c r="AE409">
        <v>187</v>
      </c>
      <c r="AF409">
        <v>147</v>
      </c>
      <c r="AG409">
        <v>467</v>
      </c>
      <c r="AH409">
        <v>587</v>
      </c>
    </row>
    <row r="410" spans="1:34" x14ac:dyDescent="0.25">
      <c r="A410">
        <v>297</v>
      </c>
      <c r="B410" t="s">
        <v>419</v>
      </c>
      <c r="C410">
        <v>30</v>
      </c>
      <c r="D410">
        <v>14</v>
      </c>
      <c r="E410">
        <v>16</v>
      </c>
      <c r="F410">
        <v>0.46700000000000003</v>
      </c>
      <c r="G410">
        <v>-10.99</v>
      </c>
      <c r="H410">
        <v>-5.91</v>
      </c>
      <c r="I410">
        <v>7</v>
      </c>
      <c r="J410">
        <v>11</v>
      </c>
      <c r="K410">
        <v>10</v>
      </c>
      <c r="L410">
        <v>6</v>
      </c>
      <c r="M410">
        <v>3</v>
      </c>
      <c r="N410">
        <v>9</v>
      </c>
      <c r="O410">
        <v>2105</v>
      </c>
      <c r="P410">
        <v>2161</v>
      </c>
      <c r="R410">
        <v>1210</v>
      </c>
      <c r="S410">
        <v>745</v>
      </c>
      <c r="T410">
        <v>1696</v>
      </c>
      <c r="U410">
        <v>0.439</v>
      </c>
      <c r="V410">
        <v>201</v>
      </c>
      <c r="W410">
        <v>588</v>
      </c>
      <c r="X410">
        <v>0.34200000000000003</v>
      </c>
      <c r="Y410">
        <v>414</v>
      </c>
      <c r="Z410">
        <v>607</v>
      </c>
      <c r="AA410">
        <v>0.68200000000000005</v>
      </c>
      <c r="AB410">
        <v>313</v>
      </c>
      <c r="AC410">
        <v>1008</v>
      </c>
      <c r="AD410">
        <v>348</v>
      </c>
      <c r="AE410">
        <v>192</v>
      </c>
      <c r="AF410">
        <v>113</v>
      </c>
      <c r="AG410">
        <v>442</v>
      </c>
      <c r="AH410">
        <v>579</v>
      </c>
    </row>
    <row r="411" spans="1:34" x14ac:dyDescent="0.25">
      <c r="A411">
        <v>298</v>
      </c>
      <c r="B411" t="s">
        <v>420</v>
      </c>
      <c r="C411">
        <v>31</v>
      </c>
      <c r="D411">
        <v>7</v>
      </c>
      <c r="E411">
        <v>24</v>
      </c>
      <c r="F411">
        <v>0.22600000000000001</v>
      </c>
      <c r="G411">
        <v>-14.99</v>
      </c>
      <c r="H411">
        <v>-3.44</v>
      </c>
      <c r="I411">
        <v>3</v>
      </c>
      <c r="J411">
        <v>13</v>
      </c>
      <c r="K411">
        <v>7</v>
      </c>
      <c r="L411">
        <v>8</v>
      </c>
      <c r="M411">
        <v>0</v>
      </c>
      <c r="N411">
        <v>16</v>
      </c>
      <c r="O411">
        <v>2151</v>
      </c>
      <c r="P411">
        <v>2429</v>
      </c>
      <c r="R411">
        <v>1245</v>
      </c>
      <c r="S411">
        <v>794</v>
      </c>
      <c r="T411">
        <v>1962</v>
      </c>
      <c r="U411">
        <v>0.40500000000000003</v>
      </c>
      <c r="V411">
        <v>215</v>
      </c>
      <c r="W411">
        <v>684</v>
      </c>
      <c r="X411">
        <v>0.314</v>
      </c>
      <c r="Y411">
        <v>348</v>
      </c>
      <c r="Z411">
        <v>503</v>
      </c>
      <c r="AA411">
        <v>0.69199999999999995</v>
      </c>
      <c r="AB411">
        <v>359</v>
      </c>
      <c r="AC411">
        <v>1110</v>
      </c>
      <c r="AD411">
        <v>418</v>
      </c>
      <c r="AE411">
        <v>210</v>
      </c>
      <c r="AF411">
        <v>94</v>
      </c>
      <c r="AG411">
        <v>394</v>
      </c>
      <c r="AH411">
        <v>536</v>
      </c>
    </row>
    <row r="412" spans="1:34" x14ac:dyDescent="0.25">
      <c r="A412">
        <v>299</v>
      </c>
      <c r="B412" t="s">
        <v>421</v>
      </c>
      <c r="C412">
        <v>33</v>
      </c>
      <c r="D412">
        <v>24</v>
      </c>
      <c r="E412">
        <v>9</v>
      </c>
      <c r="F412">
        <v>0.72699999999999998</v>
      </c>
      <c r="G412">
        <v>-2.09</v>
      </c>
      <c r="H412">
        <v>-6.46</v>
      </c>
      <c r="I412">
        <v>12</v>
      </c>
      <c r="J412">
        <v>4</v>
      </c>
      <c r="K412">
        <v>10</v>
      </c>
      <c r="L412">
        <v>4</v>
      </c>
      <c r="M412">
        <v>13</v>
      </c>
      <c r="N412">
        <v>4</v>
      </c>
      <c r="O412">
        <v>2364</v>
      </c>
      <c r="P412">
        <v>2188</v>
      </c>
      <c r="R412">
        <v>1335</v>
      </c>
      <c r="S412">
        <v>815</v>
      </c>
      <c r="T412">
        <v>1937</v>
      </c>
      <c r="U412">
        <v>0.42099999999999999</v>
      </c>
      <c r="V412">
        <v>233</v>
      </c>
      <c r="W412">
        <v>715</v>
      </c>
      <c r="X412">
        <v>0.32600000000000001</v>
      </c>
      <c r="Y412">
        <v>501</v>
      </c>
      <c r="Z412">
        <v>695</v>
      </c>
      <c r="AA412">
        <v>0.72099999999999997</v>
      </c>
      <c r="AB412">
        <v>410</v>
      </c>
      <c r="AC412">
        <v>1348</v>
      </c>
      <c r="AD412">
        <v>372</v>
      </c>
      <c r="AE412">
        <v>209</v>
      </c>
      <c r="AF412">
        <v>140</v>
      </c>
      <c r="AG412">
        <v>478</v>
      </c>
      <c r="AH412">
        <v>631</v>
      </c>
    </row>
    <row r="413" spans="1:34" x14ac:dyDescent="0.25">
      <c r="A413">
        <v>300</v>
      </c>
      <c r="B413" t="s">
        <v>682</v>
      </c>
      <c r="C413">
        <v>34</v>
      </c>
      <c r="D413">
        <v>20</v>
      </c>
      <c r="E413">
        <v>14</v>
      </c>
      <c r="F413">
        <v>0.58799999999999997</v>
      </c>
      <c r="G413">
        <v>13.76</v>
      </c>
      <c r="H413">
        <v>10.11</v>
      </c>
      <c r="I413">
        <v>10</v>
      </c>
      <c r="J413">
        <v>8</v>
      </c>
      <c r="K413">
        <v>13</v>
      </c>
      <c r="L413">
        <v>6</v>
      </c>
      <c r="M413">
        <v>6</v>
      </c>
      <c r="N413">
        <v>4</v>
      </c>
      <c r="O413">
        <v>2370</v>
      </c>
      <c r="P413">
        <v>2246</v>
      </c>
      <c r="R413">
        <v>1365</v>
      </c>
      <c r="S413">
        <v>808</v>
      </c>
      <c r="T413">
        <v>1906</v>
      </c>
      <c r="U413">
        <v>0.42399999999999999</v>
      </c>
      <c r="V413">
        <v>274</v>
      </c>
      <c r="W413">
        <v>823</v>
      </c>
      <c r="X413">
        <v>0.33300000000000002</v>
      </c>
      <c r="Y413">
        <v>480</v>
      </c>
      <c r="Z413">
        <v>701</v>
      </c>
      <c r="AA413">
        <v>0.68500000000000005</v>
      </c>
      <c r="AB413">
        <v>363</v>
      </c>
      <c r="AC413">
        <v>1174</v>
      </c>
      <c r="AD413">
        <v>408</v>
      </c>
      <c r="AE413">
        <v>278</v>
      </c>
      <c r="AF413">
        <v>162</v>
      </c>
      <c r="AG413">
        <v>423</v>
      </c>
      <c r="AH413">
        <v>590</v>
      </c>
    </row>
    <row r="414" spans="1:34" x14ac:dyDescent="0.25">
      <c r="C414" t="s">
        <v>109</v>
      </c>
      <c r="I414" t="s">
        <v>110</v>
      </c>
      <c r="K414" t="s">
        <v>2</v>
      </c>
      <c r="M414" t="s">
        <v>3</v>
      </c>
      <c r="O414" t="s">
        <v>111</v>
      </c>
      <c r="R414" t="s">
        <v>112</v>
      </c>
    </row>
    <row r="415" spans="1:34" x14ac:dyDescent="0.25">
      <c r="A415" t="s">
        <v>55</v>
      </c>
      <c r="B415" t="s">
        <v>113</v>
      </c>
      <c r="C415" t="s">
        <v>51</v>
      </c>
      <c r="D415" t="s">
        <v>1</v>
      </c>
      <c r="E415" t="s">
        <v>0</v>
      </c>
      <c r="F415" t="s">
        <v>114</v>
      </c>
      <c r="G415" t="s">
        <v>70</v>
      </c>
      <c r="H415" t="s">
        <v>115</v>
      </c>
      <c r="I415" t="s">
        <v>1</v>
      </c>
      <c r="J415" t="s">
        <v>0</v>
      </c>
      <c r="K415" t="s">
        <v>1</v>
      </c>
      <c r="L415" t="s">
        <v>0</v>
      </c>
      <c r="M415" t="s">
        <v>1</v>
      </c>
      <c r="N415" t="s">
        <v>0</v>
      </c>
      <c r="O415" t="s">
        <v>116</v>
      </c>
      <c r="P415" t="s">
        <v>117</v>
      </c>
      <c r="R415" t="s">
        <v>56</v>
      </c>
      <c r="S415" t="s">
        <v>118</v>
      </c>
      <c r="T415" t="s">
        <v>119</v>
      </c>
      <c r="U415" t="s">
        <v>120</v>
      </c>
      <c r="V415" t="s">
        <v>121</v>
      </c>
      <c r="W415" t="s">
        <v>122</v>
      </c>
      <c r="X415" t="s">
        <v>123</v>
      </c>
      <c r="Y415" t="s">
        <v>124</v>
      </c>
      <c r="Z415" t="s">
        <v>125</v>
      </c>
      <c r="AA415" t="s">
        <v>126</v>
      </c>
      <c r="AB415" t="s">
        <v>127</v>
      </c>
      <c r="AC415" t="s">
        <v>128</v>
      </c>
      <c r="AD415" t="s">
        <v>129</v>
      </c>
      <c r="AE415" t="s">
        <v>130</v>
      </c>
      <c r="AF415" t="s">
        <v>131</v>
      </c>
      <c r="AG415" t="s">
        <v>132</v>
      </c>
      <c r="AH415" t="s">
        <v>4</v>
      </c>
    </row>
    <row r="416" spans="1:34" x14ac:dyDescent="0.25">
      <c r="A416">
        <v>301</v>
      </c>
      <c r="B416" t="s">
        <v>683</v>
      </c>
      <c r="C416">
        <v>33</v>
      </c>
      <c r="D416">
        <v>23</v>
      </c>
      <c r="E416">
        <v>10</v>
      </c>
      <c r="F416">
        <v>0.69699999999999995</v>
      </c>
      <c r="G416">
        <v>8.18</v>
      </c>
      <c r="H416">
        <v>4.93</v>
      </c>
      <c r="I416">
        <v>13</v>
      </c>
      <c r="J416">
        <v>5</v>
      </c>
      <c r="K416">
        <v>13</v>
      </c>
      <c r="L416">
        <v>2</v>
      </c>
      <c r="M416">
        <v>8</v>
      </c>
      <c r="N416">
        <v>5</v>
      </c>
      <c r="O416">
        <v>2465</v>
      </c>
      <c r="P416">
        <v>2358</v>
      </c>
      <c r="R416">
        <v>1340</v>
      </c>
      <c r="S416">
        <v>873</v>
      </c>
      <c r="T416">
        <v>1998</v>
      </c>
      <c r="U416">
        <v>0.437</v>
      </c>
      <c r="V416">
        <v>247</v>
      </c>
      <c r="W416">
        <v>748</v>
      </c>
      <c r="X416">
        <v>0.33</v>
      </c>
      <c r="Y416">
        <v>472</v>
      </c>
      <c r="Z416">
        <v>649</v>
      </c>
      <c r="AA416">
        <v>0.72699999999999998</v>
      </c>
      <c r="AB416">
        <v>316</v>
      </c>
      <c r="AC416">
        <v>1136</v>
      </c>
      <c r="AD416">
        <v>476</v>
      </c>
      <c r="AE416">
        <v>284</v>
      </c>
      <c r="AF416">
        <v>73</v>
      </c>
      <c r="AG416">
        <v>368</v>
      </c>
      <c r="AH416">
        <v>580</v>
      </c>
    </row>
    <row r="417" spans="1:34" x14ac:dyDescent="0.25">
      <c r="A417">
        <v>302</v>
      </c>
      <c r="B417" t="s">
        <v>424</v>
      </c>
      <c r="C417">
        <v>31</v>
      </c>
      <c r="D417">
        <v>12</v>
      </c>
      <c r="E417">
        <v>19</v>
      </c>
      <c r="F417">
        <v>0.38700000000000001</v>
      </c>
      <c r="G417">
        <v>-10.92</v>
      </c>
      <c r="H417">
        <v>-4.3</v>
      </c>
      <c r="I417">
        <v>6</v>
      </c>
      <c r="J417">
        <v>12</v>
      </c>
      <c r="K417">
        <v>10</v>
      </c>
      <c r="L417">
        <v>4</v>
      </c>
      <c r="M417">
        <v>1</v>
      </c>
      <c r="N417">
        <v>14</v>
      </c>
      <c r="O417">
        <v>2356</v>
      </c>
      <c r="P417">
        <v>2486</v>
      </c>
      <c r="R417">
        <v>1250</v>
      </c>
      <c r="S417">
        <v>854</v>
      </c>
      <c r="T417">
        <v>1915</v>
      </c>
      <c r="U417">
        <v>0.44600000000000001</v>
      </c>
      <c r="V417">
        <v>250</v>
      </c>
      <c r="W417">
        <v>726</v>
      </c>
      <c r="X417">
        <v>0.34399999999999997</v>
      </c>
      <c r="Y417">
        <v>398</v>
      </c>
      <c r="Z417">
        <v>528</v>
      </c>
      <c r="AA417">
        <v>0.754</v>
      </c>
      <c r="AB417">
        <v>351</v>
      </c>
      <c r="AC417">
        <v>1062</v>
      </c>
      <c r="AD417">
        <v>441</v>
      </c>
      <c r="AE417">
        <v>223</v>
      </c>
      <c r="AF417">
        <v>88</v>
      </c>
      <c r="AG417">
        <v>418</v>
      </c>
      <c r="AH417">
        <v>490</v>
      </c>
    </row>
    <row r="418" spans="1:34" x14ac:dyDescent="0.25">
      <c r="A418">
        <v>303</v>
      </c>
      <c r="B418" t="s">
        <v>425</v>
      </c>
      <c r="C418">
        <v>30</v>
      </c>
      <c r="D418">
        <v>9</v>
      </c>
      <c r="E418">
        <v>21</v>
      </c>
      <c r="F418">
        <v>0.3</v>
      </c>
      <c r="G418">
        <v>-11.6</v>
      </c>
      <c r="H418">
        <v>-3.13</v>
      </c>
      <c r="I418">
        <v>6</v>
      </c>
      <c r="J418">
        <v>12</v>
      </c>
      <c r="K418">
        <v>6</v>
      </c>
      <c r="L418">
        <v>7</v>
      </c>
      <c r="M418">
        <v>3</v>
      </c>
      <c r="N418">
        <v>14</v>
      </c>
      <c r="O418">
        <v>2182</v>
      </c>
      <c r="P418">
        <v>2332</v>
      </c>
      <c r="R418">
        <v>1210</v>
      </c>
      <c r="S418">
        <v>751</v>
      </c>
      <c r="T418">
        <v>1739</v>
      </c>
      <c r="U418">
        <v>0.432</v>
      </c>
      <c r="V418">
        <v>240</v>
      </c>
      <c r="W418">
        <v>716</v>
      </c>
      <c r="X418">
        <v>0.33500000000000002</v>
      </c>
      <c r="Y418">
        <v>440</v>
      </c>
      <c r="Z418">
        <v>628</v>
      </c>
      <c r="AA418">
        <v>0.70099999999999996</v>
      </c>
      <c r="AB418">
        <v>317</v>
      </c>
      <c r="AC418">
        <v>1032</v>
      </c>
      <c r="AD418">
        <v>342</v>
      </c>
      <c r="AE418">
        <v>219</v>
      </c>
      <c r="AF418">
        <v>78</v>
      </c>
      <c r="AG418">
        <v>497</v>
      </c>
      <c r="AH418">
        <v>735</v>
      </c>
    </row>
    <row r="419" spans="1:34" x14ac:dyDescent="0.25">
      <c r="A419">
        <v>304</v>
      </c>
      <c r="B419" t="s">
        <v>426</v>
      </c>
      <c r="C419">
        <v>31</v>
      </c>
      <c r="D419">
        <v>8</v>
      </c>
      <c r="E419">
        <v>23</v>
      </c>
      <c r="F419">
        <v>0.25800000000000001</v>
      </c>
      <c r="G419">
        <v>-14.73</v>
      </c>
      <c r="H419">
        <v>-2.97</v>
      </c>
      <c r="I419">
        <v>4</v>
      </c>
      <c r="J419">
        <v>14</v>
      </c>
      <c r="K419">
        <v>5</v>
      </c>
      <c r="L419">
        <v>10</v>
      </c>
      <c r="M419">
        <v>3</v>
      </c>
      <c r="N419">
        <v>13</v>
      </c>
      <c r="O419">
        <v>2104</v>
      </c>
      <c r="P419">
        <v>2350</v>
      </c>
      <c r="R419">
        <v>1250</v>
      </c>
      <c r="S419">
        <v>742</v>
      </c>
      <c r="T419">
        <v>1784</v>
      </c>
      <c r="U419">
        <v>0.41599999999999998</v>
      </c>
      <c r="V419">
        <v>213</v>
      </c>
      <c r="W419">
        <v>620</v>
      </c>
      <c r="X419">
        <v>0.34399999999999997</v>
      </c>
      <c r="Y419">
        <v>407</v>
      </c>
      <c r="Z419">
        <v>645</v>
      </c>
      <c r="AA419">
        <v>0.63100000000000001</v>
      </c>
      <c r="AB419">
        <v>330</v>
      </c>
      <c r="AC419">
        <v>1122</v>
      </c>
      <c r="AD419">
        <v>389</v>
      </c>
      <c r="AE419">
        <v>226</v>
      </c>
      <c r="AF419">
        <v>134</v>
      </c>
      <c r="AG419">
        <v>517</v>
      </c>
      <c r="AH419">
        <v>554</v>
      </c>
    </row>
    <row r="420" spans="1:34" x14ac:dyDescent="0.25">
      <c r="A420">
        <v>305</v>
      </c>
      <c r="B420" t="s">
        <v>684</v>
      </c>
      <c r="C420">
        <v>37</v>
      </c>
      <c r="D420">
        <v>31</v>
      </c>
      <c r="E420">
        <v>6</v>
      </c>
      <c r="F420">
        <v>0.83799999999999997</v>
      </c>
      <c r="G420">
        <v>21.55</v>
      </c>
      <c r="H420">
        <v>10.16</v>
      </c>
      <c r="I420">
        <v>15</v>
      </c>
      <c r="J420">
        <v>3</v>
      </c>
      <c r="K420">
        <v>18</v>
      </c>
      <c r="L420">
        <v>0</v>
      </c>
      <c r="M420">
        <v>7</v>
      </c>
      <c r="N420">
        <v>3</v>
      </c>
      <c r="O420">
        <v>3035</v>
      </c>
      <c r="P420">
        <v>2580</v>
      </c>
      <c r="R420">
        <v>1505</v>
      </c>
      <c r="S420">
        <v>1106</v>
      </c>
      <c r="T420">
        <v>2231</v>
      </c>
      <c r="U420">
        <v>0.496</v>
      </c>
      <c r="V420">
        <v>262</v>
      </c>
      <c r="W420">
        <v>714</v>
      </c>
      <c r="X420">
        <v>0.36699999999999999</v>
      </c>
      <c r="Y420">
        <v>561</v>
      </c>
      <c r="Z420">
        <v>744</v>
      </c>
      <c r="AA420">
        <v>0.754</v>
      </c>
      <c r="AB420">
        <v>379</v>
      </c>
      <c r="AC420">
        <v>1391</v>
      </c>
      <c r="AD420">
        <v>660</v>
      </c>
      <c r="AE420">
        <v>221</v>
      </c>
      <c r="AF420">
        <v>199</v>
      </c>
      <c r="AG420">
        <v>412</v>
      </c>
      <c r="AH420">
        <v>654</v>
      </c>
    </row>
    <row r="421" spans="1:34" x14ac:dyDescent="0.25">
      <c r="A421">
        <v>306</v>
      </c>
      <c r="B421" t="s">
        <v>428</v>
      </c>
      <c r="C421">
        <v>32</v>
      </c>
      <c r="D421">
        <v>14</v>
      </c>
      <c r="E421">
        <v>18</v>
      </c>
      <c r="F421">
        <v>0.438</v>
      </c>
      <c r="G421">
        <v>-9.11</v>
      </c>
      <c r="H421">
        <v>-5.68</v>
      </c>
      <c r="I421">
        <v>9</v>
      </c>
      <c r="J421">
        <v>9</v>
      </c>
      <c r="K421">
        <v>9</v>
      </c>
      <c r="L421">
        <v>7</v>
      </c>
      <c r="M421">
        <v>5</v>
      </c>
      <c r="N421">
        <v>9</v>
      </c>
      <c r="O421">
        <v>2126</v>
      </c>
      <c r="P421">
        <v>2124</v>
      </c>
      <c r="R421">
        <v>1290</v>
      </c>
      <c r="S421">
        <v>774</v>
      </c>
      <c r="T421">
        <v>1803</v>
      </c>
      <c r="U421">
        <v>0.42899999999999999</v>
      </c>
      <c r="V421">
        <v>202</v>
      </c>
      <c r="W421">
        <v>621</v>
      </c>
      <c r="X421">
        <v>0.32500000000000001</v>
      </c>
      <c r="Y421">
        <v>376</v>
      </c>
      <c r="Z421">
        <v>541</v>
      </c>
      <c r="AA421">
        <v>0.69499999999999995</v>
      </c>
      <c r="AB421">
        <v>349</v>
      </c>
      <c r="AC421">
        <v>1159</v>
      </c>
      <c r="AD421">
        <v>423</v>
      </c>
      <c r="AE421">
        <v>197</v>
      </c>
      <c r="AF421">
        <v>90</v>
      </c>
      <c r="AG421">
        <v>456</v>
      </c>
      <c r="AH421">
        <v>610</v>
      </c>
    </row>
    <row r="422" spans="1:34" x14ac:dyDescent="0.25">
      <c r="A422">
        <v>307</v>
      </c>
      <c r="B422" t="s">
        <v>429</v>
      </c>
      <c r="C422">
        <v>32</v>
      </c>
      <c r="D422">
        <v>14</v>
      </c>
      <c r="E422">
        <v>18</v>
      </c>
      <c r="F422">
        <v>0.438</v>
      </c>
      <c r="G422">
        <v>7.2</v>
      </c>
      <c r="H422">
        <v>8.57</v>
      </c>
      <c r="I422">
        <v>6</v>
      </c>
      <c r="J422">
        <v>12</v>
      </c>
      <c r="K422">
        <v>9</v>
      </c>
      <c r="L422">
        <v>8</v>
      </c>
      <c r="M422">
        <v>3</v>
      </c>
      <c r="N422">
        <v>7</v>
      </c>
      <c r="O422">
        <v>2253</v>
      </c>
      <c r="P422">
        <v>2297</v>
      </c>
      <c r="R422">
        <v>1280</v>
      </c>
      <c r="S422">
        <v>806</v>
      </c>
      <c r="T422">
        <v>1842</v>
      </c>
      <c r="U422">
        <v>0.438</v>
      </c>
      <c r="V422">
        <v>204</v>
      </c>
      <c r="W422">
        <v>663</v>
      </c>
      <c r="X422">
        <v>0.308</v>
      </c>
      <c r="Y422">
        <v>437</v>
      </c>
      <c r="Z422">
        <v>631</v>
      </c>
      <c r="AA422">
        <v>0.69299999999999995</v>
      </c>
      <c r="AB422">
        <v>372</v>
      </c>
      <c r="AC422">
        <v>1195</v>
      </c>
      <c r="AD422">
        <v>376</v>
      </c>
      <c r="AE422">
        <v>215</v>
      </c>
      <c r="AF422">
        <v>142</v>
      </c>
      <c r="AG422">
        <v>444</v>
      </c>
      <c r="AH422">
        <v>521</v>
      </c>
    </row>
    <row r="423" spans="1:34" x14ac:dyDescent="0.25">
      <c r="A423">
        <v>308</v>
      </c>
      <c r="B423" t="s">
        <v>430</v>
      </c>
      <c r="C423">
        <v>33</v>
      </c>
      <c r="D423">
        <v>17</v>
      </c>
      <c r="E423">
        <v>16</v>
      </c>
      <c r="F423">
        <v>0.51500000000000001</v>
      </c>
      <c r="G423">
        <v>-0.52</v>
      </c>
      <c r="H423">
        <v>0.83</v>
      </c>
      <c r="I423">
        <v>12</v>
      </c>
      <c r="J423">
        <v>6</v>
      </c>
      <c r="K423">
        <v>9</v>
      </c>
      <c r="L423">
        <v>5</v>
      </c>
      <c r="M423">
        <v>7</v>
      </c>
      <c r="N423">
        <v>10</v>
      </c>
      <c r="O423">
        <v>2284</v>
      </c>
      <c r="P423">
        <v>2303</v>
      </c>
      <c r="R423">
        <v>1345</v>
      </c>
      <c r="S423">
        <v>781</v>
      </c>
      <c r="T423">
        <v>1908</v>
      </c>
      <c r="U423">
        <v>0.40899999999999997</v>
      </c>
      <c r="V423">
        <v>234</v>
      </c>
      <c r="W423">
        <v>773</v>
      </c>
      <c r="X423">
        <v>0.30299999999999999</v>
      </c>
      <c r="Y423">
        <v>488</v>
      </c>
      <c r="Z423">
        <v>659</v>
      </c>
      <c r="AA423">
        <v>0.74099999999999999</v>
      </c>
      <c r="AB423">
        <v>372</v>
      </c>
      <c r="AC423">
        <v>1237</v>
      </c>
      <c r="AD423">
        <v>421</v>
      </c>
      <c r="AE423">
        <v>211</v>
      </c>
      <c r="AF423">
        <v>97</v>
      </c>
      <c r="AG423">
        <v>467</v>
      </c>
      <c r="AH423">
        <v>630</v>
      </c>
    </row>
    <row r="424" spans="1:34" x14ac:dyDescent="0.25">
      <c r="A424">
        <v>309</v>
      </c>
      <c r="B424" t="s">
        <v>431</v>
      </c>
      <c r="C424">
        <v>36</v>
      </c>
      <c r="D424">
        <v>23</v>
      </c>
      <c r="E424">
        <v>13</v>
      </c>
      <c r="F424">
        <v>0.63900000000000001</v>
      </c>
      <c r="G424">
        <v>14.1</v>
      </c>
      <c r="H424">
        <v>9.3800000000000008</v>
      </c>
      <c r="I424">
        <v>7</v>
      </c>
      <c r="J424">
        <v>11</v>
      </c>
      <c r="K424">
        <v>15</v>
      </c>
      <c r="L424">
        <v>5</v>
      </c>
      <c r="M424">
        <v>3</v>
      </c>
      <c r="N424">
        <v>7</v>
      </c>
      <c r="O424">
        <v>2686</v>
      </c>
      <c r="P424">
        <v>2516</v>
      </c>
      <c r="R424">
        <v>1460</v>
      </c>
      <c r="S424">
        <v>973</v>
      </c>
      <c r="T424">
        <v>2108</v>
      </c>
      <c r="U424">
        <v>0.46200000000000002</v>
      </c>
      <c r="V424">
        <v>277</v>
      </c>
      <c r="W424">
        <v>792</v>
      </c>
      <c r="X424">
        <v>0.35</v>
      </c>
      <c r="Y424">
        <v>463</v>
      </c>
      <c r="Z424">
        <v>680</v>
      </c>
      <c r="AA424">
        <v>0.68100000000000005</v>
      </c>
      <c r="AB424">
        <v>383</v>
      </c>
      <c r="AC424">
        <v>1305</v>
      </c>
      <c r="AD424">
        <v>591</v>
      </c>
      <c r="AE424">
        <v>249</v>
      </c>
      <c r="AF424">
        <v>158</v>
      </c>
      <c r="AG424">
        <v>488</v>
      </c>
      <c r="AH424">
        <v>570</v>
      </c>
    </row>
    <row r="425" spans="1:34" x14ac:dyDescent="0.25">
      <c r="A425">
        <v>310</v>
      </c>
      <c r="B425" t="s">
        <v>432</v>
      </c>
      <c r="C425">
        <v>29</v>
      </c>
      <c r="D425">
        <v>8</v>
      </c>
      <c r="E425">
        <v>21</v>
      </c>
      <c r="F425">
        <v>0.27600000000000002</v>
      </c>
      <c r="G425">
        <v>-8.27</v>
      </c>
      <c r="H425">
        <v>-1.75</v>
      </c>
      <c r="I425">
        <v>3</v>
      </c>
      <c r="J425">
        <v>15</v>
      </c>
      <c r="K425">
        <v>8</v>
      </c>
      <c r="L425">
        <v>8</v>
      </c>
      <c r="M425">
        <v>0</v>
      </c>
      <c r="N425">
        <v>13</v>
      </c>
      <c r="O425">
        <v>1859</v>
      </c>
      <c r="P425">
        <v>2001</v>
      </c>
      <c r="R425">
        <v>1170</v>
      </c>
      <c r="S425">
        <v>638</v>
      </c>
      <c r="T425">
        <v>1592</v>
      </c>
      <c r="U425">
        <v>0.40100000000000002</v>
      </c>
      <c r="V425">
        <v>199</v>
      </c>
      <c r="W425">
        <v>621</v>
      </c>
      <c r="X425">
        <v>0.32</v>
      </c>
      <c r="Y425">
        <v>384</v>
      </c>
      <c r="Z425">
        <v>580</v>
      </c>
      <c r="AA425">
        <v>0.66200000000000003</v>
      </c>
      <c r="AB425">
        <v>285</v>
      </c>
      <c r="AC425">
        <v>1070</v>
      </c>
      <c r="AD425">
        <v>306</v>
      </c>
      <c r="AE425">
        <v>135</v>
      </c>
      <c r="AF425">
        <v>83</v>
      </c>
      <c r="AG425">
        <v>466</v>
      </c>
      <c r="AH425">
        <v>551</v>
      </c>
    </row>
    <row r="426" spans="1:34" x14ac:dyDescent="0.25">
      <c r="A426">
        <v>311</v>
      </c>
      <c r="B426" t="s">
        <v>433</v>
      </c>
      <c r="C426">
        <v>37</v>
      </c>
      <c r="D426">
        <v>20</v>
      </c>
      <c r="E426">
        <v>17</v>
      </c>
      <c r="F426">
        <v>0.54100000000000004</v>
      </c>
      <c r="G426">
        <v>-2.04</v>
      </c>
      <c r="H426">
        <v>-1.61</v>
      </c>
      <c r="I426">
        <v>9</v>
      </c>
      <c r="J426">
        <v>7</v>
      </c>
      <c r="K426">
        <v>11</v>
      </c>
      <c r="L426">
        <v>9</v>
      </c>
      <c r="M426">
        <v>8</v>
      </c>
      <c r="N426">
        <v>7</v>
      </c>
      <c r="O426">
        <v>2634</v>
      </c>
      <c r="P426">
        <v>2623</v>
      </c>
      <c r="R426">
        <v>1490</v>
      </c>
      <c r="S426">
        <v>895</v>
      </c>
      <c r="T426">
        <v>2139</v>
      </c>
      <c r="U426">
        <v>0.41799999999999998</v>
      </c>
      <c r="V426">
        <v>203</v>
      </c>
      <c r="W426">
        <v>636</v>
      </c>
      <c r="X426">
        <v>0.31900000000000001</v>
      </c>
      <c r="Y426">
        <v>641</v>
      </c>
      <c r="Z426">
        <v>923</v>
      </c>
      <c r="AA426">
        <v>0.69399999999999995</v>
      </c>
      <c r="AB426">
        <v>358</v>
      </c>
      <c r="AC426">
        <v>1215</v>
      </c>
      <c r="AD426">
        <v>503</v>
      </c>
      <c r="AE426">
        <v>345</v>
      </c>
      <c r="AF426">
        <v>105</v>
      </c>
      <c r="AG426">
        <v>471</v>
      </c>
      <c r="AH426">
        <v>763</v>
      </c>
    </row>
    <row r="427" spans="1:34" x14ac:dyDescent="0.25">
      <c r="A427">
        <v>312</v>
      </c>
      <c r="B427" t="s">
        <v>434</v>
      </c>
      <c r="C427">
        <v>32</v>
      </c>
      <c r="D427">
        <v>17</v>
      </c>
      <c r="E427">
        <v>15</v>
      </c>
      <c r="F427">
        <v>0.53100000000000003</v>
      </c>
      <c r="G427">
        <v>0.64</v>
      </c>
      <c r="H427">
        <v>0</v>
      </c>
      <c r="I427">
        <v>11</v>
      </c>
      <c r="J427">
        <v>7</v>
      </c>
      <c r="K427">
        <v>11</v>
      </c>
      <c r="L427">
        <v>4</v>
      </c>
      <c r="M427">
        <v>5</v>
      </c>
      <c r="N427">
        <v>7</v>
      </c>
      <c r="O427">
        <v>2481</v>
      </c>
      <c r="P427">
        <v>2407</v>
      </c>
      <c r="R427">
        <v>1295</v>
      </c>
      <c r="S427">
        <v>896</v>
      </c>
      <c r="T427">
        <v>2068</v>
      </c>
      <c r="U427">
        <v>0.433</v>
      </c>
      <c r="V427">
        <v>294</v>
      </c>
      <c r="W427">
        <v>855</v>
      </c>
      <c r="X427">
        <v>0.34399999999999997</v>
      </c>
      <c r="Y427">
        <v>395</v>
      </c>
      <c r="Z427">
        <v>536</v>
      </c>
      <c r="AA427">
        <v>0.73699999999999999</v>
      </c>
      <c r="AB427">
        <v>323</v>
      </c>
      <c r="AC427">
        <v>1216</v>
      </c>
      <c r="AD427">
        <v>420</v>
      </c>
      <c r="AE427">
        <v>213</v>
      </c>
      <c r="AF427">
        <v>82</v>
      </c>
      <c r="AG427">
        <v>402</v>
      </c>
      <c r="AH427">
        <v>581</v>
      </c>
    </row>
    <row r="428" spans="1:34" x14ac:dyDescent="0.25">
      <c r="A428">
        <v>313</v>
      </c>
      <c r="B428" t="s">
        <v>435</v>
      </c>
      <c r="C428">
        <v>37</v>
      </c>
      <c r="D428">
        <v>24</v>
      </c>
      <c r="E428">
        <v>13</v>
      </c>
      <c r="F428">
        <v>0.64900000000000002</v>
      </c>
      <c r="G428">
        <v>-5.62</v>
      </c>
      <c r="H428">
        <v>-7.13</v>
      </c>
      <c r="I428">
        <v>14</v>
      </c>
      <c r="J428">
        <v>4</v>
      </c>
      <c r="K428">
        <v>10</v>
      </c>
      <c r="L428">
        <v>2</v>
      </c>
      <c r="M428">
        <v>13</v>
      </c>
      <c r="N428">
        <v>10</v>
      </c>
      <c r="O428">
        <v>3016</v>
      </c>
      <c r="P428">
        <v>2921</v>
      </c>
      <c r="R428">
        <v>1505</v>
      </c>
      <c r="S428">
        <v>1050</v>
      </c>
      <c r="T428">
        <v>2302</v>
      </c>
      <c r="U428">
        <v>0.45600000000000002</v>
      </c>
      <c r="V428">
        <v>268</v>
      </c>
      <c r="W428">
        <v>830</v>
      </c>
      <c r="X428">
        <v>0.32300000000000001</v>
      </c>
      <c r="Y428">
        <v>648</v>
      </c>
      <c r="Z428">
        <v>967</v>
      </c>
      <c r="AA428">
        <v>0.67</v>
      </c>
      <c r="AB428">
        <v>452</v>
      </c>
      <c r="AC428">
        <v>1464</v>
      </c>
      <c r="AD428">
        <v>579</v>
      </c>
      <c r="AE428">
        <v>296</v>
      </c>
      <c r="AF428">
        <v>111</v>
      </c>
      <c r="AG428">
        <v>576</v>
      </c>
      <c r="AH428">
        <v>665</v>
      </c>
    </row>
    <row r="429" spans="1:34" x14ac:dyDescent="0.25">
      <c r="A429">
        <v>314</v>
      </c>
      <c r="B429" t="s">
        <v>436</v>
      </c>
      <c r="C429">
        <v>34</v>
      </c>
      <c r="D429">
        <v>24</v>
      </c>
      <c r="E429">
        <v>10</v>
      </c>
      <c r="F429">
        <v>0.70599999999999996</v>
      </c>
      <c r="G429">
        <v>1.54</v>
      </c>
      <c r="H429">
        <v>-3</v>
      </c>
      <c r="I429">
        <v>12</v>
      </c>
      <c r="J429">
        <v>6</v>
      </c>
      <c r="K429">
        <v>11</v>
      </c>
      <c r="L429">
        <v>4</v>
      </c>
      <c r="M429">
        <v>10</v>
      </c>
      <c r="N429">
        <v>5</v>
      </c>
      <c r="O429">
        <v>2470</v>
      </c>
      <c r="P429">
        <v>2204</v>
      </c>
      <c r="R429">
        <v>1370</v>
      </c>
      <c r="S429">
        <v>876</v>
      </c>
      <c r="T429">
        <v>1971</v>
      </c>
      <c r="U429">
        <v>0.44400000000000001</v>
      </c>
      <c r="V429">
        <v>244</v>
      </c>
      <c r="W429">
        <v>744</v>
      </c>
      <c r="X429">
        <v>0.32800000000000001</v>
      </c>
      <c r="Y429">
        <v>474</v>
      </c>
      <c r="Z429">
        <v>694</v>
      </c>
      <c r="AA429">
        <v>0.68300000000000005</v>
      </c>
      <c r="AB429">
        <v>409</v>
      </c>
      <c r="AC429">
        <v>1291</v>
      </c>
      <c r="AD429">
        <v>493</v>
      </c>
      <c r="AE429">
        <v>234</v>
      </c>
      <c r="AF429">
        <v>84</v>
      </c>
      <c r="AG429">
        <v>455</v>
      </c>
      <c r="AH429">
        <v>667</v>
      </c>
    </row>
    <row r="430" spans="1:34" x14ac:dyDescent="0.25">
      <c r="A430">
        <v>315</v>
      </c>
      <c r="B430" t="s">
        <v>685</v>
      </c>
      <c r="C430">
        <v>36</v>
      </c>
      <c r="D430">
        <v>30</v>
      </c>
      <c r="E430">
        <v>6</v>
      </c>
      <c r="F430">
        <v>0.83299999999999996</v>
      </c>
      <c r="G430">
        <v>22.58</v>
      </c>
      <c r="H430">
        <v>8.64</v>
      </c>
      <c r="I430">
        <v>14</v>
      </c>
      <c r="J430">
        <v>4</v>
      </c>
      <c r="K430">
        <v>17</v>
      </c>
      <c r="L430">
        <v>1</v>
      </c>
      <c r="M430">
        <v>6</v>
      </c>
      <c r="N430">
        <v>3</v>
      </c>
      <c r="O430">
        <v>2627</v>
      </c>
      <c r="P430">
        <v>2125</v>
      </c>
      <c r="R430">
        <v>1445</v>
      </c>
      <c r="S430">
        <v>941</v>
      </c>
      <c r="T430">
        <v>1996</v>
      </c>
      <c r="U430">
        <v>0.47099999999999997</v>
      </c>
      <c r="V430">
        <v>258</v>
      </c>
      <c r="W430">
        <v>706</v>
      </c>
      <c r="X430">
        <v>0.36499999999999999</v>
      </c>
      <c r="Y430">
        <v>487</v>
      </c>
      <c r="Z430">
        <v>666</v>
      </c>
      <c r="AA430">
        <v>0.73099999999999998</v>
      </c>
      <c r="AB430">
        <v>305</v>
      </c>
      <c r="AC430">
        <v>1230</v>
      </c>
      <c r="AD430">
        <v>481</v>
      </c>
      <c r="AE430">
        <v>265</v>
      </c>
      <c r="AF430">
        <v>179</v>
      </c>
      <c r="AG430">
        <v>442</v>
      </c>
      <c r="AH430">
        <v>627</v>
      </c>
    </row>
    <row r="431" spans="1:34" x14ac:dyDescent="0.25">
      <c r="A431">
        <v>316</v>
      </c>
      <c r="B431" t="s">
        <v>438</v>
      </c>
      <c r="C431">
        <v>35</v>
      </c>
      <c r="D431">
        <v>19</v>
      </c>
      <c r="E431">
        <v>16</v>
      </c>
      <c r="F431">
        <v>0.54300000000000004</v>
      </c>
      <c r="G431">
        <v>15.49</v>
      </c>
      <c r="H431">
        <v>11.46</v>
      </c>
      <c r="I431">
        <v>8</v>
      </c>
      <c r="J431">
        <v>10</v>
      </c>
      <c r="K431">
        <v>15</v>
      </c>
      <c r="L431">
        <v>6</v>
      </c>
      <c r="M431">
        <v>2</v>
      </c>
      <c r="N431">
        <v>8</v>
      </c>
      <c r="O431">
        <v>2489</v>
      </c>
      <c r="P431">
        <v>2348</v>
      </c>
      <c r="R431">
        <v>1415</v>
      </c>
      <c r="S431">
        <v>878</v>
      </c>
      <c r="T431">
        <v>2029</v>
      </c>
      <c r="U431">
        <v>0.433</v>
      </c>
      <c r="V431">
        <v>307</v>
      </c>
      <c r="W431">
        <v>882</v>
      </c>
      <c r="X431">
        <v>0.34799999999999998</v>
      </c>
      <c r="Y431">
        <v>426</v>
      </c>
      <c r="Z431">
        <v>609</v>
      </c>
      <c r="AA431">
        <v>0.7</v>
      </c>
      <c r="AB431">
        <v>348</v>
      </c>
      <c r="AC431">
        <v>1191</v>
      </c>
      <c r="AD431">
        <v>447</v>
      </c>
      <c r="AE431">
        <v>214</v>
      </c>
      <c r="AF431">
        <v>145</v>
      </c>
      <c r="AG431">
        <v>381</v>
      </c>
      <c r="AH431">
        <v>596</v>
      </c>
    </row>
    <row r="432" spans="1:34" x14ac:dyDescent="0.25">
      <c r="A432">
        <v>317</v>
      </c>
      <c r="B432" t="s">
        <v>439</v>
      </c>
      <c r="C432">
        <v>33</v>
      </c>
      <c r="D432">
        <v>25</v>
      </c>
      <c r="E432">
        <v>8</v>
      </c>
      <c r="F432">
        <v>0.75800000000000001</v>
      </c>
      <c r="G432">
        <v>8.25</v>
      </c>
      <c r="H432">
        <v>0.75</v>
      </c>
      <c r="I432">
        <v>13</v>
      </c>
      <c r="J432">
        <v>5</v>
      </c>
      <c r="K432">
        <v>14</v>
      </c>
      <c r="L432">
        <v>2</v>
      </c>
      <c r="M432">
        <v>8</v>
      </c>
      <c r="N432">
        <v>5</v>
      </c>
      <c r="O432">
        <v>2537</v>
      </c>
      <c r="P432">
        <v>2256</v>
      </c>
      <c r="R432">
        <v>1330</v>
      </c>
      <c r="S432">
        <v>901</v>
      </c>
      <c r="T432">
        <v>1990</v>
      </c>
      <c r="U432">
        <v>0.45300000000000001</v>
      </c>
      <c r="V432">
        <v>325</v>
      </c>
      <c r="W432">
        <v>860</v>
      </c>
      <c r="X432">
        <v>0.378</v>
      </c>
      <c r="Y432">
        <v>410</v>
      </c>
      <c r="Z432">
        <v>531</v>
      </c>
      <c r="AA432">
        <v>0.77200000000000002</v>
      </c>
      <c r="AB432">
        <v>327</v>
      </c>
      <c r="AC432">
        <v>1280</v>
      </c>
      <c r="AD432">
        <v>538</v>
      </c>
      <c r="AE432">
        <v>171</v>
      </c>
      <c r="AF432">
        <v>152</v>
      </c>
      <c r="AG432">
        <v>402</v>
      </c>
      <c r="AH432">
        <v>517</v>
      </c>
    </row>
    <row r="433" spans="1:34" x14ac:dyDescent="0.25">
      <c r="A433">
        <v>318</v>
      </c>
      <c r="B433" t="s">
        <v>440</v>
      </c>
      <c r="C433">
        <v>32</v>
      </c>
      <c r="D433">
        <v>10</v>
      </c>
      <c r="E433">
        <v>22</v>
      </c>
      <c r="F433">
        <v>0.313</v>
      </c>
      <c r="G433">
        <v>-8.43</v>
      </c>
      <c r="H433">
        <v>-3.56</v>
      </c>
      <c r="I433">
        <v>6</v>
      </c>
      <c r="J433">
        <v>12</v>
      </c>
      <c r="K433">
        <v>5</v>
      </c>
      <c r="L433">
        <v>8</v>
      </c>
      <c r="M433">
        <v>4</v>
      </c>
      <c r="N433">
        <v>8</v>
      </c>
      <c r="O433">
        <v>2170</v>
      </c>
      <c r="P433">
        <v>2294</v>
      </c>
      <c r="R433">
        <v>1310</v>
      </c>
      <c r="S433">
        <v>810</v>
      </c>
      <c r="T433">
        <v>1860</v>
      </c>
      <c r="U433">
        <v>0.435</v>
      </c>
      <c r="V433">
        <v>180</v>
      </c>
      <c r="W433">
        <v>550</v>
      </c>
      <c r="X433">
        <v>0.32700000000000001</v>
      </c>
      <c r="Y433">
        <v>370</v>
      </c>
      <c r="Z433">
        <v>531</v>
      </c>
      <c r="AA433">
        <v>0.69699999999999995</v>
      </c>
      <c r="AB433">
        <v>389</v>
      </c>
      <c r="AC433">
        <v>1183</v>
      </c>
      <c r="AD433">
        <v>318</v>
      </c>
      <c r="AE433">
        <v>154</v>
      </c>
      <c r="AF433">
        <v>94</v>
      </c>
      <c r="AG433">
        <v>390</v>
      </c>
      <c r="AH433">
        <v>562</v>
      </c>
    </row>
    <row r="434" spans="1:34" x14ac:dyDescent="0.25">
      <c r="A434">
        <v>319</v>
      </c>
      <c r="B434" t="s">
        <v>441</v>
      </c>
      <c r="C434">
        <v>30</v>
      </c>
      <c r="D434">
        <v>12</v>
      </c>
      <c r="E434">
        <v>18</v>
      </c>
      <c r="F434">
        <v>0.4</v>
      </c>
      <c r="G434">
        <v>-6.12</v>
      </c>
      <c r="H434">
        <v>-1.01</v>
      </c>
      <c r="I434">
        <v>5</v>
      </c>
      <c r="J434">
        <v>13</v>
      </c>
      <c r="K434">
        <v>8</v>
      </c>
      <c r="L434">
        <v>8</v>
      </c>
      <c r="M434">
        <v>4</v>
      </c>
      <c r="N434">
        <v>10</v>
      </c>
      <c r="O434">
        <v>2179</v>
      </c>
      <c r="P434">
        <v>2242</v>
      </c>
      <c r="R434">
        <v>1210</v>
      </c>
      <c r="S434">
        <v>773</v>
      </c>
      <c r="T434">
        <v>1719</v>
      </c>
      <c r="U434">
        <v>0.45</v>
      </c>
      <c r="V434">
        <v>236</v>
      </c>
      <c r="W434">
        <v>704</v>
      </c>
      <c r="X434">
        <v>0.33500000000000002</v>
      </c>
      <c r="Y434">
        <v>397</v>
      </c>
      <c r="Z434">
        <v>550</v>
      </c>
      <c r="AA434">
        <v>0.72199999999999998</v>
      </c>
      <c r="AB434">
        <v>277</v>
      </c>
      <c r="AC434">
        <v>1021</v>
      </c>
      <c r="AD434">
        <v>392</v>
      </c>
      <c r="AE434">
        <v>171</v>
      </c>
      <c r="AF434">
        <v>135</v>
      </c>
      <c r="AG434">
        <v>408</v>
      </c>
      <c r="AH434">
        <v>523</v>
      </c>
    </row>
    <row r="435" spans="1:34" x14ac:dyDescent="0.25">
      <c r="A435">
        <v>320</v>
      </c>
      <c r="B435" t="s">
        <v>442</v>
      </c>
      <c r="C435">
        <v>31</v>
      </c>
      <c r="D435">
        <v>4</v>
      </c>
      <c r="E435">
        <v>27</v>
      </c>
      <c r="F435">
        <v>0.129</v>
      </c>
      <c r="G435">
        <v>-6.73</v>
      </c>
      <c r="H435">
        <v>3.62</v>
      </c>
      <c r="I435">
        <v>0</v>
      </c>
      <c r="J435">
        <v>18</v>
      </c>
      <c r="K435">
        <v>3</v>
      </c>
      <c r="L435">
        <v>12</v>
      </c>
      <c r="M435">
        <v>0</v>
      </c>
      <c r="N435">
        <v>11</v>
      </c>
      <c r="O435">
        <v>2082</v>
      </c>
      <c r="P435">
        <v>2403</v>
      </c>
      <c r="R435">
        <v>1240</v>
      </c>
      <c r="S435">
        <v>733</v>
      </c>
      <c r="T435">
        <v>1784</v>
      </c>
      <c r="U435">
        <v>0.41099999999999998</v>
      </c>
      <c r="V435">
        <v>213</v>
      </c>
      <c r="W435">
        <v>670</v>
      </c>
      <c r="X435">
        <v>0.318</v>
      </c>
      <c r="Y435">
        <v>403</v>
      </c>
      <c r="Z435">
        <v>585</v>
      </c>
      <c r="AA435">
        <v>0.68899999999999995</v>
      </c>
      <c r="AB435">
        <v>298</v>
      </c>
      <c r="AC435">
        <v>1130</v>
      </c>
      <c r="AD435">
        <v>444</v>
      </c>
      <c r="AE435">
        <v>147</v>
      </c>
      <c r="AF435">
        <v>109</v>
      </c>
      <c r="AG435">
        <v>467</v>
      </c>
      <c r="AH435">
        <v>535</v>
      </c>
    </row>
    <row r="436" spans="1:34" x14ac:dyDescent="0.25">
      <c r="C436" t="s">
        <v>109</v>
      </c>
      <c r="I436" t="s">
        <v>110</v>
      </c>
      <c r="K436" t="s">
        <v>2</v>
      </c>
      <c r="M436" t="s">
        <v>3</v>
      </c>
      <c r="O436" t="s">
        <v>111</v>
      </c>
      <c r="R436" t="s">
        <v>112</v>
      </c>
    </row>
    <row r="437" spans="1:34" x14ac:dyDescent="0.25">
      <c r="A437" t="s">
        <v>55</v>
      </c>
      <c r="B437" t="s">
        <v>113</v>
      </c>
      <c r="C437" t="s">
        <v>51</v>
      </c>
      <c r="D437" t="s">
        <v>1</v>
      </c>
      <c r="E437" t="s">
        <v>0</v>
      </c>
      <c r="F437" t="s">
        <v>114</v>
      </c>
      <c r="G437" t="s">
        <v>70</v>
      </c>
      <c r="H437" t="s">
        <v>115</v>
      </c>
      <c r="I437" t="s">
        <v>1</v>
      </c>
      <c r="J437" t="s">
        <v>0</v>
      </c>
      <c r="K437" t="s">
        <v>1</v>
      </c>
      <c r="L437" t="s">
        <v>0</v>
      </c>
      <c r="M437" t="s">
        <v>1</v>
      </c>
      <c r="N437" t="s">
        <v>0</v>
      </c>
      <c r="O437" t="s">
        <v>116</v>
      </c>
      <c r="P437" t="s">
        <v>117</v>
      </c>
      <c r="R437" t="s">
        <v>56</v>
      </c>
      <c r="S437" t="s">
        <v>118</v>
      </c>
      <c r="T437" t="s">
        <v>119</v>
      </c>
      <c r="U437" t="s">
        <v>120</v>
      </c>
      <c r="V437" t="s">
        <v>121</v>
      </c>
      <c r="W437" t="s">
        <v>122</v>
      </c>
      <c r="X437" t="s">
        <v>123</v>
      </c>
      <c r="Y437" t="s">
        <v>124</v>
      </c>
      <c r="Z437" t="s">
        <v>125</v>
      </c>
      <c r="AA437" t="s">
        <v>126</v>
      </c>
      <c r="AB437" t="s">
        <v>127</v>
      </c>
      <c r="AC437" t="s">
        <v>128</v>
      </c>
      <c r="AD437" t="s">
        <v>129</v>
      </c>
      <c r="AE437" t="s">
        <v>130</v>
      </c>
      <c r="AF437" t="s">
        <v>131</v>
      </c>
      <c r="AG437" t="s">
        <v>132</v>
      </c>
      <c r="AH437" t="s">
        <v>4</v>
      </c>
    </row>
    <row r="438" spans="1:34" x14ac:dyDescent="0.25">
      <c r="A438">
        <v>321</v>
      </c>
      <c r="B438" t="s">
        <v>443</v>
      </c>
      <c r="C438">
        <v>32</v>
      </c>
      <c r="D438">
        <v>18</v>
      </c>
      <c r="E438">
        <v>14</v>
      </c>
      <c r="F438">
        <v>0.56299999999999994</v>
      </c>
      <c r="G438">
        <v>4.6500000000000004</v>
      </c>
      <c r="H438">
        <v>3.87</v>
      </c>
      <c r="I438">
        <v>8</v>
      </c>
      <c r="J438">
        <v>10</v>
      </c>
      <c r="K438">
        <v>14</v>
      </c>
      <c r="L438">
        <v>3</v>
      </c>
      <c r="M438">
        <v>3</v>
      </c>
      <c r="N438">
        <v>8</v>
      </c>
      <c r="O438">
        <v>2296</v>
      </c>
      <c r="P438">
        <v>2271</v>
      </c>
      <c r="R438">
        <v>1290</v>
      </c>
      <c r="S438">
        <v>776</v>
      </c>
      <c r="T438">
        <v>1732</v>
      </c>
      <c r="U438">
        <v>0.44800000000000001</v>
      </c>
      <c r="V438">
        <v>222</v>
      </c>
      <c r="W438">
        <v>652</v>
      </c>
      <c r="X438">
        <v>0.34</v>
      </c>
      <c r="Y438">
        <v>522</v>
      </c>
      <c r="Z438">
        <v>751</v>
      </c>
      <c r="AA438">
        <v>0.69499999999999995</v>
      </c>
      <c r="AB438">
        <v>239</v>
      </c>
      <c r="AC438">
        <v>1119</v>
      </c>
      <c r="AD438">
        <v>430</v>
      </c>
      <c r="AE438">
        <v>176</v>
      </c>
      <c r="AF438">
        <v>76</v>
      </c>
      <c r="AG438">
        <v>404</v>
      </c>
      <c r="AH438">
        <v>529</v>
      </c>
    </row>
    <row r="439" spans="1:34" x14ac:dyDescent="0.25">
      <c r="A439">
        <v>322</v>
      </c>
      <c r="B439" t="s">
        <v>444</v>
      </c>
      <c r="C439">
        <v>33</v>
      </c>
      <c r="D439">
        <v>17</v>
      </c>
      <c r="E439">
        <v>16</v>
      </c>
      <c r="F439">
        <v>0.51500000000000001</v>
      </c>
      <c r="G439">
        <v>7.2</v>
      </c>
      <c r="H439">
        <v>6.81</v>
      </c>
      <c r="I439">
        <v>9</v>
      </c>
      <c r="J439">
        <v>9</v>
      </c>
      <c r="K439">
        <v>13</v>
      </c>
      <c r="L439">
        <v>5</v>
      </c>
      <c r="M439">
        <v>3</v>
      </c>
      <c r="N439">
        <v>7</v>
      </c>
      <c r="O439">
        <v>2580</v>
      </c>
      <c r="P439">
        <v>2567</v>
      </c>
      <c r="R439">
        <v>1335</v>
      </c>
      <c r="S439">
        <v>919</v>
      </c>
      <c r="T439">
        <v>2012</v>
      </c>
      <c r="U439">
        <v>0.45700000000000002</v>
      </c>
      <c r="V439">
        <v>256</v>
      </c>
      <c r="W439">
        <v>721</v>
      </c>
      <c r="X439">
        <v>0.35499999999999998</v>
      </c>
      <c r="Y439">
        <v>486</v>
      </c>
      <c r="Z439">
        <v>768</v>
      </c>
      <c r="AA439">
        <v>0.63300000000000001</v>
      </c>
      <c r="AB439">
        <v>380</v>
      </c>
      <c r="AC439">
        <v>1361</v>
      </c>
      <c r="AD439">
        <v>472</v>
      </c>
      <c r="AE439">
        <v>194</v>
      </c>
      <c r="AF439">
        <v>135</v>
      </c>
      <c r="AG439">
        <v>467</v>
      </c>
      <c r="AH439">
        <v>563</v>
      </c>
    </row>
    <row r="440" spans="1:34" x14ac:dyDescent="0.25">
      <c r="A440">
        <v>323</v>
      </c>
      <c r="B440" t="s">
        <v>686</v>
      </c>
      <c r="C440">
        <v>35</v>
      </c>
      <c r="D440">
        <v>28</v>
      </c>
      <c r="E440">
        <v>7</v>
      </c>
      <c r="F440">
        <v>0.8</v>
      </c>
      <c r="G440">
        <v>11.99</v>
      </c>
      <c r="H440">
        <v>0.91</v>
      </c>
      <c r="I440">
        <v>15</v>
      </c>
      <c r="J440">
        <v>3</v>
      </c>
      <c r="K440">
        <v>14</v>
      </c>
      <c r="L440">
        <v>1</v>
      </c>
      <c r="M440">
        <v>9</v>
      </c>
      <c r="N440">
        <v>4</v>
      </c>
      <c r="O440">
        <v>2753</v>
      </c>
      <c r="P440">
        <v>2349</v>
      </c>
      <c r="R440">
        <v>1410</v>
      </c>
      <c r="S440">
        <v>959</v>
      </c>
      <c r="T440">
        <v>2037</v>
      </c>
      <c r="U440">
        <v>0.47099999999999997</v>
      </c>
      <c r="V440">
        <v>274</v>
      </c>
      <c r="W440">
        <v>772</v>
      </c>
      <c r="X440">
        <v>0.35499999999999998</v>
      </c>
      <c r="Y440">
        <v>559</v>
      </c>
      <c r="Z440">
        <v>747</v>
      </c>
      <c r="AA440">
        <v>0.748</v>
      </c>
      <c r="AB440">
        <v>377</v>
      </c>
      <c r="AC440">
        <v>1403</v>
      </c>
      <c r="AD440">
        <v>596</v>
      </c>
      <c r="AE440">
        <v>214</v>
      </c>
      <c r="AF440">
        <v>146</v>
      </c>
      <c r="AG440">
        <v>449</v>
      </c>
      <c r="AH440">
        <v>650</v>
      </c>
    </row>
    <row r="441" spans="1:34" x14ac:dyDescent="0.25">
      <c r="A441">
        <v>324</v>
      </c>
      <c r="B441" t="s">
        <v>446</v>
      </c>
      <c r="C441">
        <v>35</v>
      </c>
      <c r="D441">
        <v>25</v>
      </c>
      <c r="E441">
        <v>10</v>
      </c>
      <c r="F441">
        <v>0.71399999999999997</v>
      </c>
      <c r="G441">
        <v>3.01</v>
      </c>
      <c r="H441">
        <v>-2.29</v>
      </c>
      <c r="I441">
        <v>12</v>
      </c>
      <c r="J441">
        <v>4</v>
      </c>
      <c r="K441">
        <v>14</v>
      </c>
      <c r="L441">
        <v>1</v>
      </c>
      <c r="M441">
        <v>8</v>
      </c>
      <c r="N441">
        <v>8</v>
      </c>
      <c r="O441">
        <v>2697</v>
      </c>
      <c r="P441">
        <v>2474</v>
      </c>
      <c r="R441">
        <v>1400</v>
      </c>
      <c r="S441">
        <v>930</v>
      </c>
      <c r="T441">
        <v>1925</v>
      </c>
      <c r="U441">
        <v>0.48299999999999998</v>
      </c>
      <c r="V441">
        <v>283</v>
      </c>
      <c r="W441">
        <v>738</v>
      </c>
      <c r="X441">
        <v>0.38300000000000001</v>
      </c>
      <c r="Y441">
        <v>554</v>
      </c>
      <c r="Z441">
        <v>764</v>
      </c>
      <c r="AA441">
        <v>0.72499999999999998</v>
      </c>
      <c r="AB441">
        <v>311</v>
      </c>
      <c r="AC441">
        <v>1263</v>
      </c>
      <c r="AD441">
        <v>476</v>
      </c>
      <c r="AE441">
        <v>201</v>
      </c>
      <c r="AF441">
        <v>87</v>
      </c>
      <c r="AG441">
        <v>487</v>
      </c>
      <c r="AH441">
        <v>612</v>
      </c>
    </row>
    <row r="442" spans="1:34" x14ac:dyDescent="0.25">
      <c r="A442">
        <v>325</v>
      </c>
      <c r="B442" t="s">
        <v>78</v>
      </c>
      <c r="C442">
        <v>31</v>
      </c>
      <c r="D442">
        <v>17</v>
      </c>
      <c r="E442">
        <v>14</v>
      </c>
      <c r="F442">
        <v>0.54800000000000004</v>
      </c>
      <c r="G442">
        <v>6.15</v>
      </c>
      <c r="H442">
        <v>5.12</v>
      </c>
      <c r="I442">
        <v>11</v>
      </c>
      <c r="J442">
        <v>7</v>
      </c>
      <c r="K442">
        <v>10</v>
      </c>
      <c r="L442">
        <v>5</v>
      </c>
      <c r="M442">
        <v>6</v>
      </c>
      <c r="N442">
        <v>5</v>
      </c>
      <c r="O442">
        <v>2343</v>
      </c>
      <c r="P442">
        <v>2311</v>
      </c>
      <c r="R442">
        <v>1245</v>
      </c>
      <c r="S442">
        <v>805</v>
      </c>
      <c r="T442">
        <v>1735</v>
      </c>
      <c r="U442">
        <v>0.46400000000000002</v>
      </c>
      <c r="V442">
        <v>298</v>
      </c>
      <c r="W442">
        <v>806</v>
      </c>
      <c r="X442">
        <v>0.37</v>
      </c>
      <c r="Y442">
        <v>435</v>
      </c>
      <c r="Z442">
        <v>616</v>
      </c>
      <c r="AA442">
        <v>0.70599999999999996</v>
      </c>
      <c r="AB442">
        <v>317</v>
      </c>
      <c r="AC442">
        <v>1096</v>
      </c>
      <c r="AD442">
        <v>440</v>
      </c>
      <c r="AE442">
        <v>144</v>
      </c>
      <c r="AF442">
        <v>80</v>
      </c>
      <c r="AG442">
        <v>409</v>
      </c>
      <c r="AH442">
        <v>549</v>
      </c>
    </row>
    <row r="443" spans="1:34" x14ac:dyDescent="0.25">
      <c r="A443">
        <v>326</v>
      </c>
      <c r="B443" t="s">
        <v>447</v>
      </c>
      <c r="C443">
        <v>33</v>
      </c>
      <c r="D443">
        <v>15</v>
      </c>
      <c r="E443">
        <v>18</v>
      </c>
      <c r="F443">
        <v>0.45500000000000002</v>
      </c>
      <c r="G443">
        <v>-3.35</v>
      </c>
      <c r="H443">
        <v>-0.96</v>
      </c>
      <c r="I443">
        <v>7</v>
      </c>
      <c r="J443">
        <v>11</v>
      </c>
      <c r="K443">
        <v>8</v>
      </c>
      <c r="L443">
        <v>7</v>
      </c>
      <c r="M443">
        <v>5</v>
      </c>
      <c r="N443">
        <v>8</v>
      </c>
      <c r="O443">
        <v>2205</v>
      </c>
      <c r="P443">
        <v>2187</v>
      </c>
      <c r="R443">
        <v>1335</v>
      </c>
      <c r="S443">
        <v>802</v>
      </c>
      <c r="T443">
        <v>1783</v>
      </c>
      <c r="U443">
        <v>0.45</v>
      </c>
      <c r="V443">
        <v>185</v>
      </c>
      <c r="W443">
        <v>585</v>
      </c>
      <c r="X443">
        <v>0.316</v>
      </c>
      <c r="Y443">
        <v>416</v>
      </c>
      <c r="Z443">
        <v>595</v>
      </c>
      <c r="AA443">
        <v>0.69899999999999995</v>
      </c>
      <c r="AB443">
        <v>294</v>
      </c>
      <c r="AC443">
        <v>1115</v>
      </c>
      <c r="AD443">
        <v>431</v>
      </c>
      <c r="AE443">
        <v>202</v>
      </c>
      <c r="AF443">
        <v>101</v>
      </c>
      <c r="AG443">
        <v>439</v>
      </c>
      <c r="AH443">
        <v>546</v>
      </c>
    </row>
    <row r="444" spans="1:34" x14ac:dyDescent="0.25">
      <c r="A444">
        <v>327</v>
      </c>
      <c r="B444" t="s">
        <v>448</v>
      </c>
      <c r="C444">
        <v>32</v>
      </c>
      <c r="D444">
        <v>9</v>
      </c>
      <c r="E444">
        <v>23</v>
      </c>
      <c r="F444">
        <v>0.28100000000000003</v>
      </c>
      <c r="G444">
        <v>3.56</v>
      </c>
      <c r="H444">
        <v>7.78</v>
      </c>
      <c r="I444">
        <v>0</v>
      </c>
      <c r="J444">
        <v>18</v>
      </c>
      <c r="K444">
        <v>8</v>
      </c>
      <c r="L444">
        <v>10</v>
      </c>
      <c r="M444">
        <v>1</v>
      </c>
      <c r="N444">
        <v>10</v>
      </c>
      <c r="O444">
        <v>2180</v>
      </c>
      <c r="P444">
        <v>2315</v>
      </c>
      <c r="R444">
        <v>1285</v>
      </c>
      <c r="S444">
        <v>736</v>
      </c>
      <c r="T444">
        <v>1750</v>
      </c>
      <c r="U444">
        <v>0.42099999999999999</v>
      </c>
      <c r="V444">
        <v>230</v>
      </c>
      <c r="W444">
        <v>739</v>
      </c>
      <c r="X444">
        <v>0.311</v>
      </c>
      <c r="Y444">
        <v>478</v>
      </c>
      <c r="Z444">
        <v>710</v>
      </c>
      <c r="AA444">
        <v>0.67300000000000004</v>
      </c>
      <c r="AB444">
        <v>325</v>
      </c>
      <c r="AC444">
        <v>1139</v>
      </c>
      <c r="AD444">
        <v>371</v>
      </c>
      <c r="AE444">
        <v>154</v>
      </c>
      <c r="AF444">
        <v>126</v>
      </c>
      <c r="AG444">
        <v>454</v>
      </c>
      <c r="AH444">
        <v>568</v>
      </c>
    </row>
    <row r="445" spans="1:34" x14ac:dyDescent="0.25">
      <c r="A445">
        <v>328</v>
      </c>
      <c r="B445" t="s">
        <v>687</v>
      </c>
      <c r="C445">
        <v>34</v>
      </c>
      <c r="D445">
        <v>27</v>
      </c>
      <c r="E445">
        <v>7</v>
      </c>
      <c r="F445">
        <v>0.79400000000000004</v>
      </c>
      <c r="G445">
        <v>4.91</v>
      </c>
      <c r="H445">
        <v>-4.1500000000000004</v>
      </c>
      <c r="I445">
        <v>14</v>
      </c>
      <c r="J445">
        <v>2</v>
      </c>
      <c r="K445">
        <v>16</v>
      </c>
      <c r="L445">
        <v>2</v>
      </c>
      <c r="M445">
        <v>11</v>
      </c>
      <c r="N445">
        <v>4</v>
      </c>
      <c r="O445">
        <v>2508</v>
      </c>
      <c r="P445">
        <v>2143</v>
      </c>
      <c r="R445">
        <v>1370</v>
      </c>
      <c r="S445">
        <v>864</v>
      </c>
      <c r="T445">
        <v>1887</v>
      </c>
      <c r="U445">
        <v>0.45800000000000002</v>
      </c>
      <c r="V445">
        <v>273</v>
      </c>
      <c r="W445">
        <v>761</v>
      </c>
      <c r="X445">
        <v>0.35899999999999999</v>
      </c>
      <c r="Y445">
        <v>507</v>
      </c>
      <c r="Z445">
        <v>678</v>
      </c>
      <c r="AA445">
        <v>0.748</v>
      </c>
      <c r="AB445">
        <v>304</v>
      </c>
      <c r="AC445">
        <v>1194</v>
      </c>
      <c r="AD445">
        <v>399</v>
      </c>
      <c r="AE445">
        <v>188</v>
      </c>
      <c r="AF445">
        <v>136</v>
      </c>
      <c r="AG445">
        <v>377</v>
      </c>
      <c r="AH445">
        <v>568</v>
      </c>
    </row>
    <row r="446" spans="1:34" x14ac:dyDescent="0.25">
      <c r="A446">
        <v>329</v>
      </c>
      <c r="B446" t="s">
        <v>688</v>
      </c>
      <c r="C446">
        <v>36</v>
      </c>
      <c r="D446">
        <v>26</v>
      </c>
      <c r="E446">
        <v>10</v>
      </c>
      <c r="F446">
        <v>0.72199999999999998</v>
      </c>
      <c r="G446">
        <v>14.39</v>
      </c>
      <c r="H446">
        <v>8.0299999999999994</v>
      </c>
      <c r="I446">
        <v>13</v>
      </c>
      <c r="J446">
        <v>5</v>
      </c>
      <c r="K446">
        <v>13</v>
      </c>
      <c r="L446">
        <v>2</v>
      </c>
      <c r="M446">
        <v>5</v>
      </c>
      <c r="N446">
        <v>6</v>
      </c>
      <c r="O446">
        <v>2654</v>
      </c>
      <c r="P446">
        <v>2425</v>
      </c>
      <c r="R446">
        <v>1455</v>
      </c>
      <c r="S446">
        <v>884</v>
      </c>
      <c r="T446">
        <v>2019</v>
      </c>
      <c r="U446">
        <v>0.438</v>
      </c>
      <c r="V446">
        <v>380</v>
      </c>
      <c r="W446">
        <v>1081</v>
      </c>
      <c r="X446">
        <v>0.35199999999999998</v>
      </c>
      <c r="Y446">
        <v>506</v>
      </c>
      <c r="Z446">
        <v>695</v>
      </c>
      <c r="AA446">
        <v>0.72799999999999998</v>
      </c>
      <c r="AB446">
        <v>368</v>
      </c>
      <c r="AC446">
        <v>1253</v>
      </c>
      <c r="AD446">
        <v>503</v>
      </c>
      <c r="AE446">
        <v>194</v>
      </c>
      <c r="AF446">
        <v>106</v>
      </c>
      <c r="AG446">
        <v>388</v>
      </c>
      <c r="AH446">
        <v>580</v>
      </c>
    </row>
    <row r="447" spans="1:34" x14ac:dyDescent="0.25">
      <c r="A447">
        <v>330</v>
      </c>
      <c r="B447" t="s">
        <v>689</v>
      </c>
      <c r="C447">
        <v>33</v>
      </c>
      <c r="D447">
        <v>25</v>
      </c>
      <c r="E447">
        <v>8</v>
      </c>
      <c r="F447">
        <v>0.75800000000000001</v>
      </c>
      <c r="G447">
        <v>11.96</v>
      </c>
      <c r="H447">
        <v>2.87</v>
      </c>
      <c r="I447">
        <v>16</v>
      </c>
      <c r="J447">
        <v>2</v>
      </c>
      <c r="K447">
        <v>16</v>
      </c>
      <c r="L447">
        <v>1</v>
      </c>
      <c r="M447">
        <v>8</v>
      </c>
      <c r="N447">
        <v>4</v>
      </c>
      <c r="O447">
        <v>2344</v>
      </c>
      <c r="P447">
        <v>2044</v>
      </c>
      <c r="R447">
        <v>1330</v>
      </c>
      <c r="S447">
        <v>820</v>
      </c>
      <c r="T447">
        <v>1872</v>
      </c>
      <c r="U447">
        <v>0.438</v>
      </c>
      <c r="V447">
        <v>235</v>
      </c>
      <c r="W447">
        <v>771</v>
      </c>
      <c r="X447">
        <v>0.30499999999999999</v>
      </c>
      <c r="Y447">
        <v>469</v>
      </c>
      <c r="Z447">
        <v>669</v>
      </c>
      <c r="AA447">
        <v>0.70099999999999996</v>
      </c>
      <c r="AB447">
        <v>358</v>
      </c>
      <c r="AC447">
        <v>1208</v>
      </c>
      <c r="AD447">
        <v>450</v>
      </c>
      <c r="AE447">
        <v>263</v>
      </c>
      <c r="AF447">
        <v>148</v>
      </c>
      <c r="AG447">
        <v>458</v>
      </c>
      <c r="AH447">
        <v>650</v>
      </c>
    </row>
    <row r="448" spans="1:34" x14ac:dyDescent="0.25">
      <c r="A448">
        <v>331</v>
      </c>
      <c r="B448" t="s">
        <v>452</v>
      </c>
      <c r="C448">
        <v>32</v>
      </c>
      <c r="D448">
        <v>11</v>
      </c>
      <c r="E448">
        <v>21</v>
      </c>
      <c r="F448">
        <v>0.34399999999999997</v>
      </c>
      <c r="G448">
        <v>-10.48</v>
      </c>
      <c r="H448">
        <v>0.11</v>
      </c>
      <c r="I448">
        <v>4</v>
      </c>
      <c r="J448">
        <v>14</v>
      </c>
      <c r="K448">
        <v>8</v>
      </c>
      <c r="L448">
        <v>7</v>
      </c>
      <c r="M448">
        <v>2</v>
      </c>
      <c r="N448">
        <v>13</v>
      </c>
      <c r="O448">
        <v>2433</v>
      </c>
      <c r="P448">
        <v>2617</v>
      </c>
      <c r="R448">
        <v>1290</v>
      </c>
      <c r="S448">
        <v>843</v>
      </c>
      <c r="T448">
        <v>1973</v>
      </c>
      <c r="U448">
        <v>0.42699999999999999</v>
      </c>
      <c r="V448">
        <v>323</v>
      </c>
      <c r="W448">
        <v>898</v>
      </c>
      <c r="X448">
        <v>0.36</v>
      </c>
      <c r="Y448">
        <v>424</v>
      </c>
      <c r="Z448">
        <v>581</v>
      </c>
      <c r="AA448">
        <v>0.73</v>
      </c>
      <c r="AB448">
        <v>280</v>
      </c>
      <c r="AC448">
        <v>1110</v>
      </c>
      <c r="AD448">
        <v>442</v>
      </c>
      <c r="AE448">
        <v>217</v>
      </c>
      <c r="AF448">
        <v>61</v>
      </c>
      <c r="AG448">
        <v>390</v>
      </c>
      <c r="AH448">
        <v>541</v>
      </c>
    </row>
    <row r="449" spans="1:34" x14ac:dyDescent="0.25">
      <c r="A449">
        <v>332</v>
      </c>
      <c r="B449" t="s">
        <v>690</v>
      </c>
      <c r="C449">
        <v>35</v>
      </c>
      <c r="D449">
        <v>26</v>
      </c>
      <c r="E449">
        <v>9</v>
      </c>
      <c r="F449">
        <v>0.74299999999999999</v>
      </c>
      <c r="G449">
        <v>19.3</v>
      </c>
      <c r="H449">
        <v>7.82</v>
      </c>
      <c r="I449">
        <v>12</v>
      </c>
      <c r="J449">
        <v>6</v>
      </c>
      <c r="K449">
        <v>14</v>
      </c>
      <c r="L449">
        <v>2</v>
      </c>
      <c r="M449">
        <v>5</v>
      </c>
      <c r="N449">
        <v>5</v>
      </c>
      <c r="O449">
        <v>2574</v>
      </c>
      <c r="P449">
        <v>2172</v>
      </c>
      <c r="R449">
        <v>1410</v>
      </c>
      <c r="S449">
        <v>893</v>
      </c>
      <c r="T449">
        <v>1899</v>
      </c>
      <c r="U449">
        <v>0.47</v>
      </c>
      <c r="V449">
        <v>327</v>
      </c>
      <c r="W449">
        <v>831</v>
      </c>
      <c r="X449">
        <v>0.39400000000000002</v>
      </c>
      <c r="Y449">
        <v>461</v>
      </c>
      <c r="Z449">
        <v>606</v>
      </c>
      <c r="AA449">
        <v>0.76100000000000001</v>
      </c>
      <c r="AB449">
        <v>310</v>
      </c>
      <c r="AC449">
        <v>1142</v>
      </c>
      <c r="AD449">
        <v>531</v>
      </c>
      <c r="AE449">
        <v>236</v>
      </c>
      <c r="AF449">
        <v>78</v>
      </c>
      <c r="AG449">
        <v>392</v>
      </c>
      <c r="AH449">
        <v>532</v>
      </c>
    </row>
    <row r="450" spans="1:34" x14ac:dyDescent="0.25">
      <c r="A450">
        <v>333</v>
      </c>
      <c r="B450" t="s">
        <v>691</v>
      </c>
      <c r="C450">
        <v>36</v>
      </c>
      <c r="D450">
        <v>33</v>
      </c>
      <c r="E450">
        <v>3</v>
      </c>
      <c r="F450">
        <v>0.91700000000000004</v>
      </c>
      <c r="G450">
        <v>25.42</v>
      </c>
      <c r="H450">
        <v>9.5</v>
      </c>
      <c r="I450">
        <v>16</v>
      </c>
      <c r="J450">
        <v>2</v>
      </c>
      <c r="K450">
        <v>15</v>
      </c>
      <c r="L450">
        <v>1</v>
      </c>
      <c r="M450">
        <v>10</v>
      </c>
      <c r="N450">
        <v>1</v>
      </c>
      <c r="O450">
        <v>2566</v>
      </c>
      <c r="P450">
        <v>1993</v>
      </c>
      <c r="R450">
        <v>1450</v>
      </c>
      <c r="S450">
        <v>922</v>
      </c>
      <c r="T450">
        <v>1946</v>
      </c>
      <c r="U450">
        <v>0.47399999999999998</v>
      </c>
      <c r="V450">
        <v>303</v>
      </c>
      <c r="W450">
        <v>769</v>
      </c>
      <c r="X450">
        <v>0.39400000000000002</v>
      </c>
      <c r="Y450">
        <v>419</v>
      </c>
      <c r="Z450">
        <v>563</v>
      </c>
      <c r="AA450">
        <v>0.74399999999999999</v>
      </c>
      <c r="AB450">
        <v>327</v>
      </c>
      <c r="AC450">
        <v>1256</v>
      </c>
      <c r="AD450">
        <v>514</v>
      </c>
      <c r="AE450">
        <v>206</v>
      </c>
      <c r="AF450">
        <v>137</v>
      </c>
      <c r="AG450">
        <v>323</v>
      </c>
      <c r="AH450">
        <v>516</v>
      </c>
    </row>
    <row r="451" spans="1:34" x14ac:dyDescent="0.25">
      <c r="A451">
        <v>334</v>
      </c>
      <c r="B451" t="s">
        <v>455</v>
      </c>
      <c r="C451">
        <v>30</v>
      </c>
      <c r="D451">
        <v>13</v>
      </c>
      <c r="E451">
        <v>17</v>
      </c>
      <c r="F451">
        <v>0.433</v>
      </c>
      <c r="G451">
        <v>-12.95</v>
      </c>
      <c r="H451">
        <v>-7.59</v>
      </c>
      <c r="I451">
        <v>8</v>
      </c>
      <c r="J451">
        <v>10</v>
      </c>
      <c r="K451">
        <v>7</v>
      </c>
      <c r="L451">
        <v>7</v>
      </c>
      <c r="M451">
        <v>6</v>
      </c>
      <c r="N451">
        <v>10</v>
      </c>
      <c r="O451">
        <v>1974</v>
      </c>
      <c r="P451">
        <v>2044</v>
      </c>
      <c r="R451">
        <v>1205</v>
      </c>
      <c r="S451">
        <v>655</v>
      </c>
      <c r="T451">
        <v>1696</v>
      </c>
      <c r="U451">
        <v>0.38600000000000001</v>
      </c>
      <c r="V451">
        <v>236</v>
      </c>
      <c r="W451">
        <v>773</v>
      </c>
      <c r="X451">
        <v>0.30499999999999999</v>
      </c>
      <c r="Y451">
        <v>428</v>
      </c>
      <c r="Z451">
        <v>575</v>
      </c>
      <c r="AA451">
        <v>0.74399999999999999</v>
      </c>
      <c r="AB451">
        <v>378</v>
      </c>
      <c r="AC451">
        <v>1095</v>
      </c>
      <c r="AD451">
        <v>351</v>
      </c>
      <c r="AE451">
        <v>184</v>
      </c>
      <c r="AF451">
        <v>108</v>
      </c>
      <c r="AG451">
        <v>414</v>
      </c>
      <c r="AH451">
        <v>639</v>
      </c>
    </row>
    <row r="452" spans="1:34" x14ac:dyDescent="0.25">
      <c r="A452">
        <v>335</v>
      </c>
      <c r="B452" t="s">
        <v>456</v>
      </c>
      <c r="C452">
        <v>31</v>
      </c>
      <c r="D452">
        <v>11</v>
      </c>
      <c r="E452">
        <v>20</v>
      </c>
      <c r="F452">
        <v>0.35499999999999998</v>
      </c>
      <c r="G452">
        <v>1.22</v>
      </c>
      <c r="H452">
        <v>8.48</v>
      </c>
      <c r="I452">
        <v>4</v>
      </c>
      <c r="J452">
        <v>14</v>
      </c>
      <c r="K452">
        <v>8</v>
      </c>
      <c r="L452">
        <v>8</v>
      </c>
      <c r="M452">
        <v>1</v>
      </c>
      <c r="N452">
        <v>10</v>
      </c>
      <c r="O452">
        <v>2119</v>
      </c>
      <c r="P452">
        <v>2344</v>
      </c>
      <c r="R452">
        <v>1250</v>
      </c>
      <c r="S452">
        <v>714</v>
      </c>
      <c r="T452">
        <v>1812</v>
      </c>
      <c r="U452">
        <v>0.39400000000000002</v>
      </c>
      <c r="V452">
        <v>197</v>
      </c>
      <c r="W452">
        <v>640</v>
      </c>
      <c r="X452">
        <v>0.308</v>
      </c>
      <c r="Y452">
        <v>494</v>
      </c>
      <c r="Z452">
        <v>681</v>
      </c>
      <c r="AA452">
        <v>0.72499999999999998</v>
      </c>
      <c r="AB452">
        <v>399</v>
      </c>
      <c r="AC452">
        <v>1174</v>
      </c>
      <c r="AD452">
        <v>329</v>
      </c>
      <c r="AE452">
        <v>150</v>
      </c>
      <c r="AF452">
        <v>77</v>
      </c>
      <c r="AG452">
        <v>417</v>
      </c>
      <c r="AH452">
        <v>555</v>
      </c>
    </row>
    <row r="453" spans="1:34" x14ac:dyDescent="0.25">
      <c r="A453">
        <v>336</v>
      </c>
      <c r="B453" t="s">
        <v>457</v>
      </c>
      <c r="C453">
        <v>32</v>
      </c>
      <c r="D453">
        <v>11</v>
      </c>
      <c r="E453">
        <v>21</v>
      </c>
      <c r="F453">
        <v>0.34399999999999997</v>
      </c>
      <c r="G453">
        <v>-1.65</v>
      </c>
      <c r="H453">
        <v>2.2200000000000002</v>
      </c>
      <c r="I453">
        <v>4</v>
      </c>
      <c r="J453">
        <v>14</v>
      </c>
      <c r="K453">
        <v>9</v>
      </c>
      <c r="L453">
        <v>7</v>
      </c>
      <c r="M453">
        <v>2</v>
      </c>
      <c r="N453">
        <v>8</v>
      </c>
      <c r="O453">
        <v>2393</v>
      </c>
      <c r="P453">
        <v>2517</v>
      </c>
      <c r="R453">
        <v>1280</v>
      </c>
      <c r="S453">
        <v>833</v>
      </c>
      <c r="T453">
        <v>1861</v>
      </c>
      <c r="U453">
        <v>0.44800000000000001</v>
      </c>
      <c r="V453">
        <v>301</v>
      </c>
      <c r="W453">
        <v>828</v>
      </c>
      <c r="X453">
        <v>0.36399999999999999</v>
      </c>
      <c r="Y453">
        <v>426</v>
      </c>
      <c r="Z453">
        <v>564</v>
      </c>
      <c r="AA453">
        <v>0.755</v>
      </c>
      <c r="AB453">
        <v>276</v>
      </c>
      <c r="AC453">
        <v>1076</v>
      </c>
      <c r="AD453">
        <v>476</v>
      </c>
      <c r="AE453">
        <v>165</v>
      </c>
      <c r="AF453">
        <v>93</v>
      </c>
      <c r="AG453">
        <v>440</v>
      </c>
      <c r="AH453">
        <v>554</v>
      </c>
    </row>
    <row r="454" spans="1:34" x14ac:dyDescent="0.25">
      <c r="A454">
        <v>337</v>
      </c>
      <c r="B454" t="s">
        <v>692</v>
      </c>
      <c r="C454">
        <v>36</v>
      </c>
      <c r="D454">
        <v>27</v>
      </c>
      <c r="E454">
        <v>9</v>
      </c>
      <c r="F454">
        <v>0.75</v>
      </c>
      <c r="G454">
        <v>12.03</v>
      </c>
      <c r="H454">
        <v>7.03</v>
      </c>
      <c r="I454">
        <v>15</v>
      </c>
      <c r="J454">
        <v>3</v>
      </c>
      <c r="K454">
        <v>15</v>
      </c>
      <c r="L454">
        <v>1</v>
      </c>
      <c r="M454">
        <v>7</v>
      </c>
      <c r="N454">
        <v>4</v>
      </c>
      <c r="O454">
        <v>2511</v>
      </c>
      <c r="P454">
        <v>2331</v>
      </c>
      <c r="R454">
        <v>1445</v>
      </c>
      <c r="S454">
        <v>883</v>
      </c>
      <c r="T454">
        <v>1956</v>
      </c>
      <c r="U454">
        <v>0.45100000000000001</v>
      </c>
      <c r="V454">
        <v>273</v>
      </c>
      <c r="W454">
        <v>780</v>
      </c>
      <c r="X454">
        <v>0.35</v>
      </c>
      <c r="Y454">
        <v>472</v>
      </c>
      <c r="Z454">
        <v>679</v>
      </c>
      <c r="AA454">
        <v>0.69499999999999995</v>
      </c>
      <c r="AB454">
        <v>334</v>
      </c>
      <c r="AC454">
        <v>1129</v>
      </c>
      <c r="AD454">
        <v>419</v>
      </c>
      <c r="AE454">
        <v>322</v>
      </c>
      <c r="AF454">
        <v>204</v>
      </c>
      <c r="AG454">
        <v>479</v>
      </c>
      <c r="AH454">
        <v>653</v>
      </c>
    </row>
    <row r="455" spans="1:34" x14ac:dyDescent="0.25">
      <c r="A455">
        <v>338</v>
      </c>
      <c r="B455" t="s">
        <v>458</v>
      </c>
      <c r="C455">
        <v>33</v>
      </c>
      <c r="D455">
        <v>18</v>
      </c>
      <c r="E455">
        <v>15</v>
      </c>
      <c r="F455">
        <v>0.54500000000000004</v>
      </c>
      <c r="G455">
        <v>-4.3499999999999996</v>
      </c>
      <c r="H455">
        <v>-6.09</v>
      </c>
      <c r="I455">
        <v>11</v>
      </c>
      <c r="J455">
        <v>9</v>
      </c>
      <c r="K455">
        <v>10</v>
      </c>
      <c r="L455">
        <v>5</v>
      </c>
      <c r="M455">
        <v>5</v>
      </c>
      <c r="N455">
        <v>7</v>
      </c>
      <c r="O455">
        <v>2617</v>
      </c>
      <c r="P455">
        <v>2454</v>
      </c>
      <c r="R455">
        <v>1330</v>
      </c>
      <c r="S455">
        <v>920</v>
      </c>
      <c r="T455">
        <v>1934</v>
      </c>
      <c r="U455">
        <v>0.47599999999999998</v>
      </c>
      <c r="V455">
        <v>249</v>
      </c>
      <c r="W455">
        <v>684</v>
      </c>
      <c r="X455">
        <v>0.36399999999999999</v>
      </c>
      <c r="Y455">
        <v>528</v>
      </c>
      <c r="Z455">
        <v>708</v>
      </c>
      <c r="AA455">
        <v>0.746</v>
      </c>
      <c r="AB455">
        <v>220</v>
      </c>
      <c r="AC455">
        <v>1177</v>
      </c>
      <c r="AD455">
        <v>382</v>
      </c>
      <c r="AE455">
        <v>180</v>
      </c>
      <c r="AF455">
        <v>140</v>
      </c>
      <c r="AG455">
        <v>382</v>
      </c>
      <c r="AH455">
        <v>608</v>
      </c>
    </row>
    <row r="456" spans="1:34" x14ac:dyDescent="0.25">
      <c r="A456">
        <v>339</v>
      </c>
      <c r="B456" t="s">
        <v>459</v>
      </c>
      <c r="C456">
        <v>36</v>
      </c>
      <c r="D456">
        <v>15</v>
      </c>
      <c r="E456">
        <v>21</v>
      </c>
      <c r="F456">
        <v>0.41699999999999998</v>
      </c>
      <c r="G456">
        <v>6.9</v>
      </c>
      <c r="H456">
        <v>10.54</v>
      </c>
      <c r="I456">
        <v>4</v>
      </c>
      <c r="J456">
        <v>14</v>
      </c>
      <c r="K456">
        <v>11</v>
      </c>
      <c r="L456">
        <v>7</v>
      </c>
      <c r="M456">
        <v>0</v>
      </c>
      <c r="N456">
        <v>10</v>
      </c>
      <c r="O456">
        <v>2655</v>
      </c>
      <c r="P456">
        <v>2786</v>
      </c>
      <c r="R456">
        <v>1460</v>
      </c>
      <c r="S456">
        <v>901</v>
      </c>
      <c r="T456">
        <v>2179</v>
      </c>
      <c r="U456">
        <v>0.41299999999999998</v>
      </c>
      <c r="V456">
        <v>269</v>
      </c>
      <c r="W456">
        <v>852</v>
      </c>
      <c r="X456">
        <v>0.316</v>
      </c>
      <c r="Y456">
        <v>584</v>
      </c>
      <c r="Z456">
        <v>849</v>
      </c>
      <c r="AA456">
        <v>0.68799999999999994</v>
      </c>
      <c r="AB456">
        <v>519</v>
      </c>
      <c r="AC456">
        <v>1424</v>
      </c>
      <c r="AD456">
        <v>488</v>
      </c>
      <c r="AE456">
        <v>223</v>
      </c>
      <c r="AF456">
        <v>125</v>
      </c>
      <c r="AG456">
        <v>557</v>
      </c>
      <c r="AH456">
        <v>708</v>
      </c>
    </row>
    <row r="457" spans="1:34" x14ac:dyDescent="0.25">
      <c r="A457">
        <v>340</v>
      </c>
      <c r="B457" t="s">
        <v>460</v>
      </c>
      <c r="C457">
        <v>32</v>
      </c>
      <c r="D457">
        <v>7</v>
      </c>
      <c r="E457">
        <v>25</v>
      </c>
      <c r="F457">
        <v>0.219</v>
      </c>
      <c r="G457">
        <v>-9.25</v>
      </c>
      <c r="H457">
        <v>0.36</v>
      </c>
      <c r="I457">
        <v>4</v>
      </c>
      <c r="J457">
        <v>14</v>
      </c>
      <c r="K457">
        <v>4</v>
      </c>
      <c r="L457">
        <v>8</v>
      </c>
      <c r="M457">
        <v>3</v>
      </c>
      <c r="N457">
        <v>14</v>
      </c>
      <c r="O457">
        <v>2304</v>
      </c>
      <c r="P457">
        <v>2563</v>
      </c>
      <c r="R457">
        <v>1295</v>
      </c>
      <c r="S457">
        <v>792</v>
      </c>
      <c r="T457">
        <v>1744</v>
      </c>
      <c r="U457">
        <v>0.45400000000000001</v>
      </c>
      <c r="V457">
        <v>296</v>
      </c>
      <c r="W457">
        <v>800</v>
      </c>
      <c r="X457">
        <v>0.37</v>
      </c>
      <c r="Y457">
        <v>424</v>
      </c>
      <c r="Z457">
        <v>628</v>
      </c>
      <c r="AA457">
        <v>0.67500000000000004</v>
      </c>
      <c r="AB457">
        <v>303</v>
      </c>
      <c r="AC457">
        <v>1135</v>
      </c>
      <c r="AD457">
        <v>389</v>
      </c>
      <c r="AE457">
        <v>135</v>
      </c>
      <c r="AF457">
        <v>53</v>
      </c>
      <c r="AG457">
        <v>577</v>
      </c>
      <c r="AH457">
        <v>671</v>
      </c>
    </row>
    <row r="458" spans="1:34" x14ac:dyDescent="0.25">
      <c r="C458" t="s">
        <v>109</v>
      </c>
      <c r="I458" t="s">
        <v>110</v>
      </c>
      <c r="K458" t="s">
        <v>2</v>
      </c>
      <c r="M458" t="s">
        <v>3</v>
      </c>
      <c r="O458" t="s">
        <v>111</v>
      </c>
      <c r="R458" t="s">
        <v>112</v>
      </c>
    </row>
    <row r="459" spans="1:34" x14ac:dyDescent="0.25">
      <c r="A459" t="s">
        <v>55</v>
      </c>
      <c r="B459" t="s">
        <v>113</v>
      </c>
      <c r="C459" t="s">
        <v>51</v>
      </c>
      <c r="D459" t="s">
        <v>1</v>
      </c>
      <c r="E459" t="s">
        <v>0</v>
      </c>
      <c r="F459" t="s">
        <v>114</v>
      </c>
      <c r="G459" t="s">
        <v>70</v>
      </c>
      <c r="H459" t="s">
        <v>115</v>
      </c>
      <c r="I459" t="s">
        <v>1</v>
      </c>
      <c r="J459" t="s">
        <v>0</v>
      </c>
      <c r="K459" t="s">
        <v>1</v>
      </c>
      <c r="L459" t="s">
        <v>0</v>
      </c>
      <c r="M459" t="s">
        <v>1</v>
      </c>
      <c r="N459" t="s">
        <v>0</v>
      </c>
      <c r="O459" t="s">
        <v>116</v>
      </c>
      <c r="P459" t="s">
        <v>117</v>
      </c>
      <c r="R459" t="s">
        <v>56</v>
      </c>
      <c r="S459" t="s">
        <v>118</v>
      </c>
      <c r="T459" t="s">
        <v>119</v>
      </c>
      <c r="U459" t="s">
        <v>120</v>
      </c>
      <c r="V459" t="s">
        <v>121</v>
      </c>
      <c r="W459" t="s">
        <v>122</v>
      </c>
      <c r="X459" t="s">
        <v>123</v>
      </c>
      <c r="Y459" t="s">
        <v>124</v>
      </c>
      <c r="Z459" t="s">
        <v>125</v>
      </c>
      <c r="AA459" t="s">
        <v>126</v>
      </c>
      <c r="AB459" t="s">
        <v>127</v>
      </c>
      <c r="AC459" t="s">
        <v>128</v>
      </c>
      <c r="AD459" t="s">
        <v>129</v>
      </c>
      <c r="AE459" t="s">
        <v>130</v>
      </c>
      <c r="AF459" t="s">
        <v>131</v>
      </c>
      <c r="AG459" t="s">
        <v>132</v>
      </c>
      <c r="AH459" t="s">
        <v>4</v>
      </c>
    </row>
    <row r="460" spans="1:34" x14ac:dyDescent="0.25">
      <c r="A460">
        <v>341</v>
      </c>
      <c r="B460" t="s">
        <v>461</v>
      </c>
      <c r="C460">
        <v>31</v>
      </c>
      <c r="D460">
        <v>10</v>
      </c>
      <c r="E460">
        <v>21</v>
      </c>
      <c r="F460">
        <v>0.32300000000000001</v>
      </c>
      <c r="G460">
        <v>-10.01</v>
      </c>
      <c r="H460">
        <v>-5.15</v>
      </c>
      <c r="I460">
        <v>4</v>
      </c>
      <c r="J460">
        <v>12</v>
      </c>
      <c r="K460">
        <v>7</v>
      </c>
      <c r="L460">
        <v>6</v>
      </c>
      <c r="M460">
        <v>2</v>
      </c>
      <c r="N460">
        <v>14</v>
      </c>
      <c r="O460">
        <v>2198</v>
      </c>
      <c r="P460">
        <v>2272</v>
      </c>
      <c r="R460">
        <v>1245</v>
      </c>
      <c r="S460">
        <v>818</v>
      </c>
      <c r="T460">
        <v>1859</v>
      </c>
      <c r="U460">
        <v>0.44</v>
      </c>
      <c r="V460">
        <v>241</v>
      </c>
      <c r="W460">
        <v>626</v>
      </c>
      <c r="X460">
        <v>0.38500000000000001</v>
      </c>
      <c r="Y460">
        <v>321</v>
      </c>
      <c r="Z460">
        <v>440</v>
      </c>
      <c r="AA460">
        <v>0.73</v>
      </c>
      <c r="AB460">
        <v>254</v>
      </c>
      <c r="AC460">
        <v>1100</v>
      </c>
      <c r="AD460">
        <v>319</v>
      </c>
      <c r="AE460">
        <v>165</v>
      </c>
      <c r="AF460">
        <v>132</v>
      </c>
      <c r="AG460">
        <v>353</v>
      </c>
      <c r="AH460">
        <v>488</v>
      </c>
    </row>
    <row r="461" spans="1:34" x14ac:dyDescent="0.25">
      <c r="A461">
        <v>342</v>
      </c>
      <c r="B461" t="s">
        <v>462</v>
      </c>
      <c r="C461">
        <v>34</v>
      </c>
      <c r="D461">
        <v>20</v>
      </c>
      <c r="E461">
        <v>14</v>
      </c>
      <c r="F461">
        <v>0.58799999999999997</v>
      </c>
      <c r="G461">
        <v>3.09</v>
      </c>
      <c r="H461">
        <v>0.91</v>
      </c>
      <c r="I461">
        <v>11</v>
      </c>
      <c r="J461">
        <v>7</v>
      </c>
      <c r="K461">
        <v>10</v>
      </c>
      <c r="L461">
        <v>4</v>
      </c>
      <c r="M461">
        <v>6</v>
      </c>
      <c r="N461">
        <v>8</v>
      </c>
      <c r="O461">
        <v>2429</v>
      </c>
      <c r="P461">
        <v>2355</v>
      </c>
      <c r="R461">
        <v>1380</v>
      </c>
      <c r="S461">
        <v>853</v>
      </c>
      <c r="T461">
        <v>1910</v>
      </c>
      <c r="U461">
        <v>0.44700000000000001</v>
      </c>
      <c r="V461">
        <v>199</v>
      </c>
      <c r="W461">
        <v>608</v>
      </c>
      <c r="X461">
        <v>0.32700000000000001</v>
      </c>
      <c r="Y461">
        <v>524</v>
      </c>
      <c r="Z461">
        <v>724</v>
      </c>
      <c r="AA461">
        <v>0.72399999999999998</v>
      </c>
      <c r="AB461">
        <v>338</v>
      </c>
      <c r="AC461">
        <v>1256</v>
      </c>
      <c r="AD461">
        <v>417</v>
      </c>
      <c r="AE461">
        <v>235</v>
      </c>
      <c r="AF461">
        <v>174</v>
      </c>
      <c r="AG461">
        <v>466</v>
      </c>
      <c r="AH461">
        <v>527</v>
      </c>
    </row>
    <row r="462" spans="1:34" x14ac:dyDescent="0.25">
      <c r="A462">
        <v>343</v>
      </c>
      <c r="B462" t="s">
        <v>463</v>
      </c>
      <c r="C462">
        <v>32</v>
      </c>
      <c r="D462">
        <v>8</v>
      </c>
      <c r="E462">
        <v>24</v>
      </c>
      <c r="F462">
        <v>0.25</v>
      </c>
      <c r="G462">
        <v>-6.21</v>
      </c>
      <c r="H462">
        <v>1.53</v>
      </c>
      <c r="I462">
        <v>2</v>
      </c>
      <c r="J462">
        <v>16</v>
      </c>
      <c r="K462">
        <v>5</v>
      </c>
      <c r="L462">
        <v>9</v>
      </c>
      <c r="M462">
        <v>2</v>
      </c>
      <c r="N462">
        <v>14</v>
      </c>
      <c r="O462">
        <v>2246</v>
      </c>
      <c r="P462">
        <v>2439</v>
      </c>
      <c r="R462">
        <v>1300</v>
      </c>
      <c r="S462">
        <v>774</v>
      </c>
      <c r="T462">
        <v>1822</v>
      </c>
      <c r="U462">
        <v>0.42499999999999999</v>
      </c>
      <c r="V462">
        <v>228</v>
      </c>
      <c r="W462">
        <v>723</v>
      </c>
      <c r="X462">
        <v>0.315</v>
      </c>
      <c r="Y462">
        <v>470</v>
      </c>
      <c r="Z462">
        <v>681</v>
      </c>
      <c r="AA462">
        <v>0.69</v>
      </c>
      <c r="AB462">
        <v>345</v>
      </c>
      <c r="AC462">
        <v>1197</v>
      </c>
      <c r="AD462">
        <v>373</v>
      </c>
      <c r="AE462">
        <v>147</v>
      </c>
      <c r="AF462">
        <v>78</v>
      </c>
      <c r="AG462">
        <v>490</v>
      </c>
      <c r="AH462">
        <v>564</v>
      </c>
    </row>
    <row r="463" spans="1:34" x14ac:dyDescent="0.25">
      <c r="A463">
        <v>344</v>
      </c>
      <c r="B463" t="s">
        <v>464</v>
      </c>
      <c r="C463">
        <v>36</v>
      </c>
      <c r="D463">
        <v>22</v>
      </c>
      <c r="E463">
        <v>14</v>
      </c>
      <c r="F463">
        <v>0.61099999999999999</v>
      </c>
      <c r="G463">
        <v>7.87</v>
      </c>
      <c r="H463">
        <v>5.82</v>
      </c>
      <c r="I463">
        <v>10</v>
      </c>
      <c r="J463">
        <v>8</v>
      </c>
      <c r="K463">
        <v>10</v>
      </c>
      <c r="L463">
        <v>4</v>
      </c>
      <c r="M463">
        <v>7</v>
      </c>
      <c r="N463">
        <v>7</v>
      </c>
      <c r="O463">
        <v>2545</v>
      </c>
      <c r="P463">
        <v>2471</v>
      </c>
      <c r="R463">
        <v>1445</v>
      </c>
      <c r="S463">
        <v>905</v>
      </c>
      <c r="T463">
        <v>2209</v>
      </c>
      <c r="U463">
        <v>0.41</v>
      </c>
      <c r="V463">
        <v>271</v>
      </c>
      <c r="W463">
        <v>867</v>
      </c>
      <c r="X463">
        <v>0.313</v>
      </c>
      <c r="Y463">
        <v>464</v>
      </c>
      <c r="Z463">
        <v>641</v>
      </c>
      <c r="AA463">
        <v>0.72399999999999998</v>
      </c>
      <c r="AB463">
        <v>443</v>
      </c>
      <c r="AC463">
        <v>1372</v>
      </c>
      <c r="AD463">
        <v>489</v>
      </c>
      <c r="AE463">
        <v>168</v>
      </c>
      <c r="AF463">
        <v>129</v>
      </c>
      <c r="AG463">
        <v>433</v>
      </c>
      <c r="AH463">
        <v>687</v>
      </c>
    </row>
    <row r="464" spans="1:34" x14ac:dyDescent="0.25">
      <c r="A464">
        <v>345</v>
      </c>
      <c r="B464" t="s">
        <v>465</v>
      </c>
      <c r="C464">
        <v>31</v>
      </c>
      <c r="D464">
        <v>14</v>
      </c>
      <c r="E464">
        <v>17</v>
      </c>
      <c r="F464">
        <v>0.45200000000000001</v>
      </c>
      <c r="G464">
        <v>-4.79</v>
      </c>
      <c r="H464">
        <v>-2.09</v>
      </c>
      <c r="I464">
        <v>10</v>
      </c>
      <c r="J464">
        <v>8</v>
      </c>
      <c r="K464">
        <v>9</v>
      </c>
      <c r="L464">
        <v>5</v>
      </c>
      <c r="M464">
        <v>5</v>
      </c>
      <c r="N464">
        <v>11</v>
      </c>
      <c r="O464">
        <v>2321</v>
      </c>
      <c r="P464">
        <v>2385</v>
      </c>
      <c r="R464">
        <v>1265</v>
      </c>
      <c r="S464">
        <v>841</v>
      </c>
      <c r="T464">
        <v>1773</v>
      </c>
      <c r="U464">
        <v>0.47399999999999998</v>
      </c>
      <c r="V464">
        <v>254</v>
      </c>
      <c r="W464">
        <v>735</v>
      </c>
      <c r="X464">
        <v>0.34599999999999997</v>
      </c>
      <c r="Y464">
        <v>385</v>
      </c>
      <c r="Z464">
        <v>576</v>
      </c>
      <c r="AA464">
        <v>0.66800000000000004</v>
      </c>
      <c r="AB464">
        <v>251</v>
      </c>
      <c r="AC464">
        <v>1057</v>
      </c>
      <c r="AD464">
        <v>529</v>
      </c>
      <c r="AE464">
        <v>158</v>
      </c>
      <c r="AF464">
        <v>146</v>
      </c>
      <c r="AG464">
        <v>390</v>
      </c>
      <c r="AH464">
        <v>516</v>
      </c>
    </row>
    <row r="465" spans="1:34" x14ac:dyDescent="0.25">
      <c r="A465">
        <v>346</v>
      </c>
      <c r="B465" t="s">
        <v>466</v>
      </c>
      <c r="C465">
        <v>30</v>
      </c>
      <c r="D465">
        <v>18</v>
      </c>
      <c r="E465">
        <v>12</v>
      </c>
      <c r="F465">
        <v>0.6</v>
      </c>
      <c r="G465">
        <v>-2.88</v>
      </c>
      <c r="H465">
        <v>-3.74</v>
      </c>
      <c r="I465">
        <v>10</v>
      </c>
      <c r="J465">
        <v>6</v>
      </c>
      <c r="K465">
        <v>11</v>
      </c>
      <c r="L465">
        <v>3</v>
      </c>
      <c r="M465">
        <v>7</v>
      </c>
      <c r="N465">
        <v>8</v>
      </c>
      <c r="O465">
        <v>2499</v>
      </c>
      <c r="P465">
        <v>2358</v>
      </c>
      <c r="R465">
        <v>1210</v>
      </c>
      <c r="S465">
        <v>855</v>
      </c>
      <c r="T465">
        <v>1878</v>
      </c>
      <c r="U465">
        <v>0.45500000000000002</v>
      </c>
      <c r="V465">
        <v>372</v>
      </c>
      <c r="W465">
        <v>997</v>
      </c>
      <c r="X465">
        <v>0.373</v>
      </c>
      <c r="Y465">
        <v>417</v>
      </c>
      <c r="Z465">
        <v>565</v>
      </c>
      <c r="AA465">
        <v>0.73799999999999999</v>
      </c>
      <c r="AB465">
        <v>330</v>
      </c>
      <c r="AC465">
        <v>1232</v>
      </c>
      <c r="AD465">
        <v>460</v>
      </c>
      <c r="AE465">
        <v>134</v>
      </c>
      <c r="AF465">
        <v>83</v>
      </c>
      <c r="AG465">
        <v>456</v>
      </c>
      <c r="AH465">
        <v>534</v>
      </c>
    </row>
    <row r="466" spans="1:34" x14ac:dyDescent="0.25">
      <c r="A466">
        <v>347</v>
      </c>
      <c r="B466" t="s">
        <v>693</v>
      </c>
      <c r="C466">
        <v>34</v>
      </c>
      <c r="D466">
        <v>23</v>
      </c>
      <c r="E466">
        <v>11</v>
      </c>
      <c r="F466">
        <v>0.67600000000000005</v>
      </c>
      <c r="G466">
        <v>17.96</v>
      </c>
      <c r="H466">
        <v>11.08</v>
      </c>
      <c r="I466">
        <v>14</v>
      </c>
      <c r="J466">
        <v>6</v>
      </c>
      <c r="K466">
        <v>12</v>
      </c>
      <c r="L466">
        <v>3</v>
      </c>
      <c r="M466">
        <v>8</v>
      </c>
      <c r="N466">
        <v>5</v>
      </c>
      <c r="O466">
        <v>2333</v>
      </c>
      <c r="P466">
        <v>2099</v>
      </c>
      <c r="R466">
        <v>1385</v>
      </c>
      <c r="S466">
        <v>874</v>
      </c>
      <c r="T466">
        <v>1945</v>
      </c>
      <c r="U466">
        <v>0.44900000000000001</v>
      </c>
      <c r="V466">
        <v>241</v>
      </c>
      <c r="W466">
        <v>672</v>
      </c>
      <c r="X466">
        <v>0.35899999999999999</v>
      </c>
      <c r="Y466">
        <v>344</v>
      </c>
      <c r="Z466">
        <v>531</v>
      </c>
      <c r="AA466">
        <v>0.64800000000000002</v>
      </c>
      <c r="AB466">
        <v>283</v>
      </c>
      <c r="AC466">
        <v>1197</v>
      </c>
      <c r="AD466">
        <v>430</v>
      </c>
      <c r="AE466">
        <v>177</v>
      </c>
      <c r="AF466">
        <v>140</v>
      </c>
      <c r="AG466">
        <v>327</v>
      </c>
      <c r="AH466">
        <v>511</v>
      </c>
    </row>
    <row r="467" spans="1:34" x14ac:dyDescent="0.25">
      <c r="A467">
        <v>348</v>
      </c>
      <c r="B467" t="s">
        <v>694</v>
      </c>
      <c r="C467">
        <v>35</v>
      </c>
      <c r="D467">
        <v>30</v>
      </c>
      <c r="E467">
        <v>5</v>
      </c>
      <c r="F467">
        <v>0.85699999999999998</v>
      </c>
      <c r="G467">
        <v>13.94</v>
      </c>
      <c r="H467">
        <v>0.81</v>
      </c>
      <c r="I467">
        <v>18</v>
      </c>
      <c r="J467">
        <v>0</v>
      </c>
      <c r="K467">
        <v>15</v>
      </c>
      <c r="L467">
        <v>1</v>
      </c>
      <c r="M467">
        <v>11</v>
      </c>
      <c r="N467">
        <v>3</v>
      </c>
      <c r="O467">
        <v>2879</v>
      </c>
      <c r="P467">
        <v>2295</v>
      </c>
      <c r="R467">
        <v>1410</v>
      </c>
      <c r="S467">
        <v>1044</v>
      </c>
      <c r="T467">
        <v>2132</v>
      </c>
      <c r="U467">
        <v>0.49</v>
      </c>
      <c r="V467">
        <v>385</v>
      </c>
      <c r="W467">
        <v>929</v>
      </c>
      <c r="X467">
        <v>0.41399999999999998</v>
      </c>
      <c r="Y467">
        <v>406</v>
      </c>
      <c r="Z467">
        <v>577</v>
      </c>
      <c r="AA467">
        <v>0.70399999999999996</v>
      </c>
      <c r="AB467">
        <v>365</v>
      </c>
      <c r="AC467">
        <v>1232</v>
      </c>
      <c r="AD467">
        <v>528</v>
      </c>
      <c r="AE467">
        <v>233</v>
      </c>
      <c r="AF467">
        <v>105</v>
      </c>
      <c r="AG467">
        <v>377</v>
      </c>
      <c r="AH467">
        <v>588</v>
      </c>
    </row>
    <row r="468" spans="1:34" x14ac:dyDescent="0.25">
      <c r="A468">
        <v>349</v>
      </c>
      <c r="B468" t="s">
        <v>469</v>
      </c>
      <c r="C468">
        <v>35</v>
      </c>
      <c r="D468">
        <v>21</v>
      </c>
      <c r="E468">
        <v>14</v>
      </c>
      <c r="F468">
        <v>0.6</v>
      </c>
      <c r="G468">
        <v>3.45</v>
      </c>
      <c r="H468">
        <v>-0.74</v>
      </c>
      <c r="I468">
        <v>13</v>
      </c>
      <c r="J468">
        <v>5</v>
      </c>
      <c r="K468">
        <v>15</v>
      </c>
      <c r="L468">
        <v>2</v>
      </c>
      <c r="M468">
        <v>5</v>
      </c>
      <c r="N468">
        <v>8</v>
      </c>
      <c r="O468">
        <v>2561</v>
      </c>
      <c r="P468">
        <v>2365</v>
      </c>
      <c r="R468">
        <v>1405</v>
      </c>
      <c r="S468">
        <v>885</v>
      </c>
      <c r="T468">
        <v>2029</v>
      </c>
      <c r="U468">
        <v>0.436</v>
      </c>
      <c r="V468">
        <v>281</v>
      </c>
      <c r="W468">
        <v>818</v>
      </c>
      <c r="X468">
        <v>0.34399999999999997</v>
      </c>
      <c r="Y468">
        <v>510</v>
      </c>
      <c r="Z468">
        <v>692</v>
      </c>
      <c r="AA468">
        <v>0.73699999999999999</v>
      </c>
      <c r="AB468">
        <v>382</v>
      </c>
      <c r="AC468">
        <v>1230</v>
      </c>
      <c r="AD468">
        <v>483</v>
      </c>
      <c r="AE468">
        <v>214</v>
      </c>
      <c r="AF468">
        <v>72</v>
      </c>
      <c r="AG468">
        <v>402</v>
      </c>
      <c r="AH468">
        <v>545</v>
      </c>
    </row>
    <row r="469" spans="1:34" x14ac:dyDescent="0.25">
      <c r="A469">
        <v>350</v>
      </c>
      <c r="B469" t="s">
        <v>470</v>
      </c>
      <c r="C469">
        <v>32</v>
      </c>
      <c r="D469">
        <v>8</v>
      </c>
      <c r="E469">
        <v>24</v>
      </c>
      <c r="F469">
        <v>0.25</v>
      </c>
      <c r="G469">
        <v>-9.73</v>
      </c>
      <c r="H469">
        <v>0.21</v>
      </c>
      <c r="I469">
        <v>4</v>
      </c>
      <c r="J469">
        <v>14</v>
      </c>
      <c r="K469">
        <v>6</v>
      </c>
      <c r="L469">
        <v>10</v>
      </c>
      <c r="M469">
        <v>1</v>
      </c>
      <c r="N469">
        <v>11</v>
      </c>
      <c r="O469">
        <v>2105</v>
      </c>
      <c r="P469">
        <v>2411</v>
      </c>
      <c r="R469">
        <v>1285</v>
      </c>
      <c r="S469">
        <v>690</v>
      </c>
      <c r="T469">
        <v>1656</v>
      </c>
      <c r="U469">
        <v>0.41699999999999998</v>
      </c>
      <c r="V469">
        <v>248</v>
      </c>
      <c r="W469">
        <v>720</v>
      </c>
      <c r="X469">
        <v>0.34399999999999997</v>
      </c>
      <c r="Y469">
        <v>477</v>
      </c>
      <c r="Z469">
        <v>660</v>
      </c>
      <c r="AA469">
        <v>0.72299999999999998</v>
      </c>
      <c r="AB469">
        <v>167</v>
      </c>
      <c r="AC469">
        <v>983</v>
      </c>
      <c r="AD469">
        <v>331</v>
      </c>
      <c r="AE469">
        <v>176</v>
      </c>
      <c r="AF469">
        <v>88</v>
      </c>
      <c r="AG469">
        <v>450</v>
      </c>
      <c r="AH469">
        <v>588</v>
      </c>
    </row>
    <row r="470" spans="1:34" x14ac:dyDescent="0.25">
      <c r="A470">
        <v>351</v>
      </c>
      <c r="B470" t="s">
        <v>471</v>
      </c>
      <c r="C470">
        <v>35</v>
      </c>
      <c r="D470">
        <v>19</v>
      </c>
      <c r="E470">
        <v>16</v>
      </c>
      <c r="F470">
        <v>0.54300000000000004</v>
      </c>
      <c r="G470">
        <v>9.67</v>
      </c>
      <c r="H470">
        <v>8.1199999999999992</v>
      </c>
      <c r="I470">
        <v>9</v>
      </c>
      <c r="J470">
        <v>9</v>
      </c>
      <c r="K470">
        <v>13</v>
      </c>
      <c r="L470">
        <v>5</v>
      </c>
      <c r="M470">
        <v>4</v>
      </c>
      <c r="N470">
        <v>8</v>
      </c>
      <c r="O470">
        <v>2526</v>
      </c>
      <c r="P470">
        <v>2472</v>
      </c>
      <c r="R470">
        <v>1420</v>
      </c>
      <c r="S470">
        <v>922</v>
      </c>
      <c r="T470">
        <v>1977</v>
      </c>
      <c r="U470">
        <v>0.46600000000000003</v>
      </c>
      <c r="V470">
        <v>245</v>
      </c>
      <c r="W470">
        <v>740</v>
      </c>
      <c r="X470">
        <v>0.33100000000000002</v>
      </c>
      <c r="Y470">
        <v>437</v>
      </c>
      <c r="Z470">
        <v>644</v>
      </c>
      <c r="AA470">
        <v>0.67900000000000005</v>
      </c>
      <c r="AB470">
        <v>371</v>
      </c>
      <c r="AC470">
        <v>1282</v>
      </c>
      <c r="AD470">
        <v>519</v>
      </c>
      <c r="AE470">
        <v>190</v>
      </c>
      <c r="AF470">
        <v>128</v>
      </c>
      <c r="AG470">
        <v>450</v>
      </c>
      <c r="AH470">
        <v>550</v>
      </c>
    </row>
    <row r="471" spans="1:34" x14ac:dyDescent="0.25">
      <c r="A471">
        <v>352</v>
      </c>
      <c r="B471" t="s">
        <v>695</v>
      </c>
      <c r="C471">
        <v>30</v>
      </c>
      <c r="D471">
        <v>22</v>
      </c>
      <c r="E471">
        <v>8</v>
      </c>
      <c r="F471">
        <v>0.73299999999999998</v>
      </c>
      <c r="G471">
        <v>5.55</v>
      </c>
      <c r="H471">
        <v>-1.21</v>
      </c>
      <c r="I471">
        <v>10</v>
      </c>
      <c r="J471">
        <v>4</v>
      </c>
      <c r="K471">
        <v>11</v>
      </c>
      <c r="L471">
        <v>2</v>
      </c>
      <c r="M471">
        <v>8</v>
      </c>
      <c r="N471">
        <v>5</v>
      </c>
      <c r="O471">
        <v>2427</v>
      </c>
      <c r="P471">
        <v>2202</v>
      </c>
      <c r="R471">
        <v>1215</v>
      </c>
      <c r="S471">
        <v>893</v>
      </c>
      <c r="T471">
        <v>1812</v>
      </c>
      <c r="U471">
        <v>0.49299999999999999</v>
      </c>
      <c r="V471">
        <v>230</v>
      </c>
      <c r="W471">
        <v>634</v>
      </c>
      <c r="X471">
        <v>0.36299999999999999</v>
      </c>
      <c r="Y471">
        <v>411</v>
      </c>
      <c r="Z471">
        <v>557</v>
      </c>
      <c r="AA471">
        <v>0.73799999999999999</v>
      </c>
      <c r="AB471">
        <v>259</v>
      </c>
      <c r="AC471">
        <v>1157</v>
      </c>
      <c r="AD471">
        <v>503</v>
      </c>
      <c r="AE471">
        <v>177</v>
      </c>
      <c r="AF471">
        <v>131</v>
      </c>
      <c r="AG471">
        <v>392</v>
      </c>
      <c r="AH471">
        <v>510</v>
      </c>
    </row>
    <row r="472" spans="1:34" x14ac:dyDescent="0.25">
      <c r="A472">
        <v>353</v>
      </c>
      <c r="B472" t="s">
        <v>473</v>
      </c>
      <c r="C472">
        <v>32</v>
      </c>
      <c r="D472">
        <v>12</v>
      </c>
      <c r="E472">
        <v>20</v>
      </c>
      <c r="F472">
        <v>0.375</v>
      </c>
      <c r="G472">
        <v>-7.64</v>
      </c>
      <c r="H472">
        <v>-1.91</v>
      </c>
      <c r="I472">
        <v>8</v>
      </c>
      <c r="J472">
        <v>10</v>
      </c>
      <c r="K472">
        <v>6</v>
      </c>
      <c r="L472">
        <v>7</v>
      </c>
      <c r="M472">
        <v>5</v>
      </c>
      <c r="N472">
        <v>11</v>
      </c>
      <c r="O472">
        <v>2415</v>
      </c>
      <c r="P472">
        <v>2526</v>
      </c>
      <c r="R472">
        <v>1305</v>
      </c>
      <c r="S472">
        <v>879</v>
      </c>
      <c r="T472">
        <v>2059</v>
      </c>
      <c r="U472">
        <v>0.42699999999999999</v>
      </c>
      <c r="V472">
        <v>303</v>
      </c>
      <c r="W472">
        <v>893</v>
      </c>
      <c r="X472">
        <v>0.33900000000000002</v>
      </c>
      <c r="Y472">
        <v>354</v>
      </c>
      <c r="Z472">
        <v>505</v>
      </c>
      <c r="AA472">
        <v>0.70099999999999996</v>
      </c>
      <c r="AB472">
        <v>418</v>
      </c>
      <c r="AC472">
        <v>1209</v>
      </c>
      <c r="AD472">
        <v>449</v>
      </c>
      <c r="AE472">
        <v>210</v>
      </c>
      <c r="AF472">
        <v>115</v>
      </c>
      <c r="AG472">
        <v>423</v>
      </c>
      <c r="AH472">
        <v>656</v>
      </c>
    </row>
    <row r="474" spans="1:34" x14ac:dyDescent="0.25">
      <c r="A474" t="s">
        <v>100</v>
      </c>
    </row>
    <row r="476" spans="1:34" x14ac:dyDescent="0.25">
      <c r="A476" t="s">
        <v>92</v>
      </c>
    </row>
    <row r="478" spans="1:34" x14ac:dyDescent="0.25">
      <c r="A478" t="s">
        <v>101</v>
      </c>
    </row>
    <row r="479" spans="1:34" x14ac:dyDescent="0.25">
      <c r="A479" t="s">
        <v>102</v>
      </c>
    </row>
    <row r="480" spans="1:34" x14ac:dyDescent="0.25">
      <c r="A480" t="s">
        <v>94</v>
      </c>
    </row>
    <row r="481" spans="1:1" x14ac:dyDescent="0.25">
      <c r="A481" t="s">
        <v>29</v>
      </c>
    </row>
    <row r="482" spans="1:1" x14ac:dyDescent="0.25">
      <c r="A482" t="s">
        <v>54</v>
      </c>
    </row>
    <row r="483" spans="1:1" x14ac:dyDescent="0.25">
      <c r="A483" t="s">
        <v>53</v>
      </c>
    </row>
    <row r="484" spans="1:1" x14ac:dyDescent="0.25">
      <c r="A484" t="s">
        <v>95</v>
      </c>
    </row>
    <row r="485" spans="1:1" x14ac:dyDescent="0.25">
      <c r="A485" t="s">
        <v>71</v>
      </c>
    </row>
    <row r="486" spans="1:1" x14ac:dyDescent="0.25">
      <c r="A486" t="s">
        <v>97</v>
      </c>
    </row>
    <row r="487" spans="1:1" x14ac:dyDescent="0.25">
      <c r="A487" t="s">
        <v>98</v>
      </c>
    </row>
    <row r="488" spans="1:1" x14ac:dyDescent="0.25">
      <c r="A488" t="s">
        <v>99</v>
      </c>
    </row>
    <row r="489" spans="1:1" x14ac:dyDescent="0.25">
      <c r="A489" t="s">
        <v>33</v>
      </c>
    </row>
    <row r="490" spans="1:1" x14ac:dyDescent="0.25">
      <c r="A490" t="s">
        <v>602</v>
      </c>
    </row>
    <row r="491" spans="1:1" x14ac:dyDescent="0.25">
      <c r="A491" t="s">
        <v>22</v>
      </c>
    </row>
    <row r="492" spans="1:1" x14ac:dyDescent="0.25">
      <c r="A492" t="s">
        <v>23</v>
      </c>
    </row>
    <row r="493" spans="1:1" x14ac:dyDescent="0.25">
      <c r="A493" t="s">
        <v>24</v>
      </c>
    </row>
    <row r="494" spans="1:1" x14ac:dyDescent="0.25">
      <c r="A494" t="s">
        <v>25</v>
      </c>
    </row>
    <row r="495" spans="1:1" x14ac:dyDescent="0.25">
      <c r="A495" t="s">
        <v>555</v>
      </c>
    </row>
    <row r="497" spans="1:1" x14ac:dyDescent="0.25">
      <c r="A497" t="s">
        <v>34</v>
      </c>
    </row>
    <row r="498" spans="1:1" x14ac:dyDescent="0.25">
      <c r="A498" t="s">
        <v>35</v>
      </c>
    </row>
    <row r="499" spans="1:1" x14ac:dyDescent="0.25">
      <c r="A499" t="s">
        <v>27</v>
      </c>
    </row>
    <row r="500" spans="1:1" x14ac:dyDescent="0.25">
      <c r="A500" t="s">
        <v>474</v>
      </c>
    </row>
    <row r="501" spans="1:1" x14ac:dyDescent="0.25">
      <c r="A501" t="s">
        <v>86</v>
      </c>
    </row>
    <row r="502" spans="1:1" x14ac:dyDescent="0.25">
      <c r="A502" t="s">
        <v>475</v>
      </c>
    </row>
    <row r="503" spans="1:1" x14ac:dyDescent="0.25">
      <c r="A503" t="s">
        <v>28</v>
      </c>
    </row>
    <row r="504" spans="1:1" x14ac:dyDescent="0.25">
      <c r="A504" t="s">
        <v>476</v>
      </c>
    </row>
    <row r="505" spans="1:1" x14ac:dyDescent="0.25">
      <c r="A505" t="s">
        <v>477</v>
      </c>
    </row>
    <row r="506" spans="1:1" x14ac:dyDescent="0.25">
      <c r="A506" t="s">
        <v>478</v>
      </c>
    </row>
    <row r="507" spans="1:1" x14ac:dyDescent="0.25">
      <c r="A507" t="s">
        <v>479</v>
      </c>
    </row>
    <row r="508" spans="1:1" x14ac:dyDescent="0.25">
      <c r="A508" t="s">
        <v>480</v>
      </c>
    </row>
    <row r="509" spans="1:1" x14ac:dyDescent="0.25">
      <c r="A509" t="s">
        <v>99</v>
      </c>
    </row>
    <row r="510" spans="1:1" x14ac:dyDescent="0.25">
      <c r="A510" t="s">
        <v>481</v>
      </c>
    </row>
    <row r="511" spans="1:1" x14ac:dyDescent="0.25">
      <c r="A511" t="s">
        <v>30</v>
      </c>
    </row>
    <row r="512" spans="1:1" x14ac:dyDescent="0.25">
      <c r="A512" t="s">
        <v>482</v>
      </c>
    </row>
    <row r="513" spans="1:1" x14ac:dyDescent="0.25">
      <c r="A513" t="s">
        <v>483</v>
      </c>
    </row>
    <row r="514" spans="1:1" x14ac:dyDescent="0.25">
      <c r="A514" t="s">
        <v>484</v>
      </c>
    </row>
    <row r="515" spans="1:1" x14ac:dyDescent="0.25">
      <c r="A515" t="s">
        <v>54</v>
      </c>
    </row>
    <row r="516" spans="1:1" x14ac:dyDescent="0.25">
      <c r="A516" t="s">
        <v>485</v>
      </c>
    </row>
    <row r="517" spans="1:1" x14ac:dyDescent="0.25">
      <c r="A517" t="s">
        <v>486</v>
      </c>
    </row>
    <row r="518" spans="1:1" x14ac:dyDescent="0.25">
      <c r="A518" t="s">
        <v>487</v>
      </c>
    </row>
    <row r="519" spans="1:1" x14ac:dyDescent="0.25">
      <c r="A519" t="s">
        <v>36</v>
      </c>
    </row>
    <row r="520" spans="1:1" x14ac:dyDescent="0.25">
      <c r="A520" t="s">
        <v>488</v>
      </c>
    </row>
    <row r="521" spans="1:1" x14ac:dyDescent="0.25">
      <c r="A521" t="s">
        <v>37</v>
      </c>
    </row>
    <row r="522" spans="1:1" x14ac:dyDescent="0.25">
      <c r="A522" t="s">
        <v>489</v>
      </c>
    </row>
    <row r="523" spans="1:1" x14ac:dyDescent="0.25">
      <c r="A523" t="s">
        <v>490</v>
      </c>
    </row>
    <row r="525" spans="1:1" x14ac:dyDescent="0.25">
      <c r="A525" t="s">
        <v>38</v>
      </c>
    </row>
    <row r="527" spans="1:1" x14ac:dyDescent="0.25">
      <c r="A527" t="s">
        <v>39</v>
      </c>
    </row>
    <row r="529" spans="1:1" x14ac:dyDescent="0.25">
      <c r="A529" t="s">
        <v>701</v>
      </c>
    </row>
    <row r="531" spans="1:1" x14ac:dyDescent="0.25">
      <c r="A531" t="s">
        <v>40</v>
      </c>
    </row>
    <row r="533" spans="1:1" x14ac:dyDescent="0.25">
      <c r="A533" t="s">
        <v>41</v>
      </c>
    </row>
    <row r="535" spans="1:1" x14ac:dyDescent="0.25">
      <c r="A535" t="s">
        <v>42</v>
      </c>
    </row>
    <row r="536" spans="1:1" x14ac:dyDescent="0.25">
      <c r="A536" t="s">
        <v>43</v>
      </c>
    </row>
    <row r="537" spans="1:1" x14ac:dyDescent="0.25">
      <c r="A537" t="s">
        <v>44</v>
      </c>
    </row>
    <row r="538" spans="1:1" x14ac:dyDescent="0.25">
      <c r="A538" t="s">
        <v>45</v>
      </c>
    </row>
    <row r="539" spans="1:1" x14ac:dyDescent="0.25">
      <c r="A539" t="s">
        <v>46</v>
      </c>
    </row>
    <row r="540" spans="1:1" x14ac:dyDescent="0.25">
      <c r="A540" t="s">
        <v>47</v>
      </c>
    </row>
    <row r="542" spans="1:1" x14ac:dyDescent="0.25">
      <c r="A542" t="s">
        <v>48</v>
      </c>
    </row>
    <row r="544" spans="1:1" x14ac:dyDescent="0.25">
      <c r="A544" t="s">
        <v>49</v>
      </c>
    </row>
    <row r="546" spans="1:1" x14ac:dyDescent="0.25">
      <c r="A546" t="s">
        <v>491</v>
      </c>
    </row>
    <row r="548" spans="1:1" x14ac:dyDescent="0.25">
      <c r="A548" t="s">
        <v>69</v>
      </c>
    </row>
    <row r="550" spans="1:1" x14ac:dyDescent="0.25">
      <c r="A550" t="s">
        <v>12</v>
      </c>
    </row>
    <row r="551" spans="1:1" x14ac:dyDescent="0.25">
      <c r="A551" t="s">
        <v>13</v>
      </c>
    </row>
    <row r="552" spans="1:1" x14ac:dyDescent="0.25">
      <c r="A552" t="s">
        <v>14</v>
      </c>
    </row>
    <row r="553" spans="1:1" x14ac:dyDescent="0.25">
      <c r="A553" t="s">
        <v>15</v>
      </c>
    </row>
    <row r="554" spans="1:1" x14ac:dyDescent="0.25">
      <c r="A554" t="s">
        <v>16</v>
      </c>
    </row>
    <row r="555" spans="1:1" x14ac:dyDescent="0.25">
      <c r="A555" t="s">
        <v>17</v>
      </c>
    </row>
    <row r="556" spans="1:1" x14ac:dyDescent="0.25">
      <c r="A556" t="s">
        <v>18</v>
      </c>
    </row>
    <row r="557" spans="1:1" x14ac:dyDescent="0.25">
      <c r="A557" t="s">
        <v>19</v>
      </c>
    </row>
    <row r="558" spans="1:1" x14ac:dyDescent="0.25">
      <c r="A558" t="s">
        <v>20</v>
      </c>
    </row>
    <row r="559" spans="1:1" x14ac:dyDescent="0.25">
      <c r="A559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9"/>
  <sheetViews>
    <sheetView topLeftCell="A112" workbookViewId="0">
      <selection activeCell="G78" sqref="G78"/>
    </sheetView>
  </sheetViews>
  <sheetFormatPr defaultRowHeight="15" x14ac:dyDescent="0.25"/>
  <cols>
    <col min="1" max="1" width="26.5703125" bestFit="1" customWidth="1"/>
    <col min="2" max="2" width="28.5703125" bestFit="1" customWidth="1"/>
    <col min="3" max="3" width="7.42578125" customWidth="1"/>
    <col min="4" max="5" width="3" customWidth="1"/>
    <col min="6" max="6" width="6" customWidth="1"/>
    <col min="7" max="8" width="6.7109375" customWidth="1"/>
    <col min="9" max="9" width="5.7109375" customWidth="1"/>
    <col min="10" max="10" width="3" customWidth="1"/>
    <col min="11" max="11" width="6.28515625" customWidth="1"/>
    <col min="12" max="12" width="3" customWidth="1"/>
    <col min="13" max="13" width="5.85546875" customWidth="1"/>
    <col min="14" max="14" width="3" customWidth="1"/>
    <col min="15" max="15" width="6.5703125" customWidth="1"/>
    <col min="16" max="16" width="5.28515625" customWidth="1"/>
    <col min="18" max="18" width="16.140625" bestFit="1" customWidth="1"/>
    <col min="19" max="22" width="6" customWidth="1"/>
    <col min="23" max="24" width="5.85546875" customWidth="1"/>
    <col min="25" max="25" width="5.42578125" customWidth="1"/>
    <col min="26" max="26" width="5.7109375" customWidth="1"/>
    <col min="27" max="27" width="6" customWidth="1"/>
    <col min="28" max="29" width="6.28515625" customWidth="1"/>
    <col min="30" max="30" width="7.42578125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602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85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86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52</v>
      </c>
    </row>
    <row r="23" spans="1:1" x14ac:dyDescent="0.25">
      <c r="A23" t="s">
        <v>87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556</v>
      </c>
    </row>
    <row r="28" spans="1:1" x14ac:dyDescent="0.25">
      <c r="A28" t="s">
        <v>602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492</v>
      </c>
    </row>
    <row r="34" spans="1:1" x14ac:dyDescent="0.25">
      <c r="A34" t="s">
        <v>89</v>
      </c>
    </row>
    <row r="36" spans="1:1" x14ac:dyDescent="0.25">
      <c r="A36" t="s">
        <v>623</v>
      </c>
    </row>
    <row r="37" spans="1:1" x14ac:dyDescent="0.25">
      <c r="A37" t="s">
        <v>90</v>
      </c>
    </row>
    <row r="38" spans="1:1" x14ac:dyDescent="0.25">
      <c r="A38" t="s">
        <v>624</v>
      </c>
    </row>
    <row r="39" spans="1:1" x14ac:dyDescent="0.25">
      <c r="A39" t="s">
        <v>91</v>
      </c>
    </row>
    <row r="40" spans="1:1" x14ac:dyDescent="0.25">
      <c r="A40" t="s">
        <v>33</v>
      </c>
    </row>
    <row r="41" spans="1:1" x14ac:dyDescent="0.25">
      <c r="A41" t="s">
        <v>92</v>
      </c>
    </row>
    <row r="42" spans="1:1" x14ac:dyDescent="0.25">
      <c r="A42" t="s">
        <v>93</v>
      </c>
    </row>
    <row r="43" spans="1:1" x14ac:dyDescent="0.25">
      <c r="A43" t="s">
        <v>94</v>
      </c>
    </row>
    <row r="44" spans="1:1" x14ac:dyDescent="0.25">
      <c r="A44" t="s">
        <v>29</v>
      </c>
    </row>
    <row r="45" spans="1:1" x14ac:dyDescent="0.25">
      <c r="A45" t="s">
        <v>54</v>
      </c>
    </row>
    <row r="46" spans="1:1" x14ac:dyDescent="0.25">
      <c r="A46" t="s">
        <v>53</v>
      </c>
    </row>
    <row r="47" spans="1:1" x14ac:dyDescent="0.25">
      <c r="A47" t="s">
        <v>95</v>
      </c>
    </row>
    <row r="48" spans="1:1" x14ac:dyDescent="0.25">
      <c r="A48" t="s">
        <v>71</v>
      </c>
    </row>
    <row r="49" spans="1:1" x14ac:dyDescent="0.25">
      <c r="A49" t="s">
        <v>96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100</v>
      </c>
    </row>
    <row r="56" spans="1:1" x14ac:dyDescent="0.25">
      <c r="A56" t="s">
        <v>101</v>
      </c>
    </row>
    <row r="59" spans="1:1" x14ac:dyDescent="0.25">
      <c r="A59" t="s">
        <v>102</v>
      </c>
    </row>
    <row r="60" spans="1:1" x14ac:dyDescent="0.25">
      <c r="A60" t="s">
        <v>94</v>
      </c>
    </row>
    <row r="61" spans="1:1" x14ac:dyDescent="0.25">
      <c r="A61" t="s">
        <v>29</v>
      </c>
    </row>
    <row r="62" spans="1:1" x14ac:dyDescent="0.25">
      <c r="A62" t="s">
        <v>54</v>
      </c>
    </row>
    <row r="63" spans="1:1" x14ac:dyDescent="0.25">
      <c r="A63" t="s">
        <v>53</v>
      </c>
    </row>
    <row r="64" spans="1:1" x14ac:dyDescent="0.25">
      <c r="A64" t="s">
        <v>95</v>
      </c>
    </row>
    <row r="65" spans="1:1" x14ac:dyDescent="0.25">
      <c r="A65" t="s">
        <v>71</v>
      </c>
    </row>
    <row r="66" spans="1:1" x14ac:dyDescent="0.25">
      <c r="A66" t="s">
        <v>97</v>
      </c>
    </row>
    <row r="67" spans="1:1" x14ac:dyDescent="0.25">
      <c r="A67" t="s">
        <v>98</v>
      </c>
    </row>
    <row r="68" spans="1:1" x14ac:dyDescent="0.25">
      <c r="A68" t="s">
        <v>99</v>
      </c>
    </row>
    <row r="70" spans="1:1" x14ac:dyDescent="0.25">
      <c r="A70" t="s">
        <v>625</v>
      </c>
    </row>
    <row r="72" spans="1:1" x14ac:dyDescent="0.25">
      <c r="A72" t="s">
        <v>626</v>
      </c>
    </row>
    <row r="74" spans="1:1" x14ac:dyDescent="0.25">
      <c r="A74" t="s">
        <v>627</v>
      </c>
    </row>
    <row r="76" spans="1:1" x14ac:dyDescent="0.25">
      <c r="A76" t="s">
        <v>103</v>
      </c>
    </row>
    <row r="77" spans="1:1" x14ac:dyDescent="0.25">
      <c r="A77" t="s">
        <v>104</v>
      </c>
    </row>
    <row r="78" spans="1:1" x14ac:dyDescent="0.25">
      <c r="A78" t="s">
        <v>105</v>
      </c>
    </row>
    <row r="79" spans="1:1" x14ac:dyDescent="0.25">
      <c r="A79" t="s">
        <v>106</v>
      </c>
    </row>
    <row r="81" spans="1:30" x14ac:dyDescent="0.25">
      <c r="A81" t="s">
        <v>105</v>
      </c>
    </row>
    <row r="82" spans="1:30" x14ac:dyDescent="0.25">
      <c r="A82" t="s">
        <v>107</v>
      </c>
    </row>
    <row r="83" spans="1:30" x14ac:dyDescent="0.25">
      <c r="A83" t="s">
        <v>493</v>
      </c>
    </row>
    <row r="84" spans="1:30" x14ac:dyDescent="0.25">
      <c r="C84" t="s">
        <v>109</v>
      </c>
      <c r="I84" t="s">
        <v>110</v>
      </c>
      <c r="K84" t="s">
        <v>2</v>
      </c>
      <c r="M84" t="s">
        <v>3</v>
      </c>
      <c r="O84" t="s">
        <v>111</v>
      </c>
      <c r="R84" t="s">
        <v>494</v>
      </c>
    </row>
    <row r="85" spans="1:30" x14ac:dyDescent="0.25">
      <c r="A85" t="s">
        <v>55</v>
      </c>
      <c r="B85" t="s">
        <v>113</v>
      </c>
      <c r="C85" t="s">
        <v>51</v>
      </c>
      <c r="D85" t="s">
        <v>1</v>
      </c>
      <c r="E85" t="s">
        <v>0</v>
      </c>
      <c r="F85" t="s">
        <v>114</v>
      </c>
      <c r="G85" t="s">
        <v>70</v>
      </c>
      <c r="H85" t="s">
        <v>115</v>
      </c>
      <c r="I85" t="s">
        <v>1</v>
      </c>
      <c r="J85" t="s">
        <v>0</v>
      </c>
      <c r="K85" t="s">
        <v>1</v>
      </c>
      <c r="L85" t="s">
        <v>0</v>
      </c>
      <c r="M85" t="s">
        <v>1</v>
      </c>
      <c r="N85" t="s">
        <v>0</v>
      </c>
      <c r="O85" t="s">
        <v>116</v>
      </c>
      <c r="P85" t="s">
        <v>117</v>
      </c>
      <c r="R85" t="s">
        <v>84</v>
      </c>
      <c r="S85" t="s">
        <v>66</v>
      </c>
      <c r="T85" t="s">
        <v>59</v>
      </c>
      <c r="U85" t="s">
        <v>58</v>
      </c>
      <c r="V85" t="s">
        <v>57</v>
      </c>
      <c r="W85" t="s">
        <v>61</v>
      </c>
      <c r="X85" t="s">
        <v>62</v>
      </c>
      <c r="Y85" t="s">
        <v>63</v>
      </c>
      <c r="Z85" t="s">
        <v>64</v>
      </c>
      <c r="AA85" t="s">
        <v>495</v>
      </c>
      <c r="AB85" t="s">
        <v>65</v>
      </c>
      <c r="AC85" t="s">
        <v>60</v>
      </c>
      <c r="AD85" t="s">
        <v>496</v>
      </c>
    </row>
    <row r="86" spans="1:30" x14ac:dyDescent="0.25">
      <c r="A86">
        <v>1</v>
      </c>
      <c r="B86" t="s">
        <v>628</v>
      </c>
      <c r="C86">
        <v>34</v>
      </c>
      <c r="D86">
        <v>27</v>
      </c>
      <c r="E86">
        <v>7</v>
      </c>
      <c r="F86">
        <v>0.79400000000000004</v>
      </c>
      <c r="G86">
        <v>-1.91</v>
      </c>
      <c r="H86">
        <v>-7.34</v>
      </c>
      <c r="I86">
        <v>14</v>
      </c>
      <c r="J86">
        <v>4</v>
      </c>
      <c r="K86">
        <v>13</v>
      </c>
      <c r="L86">
        <v>2</v>
      </c>
      <c r="M86">
        <v>10</v>
      </c>
      <c r="N86">
        <v>4</v>
      </c>
      <c r="O86">
        <v>2502</v>
      </c>
      <c r="P86">
        <v>2161</v>
      </c>
      <c r="R86">
        <v>67.2</v>
      </c>
      <c r="S86">
        <v>108.6</v>
      </c>
      <c r="T86">
        <v>0.33600000000000002</v>
      </c>
      <c r="U86">
        <v>0.34499999999999997</v>
      </c>
      <c r="V86">
        <v>0.56499999999999995</v>
      </c>
      <c r="W86">
        <v>50.3</v>
      </c>
      <c r="X86">
        <v>58.3</v>
      </c>
      <c r="Y86">
        <v>12.9</v>
      </c>
      <c r="Z86">
        <v>8</v>
      </c>
      <c r="AA86">
        <v>0.53500000000000003</v>
      </c>
      <c r="AB86">
        <v>15.5</v>
      </c>
      <c r="AC86">
        <v>28.8</v>
      </c>
      <c r="AD86">
        <v>0.23899999999999999</v>
      </c>
    </row>
    <row r="87" spans="1:30" x14ac:dyDescent="0.25">
      <c r="A87">
        <v>2</v>
      </c>
      <c r="B87" t="s">
        <v>134</v>
      </c>
      <c r="C87">
        <v>32</v>
      </c>
      <c r="D87">
        <v>14</v>
      </c>
      <c r="E87">
        <v>18</v>
      </c>
      <c r="F87">
        <v>0.438</v>
      </c>
      <c r="G87">
        <v>-4.26</v>
      </c>
      <c r="H87">
        <v>0.26</v>
      </c>
      <c r="I87">
        <v>8</v>
      </c>
      <c r="J87">
        <v>10</v>
      </c>
      <c r="K87">
        <v>9</v>
      </c>
      <c r="L87">
        <v>6</v>
      </c>
      <c r="M87">
        <v>3</v>
      </c>
      <c r="N87">
        <v>9</v>
      </c>
      <c r="O87">
        <v>2179</v>
      </c>
      <c r="P87">
        <v>2294</v>
      </c>
      <c r="R87">
        <v>67.400000000000006</v>
      </c>
      <c r="S87">
        <v>99.5</v>
      </c>
      <c r="T87">
        <v>0.28299999999999997</v>
      </c>
      <c r="U87">
        <v>0.40100000000000002</v>
      </c>
      <c r="V87">
        <v>0.54</v>
      </c>
      <c r="W87">
        <v>50.1</v>
      </c>
      <c r="X87">
        <v>54.1</v>
      </c>
      <c r="Y87">
        <v>7</v>
      </c>
      <c r="Z87">
        <v>5.8</v>
      </c>
      <c r="AA87">
        <v>0.51700000000000002</v>
      </c>
      <c r="AB87">
        <v>17.3</v>
      </c>
      <c r="AC87">
        <v>23.7</v>
      </c>
      <c r="AD87">
        <v>0.192</v>
      </c>
    </row>
    <row r="88" spans="1:30" x14ac:dyDescent="0.25">
      <c r="A88">
        <v>3</v>
      </c>
      <c r="B88" t="s">
        <v>135</v>
      </c>
      <c r="C88">
        <v>33</v>
      </c>
      <c r="D88">
        <v>17</v>
      </c>
      <c r="E88">
        <v>16</v>
      </c>
      <c r="F88">
        <v>0.51500000000000001</v>
      </c>
      <c r="G88">
        <v>4.8899999999999997</v>
      </c>
      <c r="H88">
        <v>1.1200000000000001</v>
      </c>
      <c r="I88">
        <v>8</v>
      </c>
      <c r="J88">
        <v>10</v>
      </c>
      <c r="K88">
        <v>14</v>
      </c>
      <c r="L88">
        <v>3</v>
      </c>
      <c r="M88">
        <v>1</v>
      </c>
      <c r="N88">
        <v>10</v>
      </c>
      <c r="O88">
        <v>2271</v>
      </c>
      <c r="P88">
        <v>2107</v>
      </c>
      <c r="R88">
        <v>68.5</v>
      </c>
      <c r="S88">
        <v>100.1</v>
      </c>
      <c r="T88">
        <v>0.27700000000000002</v>
      </c>
      <c r="U88">
        <v>0.47699999999999998</v>
      </c>
      <c r="V88">
        <v>0.51500000000000001</v>
      </c>
      <c r="W88">
        <v>48.2</v>
      </c>
      <c r="X88">
        <v>50.1</v>
      </c>
      <c r="Y88">
        <v>8.1999999999999993</v>
      </c>
      <c r="Z88">
        <v>8.9</v>
      </c>
      <c r="AA88">
        <v>0.48499999999999999</v>
      </c>
      <c r="AB88">
        <v>15</v>
      </c>
      <c r="AC88">
        <v>25.3</v>
      </c>
      <c r="AD88">
        <v>0.19500000000000001</v>
      </c>
    </row>
    <row r="89" spans="1:30" x14ac:dyDescent="0.25">
      <c r="A89">
        <v>4</v>
      </c>
      <c r="B89" t="s">
        <v>136</v>
      </c>
      <c r="C89">
        <v>32</v>
      </c>
      <c r="D89">
        <v>5</v>
      </c>
      <c r="E89">
        <v>27</v>
      </c>
      <c r="F89">
        <v>0.156</v>
      </c>
      <c r="G89">
        <v>-19.25</v>
      </c>
      <c r="H89">
        <v>-8.4</v>
      </c>
      <c r="I89">
        <v>4</v>
      </c>
      <c r="J89">
        <v>14</v>
      </c>
      <c r="K89">
        <v>4</v>
      </c>
      <c r="L89">
        <v>7</v>
      </c>
      <c r="M89">
        <v>0</v>
      </c>
      <c r="N89">
        <v>18</v>
      </c>
      <c r="O89">
        <v>1938</v>
      </c>
      <c r="P89">
        <v>2285</v>
      </c>
      <c r="R89">
        <v>67.5</v>
      </c>
      <c r="S89">
        <v>88.7</v>
      </c>
      <c r="T89">
        <v>0.251</v>
      </c>
      <c r="U89">
        <v>0.318</v>
      </c>
      <c r="V89">
        <v>0.47899999999999998</v>
      </c>
      <c r="W89">
        <v>47</v>
      </c>
      <c r="X89">
        <v>52.2</v>
      </c>
      <c r="Y89">
        <v>10.7</v>
      </c>
      <c r="Z89">
        <v>4.5999999999999996</v>
      </c>
      <c r="AA89">
        <v>0.45800000000000002</v>
      </c>
      <c r="AB89">
        <v>19.399999999999999</v>
      </c>
      <c r="AC89">
        <v>27.6</v>
      </c>
      <c r="AD89">
        <v>0.157</v>
      </c>
    </row>
    <row r="90" spans="1:30" x14ac:dyDescent="0.25">
      <c r="A90">
        <v>5</v>
      </c>
      <c r="B90" t="s">
        <v>137</v>
      </c>
      <c r="C90">
        <v>35</v>
      </c>
      <c r="D90">
        <v>20</v>
      </c>
      <c r="E90">
        <v>15</v>
      </c>
      <c r="F90">
        <v>0.57099999999999995</v>
      </c>
      <c r="G90">
        <v>0.31</v>
      </c>
      <c r="H90">
        <v>-1.57</v>
      </c>
      <c r="I90">
        <v>10</v>
      </c>
      <c r="J90">
        <v>8</v>
      </c>
      <c r="K90">
        <v>11</v>
      </c>
      <c r="L90">
        <v>5</v>
      </c>
      <c r="M90">
        <v>6</v>
      </c>
      <c r="N90">
        <v>6</v>
      </c>
      <c r="O90">
        <v>2470</v>
      </c>
      <c r="P90">
        <v>2370</v>
      </c>
      <c r="R90">
        <v>66.599999999999994</v>
      </c>
      <c r="S90">
        <v>105.2</v>
      </c>
      <c r="T90">
        <v>0.314</v>
      </c>
      <c r="U90">
        <v>0.34599999999999997</v>
      </c>
      <c r="V90">
        <v>0.53700000000000003</v>
      </c>
      <c r="W90">
        <v>52.7</v>
      </c>
      <c r="X90">
        <v>44.3</v>
      </c>
      <c r="Y90">
        <v>9.3000000000000007</v>
      </c>
      <c r="Z90">
        <v>7.5</v>
      </c>
      <c r="AA90">
        <v>0.51100000000000001</v>
      </c>
      <c r="AB90">
        <v>14.8</v>
      </c>
      <c r="AC90">
        <v>30.4</v>
      </c>
      <c r="AD90">
        <v>0.21199999999999999</v>
      </c>
    </row>
    <row r="91" spans="1:30" x14ac:dyDescent="0.25">
      <c r="A91">
        <v>6</v>
      </c>
      <c r="B91" t="s">
        <v>138</v>
      </c>
      <c r="C91">
        <v>31</v>
      </c>
      <c r="D91">
        <v>12</v>
      </c>
      <c r="E91">
        <v>19</v>
      </c>
      <c r="F91">
        <v>0.38700000000000001</v>
      </c>
      <c r="G91">
        <v>-15.6</v>
      </c>
      <c r="H91">
        <v>-7.85</v>
      </c>
      <c r="I91">
        <v>9</v>
      </c>
      <c r="J91">
        <v>9</v>
      </c>
      <c r="K91">
        <v>8</v>
      </c>
      <c r="L91">
        <v>3</v>
      </c>
      <c r="M91">
        <v>3</v>
      </c>
      <c r="N91">
        <v>13</v>
      </c>
      <c r="O91">
        <v>2086</v>
      </c>
      <c r="P91">
        <v>2235</v>
      </c>
      <c r="R91">
        <v>69.599999999999994</v>
      </c>
      <c r="S91">
        <v>96</v>
      </c>
      <c r="T91">
        <v>0.38800000000000001</v>
      </c>
      <c r="U91">
        <v>0.38200000000000001</v>
      </c>
      <c r="V91">
        <v>0.5</v>
      </c>
      <c r="W91">
        <v>48.9</v>
      </c>
      <c r="X91">
        <v>44</v>
      </c>
      <c r="Y91">
        <v>9.3000000000000007</v>
      </c>
      <c r="Z91">
        <v>9.3000000000000007</v>
      </c>
      <c r="AA91">
        <v>0.46500000000000002</v>
      </c>
      <c r="AB91">
        <v>17.8</v>
      </c>
      <c r="AC91">
        <v>30.9</v>
      </c>
      <c r="AD91">
        <v>0.253</v>
      </c>
    </row>
    <row r="92" spans="1:30" x14ac:dyDescent="0.25">
      <c r="A92">
        <v>7</v>
      </c>
      <c r="B92" t="s">
        <v>139</v>
      </c>
      <c r="C92">
        <v>34</v>
      </c>
      <c r="D92">
        <v>18</v>
      </c>
      <c r="E92">
        <v>16</v>
      </c>
      <c r="F92">
        <v>0.52900000000000003</v>
      </c>
      <c r="G92">
        <v>9.4600000000000009</v>
      </c>
      <c r="H92">
        <v>9.01</v>
      </c>
      <c r="I92">
        <v>8</v>
      </c>
      <c r="J92">
        <v>10</v>
      </c>
      <c r="K92">
        <v>10</v>
      </c>
      <c r="L92">
        <v>6</v>
      </c>
      <c r="M92">
        <v>4</v>
      </c>
      <c r="N92">
        <v>8</v>
      </c>
      <c r="O92">
        <v>2448</v>
      </c>
      <c r="P92">
        <v>2433</v>
      </c>
      <c r="R92">
        <v>69.8</v>
      </c>
      <c r="S92">
        <v>102.8</v>
      </c>
      <c r="T92">
        <v>0.38</v>
      </c>
      <c r="U92">
        <v>0.36899999999999999</v>
      </c>
      <c r="V92">
        <v>0.53300000000000003</v>
      </c>
      <c r="W92">
        <v>52</v>
      </c>
      <c r="X92">
        <v>48.8</v>
      </c>
      <c r="Y92">
        <v>6.6</v>
      </c>
      <c r="Z92">
        <v>11.6</v>
      </c>
      <c r="AA92">
        <v>0.503</v>
      </c>
      <c r="AB92">
        <v>16.8</v>
      </c>
      <c r="AC92">
        <v>31.5</v>
      </c>
      <c r="AD92">
        <v>0.253</v>
      </c>
    </row>
    <row r="93" spans="1:30" x14ac:dyDescent="0.25">
      <c r="A93">
        <v>8</v>
      </c>
      <c r="B93" t="s">
        <v>140</v>
      </c>
      <c r="C93">
        <v>32</v>
      </c>
      <c r="D93">
        <v>12</v>
      </c>
      <c r="E93">
        <v>20</v>
      </c>
      <c r="F93">
        <v>0.375</v>
      </c>
      <c r="G93">
        <v>-9.34</v>
      </c>
      <c r="H93">
        <v>-6.67</v>
      </c>
      <c r="I93">
        <v>7</v>
      </c>
      <c r="J93">
        <v>9</v>
      </c>
      <c r="K93">
        <v>6</v>
      </c>
      <c r="L93">
        <v>8</v>
      </c>
      <c r="M93">
        <v>6</v>
      </c>
      <c r="N93">
        <v>10</v>
      </c>
      <c r="O93">
        <v>2150</v>
      </c>
      <c r="P93">
        <v>2216</v>
      </c>
      <c r="R93">
        <v>66.7</v>
      </c>
      <c r="S93">
        <v>99.2</v>
      </c>
      <c r="T93">
        <v>0.32200000000000001</v>
      </c>
      <c r="U93">
        <v>0.45100000000000001</v>
      </c>
      <c r="V93">
        <v>0.53300000000000003</v>
      </c>
      <c r="W93">
        <v>49.8</v>
      </c>
      <c r="X93">
        <v>55.2</v>
      </c>
      <c r="Y93">
        <v>9</v>
      </c>
      <c r="Z93">
        <v>7.1</v>
      </c>
      <c r="AA93">
        <v>0.49399999999999999</v>
      </c>
      <c r="AB93">
        <v>18.399999999999999</v>
      </c>
      <c r="AC93">
        <v>27.1</v>
      </c>
      <c r="AD93">
        <v>0.24</v>
      </c>
    </row>
    <row r="94" spans="1:30" x14ac:dyDescent="0.25">
      <c r="A94">
        <v>9</v>
      </c>
      <c r="B94" t="s">
        <v>141</v>
      </c>
      <c r="C94">
        <v>31</v>
      </c>
      <c r="D94">
        <v>10</v>
      </c>
      <c r="E94">
        <v>21</v>
      </c>
      <c r="F94">
        <v>0.32300000000000001</v>
      </c>
      <c r="G94">
        <v>-22.1</v>
      </c>
      <c r="H94">
        <v>-8.99</v>
      </c>
      <c r="I94">
        <v>6</v>
      </c>
      <c r="J94">
        <v>12</v>
      </c>
      <c r="K94">
        <v>10</v>
      </c>
      <c r="L94">
        <v>3</v>
      </c>
      <c r="M94">
        <v>0</v>
      </c>
      <c r="N94">
        <v>17</v>
      </c>
      <c r="O94">
        <v>1995</v>
      </c>
      <c r="P94">
        <v>2194</v>
      </c>
      <c r="R94">
        <v>68.8</v>
      </c>
      <c r="S94">
        <v>93.2</v>
      </c>
      <c r="T94">
        <v>0.316</v>
      </c>
      <c r="U94">
        <v>0.375</v>
      </c>
      <c r="V94">
        <v>0.504</v>
      </c>
      <c r="W94">
        <v>49.9</v>
      </c>
      <c r="X94">
        <v>55.1</v>
      </c>
      <c r="Y94">
        <v>10.7</v>
      </c>
      <c r="Z94">
        <v>9.8000000000000007</v>
      </c>
      <c r="AA94">
        <v>0.47299999999999998</v>
      </c>
      <c r="AB94">
        <v>19.899999999999999</v>
      </c>
      <c r="AC94">
        <v>30.1</v>
      </c>
      <c r="AD94">
        <v>0.21299999999999999</v>
      </c>
    </row>
    <row r="95" spans="1:30" x14ac:dyDescent="0.25">
      <c r="A95">
        <v>10</v>
      </c>
      <c r="B95" t="s">
        <v>142</v>
      </c>
      <c r="C95">
        <v>30</v>
      </c>
      <c r="D95">
        <v>15</v>
      </c>
      <c r="E95">
        <v>15</v>
      </c>
      <c r="F95">
        <v>0.5</v>
      </c>
      <c r="G95">
        <v>-4.17</v>
      </c>
      <c r="H95">
        <v>-7.2</v>
      </c>
      <c r="I95">
        <v>9</v>
      </c>
      <c r="J95">
        <v>9</v>
      </c>
      <c r="K95">
        <v>8</v>
      </c>
      <c r="L95">
        <v>7</v>
      </c>
      <c r="M95">
        <v>6</v>
      </c>
      <c r="N95">
        <v>8</v>
      </c>
      <c r="O95">
        <v>2161</v>
      </c>
      <c r="P95">
        <v>2070</v>
      </c>
      <c r="R95">
        <v>67.7</v>
      </c>
      <c r="S95">
        <v>104.7</v>
      </c>
      <c r="T95">
        <v>0.35799999999999998</v>
      </c>
      <c r="U95">
        <v>0.35499999999999998</v>
      </c>
      <c r="V95">
        <v>0.56200000000000006</v>
      </c>
      <c r="W95">
        <v>50.4</v>
      </c>
      <c r="X95">
        <v>51.4</v>
      </c>
      <c r="Y95">
        <v>10.7</v>
      </c>
      <c r="Z95">
        <v>11</v>
      </c>
      <c r="AA95">
        <v>0.53300000000000003</v>
      </c>
      <c r="AB95">
        <v>16.7</v>
      </c>
      <c r="AC95">
        <v>26.1</v>
      </c>
      <c r="AD95">
        <v>0.25</v>
      </c>
    </row>
    <row r="96" spans="1:30" x14ac:dyDescent="0.25">
      <c r="A96">
        <v>11</v>
      </c>
      <c r="B96" t="s">
        <v>143</v>
      </c>
      <c r="C96">
        <v>32</v>
      </c>
      <c r="D96">
        <v>11</v>
      </c>
      <c r="E96">
        <v>21</v>
      </c>
      <c r="F96">
        <v>0.34399999999999997</v>
      </c>
      <c r="G96">
        <v>-3.73</v>
      </c>
      <c r="H96">
        <v>0.1</v>
      </c>
      <c r="I96">
        <v>6</v>
      </c>
      <c r="J96">
        <v>12</v>
      </c>
      <c r="K96">
        <v>9</v>
      </c>
      <c r="L96">
        <v>5</v>
      </c>
      <c r="M96">
        <v>2</v>
      </c>
      <c r="N96">
        <v>12</v>
      </c>
      <c r="O96">
        <v>2557</v>
      </c>
      <c r="P96">
        <v>2539</v>
      </c>
      <c r="R96">
        <v>73.7</v>
      </c>
      <c r="S96">
        <v>107.6</v>
      </c>
      <c r="T96">
        <v>0.36399999999999999</v>
      </c>
      <c r="U96">
        <v>0.42</v>
      </c>
      <c r="V96">
        <v>0.56200000000000006</v>
      </c>
      <c r="W96">
        <v>48.6</v>
      </c>
      <c r="X96">
        <v>46.1</v>
      </c>
      <c r="Y96">
        <v>7.2</v>
      </c>
      <c r="Z96">
        <v>6.8</v>
      </c>
      <c r="AA96">
        <v>0.52900000000000003</v>
      </c>
      <c r="AB96">
        <v>15.5</v>
      </c>
      <c r="AC96">
        <v>26.5</v>
      </c>
      <c r="AD96">
        <v>0.26100000000000001</v>
      </c>
    </row>
    <row r="97" spans="1:30" x14ac:dyDescent="0.25">
      <c r="A97">
        <v>12</v>
      </c>
      <c r="B97" t="s">
        <v>629</v>
      </c>
      <c r="C97">
        <v>34</v>
      </c>
      <c r="D97">
        <v>23</v>
      </c>
      <c r="E97">
        <v>11</v>
      </c>
      <c r="F97">
        <v>0.67600000000000005</v>
      </c>
      <c r="G97">
        <v>10.29</v>
      </c>
      <c r="H97">
        <v>6.06</v>
      </c>
      <c r="I97">
        <v>12</v>
      </c>
      <c r="J97">
        <v>6</v>
      </c>
      <c r="K97">
        <v>13</v>
      </c>
      <c r="L97">
        <v>3</v>
      </c>
      <c r="M97">
        <v>6</v>
      </c>
      <c r="N97">
        <v>5</v>
      </c>
      <c r="O97">
        <v>2638</v>
      </c>
      <c r="P97">
        <v>2494</v>
      </c>
      <c r="R97">
        <v>72.5</v>
      </c>
      <c r="S97">
        <v>105.4</v>
      </c>
      <c r="T97">
        <v>0.438</v>
      </c>
      <c r="U97">
        <v>0.35499999999999998</v>
      </c>
      <c r="V97">
        <v>0.54300000000000004</v>
      </c>
      <c r="W97">
        <v>52.6</v>
      </c>
      <c r="X97">
        <v>51.1</v>
      </c>
      <c r="Y97">
        <v>8.5</v>
      </c>
      <c r="Z97">
        <v>9.6</v>
      </c>
      <c r="AA97">
        <v>0.50600000000000001</v>
      </c>
      <c r="AB97">
        <v>16.100000000000001</v>
      </c>
      <c r="AC97">
        <v>31.4</v>
      </c>
      <c r="AD97">
        <v>0.29799999999999999</v>
      </c>
    </row>
    <row r="98" spans="1:30" x14ac:dyDescent="0.25">
      <c r="A98">
        <v>13</v>
      </c>
      <c r="B98" t="s">
        <v>145</v>
      </c>
      <c r="C98">
        <v>32</v>
      </c>
      <c r="D98">
        <v>17</v>
      </c>
      <c r="E98">
        <v>15</v>
      </c>
      <c r="F98">
        <v>0.53100000000000003</v>
      </c>
      <c r="G98">
        <v>8.33</v>
      </c>
      <c r="H98">
        <v>6.33</v>
      </c>
      <c r="I98">
        <v>8</v>
      </c>
      <c r="J98">
        <v>10</v>
      </c>
      <c r="K98">
        <v>12</v>
      </c>
      <c r="L98">
        <v>5</v>
      </c>
      <c r="M98">
        <v>4</v>
      </c>
      <c r="N98">
        <v>7</v>
      </c>
      <c r="O98">
        <v>2269</v>
      </c>
      <c r="P98">
        <v>2205</v>
      </c>
      <c r="R98">
        <v>68.599999999999994</v>
      </c>
      <c r="S98">
        <v>102.6</v>
      </c>
      <c r="T98">
        <v>0.33300000000000002</v>
      </c>
      <c r="U98">
        <v>0.376</v>
      </c>
      <c r="V98">
        <v>0.52600000000000002</v>
      </c>
      <c r="W98">
        <v>50.5</v>
      </c>
      <c r="X98">
        <v>50</v>
      </c>
      <c r="Y98">
        <v>7.5</v>
      </c>
      <c r="Z98">
        <v>6.6</v>
      </c>
      <c r="AA98">
        <v>0.49</v>
      </c>
      <c r="AB98">
        <v>14.7</v>
      </c>
      <c r="AC98">
        <v>28.4</v>
      </c>
      <c r="AD98">
        <v>0.24</v>
      </c>
    </row>
    <row r="99" spans="1:30" x14ac:dyDescent="0.25">
      <c r="A99">
        <v>14</v>
      </c>
      <c r="B99" t="s">
        <v>146</v>
      </c>
      <c r="C99">
        <v>31</v>
      </c>
      <c r="D99">
        <v>10</v>
      </c>
      <c r="E99">
        <v>21</v>
      </c>
      <c r="F99">
        <v>0.32300000000000001</v>
      </c>
      <c r="G99">
        <v>-4.8600000000000003</v>
      </c>
      <c r="H99">
        <v>-2.0699999999999998</v>
      </c>
      <c r="I99">
        <v>5</v>
      </c>
      <c r="J99">
        <v>13</v>
      </c>
      <c r="K99">
        <v>7</v>
      </c>
      <c r="L99">
        <v>9</v>
      </c>
      <c r="M99">
        <v>3</v>
      </c>
      <c r="N99">
        <v>12</v>
      </c>
      <c r="O99">
        <v>2301</v>
      </c>
      <c r="P99">
        <v>2353</v>
      </c>
      <c r="R99">
        <v>72.7</v>
      </c>
      <c r="S99">
        <v>101.2</v>
      </c>
      <c r="T99">
        <v>0.41699999999999998</v>
      </c>
      <c r="U99">
        <v>0.34399999999999997</v>
      </c>
      <c r="V99">
        <v>0.56899999999999995</v>
      </c>
      <c r="W99">
        <v>49.8</v>
      </c>
      <c r="X99">
        <v>54.2</v>
      </c>
      <c r="Y99">
        <v>7.4</v>
      </c>
      <c r="Z99">
        <v>8.6</v>
      </c>
      <c r="AA99">
        <v>0.54500000000000004</v>
      </c>
      <c r="AB99">
        <v>19.899999999999999</v>
      </c>
      <c r="AC99">
        <v>24.1</v>
      </c>
      <c r="AD99">
        <v>0.27300000000000002</v>
      </c>
    </row>
    <row r="100" spans="1:30" x14ac:dyDescent="0.25">
      <c r="A100">
        <v>15</v>
      </c>
      <c r="B100" t="s">
        <v>147</v>
      </c>
      <c r="C100">
        <v>32</v>
      </c>
      <c r="D100">
        <v>13</v>
      </c>
      <c r="E100">
        <v>19</v>
      </c>
      <c r="F100">
        <v>0.40600000000000003</v>
      </c>
      <c r="G100">
        <v>-14.45</v>
      </c>
      <c r="H100">
        <v>-8.19</v>
      </c>
      <c r="I100">
        <v>10</v>
      </c>
      <c r="J100">
        <v>8</v>
      </c>
      <c r="K100">
        <v>8</v>
      </c>
      <c r="L100">
        <v>2</v>
      </c>
      <c r="M100">
        <v>4</v>
      </c>
      <c r="N100">
        <v>17</v>
      </c>
      <c r="O100">
        <v>2108</v>
      </c>
      <c r="P100">
        <v>2269</v>
      </c>
      <c r="R100">
        <v>67.3</v>
      </c>
      <c r="S100">
        <v>96.3</v>
      </c>
      <c r="T100">
        <v>0.41699999999999998</v>
      </c>
      <c r="U100">
        <v>0.34100000000000003</v>
      </c>
      <c r="V100">
        <v>0.52200000000000002</v>
      </c>
      <c r="W100">
        <v>49.4</v>
      </c>
      <c r="X100">
        <v>50.8</v>
      </c>
      <c r="Y100">
        <v>9.9</v>
      </c>
      <c r="Z100">
        <v>9.4</v>
      </c>
      <c r="AA100">
        <v>0.48399999999999999</v>
      </c>
      <c r="AB100">
        <v>19.100000000000001</v>
      </c>
      <c r="AC100">
        <v>29.1</v>
      </c>
      <c r="AD100">
        <v>0.28199999999999997</v>
      </c>
    </row>
    <row r="101" spans="1:30" x14ac:dyDescent="0.25">
      <c r="A101">
        <v>16</v>
      </c>
      <c r="B101" t="s">
        <v>148</v>
      </c>
      <c r="C101">
        <v>32</v>
      </c>
      <c r="D101">
        <v>13</v>
      </c>
      <c r="E101">
        <v>19</v>
      </c>
      <c r="F101">
        <v>0.40600000000000003</v>
      </c>
      <c r="G101">
        <v>-7.09</v>
      </c>
      <c r="H101">
        <v>-1.23</v>
      </c>
      <c r="I101">
        <v>7</v>
      </c>
      <c r="J101">
        <v>11</v>
      </c>
      <c r="K101">
        <v>10</v>
      </c>
      <c r="L101">
        <v>4</v>
      </c>
      <c r="M101">
        <v>2</v>
      </c>
      <c r="N101">
        <v>13</v>
      </c>
      <c r="O101">
        <v>2359</v>
      </c>
      <c r="P101">
        <v>2475</v>
      </c>
      <c r="R101">
        <v>70.2</v>
      </c>
      <c r="S101">
        <v>102.6</v>
      </c>
      <c r="T101">
        <v>0.379</v>
      </c>
      <c r="U101">
        <v>0.372</v>
      </c>
      <c r="V101">
        <v>0.52500000000000002</v>
      </c>
      <c r="W101">
        <v>51.5</v>
      </c>
      <c r="X101">
        <v>45.6</v>
      </c>
      <c r="Y101">
        <v>8</v>
      </c>
      <c r="Z101">
        <v>11.8</v>
      </c>
      <c r="AA101">
        <v>0.48</v>
      </c>
      <c r="AB101">
        <v>16.600000000000001</v>
      </c>
      <c r="AC101">
        <v>33.200000000000003</v>
      </c>
      <c r="AD101">
        <v>0.27800000000000002</v>
      </c>
    </row>
    <row r="102" spans="1:30" x14ac:dyDescent="0.25">
      <c r="A102">
        <v>17</v>
      </c>
      <c r="B102" t="s">
        <v>149</v>
      </c>
      <c r="C102">
        <v>34</v>
      </c>
      <c r="D102">
        <v>18</v>
      </c>
      <c r="E102">
        <v>16</v>
      </c>
      <c r="F102">
        <v>0.52900000000000003</v>
      </c>
      <c r="G102">
        <v>11.73</v>
      </c>
      <c r="H102">
        <v>8.76</v>
      </c>
      <c r="I102">
        <v>8</v>
      </c>
      <c r="J102">
        <v>10</v>
      </c>
      <c r="K102">
        <v>12</v>
      </c>
      <c r="L102">
        <v>6</v>
      </c>
      <c r="M102">
        <v>5</v>
      </c>
      <c r="N102">
        <v>8</v>
      </c>
      <c r="O102">
        <v>2559</v>
      </c>
      <c r="P102">
        <v>2458</v>
      </c>
      <c r="R102">
        <v>71.7</v>
      </c>
      <c r="S102">
        <v>104.2</v>
      </c>
      <c r="T102">
        <v>0.38400000000000001</v>
      </c>
      <c r="U102">
        <v>0.375</v>
      </c>
      <c r="V102">
        <v>0.54</v>
      </c>
      <c r="W102">
        <v>46.9</v>
      </c>
      <c r="X102">
        <v>59.6</v>
      </c>
      <c r="Y102">
        <v>11.2</v>
      </c>
      <c r="Z102">
        <v>15.1</v>
      </c>
      <c r="AA102">
        <v>0.51</v>
      </c>
      <c r="AB102">
        <v>16</v>
      </c>
      <c r="AC102">
        <v>28.3</v>
      </c>
      <c r="AD102">
        <v>0.25600000000000001</v>
      </c>
    </row>
    <row r="103" spans="1:30" x14ac:dyDescent="0.25">
      <c r="A103">
        <v>18</v>
      </c>
      <c r="B103" t="s">
        <v>150</v>
      </c>
      <c r="C103">
        <v>32</v>
      </c>
      <c r="D103">
        <v>13</v>
      </c>
      <c r="E103">
        <v>19</v>
      </c>
      <c r="F103">
        <v>0.40600000000000003</v>
      </c>
      <c r="G103">
        <v>-7.54</v>
      </c>
      <c r="H103">
        <v>-4.7</v>
      </c>
      <c r="I103">
        <v>8</v>
      </c>
      <c r="J103">
        <v>10</v>
      </c>
      <c r="K103">
        <v>10</v>
      </c>
      <c r="L103">
        <v>4</v>
      </c>
      <c r="M103">
        <v>3</v>
      </c>
      <c r="N103">
        <v>13</v>
      </c>
      <c r="O103">
        <v>2268</v>
      </c>
      <c r="P103">
        <v>2305</v>
      </c>
      <c r="R103">
        <v>71.7</v>
      </c>
      <c r="S103">
        <v>98.9</v>
      </c>
      <c r="T103">
        <v>0.24099999999999999</v>
      </c>
      <c r="U103">
        <v>0.442</v>
      </c>
      <c r="V103">
        <v>0.52</v>
      </c>
      <c r="W103">
        <v>48.9</v>
      </c>
      <c r="X103">
        <v>59.6</v>
      </c>
      <c r="Y103">
        <v>8.6</v>
      </c>
      <c r="Z103">
        <v>4.5999999999999996</v>
      </c>
      <c r="AA103">
        <v>0.497</v>
      </c>
      <c r="AB103">
        <v>14.7</v>
      </c>
      <c r="AC103">
        <v>21.8</v>
      </c>
      <c r="AD103">
        <v>0.16500000000000001</v>
      </c>
    </row>
    <row r="104" spans="1:30" x14ac:dyDescent="0.25">
      <c r="A104">
        <v>19</v>
      </c>
      <c r="B104" t="s">
        <v>630</v>
      </c>
      <c r="C104">
        <v>39</v>
      </c>
      <c r="D104">
        <v>30</v>
      </c>
      <c r="E104">
        <v>9</v>
      </c>
      <c r="F104">
        <v>0.76900000000000002</v>
      </c>
      <c r="G104">
        <v>20.75</v>
      </c>
      <c r="H104">
        <v>10.54</v>
      </c>
      <c r="I104">
        <v>11</v>
      </c>
      <c r="J104">
        <v>7</v>
      </c>
      <c r="K104">
        <v>15</v>
      </c>
      <c r="L104">
        <v>2</v>
      </c>
      <c r="M104">
        <v>4</v>
      </c>
      <c r="N104">
        <v>6</v>
      </c>
      <c r="O104">
        <v>3126</v>
      </c>
      <c r="P104">
        <v>2687</v>
      </c>
      <c r="R104">
        <v>69.400000000000006</v>
      </c>
      <c r="S104">
        <v>114.3</v>
      </c>
      <c r="T104">
        <v>0.313</v>
      </c>
      <c r="U104">
        <v>0.49199999999999999</v>
      </c>
      <c r="V104">
        <v>0.57099999999999995</v>
      </c>
      <c r="W104">
        <v>49.2</v>
      </c>
      <c r="X104">
        <v>52</v>
      </c>
      <c r="Y104">
        <v>13.4</v>
      </c>
      <c r="Z104">
        <v>15.7</v>
      </c>
      <c r="AA104">
        <v>0.54500000000000004</v>
      </c>
      <c r="AB104">
        <v>14.4</v>
      </c>
      <c r="AC104">
        <v>31.9</v>
      </c>
      <c r="AD104">
        <v>0.222</v>
      </c>
    </row>
    <row r="105" spans="1:30" x14ac:dyDescent="0.25">
      <c r="A105">
        <v>20</v>
      </c>
      <c r="B105" t="s">
        <v>152</v>
      </c>
      <c r="C105">
        <v>33</v>
      </c>
      <c r="D105">
        <v>22</v>
      </c>
      <c r="E105">
        <v>11</v>
      </c>
      <c r="F105">
        <v>0.66700000000000004</v>
      </c>
      <c r="G105">
        <v>0.6</v>
      </c>
      <c r="H105">
        <v>-4.4000000000000004</v>
      </c>
      <c r="I105">
        <v>13</v>
      </c>
      <c r="J105">
        <v>5</v>
      </c>
      <c r="K105">
        <v>10</v>
      </c>
      <c r="L105">
        <v>2</v>
      </c>
      <c r="M105">
        <v>8</v>
      </c>
      <c r="N105">
        <v>7</v>
      </c>
      <c r="O105">
        <v>2712</v>
      </c>
      <c r="P105">
        <v>2413</v>
      </c>
      <c r="R105">
        <v>71.900000000000006</v>
      </c>
      <c r="S105">
        <v>113.1</v>
      </c>
      <c r="T105">
        <v>0.34200000000000003</v>
      </c>
      <c r="U105">
        <v>0.34100000000000003</v>
      </c>
      <c r="V105">
        <v>0.56599999999999995</v>
      </c>
      <c r="W105">
        <v>51.7</v>
      </c>
      <c r="X105">
        <v>46.7</v>
      </c>
      <c r="Y105">
        <v>10.5</v>
      </c>
      <c r="Z105">
        <v>9.1999999999999993</v>
      </c>
      <c r="AA105">
        <v>0.53700000000000003</v>
      </c>
      <c r="AB105">
        <v>14.1</v>
      </c>
      <c r="AC105">
        <v>33.1</v>
      </c>
      <c r="AD105">
        <v>0.24199999999999999</v>
      </c>
    </row>
    <row r="106" spans="1:30" x14ac:dyDescent="0.25">
      <c r="C106" t="s">
        <v>109</v>
      </c>
      <c r="I106" t="s">
        <v>110</v>
      </c>
      <c r="K106" t="s">
        <v>2</v>
      </c>
      <c r="M106" t="s">
        <v>3</v>
      </c>
      <c r="O106" t="s">
        <v>111</v>
      </c>
      <c r="R106" t="s">
        <v>494</v>
      </c>
    </row>
    <row r="107" spans="1:30" x14ac:dyDescent="0.25">
      <c r="A107" t="s">
        <v>55</v>
      </c>
      <c r="B107" t="s">
        <v>113</v>
      </c>
      <c r="C107" t="s">
        <v>51</v>
      </c>
      <c r="D107" t="s">
        <v>1</v>
      </c>
      <c r="E107" t="s">
        <v>0</v>
      </c>
      <c r="F107" t="s">
        <v>114</v>
      </c>
      <c r="G107" t="s">
        <v>70</v>
      </c>
      <c r="H107" t="s">
        <v>115</v>
      </c>
      <c r="I107" t="s">
        <v>1</v>
      </c>
      <c r="J107" t="s">
        <v>0</v>
      </c>
      <c r="K107" t="s">
        <v>1</v>
      </c>
      <c r="L107" t="s">
        <v>0</v>
      </c>
      <c r="M107" t="s">
        <v>1</v>
      </c>
      <c r="N107" t="s">
        <v>0</v>
      </c>
      <c r="O107" t="s">
        <v>116</v>
      </c>
      <c r="P107" t="s">
        <v>117</v>
      </c>
      <c r="R107" t="s">
        <v>84</v>
      </c>
      <c r="S107" t="s">
        <v>66</v>
      </c>
      <c r="T107" t="s">
        <v>59</v>
      </c>
      <c r="U107" t="s">
        <v>58</v>
      </c>
      <c r="V107" t="s">
        <v>57</v>
      </c>
      <c r="W107" t="s">
        <v>61</v>
      </c>
      <c r="X107" t="s">
        <v>62</v>
      </c>
      <c r="Y107" t="s">
        <v>63</v>
      </c>
      <c r="Z107" t="s">
        <v>64</v>
      </c>
      <c r="AA107" t="s">
        <v>495</v>
      </c>
      <c r="AB107" t="s">
        <v>65</v>
      </c>
      <c r="AC107" t="s">
        <v>60</v>
      </c>
      <c r="AD107" t="s">
        <v>496</v>
      </c>
    </row>
    <row r="108" spans="1:30" x14ac:dyDescent="0.25">
      <c r="A108">
        <v>21</v>
      </c>
      <c r="B108" t="s">
        <v>153</v>
      </c>
      <c r="C108">
        <v>33</v>
      </c>
      <c r="D108">
        <v>16</v>
      </c>
      <c r="E108">
        <v>17</v>
      </c>
      <c r="F108">
        <v>0.48499999999999999</v>
      </c>
      <c r="G108">
        <v>3.44</v>
      </c>
      <c r="H108">
        <v>1.26</v>
      </c>
      <c r="I108">
        <v>6</v>
      </c>
      <c r="J108">
        <v>12</v>
      </c>
      <c r="K108">
        <v>7</v>
      </c>
      <c r="L108">
        <v>7</v>
      </c>
      <c r="M108">
        <v>8</v>
      </c>
      <c r="N108">
        <v>7</v>
      </c>
      <c r="O108">
        <v>2478</v>
      </c>
      <c r="P108">
        <v>2362</v>
      </c>
      <c r="R108">
        <v>71.7</v>
      </c>
      <c r="S108">
        <v>103.1</v>
      </c>
      <c r="T108">
        <v>0.375</v>
      </c>
      <c r="U108">
        <v>0.32800000000000001</v>
      </c>
      <c r="V108">
        <v>0.55600000000000005</v>
      </c>
      <c r="W108">
        <v>51.5</v>
      </c>
      <c r="X108">
        <v>47.9</v>
      </c>
      <c r="Y108">
        <v>9</v>
      </c>
      <c r="Z108">
        <v>8.9</v>
      </c>
      <c r="AA108">
        <v>0.52300000000000002</v>
      </c>
      <c r="AB108">
        <v>17.7</v>
      </c>
      <c r="AC108">
        <v>27.7</v>
      </c>
      <c r="AD108">
        <v>0.26300000000000001</v>
      </c>
    </row>
    <row r="109" spans="1:30" x14ac:dyDescent="0.25">
      <c r="A109">
        <v>22</v>
      </c>
      <c r="B109" t="s">
        <v>631</v>
      </c>
      <c r="C109">
        <v>34</v>
      </c>
      <c r="D109">
        <v>20</v>
      </c>
      <c r="E109">
        <v>14</v>
      </c>
      <c r="F109">
        <v>0.58799999999999997</v>
      </c>
      <c r="G109">
        <v>13.34</v>
      </c>
      <c r="H109">
        <v>9.2200000000000006</v>
      </c>
      <c r="I109">
        <v>10</v>
      </c>
      <c r="J109">
        <v>8</v>
      </c>
      <c r="K109">
        <v>13</v>
      </c>
      <c r="L109">
        <v>5</v>
      </c>
      <c r="M109">
        <v>5</v>
      </c>
      <c r="N109">
        <v>6</v>
      </c>
      <c r="O109">
        <v>2442</v>
      </c>
      <c r="P109">
        <v>2302</v>
      </c>
      <c r="R109">
        <v>66.599999999999994</v>
      </c>
      <c r="S109">
        <v>107.5</v>
      </c>
      <c r="T109">
        <v>0.32300000000000001</v>
      </c>
      <c r="U109">
        <v>0.40899999999999997</v>
      </c>
      <c r="V109">
        <v>0.53900000000000003</v>
      </c>
      <c r="W109">
        <v>54.1</v>
      </c>
      <c r="X109">
        <v>54.4</v>
      </c>
      <c r="Y109">
        <v>9.1999999999999993</v>
      </c>
      <c r="Z109">
        <v>13.8</v>
      </c>
      <c r="AA109">
        <v>0.51200000000000001</v>
      </c>
      <c r="AB109">
        <v>16.399999999999999</v>
      </c>
      <c r="AC109">
        <v>37.4</v>
      </c>
      <c r="AD109">
        <v>0.219</v>
      </c>
    </row>
    <row r="110" spans="1:30" x14ac:dyDescent="0.25">
      <c r="A110">
        <v>23</v>
      </c>
      <c r="B110" t="s">
        <v>632</v>
      </c>
      <c r="C110">
        <v>33</v>
      </c>
      <c r="D110">
        <v>27</v>
      </c>
      <c r="E110">
        <v>6</v>
      </c>
      <c r="F110">
        <v>0.81799999999999995</v>
      </c>
      <c r="G110">
        <v>9.17</v>
      </c>
      <c r="H110">
        <v>-2.5499999999999998</v>
      </c>
      <c r="I110">
        <v>16</v>
      </c>
      <c r="J110">
        <v>2</v>
      </c>
      <c r="K110">
        <v>13</v>
      </c>
      <c r="L110">
        <v>1</v>
      </c>
      <c r="M110">
        <v>12</v>
      </c>
      <c r="N110">
        <v>3</v>
      </c>
      <c r="O110">
        <v>2868</v>
      </c>
      <c r="P110">
        <v>2439</v>
      </c>
      <c r="R110">
        <v>74.2</v>
      </c>
      <c r="S110">
        <v>116.2</v>
      </c>
      <c r="T110">
        <v>0.28599999999999998</v>
      </c>
      <c r="U110">
        <v>0.44</v>
      </c>
      <c r="V110">
        <v>0.60299999999999998</v>
      </c>
      <c r="W110">
        <v>52.2</v>
      </c>
      <c r="X110">
        <v>61.9</v>
      </c>
      <c r="Y110">
        <v>8.9</v>
      </c>
      <c r="Z110">
        <v>9.1</v>
      </c>
      <c r="AA110">
        <v>0.57999999999999996</v>
      </c>
      <c r="AB110">
        <v>13.7</v>
      </c>
      <c r="AC110">
        <v>25.1</v>
      </c>
      <c r="AD110">
        <v>0.21099999999999999</v>
      </c>
    </row>
    <row r="111" spans="1:30" x14ac:dyDescent="0.25">
      <c r="A111">
        <v>24</v>
      </c>
      <c r="B111" t="s">
        <v>156</v>
      </c>
      <c r="C111">
        <v>31</v>
      </c>
      <c r="D111">
        <v>14</v>
      </c>
      <c r="E111">
        <v>17</v>
      </c>
      <c r="F111">
        <v>0.45200000000000001</v>
      </c>
      <c r="G111">
        <v>-11.96</v>
      </c>
      <c r="H111">
        <v>-9.7200000000000006</v>
      </c>
      <c r="I111">
        <v>9</v>
      </c>
      <c r="J111">
        <v>7</v>
      </c>
      <c r="K111">
        <v>11</v>
      </c>
      <c r="L111">
        <v>4</v>
      </c>
      <c r="M111">
        <v>3</v>
      </c>
      <c r="N111">
        <v>12</v>
      </c>
      <c r="O111">
        <v>2290</v>
      </c>
      <c r="P111">
        <v>2245</v>
      </c>
      <c r="R111">
        <v>74.3</v>
      </c>
      <c r="S111">
        <v>98.6</v>
      </c>
      <c r="T111">
        <v>0.36299999999999999</v>
      </c>
      <c r="U111">
        <v>0.33400000000000002</v>
      </c>
      <c r="V111">
        <v>0.51400000000000001</v>
      </c>
      <c r="W111">
        <v>52.1</v>
      </c>
      <c r="X111">
        <v>53.2</v>
      </c>
      <c r="Y111">
        <v>10.1</v>
      </c>
      <c r="Z111">
        <v>8.8000000000000007</v>
      </c>
      <c r="AA111">
        <v>0.49199999999999999</v>
      </c>
      <c r="AB111">
        <v>18.399999999999999</v>
      </c>
      <c r="AC111">
        <v>34.200000000000003</v>
      </c>
      <c r="AD111">
        <v>0.221</v>
      </c>
    </row>
    <row r="112" spans="1:30" x14ac:dyDescent="0.25">
      <c r="A112">
        <v>25</v>
      </c>
      <c r="B112" t="s">
        <v>157</v>
      </c>
      <c r="C112">
        <v>33</v>
      </c>
      <c r="D112">
        <v>10</v>
      </c>
      <c r="E112">
        <v>23</v>
      </c>
      <c r="F112">
        <v>0.30299999999999999</v>
      </c>
      <c r="G112">
        <v>-13.89</v>
      </c>
      <c r="H112">
        <v>-4.66</v>
      </c>
      <c r="I112">
        <v>5</v>
      </c>
      <c r="J112">
        <v>11</v>
      </c>
      <c r="K112">
        <v>5</v>
      </c>
      <c r="L112">
        <v>11</v>
      </c>
      <c r="M112">
        <v>5</v>
      </c>
      <c r="N112">
        <v>12</v>
      </c>
      <c r="O112">
        <v>2152</v>
      </c>
      <c r="P112">
        <v>2376</v>
      </c>
      <c r="R112">
        <v>67.3</v>
      </c>
      <c r="S112">
        <v>96.9</v>
      </c>
      <c r="T112">
        <v>0.245</v>
      </c>
      <c r="U112">
        <v>0.42799999999999999</v>
      </c>
      <c r="V112">
        <v>0.52300000000000002</v>
      </c>
      <c r="W112">
        <v>45.6</v>
      </c>
      <c r="X112">
        <v>40.9</v>
      </c>
      <c r="Y112">
        <v>8.1999999999999993</v>
      </c>
      <c r="Z112">
        <v>12.6</v>
      </c>
      <c r="AA112">
        <v>0.505</v>
      </c>
      <c r="AB112">
        <v>16.600000000000001</v>
      </c>
      <c r="AC112">
        <v>21.4</v>
      </c>
      <c r="AD112">
        <v>0.158</v>
      </c>
    </row>
    <row r="113" spans="1:30" x14ac:dyDescent="0.25">
      <c r="A113">
        <v>26</v>
      </c>
      <c r="B113" t="s">
        <v>158</v>
      </c>
      <c r="C113">
        <v>33</v>
      </c>
      <c r="D113">
        <v>13</v>
      </c>
      <c r="E113">
        <v>20</v>
      </c>
      <c r="F113">
        <v>0.39400000000000002</v>
      </c>
      <c r="G113">
        <v>3.64</v>
      </c>
      <c r="H113">
        <v>1.1100000000000001</v>
      </c>
      <c r="I113">
        <v>7</v>
      </c>
      <c r="J113">
        <v>11</v>
      </c>
      <c r="K113">
        <v>8</v>
      </c>
      <c r="L113">
        <v>7</v>
      </c>
      <c r="M113">
        <v>3</v>
      </c>
      <c r="N113">
        <v>10</v>
      </c>
      <c r="O113">
        <v>2364</v>
      </c>
      <c r="P113">
        <v>2263</v>
      </c>
      <c r="R113">
        <v>66.5</v>
      </c>
      <c r="S113">
        <v>106.9</v>
      </c>
      <c r="T113">
        <v>0.32400000000000001</v>
      </c>
      <c r="U113">
        <v>0.39700000000000002</v>
      </c>
      <c r="V113">
        <v>0.56899999999999995</v>
      </c>
      <c r="W113">
        <v>49.8</v>
      </c>
      <c r="X113">
        <v>47.1</v>
      </c>
      <c r="Y113">
        <v>9</v>
      </c>
      <c r="Z113">
        <v>6.5</v>
      </c>
      <c r="AA113">
        <v>0.53900000000000003</v>
      </c>
      <c r="AB113">
        <v>15.4</v>
      </c>
      <c r="AC113">
        <v>23.7</v>
      </c>
      <c r="AD113">
        <v>0.23400000000000001</v>
      </c>
    </row>
    <row r="114" spans="1:30" x14ac:dyDescent="0.25">
      <c r="A114">
        <v>27</v>
      </c>
      <c r="B114" t="s">
        <v>159</v>
      </c>
      <c r="C114">
        <v>31</v>
      </c>
      <c r="D114">
        <v>14</v>
      </c>
      <c r="E114">
        <v>17</v>
      </c>
      <c r="F114">
        <v>0.45200000000000001</v>
      </c>
      <c r="G114">
        <v>5.87</v>
      </c>
      <c r="H114">
        <v>7.8</v>
      </c>
      <c r="I114">
        <v>5</v>
      </c>
      <c r="J114">
        <v>13</v>
      </c>
      <c r="K114">
        <v>10</v>
      </c>
      <c r="L114">
        <v>8</v>
      </c>
      <c r="M114">
        <v>2</v>
      </c>
      <c r="N114">
        <v>8</v>
      </c>
      <c r="O114">
        <v>2196</v>
      </c>
      <c r="P114">
        <v>2256</v>
      </c>
      <c r="R114">
        <v>68.400000000000006</v>
      </c>
      <c r="S114">
        <v>101.9</v>
      </c>
      <c r="T114">
        <v>0.35</v>
      </c>
      <c r="U114">
        <v>0.38</v>
      </c>
      <c r="V114">
        <v>0.52100000000000002</v>
      </c>
      <c r="W114">
        <v>48.7</v>
      </c>
      <c r="X114">
        <v>49.7</v>
      </c>
      <c r="Y114">
        <v>7.4</v>
      </c>
      <c r="Z114">
        <v>9.1</v>
      </c>
      <c r="AA114">
        <v>0.48499999999999999</v>
      </c>
      <c r="AB114">
        <v>15.2</v>
      </c>
      <c r="AC114">
        <v>28.6</v>
      </c>
      <c r="AD114">
        <v>0.24399999999999999</v>
      </c>
    </row>
    <row r="115" spans="1:30" x14ac:dyDescent="0.25">
      <c r="A115">
        <v>28</v>
      </c>
      <c r="B115" t="s">
        <v>160</v>
      </c>
      <c r="C115">
        <v>33</v>
      </c>
      <c r="D115">
        <v>15</v>
      </c>
      <c r="E115">
        <v>18</v>
      </c>
      <c r="F115">
        <v>0.45500000000000002</v>
      </c>
      <c r="G115">
        <v>-6.58</v>
      </c>
      <c r="H115">
        <v>-5.36</v>
      </c>
      <c r="I115">
        <v>7</v>
      </c>
      <c r="J115">
        <v>11</v>
      </c>
      <c r="K115">
        <v>7</v>
      </c>
      <c r="L115">
        <v>7</v>
      </c>
      <c r="M115">
        <v>8</v>
      </c>
      <c r="N115">
        <v>10</v>
      </c>
      <c r="O115">
        <v>2385</v>
      </c>
      <c r="P115">
        <v>2387</v>
      </c>
      <c r="R115">
        <v>68.099999999999994</v>
      </c>
      <c r="S115">
        <v>105.8</v>
      </c>
      <c r="T115">
        <v>0.24299999999999999</v>
      </c>
      <c r="U115">
        <v>0.33200000000000002</v>
      </c>
      <c r="V115">
        <v>0.55600000000000005</v>
      </c>
      <c r="W115">
        <v>51.5</v>
      </c>
      <c r="X115">
        <v>48.5</v>
      </c>
      <c r="Y115">
        <v>8.8000000000000007</v>
      </c>
      <c r="Z115">
        <v>6.6</v>
      </c>
      <c r="AA115">
        <v>0.53700000000000003</v>
      </c>
      <c r="AB115">
        <v>16.5</v>
      </c>
      <c r="AC115">
        <v>28.7</v>
      </c>
      <c r="AD115">
        <v>0.16600000000000001</v>
      </c>
    </row>
    <row r="116" spans="1:30" x14ac:dyDescent="0.25">
      <c r="A116">
        <v>29</v>
      </c>
      <c r="B116" t="s">
        <v>161</v>
      </c>
      <c r="C116">
        <v>34</v>
      </c>
      <c r="D116">
        <v>22</v>
      </c>
      <c r="E116">
        <v>12</v>
      </c>
      <c r="F116">
        <v>0.64700000000000002</v>
      </c>
      <c r="G116">
        <v>4.3099999999999996</v>
      </c>
      <c r="H116">
        <v>0.93</v>
      </c>
      <c r="I116">
        <v>12</v>
      </c>
      <c r="J116">
        <v>6</v>
      </c>
      <c r="K116">
        <v>14</v>
      </c>
      <c r="L116">
        <v>2</v>
      </c>
      <c r="M116">
        <v>5</v>
      </c>
      <c r="N116">
        <v>8</v>
      </c>
      <c r="O116">
        <v>2668</v>
      </c>
      <c r="P116">
        <v>2496</v>
      </c>
      <c r="R116">
        <v>72.8</v>
      </c>
      <c r="S116">
        <v>106.9</v>
      </c>
      <c r="T116">
        <v>0.35399999999999998</v>
      </c>
      <c r="U116">
        <v>0.35699999999999998</v>
      </c>
      <c r="V116">
        <v>0.53500000000000003</v>
      </c>
      <c r="W116">
        <v>53.5</v>
      </c>
      <c r="X116">
        <v>45.2</v>
      </c>
      <c r="Y116">
        <v>9.1</v>
      </c>
      <c r="Z116">
        <v>7.7</v>
      </c>
      <c r="AA116">
        <v>0.50700000000000001</v>
      </c>
      <c r="AB116">
        <v>14.2</v>
      </c>
      <c r="AC116">
        <v>31.1</v>
      </c>
      <c r="AD116">
        <v>0.23699999999999999</v>
      </c>
    </row>
    <row r="117" spans="1:30" x14ac:dyDescent="0.25">
      <c r="A117">
        <v>30</v>
      </c>
      <c r="B117" t="s">
        <v>633</v>
      </c>
      <c r="C117">
        <v>35</v>
      </c>
      <c r="D117">
        <v>20</v>
      </c>
      <c r="E117">
        <v>15</v>
      </c>
      <c r="F117">
        <v>0.57099999999999995</v>
      </c>
      <c r="G117">
        <v>-0.02</v>
      </c>
      <c r="H117">
        <v>-0.85</v>
      </c>
      <c r="I117">
        <v>9</v>
      </c>
      <c r="J117">
        <v>9</v>
      </c>
      <c r="K117">
        <v>10</v>
      </c>
      <c r="L117">
        <v>6</v>
      </c>
      <c r="M117">
        <v>5</v>
      </c>
      <c r="N117">
        <v>8</v>
      </c>
      <c r="O117">
        <v>2329</v>
      </c>
      <c r="P117">
        <v>2285</v>
      </c>
      <c r="R117">
        <v>66.2</v>
      </c>
      <c r="S117">
        <v>100.2</v>
      </c>
      <c r="T117">
        <v>0.35899999999999999</v>
      </c>
      <c r="U117">
        <v>0.34799999999999998</v>
      </c>
      <c r="V117">
        <v>0.53100000000000003</v>
      </c>
      <c r="W117">
        <v>50.7</v>
      </c>
      <c r="X117">
        <v>52</v>
      </c>
      <c r="Y117">
        <v>8</v>
      </c>
      <c r="Z117">
        <v>11.5</v>
      </c>
      <c r="AA117">
        <v>0.497</v>
      </c>
      <c r="AB117">
        <v>16.7</v>
      </c>
      <c r="AC117">
        <v>26.9</v>
      </c>
      <c r="AD117">
        <v>0.248</v>
      </c>
    </row>
    <row r="118" spans="1:30" x14ac:dyDescent="0.25">
      <c r="A118">
        <v>31</v>
      </c>
      <c r="B118" t="s">
        <v>163</v>
      </c>
      <c r="C118">
        <v>32</v>
      </c>
      <c r="D118">
        <v>19</v>
      </c>
      <c r="E118">
        <v>13</v>
      </c>
      <c r="F118">
        <v>0.59399999999999997</v>
      </c>
      <c r="G118">
        <v>6.16</v>
      </c>
      <c r="H118">
        <v>3.32</v>
      </c>
      <c r="I118">
        <v>11</v>
      </c>
      <c r="J118">
        <v>5</v>
      </c>
      <c r="K118">
        <v>13</v>
      </c>
      <c r="L118">
        <v>3</v>
      </c>
      <c r="M118">
        <v>5</v>
      </c>
      <c r="N118">
        <v>8</v>
      </c>
      <c r="O118">
        <v>2527</v>
      </c>
      <c r="P118">
        <v>2436</v>
      </c>
      <c r="R118">
        <v>71.900000000000006</v>
      </c>
      <c r="S118">
        <v>108.5</v>
      </c>
      <c r="T118">
        <v>0.4</v>
      </c>
      <c r="U118">
        <v>0.36399999999999999</v>
      </c>
      <c r="V118">
        <v>0.56599999999999995</v>
      </c>
      <c r="W118">
        <v>49</v>
      </c>
      <c r="X118">
        <v>54.9</v>
      </c>
      <c r="Y118">
        <v>8.6999999999999993</v>
      </c>
      <c r="Z118">
        <v>8.8000000000000007</v>
      </c>
      <c r="AA118">
        <v>0.52800000000000002</v>
      </c>
      <c r="AB118">
        <v>13.7</v>
      </c>
      <c r="AC118">
        <v>23.6</v>
      </c>
      <c r="AD118">
        <v>0.28999999999999998</v>
      </c>
    </row>
    <row r="119" spans="1:30" x14ac:dyDescent="0.25">
      <c r="A119">
        <v>32</v>
      </c>
      <c r="B119" t="s">
        <v>164</v>
      </c>
      <c r="C119">
        <v>32</v>
      </c>
      <c r="D119">
        <v>20</v>
      </c>
      <c r="E119">
        <v>12</v>
      </c>
      <c r="F119">
        <v>0.625</v>
      </c>
      <c r="G119">
        <v>-0.6</v>
      </c>
      <c r="H119">
        <v>-3.26</v>
      </c>
      <c r="I119">
        <v>7</v>
      </c>
      <c r="J119">
        <v>7</v>
      </c>
      <c r="K119">
        <v>13</v>
      </c>
      <c r="L119">
        <v>3</v>
      </c>
      <c r="M119">
        <v>7</v>
      </c>
      <c r="N119">
        <v>9</v>
      </c>
      <c r="O119">
        <v>2355</v>
      </c>
      <c r="P119">
        <v>2204</v>
      </c>
      <c r="R119">
        <v>72.599999999999994</v>
      </c>
      <c r="S119">
        <v>100.6</v>
      </c>
      <c r="T119">
        <v>0.377</v>
      </c>
      <c r="U119">
        <v>0.41</v>
      </c>
      <c r="V119">
        <v>0.55000000000000004</v>
      </c>
      <c r="W119">
        <v>49.9</v>
      </c>
      <c r="X119">
        <v>51.9</v>
      </c>
      <c r="Y119">
        <v>10.3</v>
      </c>
      <c r="Z119">
        <v>11</v>
      </c>
      <c r="AA119">
        <v>0.51300000000000001</v>
      </c>
      <c r="AB119">
        <v>17.600000000000001</v>
      </c>
      <c r="AC119">
        <v>23.5</v>
      </c>
      <c r="AD119">
        <v>0.27</v>
      </c>
    </row>
    <row r="120" spans="1:30" x14ac:dyDescent="0.25">
      <c r="A120">
        <v>33</v>
      </c>
      <c r="B120" t="s">
        <v>165</v>
      </c>
      <c r="C120">
        <v>30</v>
      </c>
      <c r="D120">
        <v>10</v>
      </c>
      <c r="E120">
        <v>20</v>
      </c>
      <c r="F120">
        <v>0.33300000000000002</v>
      </c>
      <c r="G120">
        <v>-15.15</v>
      </c>
      <c r="H120">
        <v>-7.62</v>
      </c>
      <c r="I120">
        <v>7</v>
      </c>
      <c r="J120">
        <v>11</v>
      </c>
      <c r="K120">
        <v>8</v>
      </c>
      <c r="L120">
        <v>6</v>
      </c>
      <c r="M120">
        <v>2</v>
      </c>
      <c r="N120">
        <v>13</v>
      </c>
      <c r="O120">
        <v>2088</v>
      </c>
      <c r="P120">
        <v>2314</v>
      </c>
      <c r="R120">
        <v>69.2</v>
      </c>
      <c r="S120">
        <v>100.6</v>
      </c>
      <c r="T120">
        <v>0.36799999999999999</v>
      </c>
      <c r="U120">
        <v>0.42099999999999999</v>
      </c>
      <c r="V120">
        <v>0.52900000000000003</v>
      </c>
      <c r="W120">
        <v>47.3</v>
      </c>
      <c r="X120">
        <v>45</v>
      </c>
      <c r="Y120">
        <v>7.6</v>
      </c>
      <c r="Z120">
        <v>7.5</v>
      </c>
      <c r="AA120">
        <v>0.49</v>
      </c>
      <c r="AB120">
        <v>16.3</v>
      </c>
      <c r="AC120">
        <v>26.7</v>
      </c>
      <c r="AD120">
        <v>0.26200000000000001</v>
      </c>
    </row>
    <row r="121" spans="1:30" x14ac:dyDescent="0.25">
      <c r="A121">
        <v>34</v>
      </c>
      <c r="B121" t="s">
        <v>166</v>
      </c>
      <c r="C121">
        <v>33</v>
      </c>
      <c r="D121">
        <v>21</v>
      </c>
      <c r="E121">
        <v>12</v>
      </c>
      <c r="F121">
        <v>0.63600000000000001</v>
      </c>
      <c r="G121">
        <v>0.62</v>
      </c>
      <c r="H121">
        <v>-2.89</v>
      </c>
      <c r="I121">
        <v>13</v>
      </c>
      <c r="J121">
        <v>5</v>
      </c>
      <c r="K121">
        <v>12</v>
      </c>
      <c r="L121">
        <v>3</v>
      </c>
      <c r="M121">
        <v>7</v>
      </c>
      <c r="N121">
        <v>8</v>
      </c>
      <c r="O121">
        <v>2534</v>
      </c>
      <c r="P121">
        <v>2418</v>
      </c>
      <c r="R121">
        <v>71.400000000000006</v>
      </c>
      <c r="S121">
        <v>107.2</v>
      </c>
      <c r="T121">
        <v>0.33900000000000002</v>
      </c>
      <c r="U121">
        <v>0.45900000000000002</v>
      </c>
      <c r="V121">
        <v>0.56599999999999995</v>
      </c>
      <c r="W121">
        <v>49.8</v>
      </c>
      <c r="X121">
        <v>59.9</v>
      </c>
      <c r="Y121">
        <v>7.3</v>
      </c>
      <c r="Z121">
        <v>8.9</v>
      </c>
      <c r="AA121">
        <v>0.53</v>
      </c>
      <c r="AB121">
        <v>15.5</v>
      </c>
      <c r="AC121">
        <v>25.5</v>
      </c>
      <c r="AD121">
        <v>0.254</v>
      </c>
    </row>
    <row r="122" spans="1:30" x14ac:dyDescent="0.25">
      <c r="A122">
        <v>35</v>
      </c>
      <c r="B122" t="s">
        <v>634</v>
      </c>
      <c r="C122">
        <v>36</v>
      </c>
      <c r="D122">
        <v>32</v>
      </c>
      <c r="E122">
        <v>4</v>
      </c>
      <c r="F122">
        <v>0.88900000000000001</v>
      </c>
      <c r="G122">
        <v>15.6</v>
      </c>
      <c r="H122">
        <v>2.66</v>
      </c>
      <c r="I122">
        <v>16</v>
      </c>
      <c r="J122">
        <v>2</v>
      </c>
      <c r="K122">
        <v>14</v>
      </c>
      <c r="L122">
        <v>0</v>
      </c>
      <c r="M122">
        <v>12</v>
      </c>
      <c r="N122">
        <v>3</v>
      </c>
      <c r="O122">
        <v>3037</v>
      </c>
      <c r="P122">
        <v>2550</v>
      </c>
      <c r="R122">
        <v>74.5</v>
      </c>
      <c r="S122">
        <v>112.8</v>
      </c>
      <c r="T122">
        <v>0.32700000000000001</v>
      </c>
      <c r="U122">
        <v>0.436</v>
      </c>
      <c r="V122">
        <v>0.56100000000000005</v>
      </c>
      <c r="W122">
        <v>52.4</v>
      </c>
      <c r="X122">
        <v>55.3</v>
      </c>
      <c r="Y122">
        <v>9.8000000000000007</v>
      </c>
      <c r="Z122">
        <v>10.1</v>
      </c>
      <c r="AA122">
        <v>0.53500000000000003</v>
      </c>
      <c r="AB122">
        <v>13.8</v>
      </c>
      <c r="AC122">
        <v>31.8</v>
      </c>
      <c r="AD122">
        <v>0.22500000000000001</v>
      </c>
    </row>
    <row r="123" spans="1:30" x14ac:dyDescent="0.25">
      <c r="A123">
        <v>36</v>
      </c>
      <c r="B123" t="s">
        <v>168</v>
      </c>
      <c r="C123">
        <v>33</v>
      </c>
      <c r="D123">
        <v>16</v>
      </c>
      <c r="E123">
        <v>17</v>
      </c>
      <c r="F123">
        <v>0.48499999999999999</v>
      </c>
      <c r="G123">
        <v>9.2899999999999991</v>
      </c>
      <c r="H123">
        <v>8.17</v>
      </c>
      <c r="I123">
        <v>7</v>
      </c>
      <c r="J123">
        <v>11</v>
      </c>
      <c r="K123">
        <v>12</v>
      </c>
      <c r="L123">
        <v>4</v>
      </c>
      <c r="M123">
        <v>2</v>
      </c>
      <c r="N123">
        <v>10</v>
      </c>
      <c r="O123">
        <v>2374</v>
      </c>
      <c r="P123">
        <v>2337</v>
      </c>
      <c r="R123">
        <v>67.099999999999994</v>
      </c>
      <c r="S123">
        <v>106.5</v>
      </c>
      <c r="T123">
        <v>0.252</v>
      </c>
      <c r="U123">
        <v>0.42799999999999999</v>
      </c>
      <c r="V123">
        <v>0.54800000000000004</v>
      </c>
      <c r="W123">
        <v>48.3</v>
      </c>
      <c r="X123">
        <v>50.4</v>
      </c>
      <c r="Y123">
        <v>8.6999999999999993</v>
      </c>
      <c r="Z123">
        <v>5.7</v>
      </c>
      <c r="AA123">
        <v>0.52100000000000002</v>
      </c>
      <c r="AB123">
        <v>14.2</v>
      </c>
      <c r="AC123">
        <v>25.5</v>
      </c>
      <c r="AD123">
        <v>0.186</v>
      </c>
    </row>
    <row r="124" spans="1:30" x14ac:dyDescent="0.25">
      <c r="A124">
        <v>37</v>
      </c>
      <c r="B124" t="s">
        <v>169</v>
      </c>
      <c r="C124">
        <v>29</v>
      </c>
      <c r="D124">
        <v>6</v>
      </c>
      <c r="E124">
        <v>23</v>
      </c>
      <c r="F124">
        <v>0.20699999999999999</v>
      </c>
      <c r="G124">
        <v>-13.93</v>
      </c>
      <c r="H124">
        <v>-3.52</v>
      </c>
      <c r="I124">
        <v>2</v>
      </c>
      <c r="J124">
        <v>14</v>
      </c>
      <c r="K124">
        <v>4</v>
      </c>
      <c r="L124">
        <v>8</v>
      </c>
      <c r="M124">
        <v>1</v>
      </c>
      <c r="N124">
        <v>14</v>
      </c>
      <c r="O124">
        <v>1930</v>
      </c>
      <c r="P124">
        <v>2183</v>
      </c>
      <c r="R124">
        <v>66.8</v>
      </c>
      <c r="S124">
        <v>97.5</v>
      </c>
      <c r="T124">
        <v>0.26400000000000001</v>
      </c>
      <c r="U124">
        <v>0.40100000000000002</v>
      </c>
      <c r="V124">
        <v>0.5</v>
      </c>
      <c r="W124">
        <v>46.8</v>
      </c>
      <c r="X124">
        <v>42.6</v>
      </c>
      <c r="Y124">
        <v>7.4</v>
      </c>
      <c r="Z124">
        <v>8.9</v>
      </c>
      <c r="AA124">
        <v>0.47699999999999998</v>
      </c>
      <c r="AB124">
        <v>14.8</v>
      </c>
      <c r="AC124">
        <v>26.1</v>
      </c>
      <c r="AD124">
        <v>0.17100000000000001</v>
      </c>
    </row>
    <row r="125" spans="1:30" x14ac:dyDescent="0.25">
      <c r="A125">
        <v>38</v>
      </c>
      <c r="B125" t="s">
        <v>170</v>
      </c>
      <c r="C125">
        <v>34</v>
      </c>
      <c r="D125">
        <v>18</v>
      </c>
      <c r="E125">
        <v>16</v>
      </c>
      <c r="F125">
        <v>0.52900000000000003</v>
      </c>
      <c r="G125">
        <v>-5.07</v>
      </c>
      <c r="H125">
        <v>-2.58</v>
      </c>
      <c r="I125">
        <v>7</v>
      </c>
      <c r="J125">
        <v>9</v>
      </c>
      <c r="K125">
        <v>9</v>
      </c>
      <c r="L125">
        <v>4</v>
      </c>
      <c r="M125">
        <v>7</v>
      </c>
      <c r="N125">
        <v>10</v>
      </c>
      <c r="O125">
        <v>2412</v>
      </c>
      <c r="P125">
        <v>2412</v>
      </c>
      <c r="R125">
        <v>67.599999999999994</v>
      </c>
      <c r="S125">
        <v>103.7</v>
      </c>
      <c r="T125">
        <v>0.29599999999999999</v>
      </c>
      <c r="U125">
        <v>0.32600000000000001</v>
      </c>
      <c r="V125">
        <v>0.505</v>
      </c>
      <c r="W125">
        <v>53.3</v>
      </c>
      <c r="X125">
        <v>42.7</v>
      </c>
      <c r="Y125">
        <v>9.4</v>
      </c>
      <c r="Z125">
        <v>10.4</v>
      </c>
      <c r="AA125">
        <v>0.47699999999999998</v>
      </c>
      <c r="AB125">
        <v>15.5</v>
      </c>
      <c r="AC125">
        <v>37.4</v>
      </c>
      <c r="AD125">
        <v>0.19900000000000001</v>
      </c>
    </row>
    <row r="126" spans="1:30" x14ac:dyDescent="0.25">
      <c r="A126">
        <v>39</v>
      </c>
      <c r="B126" t="s">
        <v>171</v>
      </c>
      <c r="C126">
        <v>34</v>
      </c>
      <c r="D126">
        <v>16</v>
      </c>
      <c r="E126">
        <v>18</v>
      </c>
      <c r="F126">
        <v>0.47099999999999997</v>
      </c>
      <c r="G126">
        <v>-3.28</v>
      </c>
      <c r="H126">
        <v>-1.1200000000000001</v>
      </c>
      <c r="I126">
        <v>10</v>
      </c>
      <c r="J126">
        <v>6</v>
      </c>
      <c r="K126">
        <v>9</v>
      </c>
      <c r="L126">
        <v>4</v>
      </c>
      <c r="M126">
        <v>4</v>
      </c>
      <c r="N126">
        <v>11</v>
      </c>
      <c r="O126">
        <v>2437</v>
      </c>
      <c r="P126">
        <v>2414</v>
      </c>
      <c r="R126">
        <v>70.3</v>
      </c>
      <c r="S126">
        <v>100.1</v>
      </c>
      <c r="T126">
        <v>0.38</v>
      </c>
      <c r="U126">
        <v>0.308</v>
      </c>
      <c r="V126">
        <v>0.54</v>
      </c>
      <c r="W126">
        <v>50.3</v>
      </c>
      <c r="X126">
        <v>46.9</v>
      </c>
      <c r="Y126">
        <v>8.1999999999999993</v>
      </c>
      <c r="Z126">
        <v>8.6999999999999993</v>
      </c>
      <c r="AA126">
        <v>0.503</v>
      </c>
      <c r="AB126">
        <v>16.600000000000001</v>
      </c>
      <c r="AC126">
        <v>23.9</v>
      </c>
      <c r="AD126">
        <v>0.26900000000000002</v>
      </c>
    </row>
    <row r="127" spans="1:30" x14ac:dyDescent="0.25">
      <c r="A127">
        <v>40</v>
      </c>
      <c r="B127" t="s">
        <v>172</v>
      </c>
      <c r="C127">
        <v>34</v>
      </c>
      <c r="D127">
        <v>13</v>
      </c>
      <c r="E127">
        <v>21</v>
      </c>
      <c r="F127">
        <v>0.38200000000000001</v>
      </c>
      <c r="G127">
        <v>-6.53</v>
      </c>
      <c r="H127">
        <v>-3.38</v>
      </c>
      <c r="I127">
        <v>7</v>
      </c>
      <c r="J127">
        <v>9</v>
      </c>
      <c r="K127">
        <v>7</v>
      </c>
      <c r="L127">
        <v>9</v>
      </c>
      <c r="M127">
        <v>4</v>
      </c>
      <c r="N127">
        <v>11</v>
      </c>
      <c r="O127">
        <v>2601</v>
      </c>
      <c r="P127">
        <v>2701</v>
      </c>
      <c r="R127">
        <v>72.099999999999994</v>
      </c>
      <c r="S127">
        <v>105</v>
      </c>
      <c r="T127">
        <v>0.32100000000000001</v>
      </c>
      <c r="U127">
        <v>0.308</v>
      </c>
      <c r="V127">
        <v>0.53600000000000003</v>
      </c>
      <c r="W127">
        <v>47.9</v>
      </c>
      <c r="X127">
        <v>52.9</v>
      </c>
      <c r="Y127">
        <v>9.1</v>
      </c>
      <c r="Z127">
        <v>11.3</v>
      </c>
      <c r="AA127">
        <v>0.51600000000000001</v>
      </c>
      <c r="AB127">
        <v>14.5</v>
      </c>
      <c r="AC127">
        <v>27.7</v>
      </c>
      <c r="AD127">
        <v>0.20499999999999999</v>
      </c>
    </row>
    <row r="128" spans="1:30" x14ac:dyDescent="0.25">
      <c r="C128" t="s">
        <v>109</v>
      </c>
      <c r="I128" t="s">
        <v>110</v>
      </c>
      <c r="K128" t="s">
        <v>2</v>
      </c>
      <c r="M128" t="s">
        <v>3</v>
      </c>
      <c r="O128" t="s">
        <v>111</v>
      </c>
      <c r="R128" t="s">
        <v>494</v>
      </c>
    </row>
    <row r="129" spans="1:30" x14ac:dyDescent="0.25">
      <c r="A129" t="s">
        <v>55</v>
      </c>
      <c r="B129" t="s">
        <v>113</v>
      </c>
      <c r="C129" t="s">
        <v>51</v>
      </c>
      <c r="D129" t="s">
        <v>1</v>
      </c>
      <c r="E129" t="s">
        <v>0</v>
      </c>
      <c r="F129" t="s">
        <v>114</v>
      </c>
      <c r="G129" t="s">
        <v>70</v>
      </c>
      <c r="H129" t="s">
        <v>115</v>
      </c>
      <c r="I129" t="s">
        <v>1</v>
      </c>
      <c r="J129" t="s">
        <v>0</v>
      </c>
      <c r="K129" t="s">
        <v>1</v>
      </c>
      <c r="L129" t="s">
        <v>0</v>
      </c>
      <c r="M129" t="s">
        <v>1</v>
      </c>
      <c r="N129" t="s">
        <v>0</v>
      </c>
      <c r="O129" t="s">
        <v>116</v>
      </c>
      <c r="P129" t="s">
        <v>117</v>
      </c>
      <c r="R129" t="s">
        <v>84</v>
      </c>
      <c r="S129" t="s">
        <v>66</v>
      </c>
      <c r="T129" t="s">
        <v>59</v>
      </c>
      <c r="U129" t="s">
        <v>58</v>
      </c>
      <c r="V129" t="s">
        <v>57</v>
      </c>
      <c r="W129" t="s">
        <v>61</v>
      </c>
      <c r="X129" t="s">
        <v>62</v>
      </c>
      <c r="Y129" t="s">
        <v>63</v>
      </c>
      <c r="Z129" t="s">
        <v>64</v>
      </c>
      <c r="AA129" t="s">
        <v>495</v>
      </c>
      <c r="AB129" t="s">
        <v>65</v>
      </c>
      <c r="AC129" t="s">
        <v>60</v>
      </c>
      <c r="AD129" t="s">
        <v>496</v>
      </c>
    </row>
    <row r="130" spans="1:30" x14ac:dyDescent="0.25">
      <c r="A130">
        <v>41</v>
      </c>
      <c r="B130" t="s">
        <v>173</v>
      </c>
      <c r="C130">
        <v>31</v>
      </c>
      <c r="D130">
        <v>16</v>
      </c>
      <c r="E130">
        <v>15</v>
      </c>
      <c r="F130">
        <v>0.51600000000000001</v>
      </c>
      <c r="G130">
        <v>-3.88</v>
      </c>
      <c r="H130">
        <v>-4.0999999999999996</v>
      </c>
      <c r="I130">
        <v>7</v>
      </c>
      <c r="J130">
        <v>9</v>
      </c>
      <c r="K130">
        <v>8</v>
      </c>
      <c r="L130">
        <v>7</v>
      </c>
      <c r="M130">
        <v>8</v>
      </c>
      <c r="N130">
        <v>6</v>
      </c>
      <c r="O130">
        <v>2403</v>
      </c>
      <c r="P130">
        <v>2241</v>
      </c>
      <c r="R130">
        <v>70.099999999999994</v>
      </c>
      <c r="S130">
        <v>108.9</v>
      </c>
      <c r="T130">
        <v>0.31</v>
      </c>
      <c r="U130">
        <v>0.43099999999999999</v>
      </c>
      <c r="V130">
        <v>0.56299999999999994</v>
      </c>
      <c r="W130">
        <v>52</v>
      </c>
      <c r="X130">
        <v>41.5</v>
      </c>
      <c r="Y130">
        <v>6.7</v>
      </c>
      <c r="Z130">
        <v>7</v>
      </c>
      <c r="AA130">
        <v>0.52400000000000002</v>
      </c>
      <c r="AB130">
        <v>15.1</v>
      </c>
      <c r="AC130">
        <v>28.2</v>
      </c>
      <c r="AD130">
        <v>0.24399999999999999</v>
      </c>
    </row>
    <row r="131" spans="1:30" x14ac:dyDescent="0.25">
      <c r="A131">
        <v>42</v>
      </c>
      <c r="B131" t="s">
        <v>174</v>
      </c>
      <c r="C131">
        <v>31</v>
      </c>
      <c r="D131">
        <v>11</v>
      </c>
      <c r="E131">
        <v>20</v>
      </c>
      <c r="F131">
        <v>0.35499999999999998</v>
      </c>
      <c r="G131">
        <v>-6.24</v>
      </c>
      <c r="H131">
        <v>-1.48</v>
      </c>
      <c r="I131">
        <v>7</v>
      </c>
      <c r="J131">
        <v>9</v>
      </c>
      <c r="K131">
        <v>7</v>
      </c>
      <c r="L131">
        <v>6</v>
      </c>
      <c r="M131">
        <v>3</v>
      </c>
      <c r="N131">
        <v>12</v>
      </c>
      <c r="O131">
        <v>2038</v>
      </c>
      <c r="P131">
        <v>2128</v>
      </c>
      <c r="R131">
        <v>67</v>
      </c>
      <c r="S131">
        <v>96.5</v>
      </c>
      <c r="T131">
        <v>0.308</v>
      </c>
      <c r="U131">
        <v>0.37</v>
      </c>
      <c r="V131">
        <v>0.53100000000000003</v>
      </c>
      <c r="W131">
        <v>46.5</v>
      </c>
      <c r="X131">
        <v>51</v>
      </c>
      <c r="Y131">
        <v>9.3000000000000007</v>
      </c>
      <c r="Z131">
        <v>7</v>
      </c>
      <c r="AA131">
        <v>0.5</v>
      </c>
      <c r="AB131">
        <v>17.7</v>
      </c>
      <c r="AC131">
        <v>21.5</v>
      </c>
      <c r="AD131">
        <v>0.218</v>
      </c>
    </row>
    <row r="132" spans="1:30" x14ac:dyDescent="0.25">
      <c r="A132">
        <v>43</v>
      </c>
      <c r="B132" t="s">
        <v>635</v>
      </c>
      <c r="C132">
        <v>37</v>
      </c>
      <c r="D132">
        <v>31</v>
      </c>
      <c r="E132">
        <v>6</v>
      </c>
      <c r="F132">
        <v>0.83799999999999997</v>
      </c>
      <c r="G132">
        <v>5.72</v>
      </c>
      <c r="H132">
        <v>-2.2799999999999998</v>
      </c>
      <c r="I132">
        <v>15</v>
      </c>
      <c r="J132">
        <v>1</v>
      </c>
      <c r="K132">
        <v>12</v>
      </c>
      <c r="L132">
        <v>2</v>
      </c>
      <c r="M132">
        <v>13</v>
      </c>
      <c r="N132">
        <v>2</v>
      </c>
      <c r="O132">
        <v>2675</v>
      </c>
      <c r="P132">
        <v>2353</v>
      </c>
      <c r="R132">
        <v>66.2</v>
      </c>
      <c r="S132">
        <v>107.8</v>
      </c>
      <c r="T132">
        <v>0.29599999999999999</v>
      </c>
      <c r="U132">
        <v>0.32500000000000001</v>
      </c>
      <c r="V132">
        <v>0.54300000000000004</v>
      </c>
      <c r="W132">
        <v>54.8</v>
      </c>
      <c r="X132">
        <v>48.5</v>
      </c>
      <c r="Y132">
        <v>8.5</v>
      </c>
      <c r="Z132">
        <v>10.8</v>
      </c>
      <c r="AA132">
        <v>0.51600000000000001</v>
      </c>
      <c r="AB132">
        <v>15.2</v>
      </c>
      <c r="AC132">
        <v>34</v>
      </c>
      <c r="AD132">
        <v>0.20799999999999999</v>
      </c>
    </row>
    <row r="133" spans="1:30" x14ac:dyDescent="0.25">
      <c r="A133">
        <v>44</v>
      </c>
      <c r="B133" t="s">
        <v>176</v>
      </c>
      <c r="C133">
        <v>33</v>
      </c>
      <c r="D133">
        <v>10</v>
      </c>
      <c r="E133">
        <v>23</v>
      </c>
      <c r="F133">
        <v>0.30299999999999999</v>
      </c>
      <c r="G133">
        <v>-11.1</v>
      </c>
      <c r="H133">
        <v>-3.17</v>
      </c>
      <c r="I133">
        <v>4</v>
      </c>
      <c r="J133">
        <v>12</v>
      </c>
      <c r="K133">
        <v>7</v>
      </c>
      <c r="L133">
        <v>7</v>
      </c>
      <c r="M133">
        <v>2</v>
      </c>
      <c r="N133">
        <v>14</v>
      </c>
      <c r="O133">
        <v>2153</v>
      </c>
      <c r="P133">
        <v>2279</v>
      </c>
      <c r="R133">
        <v>64.400000000000006</v>
      </c>
      <c r="S133">
        <v>100.9</v>
      </c>
      <c r="T133">
        <v>0.23599999999999999</v>
      </c>
      <c r="U133">
        <v>0.41499999999999998</v>
      </c>
      <c r="V133">
        <v>0.54200000000000004</v>
      </c>
      <c r="W133">
        <v>50.5</v>
      </c>
      <c r="X133">
        <v>53.7</v>
      </c>
      <c r="Y133">
        <v>7.7</v>
      </c>
      <c r="Z133">
        <v>5.4</v>
      </c>
      <c r="AA133">
        <v>0.52200000000000002</v>
      </c>
      <c r="AB133">
        <v>17.600000000000001</v>
      </c>
      <c r="AC133">
        <v>26.6</v>
      </c>
      <c r="AD133">
        <v>0.161</v>
      </c>
    </row>
    <row r="134" spans="1:30" x14ac:dyDescent="0.25">
      <c r="A134">
        <v>45</v>
      </c>
      <c r="B134" t="s">
        <v>177</v>
      </c>
      <c r="C134">
        <v>32</v>
      </c>
      <c r="D134">
        <v>22</v>
      </c>
      <c r="E134">
        <v>10</v>
      </c>
      <c r="F134">
        <v>0.68799999999999994</v>
      </c>
      <c r="G134">
        <v>-1.6</v>
      </c>
      <c r="H134">
        <v>-5.54</v>
      </c>
      <c r="I134">
        <v>10</v>
      </c>
      <c r="J134">
        <v>6</v>
      </c>
      <c r="K134">
        <v>12</v>
      </c>
      <c r="L134">
        <v>3</v>
      </c>
      <c r="M134">
        <v>7</v>
      </c>
      <c r="N134">
        <v>6</v>
      </c>
      <c r="O134">
        <v>2350</v>
      </c>
      <c r="P134">
        <v>2114</v>
      </c>
      <c r="R134">
        <v>66</v>
      </c>
      <c r="S134">
        <v>110.4</v>
      </c>
      <c r="T134">
        <v>0.38100000000000001</v>
      </c>
      <c r="U134">
        <v>0.32700000000000001</v>
      </c>
      <c r="V134">
        <v>0.54700000000000004</v>
      </c>
      <c r="W134">
        <v>54.8</v>
      </c>
      <c r="X134">
        <v>52.2</v>
      </c>
      <c r="Y134">
        <v>7.5</v>
      </c>
      <c r="Z134">
        <v>9.1999999999999993</v>
      </c>
      <c r="AA134">
        <v>0.51</v>
      </c>
      <c r="AB134">
        <v>14.2</v>
      </c>
      <c r="AC134">
        <v>34.799999999999997</v>
      </c>
      <c r="AD134">
        <v>0.27300000000000002</v>
      </c>
    </row>
    <row r="135" spans="1:30" x14ac:dyDescent="0.25">
      <c r="A135">
        <v>46</v>
      </c>
      <c r="B135" t="s">
        <v>178</v>
      </c>
      <c r="C135">
        <v>31</v>
      </c>
      <c r="D135">
        <v>8</v>
      </c>
      <c r="E135">
        <v>23</v>
      </c>
      <c r="F135">
        <v>0.25800000000000001</v>
      </c>
      <c r="G135">
        <v>-3.14</v>
      </c>
      <c r="H135">
        <v>5.44</v>
      </c>
      <c r="I135">
        <v>3</v>
      </c>
      <c r="J135">
        <v>15</v>
      </c>
      <c r="K135">
        <v>7</v>
      </c>
      <c r="L135">
        <v>9</v>
      </c>
      <c r="M135">
        <v>1</v>
      </c>
      <c r="N135">
        <v>10</v>
      </c>
      <c r="O135">
        <v>2121</v>
      </c>
      <c r="P135">
        <v>2387</v>
      </c>
      <c r="R135">
        <v>68.5</v>
      </c>
      <c r="S135">
        <v>99.5</v>
      </c>
      <c r="T135">
        <v>0.34799999999999998</v>
      </c>
      <c r="U135">
        <v>0.34100000000000003</v>
      </c>
      <c r="V135">
        <v>0.52500000000000002</v>
      </c>
      <c r="W135">
        <v>44.6</v>
      </c>
      <c r="X135">
        <v>45.3</v>
      </c>
      <c r="Y135">
        <v>10.7</v>
      </c>
      <c r="Z135">
        <v>9.9</v>
      </c>
      <c r="AA135">
        <v>0.48599999999999999</v>
      </c>
      <c r="AB135">
        <v>14.8</v>
      </c>
      <c r="AC135">
        <v>23.3</v>
      </c>
      <c r="AD135">
        <v>0.251</v>
      </c>
    </row>
    <row r="136" spans="1:30" x14ac:dyDescent="0.25">
      <c r="A136">
        <v>47</v>
      </c>
      <c r="B136" t="s">
        <v>179</v>
      </c>
      <c r="C136">
        <v>33</v>
      </c>
      <c r="D136">
        <v>20</v>
      </c>
      <c r="E136">
        <v>13</v>
      </c>
      <c r="F136">
        <v>0.60599999999999998</v>
      </c>
      <c r="G136">
        <v>-3.61</v>
      </c>
      <c r="H136">
        <v>-4.38</v>
      </c>
      <c r="I136">
        <v>12</v>
      </c>
      <c r="J136">
        <v>4</v>
      </c>
      <c r="K136">
        <v>12</v>
      </c>
      <c r="L136">
        <v>4</v>
      </c>
      <c r="M136">
        <v>5</v>
      </c>
      <c r="N136">
        <v>8</v>
      </c>
      <c r="O136">
        <v>2495</v>
      </c>
      <c r="P136">
        <v>2328</v>
      </c>
      <c r="R136">
        <v>68</v>
      </c>
      <c r="S136">
        <v>110.7</v>
      </c>
      <c r="T136">
        <v>0.31</v>
      </c>
      <c r="U136">
        <v>0.47799999999999998</v>
      </c>
      <c r="V136">
        <v>0.56999999999999995</v>
      </c>
      <c r="W136">
        <v>47.8</v>
      </c>
      <c r="X136">
        <v>55.6</v>
      </c>
      <c r="Y136">
        <v>9.6999999999999993</v>
      </c>
      <c r="Z136">
        <v>9.9</v>
      </c>
      <c r="AA136">
        <v>0.53700000000000003</v>
      </c>
      <c r="AB136">
        <v>13.4</v>
      </c>
      <c r="AC136">
        <v>23.8</v>
      </c>
      <c r="AD136">
        <v>0.23499999999999999</v>
      </c>
    </row>
    <row r="137" spans="1:30" x14ac:dyDescent="0.25">
      <c r="A137">
        <v>48</v>
      </c>
      <c r="B137" t="s">
        <v>180</v>
      </c>
      <c r="C137">
        <v>32</v>
      </c>
      <c r="D137">
        <v>15</v>
      </c>
      <c r="E137">
        <v>17</v>
      </c>
      <c r="F137">
        <v>0.46899999999999997</v>
      </c>
      <c r="G137">
        <v>-8.77</v>
      </c>
      <c r="H137">
        <v>-4.83</v>
      </c>
      <c r="I137">
        <v>11</v>
      </c>
      <c r="J137">
        <v>7</v>
      </c>
      <c r="K137">
        <v>5</v>
      </c>
      <c r="L137">
        <v>8</v>
      </c>
      <c r="M137">
        <v>9</v>
      </c>
      <c r="N137">
        <v>5</v>
      </c>
      <c r="O137">
        <v>2250</v>
      </c>
      <c r="P137">
        <v>2376</v>
      </c>
      <c r="R137">
        <v>68.5</v>
      </c>
      <c r="S137">
        <v>101.4</v>
      </c>
      <c r="T137">
        <v>0.314</v>
      </c>
      <c r="U137">
        <v>0.43099999999999999</v>
      </c>
      <c r="V137">
        <v>0.53400000000000003</v>
      </c>
      <c r="W137">
        <v>47.3</v>
      </c>
      <c r="X137">
        <v>58.4</v>
      </c>
      <c r="Y137">
        <v>9.1999999999999993</v>
      </c>
      <c r="Z137">
        <v>9.6999999999999993</v>
      </c>
      <c r="AA137">
        <v>0.505</v>
      </c>
      <c r="AB137">
        <v>16.399999999999999</v>
      </c>
      <c r="AC137">
        <v>27.1</v>
      </c>
      <c r="AD137">
        <v>0.217</v>
      </c>
    </row>
    <row r="138" spans="1:30" x14ac:dyDescent="0.25">
      <c r="A138">
        <v>49</v>
      </c>
      <c r="B138" t="s">
        <v>181</v>
      </c>
      <c r="C138">
        <v>33</v>
      </c>
      <c r="D138">
        <v>14</v>
      </c>
      <c r="E138">
        <v>19</v>
      </c>
      <c r="F138">
        <v>0.42399999999999999</v>
      </c>
      <c r="G138">
        <v>-11.37</v>
      </c>
      <c r="H138">
        <v>-4.8</v>
      </c>
      <c r="I138">
        <v>8</v>
      </c>
      <c r="J138">
        <v>10</v>
      </c>
      <c r="K138">
        <v>8</v>
      </c>
      <c r="L138">
        <v>5</v>
      </c>
      <c r="M138">
        <v>5</v>
      </c>
      <c r="N138">
        <v>13</v>
      </c>
      <c r="O138">
        <v>2383</v>
      </c>
      <c r="P138">
        <v>2498</v>
      </c>
      <c r="R138">
        <v>72</v>
      </c>
      <c r="S138">
        <v>99.5</v>
      </c>
      <c r="T138">
        <v>0.35</v>
      </c>
      <c r="U138">
        <v>0.41199999999999998</v>
      </c>
      <c r="V138">
        <v>0.53700000000000003</v>
      </c>
      <c r="W138">
        <v>48.2</v>
      </c>
      <c r="X138">
        <v>57.2</v>
      </c>
      <c r="Y138">
        <v>8.4</v>
      </c>
      <c r="Z138">
        <v>10.1</v>
      </c>
      <c r="AA138">
        <v>0.498</v>
      </c>
      <c r="AB138">
        <v>17.7</v>
      </c>
      <c r="AC138">
        <v>25.1</v>
      </c>
      <c r="AD138">
        <v>0.25600000000000001</v>
      </c>
    </row>
    <row r="139" spans="1:30" x14ac:dyDescent="0.25">
      <c r="A139">
        <v>50</v>
      </c>
      <c r="B139" t="s">
        <v>182</v>
      </c>
      <c r="C139">
        <v>31</v>
      </c>
      <c r="D139">
        <v>11</v>
      </c>
      <c r="E139">
        <v>20</v>
      </c>
      <c r="F139">
        <v>0.35499999999999998</v>
      </c>
      <c r="G139">
        <v>-13.98</v>
      </c>
      <c r="H139">
        <v>-6.67</v>
      </c>
      <c r="I139">
        <v>5</v>
      </c>
      <c r="J139">
        <v>13</v>
      </c>
      <c r="K139">
        <v>5</v>
      </c>
      <c r="L139">
        <v>7</v>
      </c>
      <c r="M139">
        <v>5</v>
      </c>
      <c r="N139">
        <v>12</v>
      </c>
      <c r="O139">
        <v>2205</v>
      </c>
      <c r="P139">
        <v>2367</v>
      </c>
      <c r="R139">
        <v>70.400000000000006</v>
      </c>
      <c r="S139">
        <v>99.4</v>
      </c>
      <c r="T139">
        <v>0.34799999999999998</v>
      </c>
      <c r="U139">
        <v>0.33600000000000002</v>
      </c>
      <c r="V139">
        <v>0.52</v>
      </c>
      <c r="W139">
        <v>50.1</v>
      </c>
      <c r="X139">
        <v>46.8</v>
      </c>
      <c r="Y139">
        <v>7.8</v>
      </c>
      <c r="Z139">
        <v>10.9</v>
      </c>
      <c r="AA139">
        <v>0.46899999999999997</v>
      </c>
      <c r="AB139">
        <v>16.8</v>
      </c>
      <c r="AC139">
        <v>29.9</v>
      </c>
      <c r="AD139">
        <v>0.27200000000000002</v>
      </c>
    </row>
    <row r="140" spans="1:30" x14ac:dyDescent="0.25">
      <c r="A140">
        <v>51</v>
      </c>
      <c r="B140" t="s">
        <v>636</v>
      </c>
      <c r="C140">
        <v>33</v>
      </c>
      <c r="D140">
        <v>24</v>
      </c>
      <c r="E140">
        <v>9</v>
      </c>
      <c r="F140">
        <v>0.72699999999999998</v>
      </c>
      <c r="G140">
        <v>13.36</v>
      </c>
      <c r="H140">
        <v>5.57</v>
      </c>
      <c r="I140">
        <v>13</v>
      </c>
      <c r="J140">
        <v>5</v>
      </c>
      <c r="K140">
        <v>15</v>
      </c>
      <c r="L140">
        <v>2</v>
      </c>
      <c r="M140">
        <v>5</v>
      </c>
      <c r="N140">
        <v>5</v>
      </c>
      <c r="O140">
        <v>2385</v>
      </c>
      <c r="P140">
        <v>2128</v>
      </c>
      <c r="R140">
        <v>67.3</v>
      </c>
      <c r="S140">
        <v>107</v>
      </c>
      <c r="T140">
        <v>0.45300000000000001</v>
      </c>
      <c r="U140">
        <v>0.35599999999999998</v>
      </c>
      <c r="V140">
        <v>0.55700000000000005</v>
      </c>
      <c r="W140">
        <v>51.5</v>
      </c>
      <c r="X140">
        <v>53.6</v>
      </c>
      <c r="Y140">
        <v>8.5</v>
      </c>
      <c r="Z140">
        <v>12.6</v>
      </c>
      <c r="AA140">
        <v>0.52900000000000003</v>
      </c>
      <c r="AB140">
        <v>15.5</v>
      </c>
      <c r="AC140">
        <v>29</v>
      </c>
      <c r="AD140">
        <v>0.29399999999999998</v>
      </c>
    </row>
    <row r="141" spans="1:30" x14ac:dyDescent="0.25">
      <c r="A141">
        <v>52</v>
      </c>
      <c r="B141" t="s">
        <v>184</v>
      </c>
      <c r="C141">
        <v>35</v>
      </c>
      <c r="D141">
        <v>23</v>
      </c>
      <c r="E141">
        <v>12</v>
      </c>
      <c r="F141">
        <v>0.65700000000000003</v>
      </c>
      <c r="G141">
        <v>2.85</v>
      </c>
      <c r="H141">
        <v>-0.27</v>
      </c>
      <c r="I141">
        <v>10</v>
      </c>
      <c r="J141">
        <v>8</v>
      </c>
      <c r="K141">
        <v>13</v>
      </c>
      <c r="L141">
        <v>4</v>
      </c>
      <c r="M141">
        <v>7</v>
      </c>
      <c r="N141">
        <v>6</v>
      </c>
      <c r="O141">
        <v>2896</v>
      </c>
      <c r="P141">
        <v>2690</v>
      </c>
      <c r="R141">
        <v>73.599999999999994</v>
      </c>
      <c r="S141">
        <v>110.5</v>
      </c>
      <c r="T141">
        <v>0.41699999999999998</v>
      </c>
      <c r="U141">
        <v>0.378</v>
      </c>
      <c r="V141">
        <v>0.55500000000000005</v>
      </c>
      <c r="W141">
        <v>49.5</v>
      </c>
      <c r="X141">
        <v>47.1</v>
      </c>
      <c r="Y141">
        <v>10.199999999999999</v>
      </c>
      <c r="Z141">
        <v>7.4</v>
      </c>
      <c r="AA141">
        <v>0.52500000000000002</v>
      </c>
      <c r="AB141">
        <v>14</v>
      </c>
      <c r="AC141">
        <v>31.4</v>
      </c>
      <c r="AD141">
        <v>0.28000000000000003</v>
      </c>
    </row>
    <row r="142" spans="1:30" x14ac:dyDescent="0.25">
      <c r="A142">
        <v>53</v>
      </c>
      <c r="B142" t="s">
        <v>185</v>
      </c>
      <c r="C142">
        <v>34</v>
      </c>
      <c r="D142">
        <v>18</v>
      </c>
      <c r="E142">
        <v>16</v>
      </c>
      <c r="F142">
        <v>0.52900000000000003</v>
      </c>
      <c r="G142">
        <v>-2.42</v>
      </c>
      <c r="H142">
        <v>-4.1900000000000004</v>
      </c>
      <c r="I142">
        <v>9</v>
      </c>
      <c r="J142">
        <v>7</v>
      </c>
      <c r="K142">
        <v>12</v>
      </c>
      <c r="L142">
        <v>4</v>
      </c>
      <c r="M142">
        <v>4</v>
      </c>
      <c r="N142">
        <v>11</v>
      </c>
      <c r="O142">
        <v>2574</v>
      </c>
      <c r="P142">
        <v>2369</v>
      </c>
      <c r="R142">
        <v>71.900000000000006</v>
      </c>
      <c r="S142">
        <v>104.5</v>
      </c>
      <c r="T142">
        <v>0.27300000000000002</v>
      </c>
      <c r="U142">
        <v>0.438</v>
      </c>
      <c r="V142">
        <v>0.52800000000000002</v>
      </c>
      <c r="W142">
        <v>51</v>
      </c>
      <c r="X142">
        <v>52.6</v>
      </c>
      <c r="Y142">
        <v>10.7</v>
      </c>
      <c r="Z142">
        <v>9.9</v>
      </c>
      <c r="AA142">
        <v>0.505</v>
      </c>
      <c r="AB142">
        <v>15.3</v>
      </c>
      <c r="AC142">
        <v>30.9</v>
      </c>
      <c r="AD142">
        <v>0.185</v>
      </c>
    </row>
    <row r="143" spans="1:30" x14ac:dyDescent="0.25">
      <c r="A143">
        <v>54</v>
      </c>
      <c r="B143" t="s">
        <v>75</v>
      </c>
      <c r="C143">
        <v>29</v>
      </c>
      <c r="D143">
        <v>8</v>
      </c>
      <c r="E143">
        <v>21</v>
      </c>
      <c r="F143">
        <v>0.27600000000000002</v>
      </c>
      <c r="G143">
        <v>-8.3800000000000008</v>
      </c>
      <c r="H143">
        <v>-0.93</v>
      </c>
      <c r="I143">
        <v>5</v>
      </c>
      <c r="J143">
        <v>13</v>
      </c>
      <c r="K143">
        <v>5</v>
      </c>
      <c r="L143">
        <v>9</v>
      </c>
      <c r="M143">
        <v>3</v>
      </c>
      <c r="N143">
        <v>9</v>
      </c>
      <c r="O143">
        <v>1776</v>
      </c>
      <c r="P143">
        <v>1992</v>
      </c>
      <c r="R143">
        <v>65.8</v>
      </c>
      <c r="S143">
        <v>93</v>
      </c>
      <c r="T143">
        <v>0.36399999999999999</v>
      </c>
      <c r="U143">
        <v>0.42699999999999999</v>
      </c>
      <c r="V143">
        <v>0.52500000000000002</v>
      </c>
      <c r="W143">
        <v>48.3</v>
      </c>
      <c r="X143">
        <v>48.2</v>
      </c>
      <c r="Y143">
        <v>7.2</v>
      </c>
      <c r="Z143">
        <v>11.1</v>
      </c>
      <c r="AA143">
        <v>0.48099999999999998</v>
      </c>
      <c r="AB143">
        <v>19.8</v>
      </c>
      <c r="AC143">
        <v>21.9</v>
      </c>
      <c r="AD143">
        <v>0.27</v>
      </c>
    </row>
    <row r="144" spans="1:30" x14ac:dyDescent="0.25">
      <c r="A144">
        <v>55</v>
      </c>
      <c r="B144" t="s">
        <v>186</v>
      </c>
      <c r="C144">
        <v>32</v>
      </c>
      <c r="D144">
        <v>12</v>
      </c>
      <c r="E144">
        <v>20</v>
      </c>
      <c r="F144">
        <v>0.375</v>
      </c>
      <c r="G144">
        <v>-7.85</v>
      </c>
      <c r="H144">
        <v>-0.75</v>
      </c>
      <c r="I144">
        <v>7</v>
      </c>
      <c r="J144">
        <v>11</v>
      </c>
      <c r="K144">
        <v>8</v>
      </c>
      <c r="L144">
        <v>6</v>
      </c>
      <c r="M144">
        <v>4</v>
      </c>
      <c r="N144">
        <v>11</v>
      </c>
      <c r="O144">
        <v>2268</v>
      </c>
      <c r="P144">
        <v>2376</v>
      </c>
      <c r="R144">
        <v>69.5</v>
      </c>
      <c r="S144">
        <v>101.6</v>
      </c>
      <c r="T144">
        <v>0.24299999999999999</v>
      </c>
      <c r="U144">
        <v>0.42299999999999999</v>
      </c>
      <c r="V144">
        <v>0.54</v>
      </c>
      <c r="W144">
        <v>48.6</v>
      </c>
      <c r="X144">
        <v>50.3</v>
      </c>
      <c r="Y144">
        <v>6.2</v>
      </c>
      <c r="Z144">
        <v>6.4</v>
      </c>
      <c r="AA144">
        <v>0.52</v>
      </c>
      <c r="AB144">
        <v>16.3</v>
      </c>
      <c r="AC144">
        <v>24.4</v>
      </c>
      <c r="AD144">
        <v>0.16600000000000001</v>
      </c>
    </row>
    <row r="145" spans="1:30" x14ac:dyDescent="0.25">
      <c r="A145">
        <v>56</v>
      </c>
      <c r="B145" t="s">
        <v>187</v>
      </c>
      <c r="C145">
        <v>32</v>
      </c>
      <c r="D145">
        <v>3</v>
      </c>
      <c r="E145">
        <v>29</v>
      </c>
      <c r="F145">
        <v>9.4E-2</v>
      </c>
      <c r="G145">
        <v>-24.79</v>
      </c>
      <c r="H145">
        <v>0.71</v>
      </c>
      <c r="I145">
        <v>0</v>
      </c>
      <c r="J145">
        <v>16</v>
      </c>
      <c r="K145">
        <v>3</v>
      </c>
      <c r="L145">
        <v>8</v>
      </c>
      <c r="M145">
        <v>0</v>
      </c>
      <c r="N145">
        <v>19</v>
      </c>
      <c r="O145">
        <v>1970</v>
      </c>
      <c r="P145">
        <v>2710</v>
      </c>
      <c r="R145">
        <v>72</v>
      </c>
      <c r="S145">
        <v>85.5</v>
      </c>
      <c r="T145">
        <v>0.33300000000000002</v>
      </c>
      <c r="U145">
        <v>0.26800000000000002</v>
      </c>
      <c r="V145">
        <v>0.48599999999999999</v>
      </c>
      <c r="W145">
        <v>44.5</v>
      </c>
      <c r="X145">
        <v>51.9</v>
      </c>
      <c r="Y145">
        <v>8.4</v>
      </c>
      <c r="Z145">
        <v>6.4</v>
      </c>
      <c r="AA145">
        <v>0.45100000000000001</v>
      </c>
      <c r="AB145">
        <v>20.2</v>
      </c>
      <c r="AC145">
        <v>22.2</v>
      </c>
      <c r="AD145">
        <v>0.22500000000000001</v>
      </c>
    </row>
    <row r="146" spans="1:30" x14ac:dyDescent="0.25">
      <c r="A146">
        <v>57</v>
      </c>
      <c r="B146" t="s">
        <v>637</v>
      </c>
      <c r="C146">
        <v>35</v>
      </c>
      <c r="D146">
        <v>28</v>
      </c>
      <c r="E146">
        <v>7</v>
      </c>
      <c r="F146">
        <v>0.8</v>
      </c>
      <c r="G146">
        <v>14.55</v>
      </c>
      <c r="H146">
        <v>5.53</v>
      </c>
      <c r="I146">
        <v>14</v>
      </c>
      <c r="J146">
        <v>4</v>
      </c>
      <c r="K146">
        <v>16</v>
      </c>
      <c r="L146">
        <v>2</v>
      </c>
      <c r="M146">
        <v>7</v>
      </c>
      <c r="N146">
        <v>4</v>
      </c>
      <c r="O146">
        <v>2510</v>
      </c>
      <c r="P146">
        <v>2194</v>
      </c>
      <c r="R146">
        <v>65</v>
      </c>
      <c r="S146">
        <v>109.5</v>
      </c>
      <c r="T146">
        <v>0.376</v>
      </c>
      <c r="U146">
        <v>0.33300000000000002</v>
      </c>
      <c r="V146">
        <v>0.52800000000000002</v>
      </c>
      <c r="W146">
        <v>53.7</v>
      </c>
      <c r="X146">
        <v>53.4</v>
      </c>
      <c r="Y146">
        <v>9.3000000000000007</v>
      </c>
      <c r="Z146">
        <v>14.5</v>
      </c>
      <c r="AA146">
        <v>0.49</v>
      </c>
      <c r="AB146">
        <v>13.3</v>
      </c>
      <c r="AC146">
        <v>36.9</v>
      </c>
      <c r="AD146">
        <v>0.26500000000000001</v>
      </c>
    </row>
    <row r="147" spans="1:30" x14ac:dyDescent="0.25">
      <c r="A147">
        <v>58</v>
      </c>
      <c r="B147" t="s">
        <v>189</v>
      </c>
      <c r="C147">
        <v>30</v>
      </c>
      <c r="D147">
        <v>12</v>
      </c>
      <c r="E147">
        <v>18</v>
      </c>
      <c r="F147">
        <v>0.4</v>
      </c>
      <c r="G147">
        <v>-7.95</v>
      </c>
      <c r="H147">
        <v>0.01</v>
      </c>
      <c r="I147">
        <v>4</v>
      </c>
      <c r="J147">
        <v>14</v>
      </c>
      <c r="K147">
        <v>8</v>
      </c>
      <c r="L147">
        <v>7</v>
      </c>
      <c r="M147">
        <v>4</v>
      </c>
      <c r="N147">
        <v>10</v>
      </c>
      <c r="O147">
        <v>2553</v>
      </c>
      <c r="P147">
        <v>2584</v>
      </c>
      <c r="R147">
        <v>76.7</v>
      </c>
      <c r="S147">
        <v>110</v>
      </c>
      <c r="T147">
        <v>0.26</v>
      </c>
      <c r="U147">
        <v>0.53500000000000003</v>
      </c>
      <c r="V147">
        <v>0.56499999999999995</v>
      </c>
      <c r="W147">
        <v>47.7</v>
      </c>
      <c r="X147">
        <v>51.5</v>
      </c>
      <c r="Y147">
        <v>8.6999999999999993</v>
      </c>
      <c r="Z147">
        <v>10.6</v>
      </c>
      <c r="AA147">
        <v>0.53900000000000003</v>
      </c>
      <c r="AB147">
        <v>14.6</v>
      </c>
      <c r="AC147">
        <v>27</v>
      </c>
      <c r="AD147">
        <v>0.192</v>
      </c>
    </row>
    <row r="148" spans="1:30" x14ac:dyDescent="0.25">
      <c r="A148">
        <v>59</v>
      </c>
      <c r="B148" t="s">
        <v>190</v>
      </c>
      <c r="C148">
        <v>34</v>
      </c>
      <c r="D148">
        <v>20</v>
      </c>
      <c r="E148">
        <v>14</v>
      </c>
      <c r="F148">
        <v>0.58799999999999997</v>
      </c>
      <c r="G148">
        <v>13.88</v>
      </c>
      <c r="H148">
        <v>9.02</v>
      </c>
      <c r="I148">
        <v>9</v>
      </c>
      <c r="J148">
        <v>9</v>
      </c>
      <c r="K148">
        <v>14</v>
      </c>
      <c r="L148">
        <v>5</v>
      </c>
      <c r="M148">
        <v>4</v>
      </c>
      <c r="N148">
        <v>6</v>
      </c>
      <c r="O148">
        <v>2339</v>
      </c>
      <c r="P148">
        <v>2174</v>
      </c>
      <c r="R148">
        <v>67.3</v>
      </c>
      <c r="S148">
        <v>102.2</v>
      </c>
      <c r="T148">
        <v>0.33600000000000002</v>
      </c>
      <c r="U148">
        <v>0.35599999999999998</v>
      </c>
      <c r="V148">
        <v>0.54300000000000004</v>
      </c>
      <c r="W148">
        <v>52.5</v>
      </c>
      <c r="X148">
        <v>49.2</v>
      </c>
      <c r="Y148">
        <v>9.8000000000000007</v>
      </c>
      <c r="Z148">
        <v>13.7</v>
      </c>
      <c r="AA148">
        <v>0.50700000000000001</v>
      </c>
      <c r="AB148">
        <v>17.3</v>
      </c>
      <c r="AC148">
        <v>27.9</v>
      </c>
      <c r="AD148">
        <v>0.246</v>
      </c>
    </row>
    <row r="149" spans="1:30" x14ac:dyDescent="0.25">
      <c r="A149">
        <v>60</v>
      </c>
      <c r="B149" t="s">
        <v>191</v>
      </c>
      <c r="C149">
        <v>31</v>
      </c>
      <c r="D149">
        <v>10</v>
      </c>
      <c r="E149">
        <v>21</v>
      </c>
      <c r="F149">
        <v>0.32300000000000001</v>
      </c>
      <c r="G149">
        <v>-7.81</v>
      </c>
      <c r="H149">
        <v>-1.36</v>
      </c>
      <c r="I149">
        <v>5</v>
      </c>
      <c r="J149">
        <v>13</v>
      </c>
      <c r="K149">
        <v>8</v>
      </c>
      <c r="L149">
        <v>9</v>
      </c>
      <c r="M149">
        <v>2</v>
      </c>
      <c r="N149">
        <v>12</v>
      </c>
      <c r="O149">
        <v>2300</v>
      </c>
      <c r="P149">
        <v>2437</v>
      </c>
      <c r="R149">
        <v>71.400000000000006</v>
      </c>
      <c r="S149">
        <v>103.1</v>
      </c>
      <c r="T149">
        <v>0.31900000000000001</v>
      </c>
      <c r="U149">
        <v>0.44700000000000001</v>
      </c>
      <c r="V149">
        <v>0.54500000000000004</v>
      </c>
      <c r="W149">
        <v>47.5</v>
      </c>
      <c r="X149">
        <v>57.6</v>
      </c>
      <c r="Y149">
        <v>7.8</v>
      </c>
      <c r="Z149">
        <v>8.3000000000000007</v>
      </c>
      <c r="AA149">
        <v>0.51800000000000002</v>
      </c>
      <c r="AB149">
        <v>16.3</v>
      </c>
      <c r="AC149">
        <v>26.7</v>
      </c>
      <c r="AD149">
        <v>0.218</v>
      </c>
    </row>
    <row r="150" spans="1:30" x14ac:dyDescent="0.25">
      <c r="C150" t="s">
        <v>109</v>
      </c>
      <c r="I150" t="s">
        <v>110</v>
      </c>
      <c r="K150" t="s">
        <v>2</v>
      </c>
      <c r="M150" t="s">
        <v>3</v>
      </c>
      <c r="O150" t="s">
        <v>111</v>
      </c>
      <c r="R150" t="s">
        <v>494</v>
      </c>
    </row>
    <row r="151" spans="1:30" x14ac:dyDescent="0.25">
      <c r="A151" t="s">
        <v>55</v>
      </c>
      <c r="B151" t="s">
        <v>113</v>
      </c>
      <c r="C151" t="s">
        <v>51</v>
      </c>
      <c r="D151" t="s">
        <v>1</v>
      </c>
      <c r="E151" t="s">
        <v>0</v>
      </c>
      <c r="F151" t="s">
        <v>114</v>
      </c>
      <c r="G151" t="s">
        <v>70</v>
      </c>
      <c r="H151" t="s">
        <v>115</v>
      </c>
      <c r="I151" t="s">
        <v>1</v>
      </c>
      <c r="J151" t="s">
        <v>0</v>
      </c>
      <c r="K151" t="s">
        <v>1</v>
      </c>
      <c r="L151" t="s">
        <v>0</v>
      </c>
      <c r="M151" t="s">
        <v>1</v>
      </c>
      <c r="N151" t="s">
        <v>0</v>
      </c>
      <c r="O151" t="s">
        <v>116</v>
      </c>
      <c r="P151" t="s">
        <v>117</v>
      </c>
      <c r="R151" t="s">
        <v>84</v>
      </c>
      <c r="S151" t="s">
        <v>66</v>
      </c>
      <c r="T151" t="s">
        <v>59</v>
      </c>
      <c r="U151" t="s">
        <v>58</v>
      </c>
      <c r="V151" t="s">
        <v>57</v>
      </c>
      <c r="W151" t="s">
        <v>61</v>
      </c>
      <c r="X151" t="s">
        <v>62</v>
      </c>
      <c r="Y151" t="s">
        <v>63</v>
      </c>
      <c r="Z151" t="s">
        <v>64</v>
      </c>
      <c r="AA151" t="s">
        <v>495</v>
      </c>
      <c r="AB151" t="s">
        <v>65</v>
      </c>
      <c r="AC151" t="s">
        <v>60</v>
      </c>
      <c r="AD151" t="s">
        <v>496</v>
      </c>
    </row>
    <row r="152" spans="1:30" x14ac:dyDescent="0.25">
      <c r="A152">
        <v>61</v>
      </c>
      <c r="B152" t="s">
        <v>192</v>
      </c>
      <c r="C152">
        <v>34</v>
      </c>
      <c r="D152">
        <v>17</v>
      </c>
      <c r="E152">
        <v>17</v>
      </c>
      <c r="F152">
        <v>0.5</v>
      </c>
      <c r="G152">
        <v>-0.49</v>
      </c>
      <c r="H152">
        <v>-1.92</v>
      </c>
      <c r="I152">
        <v>9</v>
      </c>
      <c r="J152">
        <v>9</v>
      </c>
      <c r="K152">
        <v>10</v>
      </c>
      <c r="L152">
        <v>4</v>
      </c>
      <c r="M152">
        <v>6</v>
      </c>
      <c r="N152">
        <v>11</v>
      </c>
      <c r="O152">
        <v>2641</v>
      </c>
      <c r="P152">
        <v>2520</v>
      </c>
      <c r="R152">
        <v>71.2</v>
      </c>
      <c r="S152">
        <v>108.3</v>
      </c>
      <c r="T152">
        <v>0.39200000000000002</v>
      </c>
      <c r="U152">
        <v>0.38600000000000001</v>
      </c>
      <c r="V152">
        <v>0.56100000000000005</v>
      </c>
      <c r="W152">
        <v>52.8</v>
      </c>
      <c r="X152">
        <v>50.2</v>
      </c>
      <c r="Y152">
        <v>8.8000000000000007</v>
      </c>
      <c r="Z152">
        <v>7.4</v>
      </c>
      <c r="AA152">
        <v>0.52400000000000002</v>
      </c>
      <c r="AB152">
        <v>16.7</v>
      </c>
      <c r="AC152">
        <v>32.1</v>
      </c>
      <c r="AD152">
        <v>0.28100000000000003</v>
      </c>
    </row>
    <row r="153" spans="1:30" x14ac:dyDescent="0.25">
      <c r="A153">
        <v>62</v>
      </c>
      <c r="B153" t="s">
        <v>638</v>
      </c>
      <c r="C153">
        <v>35</v>
      </c>
      <c r="D153">
        <v>24</v>
      </c>
      <c r="E153">
        <v>11</v>
      </c>
      <c r="F153">
        <v>0.68600000000000005</v>
      </c>
      <c r="G153">
        <v>1.24</v>
      </c>
      <c r="H153">
        <v>-3.82</v>
      </c>
      <c r="I153">
        <v>13</v>
      </c>
      <c r="J153">
        <v>5</v>
      </c>
      <c r="K153">
        <v>15</v>
      </c>
      <c r="L153">
        <v>1</v>
      </c>
      <c r="M153">
        <v>9</v>
      </c>
      <c r="N153">
        <v>9</v>
      </c>
      <c r="O153">
        <v>2648</v>
      </c>
      <c r="P153">
        <v>2458</v>
      </c>
      <c r="R153">
        <v>67.8</v>
      </c>
      <c r="S153">
        <v>110.3</v>
      </c>
      <c r="T153">
        <v>0.28199999999999997</v>
      </c>
      <c r="U153">
        <v>0.40899999999999997</v>
      </c>
      <c r="V153">
        <v>0.58499999999999996</v>
      </c>
      <c r="W153">
        <v>52.8</v>
      </c>
      <c r="X153">
        <v>56.6</v>
      </c>
      <c r="Y153">
        <v>8.9</v>
      </c>
      <c r="Z153">
        <v>10</v>
      </c>
      <c r="AA153">
        <v>0.55900000000000005</v>
      </c>
      <c r="AB153">
        <v>16.8</v>
      </c>
      <c r="AC153">
        <v>29.2</v>
      </c>
      <c r="AD153">
        <v>0.21</v>
      </c>
    </row>
    <row r="154" spans="1:30" x14ac:dyDescent="0.25">
      <c r="A154">
        <v>63</v>
      </c>
      <c r="B154" t="s">
        <v>194</v>
      </c>
      <c r="C154">
        <v>33</v>
      </c>
      <c r="D154">
        <v>24</v>
      </c>
      <c r="E154">
        <v>9</v>
      </c>
      <c r="F154">
        <v>0.72699999999999998</v>
      </c>
      <c r="G154">
        <v>2.37</v>
      </c>
      <c r="H154">
        <v>-2.95</v>
      </c>
      <c r="I154">
        <v>12</v>
      </c>
      <c r="J154">
        <v>6</v>
      </c>
      <c r="K154">
        <v>13</v>
      </c>
      <c r="L154">
        <v>2</v>
      </c>
      <c r="M154">
        <v>8</v>
      </c>
      <c r="N154">
        <v>5</v>
      </c>
      <c r="O154">
        <v>2453</v>
      </c>
      <c r="P154">
        <v>2265</v>
      </c>
      <c r="R154">
        <v>66.3</v>
      </c>
      <c r="S154">
        <v>111.3</v>
      </c>
      <c r="T154">
        <v>0.33800000000000002</v>
      </c>
      <c r="U154">
        <v>0.36699999999999999</v>
      </c>
      <c r="V154">
        <v>0.58099999999999996</v>
      </c>
      <c r="W154">
        <v>50.4</v>
      </c>
      <c r="X154">
        <v>44.1</v>
      </c>
      <c r="Y154">
        <v>9.8000000000000007</v>
      </c>
      <c r="Z154">
        <v>7.3</v>
      </c>
      <c r="AA154">
        <v>0.54500000000000004</v>
      </c>
      <c r="AB154">
        <v>14.1</v>
      </c>
      <c r="AC154">
        <v>25.4</v>
      </c>
      <c r="AD154">
        <v>0.25900000000000001</v>
      </c>
    </row>
    <row r="155" spans="1:30" x14ac:dyDescent="0.25">
      <c r="A155">
        <v>64</v>
      </c>
      <c r="B155" t="s">
        <v>195</v>
      </c>
      <c r="C155">
        <v>32</v>
      </c>
      <c r="D155">
        <v>12</v>
      </c>
      <c r="E155">
        <v>20</v>
      </c>
      <c r="F155">
        <v>0.375</v>
      </c>
      <c r="G155">
        <v>-0.09</v>
      </c>
      <c r="H155">
        <v>1.43</v>
      </c>
      <c r="I155">
        <v>7</v>
      </c>
      <c r="J155">
        <v>11</v>
      </c>
      <c r="K155">
        <v>8</v>
      </c>
      <c r="L155">
        <v>9</v>
      </c>
      <c r="M155">
        <v>3</v>
      </c>
      <c r="N155">
        <v>8</v>
      </c>
      <c r="O155">
        <v>2393</v>
      </c>
      <c r="P155">
        <v>2406</v>
      </c>
      <c r="R155">
        <v>68.900000000000006</v>
      </c>
      <c r="S155">
        <v>108.1</v>
      </c>
      <c r="T155">
        <v>0.318</v>
      </c>
      <c r="U155">
        <v>0.39700000000000002</v>
      </c>
      <c r="V155">
        <v>0.57199999999999995</v>
      </c>
      <c r="W155">
        <v>49.8</v>
      </c>
      <c r="X155">
        <v>54.5</v>
      </c>
      <c r="Y155">
        <v>9</v>
      </c>
      <c r="Z155">
        <v>6.6</v>
      </c>
      <c r="AA155">
        <v>0.54800000000000004</v>
      </c>
      <c r="AB155">
        <v>15.1</v>
      </c>
      <c r="AC155">
        <v>24.5</v>
      </c>
      <c r="AD155">
        <v>0.221</v>
      </c>
    </row>
    <row r="156" spans="1:30" x14ac:dyDescent="0.25">
      <c r="A156">
        <v>65</v>
      </c>
      <c r="B156" t="s">
        <v>196</v>
      </c>
      <c r="C156">
        <v>36</v>
      </c>
      <c r="D156">
        <v>23</v>
      </c>
      <c r="E156">
        <v>13</v>
      </c>
      <c r="F156">
        <v>0.63900000000000001</v>
      </c>
      <c r="G156">
        <v>9.69</v>
      </c>
      <c r="H156">
        <v>3.61</v>
      </c>
      <c r="I156">
        <v>10</v>
      </c>
      <c r="J156">
        <v>8</v>
      </c>
      <c r="K156">
        <v>15</v>
      </c>
      <c r="L156">
        <v>2</v>
      </c>
      <c r="M156">
        <v>5</v>
      </c>
      <c r="N156">
        <v>9</v>
      </c>
      <c r="O156">
        <v>2648</v>
      </c>
      <c r="P156">
        <v>2429</v>
      </c>
      <c r="R156">
        <v>69.400000000000006</v>
      </c>
      <c r="S156">
        <v>105.6</v>
      </c>
      <c r="T156">
        <v>0.372</v>
      </c>
      <c r="U156">
        <v>0.34899999999999998</v>
      </c>
      <c r="V156">
        <v>0.55200000000000005</v>
      </c>
      <c r="W156">
        <v>54.5</v>
      </c>
      <c r="X156">
        <v>51.5</v>
      </c>
      <c r="Y156">
        <v>7.1</v>
      </c>
      <c r="Z156">
        <v>8.3000000000000007</v>
      </c>
      <c r="AA156">
        <v>0.51</v>
      </c>
      <c r="AB156">
        <v>16.7</v>
      </c>
      <c r="AC156">
        <v>30.7</v>
      </c>
      <c r="AD156">
        <v>0.28000000000000003</v>
      </c>
    </row>
    <row r="157" spans="1:30" x14ac:dyDescent="0.25">
      <c r="A157">
        <v>66</v>
      </c>
      <c r="B157" t="s">
        <v>197</v>
      </c>
      <c r="C157">
        <v>28</v>
      </c>
      <c r="D157">
        <v>10</v>
      </c>
      <c r="E157">
        <v>18</v>
      </c>
      <c r="F157">
        <v>0.35699999999999998</v>
      </c>
      <c r="G157">
        <v>-5.15</v>
      </c>
      <c r="H157">
        <v>-2.11</v>
      </c>
      <c r="I157">
        <v>5</v>
      </c>
      <c r="J157">
        <v>9</v>
      </c>
      <c r="K157">
        <v>5</v>
      </c>
      <c r="L157">
        <v>7</v>
      </c>
      <c r="M157">
        <v>4</v>
      </c>
      <c r="N157">
        <v>9</v>
      </c>
      <c r="O157">
        <v>2059</v>
      </c>
      <c r="P157">
        <v>2052</v>
      </c>
      <c r="R157">
        <v>69.400000000000006</v>
      </c>
      <c r="S157">
        <v>102.3</v>
      </c>
      <c r="T157">
        <v>0.22</v>
      </c>
      <c r="U157">
        <v>0.38100000000000001</v>
      </c>
      <c r="V157">
        <v>0.54200000000000004</v>
      </c>
      <c r="W157">
        <v>49.7</v>
      </c>
      <c r="X157">
        <v>56.9</v>
      </c>
      <c r="Y157">
        <v>10.8</v>
      </c>
      <c r="Z157">
        <v>8.3000000000000007</v>
      </c>
      <c r="AA157">
        <v>0.52100000000000002</v>
      </c>
      <c r="AB157">
        <v>16.100000000000001</v>
      </c>
      <c r="AC157">
        <v>25.6</v>
      </c>
      <c r="AD157">
        <v>0.155</v>
      </c>
    </row>
    <row r="158" spans="1:30" x14ac:dyDescent="0.25">
      <c r="A158">
        <v>67</v>
      </c>
      <c r="B158" t="s">
        <v>198</v>
      </c>
      <c r="C158">
        <v>33</v>
      </c>
      <c r="D158">
        <v>16</v>
      </c>
      <c r="E158">
        <v>17</v>
      </c>
      <c r="F158">
        <v>0.48499999999999999</v>
      </c>
      <c r="G158">
        <v>6.81</v>
      </c>
      <c r="H158">
        <v>4.32</v>
      </c>
      <c r="I158">
        <v>6</v>
      </c>
      <c r="J158">
        <v>12</v>
      </c>
      <c r="K158">
        <v>13</v>
      </c>
      <c r="L158">
        <v>5</v>
      </c>
      <c r="M158">
        <v>1</v>
      </c>
      <c r="N158">
        <v>8</v>
      </c>
      <c r="O158">
        <v>2436</v>
      </c>
      <c r="P158">
        <v>2354</v>
      </c>
      <c r="R158">
        <v>69.7</v>
      </c>
      <c r="S158">
        <v>105.5</v>
      </c>
      <c r="T158">
        <v>0.32700000000000001</v>
      </c>
      <c r="U158">
        <v>0.374</v>
      </c>
      <c r="V158">
        <v>0.53800000000000003</v>
      </c>
      <c r="W158">
        <v>50.7</v>
      </c>
      <c r="X158">
        <v>48.3</v>
      </c>
      <c r="Y158">
        <v>8.6999999999999993</v>
      </c>
      <c r="Z158">
        <v>11.9</v>
      </c>
      <c r="AA158">
        <v>0.51</v>
      </c>
      <c r="AB158">
        <v>15.9</v>
      </c>
      <c r="AC158">
        <v>32.299999999999997</v>
      </c>
      <c r="AD158">
        <v>0.223</v>
      </c>
    </row>
    <row r="159" spans="1:30" x14ac:dyDescent="0.25">
      <c r="A159">
        <v>68</v>
      </c>
      <c r="B159" t="s">
        <v>199</v>
      </c>
      <c r="C159">
        <v>33</v>
      </c>
      <c r="D159">
        <v>8</v>
      </c>
      <c r="E159">
        <v>25</v>
      </c>
      <c r="F159">
        <v>0.24199999999999999</v>
      </c>
      <c r="G159">
        <v>-18.89</v>
      </c>
      <c r="H159">
        <v>-7.1</v>
      </c>
      <c r="I159">
        <v>7</v>
      </c>
      <c r="J159">
        <v>9</v>
      </c>
      <c r="K159">
        <v>3</v>
      </c>
      <c r="L159">
        <v>7</v>
      </c>
      <c r="M159">
        <v>4</v>
      </c>
      <c r="N159">
        <v>16</v>
      </c>
      <c r="O159">
        <v>2118</v>
      </c>
      <c r="P159">
        <v>2507</v>
      </c>
      <c r="R159">
        <v>71.900000000000006</v>
      </c>
      <c r="S159">
        <v>88.5</v>
      </c>
      <c r="T159">
        <v>0.377</v>
      </c>
      <c r="U159">
        <v>0.46</v>
      </c>
      <c r="V159">
        <v>0.49199999999999999</v>
      </c>
      <c r="W159">
        <v>48.8</v>
      </c>
      <c r="X159">
        <v>45.9</v>
      </c>
      <c r="Y159">
        <v>7.1</v>
      </c>
      <c r="Z159">
        <v>9.5</v>
      </c>
      <c r="AA159">
        <v>0.45400000000000001</v>
      </c>
      <c r="AB159">
        <v>20.5</v>
      </c>
      <c r="AC159">
        <v>25.5</v>
      </c>
      <c r="AD159">
        <v>0.251</v>
      </c>
    </row>
    <row r="160" spans="1:30" x14ac:dyDescent="0.25">
      <c r="A160">
        <v>69</v>
      </c>
      <c r="B160" t="s">
        <v>200</v>
      </c>
      <c r="C160">
        <v>31</v>
      </c>
      <c r="D160">
        <v>15</v>
      </c>
      <c r="E160">
        <v>16</v>
      </c>
      <c r="F160">
        <v>0.48399999999999999</v>
      </c>
      <c r="G160">
        <v>-6.1</v>
      </c>
      <c r="H160">
        <v>-1.99</v>
      </c>
      <c r="I160">
        <v>7</v>
      </c>
      <c r="J160">
        <v>7</v>
      </c>
      <c r="K160">
        <v>9</v>
      </c>
      <c r="L160">
        <v>4</v>
      </c>
      <c r="M160">
        <v>6</v>
      </c>
      <c r="N160">
        <v>12</v>
      </c>
      <c r="O160">
        <v>2149</v>
      </c>
      <c r="P160">
        <v>2211</v>
      </c>
      <c r="R160">
        <v>69.599999999999994</v>
      </c>
      <c r="S160">
        <v>97.9</v>
      </c>
      <c r="T160">
        <v>0.32300000000000001</v>
      </c>
      <c r="U160">
        <v>0.42899999999999999</v>
      </c>
      <c r="V160">
        <v>0.54600000000000004</v>
      </c>
      <c r="W160">
        <v>46.7</v>
      </c>
      <c r="X160">
        <v>60.1</v>
      </c>
      <c r="Y160">
        <v>8.1999999999999993</v>
      </c>
      <c r="Z160">
        <v>8.6</v>
      </c>
      <c r="AA160">
        <v>0.51300000000000001</v>
      </c>
      <c r="AB160">
        <v>17.399999999999999</v>
      </c>
      <c r="AC160">
        <v>18.3</v>
      </c>
      <c r="AD160">
        <v>0.23300000000000001</v>
      </c>
    </row>
    <row r="161" spans="1:30" x14ac:dyDescent="0.25">
      <c r="A161">
        <v>70</v>
      </c>
      <c r="B161" t="s">
        <v>201</v>
      </c>
      <c r="C161">
        <v>35</v>
      </c>
      <c r="D161">
        <v>20</v>
      </c>
      <c r="E161">
        <v>15</v>
      </c>
      <c r="F161">
        <v>0.57099999999999995</v>
      </c>
      <c r="G161">
        <v>12.09</v>
      </c>
      <c r="H161">
        <v>8.68</v>
      </c>
      <c r="I161">
        <v>9</v>
      </c>
      <c r="J161">
        <v>9</v>
      </c>
      <c r="K161">
        <v>13</v>
      </c>
      <c r="L161">
        <v>6</v>
      </c>
      <c r="M161">
        <v>4</v>
      </c>
      <c r="N161">
        <v>8</v>
      </c>
      <c r="O161">
        <v>2727</v>
      </c>
      <c r="P161">
        <v>2561</v>
      </c>
      <c r="R161">
        <v>70.2</v>
      </c>
      <c r="S161">
        <v>109.4</v>
      </c>
      <c r="T161">
        <v>0.28499999999999998</v>
      </c>
      <c r="U161">
        <v>0.47099999999999997</v>
      </c>
      <c r="V161">
        <v>0.58799999999999997</v>
      </c>
      <c r="W161">
        <v>50.1</v>
      </c>
      <c r="X161">
        <v>57</v>
      </c>
      <c r="Y161">
        <v>9.5</v>
      </c>
      <c r="Z161">
        <v>7.3</v>
      </c>
      <c r="AA161">
        <v>0.56999999999999995</v>
      </c>
      <c r="AB161">
        <v>16.7</v>
      </c>
      <c r="AC161">
        <v>24.9</v>
      </c>
      <c r="AD161">
        <v>0.193</v>
      </c>
    </row>
    <row r="162" spans="1:30" x14ac:dyDescent="0.25">
      <c r="A162">
        <v>71</v>
      </c>
      <c r="B162" t="s">
        <v>202</v>
      </c>
      <c r="C162">
        <v>30</v>
      </c>
      <c r="D162">
        <v>11</v>
      </c>
      <c r="E162">
        <v>19</v>
      </c>
      <c r="F162">
        <v>0.36699999999999999</v>
      </c>
      <c r="G162">
        <v>-5.73</v>
      </c>
      <c r="H162">
        <v>-2.98</v>
      </c>
      <c r="I162">
        <v>2</v>
      </c>
      <c r="J162">
        <v>12</v>
      </c>
      <c r="K162">
        <v>8</v>
      </c>
      <c r="L162">
        <v>6</v>
      </c>
      <c r="M162">
        <v>2</v>
      </c>
      <c r="N162">
        <v>12</v>
      </c>
      <c r="O162">
        <v>2160</v>
      </c>
      <c r="P162">
        <v>2116</v>
      </c>
      <c r="R162">
        <v>68.3</v>
      </c>
      <c r="S162">
        <v>104.6</v>
      </c>
      <c r="T162">
        <v>0.249</v>
      </c>
      <c r="U162">
        <v>0.41099999999999998</v>
      </c>
      <c r="V162">
        <v>0.55300000000000005</v>
      </c>
      <c r="W162">
        <v>50.3</v>
      </c>
      <c r="X162">
        <v>52.5</v>
      </c>
      <c r="Y162">
        <v>7.7</v>
      </c>
      <c r="Z162">
        <v>8.5</v>
      </c>
      <c r="AA162">
        <v>0.52800000000000002</v>
      </c>
      <c r="AB162">
        <v>15.6</v>
      </c>
      <c r="AC162">
        <v>24.3</v>
      </c>
      <c r="AD162">
        <v>0.18</v>
      </c>
    </row>
    <row r="163" spans="1:30" x14ac:dyDescent="0.25">
      <c r="A163">
        <v>72</v>
      </c>
      <c r="B163" t="s">
        <v>203</v>
      </c>
      <c r="C163">
        <v>34</v>
      </c>
      <c r="D163">
        <v>24</v>
      </c>
      <c r="E163">
        <v>10</v>
      </c>
      <c r="F163">
        <v>0.70599999999999996</v>
      </c>
      <c r="G163">
        <v>6.41</v>
      </c>
      <c r="H163">
        <v>1.98</v>
      </c>
      <c r="I163">
        <v>14</v>
      </c>
      <c r="J163">
        <v>4</v>
      </c>
      <c r="K163">
        <v>14</v>
      </c>
      <c r="L163">
        <v>2</v>
      </c>
      <c r="M163">
        <v>7</v>
      </c>
      <c r="N163">
        <v>5</v>
      </c>
      <c r="O163">
        <v>2409</v>
      </c>
      <c r="P163">
        <v>2229</v>
      </c>
      <c r="R163">
        <v>66.099999999999994</v>
      </c>
      <c r="S163">
        <v>106.8</v>
      </c>
      <c r="T163">
        <v>0.27700000000000002</v>
      </c>
      <c r="U163">
        <v>0.46600000000000003</v>
      </c>
      <c r="V163">
        <v>0.56200000000000006</v>
      </c>
      <c r="W163">
        <v>50.9</v>
      </c>
      <c r="X163">
        <v>58.6</v>
      </c>
      <c r="Y163">
        <v>7.8</v>
      </c>
      <c r="Z163">
        <v>7.7</v>
      </c>
      <c r="AA163">
        <v>0.53200000000000003</v>
      </c>
      <c r="AB163">
        <v>15</v>
      </c>
      <c r="AC163">
        <v>23.8</v>
      </c>
      <c r="AD163">
        <v>0.20799999999999999</v>
      </c>
    </row>
    <row r="164" spans="1:30" x14ac:dyDescent="0.25">
      <c r="A164">
        <v>73</v>
      </c>
      <c r="B164" t="s">
        <v>204</v>
      </c>
      <c r="C164">
        <v>33</v>
      </c>
      <c r="D164">
        <v>21</v>
      </c>
      <c r="E164">
        <v>12</v>
      </c>
      <c r="F164">
        <v>0.63600000000000001</v>
      </c>
      <c r="G164">
        <v>9.68</v>
      </c>
      <c r="H164">
        <v>2.93</v>
      </c>
      <c r="I164">
        <v>13</v>
      </c>
      <c r="J164">
        <v>5</v>
      </c>
      <c r="K164">
        <v>13</v>
      </c>
      <c r="L164">
        <v>4</v>
      </c>
      <c r="M164">
        <v>7</v>
      </c>
      <c r="N164">
        <v>4</v>
      </c>
      <c r="O164">
        <v>2406</v>
      </c>
      <c r="P164">
        <v>2183</v>
      </c>
      <c r="R164">
        <v>66.2</v>
      </c>
      <c r="S164">
        <v>108.9</v>
      </c>
      <c r="T164">
        <v>0.32100000000000001</v>
      </c>
      <c r="U164">
        <v>0.34499999999999997</v>
      </c>
      <c r="V164">
        <v>0.58299999999999996</v>
      </c>
      <c r="W164">
        <v>52</v>
      </c>
      <c r="X164">
        <v>60</v>
      </c>
      <c r="Y164">
        <v>7.4</v>
      </c>
      <c r="Z164">
        <v>7</v>
      </c>
      <c r="AA164">
        <v>0.56100000000000005</v>
      </c>
      <c r="AB164">
        <v>16.7</v>
      </c>
      <c r="AC164">
        <v>26.4</v>
      </c>
      <c r="AD164">
        <v>0.222</v>
      </c>
    </row>
    <row r="165" spans="1:30" x14ac:dyDescent="0.25">
      <c r="A165">
        <v>74</v>
      </c>
      <c r="B165" t="s">
        <v>205</v>
      </c>
      <c r="C165">
        <v>31</v>
      </c>
      <c r="D165">
        <v>6</v>
      </c>
      <c r="E165">
        <v>25</v>
      </c>
      <c r="F165">
        <v>0.19400000000000001</v>
      </c>
      <c r="G165">
        <v>-26.81</v>
      </c>
      <c r="H165">
        <v>-10.119999999999999</v>
      </c>
      <c r="I165">
        <v>2</v>
      </c>
      <c r="J165">
        <v>14</v>
      </c>
      <c r="K165">
        <v>3</v>
      </c>
      <c r="L165">
        <v>9</v>
      </c>
      <c r="M165">
        <v>2</v>
      </c>
      <c r="N165">
        <v>15</v>
      </c>
      <c r="O165">
        <v>1956</v>
      </c>
      <c r="P165">
        <v>2371</v>
      </c>
      <c r="R165">
        <v>72.599999999999994</v>
      </c>
      <c r="S165">
        <v>86.9</v>
      </c>
      <c r="T165">
        <v>0.249</v>
      </c>
      <c r="U165">
        <v>0.40200000000000002</v>
      </c>
      <c r="V165">
        <v>0.44600000000000001</v>
      </c>
      <c r="W165">
        <v>46.7</v>
      </c>
      <c r="X165">
        <v>47.9</v>
      </c>
      <c r="Y165">
        <v>9.5</v>
      </c>
      <c r="Z165">
        <v>5.9</v>
      </c>
      <c r="AA165">
        <v>0.41399999999999998</v>
      </c>
      <c r="AB165">
        <v>16.5</v>
      </c>
      <c r="AC165">
        <v>28.1</v>
      </c>
      <c r="AD165">
        <v>0.16900000000000001</v>
      </c>
    </row>
    <row r="166" spans="1:30" x14ac:dyDescent="0.25">
      <c r="A166">
        <v>75</v>
      </c>
      <c r="B166" t="s">
        <v>206</v>
      </c>
      <c r="C166">
        <v>33</v>
      </c>
      <c r="D166">
        <v>17</v>
      </c>
      <c r="E166">
        <v>16</v>
      </c>
      <c r="F166">
        <v>0.51500000000000001</v>
      </c>
      <c r="G166">
        <v>-7.9</v>
      </c>
      <c r="H166">
        <v>-4.8</v>
      </c>
      <c r="I166">
        <v>8</v>
      </c>
      <c r="J166">
        <v>10</v>
      </c>
      <c r="K166">
        <v>9</v>
      </c>
      <c r="L166">
        <v>7</v>
      </c>
      <c r="M166">
        <v>7</v>
      </c>
      <c r="N166">
        <v>8</v>
      </c>
      <c r="O166">
        <v>2352</v>
      </c>
      <c r="P166">
        <v>2380</v>
      </c>
      <c r="R166">
        <v>64.7</v>
      </c>
      <c r="S166">
        <v>106.9</v>
      </c>
      <c r="T166">
        <v>0.312</v>
      </c>
      <c r="U166">
        <v>0.41299999999999998</v>
      </c>
      <c r="V166">
        <v>0.56699999999999995</v>
      </c>
      <c r="W166">
        <v>48.8</v>
      </c>
      <c r="X166">
        <v>51.2</v>
      </c>
      <c r="Y166">
        <v>6.8</v>
      </c>
      <c r="Z166">
        <v>6.5</v>
      </c>
      <c r="AA166">
        <v>0.53700000000000003</v>
      </c>
      <c r="AB166">
        <v>15.4</v>
      </c>
      <c r="AC166">
        <v>23.8</v>
      </c>
      <c r="AD166">
        <v>0.22700000000000001</v>
      </c>
    </row>
    <row r="167" spans="1:30" x14ac:dyDescent="0.25">
      <c r="A167">
        <v>76</v>
      </c>
      <c r="B167" t="s">
        <v>80</v>
      </c>
      <c r="C167">
        <v>30</v>
      </c>
      <c r="D167">
        <v>8</v>
      </c>
      <c r="E167">
        <v>22</v>
      </c>
      <c r="F167">
        <v>0.26700000000000002</v>
      </c>
      <c r="G167">
        <v>-11.82</v>
      </c>
      <c r="H167">
        <v>-2.95</v>
      </c>
      <c r="I167">
        <v>3</v>
      </c>
      <c r="J167">
        <v>13</v>
      </c>
      <c r="K167">
        <v>6</v>
      </c>
      <c r="L167">
        <v>7</v>
      </c>
      <c r="M167">
        <v>1</v>
      </c>
      <c r="N167">
        <v>14</v>
      </c>
      <c r="O167">
        <v>2086</v>
      </c>
      <c r="P167">
        <v>2319</v>
      </c>
      <c r="R167">
        <v>69.099999999999994</v>
      </c>
      <c r="S167">
        <v>100.3</v>
      </c>
      <c r="T167">
        <v>0.26700000000000002</v>
      </c>
      <c r="U167">
        <v>0.36099999999999999</v>
      </c>
      <c r="V167">
        <v>0.53700000000000003</v>
      </c>
      <c r="W167">
        <v>51.5</v>
      </c>
      <c r="X167">
        <v>46.9</v>
      </c>
      <c r="Y167">
        <v>6.8</v>
      </c>
      <c r="Z167">
        <v>7.9</v>
      </c>
      <c r="AA167">
        <v>0.504</v>
      </c>
      <c r="AB167">
        <v>17.399999999999999</v>
      </c>
      <c r="AC167">
        <v>26.7</v>
      </c>
      <c r="AD167">
        <v>0.20300000000000001</v>
      </c>
    </row>
    <row r="168" spans="1:30" x14ac:dyDescent="0.25">
      <c r="A168">
        <v>77</v>
      </c>
      <c r="B168" t="s">
        <v>207</v>
      </c>
      <c r="C168">
        <v>33</v>
      </c>
      <c r="D168">
        <v>18</v>
      </c>
      <c r="E168">
        <v>15</v>
      </c>
      <c r="F168">
        <v>0.54500000000000004</v>
      </c>
      <c r="G168">
        <v>6.36</v>
      </c>
      <c r="H168">
        <v>3.94</v>
      </c>
      <c r="I168">
        <v>7</v>
      </c>
      <c r="J168">
        <v>11</v>
      </c>
      <c r="K168">
        <v>15</v>
      </c>
      <c r="L168">
        <v>6</v>
      </c>
      <c r="M168">
        <v>3</v>
      </c>
      <c r="N168">
        <v>8</v>
      </c>
      <c r="O168">
        <v>2595</v>
      </c>
      <c r="P168">
        <v>2515</v>
      </c>
      <c r="R168">
        <v>71.599999999999994</v>
      </c>
      <c r="S168">
        <v>109.5</v>
      </c>
      <c r="T168">
        <v>0.35</v>
      </c>
      <c r="U168">
        <v>0.32900000000000001</v>
      </c>
      <c r="V168">
        <v>0.56699999999999995</v>
      </c>
      <c r="W168">
        <v>54.5</v>
      </c>
      <c r="X168">
        <v>51.3</v>
      </c>
      <c r="Y168">
        <v>8.8000000000000007</v>
      </c>
      <c r="Z168">
        <v>9.1999999999999993</v>
      </c>
      <c r="AA168">
        <v>0.53300000000000003</v>
      </c>
      <c r="AB168">
        <v>16.5</v>
      </c>
      <c r="AC168">
        <v>32.799999999999997</v>
      </c>
      <c r="AD168">
        <v>0.255</v>
      </c>
    </row>
    <row r="169" spans="1:30" x14ac:dyDescent="0.25">
      <c r="A169">
        <v>78</v>
      </c>
      <c r="B169" t="s">
        <v>208</v>
      </c>
      <c r="C169">
        <v>31</v>
      </c>
      <c r="D169">
        <v>11</v>
      </c>
      <c r="E169">
        <v>20</v>
      </c>
      <c r="F169">
        <v>0.35499999999999998</v>
      </c>
      <c r="G169">
        <v>-6.18</v>
      </c>
      <c r="H169">
        <v>-0.22</v>
      </c>
      <c r="I169">
        <v>8</v>
      </c>
      <c r="J169">
        <v>10</v>
      </c>
      <c r="K169">
        <v>6</v>
      </c>
      <c r="L169">
        <v>6</v>
      </c>
      <c r="M169">
        <v>4</v>
      </c>
      <c r="N169">
        <v>14</v>
      </c>
      <c r="O169">
        <v>2279</v>
      </c>
      <c r="P169">
        <v>2464</v>
      </c>
      <c r="R169">
        <v>70.400000000000006</v>
      </c>
      <c r="S169">
        <v>104.3</v>
      </c>
      <c r="T169">
        <v>0.31</v>
      </c>
      <c r="U169">
        <v>0.44</v>
      </c>
      <c r="V169">
        <v>0.53</v>
      </c>
      <c r="W169">
        <v>45.7</v>
      </c>
      <c r="X169">
        <v>40.700000000000003</v>
      </c>
      <c r="Y169">
        <v>10.9</v>
      </c>
      <c r="Z169">
        <v>7</v>
      </c>
      <c r="AA169">
        <v>0.497</v>
      </c>
      <c r="AB169">
        <v>14.2</v>
      </c>
      <c r="AC169">
        <v>28.8</v>
      </c>
      <c r="AD169">
        <v>0.222</v>
      </c>
    </row>
    <row r="170" spans="1:30" x14ac:dyDescent="0.25">
      <c r="A170">
        <v>79</v>
      </c>
      <c r="B170" t="s">
        <v>209</v>
      </c>
      <c r="C170">
        <v>34</v>
      </c>
      <c r="D170">
        <v>24</v>
      </c>
      <c r="E170">
        <v>10</v>
      </c>
      <c r="F170">
        <v>0.70599999999999996</v>
      </c>
      <c r="G170">
        <v>2.56</v>
      </c>
      <c r="H170">
        <v>-0.63</v>
      </c>
      <c r="I170">
        <v>12</v>
      </c>
      <c r="J170">
        <v>6</v>
      </c>
      <c r="K170">
        <v>13</v>
      </c>
      <c r="L170">
        <v>2</v>
      </c>
      <c r="M170">
        <v>7</v>
      </c>
      <c r="N170">
        <v>6</v>
      </c>
      <c r="O170">
        <v>2563</v>
      </c>
      <c r="P170">
        <v>2387</v>
      </c>
      <c r="R170">
        <v>69.599999999999994</v>
      </c>
      <c r="S170">
        <v>106.3</v>
      </c>
      <c r="T170">
        <v>0.318</v>
      </c>
      <c r="U170">
        <v>0.39800000000000002</v>
      </c>
      <c r="V170">
        <v>0.57299999999999995</v>
      </c>
      <c r="W170">
        <v>51.1</v>
      </c>
      <c r="X170">
        <v>57</v>
      </c>
      <c r="Y170">
        <v>7.5</v>
      </c>
      <c r="Z170">
        <v>10</v>
      </c>
      <c r="AA170">
        <v>0.53900000000000003</v>
      </c>
      <c r="AB170">
        <v>16.7</v>
      </c>
      <c r="AC170">
        <v>24.9</v>
      </c>
      <c r="AD170">
        <v>0.24099999999999999</v>
      </c>
    </row>
    <row r="171" spans="1:30" x14ac:dyDescent="0.25">
      <c r="A171">
        <v>80</v>
      </c>
      <c r="B171" t="s">
        <v>210</v>
      </c>
      <c r="C171">
        <v>32</v>
      </c>
      <c r="D171">
        <v>13</v>
      </c>
      <c r="E171">
        <v>19</v>
      </c>
      <c r="F171">
        <v>0.40600000000000003</v>
      </c>
      <c r="G171">
        <v>-7.01</v>
      </c>
      <c r="H171">
        <v>-2.91</v>
      </c>
      <c r="I171">
        <v>7</v>
      </c>
      <c r="J171">
        <v>11</v>
      </c>
      <c r="K171">
        <v>9</v>
      </c>
      <c r="L171">
        <v>7</v>
      </c>
      <c r="M171">
        <v>3</v>
      </c>
      <c r="N171">
        <v>11</v>
      </c>
      <c r="O171">
        <v>2425</v>
      </c>
      <c r="P171">
        <v>2475</v>
      </c>
      <c r="R171">
        <v>70</v>
      </c>
      <c r="S171">
        <v>108.3</v>
      </c>
      <c r="T171">
        <v>0.307</v>
      </c>
      <c r="U171">
        <v>0.35199999999999998</v>
      </c>
      <c r="V171">
        <v>0.55700000000000005</v>
      </c>
      <c r="W171">
        <v>51.9</v>
      </c>
      <c r="X171">
        <v>53.1</v>
      </c>
      <c r="Y171">
        <v>6.4</v>
      </c>
      <c r="Z171">
        <v>4.9000000000000004</v>
      </c>
      <c r="AA171">
        <v>0.52200000000000002</v>
      </c>
      <c r="AB171">
        <v>14.8</v>
      </c>
      <c r="AC171">
        <v>29</v>
      </c>
      <c r="AD171">
        <v>0.23200000000000001</v>
      </c>
    </row>
    <row r="172" spans="1:30" x14ac:dyDescent="0.25">
      <c r="C172" t="s">
        <v>109</v>
      </c>
      <c r="I172" t="s">
        <v>110</v>
      </c>
      <c r="K172" t="s">
        <v>2</v>
      </c>
      <c r="M172" t="s">
        <v>3</v>
      </c>
      <c r="O172" t="s">
        <v>111</v>
      </c>
      <c r="R172" t="s">
        <v>494</v>
      </c>
    </row>
    <row r="173" spans="1:30" x14ac:dyDescent="0.25">
      <c r="A173" t="s">
        <v>55</v>
      </c>
      <c r="B173" t="s">
        <v>113</v>
      </c>
      <c r="C173" t="s">
        <v>51</v>
      </c>
      <c r="D173" t="s">
        <v>1</v>
      </c>
      <c r="E173" t="s">
        <v>0</v>
      </c>
      <c r="F173" t="s">
        <v>114</v>
      </c>
      <c r="G173" t="s">
        <v>70</v>
      </c>
      <c r="H173" t="s">
        <v>115</v>
      </c>
      <c r="I173" t="s">
        <v>1</v>
      </c>
      <c r="J173" t="s">
        <v>0</v>
      </c>
      <c r="K173" t="s">
        <v>1</v>
      </c>
      <c r="L173" t="s">
        <v>0</v>
      </c>
      <c r="M173" t="s">
        <v>1</v>
      </c>
      <c r="N173" t="s">
        <v>0</v>
      </c>
      <c r="O173" t="s">
        <v>116</v>
      </c>
      <c r="P173" t="s">
        <v>117</v>
      </c>
      <c r="R173" t="s">
        <v>84</v>
      </c>
      <c r="S173" t="s">
        <v>66</v>
      </c>
      <c r="T173" t="s">
        <v>59</v>
      </c>
      <c r="U173" t="s">
        <v>58</v>
      </c>
      <c r="V173" t="s">
        <v>57</v>
      </c>
      <c r="W173" t="s">
        <v>61</v>
      </c>
      <c r="X173" t="s">
        <v>62</v>
      </c>
      <c r="Y173" t="s">
        <v>63</v>
      </c>
      <c r="Z173" t="s">
        <v>64</v>
      </c>
      <c r="AA173" t="s">
        <v>495</v>
      </c>
      <c r="AB173" t="s">
        <v>65</v>
      </c>
      <c r="AC173" t="s">
        <v>60</v>
      </c>
      <c r="AD173" t="s">
        <v>496</v>
      </c>
    </row>
    <row r="174" spans="1:30" x14ac:dyDescent="0.25">
      <c r="A174">
        <v>81</v>
      </c>
      <c r="B174" t="s">
        <v>639</v>
      </c>
      <c r="C174">
        <v>38</v>
      </c>
      <c r="D174">
        <v>32</v>
      </c>
      <c r="E174">
        <v>6</v>
      </c>
      <c r="F174">
        <v>0.84199999999999997</v>
      </c>
      <c r="G174">
        <v>26.92</v>
      </c>
      <c r="H174">
        <v>12</v>
      </c>
      <c r="I174">
        <v>14</v>
      </c>
      <c r="J174">
        <v>4</v>
      </c>
      <c r="K174">
        <v>15</v>
      </c>
      <c r="L174">
        <v>2</v>
      </c>
      <c r="M174">
        <v>7</v>
      </c>
      <c r="N174">
        <v>2</v>
      </c>
      <c r="O174">
        <v>3143</v>
      </c>
      <c r="P174">
        <v>2576</v>
      </c>
      <c r="R174">
        <v>73.2</v>
      </c>
      <c r="S174">
        <v>112.6</v>
      </c>
      <c r="T174">
        <v>0.33200000000000002</v>
      </c>
      <c r="U174">
        <v>0.373</v>
      </c>
      <c r="V174">
        <v>0.56100000000000005</v>
      </c>
      <c r="W174">
        <v>53.8</v>
      </c>
      <c r="X174">
        <v>52.4</v>
      </c>
      <c r="Y174">
        <v>12.4</v>
      </c>
      <c r="Z174">
        <v>16.399999999999999</v>
      </c>
      <c r="AA174">
        <v>0.53600000000000003</v>
      </c>
      <c r="AB174">
        <v>14.8</v>
      </c>
      <c r="AC174">
        <v>35.299999999999997</v>
      </c>
      <c r="AD174">
        <v>0.22800000000000001</v>
      </c>
    </row>
    <row r="175" spans="1:30" x14ac:dyDescent="0.25">
      <c r="A175">
        <v>82</v>
      </c>
      <c r="B175" t="s">
        <v>212</v>
      </c>
      <c r="C175">
        <v>32</v>
      </c>
      <c r="D175">
        <v>19</v>
      </c>
      <c r="E175">
        <v>13</v>
      </c>
      <c r="F175">
        <v>0.59399999999999997</v>
      </c>
      <c r="G175">
        <v>0.54</v>
      </c>
      <c r="H175">
        <v>-0.62</v>
      </c>
      <c r="I175">
        <v>10</v>
      </c>
      <c r="J175">
        <v>8</v>
      </c>
      <c r="K175">
        <v>14</v>
      </c>
      <c r="L175">
        <v>4</v>
      </c>
      <c r="M175">
        <v>4</v>
      </c>
      <c r="N175">
        <v>6</v>
      </c>
      <c r="O175">
        <v>2351</v>
      </c>
      <c r="P175">
        <v>2314</v>
      </c>
      <c r="R175">
        <v>70.5</v>
      </c>
      <c r="S175">
        <v>103</v>
      </c>
      <c r="T175">
        <v>0.35</v>
      </c>
      <c r="U175">
        <v>0.44400000000000001</v>
      </c>
      <c r="V175">
        <v>0.53200000000000003</v>
      </c>
      <c r="W175">
        <v>48.2</v>
      </c>
      <c r="X175">
        <v>54.7</v>
      </c>
      <c r="Y175">
        <v>11</v>
      </c>
      <c r="Z175">
        <v>12.1</v>
      </c>
      <c r="AA175">
        <v>0.499</v>
      </c>
      <c r="AB175">
        <v>16.899999999999999</v>
      </c>
      <c r="AC175">
        <v>31.6</v>
      </c>
      <c r="AD175">
        <v>0.24299999999999999</v>
      </c>
    </row>
    <row r="176" spans="1:30" x14ac:dyDescent="0.25">
      <c r="A176">
        <v>83</v>
      </c>
      <c r="B176" t="s">
        <v>213</v>
      </c>
      <c r="C176">
        <v>31</v>
      </c>
      <c r="D176">
        <v>10</v>
      </c>
      <c r="E176">
        <v>21</v>
      </c>
      <c r="F176">
        <v>0.32300000000000001</v>
      </c>
      <c r="G176">
        <v>-5.5</v>
      </c>
      <c r="H176">
        <v>1.31</v>
      </c>
      <c r="I176">
        <v>3</v>
      </c>
      <c r="J176">
        <v>15</v>
      </c>
      <c r="K176">
        <v>8</v>
      </c>
      <c r="L176">
        <v>9</v>
      </c>
      <c r="M176">
        <v>1</v>
      </c>
      <c r="N176">
        <v>11</v>
      </c>
      <c r="O176">
        <v>2088</v>
      </c>
      <c r="P176">
        <v>2299</v>
      </c>
      <c r="R176">
        <v>69.900000000000006</v>
      </c>
      <c r="S176">
        <v>95.2</v>
      </c>
      <c r="T176">
        <v>0.35599999999999998</v>
      </c>
      <c r="U176">
        <v>0.30399999999999999</v>
      </c>
      <c r="V176">
        <v>0.499</v>
      </c>
      <c r="W176">
        <v>47.9</v>
      </c>
      <c r="X176">
        <v>51</v>
      </c>
      <c r="Y176">
        <v>10.199999999999999</v>
      </c>
      <c r="Z176">
        <v>10</v>
      </c>
      <c r="AA176">
        <v>0.46100000000000002</v>
      </c>
      <c r="AB176">
        <v>16.600000000000001</v>
      </c>
      <c r="AC176">
        <v>27.9</v>
      </c>
      <c r="AD176">
        <v>0.24299999999999999</v>
      </c>
    </row>
    <row r="177" spans="1:30" x14ac:dyDescent="0.25">
      <c r="A177">
        <v>84</v>
      </c>
      <c r="B177" t="s">
        <v>214</v>
      </c>
      <c r="C177">
        <v>34</v>
      </c>
      <c r="D177">
        <v>24</v>
      </c>
      <c r="E177">
        <v>10</v>
      </c>
      <c r="F177">
        <v>0.70599999999999996</v>
      </c>
      <c r="G177">
        <v>5.25</v>
      </c>
      <c r="H177">
        <v>-1.75</v>
      </c>
      <c r="I177">
        <v>13</v>
      </c>
      <c r="J177">
        <v>5</v>
      </c>
      <c r="K177">
        <v>13</v>
      </c>
      <c r="L177">
        <v>3</v>
      </c>
      <c r="M177">
        <v>8</v>
      </c>
      <c r="N177">
        <v>6</v>
      </c>
      <c r="O177">
        <v>2707</v>
      </c>
      <c r="P177">
        <v>2371</v>
      </c>
      <c r="R177">
        <v>70.2</v>
      </c>
      <c r="S177">
        <v>112.2</v>
      </c>
      <c r="T177">
        <v>0.307</v>
      </c>
      <c r="U177">
        <v>0.36699999999999999</v>
      </c>
      <c r="V177">
        <v>0.57099999999999995</v>
      </c>
      <c r="W177">
        <v>57.3</v>
      </c>
      <c r="X177">
        <v>53.2</v>
      </c>
      <c r="Y177">
        <v>10.4</v>
      </c>
      <c r="Z177">
        <v>11.9</v>
      </c>
      <c r="AA177">
        <v>0.55200000000000005</v>
      </c>
      <c r="AB177">
        <v>16.899999999999999</v>
      </c>
      <c r="AC177">
        <v>37.700000000000003</v>
      </c>
      <c r="AD177">
        <v>0.20599999999999999</v>
      </c>
    </row>
    <row r="178" spans="1:30" x14ac:dyDescent="0.25">
      <c r="A178">
        <v>85</v>
      </c>
      <c r="B178" t="s">
        <v>215</v>
      </c>
      <c r="C178">
        <v>32</v>
      </c>
      <c r="D178">
        <v>14</v>
      </c>
      <c r="E178">
        <v>18</v>
      </c>
      <c r="F178">
        <v>0.438</v>
      </c>
      <c r="G178">
        <v>-11.8</v>
      </c>
      <c r="H178">
        <v>-5</v>
      </c>
      <c r="I178">
        <v>7</v>
      </c>
      <c r="J178">
        <v>11</v>
      </c>
      <c r="K178">
        <v>7</v>
      </c>
      <c r="L178">
        <v>6</v>
      </c>
      <c r="M178">
        <v>5</v>
      </c>
      <c r="N178">
        <v>10</v>
      </c>
      <c r="O178">
        <v>2299</v>
      </c>
      <c r="P178">
        <v>2457</v>
      </c>
      <c r="R178">
        <v>69</v>
      </c>
      <c r="S178">
        <v>101.7</v>
      </c>
      <c r="T178">
        <v>0.28499999999999998</v>
      </c>
      <c r="U178">
        <v>0.38400000000000001</v>
      </c>
      <c r="V178">
        <v>0.53</v>
      </c>
      <c r="W178">
        <v>49.2</v>
      </c>
      <c r="X178">
        <v>52.5</v>
      </c>
      <c r="Y178">
        <v>8.8000000000000007</v>
      </c>
      <c r="Z178">
        <v>10.7</v>
      </c>
      <c r="AA178">
        <v>0.503</v>
      </c>
      <c r="AB178">
        <v>16.399999999999999</v>
      </c>
      <c r="AC178">
        <v>29.3</v>
      </c>
      <c r="AD178">
        <v>0.19600000000000001</v>
      </c>
    </row>
    <row r="179" spans="1:30" x14ac:dyDescent="0.25">
      <c r="A179">
        <v>86</v>
      </c>
      <c r="B179" t="s">
        <v>216</v>
      </c>
      <c r="C179">
        <v>31</v>
      </c>
      <c r="D179">
        <v>13</v>
      </c>
      <c r="E179">
        <v>18</v>
      </c>
      <c r="F179">
        <v>0.41899999999999998</v>
      </c>
      <c r="G179">
        <v>-7.39</v>
      </c>
      <c r="H179">
        <v>-2.46</v>
      </c>
      <c r="I179">
        <v>6</v>
      </c>
      <c r="J179">
        <v>12</v>
      </c>
      <c r="K179">
        <v>9</v>
      </c>
      <c r="L179">
        <v>5</v>
      </c>
      <c r="M179">
        <v>3</v>
      </c>
      <c r="N179">
        <v>11</v>
      </c>
      <c r="O179">
        <v>2562</v>
      </c>
      <c r="P179">
        <v>2577</v>
      </c>
      <c r="R179">
        <v>79.900000000000006</v>
      </c>
      <c r="S179">
        <v>101.3</v>
      </c>
      <c r="T179">
        <v>0.32100000000000001</v>
      </c>
      <c r="U179">
        <v>0.39200000000000002</v>
      </c>
      <c r="V179">
        <v>0.52300000000000002</v>
      </c>
      <c r="W179">
        <v>47.5</v>
      </c>
      <c r="X179">
        <v>50.8</v>
      </c>
      <c r="Y179">
        <v>12.5</v>
      </c>
      <c r="Z179">
        <v>8</v>
      </c>
      <c r="AA179">
        <v>0.48799999999999999</v>
      </c>
      <c r="AB179">
        <v>15.4</v>
      </c>
      <c r="AC179">
        <v>27.7</v>
      </c>
      <c r="AD179">
        <v>0.22900000000000001</v>
      </c>
    </row>
    <row r="180" spans="1:30" x14ac:dyDescent="0.25">
      <c r="A180">
        <v>87</v>
      </c>
      <c r="B180" t="s">
        <v>217</v>
      </c>
      <c r="C180">
        <v>32</v>
      </c>
      <c r="D180">
        <v>15</v>
      </c>
      <c r="E180">
        <v>17</v>
      </c>
      <c r="F180">
        <v>0.46899999999999997</v>
      </c>
      <c r="G180">
        <v>0.45</v>
      </c>
      <c r="H180">
        <v>4.49</v>
      </c>
      <c r="I180">
        <v>9</v>
      </c>
      <c r="J180">
        <v>9</v>
      </c>
      <c r="K180">
        <v>11</v>
      </c>
      <c r="L180">
        <v>7</v>
      </c>
      <c r="M180">
        <v>4</v>
      </c>
      <c r="N180">
        <v>10</v>
      </c>
      <c r="O180">
        <v>2203</v>
      </c>
      <c r="P180">
        <v>2213</v>
      </c>
      <c r="R180">
        <v>66.5</v>
      </c>
      <c r="S180">
        <v>102.3</v>
      </c>
      <c r="T180">
        <v>0.33200000000000002</v>
      </c>
      <c r="U180">
        <v>0.34799999999999998</v>
      </c>
      <c r="V180">
        <v>0.52200000000000002</v>
      </c>
      <c r="W180">
        <v>51</v>
      </c>
      <c r="X180">
        <v>45.1</v>
      </c>
      <c r="Y180">
        <v>11</v>
      </c>
      <c r="Z180">
        <v>13.5</v>
      </c>
      <c r="AA180">
        <v>0.5</v>
      </c>
      <c r="AB180">
        <v>17.3</v>
      </c>
      <c r="AC180">
        <v>35.6</v>
      </c>
      <c r="AD180">
        <v>0.20899999999999999</v>
      </c>
    </row>
    <row r="181" spans="1:30" x14ac:dyDescent="0.25">
      <c r="A181">
        <v>88</v>
      </c>
      <c r="B181" t="s">
        <v>218</v>
      </c>
      <c r="C181">
        <v>34</v>
      </c>
      <c r="D181">
        <v>16</v>
      </c>
      <c r="E181">
        <v>18</v>
      </c>
      <c r="F181">
        <v>0.47099999999999997</v>
      </c>
      <c r="G181">
        <v>-6.73</v>
      </c>
      <c r="H181">
        <v>-4.12</v>
      </c>
      <c r="I181">
        <v>12</v>
      </c>
      <c r="J181">
        <v>8</v>
      </c>
      <c r="K181">
        <v>9</v>
      </c>
      <c r="L181">
        <v>4</v>
      </c>
      <c r="M181">
        <v>4</v>
      </c>
      <c r="N181">
        <v>13</v>
      </c>
      <c r="O181">
        <v>2460</v>
      </c>
      <c r="P181">
        <v>2527</v>
      </c>
      <c r="R181">
        <v>69.5</v>
      </c>
      <c r="S181">
        <v>102.6</v>
      </c>
      <c r="T181">
        <v>0.26800000000000002</v>
      </c>
      <c r="U181">
        <v>0.434</v>
      </c>
      <c r="V181">
        <v>0.53500000000000003</v>
      </c>
      <c r="W181">
        <v>49.9</v>
      </c>
      <c r="X181">
        <v>53.3</v>
      </c>
      <c r="Y181">
        <v>8.3000000000000007</v>
      </c>
      <c r="Z181">
        <v>8.6</v>
      </c>
      <c r="AA181">
        <v>0.505</v>
      </c>
      <c r="AB181">
        <v>14.8</v>
      </c>
      <c r="AC181">
        <v>24.4</v>
      </c>
      <c r="AD181">
        <v>0.19500000000000001</v>
      </c>
    </row>
    <row r="182" spans="1:30" x14ac:dyDescent="0.25">
      <c r="A182">
        <v>89</v>
      </c>
      <c r="B182" t="s">
        <v>219</v>
      </c>
      <c r="C182">
        <v>32</v>
      </c>
      <c r="D182">
        <v>11</v>
      </c>
      <c r="E182">
        <v>21</v>
      </c>
      <c r="F182">
        <v>0.34399999999999997</v>
      </c>
      <c r="G182">
        <v>-11.51</v>
      </c>
      <c r="H182">
        <v>-3.55</v>
      </c>
      <c r="I182">
        <v>7</v>
      </c>
      <c r="J182">
        <v>11</v>
      </c>
      <c r="K182">
        <v>5</v>
      </c>
      <c r="L182">
        <v>11</v>
      </c>
      <c r="M182">
        <v>6</v>
      </c>
      <c r="N182">
        <v>7</v>
      </c>
      <c r="O182">
        <v>2266</v>
      </c>
      <c r="P182">
        <v>2445</v>
      </c>
      <c r="R182">
        <v>69</v>
      </c>
      <c r="S182">
        <v>101.9</v>
      </c>
      <c r="T182">
        <v>0.23799999999999999</v>
      </c>
      <c r="U182">
        <v>0.50600000000000001</v>
      </c>
      <c r="V182">
        <v>0.54700000000000004</v>
      </c>
      <c r="W182">
        <v>48</v>
      </c>
      <c r="X182">
        <v>57.6</v>
      </c>
      <c r="Y182">
        <v>6.1</v>
      </c>
      <c r="Z182">
        <v>5.0999999999999996</v>
      </c>
      <c r="AA182">
        <v>0.52700000000000002</v>
      </c>
      <c r="AB182">
        <v>16.600000000000001</v>
      </c>
      <c r="AC182">
        <v>23.6</v>
      </c>
      <c r="AD182">
        <v>0.16500000000000001</v>
      </c>
    </row>
    <row r="183" spans="1:30" x14ac:dyDescent="0.25">
      <c r="A183">
        <v>90</v>
      </c>
      <c r="B183" t="s">
        <v>220</v>
      </c>
      <c r="C183">
        <v>32</v>
      </c>
      <c r="D183">
        <v>11</v>
      </c>
      <c r="E183">
        <v>21</v>
      </c>
      <c r="F183">
        <v>0.34399999999999997</v>
      </c>
      <c r="G183">
        <v>-3.78</v>
      </c>
      <c r="H183">
        <v>0.19</v>
      </c>
      <c r="I183">
        <v>5</v>
      </c>
      <c r="J183">
        <v>13</v>
      </c>
      <c r="K183">
        <v>9</v>
      </c>
      <c r="L183">
        <v>7</v>
      </c>
      <c r="M183">
        <v>2</v>
      </c>
      <c r="N183">
        <v>13</v>
      </c>
      <c r="O183">
        <v>2234</v>
      </c>
      <c r="P183">
        <v>2317</v>
      </c>
      <c r="R183">
        <v>70.8</v>
      </c>
      <c r="S183">
        <v>97.5</v>
      </c>
      <c r="T183">
        <v>0.372</v>
      </c>
      <c r="U183">
        <v>0.437</v>
      </c>
      <c r="V183">
        <v>0.53500000000000003</v>
      </c>
      <c r="W183">
        <v>47.3</v>
      </c>
      <c r="X183">
        <v>52.7</v>
      </c>
      <c r="Y183">
        <v>8.1</v>
      </c>
      <c r="Z183">
        <v>7.1</v>
      </c>
      <c r="AA183">
        <v>0.495</v>
      </c>
      <c r="AB183">
        <v>16.600000000000001</v>
      </c>
      <c r="AC183">
        <v>18.899999999999999</v>
      </c>
      <c r="AD183">
        <v>0.26800000000000002</v>
      </c>
    </row>
    <row r="184" spans="1:30" x14ac:dyDescent="0.25">
      <c r="A184">
        <v>91</v>
      </c>
      <c r="B184" t="s">
        <v>221</v>
      </c>
      <c r="C184">
        <v>31</v>
      </c>
      <c r="D184">
        <v>9</v>
      </c>
      <c r="E184">
        <v>22</v>
      </c>
      <c r="F184">
        <v>0.28999999999999998</v>
      </c>
      <c r="G184">
        <v>-10.17</v>
      </c>
      <c r="H184">
        <v>-7.11</v>
      </c>
      <c r="I184">
        <v>6</v>
      </c>
      <c r="J184">
        <v>12</v>
      </c>
      <c r="K184">
        <v>5</v>
      </c>
      <c r="L184">
        <v>7</v>
      </c>
      <c r="M184">
        <v>3</v>
      </c>
      <c r="N184">
        <v>13</v>
      </c>
      <c r="O184">
        <v>2072</v>
      </c>
      <c r="P184">
        <v>2167</v>
      </c>
      <c r="R184">
        <v>68.099999999999994</v>
      </c>
      <c r="S184">
        <v>98.1</v>
      </c>
      <c r="T184">
        <v>0.23899999999999999</v>
      </c>
      <c r="U184">
        <v>0.42199999999999999</v>
      </c>
      <c r="V184">
        <v>0.53</v>
      </c>
      <c r="W184">
        <v>47.6</v>
      </c>
      <c r="X184">
        <v>52.7</v>
      </c>
      <c r="Y184">
        <v>9.6</v>
      </c>
      <c r="Z184">
        <v>6</v>
      </c>
      <c r="AA184">
        <v>0.50700000000000001</v>
      </c>
      <c r="AB184">
        <v>18.2</v>
      </c>
      <c r="AC184">
        <v>25.8</v>
      </c>
      <c r="AD184">
        <v>0.16600000000000001</v>
      </c>
    </row>
    <row r="185" spans="1:30" x14ac:dyDescent="0.25">
      <c r="A185">
        <v>92</v>
      </c>
      <c r="B185" t="s">
        <v>640</v>
      </c>
      <c r="C185">
        <v>35</v>
      </c>
      <c r="D185">
        <v>21</v>
      </c>
      <c r="E185">
        <v>14</v>
      </c>
      <c r="F185">
        <v>0.6</v>
      </c>
      <c r="G185">
        <v>-6.06</v>
      </c>
      <c r="H185">
        <v>-7.21</v>
      </c>
      <c r="I185">
        <v>12</v>
      </c>
      <c r="J185">
        <v>6</v>
      </c>
      <c r="K185">
        <v>13</v>
      </c>
      <c r="L185">
        <v>4</v>
      </c>
      <c r="M185">
        <v>7</v>
      </c>
      <c r="N185">
        <v>9</v>
      </c>
      <c r="O185">
        <v>2620</v>
      </c>
      <c r="P185">
        <v>2515</v>
      </c>
      <c r="R185">
        <v>68.7</v>
      </c>
      <c r="S185">
        <v>107.5</v>
      </c>
      <c r="T185">
        <v>0.36299999999999999</v>
      </c>
      <c r="U185">
        <v>0.34699999999999998</v>
      </c>
      <c r="V185">
        <v>0.57599999999999996</v>
      </c>
      <c r="W185">
        <v>49.3</v>
      </c>
      <c r="X185">
        <v>52.8</v>
      </c>
      <c r="Y185">
        <v>10.7</v>
      </c>
      <c r="Z185">
        <v>10.5</v>
      </c>
      <c r="AA185">
        <v>0.54400000000000004</v>
      </c>
      <c r="AB185">
        <v>17.3</v>
      </c>
      <c r="AC185">
        <v>28.8</v>
      </c>
      <c r="AD185">
        <v>0.26300000000000001</v>
      </c>
    </row>
    <row r="186" spans="1:30" x14ac:dyDescent="0.25">
      <c r="A186">
        <v>93</v>
      </c>
      <c r="B186" t="s">
        <v>223</v>
      </c>
      <c r="C186">
        <v>31</v>
      </c>
      <c r="D186">
        <v>12</v>
      </c>
      <c r="E186">
        <v>19</v>
      </c>
      <c r="F186">
        <v>0.38700000000000001</v>
      </c>
      <c r="G186">
        <v>-13.56</v>
      </c>
      <c r="H186">
        <v>-8.07</v>
      </c>
      <c r="I186">
        <v>9</v>
      </c>
      <c r="J186">
        <v>7</v>
      </c>
      <c r="K186">
        <v>6</v>
      </c>
      <c r="L186">
        <v>3</v>
      </c>
      <c r="M186">
        <v>6</v>
      </c>
      <c r="N186">
        <v>14</v>
      </c>
      <c r="O186">
        <v>1927</v>
      </c>
      <c r="P186">
        <v>2057</v>
      </c>
      <c r="R186">
        <v>67.099999999999994</v>
      </c>
      <c r="S186">
        <v>92.3</v>
      </c>
      <c r="T186">
        <v>0.307</v>
      </c>
      <c r="U186">
        <v>0.29799999999999999</v>
      </c>
      <c r="V186">
        <v>0.51300000000000001</v>
      </c>
      <c r="W186">
        <v>47.9</v>
      </c>
      <c r="X186">
        <v>49.4</v>
      </c>
      <c r="Y186">
        <v>10.8</v>
      </c>
      <c r="Z186">
        <v>10.7</v>
      </c>
      <c r="AA186">
        <v>0.49299999999999999</v>
      </c>
      <c r="AB186">
        <v>21</v>
      </c>
      <c r="AC186">
        <v>27.9</v>
      </c>
      <c r="AD186">
        <v>0.188</v>
      </c>
    </row>
    <row r="187" spans="1:30" x14ac:dyDescent="0.25">
      <c r="A187">
        <v>94</v>
      </c>
      <c r="B187" t="s">
        <v>224</v>
      </c>
      <c r="C187">
        <v>33</v>
      </c>
      <c r="D187">
        <v>17</v>
      </c>
      <c r="E187">
        <v>16</v>
      </c>
      <c r="F187">
        <v>0.51500000000000001</v>
      </c>
      <c r="G187">
        <v>-1.48</v>
      </c>
      <c r="H187">
        <v>-1.81</v>
      </c>
      <c r="I187">
        <v>8</v>
      </c>
      <c r="J187">
        <v>10</v>
      </c>
      <c r="K187">
        <v>9</v>
      </c>
      <c r="L187">
        <v>5</v>
      </c>
      <c r="M187">
        <v>6</v>
      </c>
      <c r="N187">
        <v>9</v>
      </c>
      <c r="O187">
        <v>2322</v>
      </c>
      <c r="P187">
        <v>2243</v>
      </c>
      <c r="R187">
        <v>70.3</v>
      </c>
      <c r="S187">
        <v>99</v>
      </c>
      <c r="T187">
        <v>0.28000000000000003</v>
      </c>
      <c r="U187">
        <v>0.45400000000000001</v>
      </c>
      <c r="V187">
        <v>0.52</v>
      </c>
      <c r="W187">
        <v>52.4</v>
      </c>
      <c r="X187">
        <v>51.8</v>
      </c>
      <c r="Y187">
        <v>7.8</v>
      </c>
      <c r="Z187">
        <v>8.1999999999999993</v>
      </c>
      <c r="AA187">
        <v>0.48399999999999999</v>
      </c>
      <c r="AB187">
        <v>17.8</v>
      </c>
      <c r="AC187">
        <v>29.8</v>
      </c>
      <c r="AD187">
        <v>0.21</v>
      </c>
    </row>
    <row r="188" spans="1:30" x14ac:dyDescent="0.25">
      <c r="A188">
        <v>95</v>
      </c>
      <c r="B188" t="s">
        <v>225</v>
      </c>
      <c r="C188">
        <v>32</v>
      </c>
      <c r="D188">
        <v>14</v>
      </c>
      <c r="E188">
        <v>18</v>
      </c>
      <c r="F188">
        <v>0.438</v>
      </c>
      <c r="G188">
        <v>-5.08</v>
      </c>
      <c r="H188">
        <v>-1.44</v>
      </c>
      <c r="I188">
        <v>9</v>
      </c>
      <c r="J188">
        <v>7</v>
      </c>
      <c r="K188">
        <v>10</v>
      </c>
      <c r="L188">
        <v>4</v>
      </c>
      <c r="M188">
        <v>4</v>
      </c>
      <c r="N188">
        <v>10</v>
      </c>
      <c r="O188">
        <v>2280</v>
      </c>
      <c r="P188">
        <v>2360</v>
      </c>
      <c r="R188">
        <v>71.099999999999994</v>
      </c>
      <c r="S188">
        <v>100.2</v>
      </c>
      <c r="T188">
        <v>0.32900000000000001</v>
      </c>
      <c r="U188">
        <v>0.40500000000000003</v>
      </c>
      <c r="V188">
        <v>0.55200000000000005</v>
      </c>
      <c r="W188">
        <v>48.3</v>
      </c>
      <c r="X188">
        <v>55.5</v>
      </c>
      <c r="Y188">
        <v>9.5</v>
      </c>
      <c r="Z188">
        <v>11.6</v>
      </c>
      <c r="AA188">
        <v>0.52800000000000002</v>
      </c>
      <c r="AB188">
        <v>18.8</v>
      </c>
      <c r="AC188">
        <v>25.6</v>
      </c>
      <c r="AD188">
        <v>0.22</v>
      </c>
    </row>
    <row r="189" spans="1:30" x14ac:dyDescent="0.25">
      <c r="A189">
        <v>96</v>
      </c>
      <c r="B189" t="s">
        <v>226</v>
      </c>
      <c r="C189">
        <v>34</v>
      </c>
      <c r="D189">
        <v>20</v>
      </c>
      <c r="E189">
        <v>14</v>
      </c>
      <c r="F189">
        <v>0.58799999999999997</v>
      </c>
      <c r="G189">
        <v>-4.58</v>
      </c>
      <c r="H189">
        <v>-1.48</v>
      </c>
      <c r="I189">
        <v>10</v>
      </c>
      <c r="J189">
        <v>8</v>
      </c>
      <c r="K189">
        <v>12</v>
      </c>
      <c r="L189">
        <v>4</v>
      </c>
      <c r="M189">
        <v>6</v>
      </c>
      <c r="N189">
        <v>9</v>
      </c>
      <c r="O189">
        <v>2798</v>
      </c>
      <c r="P189">
        <v>2734</v>
      </c>
      <c r="R189">
        <v>80.8</v>
      </c>
      <c r="S189">
        <v>101.9</v>
      </c>
      <c r="T189">
        <v>0.38200000000000001</v>
      </c>
      <c r="U189">
        <v>0.41199999999999998</v>
      </c>
      <c r="V189">
        <v>0.52900000000000003</v>
      </c>
      <c r="W189">
        <v>45.4</v>
      </c>
      <c r="X189">
        <v>49.7</v>
      </c>
      <c r="Y189">
        <v>13.1</v>
      </c>
      <c r="Z189">
        <v>11.3</v>
      </c>
      <c r="AA189">
        <v>0.503</v>
      </c>
      <c r="AB189">
        <v>15.3</v>
      </c>
      <c r="AC189">
        <v>26</v>
      </c>
      <c r="AD189">
        <v>0.24399999999999999</v>
      </c>
    </row>
    <row r="190" spans="1:30" x14ac:dyDescent="0.25">
      <c r="A190">
        <v>97</v>
      </c>
      <c r="B190" t="s">
        <v>641</v>
      </c>
      <c r="C190">
        <v>37</v>
      </c>
      <c r="D190">
        <v>29</v>
      </c>
      <c r="E190">
        <v>8</v>
      </c>
      <c r="F190">
        <v>0.78400000000000003</v>
      </c>
      <c r="G190">
        <v>18.010000000000002</v>
      </c>
      <c r="H190">
        <v>10.28</v>
      </c>
      <c r="I190">
        <v>13</v>
      </c>
      <c r="J190">
        <v>5</v>
      </c>
      <c r="K190">
        <v>15</v>
      </c>
      <c r="L190">
        <v>1</v>
      </c>
      <c r="M190">
        <v>6</v>
      </c>
      <c r="N190">
        <v>4</v>
      </c>
      <c r="O190">
        <v>2771</v>
      </c>
      <c r="P190">
        <v>2485</v>
      </c>
      <c r="R190">
        <v>69.5</v>
      </c>
      <c r="S190">
        <v>106.3</v>
      </c>
      <c r="T190">
        <v>0.35799999999999998</v>
      </c>
      <c r="U190">
        <v>0.377</v>
      </c>
      <c r="V190">
        <v>0.54500000000000004</v>
      </c>
      <c r="W190">
        <v>53.2</v>
      </c>
      <c r="X190">
        <v>49.5</v>
      </c>
      <c r="Y190">
        <v>10.199999999999999</v>
      </c>
      <c r="Z190">
        <v>12.7</v>
      </c>
      <c r="AA190">
        <v>0.505</v>
      </c>
      <c r="AB190">
        <v>16.2</v>
      </c>
      <c r="AC190">
        <v>32.299999999999997</v>
      </c>
      <c r="AD190">
        <v>0.26700000000000002</v>
      </c>
    </row>
    <row r="191" spans="1:30" x14ac:dyDescent="0.25">
      <c r="A191">
        <v>98</v>
      </c>
      <c r="B191" t="s">
        <v>642</v>
      </c>
      <c r="C191">
        <v>36</v>
      </c>
      <c r="D191">
        <v>20</v>
      </c>
      <c r="E191">
        <v>16</v>
      </c>
      <c r="F191">
        <v>0.55600000000000005</v>
      </c>
      <c r="G191">
        <v>15.44</v>
      </c>
      <c r="H191">
        <v>11.24</v>
      </c>
      <c r="I191">
        <v>9</v>
      </c>
      <c r="J191">
        <v>9</v>
      </c>
      <c r="K191">
        <v>9</v>
      </c>
      <c r="L191">
        <v>6</v>
      </c>
      <c r="M191">
        <v>5</v>
      </c>
      <c r="N191">
        <v>6</v>
      </c>
      <c r="O191">
        <v>2440</v>
      </c>
      <c r="P191">
        <v>2289</v>
      </c>
      <c r="R191">
        <v>64.7</v>
      </c>
      <c r="S191">
        <v>103.7</v>
      </c>
      <c r="T191">
        <v>0.29899999999999999</v>
      </c>
      <c r="U191">
        <v>0.433</v>
      </c>
      <c r="V191">
        <v>0.53</v>
      </c>
      <c r="W191">
        <v>49.2</v>
      </c>
      <c r="X191">
        <v>51</v>
      </c>
      <c r="Y191">
        <v>10.9</v>
      </c>
      <c r="Z191">
        <v>11.1</v>
      </c>
      <c r="AA191">
        <v>0.497</v>
      </c>
      <c r="AB191">
        <v>15.4</v>
      </c>
      <c r="AC191">
        <v>30.6</v>
      </c>
      <c r="AD191">
        <v>0.216</v>
      </c>
    </row>
    <row r="192" spans="1:30" x14ac:dyDescent="0.25">
      <c r="A192">
        <v>99</v>
      </c>
      <c r="B192" t="s">
        <v>229</v>
      </c>
      <c r="C192">
        <v>32</v>
      </c>
      <c r="D192">
        <v>12</v>
      </c>
      <c r="E192">
        <v>20</v>
      </c>
      <c r="F192">
        <v>0.375</v>
      </c>
      <c r="G192">
        <v>-5</v>
      </c>
      <c r="H192">
        <v>-2.38</v>
      </c>
      <c r="I192">
        <v>3</v>
      </c>
      <c r="J192">
        <v>15</v>
      </c>
      <c r="K192">
        <v>9</v>
      </c>
      <c r="L192">
        <v>10</v>
      </c>
      <c r="M192">
        <v>3</v>
      </c>
      <c r="N192">
        <v>8</v>
      </c>
      <c r="O192">
        <v>2108</v>
      </c>
      <c r="P192">
        <v>2141</v>
      </c>
      <c r="R192">
        <v>66.400000000000006</v>
      </c>
      <c r="S192">
        <v>98</v>
      </c>
      <c r="T192">
        <v>0.24399999999999999</v>
      </c>
      <c r="U192">
        <v>0.44</v>
      </c>
      <c r="V192">
        <v>0.5</v>
      </c>
      <c r="W192">
        <v>47.5</v>
      </c>
      <c r="X192">
        <v>47.4</v>
      </c>
      <c r="Y192">
        <v>8.6999999999999993</v>
      </c>
      <c r="Z192">
        <v>9.9</v>
      </c>
      <c r="AA192">
        <v>0.47499999999999998</v>
      </c>
      <c r="AB192">
        <v>14.1</v>
      </c>
      <c r="AC192">
        <v>25.3</v>
      </c>
      <c r="AD192">
        <v>0.16600000000000001</v>
      </c>
    </row>
    <row r="193" spans="1:30" x14ac:dyDescent="0.25">
      <c r="A193">
        <v>100</v>
      </c>
      <c r="B193" t="s">
        <v>230</v>
      </c>
      <c r="C193">
        <v>32</v>
      </c>
      <c r="D193">
        <v>23</v>
      </c>
      <c r="E193">
        <v>9</v>
      </c>
      <c r="F193">
        <v>0.71899999999999997</v>
      </c>
      <c r="G193">
        <v>9.02</v>
      </c>
      <c r="H193">
        <v>0.69</v>
      </c>
      <c r="I193">
        <v>13</v>
      </c>
      <c r="J193">
        <v>5</v>
      </c>
      <c r="K193">
        <v>13</v>
      </c>
      <c r="L193">
        <v>4</v>
      </c>
      <c r="M193">
        <v>7</v>
      </c>
      <c r="N193">
        <v>3</v>
      </c>
      <c r="O193">
        <v>2448</v>
      </c>
      <c r="P193">
        <v>2162</v>
      </c>
      <c r="R193">
        <v>69.599999999999994</v>
      </c>
      <c r="S193">
        <v>109.5</v>
      </c>
      <c r="T193">
        <v>0.307</v>
      </c>
      <c r="U193">
        <v>0.48099999999999998</v>
      </c>
      <c r="V193">
        <v>0.57299999999999995</v>
      </c>
      <c r="W193">
        <v>51</v>
      </c>
      <c r="X193">
        <v>54</v>
      </c>
      <c r="Y193">
        <v>10.199999999999999</v>
      </c>
      <c r="Z193">
        <v>10.6</v>
      </c>
      <c r="AA193">
        <v>0.54600000000000004</v>
      </c>
      <c r="AB193">
        <v>15.8</v>
      </c>
      <c r="AC193">
        <v>27.1</v>
      </c>
      <c r="AD193">
        <v>0.221</v>
      </c>
    </row>
    <row r="194" spans="1:30" x14ac:dyDescent="0.25">
      <c r="C194" t="s">
        <v>109</v>
      </c>
      <c r="I194" t="s">
        <v>110</v>
      </c>
      <c r="K194" t="s">
        <v>2</v>
      </c>
      <c r="M194" t="s">
        <v>3</v>
      </c>
      <c r="O194" t="s">
        <v>111</v>
      </c>
      <c r="R194" t="s">
        <v>494</v>
      </c>
    </row>
    <row r="195" spans="1:30" x14ac:dyDescent="0.25">
      <c r="A195" t="s">
        <v>55</v>
      </c>
      <c r="B195" t="s">
        <v>113</v>
      </c>
      <c r="C195" t="s">
        <v>51</v>
      </c>
      <c r="D195" t="s">
        <v>1</v>
      </c>
      <c r="E195" t="s">
        <v>0</v>
      </c>
      <c r="F195" t="s">
        <v>114</v>
      </c>
      <c r="G195" t="s">
        <v>70</v>
      </c>
      <c r="H195" t="s">
        <v>115</v>
      </c>
      <c r="I195" t="s">
        <v>1</v>
      </c>
      <c r="J195" t="s">
        <v>0</v>
      </c>
      <c r="K195" t="s">
        <v>1</v>
      </c>
      <c r="L195" t="s">
        <v>0</v>
      </c>
      <c r="M195" t="s">
        <v>1</v>
      </c>
      <c r="N195" t="s">
        <v>0</v>
      </c>
      <c r="O195" t="s">
        <v>116</v>
      </c>
      <c r="P195" t="s">
        <v>117</v>
      </c>
      <c r="R195" t="s">
        <v>84</v>
      </c>
      <c r="S195" t="s">
        <v>66</v>
      </c>
      <c r="T195" t="s">
        <v>59</v>
      </c>
      <c r="U195" t="s">
        <v>58</v>
      </c>
      <c r="V195" t="s">
        <v>57</v>
      </c>
      <c r="W195" t="s">
        <v>61</v>
      </c>
      <c r="X195" t="s">
        <v>62</v>
      </c>
      <c r="Y195" t="s">
        <v>63</v>
      </c>
      <c r="Z195" t="s">
        <v>64</v>
      </c>
      <c r="AA195" t="s">
        <v>495</v>
      </c>
      <c r="AB195" t="s">
        <v>65</v>
      </c>
      <c r="AC195" t="s">
        <v>60</v>
      </c>
      <c r="AD195" t="s">
        <v>496</v>
      </c>
    </row>
    <row r="196" spans="1:30" x14ac:dyDescent="0.25">
      <c r="A196">
        <v>101</v>
      </c>
      <c r="B196" t="s">
        <v>231</v>
      </c>
      <c r="C196">
        <v>33</v>
      </c>
      <c r="D196">
        <v>25</v>
      </c>
      <c r="E196">
        <v>8</v>
      </c>
      <c r="F196">
        <v>0.75800000000000001</v>
      </c>
      <c r="G196">
        <v>7.49</v>
      </c>
      <c r="H196">
        <v>-1.48</v>
      </c>
      <c r="I196">
        <v>13</v>
      </c>
      <c r="J196">
        <v>5</v>
      </c>
      <c r="K196">
        <v>13</v>
      </c>
      <c r="L196">
        <v>3</v>
      </c>
      <c r="M196">
        <v>11</v>
      </c>
      <c r="N196">
        <v>4</v>
      </c>
      <c r="O196">
        <v>2562</v>
      </c>
      <c r="P196">
        <v>2182</v>
      </c>
      <c r="R196">
        <v>68.3</v>
      </c>
      <c r="S196">
        <v>112</v>
      </c>
      <c r="T196">
        <v>0.25900000000000001</v>
      </c>
      <c r="U196">
        <v>0.47699999999999998</v>
      </c>
      <c r="V196">
        <v>0.58099999999999996</v>
      </c>
      <c r="W196">
        <v>50.8</v>
      </c>
      <c r="X196">
        <v>56.3</v>
      </c>
      <c r="Y196">
        <v>12.6</v>
      </c>
      <c r="Z196">
        <v>11.4</v>
      </c>
      <c r="AA196">
        <v>0.56000000000000005</v>
      </c>
      <c r="AB196">
        <v>15.6</v>
      </c>
      <c r="AC196">
        <v>29.4</v>
      </c>
      <c r="AD196">
        <v>0.186</v>
      </c>
    </row>
    <row r="197" spans="1:30" x14ac:dyDescent="0.25">
      <c r="A197">
        <v>102</v>
      </c>
      <c r="B197" t="s">
        <v>643</v>
      </c>
      <c r="C197">
        <v>35</v>
      </c>
      <c r="D197">
        <v>23</v>
      </c>
      <c r="E197">
        <v>12</v>
      </c>
      <c r="F197">
        <v>0.65700000000000003</v>
      </c>
      <c r="G197">
        <v>-2.61</v>
      </c>
      <c r="H197">
        <v>-4.42</v>
      </c>
      <c r="I197">
        <v>11</v>
      </c>
      <c r="J197">
        <v>6</v>
      </c>
      <c r="K197">
        <v>13</v>
      </c>
      <c r="L197">
        <v>0</v>
      </c>
      <c r="M197">
        <v>8</v>
      </c>
      <c r="N197">
        <v>9</v>
      </c>
      <c r="O197">
        <v>2718</v>
      </c>
      <c r="P197">
        <v>2468</v>
      </c>
      <c r="R197">
        <v>68.5</v>
      </c>
      <c r="S197">
        <v>110.9</v>
      </c>
      <c r="T197">
        <v>0.378</v>
      </c>
      <c r="U197">
        <v>0.36599999999999999</v>
      </c>
      <c r="V197">
        <v>0.58699999999999997</v>
      </c>
      <c r="W197">
        <v>49.2</v>
      </c>
      <c r="X197">
        <v>52.6</v>
      </c>
      <c r="Y197">
        <v>9.6999999999999993</v>
      </c>
      <c r="Z197">
        <v>8.8000000000000007</v>
      </c>
      <c r="AA197">
        <v>0.55800000000000005</v>
      </c>
      <c r="AB197">
        <v>15</v>
      </c>
      <c r="AC197">
        <v>24.5</v>
      </c>
      <c r="AD197">
        <v>0.26900000000000002</v>
      </c>
    </row>
    <row r="198" spans="1:30" x14ac:dyDescent="0.25">
      <c r="A198">
        <v>103</v>
      </c>
      <c r="B198" t="s">
        <v>233</v>
      </c>
      <c r="C198">
        <v>33</v>
      </c>
      <c r="D198">
        <v>18</v>
      </c>
      <c r="E198">
        <v>15</v>
      </c>
      <c r="F198">
        <v>0.54500000000000004</v>
      </c>
      <c r="G198">
        <v>0.85</v>
      </c>
      <c r="H198">
        <v>0.09</v>
      </c>
      <c r="I198">
        <v>11</v>
      </c>
      <c r="J198">
        <v>7</v>
      </c>
      <c r="K198">
        <v>11</v>
      </c>
      <c r="L198">
        <v>6</v>
      </c>
      <c r="M198">
        <v>6</v>
      </c>
      <c r="N198">
        <v>6</v>
      </c>
      <c r="O198">
        <v>2314</v>
      </c>
      <c r="P198">
        <v>2289</v>
      </c>
      <c r="R198">
        <v>68.099999999999994</v>
      </c>
      <c r="S198">
        <v>102.2</v>
      </c>
      <c r="T198">
        <v>0.34200000000000003</v>
      </c>
      <c r="U198">
        <v>0.34300000000000003</v>
      </c>
      <c r="V198">
        <v>0.53700000000000003</v>
      </c>
      <c r="W198">
        <v>51.3</v>
      </c>
      <c r="X198">
        <v>48.4</v>
      </c>
      <c r="Y198">
        <v>9</v>
      </c>
      <c r="Z198">
        <v>8.1999999999999993</v>
      </c>
      <c r="AA198">
        <v>0.501</v>
      </c>
      <c r="AB198">
        <v>16.600000000000001</v>
      </c>
      <c r="AC198">
        <v>28.9</v>
      </c>
      <c r="AD198">
        <v>0.245</v>
      </c>
    </row>
    <row r="199" spans="1:30" x14ac:dyDescent="0.25">
      <c r="A199">
        <v>104</v>
      </c>
      <c r="B199" t="s">
        <v>234</v>
      </c>
      <c r="C199">
        <v>33</v>
      </c>
      <c r="D199">
        <v>9</v>
      </c>
      <c r="E199">
        <v>24</v>
      </c>
      <c r="F199">
        <v>0.27300000000000002</v>
      </c>
      <c r="G199">
        <v>-6.63</v>
      </c>
      <c r="H199">
        <v>1.22</v>
      </c>
      <c r="I199">
        <v>4</v>
      </c>
      <c r="J199">
        <v>14</v>
      </c>
      <c r="K199">
        <v>6</v>
      </c>
      <c r="L199">
        <v>11</v>
      </c>
      <c r="M199">
        <v>2</v>
      </c>
      <c r="N199">
        <v>10</v>
      </c>
      <c r="O199">
        <v>2097</v>
      </c>
      <c r="P199">
        <v>2356</v>
      </c>
      <c r="R199">
        <v>67.5</v>
      </c>
      <c r="S199">
        <v>92.8</v>
      </c>
      <c r="T199">
        <v>0.32600000000000001</v>
      </c>
      <c r="U199">
        <v>0.34300000000000003</v>
      </c>
      <c r="V199">
        <v>0.49299999999999999</v>
      </c>
      <c r="W199">
        <v>47.4</v>
      </c>
      <c r="X199">
        <v>50.3</v>
      </c>
      <c r="Y199">
        <v>7.5</v>
      </c>
      <c r="Z199">
        <v>8.3000000000000007</v>
      </c>
      <c r="AA199">
        <v>0.45800000000000002</v>
      </c>
      <c r="AB199">
        <v>16.3</v>
      </c>
      <c r="AC199">
        <v>23.3</v>
      </c>
      <c r="AD199">
        <v>0.223</v>
      </c>
    </row>
    <row r="200" spans="1:30" x14ac:dyDescent="0.25">
      <c r="A200">
        <v>105</v>
      </c>
      <c r="B200" t="s">
        <v>235</v>
      </c>
      <c r="C200">
        <v>33</v>
      </c>
      <c r="D200">
        <v>19</v>
      </c>
      <c r="E200">
        <v>14</v>
      </c>
      <c r="F200">
        <v>0.57599999999999996</v>
      </c>
      <c r="G200">
        <v>6.86</v>
      </c>
      <c r="H200">
        <v>5.37</v>
      </c>
      <c r="I200">
        <v>9</v>
      </c>
      <c r="J200">
        <v>9</v>
      </c>
      <c r="K200">
        <v>13</v>
      </c>
      <c r="L200">
        <v>6</v>
      </c>
      <c r="M200">
        <v>5</v>
      </c>
      <c r="N200">
        <v>6</v>
      </c>
      <c r="O200">
        <v>2625</v>
      </c>
      <c r="P200">
        <v>2576</v>
      </c>
      <c r="R200">
        <v>73.2</v>
      </c>
      <c r="S200">
        <v>105.8</v>
      </c>
      <c r="T200">
        <v>0.38200000000000001</v>
      </c>
      <c r="U200">
        <v>0.375</v>
      </c>
      <c r="V200">
        <v>0.55100000000000005</v>
      </c>
      <c r="W200">
        <v>52</v>
      </c>
      <c r="X200">
        <v>60.5</v>
      </c>
      <c r="Y200">
        <v>8</v>
      </c>
      <c r="Z200">
        <v>10.5</v>
      </c>
      <c r="AA200">
        <v>0.51</v>
      </c>
      <c r="AB200">
        <v>15.7</v>
      </c>
      <c r="AC200">
        <v>28.8</v>
      </c>
      <c r="AD200">
        <v>0.28199999999999997</v>
      </c>
    </row>
    <row r="201" spans="1:30" x14ac:dyDescent="0.25">
      <c r="A201">
        <v>106</v>
      </c>
      <c r="B201" t="s">
        <v>236</v>
      </c>
      <c r="C201">
        <v>33</v>
      </c>
      <c r="D201">
        <v>21</v>
      </c>
      <c r="E201">
        <v>12</v>
      </c>
      <c r="F201">
        <v>0.63600000000000001</v>
      </c>
      <c r="G201">
        <v>3.75</v>
      </c>
      <c r="H201">
        <v>0.14000000000000001</v>
      </c>
      <c r="I201">
        <v>12</v>
      </c>
      <c r="J201">
        <v>6</v>
      </c>
      <c r="K201">
        <v>10</v>
      </c>
      <c r="L201">
        <v>4</v>
      </c>
      <c r="M201">
        <v>7</v>
      </c>
      <c r="N201">
        <v>7</v>
      </c>
      <c r="O201">
        <v>2726</v>
      </c>
      <c r="P201">
        <v>2489</v>
      </c>
      <c r="R201">
        <v>75.3</v>
      </c>
      <c r="S201">
        <v>108.8</v>
      </c>
      <c r="T201">
        <v>0.35599999999999998</v>
      </c>
      <c r="U201">
        <v>0.311</v>
      </c>
      <c r="V201">
        <v>0.57499999999999996</v>
      </c>
      <c r="W201">
        <v>50.7</v>
      </c>
      <c r="X201">
        <v>39.6</v>
      </c>
      <c r="Y201">
        <v>10.1</v>
      </c>
      <c r="Z201">
        <v>10.5</v>
      </c>
      <c r="AA201">
        <v>0.54900000000000004</v>
      </c>
      <c r="AB201">
        <v>16</v>
      </c>
      <c r="AC201">
        <v>27.9</v>
      </c>
      <c r="AD201">
        <v>0.246</v>
      </c>
    </row>
    <row r="202" spans="1:30" x14ac:dyDescent="0.25">
      <c r="A202">
        <v>107</v>
      </c>
      <c r="B202" t="s">
        <v>644</v>
      </c>
      <c r="C202">
        <v>34</v>
      </c>
      <c r="D202">
        <v>24</v>
      </c>
      <c r="E202">
        <v>10</v>
      </c>
      <c r="F202">
        <v>0.70599999999999996</v>
      </c>
      <c r="G202">
        <v>2.4500000000000002</v>
      </c>
      <c r="H202">
        <v>0.66</v>
      </c>
      <c r="I202">
        <v>13</v>
      </c>
      <c r="J202">
        <v>5</v>
      </c>
      <c r="K202">
        <v>13</v>
      </c>
      <c r="L202">
        <v>1</v>
      </c>
      <c r="M202">
        <v>7</v>
      </c>
      <c r="N202">
        <v>7</v>
      </c>
      <c r="O202">
        <v>2598</v>
      </c>
      <c r="P202">
        <v>2491</v>
      </c>
      <c r="R202">
        <v>71.3</v>
      </c>
      <c r="S202">
        <v>107.1</v>
      </c>
      <c r="T202">
        <v>0.35299999999999998</v>
      </c>
      <c r="U202">
        <v>0.436</v>
      </c>
      <c r="V202">
        <v>0.56499999999999995</v>
      </c>
      <c r="W202">
        <v>45.4</v>
      </c>
      <c r="X202">
        <v>46</v>
      </c>
      <c r="Y202">
        <v>11.1</v>
      </c>
      <c r="Z202">
        <v>14</v>
      </c>
      <c r="AA202">
        <v>0.54300000000000004</v>
      </c>
      <c r="AB202">
        <v>14.5</v>
      </c>
      <c r="AC202">
        <v>23.1</v>
      </c>
      <c r="AD202">
        <v>0.23499999999999999</v>
      </c>
    </row>
    <row r="203" spans="1:30" x14ac:dyDescent="0.25">
      <c r="A203">
        <v>108</v>
      </c>
      <c r="B203" t="s">
        <v>238</v>
      </c>
      <c r="C203">
        <v>32</v>
      </c>
      <c r="D203">
        <v>14</v>
      </c>
      <c r="E203">
        <v>18</v>
      </c>
      <c r="F203">
        <v>0.438</v>
      </c>
      <c r="G203">
        <v>6.95</v>
      </c>
      <c r="H203">
        <v>8.17</v>
      </c>
      <c r="I203">
        <v>6</v>
      </c>
      <c r="J203">
        <v>12</v>
      </c>
      <c r="K203">
        <v>11</v>
      </c>
      <c r="L203">
        <v>7</v>
      </c>
      <c r="M203">
        <v>3</v>
      </c>
      <c r="N203">
        <v>9</v>
      </c>
      <c r="O203">
        <v>2091</v>
      </c>
      <c r="P203">
        <v>2130</v>
      </c>
      <c r="R203">
        <v>68.099999999999994</v>
      </c>
      <c r="S203">
        <v>95.6</v>
      </c>
      <c r="T203">
        <v>0.34300000000000003</v>
      </c>
      <c r="U203">
        <v>0.33400000000000002</v>
      </c>
      <c r="V203">
        <v>0.52500000000000002</v>
      </c>
      <c r="W203">
        <v>48.3</v>
      </c>
      <c r="X203">
        <v>57.4</v>
      </c>
      <c r="Y203">
        <v>10.1</v>
      </c>
      <c r="Z203">
        <v>14.4</v>
      </c>
      <c r="AA203">
        <v>0.49199999999999999</v>
      </c>
      <c r="AB203">
        <v>18.7</v>
      </c>
      <c r="AC203">
        <v>25.3</v>
      </c>
      <c r="AD203">
        <v>0.23599999999999999</v>
      </c>
    </row>
    <row r="204" spans="1:30" x14ac:dyDescent="0.25">
      <c r="A204">
        <v>109</v>
      </c>
      <c r="B204" t="s">
        <v>239</v>
      </c>
      <c r="C204">
        <v>32</v>
      </c>
      <c r="D204">
        <v>11</v>
      </c>
      <c r="E204">
        <v>21</v>
      </c>
      <c r="F204">
        <v>0.34399999999999997</v>
      </c>
      <c r="G204">
        <v>5.29</v>
      </c>
      <c r="H204">
        <v>8.11</v>
      </c>
      <c r="I204">
        <v>2</v>
      </c>
      <c r="J204">
        <v>16</v>
      </c>
      <c r="K204">
        <v>8</v>
      </c>
      <c r="L204">
        <v>9</v>
      </c>
      <c r="M204">
        <v>2</v>
      </c>
      <c r="N204">
        <v>9</v>
      </c>
      <c r="O204">
        <v>2274</v>
      </c>
      <c r="P204">
        <v>2364</v>
      </c>
      <c r="R204">
        <v>70.400000000000006</v>
      </c>
      <c r="S204">
        <v>100.9</v>
      </c>
      <c r="T204">
        <v>0.41299999999999998</v>
      </c>
      <c r="U204">
        <v>0.37</v>
      </c>
      <c r="V204">
        <v>0.54</v>
      </c>
      <c r="W204">
        <v>52.1</v>
      </c>
      <c r="X204">
        <v>54.5</v>
      </c>
      <c r="Y204">
        <v>8.1999999999999993</v>
      </c>
      <c r="Z204">
        <v>12.7</v>
      </c>
      <c r="AA204">
        <v>0.501</v>
      </c>
      <c r="AB204">
        <v>19.399999999999999</v>
      </c>
      <c r="AC204">
        <v>32.700000000000003</v>
      </c>
      <c r="AD204">
        <v>0.29099999999999998</v>
      </c>
    </row>
    <row r="205" spans="1:30" x14ac:dyDescent="0.25">
      <c r="A205">
        <v>110</v>
      </c>
      <c r="B205" t="s">
        <v>645</v>
      </c>
      <c r="C205">
        <v>37</v>
      </c>
      <c r="D205">
        <v>33</v>
      </c>
      <c r="E205">
        <v>4</v>
      </c>
      <c r="F205">
        <v>0.89200000000000002</v>
      </c>
      <c r="G205">
        <v>27.8</v>
      </c>
      <c r="H205">
        <v>5.0199999999999996</v>
      </c>
      <c r="I205">
        <v>16</v>
      </c>
      <c r="J205">
        <v>0</v>
      </c>
      <c r="K205">
        <v>17</v>
      </c>
      <c r="L205">
        <v>0</v>
      </c>
      <c r="M205">
        <v>9</v>
      </c>
      <c r="N205">
        <v>1</v>
      </c>
      <c r="O205">
        <v>3243</v>
      </c>
      <c r="P205">
        <v>2400</v>
      </c>
      <c r="R205">
        <v>71.7</v>
      </c>
      <c r="S205">
        <v>122.2</v>
      </c>
      <c r="T205">
        <v>0.35299999999999998</v>
      </c>
      <c r="U205">
        <v>0.35299999999999998</v>
      </c>
      <c r="V205">
        <v>0.62</v>
      </c>
      <c r="W205">
        <v>54.7</v>
      </c>
      <c r="X205">
        <v>56.2</v>
      </c>
      <c r="Y205">
        <v>10.5</v>
      </c>
      <c r="Z205">
        <v>13.7</v>
      </c>
      <c r="AA205">
        <v>0.59</v>
      </c>
      <c r="AB205">
        <v>13.1</v>
      </c>
      <c r="AC205">
        <v>30.4</v>
      </c>
      <c r="AD205">
        <v>0.26900000000000002</v>
      </c>
    </row>
    <row r="206" spans="1:30" x14ac:dyDescent="0.25">
      <c r="A206">
        <v>111</v>
      </c>
      <c r="B206" t="s">
        <v>241</v>
      </c>
      <c r="C206">
        <v>34</v>
      </c>
      <c r="D206">
        <v>17</v>
      </c>
      <c r="E206">
        <v>17</v>
      </c>
      <c r="F206">
        <v>0.5</v>
      </c>
      <c r="G206">
        <v>-9.73</v>
      </c>
      <c r="H206">
        <v>-9.34</v>
      </c>
      <c r="I206">
        <v>10</v>
      </c>
      <c r="J206">
        <v>8</v>
      </c>
      <c r="K206">
        <v>11</v>
      </c>
      <c r="L206">
        <v>3</v>
      </c>
      <c r="M206">
        <v>6</v>
      </c>
      <c r="N206">
        <v>12</v>
      </c>
      <c r="O206">
        <v>2426</v>
      </c>
      <c r="P206">
        <v>2336</v>
      </c>
      <c r="R206">
        <v>71.5</v>
      </c>
      <c r="S206">
        <v>99.1</v>
      </c>
      <c r="T206">
        <v>0.42299999999999999</v>
      </c>
      <c r="U206">
        <v>0.3</v>
      </c>
      <c r="V206">
        <v>0.54700000000000004</v>
      </c>
      <c r="W206">
        <v>50.8</v>
      </c>
      <c r="X206">
        <v>50.4</v>
      </c>
      <c r="Y206">
        <v>7.9</v>
      </c>
      <c r="Z206">
        <v>11.5</v>
      </c>
      <c r="AA206">
        <v>0.51200000000000001</v>
      </c>
      <c r="AB206">
        <v>19.5</v>
      </c>
      <c r="AC206">
        <v>26.3</v>
      </c>
      <c r="AD206">
        <v>0.28999999999999998</v>
      </c>
    </row>
    <row r="207" spans="1:30" x14ac:dyDescent="0.25">
      <c r="A207">
        <v>112</v>
      </c>
      <c r="B207" t="s">
        <v>242</v>
      </c>
      <c r="C207">
        <v>34</v>
      </c>
      <c r="D207">
        <v>20</v>
      </c>
      <c r="E207">
        <v>14</v>
      </c>
      <c r="F207">
        <v>0.58799999999999997</v>
      </c>
      <c r="G207">
        <v>3.85</v>
      </c>
      <c r="H207">
        <v>-1.48</v>
      </c>
      <c r="I207">
        <v>10</v>
      </c>
      <c r="J207">
        <v>6</v>
      </c>
      <c r="K207">
        <v>12</v>
      </c>
      <c r="L207">
        <v>2</v>
      </c>
      <c r="M207">
        <v>5</v>
      </c>
      <c r="N207">
        <v>8</v>
      </c>
      <c r="O207">
        <v>2560</v>
      </c>
      <c r="P207">
        <v>2353</v>
      </c>
      <c r="R207">
        <v>69.599999999999994</v>
      </c>
      <c r="S207">
        <v>107.4</v>
      </c>
      <c r="T207">
        <v>0.33200000000000002</v>
      </c>
      <c r="U207">
        <v>0.38700000000000001</v>
      </c>
      <c r="V207">
        <v>0.55100000000000005</v>
      </c>
      <c r="W207">
        <v>51.8</v>
      </c>
      <c r="X207">
        <v>52.7</v>
      </c>
      <c r="Y207">
        <v>8.6999999999999993</v>
      </c>
      <c r="Z207">
        <v>6</v>
      </c>
      <c r="AA207">
        <v>0.51600000000000001</v>
      </c>
      <c r="AB207">
        <v>15</v>
      </c>
      <c r="AC207">
        <v>29.1</v>
      </c>
      <c r="AD207">
        <v>0.24299999999999999</v>
      </c>
    </row>
    <row r="208" spans="1:30" x14ac:dyDescent="0.25">
      <c r="A208">
        <v>113</v>
      </c>
      <c r="B208" t="s">
        <v>243</v>
      </c>
      <c r="C208">
        <v>36</v>
      </c>
      <c r="D208">
        <v>20</v>
      </c>
      <c r="E208">
        <v>16</v>
      </c>
      <c r="F208">
        <v>0.55600000000000005</v>
      </c>
      <c r="G208">
        <v>-1.52</v>
      </c>
      <c r="H208">
        <v>-0.08</v>
      </c>
      <c r="I208">
        <v>10</v>
      </c>
      <c r="J208">
        <v>8</v>
      </c>
      <c r="K208">
        <v>14</v>
      </c>
      <c r="L208">
        <v>3</v>
      </c>
      <c r="M208">
        <v>5</v>
      </c>
      <c r="N208">
        <v>12</v>
      </c>
      <c r="O208">
        <v>2933</v>
      </c>
      <c r="P208">
        <v>2860</v>
      </c>
      <c r="R208">
        <v>76.400000000000006</v>
      </c>
      <c r="S208">
        <v>105.9</v>
      </c>
      <c r="T208">
        <v>0.34699999999999998</v>
      </c>
      <c r="U208">
        <v>0.36699999999999999</v>
      </c>
      <c r="V208">
        <v>0.55400000000000005</v>
      </c>
      <c r="W208">
        <v>48.1</v>
      </c>
      <c r="X208">
        <v>52.4</v>
      </c>
      <c r="Y208">
        <v>10.1</v>
      </c>
      <c r="Z208">
        <v>10.4</v>
      </c>
      <c r="AA208">
        <v>0.52200000000000002</v>
      </c>
      <c r="AB208">
        <v>15</v>
      </c>
      <c r="AC208">
        <v>25.5</v>
      </c>
      <c r="AD208">
        <v>0.247</v>
      </c>
    </row>
    <row r="209" spans="1:30" x14ac:dyDescent="0.25">
      <c r="A209">
        <v>114</v>
      </c>
      <c r="B209" t="s">
        <v>244</v>
      </c>
      <c r="C209">
        <v>34</v>
      </c>
      <c r="D209">
        <v>18</v>
      </c>
      <c r="E209">
        <v>16</v>
      </c>
      <c r="F209">
        <v>0.52900000000000003</v>
      </c>
      <c r="G209">
        <v>-3.35</v>
      </c>
      <c r="H209">
        <v>-5.18</v>
      </c>
      <c r="I209">
        <v>9</v>
      </c>
      <c r="J209">
        <v>7</v>
      </c>
      <c r="K209">
        <v>12</v>
      </c>
      <c r="L209">
        <v>3</v>
      </c>
      <c r="M209">
        <v>6</v>
      </c>
      <c r="N209">
        <v>11</v>
      </c>
      <c r="O209">
        <v>2769</v>
      </c>
      <c r="P209">
        <v>2589</v>
      </c>
      <c r="R209">
        <v>73.2</v>
      </c>
      <c r="S209">
        <v>108.9</v>
      </c>
      <c r="T209">
        <v>0.35799999999999998</v>
      </c>
      <c r="U209">
        <v>0.379</v>
      </c>
      <c r="V209">
        <v>0.54800000000000004</v>
      </c>
      <c r="W209">
        <v>50.8</v>
      </c>
      <c r="X209">
        <v>50.9</v>
      </c>
      <c r="Y209">
        <v>8.1999999999999993</v>
      </c>
      <c r="Z209">
        <v>9.1</v>
      </c>
      <c r="AA209">
        <v>0.5</v>
      </c>
      <c r="AB209">
        <v>12.9</v>
      </c>
      <c r="AC209">
        <v>27.5</v>
      </c>
      <c r="AD209">
        <v>0.28100000000000003</v>
      </c>
    </row>
    <row r="210" spans="1:30" x14ac:dyDescent="0.25">
      <c r="A210">
        <v>115</v>
      </c>
      <c r="B210" t="s">
        <v>245</v>
      </c>
      <c r="C210">
        <v>33</v>
      </c>
      <c r="D210">
        <v>18</v>
      </c>
      <c r="E210">
        <v>15</v>
      </c>
      <c r="F210">
        <v>0.54500000000000004</v>
      </c>
      <c r="G210">
        <v>-3.92</v>
      </c>
      <c r="H210">
        <v>-4.8600000000000003</v>
      </c>
      <c r="I210">
        <v>10</v>
      </c>
      <c r="J210">
        <v>6</v>
      </c>
      <c r="K210">
        <v>10</v>
      </c>
      <c r="L210">
        <v>4</v>
      </c>
      <c r="M210">
        <v>8</v>
      </c>
      <c r="N210">
        <v>9</v>
      </c>
      <c r="O210">
        <v>2477</v>
      </c>
      <c r="P210">
        <v>2407</v>
      </c>
      <c r="R210">
        <v>68</v>
      </c>
      <c r="S210">
        <v>108.4</v>
      </c>
      <c r="T210">
        <v>0.33200000000000002</v>
      </c>
      <c r="U210">
        <v>0.45400000000000001</v>
      </c>
      <c r="V210">
        <v>0.57399999999999995</v>
      </c>
      <c r="W210">
        <v>47.4</v>
      </c>
      <c r="X210">
        <v>54.5</v>
      </c>
      <c r="Y210">
        <v>10</v>
      </c>
      <c r="Z210">
        <v>6</v>
      </c>
      <c r="AA210">
        <v>0.54200000000000004</v>
      </c>
      <c r="AB210">
        <v>15.7</v>
      </c>
      <c r="AC210">
        <v>25.3</v>
      </c>
      <c r="AD210">
        <v>0.246</v>
      </c>
    </row>
    <row r="211" spans="1:30" x14ac:dyDescent="0.25">
      <c r="A211">
        <v>116</v>
      </c>
      <c r="B211" t="s">
        <v>246</v>
      </c>
      <c r="C211">
        <v>31</v>
      </c>
      <c r="D211">
        <v>19</v>
      </c>
      <c r="E211">
        <v>12</v>
      </c>
      <c r="F211">
        <v>0.61299999999999999</v>
      </c>
      <c r="G211">
        <v>1.88</v>
      </c>
      <c r="H211">
        <v>0.68</v>
      </c>
      <c r="I211">
        <v>10</v>
      </c>
      <c r="J211">
        <v>4</v>
      </c>
      <c r="K211">
        <v>9</v>
      </c>
      <c r="L211">
        <v>2</v>
      </c>
      <c r="M211">
        <v>8</v>
      </c>
      <c r="N211">
        <v>9</v>
      </c>
      <c r="O211">
        <v>2222</v>
      </c>
      <c r="P211">
        <v>2174</v>
      </c>
      <c r="R211">
        <v>68.5</v>
      </c>
      <c r="S211">
        <v>102.6</v>
      </c>
      <c r="T211">
        <v>0.314</v>
      </c>
      <c r="U211">
        <v>0.42199999999999999</v>
      </c>
      <c r="V211">
        <v>0.56499999999999995</v>
      </c>
      <c r="W211">
        <v>53.3</v>
      </c>
      <c r="X211">
        <v>46.9</v>
      </c>
      <c r="Y211">
        <v>8</v>
      </c>
      <c r="Z211">
        <v>11.3</v>
      </c>
      <c r="AA211">
        <v>0.53600000000000003</v>
      </c>
      <c r="AB211">
        <v>20</v>
      </c>
      <c r="AC211">
        <v>28.5</v>
      </c>
      <c r="AD211">
        <v>0.22700000000000001</v>
      </c>
    </row>
    <row r="212" spans="1:30" x14ac:dyDescent="0.25">
      <c r="A212">
        <v>117</v>
      </c>
      <c r="B212" t="s">
        <v>247</v>
      </c>
      <c r="C212">
        <v>31</v>
      </c>
      <c r="D212">
        <v>18</v>
      </c>
      <c r="E212">
        <v>13</v>
      </c>
      <c r="F212">
        <v>0.58099999999999996</v>
      </c>
      <c r="G212">
        <v>-1.29</v>
      </c>
      <c r="H212">
        <v>-3.6</v>
      </c>
      <c r="I212">
        <v>9</v>
      </c>
      <c r="J212">
        <v>7</v>
      </c>
      <c r="K212">
        <v>12</v>
      </c>
      <c r="L212">
        <v>5</v>
      </c>
      <c r="M212">
        <v>4</v>
      </c>
      <c r="N212">
        <v>5</v>
      </c>
      <c r="O212">
        <v>2241</v>
      </c>
      <c r="P212">
        <v>2131</v>
      </c>
      <c r="R212">
        <v>67.599999999999994</v>
      </c>
      <c r="S212">
        <v>106.1</v>
      </c>
      <c r="T212">
        <v>0.33</v>
      </c>
      <c r="U212">
        <v>0.43</v>
      </c>
      <c r="V212">
        <v>0.55500000000000005</v>
      </c>
      <c r="W212">
        <v>51.1</v>
      </c>
      <c r="X212">
        <v>60.7</v>
      </c>
      <c r="Y212">
        <v>7.4</v>
      </c>
      <c r="Z212">
        <v>5.8</v>
      </c>
      <c r="AA212">
        <v>0.52700000000000002</v>
      </c>
      <c r="AB212">
        <v>15.4</v>
      </c>
      <c r="AC212">
        <v>26.8</v>
      </c>
      <c r="AD212">
        <v>0.22900000000000001</v>
      </c>
    </row>
    <row r="213" spans="1:30" x14ac:dyDescent="0.25">
      <c r="A213">
        <v>118</v>
      </c>
      <c r="B213" t="s">
        <v>248</v>
      </c>
      <c r="C213">
        <v>31</v>
      </c>
      <c r="D213">
        <v>16</v>
      </c>
      <c r="E213">
        <v>15</v>
      </c>
      <c r="F213">
        <v>0.51600000000000001</v>
      </c>
      <c r="G213">
        <v>-5.62</v>
      </c>
      <c r="H213">
        <v>-4.38</v>
      </c>
      <c r="I213">
        <v>9</v>
      </c>
      <c r="J213">
        <v>7</v>
      </c>
      <c r="K213">
        <v>9</v>
      </c>
      <c r="L213">
        <v>4</v>
      </c>
      <c r="M213">
        <v>5</v>
      </c>
      <c r="N213">
        <v>8</v>
      </c>
      <c r="O213">
        <v>2115</v>
      </c>
      <c r="P213">
        <v>2105</v>
      </c>
      <c r="R213">
        <v>65.5</v>
      </c>
      <c r="S213">
        <v>103</v>
      </c>
      <c r="T213">
        <v>0.35099999999999998</v>
      </c>
      <c r="U213">
        <v>0.33900000000000002</v>
      </c>
      <c r="V213">
        <v>0.52700000000000002</v>
      </c>
      <c r="W213">
        <v>55</v>
      </c>
      <c r="X213">
        <v>52.9</v>
      </c>
      <c r="Y213">
        <v>8.3000000000000007</v>
      </c>
      <c r="Z213">
        <v>9.8000000000000007</v>
      </c>
      <c r="AA213">
        <v>0.496</v>
      </c>
      <c r="AB213">
        <v>16.8</v>
      </c>
      <c r="AC213">
        <v>34.200000000000003</v>
      </c>
      <c r="AD213">
        <v>0.23799999999999999</v>
      </c>
    </row>
    <row r="214" spans="1:30" x14ac:dyDescent="0.25">
      <c r="A214">
        <v>119</v>
      </c>
      <c r="B214" t="s">
        <v>249</v>
      </c>
      <c r="C214">
        <v>35</v>
      </c>
      <c r="D214">
        <v>27</v>
      </c>
      <c r="E214">
        <v>8</v>
      </c>
      <c r="F214">
        <v>0.77100000000000002</v>
      </c>
      <c r="G214">
        <v>4.67</v>
      </c>
      <c r="H214">
        <v>-4.53</v>
      </c>
      <c r="I214">
        <v>15</v>
      </c>
      <c r="J214">
        <v>3</v>
      </c>
      <c r="K214">
        <v>15</v>
      </c>
      <c r="L214">
        <v>1</v>
      </c>
      <c r="M214">
        <v>10</v>
      </c>
      <c r="N214">
        <v>6</v>
      </c>
      <c r="O214">
        <v>2919</v>
      </c>
      <c r="P214">
        <v>2553</v>
      </c>
      <c r="R214">
        <v>68.3</v>
      </c>
      <c r="S214">
        <v>118.8</v>
      </c>
      <c r="T214">
        <v>0.373</v>
      </c>
      <c r="U214">
        <v>0.38900000000000001</v>
      </c>
      <c r="V214">
        <v>0.60299999999999998</v>
      </c>
      <c r="W214">
        <v>50.3</v>
      </c>
      <c r="X214">
        <v>49.3</v>
      </c>
      <c r="Y214">
        <v>9.3000000000000007</v>
      </c>
      <c r="Z214">
        <v>9.1999999999999993</v>
      </c>
      <c r="AA214">
        <v>0.56100000000000005</v>
      </c>
      <c r="AB214">
        <v>12.4</v>
      </c>
      <c r="AC214">
        <v>27.7</v>
      </c>
      <c r="AD214">
        <v>0.29899999999999999</v>
      </c>
    </row>
    <row r="215" spans="1:30" x14ac:dyDescent="0.25">
      <c r="A215">
        <v>120</v>
      </c>
      <c r="B215" t="s">
        <v>250</v>
      </c>
      <c r="C215">
        <v>33</v>
      </c>
      <c r="D215">
        <v>16</v>
      </c>
      <c r="E215">
        <v>17</v>
      </c>
      <c r="F215">
        <v>0.48499999999999999</v>
      </c>
      <c r="G215">
        <v>-6.4</v>
      </c>
      <c r="H215">
        <v>-3.98</v>
      </c>
      <c r="I215">
        <v>6</v>
      </c>
      <c r="J215">
        <v>12</v>
      </c>
      <c r="K215">
        <v>8</v>
      </c>
      <c r="L215">
        <v>6</v>
      </c>
      <c r="M215">
        <v>6</v>
      </c>
      <c r="N215">
        <v>11</v>
      </c>
      <c r="O215">
        <v>2216</v>
      </c>
      <c r="P215">
        <v>2296</v>
      </c>
      <c r="R215">
        <v>65</v>
      </c>
      <c r="S215">
        <v>102.1</v>
      </c>
      <c r="T215">
        <v>0.23100000000000001</v>
      </c>
      <c r="U215">
        <v>0.36499999999999999</v>
      </c>
      <c r="V215">
        <v>0.54400000000000004</v>
      </c>
      <c r="W215">
        <v>43.5</v>
      </c>
      <c r="X215">
        <v>60.1</v>
      </c>
      <c r="Y215">
        <v>11.1</v>
      </c>
      <c r="Z215">
        <v>12.4</v>
      </c>
      <c r="AA215">
        <v>0.52700000000000002</v>
      </c>
      <c r="AB215">
        <v>14.7</v>
      </c>
      <c r="AC215">
        <v>20.5</v>
      </c>
      <c r="AD215">
        <v>0.154</v>
      </c>
    </row>
    <row r="216" spans="1:30" x14ac:dyDescent="0.25">
      <c r="C216" t="s">
        <v>109</v>
      </c>
      <c r="I216" t="s">
        <v>110</v>
      </c>
      <c r="K216" t="s">
        <v>2</v>
      </c>
      <c r="M216" t="s">
        <v>3</v>
      </c>
      <c r="O216" t="s">
        <v>111</v>
      </c>
      <c r="R216" t="s">
        <v>494</v>
      </c>
    </row>
    <row r="217" spans="1:30" x14ac:dyDescent="0.25">
      <c r="A217" t="s">
        <v>55</v>
      </c>
      <c r="B217" t="s">
        <v>113</v>
      </c>
      <c r="C217" t="s">
        <v>51</v>
      </c>
      <c r="D217" t="s">
        <v>1</v>
      </c>
      <c r="E217" t="s">
        <v>0</v>
      </c>
      <c r="F217" t="s">
        <v>114</v>
      </c>
      <c r="G217" t="s">
        <v>70</v>
      </c>
      <c r="H217" t="s">
        <v>115</v>
      </c>
      <c r="I217" t="s">
        <v>1</v>
      </c>
      <c r="J217" t="s">
        <v>0</v>
      </c>
      <c r="K217" t="s">
        <v>1</v>
      </c>
      <c r="L217" t="s">
        <v>0</v>
      </c>
      <c r="M217" t="s">
        <v>1</v>
      </c>
      <c r="N217" t="s">
        <v>0</v>
      </c>
      <c r="O217" t="s">
        <v>116</v>
      </c>
      <c r="P217" t="s">
        <v>117</v>
      </c>
      <c r="R217" t="s">
        <v>84</v>
      </c>
      <c r="S217" t="s">
        <v>66</v>
      </c>
      <c r="T217" t="s">
        <v>59</v>
      </c>
      <c r="U217" t="s">
        <v>58</v>
      </c>
      <c r="V217" t="s">
        <v>57</v>
      </c>
      <c r="W217" t="s">
        <v>61</v>
      </c>
      <c r="X217" t="s">
        <v>62</v>
      </c>
      <c r="Y217" t="s">
        <v>63</v>
      </c>
      <c r="Z217" t="s">
        <v>64</v>
      </c>
      <c r="AA217" t="s">
        <v>495</v>
      </c>
      <c r="AB217" t="s">
        <v>65</v>
      </c>
      <c r="AC217" t="s">
        <v>60</v>
      </c>
      <c r="AD217" t="s">
        <v>496</v>
      </c>
    </row>
    <row r="218" spans="1:30" x14ac:dyDescent="0.25">
      <c r="A218">
        <v>121</v>
      </c>
      <c r="B218" t="s">
        <v>251</v>
      </c>
      <c r="C218">
        <v>30</v>
      </c>
      <c r="D218">
        <v>12</v>
      </c>
      <c r="E218">
        <v>18</v>
      </c>
      <c r="F218">
        <v>0.4</v>
      </c>
      <c r="G218">
        <v>-9.35</v>
      </c>
      <c r="H218">
        <v>-5.53</v>
      </c>
      <c r="I218">
        <v>8</v>
      </c>
      <c r="J218">
        <v>10</v>
      </c>
      <c r="K218">
        <v>9</v>
      </c>
      <c r="L218">
        <v>4</v>
      </c>
      <c r="M218">
        <v>3</v>
      </c>
      <c r="N218">
        <v>13</v>
      </c>
      <c r="O218">
        <v>2465</v>
      </c>
      <c r="P218">
        <v>2484</v>
      </c>
      <c r="R218">
        <v>75</v>
      </c>
      <c r="S218">
        <v>107.3</v>
      </c>
      <c r="T218">
        <v>0.41799999999999998</v>
      </c>
      <c r="U218">
        <v>0.31</v>
      </c>
      <c r="V218">
        <v>0.54200000000000004</v>
      </c>
      <c r="W218">
        <v>52.2</v>
      </c>
      <c r="X218">
        <v>51.9</v>
      </c>
      <c r="Y218">
        <v>10.199999999999999</v>
      </c>
      <c r="Z218">
        <v>4.5</v>
      </c>
      <c r="AA218">
        <v>0.50900000000000001</v>
      </c>
      <c r="AB218">
        <v>16.3</v>
      </c>
      <c r="AC218">
        <v>35</v>
      </c>
      <c r="AD218">
        <v>0.28199999999999997</v>
      </c>
    </row>
    <row r="219" spans="1:30" x14ac:dyDescent="0.25">
      <c r="A219">
        <v>122</v>
      </c>
      <c r="B219" t="s">
        <v>646</v>
      </c>
      <c r="C219">
        <v>37</v>
      </c>
      <c r="D219">
        <v>33</v>
      </c>
      <c r="E219">
        <v>4</v>
      </c>
      <c r="F219">
        <v>0.89200000000000002</v>
      </c>
      <c r="G219">
        <v>18.899999999999999</v>
      </c>
      <c r="H219">
        <v>4.6100000000000003</v>
      </c>
      <c r="I219">
        <v>16</v>
      </c>
      <c r="J219">
        <v>2</v>
      </c>
      <c r="K219">
        <v>19</v>
      </c>
      <c r="L219">
        <v>1</v>
      </c>
      <c r="M219">
        <v>10</v>
      </c>
      <c r="N219">
        <v>1</v>
      </c>
      <c r="O219">
        <v>2787</v>
      </c>
      <c r="P219">
        <v>2258</v>
      </c>
      <c r="R219">
        <v>67.3</v>
      </c>
      <c r="S219">
        <v>111.8</v>
      </c>
      <c r="T219">
        <v>0.316</v>
      </c>
      <c r="U219">
        <v>0.42599999999999999</v>
      </c>
      <c r="V219">
        <v>0.55000000000000004</v>
      </c>
      <c r="W219">
        <v>54.9</v>
      </c>
      <c r="X219">
        <v>55.6</v>
      </c>
      <c r="Y219">
        <v>9.6</v>
      </c>
      <c r="Z219">
        <v>13.4</v>
      </c>
      <c r="AA219">
        <v>0.52100000000000002</v>
      </c>
      <c r="AB219">
        <v>13.9</v>
      </c>
      <c r="AC219">
        <v>33.799999999999997</v>
      </c>
      <c r="AD219">
        <v>0.222</v>
      </c>
    </row>
    <row r="220" spans="1:30" x14ac:dyDescent="0.25">
      <c r="A220">
        <v>123</v>
      </c>
      <c r="B220" t="s">
        <v>252</v>
      </c>
      <c r="C220">
        <v>34</v>
      </c>
      <c r="D220">
        <v>17</v>
      </c>
      <c r="E220">
        <v>17</v>
      </c>
      <c r="F220">
        <v>0.5</v>
      </c>
      <c r="G220">
        <v>-12.28</v>
      </c>
      <c r="H220">
        <v>-9.51</v>
      </c>
      <c r="I220">
        <v>10</v>
      </c>
      <c r="J220">
        <v>6</v>
      </c>
      <c r="K220">
        <v>6</v>
      </c>
      <c r="L220">
        <v>8</v>
      </c>
      <c r="M220">
        <v>9</v>
      </c>
      <c r="N220">
        <v>8</v>
      </c>
      <c r="O220">
        <v>2684</v>
      </c>
      <c r="P220">
        <v>2661</v>
      </c>
      <c r="R220">
        <v>74.8</v>
      </c>
      <c r="S220">
        <v>104.8</v>
      </c>
      <c r="T220">
        <v>0.36099999999999999</v>
      </c>
      <c r="U220">
        <v>0.309</v>
      </c>
      <c r="V220">
        <v>0.53</v>
      </c>
      <c r="W220">
        <v>48.1</v>
      </c>
      <c r="X220">
        <v>49.4</v>
      </c>
      <c r="Y220">
        <v>7.7</v>
      </c>
      <c r="Z220">
        <v>11.1</v>
      </c>
      <c r="AA220">
        <v>0.49</v>
      </c>
      <c r="AB220">
        <v>14.4</v>
      </c>
      <c r="AC220">
        <v>29.7</v>
      </c>
      <c r="AD220">
        <v>0.26200000000000001</v>
      </c>
    </row>
    <row r="221" spans="1:30" x14ac:dyDescent="0.25">
      <c r="A221">
        <v>124</v>
      </c>
      <c r="B221" t="s">
        <v>253</v>
      </c>
      <c r="C221">
        <v>30</v>
      </c>
      <c r="D221">
        <v>11</v>
      </c>
      <c r="E221">
        <v>19</v>
      </c>
      <c r="F221">
        <v>0.36699999999999999</v>
      </c>
      <c r="G221">
        <v>-13.15</v>
      </c>
      <c r="H221">
        <v>-4.79</v>
      </c>
      <c r="I221">
        <v>7</v>
      </c>
      <c r="J221">
        <v>13</v>
      </c>
      <c r="K221">
        <v>6</v>
      </c>
      <c r="L221">
        <v>7</v>
      </c>
      <c r="M221">
        <v>5</v>
      </c>
      <c r="N221">
        <v>11</v>
      </c>
      <c r="O221">
        <v>2198</v>
      </c>
      <c r="P221">
        <v>2369</v>
      </c>
      <c r="R221">
        <v>68.900000000000006</v>
      </c>
      <c r="S221">
        <v>106.3</v>
      </c>
      <c r="T221">
        <v>0.28599999999999998</v>
      </c>
      <c r="U221">
        <v>0.432</v>
      </c>
      <c r="V221">
        <v>0.55500000000000005</v>
      </c>
      <c r="W221">
        <v>48.6</v>
      </c>
      <c r="X221">
        <v>49.2</v>
      </c>
      <c r="Y221">
        <v>7.4</v>
      </c>
      <c r="Z221">
        <v>7.9</v>
      </c>
      <c r="AA221">
        <v>0.52600000000000002</v>
      </c>
      <c r="AB221">
        <v>15.4</v>
      </c>
      <c r="AC221">
        <v>26.8</v>
      </c>
      <c r="AD221">
        <v>0.21</v>
      </c>
    </row>
    <row r="222" spans="1:30" x14ac:dyDescent="0.25">
      <c r="A222">
        <v>125</v>
      </c>
      <c r="B222" t="s">
        <v>254</v>
      </c>
      <c r="C222">
        <v>32</v>
      </c>
      <c r="D222">
        <v>5</v>
      </c>
      <c r="E222">
        <v>27</v>
      </c>
      <c r="F222">
        <v>0.156</v>
      </c>
      <c r="G222">
        <v>-18.72</v>
      </c>
      <c r="H222">
        <v>-6.17</v>
      </c>
      <c r="I222">
        <v>2</v>
      </c>
      <c r="J222">
        <v>18</v>
      </c>
      <c r="K222">
        <v>4</v>
      </c>
      <c r="L222">
        <v>11</v>
      </c>
      <c r="M222">
        <v>1</v>
      </c>
      <c r="N222">
        <v>13</v>
      </c>
      <c r="O222">
        <v>2174</v>
      </c>
      <c r="P222">
        <v>2460</v>
      </c>
      <c r="R222">
        <v>67.900000000000006</v>
      </c>
      <c r="S222">
        <v>99.6</v>
      </c>
      <c r="T222">
        <v>0.28699999999999998</v>
      </c>
      <c r="U222">
        <v>0.38400000000000001</v>
      </c>
      <c r="V222">
        <v>0.54200000000000004</v>
      </c>
      <c r="W222">
        <v>47.7</v>
      </c>
      <c r="X222">
        <v>51.3</v>
      </c>
      <c r="Y222">
        <v>6</v>
      </c>
      <c r="Z222">
        <v>4.8</v>
      </c>
      <c r="AA222">
        <v>0.51200000000000001</v>
      </c>
      <c r="AB222">
        <v>17.8</v>
      </c>
      <c r="AC222">
        <v>24.2</v>
      </c>
      <c r="AD222">
        <v>0.20799999999999999</v>
      </c>
    </row>
    <row r="223" spans="1:30" x14ac:dyDescent="0.25">
      <c r="A223">
        <v>126</v>
      </c>
      <c r="B223" t="s">
        <v>255</v>
      </c>
      <c r="C223">
        <v>32</v>
      </c>
      <c r="D223">
        <v>16</v>
      </c>
      <c r="E223">
        <v>16</v>
      </c>
      <c r="F223">
        <v>0.5</v>
      </c>
      <c r="G223">
        <v>-2.98</v>
      </c>
      <c r="H223">
        <v>-1.82</v>
      </c>
      <c r="I223">
        <v>10</v>
      </c>
      <c r="J223">
        <v>8</v>
      </c>
      <c r="K223">
        <v>12</v>
      </c>
      <c r="L223">
        <v>4</v>
      </c>
      <c r="M223">
        <v>4</v>
      </c>
      <c r="N223">
        <v>12</v>
      </c>
      <c r="O223">
        <v>2391</v>
      </c>
      <c r="P223">
        <v>2385</v>
      </c>
      <c r="R223">
        <v>71.5</v>
      </c>
      <c r="S223">
        <v>103.3</v>
      </c>
      <c r="T223">
        <v>0.27900000000000003</v>
      </c>
      <c r="U223">
        <v>0.45500000000000002</v>
      </c>
      <c r="V223">
        <v>0.56100000000000005</v>
      </c>
      <c r="W223">
        <v>48.4</v>
      </c>
      <c r="X223">
        <v>55.3</v>
      </c>
      <c r="Y223">
        <v>9.1</v>
      </c>
      <c r="Z223">
        <v>10.6</v>
      </c>
      <c r="AA223">
        <v>0.54</v>
      </c>
      <c r="AB223">
        <v>17.7</v>
      </c>
      <c r="AC223">
        <v>24.8</v>
      </c>
      <c r="AD223">
        <v>0.19</v>
      </c>
    </row>
    <row r="224" spans="1:30" x14ac:dyDescent="0.25">
      <c r="A224">
        <v>127</v>
      </c>
      <c r="B224" t="s">
        <v>256</v>
      </c>
      <c r="C224">
        <v>33</v>
      </c>
      <c r="D224">
        <v>17</v>
      </c>
      <c r="E224">
        <v>16</v>
      </c>
      <c r="F224">
        <v>0.51500000000000001</v>
      </c>
      <c r="G224">
        <v>-2.02</v>
      </c>
      <c r="H224">
        <v>0.28999999999999998</v>
      </c>
      <c r="I224">
        <v>9</v>
      </c>
      <c r="J224">
        <v>9</v>
      </c>
      <c r="K224">
        <v>12</v>
      </c>
      <c r="L224">
        <v>4</v>
      </c>
      <c r="M224">
        <v>2</v>
      </c>
      <c r="N224">
        <v>10</v>
      </c>
      <c r="O224">
        <v>2257</v>
      </c>
      <c r="P224">
        <v>2314</v>
      </c>
      <c r="R224">
        <v>67.900000000000006</v>
      </c>
      <c r="S224">
        <v>100</v>
      </c>
      <c r="T224">
        <v>0.28599999999999998</v>
      </c>
      <c r="U224">
        <v>0.38900000000000001</v>
      </c>
      <c r="V224">
        <v>0.52600000000000002</v>
      </c>
      <c r="W224">
        <v>49.5</v>
      </c>
      <c r="X224">
        <v>51.8</v>
      </c>
      <c r="Y224">
        <v>7.2</v>
      </c>
      <c r="Z224">
        <v>9.6999999999999993</v>
      </c>
      <c r="AA224">
        <v>0.495</v>
      </c>
      <c r="AB224">
        <v>16.3</v>
      </c>
      <c r="AC224">
        <v>25.5</v>
      </c>
      <c r="AD224">
        <v>0.20499999999999999</v>
      </c>
    </row>
    <row r="225" spans="1:30" x14ac:dyDescent="0.25">
      <c r="A225">
        <v>128</v>
      </c>
      <c r="B225" t="s">
        <v>257</v>
      </c>
      <c r="C225">
        <v>33</v>
      </c>
      <c r="D225">
        <v>12</v>
      </c>
      <c r="E225">
        <v>21</v>
      </c>
      <c r="F225">
        <v>0.36399999999999999</v>
      </c>
      <c r="G225">
        <v>9.02</v>
      </c>
      <c r="H225">
        <v>11.59</v>
      </c>
      <c r="I225">
        <v>7</v>
      </c>
      <c r="J225">
        <v>13</v>
      </c>
      <c r="K225">
        <v>9</v>
      </c>
      <c r="L225">
        <v>6</v>
      </c>
      <c r="M225">
        <v>1</v>
      </c>
      <c r="N225">
        <v>9</v>
      </c>
      <c r="O225">
        <v>2398</v>
      </c>
      <c r="P225">
        <v>2483</v>
      </c>
      <c r="R225">
        <v>71</v>
      </c>
      <c r="S225">
        <v>101.2</v>
      </c>
      <c r="T225">
        <v>0.29499999999999998</v>
      </c>
      <c r="U225">
        <v>0.375</v>
      </c>
      <c r="V225">
        <v>0.52500000000000002</v>
      </c>
      <c r="W225">
        <v>47.5</v>
      </c>
      <c r="X225">
        <v>51.7</v>
      </c>
      <c r="Y225">
        <v>10.3</v>
      </c>
      <c r="Z225">
        <v>7.3</v>
      </c>
      <c r="AA225">
        <v>0.496</v>
      </c>
      <c r="AB225">
        <v>16</v>
      </c>
      <c r="AC225">
        <v>29</v>
      </c>
      <c r="AD225">
        <v>0.20699999999999999</v>
      </c>
    </row>
    <row r="226" spans="1:30" x14ac:dyDescent="0.25">
      <c r="A226">
        <v>129</v>
      </c>
      <c r="B226" t="s">
        <v>258</v>
      </c>
      <c r="C226">
        <v>31</v>
      </c>
      <c r="D226">
        <v>6</v>
      </c>
      <c r="E226">
        <v>25</v>
      </c>
      <c r="F226">
        <v>0.19400000000000001</v>
      </c>
      <c r="G226">
        <v>-18.91</v>
      </c>
      <c r="H226">
        <v>-5.0999999999999996</v>
      </c>
      <c r="I226">
        <v>1</v>
      </c>
      <c r="J226">
        <v>17</v>
      </c>
      <c r="K226">
        <v>5</v>
      </c>
      <c r="L226">
        <v>9</v>
      </c>
      <c r="M226">
        <v>0</v>
      </c>
      <c r="N226">
        <v>14</v>
      </c>
      <c r="O226">
        <v>2044</v>
      </c>
      <c r="P226">
        <v>2355</v>
      </c>
      <c r="R226">
        <v>66.599999999999994</v>
      </c>
      <c r="S226">
        <v>97.8</v>
      </c>
      <c r="T226">
        <v>0.36199999999999999</v>
      </c>
      <c r="U226">
        <v>0.33300000000000002</v>
      </c>
      <c r="V226">
        <v>0.57099999999999995</v>
      </c>
      <c r="W226">
        <v>46.7</v>
      </c>
      <c r="X226">
        <v>49.8</v>
      </c>
      <c r="Y226">
        <v>8.8000000000000007</v>
      </c>
      <c r="Z226">
        <v>5.2</v>
      </c>
      <c r="AA226">
        <v>0.52300000000000002</v>
      </c>
      <c r="AB226">
        <v>22</v>
      </c>
      <c r="AC226">
        <v>23.6</v>
      </c>
      <c r="AD226">
        <v>0.29299999999999998</v>
      </c>
    </row>
    <row r="227" spans="1:30" x14ac:dyDescent="0.25">
      <c r="A227">
        <v>130</v>
      </c>
      <c r="B227" t="s">
        <v>259</v>
      </c>
      <c r="C227">
        <v>31</v>
      </c>
      <c r="D227">
        <v>15</v>
      </c>
      <c r="E227">
        <v>16</v>
      </c>
      <c r="F227">
        <v>0.48399999999999999</v>
      </c>
      <c r="G227">
        <v>-2.64</v>
      </c>
      <c r="H227">
        <v>0.7</v>
      </c>
      <c r="I227">
        <v>7</v>
      </c>
      <c r="J227">
        <v>11</v>
      </c>
      <c r="K227">
        <v>9</v>
      </c>
      <c r="L227">
        <v>5</v>
      </c>
      <c r="M227">
        <v>4</v>
      </c>
      <c r="N227">
        <v>9</v>
      </c>
      <c r="O227">
        <v>2146</v>
      </c>
      <c r="P227">
        <v>2218</v>
      </c>
      <c r="R227">
        <v>69.2</v>
      </c>
      <c r="S227">
        <v>99.2</v>
      </c>
      <c r="T227">
        <v>0.36099999999999999</v>
      </c>
      <c r="U227">
        <v>0.28599999999999998</v>
      </c>
      <c r="V227">
        <v>0.53300000000000003</v>
      </c>
      <c r="W227">
        <v>48.4</v>
      </c>
      <c r="X227">
        <v>45.2</v>
      </c>
      <c r="Y227">
        <v>9.6</v>
      </c>
      <c r="Z227">
        <v>6.8</v>
      </c>
      <c r="AA227">
        <v>0.49199999999999999</v>
      </c>
      <c r="AB227">
        <v>16.600000000000001</v>
      </c>
      <c r="AC227">
        <v>23.8</v>
      </c>
      <c r="AD227">
        <v>0.26400000000000001</v>
      </c>
    </row>
    <row r="228" spans="1:30" x14ac:dyDescent="0.25">
      <c r="A228">
        <v>131</v>
      </c>
      <c r="B228" t="s">
        <v>79</v>
      </c>
      <c r="C228">
        <v>35</v>
      </c>
      <c r="D228">
        <v>19</v>
      </c>
      <c r="E228">
        <v>16</v>
      </c>
      <c r="F228">
        <v>0.54300000000000004</v>
      </c>
      <c r="G228">
        <v>13.89</v>
      </c>
      <c r="H228">
        <v>10.18</v>
      </c>
      <c r="I228">
        <v>8</v>
      </c>
      <c r="J228">
        <v>12</v>
      </c>
      <c r="K228">
        <v>15</v>
      </c>
      <c r="L228">
        <v>6</v>
      </c>
      <c r="M228">
        <v>3</v>
      </c>
      <c r="N228">
        <v>9</v>
      </c>
      <c r="O228">
        <v>2504</v>
      </c>
      <c r="P228">
        <v>2374</v>
      </c>
      <c r="R228">
        <v>68.3</v>
      </c>
      <c r="S228">
        <v>103.3</v>
      </c>
      <c r="T228">
        <v>0.34599999999999997</v>
      </c>
      <c r="U228">
        <v>0.33600000000000002</v>
      </c>
      <c r="V228">
        <v>0.53500000000000003</v>
      </c>
      <c r="W228">
        <v>50.8</v>
      </c>
      <c r="X228">
        <v>51</v>
      </c>
      <c r="Y228">
        <v>9.3000000000000007</v>
      </c>
      <c r="Z228">
        <v>12.1</v>
      </c>
      <c r="AA228">
        <v>0.51</v>
      </c>
      <c r="AB228">
        <v>15.6</v>
      </c>
      <c r="AC228">
        <v>28.1</v>
      </c>
      <c r="AD228">
        <v>0.22600000000000001</v>
      </c>
    </row>
    <row r="229" spans="1:30" x14ac:dyDescent="0.25">
      <c r="A229">
        <v>132</v>
      </c>
      <c r="B229" t="s">
        <v>647</v>
      </c>
      <c r="C229">
        <v>33</v>
      </c>
      <c r="D229">
        <v>17</v>
      </c>
      <c r="E229">
        <v>16</v>
      </c>
      <c r="F229">
        <v>0.51500000000000001</v>
      </c>
      <c r="G229">
        <v>-4.75</v>
      </c>
      <c r="H229">
        <v>-5.48</v>
      </c>
      <c r="I229">
        <v>12</v>
      </c>
      <c r="J229">
        <v>6</v>
      </c>
      <c r="K229">
        <v>8</v>
      </c>
      <c r="L229">
        <v>3</v>
      </c>
      <c r="M229">
        <v>5</v>
      </c>
      <c r="N229">
        <v>9</v>
      </c>
      <c r="O229">
        <v>2532</v>
      </c>
      <c r="P229">
        <v>2508</v>
      </c>
      <c r="R229">
        <v>71.400000000000006</v>
      </c>
      <c r="S229">
        <v>107.4</v>
      </c>
      <c r="T229">
        <v>0.36799999999999999</v>
      </c>
      <c r="U229">
        <v>0.44500000000000001</v>
      </c>
      <c r="V229">
        <v>0.56799999999999995</v>
      </c>
      <c r="W229">
        <v>48</v>
      </c>
      <c r="X229">
        <v>50.3</v>
      </c>
      <c r="Y229">
        <v>9.5</v>
      </c>
      <c r="Z229">
        <v>7.7</v>
      </c>
      <c r="AA229">
        <v>0.53</v>
      </c>
      <c r="AB229">
        <v>15.4</v>
      </c>
      <c r="AC229">
        <v>24.3</v>
      </c>
      <c r="AD229">
        <v>0.27500000000000002</v>
      </c>
    </row>
    <row r="230" spans="1:30" x14ac:dyDescent="0.25">
      <c r="A230">
        <v>133</v>
      </c>
      <c r="B230" t="s">
        <v>648</v>
      </c>
      <c r="C230">
        <v>35</v>
      </c>
      <c r="D230">
        <v>23</v>
      </c>
      <c r="E230">
        <v>12</v>
      </c>
      <c r="F230">
        <v>0.65700000000000003</v>
      </c>
      <c r="G230">
        <v>18.03</v>
      </c>
      <c r="H230">
        <v>9.26</v>
      </c>
      <c r="I230">
        <v>9</v>
      </c>
      <c r="J230">
        <v>9</v>
      </c>
      <c r="K230">
        <v>12</v>
      </c>
      <c r="L230">
        <v>4</v>
      </c>
      <c r="M230">
        <v>5</v>
      </c>
      <c r="N230">
        <v>6</v>
      </c>
      <c r="O230">
        <v>2692</v>
      </c>
      <c r="P230">
        <v>2385</v>
      </c>
      <c r="R230">
        <v>68.2</v>
      </c>
      <c r="S230">
        <v>112.7</v>
      </c>
      <c r="T230">
        <v>0.3</v>
      </c>
      <c r="U230">
        <v>0.39600000000000002</v>
      </c>
      <c r="V230">
        <v>0.57499999999999996</v>
      </c>
      <c r="W230">
        <v>50.3</v>
      </c>
      <c r="X230">
        <v>54.1</v>
      </c>
      <c r="Y230">
        <v>10.3</v>
      </c>
      <c r="Z230">
        <v>12.5</v>
      </c>
      <c r="AA230">
        <v>0.54800000000000004</v>
      </c>
      <c r="AB230">
        <v>13.9</v>
      </c>
      <c r="AC230">
        <v>28.4</v>
      </c>
      <c r="AD230">
        <v>0.22</v>
      </c>
    </row>
    <row r="231" spans="1:30" x14ac:dyDescent="0.25">
      <c r="A231">
        <v>134</v>
      </c>
      <c r="B231" t="s">
        <v>649</v>
      </c>
      <c r="C231">
        <v>35</v>
      </c>
      <c r="D231">
        <v>23</v>
      </c>
      <c r="E231">
        <v>12</v>
      </c>
      <c r="F231">
        <v>0.65700000000000003</v>
      </c>
      <c r="G231">
        <v>14.35</v>
      </c>
      <c r="H231">
        <v>9.93</v>
      </c>
      <c r="I231">
        <v>10</v>
      </c>
      <c r="J231">
        <v>10</v>
      </c>
      <c r="K231">
        <v>14</v>
      </c>
      <c r="L231">
        <v>4</v>
      </c>
      <c r="M231">
        <v>4</v>
      </c>
      <c r="N231">
        <v>6</v>
      </c>
      <c r="O231">
        <v>2740</v>
      </c>
      <c r="P231">
        <v>2585</v>
      </c>
      <c r="R231">
        <v>70.2</v>
      </c>
      <c r="S231">
        <v>110.4</v>
      </c>
      <c r="T231">
        <v>0.42299999999999999</v>
      </c>
      <c r="U231">
        <v>0.39</v>
      </c>
      <c r="V231">
        <v>0.56899999999999995</v>
      </c>
      <c r="W231">
        <v>50.6</v>
      </c>
      <c r="X231">
        <v>59.3</v>
      </c>
      <c r="Y231">
        <v>8.5</v>
      </c>
      <c r="Z231">
        <v>9</v>
      </c>
      <c r="AA231">
        <v>0.52700000000000002</v>
      </c>
      <c r="AB231">
        <v>15.1</v>
      </c>
      <c r="AC231">
        <v>29.5</v>
      </c>
      <c r="AD231">
        <v>0.313</v>
      </c>
    </row>
    <row r="232" spans="1:30" x14ac:dyDescent="0.25">
      <c r="A232">
        <v>135</v>
      </c>
      <c r="B232" t="s">
        <v>263</v>
      </c>
      <c r="C232">
        <v>33</v>
      </c>
      <c r="D232">
        <v>18</v>
      </c>
      <c r="E232">
        <v>15</v>
      </c>
      <c r="F232">
        <v>0.54500000000000004</v>
      </c>
      <c r="G232">
        <v>-3.43</v>
      </c>
      <c r="H232">
        <v>-3.57</v>
      </c>
      <c r="I232">
        <v>9</v>
      </c>
      <c r="J232">
        <v>7</v>
      </c>
      <c r="K232">
        <v>11</v>
      </c>
      <c r="L232">
        <v>5</v>
      </c>
      <c r="M232">
        <v>6</v>
      </c>
      <c r="N232">
        <v>9</v>
      </c>
      <c r="O232">
        <v>2728</v>
      </c>
      <c r="P232">
        <v>2556</v>
      </c>
      <c r="R232">
        <v>73.5</v>
      </c>
      <c r="S232">
        <v>111.7</v>
      </c>
      <c r="T232">
        <v>0.27</v>
      </c>
      <c r="U232">
        <v>0.46100000000000002</v>
      </c>
      <c r="V232">
        <v>0.58699999999999997</v>
      </c>
      <c r="W232">
        <v>48.9</v>
      </c>
      <c r="X232">
        <v>53</v>
      </c>
      <c r="Y232">
        <v>10.1</v>
      </c>
      <c r="Z232">
        <v>12.3</v>
      </c>
      <c r="AA232">
        <v>0.56799999999999995</v>
      </c>
      <c r="AB232">
        <v>14.5</v>
      </c>
      <c r="AC232">
        <v>24</v>
      </c>
      <c r="AD232">
        <v>0.187</v>
      </c>
    </row>
    <row r="233" spans="1:30" x14ac:dyDescent="0.25">
      <c r="A233">
        <v>136</v>
      </c>
      <c r="B233" t="s">
        <v>264</v>
      </c>
      <c r="C233">
        <v>33</v>
      </c>
      <c r="D233">
        <v>16</v>
      </c>
      <c r="E233">
        <v>17</v>
      </c>
      <c r="F233">
        <v>0.48499999999999999</v>
      </c>
      <c r="G233">
        <v>-2.6</v>
      </c>
      <c r="H233">
        <v>-2.92</v>
      </c>
      <c r="I233">
        <v>8</v>
      </c>
      <c r="J233">
        <v>10</v>
      </c>
      <c r="K233">
        <v>11</v>
      </c>
      <c r="L233">
        <v>4</v>
      </c>
      <c r="M233">
        <v>3</v>
      </c>
      <c r="N233">
        <v>13</v>
      </c>
      <c r="O233">
        <v>2507</v>
      </c>
      <c r="P233">
        <v>2429</v>
      </c>
      <c r="R233">
        <v>71.599999999999994</v>
      </c>
      <c r="S233">
        <v>106.1</v>
      </c>
      <c r="T233">
        <v>0.35499999999999998</v>
      </c>
      <c r="U233">
        <v>0.35299999999999998</v>
      </c>
      <c r="V233">
        <v>0.54500000000000004</v>
      </c>
      <c r="W233">
        <v>53.2</v>
      </c>
      <c r="X233">
        <v>52.9</v>
      </c>
      <c r="Y233">
        <v>9.6999999999999993</v>
      </c>
      <c r="Z233">
        <v>8.8000000000000007</v>
      </c>
      <c r="AA233">
        <v>0.51200000000000001</v>
      </c>
      <c r="AB233">
        <v>16.7</v>
      </c>
      <c r="AC233">
        <v>34.299999999999997</v>
      </c>
      <c r="AD233">
        <v>0.249</v>
      </c>
    </row>
    <row r="234" spans="1:30" x14ac:dyDescent="0.25">
      <c r="A234">
        <v>137</v>
      </c>
      <c r="B234" t="s">
        <v>265</v>
      </c>
      <c r="C234">
        <v>32</v>
      </c>
      <c r="D234">
        <v>13</v>
      </c>
      <c r="E234">
        <v>19</v>
      </c>
      <c r="F234">
        <v>0.40600000000000003</v>
      </c>
      <c r="G234">
        <v>-14.6</v>
      </c>
      <c r="H234">
        <v>-9.34</v>
      </c>
      <c r="I234">
        <v>10</v>
      </c>
      <c r="J234">
        <v>8</v>
      </c>
      <c r="K234">
        <v>9</v>
      </c>
      <c r="L234">
        <v>4</v>
      </c>
      <c r="M234">
        <v>3</v>
      </c>
      <c r="N234">
        <v>14</v>
      </c>
      <c r="O234">
        <v>1974</v>
      </c>
      <c r="P234">
        <v>2107</v>
      </c>
      <c r="R234">
        <v>67.400000000000006</v>
      </c>
      <c r="S234">
        <v>91.2</v>
      </c>
      <c r="T234">
        <v>0.34200000000000003</v>
      </c>
      <c r="U234">
        <v>0.313</v>
      </c>
      <c r="V234">
        <v>0.47899999999999998</v>
      </c>
      <c r="W234">
        <v>50.6</v>
      </c>
      <c r="X234">
        <v>50.2</v>
      </c>
      <c r="Y234">
        <v>9.6999999999999993</v>
      </c>
      <c r="Z234">
        <v>11.9</v>
      </c>
      <c r="AA234">
        <v>0.44800000000000001</v>
      </c>
      <c r="AB234">
        <v>17.5</v>
      </c>
      <c r="AC234">
        <v>28.7</v>
      </c>
      <c r="AD234">
        <v>0.217</v>
      </c>
    </row>
    <row r="235" spans="1:30" x14ac:dyDescent="0.25">
      <c r="A235">
        <v>138</v>
      </c>
      <c r="B235" t="s">
        <v>266</v>
      </c>
      <c r="C235">
        <v>33</v>
      </c>
      <c r="D235">
        <v>24</v>
      </c>
      <c r="E235">
        <v>9</v>
      </c>
      <c r="F235">
        <v>0.72699999999999998</v>
      </c>
      <c r="G235">
        <v>1.62</v>
      </c>
      <c r="H235">
        <v>-5.44</v>
      </c>
      <c r="I235">
        <v>15</v>
      </c>
      <c r="J235">
        <v>3</v>
      </c>
      <c r="K235">
        <v>11</v>
      </c>
      <c r="L235">
        <v>1</v>
      </c>
      <c r="M235">
        <v>10</v>
      </c>
      <c r="N235">
        <v>7</v>
      </c>
      <c r="O235">
        <v>2574</v>
      </c>
      <c r="P235">
        <v>2283</v>
      </c>
      <c r="R235">
        <v>71.3</v>
      </c>
      <c r="S235">
        <v>107.4</v>
      </c>
      <c r="T235">
        <v>0.30499999999999999</v>
      </c>
      <c r="U235">
        <v>0.307</v>
      </c>
      <c r="V235">
        <v>0.54500000000000004</v>
      </c>
      <c r="W235">
        <v>54.3</v>
      </c>
      <c r="X235">
        <v>47.3</v>
      </c>
      <c r="Y235">
        <v>10.199999999999999</v>
      </c>
      <c r="Z235">
        <v>12.2</v>
      </c>
      <c r="AA235">
        <v>0.51</v>
      </c>
      <c r="AB235">
        <v>15.7</v>
      </c>
      <c r="AC235">
        <v>33.4</v>
      </c>
      <c r="AD235">
        <v>0.22700000000000001</v>
      </c>
    </row>
    <row r="236" spans="1:30" x14ac:dyDescent="0.25">
      <c r="A236">
        <v>139</v>
      </c>
      <c r="B236" t="s">
        <v>267</v>
      </c>
      <c r="C236">
        <v>32</v>
      </c>
      <c r="D236">
        <v>12</v>
      </c>
      <c r="E236">
        <v>20</v>
      </c>
      <c r="F236">
        <v>0.375</v>
      </c>
      <c r="G236">
        <v>-8.24</v>
      </c>
      <c r="H236">
        <v>-4.71</v>
      </c>
      <c r="I236">
        <v>5</v>
      </c>
      <c r="J236">
        <v>11</v>
      </c>
      <c r="K236">
        <v>5</v>
      </c>
      <c r="L236">
        <v>8</v>
      </c>
      <c r="M236">
        <v>6</v>
      </c>
      <c r="N236">
        <v>11</v>
      </c>
      <c r="O236">
        <v>2385</v>
      </c>
      <c r="P236">
        <v>2402</v>
      </c>
      <c r="R236">
        <v>73.3</v>
      </c>
      <c r="S236">
        <v>101.3</v>
      </c>
      <c r="T236">
        <v>0.29799999999999999</v>
      </c>
      <c r="U236">
        <v>0.33</v>
      </c>
      <c r="V236">
        <v>0.53500000000000003</v>
      </c>
      <c r="W236">
        <v>50.5</v>
      </c>
      <c r="X236">
        <v>51.3</v>
      </c>
      <c r="Y236">
        <v>9</v>
      </c>
      <c r="Z236">
        <v>13</v>
      </c>
      <c r="AA236">
        <v>0.51</v>
      </c>
      <c r="AB236">
        <v>17.2</v>
      </c>
      <c r="AC236">
        <v>28.4</v>
      </c>
      <c r="AD236">
        <v>0.20200000000000001</v>
      </c>
    </row>
    <row r="237" spans="1:30" x14ac:dyDescent="0.25">
      <c r="A237">
        <v>140</v>
      </c>
      <c r="B237" t="s">
        <v>268</v>
      </c>
      <c r="C237">
        <v>33</v>
      </c>
      <c r="D237">
        <v>14</v>
      </c>
      <c r="E237">
        <v>19</v>
      </c>
      <c r="F237">
        <v>0.42399999999999999</v>
      </c>
      <c r="G237">
        <v>-8.51</v>
      </c>
      <c r="H237">
        <v>-4.0599999999999996</v>
      </c>
      <c r="I237">
        <v>6</v>
      </c>
      <c r="J237">
        <v>12</v>
      </c>
      <c r="K237">
        <v>8</v>
      </c>
      <c r="L237">
        <v>6</v>
      </c>
      <c r="M237">
        <v>4</v>
      </c>
      <c r="N237">
        <v>11</v>
      </c>
      <c r="O237">
        <v>2322</v>
      </c>
      <c r="P237">
        <v>2409</v>
      </c>
      <c r="R237">
        <v>66</v>
      </c>
      <c r="S237">
        <v>104.3</v>
      </c>
      <c r="T237">
        <v>0.32600000000000001</v>
      </c>
      <c r="U237">
        <v>0.36099999999999999</v>
      </c>
      <c r="V237">
        <v>0.54</v>
      </c>
      <c r="W237">
        <v>50.6</v>
      </c>
      <c r="X237">
        <v>49.1</v>
      </c>
      <c r="Y237">
        <v>9.5</v>
      </c>
      <c r="Z237">
        <v>8.3000000000000007</v>
      </c>
      <c r="AA237">
        <v>0.50700000000000001</v>
      </c>
      <c r="AB237">
        <v>16.399999999999999</v>
      </c>
      <c r="AC237">
        <v>30.8</v>
      </c>
      <c r="AD237">
        <v>0.23499999999999999</v>
      </c>
    </row>
    <row r="238" spans="1:30" x14ac:dyDescent="0.25">
      <c r="C238" t="s">
        <v>109</v>
      </c>
      <c r="I238" t="s">
        <v>110</v>
      </c>
      <c r="K238" t="s">
        <v>2</v>
      </c>
      <c r="M238" t="s">
        <v>3</v>
      </c>
      <c r="O238" t="s">
        <v>111</v>
      </c>
      <c r="R238" t="s">
        <v>494</v>
      </c>
    </row>
    <row r="239" spans="1:30" x14ac:dyDescent="0.25">
      <c r="A239" t="s">
        <v>55</v>
      </c>
      <c r="B239" t="s">
        <v>113</v>
      </c>
      <c r="C239" t="s">
        <v>51</v>
      </c>
      <c r="D239" t="s">
        <v>1</v>
      </c>
      <c r="E239" t="s">
        <v>0</v>
      </c>
      <c r="F239" t="s">
        <v>114</v>
      </c>
      <c r="G239" t="s">
        <v>70</v>
      </c>
      <c r="H239" t="s">
        <v>115</v>
      </c>
      <c r="I239" t="s">
        <v>1</v>
      </c>
      <c r="J239" t="s">
        <v>0</v>
      </c>
      <c r="K239" t="s">
        <v>1</v>
      </c>
      <c r="L239" t="s">
        <v>0</v>
      </c>
      <c r="M239" t="s">
        <v>1</v>
      </c>
      <c r="N239" t="s">
        <v>0</v>
      </c>
      <c r="O239" t="s">
        <v>116</v>
      </c>
      <c r="P239" t="s">
        <v>117</v>
      </c>
      <c r="R239" t="s">
        <v>84</v>
      </c>
      <c r="S239" t="s">
        <v>66</v>
      </c>
      <c r="T239" t="s">
        <v>59</v>
      </c>
      <c r="U239" t="s">
        <v>58</v>
      </c>
      <c r="V239" t="s">
        <v>57</v>
      </c>
      <c r="W239" t="s">
        <v>61</v>
      </c>
      <c r="X239" t="s">
        <v>62</v>
      </c>
      <c r="Y239" t="s">
        <v>63</v>
      </c>
      <c r="Z239" t="s">
        <v>64</v>
      </c>
      <c r="AA239" t="s">
        <v>495</v>
      </c>
      <c r="AB239" t="s">
        <v>65</v>
      </c>
      <c r="AC239" t="s">
        <v>60</v>
      </c>
      <c r="AD239" t="s">
        <v>496</v>
      </c>
    </row>
    <row r="240" spans="1:30" x14ac:dyDescent="0.25">
      <c r="A240">
        <v>141</v>
      </c>
      <c r="B240" t="s">
        <v>650</v>
      </c>
      <c r="C240">
        <v>34</v>
      </c>
      <c r="D240">
        <v>25</v>
      </c>
      <c r="E240">
        <v>9</v>
      </c>
      <c r="F240">
        <v>0.73499999999999999</v>
      </c>
      <c r="G240">
        <v>15.36</v>
      </c>
      <c r="H240">
        <v>9.15</v>
      </c>
      <c r="I240">
        <v>14</v>
      </c>
      <c r="J240">
        <v>4</v>
      </c>
      <c r="K240">
        <v>13</v>
      </c>
      <c r="L240">
        <v>2</v>
      </c>
      <c r="M240">
        <v>7</v>
      </c>
      <c r="N240">
        <v>5</v>
      </c>
      <c r="O240">
        <v>2236</v>
      </c>
      <c r="P240">
        <v>2025</v>
      </c>
      <c r="R240">
        <v>65</v>
      </c>
      <c r="S240">
        <v>101.2</v>
      </c>
      <c r="T240">
        <v>0.30599999999999999</v>
      </c>
      <c r="U240">
        <v>0.38400000000000001</v>
      </c>
      <c r="V240">
        <v>0.52</v>
      </c>
      <c r="W240">
        <v>50.8</v>
      </c>
      <c r="X240">
        <v>57.6</v>
      </c>
      <c r="Y240">
        <v>11.6</v>
      </c>
      <c r="Z240">
        <v>7.7</v>
      </c>
      <c r="AA240">
        <v>0.49399999999999999</v>
      </c>
      <c r="AB240">
        <v>15.2</v>
      </c>
      <c r="AC240">
        <v>28.1</v>
      </c>
      <c r="AD240">
        <v>0.20399999999999999</v>
      </c>
    </row>
    <row r="241" spans="1:30" x14ac:dyDescent="0.25">
      <c r="A241">
        <v>142</v>
      </c>
      <c r="B241" t="s">
        <v>651</v>
      </c>
      <c r="C241">
        <v>36</v>
      </c>
      <c r="D241">
        <v>26</v>
      </c>
      <c r="E241">
        <v>10</v>
      </c>
      <c r="F241">
        <v>0.72199999999999998</v>
      </c>
      <c r="G241">
        <v>18.309999999999999</v>
      </c>
      <c r="H241">
        <v>12.75</v>
      </c>
      <c r="I241">
        <v>12</v>
      </c>
      <c r="J241">
        <v>6</v>
      </c>
      <c r="K241">
        <v>16</v>
      </c>
      <c r="L241">
        <v>0</v>
      </c>
      <c r="M241">
        <v>3</v>
      </c>
      <c r="N241">
        <v>8</v>
      </c>
      <c r="O241">
        <v>2725</v>
      </c>
      <c r="P241">
        <v>2525</v>
      </c>
      <c r="R241">
        <v>70.3</v>
      </c>
      <c r="S241">
        <v>106.5</v>
      </c>
      <c r="T241">
        <v>0.32500000000000001</v>
      </c>
      <c r="U241">
        <v>0.34899999999999998</v>
      </c>
      <c r="V241">
        <v>0.55500000000000005</v>
      </c>
      <c r="W241">
        <v>52.1</v>
      </c>
      <c r="X241">
        <v>48.3</v>
      </c>
      <c r="Y241">
        <v>9.5</v>
      </c>
      <c r="Z241">
        <v>10.9</v>
      </c>
      <c r="AA241">
        <v>0.52600000000000002</v>
      </c>
      <c r="AB241">
        <v>16.100000000000001</v>
      </c>
      <c r="AC241">
        <v>29.9</v>
      </c>
      <c r="AD241">
        <v>0.22900000000000001</v>
      </c>
    </row>
    <row r="242" spans="1:30" x14ac:dyDescent="0.25">
      <c r="A242">
        <v>143</v>
      </c>
      <c r="B242" t="s">
        <v>271</v>
      </c>
      <c r="C242">
        <v>32</v>
      </c>
      <c r="D242">
        <v>6</v>
      </c>
      <c r="E242">
        <v>26</v>
      </c>
      <c r="F242">
        <v>0.188</v>
      </c>
      <c r="G242">
        <v>-16.14</v>
      </c>
      <c r="H242">
        <v>-1.01</v>
      </c>
      <c r="I242">
        <v>3</v>
      </c>
      <c r="J242">
        <v>13</v>
      </c>
      <c r="K242">
        <v>6</v>
      </c>
      <c r="L242">
        <v>8</v>
      </c>
      <c r="M242">
        <v>0</v>
      </c>
      <c r="N242">
        <v>15</v>
      </c>
      <c r="O242">
        <v>2030</v>
      </c>
      <c r="P242">
        <v>2455</v>
      </c>
      <c r="R242">
        <v>70.900000000000006</v>
      </c>
      <c r="S242">
        <v>89.1</v>
      </c>
      <c r="T242">
        <v>0.30299999999999999</v>
      </c>
      <c r="U242">
        <v>0.22500000000000001</v>
      </c>
      <c r="V242">
        <v>0.45600000000000002</v>
      </c>
      <c r="W242">
        <v>48.7</v>
      </c>
      <c r="X242">
        <v>48.9</v>
      </c>
      <c r="Y242">
        <v>8.1</v>
      </c>
      <c r="Z242">
        <v>8.6999999999999993</v>
      </c>
      <c r="AA242">
        <v>0.41599999999999998</v>
      </c>
      <c r="AB242">
        <v>16.399999999999999</v>
      </c>
      <c r="AC242">
        <v>29.4</v>
      </c>
      <c r="AD242">
        <v>0.21099999999999999</v>
      </c>
    </row>
    <row r="243" spans="1:30" x14ac:dyDescent="0.25">
      <c r="A243">
        <v>144</v>
      </c>
      <c r="B243" t="s">
        <v>272</v>
      </c>
      <c r="C243">
        <v>33</v>
      </c>
      <c r="D243">
        <v>22</v>
      </c>
      <c r="E243">
        <v>11</v>
      </c>
      <c r="F243">
        <v>0.66700000000000004</v>
      </c>
      <c r="G243">
        <v>1.31</v>
      </c>
      <c r="H243">
        <v>0.66</v>
      </c>
      <c r="I243">
        <v>11</v>
      </c>
      <c r="J243">
        <v>7</v>
      </c>
      <c r="K243">
        <v>14</v>
      </c>
      <c r="L243">
        <v>3</v>
      </c>
      <c r="M243">
        <v>8</v>
      </c>
      <c r="N243">
        <v>7</v>
      </c>
      <c r="O243">
        <v>2481</v>
      </c>
      <c r="P243">
        <v>2417</v>
      </c>
      <c r="R243">
        <v>69.400000000000006</v>
      </c>
      <c r="S243">
        <v>107.5</v>
      </c>
      <c r="T243">
        <v>0.315</v>
      </c>
      <c r="U243">
        <v>0.38100000000000001</v>
      </c>
      <c r="V243">
        <v>0.53100000000000003</v>
      </c>
      <c r="W243">
        <v>51</v>
      </c>
      <c r="X243">
        <v>49</v>
      </c>
      <c r="Y243">
        <v>9.8000000000000007</v>
      </c>
      <c r="Z243">
        <v>10.199999999999999</v>
      </c>
      <c r="AA243">
        <v>0.496</v>
      </c>
      <c r="AB243">
        <v>13.9</v>
      </c>
      <c r="AC243">
        <v>33.700000000000003</v>
      </c>
      <c r="AD243">
        <v>0.22800000000000001</v>
      </c>
    </row>
    <row r="244" spans="1:30" x14ac:dyDescent="0.25">
      <c r="A244">
        <v>145</v>
      </c>
      <c r="B244" t="s">
        <v>652</v>
      </c>
      <c r="C244">
        <v>37</v>
      </c>
      <c r="D244">
        <v>30</v>
      </c>
      <c r="E244">
        <v>7</v>
      </c>
      <c r="F244">
        <v>0.81100000000000005</v>
      </c>
      <c r="G244">
        <v>21.43</v>
      </c>
      <c r="H244">
        <v>10.29</v>
      </c>
      <c r="I244">
        <v>15</v>
      </c>
      <c r="J244">
        <v>3</v>
      </c>
      <c r="K244">
        <v>17</v>
      </c>
      <c r="L244">
        <v>1</v>
      </c>
      <c r="M244">
        <v>8</v>
      </c>
      <c r="N244">
        <v>2</v>
      </c>
      <c r="O244">
        <v>2806</v>
      </c>
      <c r="P244">
        <v>2394</v>
      </c>
      <c r="R244">
        <v>67.3</v>
      </c>
      <c r="S244">
        <v>111.9</v>
      </c>
      <c r="T244">
        <v>0.41899999999999998</v>
      </c>
      <c r="U244">
        <v>0.29599999999999999</v>
      </c>
      <c r="V244">
        <v>0.57099999999999995</v>
      </c>
      <c r="W244">
        <v>56.9</v>
      </c>
      <c r="X244">
        <v>51.2</v>
      </c>
      <c r="Y244">
        <v>8.8000000000000007</v>
      </c>
      <c r="Z244">
        <v>13.4</v>
      </c>
      <c r="AA244">
        <v>0.53</v>
      </c>
      <c r="AB244">
        <v>15.9</v>
      </c>
      <c r="AC244">
        <v>36.4</v>
      </c>
      <c r="AD244">
        <v>0.31</v>
      </c>
    </row>
    <row r="245" spans="1:30" x14ac:dyDescent="0.25">
      <c r="A245">
        <v>146</v>
      </c>
      <c r="B245" t="s">
        <v>274</v>
      </c>
      <c r="C245">
        <v>31</v>
      </c>
      <c r="D245">
        <v>10</v>
      </c>
      <c r="E245">
        <v>21</v>
      </c>
      <c r="F245">
        <v>0.32300000000000001</v>
      </c>
      <c r="G245">
        <v>-3.59</v>
      </c>
      <c r="H245">
        <v>1.31</v>
      </c>
      <c r="I245">
        <v>8</v>
      </c>
      <c r="J245">
        <v>10</v>
      </c>
      <c r="K245">
        <v>5</v>
      </c>
      <c r="L245">
        <v>9</v>
      </c>
      <c r="M245">
        <v>3</v>
      </c>
      <c r="N245">
        <v>8</v>
      </c>
      <c r="O245">
        <v>2091</v>
      </c>
      <c r="P245">
        <v>2243</v>
      </c>
      <c r="R245">
        <v>69.5</v>
      </c>
      <c r="S245">
        <v>97</v>
      </c>
      <c r="T245">
        <v>0.28499999999999998</v>
      </c>
      <c r="U245">
        <v>0.435</v>
      </c>
      <c r="V245">
        <v>0.51200000000000001</v>
      </c>
      <c r="W245">
        <v>48.9</v>
      </c>
      <c r="X245">
        <v>54.4</v>
      </c>
      <c r="Y245">
        <v>10.7</v>
      </c>
      <c r="Z245">
        <v>8.6999999999999993</v>
      </c>
      <c r="AA245">
        <v>0.47199999999999998</v>
      </c>
      <c r="AB245">
        <v>17.600000000000001</v>
      </c>
      <c r="AC245">
        <v>28.8</v>
      </c>
      <c r="AD245">
        <v>0.219</v>
      </c>
    </row>
    <row r="246" spans="1:30" x14ac:dyDescent="0.25">
      <c r="A246">
        <v>147</v>
      </c>
      <c r="B246" t="s">
        <v>275</v>
      </c>
      <c r="C246">
        <v>30</v>
      </c>
      <c r="D246">
        <v>10</v>
      </c>
      <c r="E246">
        <v>20</v>
      </c>
      <c r="F246">
        <v>0.33300000000000002</v>
      </c>
      <c r="G246">
        <v>-11.14</v>
      </c>
      <c r="H246">
        <v>-4.9000000000000004</v>
      </c>
      <c r="I246">
        <v>7</v>
      </c>
      <c r="J246">
        <v>11</v>
      </c>
      <c r="K246">
        <v>4</v>
      </c>
      <c r="L246">
        <v>11</v>
      </c>
      <c r="M246">
        <v>6</v>
      </c>
      <c r="N246">
        <v>9</v>
      </c>
      <c r="O246">
        <v>2209</v>
      </c>
      <c r="P246">
        <v>2349</v>
      </c>
      <c r="R246">
        <v>70.400000000000006</v>
      </c>
      <c r="S246">
        <v>102.9</v>
      </c>
      <c r="T246">
        <v>0.245</v>
      </c>
      <c r="U246">
        <v>0.41199999999999998</v>
      </c>
      <c r="V246">
        <v>0.55400000000000005</v>
      </c>
      <c r="W246">
        <v>48.3</v>
      </c>
      <c r="X246">
        <v>52.2</v>
      </c>
      <c r="Y246">
        <v>7.3</v>
      </c>
      <c r="Z246">
        <v>10.7</v>
      </c>
      <c r="AA246">
        <v>0.52800000000000002</v>
      </c>
      <c r="AB246">
        <v>16.8</v>
      </c>
      <c r="AC246">
        <v>22.6</v>
      </c>
      <c r="AD246">
        <v>0.182</v>
      </c>
    </row>
    <row r="247" spans="1:30" x14ac:dyDescent="0.25">
      <c r="A247">
        <v>148</v>
      </c>
      <c r="B247" t="s">
        <v>276</v>
      </c>
      <c r="C247">
        <v>33</v>
      </c>
      <c r="D247">
        <v>20</v>
      </c>
      <c r="E247">
        <v>13</v>
      </c>
      <c r="F247">
        <v>0.60599999999999998</v>
      </c>
      <c r="G247">
        <v>-5.94</v>
      </c>
      <c r="H247">
        <v>-7.21</v>
      </c>
      <c r="I247">
        <v>12</v>
      </c>
      <c r="J247">
        <v>6</v>
      </c>
      <c r="K247">
        <v>13</v>
      </c>
      <c r="L247">
        <v>2</v>
      </c>
      <c r="M247">
        <v>6</v>
      </c>
      <c r="N247">
        <v>10</v>
      </c>
      <c r="O247">
        <v>2597</v>
      </c>
      <c r="P247">
        <v>2322</v>
      </c>
      <c r="R247">
        <v>71.3</v>
      </c>
      <c r="S247">
        <v>108.8</v>
      </c>
      <c r="T247">
        <v>0.41599999999999998</v>
      </c>
      <c r="U247">
        <v>0.33600000000000002</v>
      </c>
      <c r="V247">
        <v>0.54800000000000004</v>
      </c>
      <c r="W247">
        <v>54.9</v>
      </c>
      <c r="X247">
        <v>53.1</v>
      </c>
      <c r="Y247">
        <v>11.9</v>
      </c>
      <c r="Z247">
        <v>8.3000000000000007</v>
      </c>
      <c r="AA247">
        <v>0.51400000000000001</v>
      </c>
      <c r="AB247">
        <v>16.600000000000001</v>
      </c>
      <c r="AC247">
        <v>37.200000000000003</v>
      </c>
      <c r="AD247">
        <v>0.28599999999999998</v>
      </c>
    </row>
    <row r="248" spans="1:30" x14ac:dyDescent="0.25">
      <c r="A248">
        <v>149</v>
      </c>
      <c r="B248" t="s">
        <v>277</v>
      </c>
      <c r="C248">
        <v>31</v>
      </c>
      <c r="D248">
        <v>20</v>
      </c>
      <c r="E248">
        <v>11</v>
      </c>
      <c r="F248">
        <v>0.64500000000000002</v>
      </c>
      <c r="G248">
        <v>-2.31</v>
      </c>
      <c r="H248">
        <v>-4.4400000000000004</v>
      </c>
      <c r="I248">
        <v>12</v>
      </c>
      <c r="J248">
        <v>6</v>
      </c>
      <c r="K248">
        <v>11</v>
      </c>
      <c r="L248">
        <v>3</v>
      </c>
      <c r="M248">
        <v>9</v>
      </c>
      <c r="N248">
        <v>8</v>
      </c>
      <c r="O248">
        <v>2479</v>
      </c>
      <c r="P248">
        <v>2413</v>
      </c>
      <c r="R248">
        <v>72.400000000000006</v>
      </c>
      <c r="S248">
        <v>109.5</v>
      </c>
      <c r="T248">
        <v>0.34899999999999998</v>
      </c>
      <c r="U248">
        <v>0.38200000000000001</v>
      </c>
      <c r="V248">
        <v>0.6</v>
      </c>
      <c r="W248">
        <v>50.5</v>
      </c>
      <c r="X248">
        <v>54.7</v>
      </c>
      <c r="Y248">
        <v>7.6</v>
      </c>
      <c r="Z248">
        <v>6.3</v>
      </c>
      <c r="AA248">
        <v>0.56399999999999995</v>
      </c>
      <c r="AB248">
        <v>16.8</v>
      </c>
      <c r="AC248">
        <v>23.6</v>
      </c>
      <c r="AD248">
        <v>0.27100000000000002</v>
      </c>
    </row>
    <row r="249" spans="1:30" x14ac:dyDescent="0.25">
      <c r="A249">
        <v>150</v>
      </c>
      <c r="B249" t="s">
        <v>653</v>
      </c>
      <c r="C249">
        <v>36</v>
      </c>
      <c r="D249">
        <v>29</v>
      </c>
      <c r="E249">
        <v>7</v>
      </c>
      <c r="F249">
        <v>0.80600000000000005</v>
      </c>
      <c r="G249">
        <v>5.3</v>
      </c>
      <c r="H249">
        <v>-3.85</v>
      </c>
      <c r="I249">
        <v>14</v>
      </c>
      <c r="J249">
        <v>2</v>
      </c>
      <c r="K249">
        <v>16</v>
      </c>
      <c r="L249">
        <v>1</v>
      </c>
      <c r="M249">
        <v>11</v>
      </c>
      <c r="N249">
        <v>3</v>
      </c>
      <c r="O249">
        <v>2654</v>
      </c>
      <c r="P249">
        <v>2209</v>
      </c>
      <c r="R249">
        <v>65.400000000000006</v>
      </c>
      <c r="S249">
        <v>112.8</v>
      </c>
      <c r="T249">
        <v>0.26500000000000001</v>
      </c>
      <c r="U249">
        <v>0.441</v>
      </c>
      <c r="V249">
        <v>0.59599999999999997</v>
      </c>
      <c r="W249">
        <v>51.5</v>
      </c>
      <c r="X249">
        <v>55.2</v>
      </c>
      <c r="Y249">
        <v>9.5</v>
      </c>
      <c r="Z249">
        <v>8.1</v>
      </c>
      <c r="AA249">
        <v>0.56899999999999995</v>
      </c>
      <c r="AB249">
        <v>15.1</v>
      </c>
      <c r="AC249">
        <v>25.1</v>
      </c>
      <c r="AD249">
        <v>0.20499999999999999</v>
      </c>
    </row>
    <row r="250" spans="1:30" x14ac:dyDescent="0.25">
      <c r="A250">
        <v>151</v>
      </c>
      <c r="B250" t="s">
        <v>279</v>
      </c>
      <c r="C250">
        <v>35</v>
      </c>
      <c r="D250">
        <v>28</v>
      </c>
      <c r="E250">
        <v>7</v>
      </c>
      <c r="F250">
        <v>0.8</v>
      </c>
      <c r="G250">
        <v>9.32</v>
      </c>
      <c r="H250">
        <v>-1.95</v>
      </c>
      <c r="I250">
        <v>14</v>
      </c>
      <c r="J250">
        <v>2</v>
      </c>
      <c r="K250">
        <v>14</v>
      </c>
      <c r="L250">
        <v>3</v>
      </c>
      <c r="M250">
        <v>14</v>
      </c>
      <c r="N250">
        <v>4</v>
      </c>
      <c r="O250">
        <v>2939</v>
      </c>
      <c r="P250">
        <v>2452</v>
      </c>
      <c r="R250">
        <v>74.8</v>
      </c>
      <c r="S250">
        <v>112.2</v>
      </c>
      <c r="T250">
        <v>0.36099999999999999</v>
      </c>
      <c r="U250">
        <v>0.39100000000000001</v>
      </c>
      <c r="V250">
        <v>0.59399999999999997</v>
      </c>
      <c r="W250">
        <v>53.2</v>
      </c>
      <c r="X250">
        <v>60.1</v>
      </c>
      <c r="Y250">
        <v>9.9</v>
      </c>
      <c r="Z250">
        <v>7.8</v>
      </c>
      <c r="AA250">
        <v>0.56000000000000005</v>
      </c>
      <c r="AB250">
        <v>15.7</v>
      </c>
      <c r="AC250">
        <v>27.1</v>
      </c>
      <c r="AD250">
        <v>0.27200000000000002</v>
      </c>
    </row>
    <row r="251" spans="1:30" x14ac:dyDescent="0.25">
      <c r="A251">
        <v>152</v>
      </c>
      <c r="B251" t="s">
        <v>280</v>
      </c>
      <c r="C251">
        <v>34</v>
      </c>
      <c r="D251">
        <v>15</v>
      </c>
      <c r="E251">
        <v>19</v>
      </c>
      <c r="F251">
        <v>0.441</v>
      </c>
      <c r="G251">
        <v>-4.55</v>
      </c>
      <c r="H251">
        <v>-0.42</v>
      </c>
      <c r="I251">
        <v>8</v>
      </c>
      <c r="J251">
        <v>8</v>
      </c>
      <c r="K251">
        <v>9</v>
      </c>
      <c r="L251">
        <v>5</v>
      </c>
      <c r="M251">
        <v>4</v>
      </c>
      <c r="N251">
        <v>12</v>
      </c>
      <c r="O251">
        <v>2545</v>
      </c>
      <c r="P251">
        <v>2584</v>
      </c>
      <c r="R251">
        <v>73.3</v>
      </c>
      <c r="S251">
        <v>101</v>
      </c>
      <c r="T251">
        <v>0.40899999999999997</v>
      </c>
      <c r="U251">
        <v>0.31</v>
      </c>
      <c r="V251">
        <v>0.52500000000000002</v>
      </c>
      <c r="W251">
        <v>48.7</v>
      </c>
      <c r="X251">
        <v>45.5</v>
      </c>
      <c r="Y251">
        <v>8.6999999999999993</v>
      </c>
      <c r="Z251">
        <v>7.6</v>
      </c>
      <c r="AA251">
        <v>0.48499999999999999</v>
      </c>
      <c r="AB251">
        <v>16.5</v>
      </c>
      <c r="AC251">
        <v>29.1</v>
      </c>
      <c r="AD251">
        <v>0.28299999999999997</v>
      </c>
    </row>
    <row r="252" spans="1:30" x14ac:dyDescent="0.25">
      <c r="A252">
        <v>153</v>
      </c>
      <c r="B252" t="s">
        <v>281</v>
      </c>
      <c r="C252">
        <v>32</v>
      </c>
      <c r="D252">
        <v>16</v>
      </c>
      <c r="E252">
        <v>16</v>
      </c>
      <c r="F252">
        <v>0.5</v>
      </c>
      <c r="G252">
        <v>-8.9499999999999993</v>
      </c>
      <c r="H252">
        <v>-9.0399999999999991</v>
      </c>
      <c r="I252">
        <v>9</v>
      </c>
      <c r="J252">
        <v>9</v>
      </c>
      <c r="K252">
        <v>8</v>
      </c>
      <c r="L252">
        <v>5</v>
      </c>
      <c r="M252">
        <v>7</v>
      </c>
      <c r="N252">
        <v>9</v>
      </c>
      <c r="O252">
        <v>2373</v>
      </c>
      <c r="P252">
        <v>2337</v>
      </c>
      <c r="R252">
        <v>72.900000000000006</v>
      </c>
      <c r="S252">
        <v>101.4</v>
      </c>
      <c r="T252">
        <v>0.34200000000000003</v>
      </c>
      <c r="U252">
        <v>0.432</v>
      </c>
      <c r="V252">
        <v>0.54300000000000004</v>
      </c>
      <c r="W252">
        <v>50.1</v>
      </c>
      <c r="X252">
        <v>52.3</v>
      </c>
      <c r="Y252">
        <v>9.3000000000000007</v>
      </c>
      <c r="Z252">
        <v>12</v>
      </c>
      <c r="AA252">
        <v>0.51100000000000001</v>
      </c>
      <c r="AB252">
        <v>17.7</v>
      </c>
      <c r="AC252">
        <v>27.8</v>
      </c>
      <c r="AD252">
        <v>0.24</v>
      </c>
    </row>
    <row r="253" spans="1:30" x14ac:dyDescent="0.25">
      <c r="A253">
        <v>154</v>
      </c>
      <c r="B253" t="s">
        <v>282</v>
      </c>
      <c r="C253">
        <v>34</v>
      </c>
      <c r="D253">
        <v>16</v>
      </c>
      <c r="E253">
        <v>18</v>
      </c>
      <c r="F253">
        <v>0.47099999999999997</v>
      </c>
      <c r="G253">
        <v>-8.41</v>
      </c>
      <c r="H253">
        <v>-6.6</v>
      </c>
      <c r="I253">
        <v>5</v>
      </c>
      <c r="J253">
        <v>11</v>
      </c>
      <c r="K253">
        <v>10</v>
      </c>
      <c r="L253">
        <v>5</v>
      </c>
      <c r="M253">
        <v>5</v>
      </c>
      <c r="N253">
        <v>12</v>
      </c>
      <c r="O253">
        <v>2407</v>
      </c>
      <c r="P253">
        <v>2408</v>
      </c>
      <c r="R253">
        <v>68.900000000000006</v>
      </c>
      <c r="S253">
        <v>101.6</v>
      </c>
      <c r="T253">
        <v>0.34100000000000003</v>
      </c>
      <c r="U253">
        <v>0.501</v>
      </c>
      <c r="V253">
        <v>0.55200000000000005</v>
      </c>
      <c r="W253">
        <v>50.7</v>
      </c>
      <c r="X253">
        <v>49.9</v>
      </c>
      <c r="Y253">
        <v>8.9</v>
      </c>
      <c r="Z253">
        <v>7.2</v>
      </c>
      <c r="AA253">
        <v>0.51700000000000002</v>
      </c>
      <c r="AB253">
        <v>18</v>
      </c>
      <c r="AC253">
        <v>24.6</v>
      </c>
      <c r="AD253">
        <v>0.25</v>
      </c>
    </row>
    <row r="254" spans="1:30" x14ac:dyDescent="0.25">
      <c r="A254">
        <v>155</v>
      </c>
      <c r="B254" t="s">
        <v>283</v>
      </c>
      <c r="C254">
        <v>32</v>
      </c>
      <c r="D254">
        <v>19</v>
      </c>
      <c r="E254">
        <v>13</v>
      </c>
      <c r="F254">
        <v>0.59399999999999997</v>
      </c>
      <c r="G254">
        <v>-2.0699999999999998</v>
      </c>
      <c r="H254">
        <v>-1.51</v>
      </c>
      <c r="I254">
        <v>10</v>
      </c>
      <c r="J254">
        <v>8</v>
      </c>
      <c r="K254">
        <v>10</v>
      </c>
      <c r="L254">
        <v>4</v>
      </c>
      <c r="M254">
        <v>7</v>
      </c>
      <c r="N254">
        <v>7</v>
      </c>
      <c r="O254">
        <v>2612</v>
      </c>
      <c r="P254">
        <v>2575</v>
      </c>
      <c r="R254">
        <v>74.900000000000006</v>
      </c>
      <c r="S254">
        <v>108.2</v>
      </c>
      <c r="T254">
        <v>0.35099999999999998</v>
      </c>
      <c r="U254">
        <v>0.40300000000000002</v>
      </c>
      <c r="V254">
        <v>0.55400000000000005</v>
      </c>
      <c r="W254">
        <v>48.5</v>
      </c>
      <c r="X254">
        <v>53.8</v>
      </c>
      <c r="Y254">
        <v>9.3000000000000007</v>
      </c>
      <c r="Z254">
        <v>10</v>
      </c>
      <c r="AA254">
        <v>0.51600000000000001</v>
      </c>
      <c r="AB254">
        <v>15.2</v>
      </c>
      <c r="AC254">
        <v>29.8</v>
      </c>
      <c r="AD254">
        <v>0.26100000000000001</v>
      </c>
    </row>
    <row r="255" spans="1:30" x14ac:dyDescent="0.25">
      <c r="A255">
        <v>156</v>
      </c>
      <c r="B255" t="s">
        <v>284</v>
      </c>
      <c r="C255">
        <v>35</v>
      </c>
      <c r="D255">
        <v>19</v>
      </c>
      <c r="E255">
        <v>16</v>
      </c>
      <c r="F255">
        <v>0.54300000000000004</v>
      </c>
      <c r="G255">
        <v>0.8</v>
      </c>
      <c r="H255">
        <v>-1.96</v>
      </c>
      <c r="I255">
        <v>9</v>
      </c>
      <c r="J255">
        <v>9</v>
      </c>
      <c r="K255">
        <v>14</v>
      </c>
      <c r="L255">
        <v>3</v>
      </c>
      <c r="M255">
        <v>4</v>
      </c>
      <c r="N255">
        <v>12</v>
      </c>
      <c r="O255">
        <v>2773</v>
      </c>
      <c r="P255">
        <v>2637</v>
      </c>
      <c r="R255">
        <v>69.2</v>
      </c>
      <c r="S255">
        <v>112.5</v>
      </c>
      <c r="T255">
        <v>0.36299999999999999</v>
      </c>
      <c r="U255">
        <v>0.439</v>
      </c>
      <c r="V255">
        <v>0.58299999999999996</v>
      </c>
      <c r="W255">
        <v>49.4</v>
      </c>
      <c r="X255">
        <v>54</v>
      </c>
      <c r="Y255">
        <v>8.4</v>
      </c>
      <c r="Z255">
        <v>6.1</v>
      </c>
      <c r="AA255">
        <v>0.54100000000000004</v>
      </c>
      <c r="AB255">
        <v>14.3</v>
      </c>
      <c r="AC255">
        <v>27.2</v>
      </c>
      <c r="AD255">
        <v>0.28399999999999997</v>
      </c>
    </row>
    <row r="256" spans="1:30" x14ac:dyDescent="0.25">
      <c r="A256">
        <v>157</v>
      </c>
      <c r="B256" t="s">
        <v>654</v>
      </c>
      <c r="C256">
        <v>35</v>
      </c>
      <c r="D256">
        <v>28</v>
      </c>
      <c r="E256">
        <v>7</v>
      </c>
      <c r="F256">
        <v>0.8</v>
      </c>
      <c r="G256">
        <v>16.510000000000002</v>
      </c>
      <c r="H256">
        <v>9.16</v>
      </c>
      <c r="I256">
        <v>16</v>
      </c>
      <c r="J256">
        <v>2</v>
      </c>
      <c r="K256">
        <v>15</v>
      </c>
      <c r="L256">
        <v>2</v>
      </c>
      <c r="M256">
        <v>9</v>
      </c>
      <c r="N256">
        <v>1</v>
      </c>
      <c r="O256">
        <v>2815</v>
      </c>
      <c r="P256">
        <v>2558</v>
      </c>
      <c r="R256">
        <v>70.599999999999994</v>
      </c>
      <c r="S256">
        <v>111.1</v>
      </c>
      <c r="T256">
        <v>0.371</v>
      </c>
      <c r="U256">
        <v>0.34200000000000003</v>
      </c>
      <c r="V256">
        <v>0.55400000000000005</v>
      </c>
      <c r="W256">
        <v>53</v>
      </c>
      <c r="X256">
        <v>45.7</v>
      </c>
      <c r="Y256">
        <v>12.2</v>
      </c>
      <c r="Z256">
        <v>11.8</v>
      </c>
      <c r="AA256">
        <v>0.51200000000000001</v>
      </c>
      <c r="AB256">
        <v>15.1</v>
      </c>
      <c r="AC256">
        <v>36.200000000000003</v>
      </c>
      <c r="AD256">
        <v>0.27900000000000003</v>
      </c>
    </row>
    <row r="257" spans="1:30" x14ac:dyDescent="0.25">
      <c r="A257">
        <v>158</v>
      </c>
      <c r="B257" t="s">
        <v>286</v>
      </c>
      <c r="C257">
        <v>33</v>
      </c>
      <c r="D257">
        <v>20</v>
      </c>
      <c r="E257">
        <v>13</v>
      </c>
      <c r="F257">
        <v>0.60599999999999998</v>
      </c>
      <c r="G257">
        <v>0.89</v>
      </c>
      <c r="H257">
        <v>-2.37</v>
      </c>
      <c r="I257">
        <v>9</v>
      </c>
      <c r="J257">
        <v>9</v>
      </c>
      <c r="K257">
        <v>15</v>
      </c>
      <c r="L257">
        <v>1</v>
      </c>
      <c r="M257">
        <v>4</v>
      </c>
      <c r="N257">
        <v>10</v>
      </c>
      <c r="O257">
        <v>2386</v>
      </c>
      <c r="P257">
        <v>2235</v>
      </c>
      <c r="R257">
        <v>68</v>
      </c>
      <c r="S257">
        <v>105.2</v>
      </c>
      <c r="T257">
        <v>0.35799999999999998</v>
      </c>
      <c r="U257">
        <v>0.39200000000000002</v>
      </c>
      <c r="V257">
        <v>0.52900000000000003</v>
      </c>
      <c r="W257">
        <v>50.6</v>
      </c>
      <c r="X257">
        <v>52.4</v>
      </c>
      <c r="Y257">
        <v>8.4</v>
      </c>
      <c r="Z257">
        <v>10</v>
      </c>
      <c r="AA257">
        <v>0.501</v>
      </c>
      <c r="AB257">
        <v>14.6</v>
      </c>
      <c r="AC257">
        <v>30.2</v>
      </c>
      <c r="AD257">
        <v>0.23499999999999999</v>
      </c>
    </row>
    <row r="258" spans="1:30" x14ac:dyDescent="0.25">
      <c r="A258">
        <v>159</v>
      </c>
      <c r="B258" t="s">
        <v>655</v>
      </c>
      <c r="C258">
        <v>34</v>
      </c>
      <c r="D258">
        <v>20</v>
      </c>
      <c r="E258">
        <v>14</v>
      </c>
      <c r="F258">
        <v>0.58799999999999997</v>
      </c>
      <c r="G258">
        <v>17.309999999999999</v>
      </c>
      <c r="H258">
        <v>11.08</v>
      </c>
      <c r="I258">
        <v>10</v>
      </c>
      <c r="J258">
        <v>8</v>
      </c>
      <c r="K258">
        <v>14</v>
      </c>
      <c r="L258">
        <v>4</v>
      </c>
      <c r="M258">
        <v>5</v>
      </c>
      <c r="N258">
        <v>6</v>
      </c>
      <c r="O258">
        <v>2536</v>
      </c>
      <c r="P258">
        <v>2324</v>
      </c>
      <c r="R258">
        <v>68.400000000000006</v>
      </c>
      <c r="S258">
        <v>107.4</v>
      </c>
      <c r="T258">
        <v>0.34899999999999998</v>
      </c>
      <c r="U258">
        <v>0.437</v>
      </c>
      <c r="V258">
        <v>0.55300000000000005</v>
      </c>
      <c r="W258">
        <v>52.4</v>
      </c>
      <c r="X258">
        <v>53.6</v>
      </c>
      <c r="Y258">
        <v>6.3</v>
      </c>
      <c r="Z258">
        <v>7.7</v>
      </c>
      <c r="AA258">
        <v>0.50900000000000001</v>
      </c>
      <c r="AB258">
        <v>15.2</v>
      </c>
      <c r="AC258">
        <v>29</v>
      </c>
      <c r="AD258">
        <v>0.27100000000000002</v>
      </c>
    </row>
    <row r="259" spans="1:30" x14ac:dyDescent="0.25">
      <c r="A259">
        <v>160</v>
      </c>
      <c r="B259" t="s">
        <v>288</v>
      </c>
      <c r="C259">
        <v>34</v>
      </c>
      <c r="D259">
        <v>20</v>
      </c>
      <c r="E259">
        <v>14</v>
      </c>
      <c r="F259">
        <v>0.58799999999999997</v>
      </c>
      <c r="G259">
        <v>4.04</v>
      </c>
      <c r="H259">
        <v>-0.12</v>
      </c>
      <c r="I259">
        <v>12</v>
      </c>
      <c r="J259">
        <v>6</v>
      </c>
      <c r="K259">
        <v>13</v>
      </c>
      <c r="L259">
        <v>4</v>
      </c>
      <c r="M259">
        <v>5</v>
      </c>
      <c r="N259">
        <v>7</v>
      </c>
      <c r="O259">
        <v>2231</v>
      </c>
      <c r="P259">
        <v>2066</v>
      </c>
      <c r="R259">
        <v>63.7</v>
      </c>
      <c r="S259">
        <v>103</v>
      </c>
      <c r="T259">
        <v>0.32300000000000001</v>
      </c>
      <c r="U259">
        <v>0.33400000000000002</v>
      </c>
      <c r="V259">
        <v>0.57299999999999995</v>
      </c>
      <c r="W259">
        <v>50.5</v>
      </c>
      <c r="X259">
        <v>56.3</v>
      </c>
      <c r="Y259">
        <v>10.199999999999999</v>
      </c>
      <c r="Z259">
        <v>7.3</v>
      </c>
      <c r="AA259">
        <v>0.55300000000000005</v>
      </c>
      <c r="AB259">
        <v>17.3</v>
      </c>
      <c r="AC259">
        <v>19.8</v>
      </c>
      <c r="AD259">
        <v>0.215</v>
      </c>
    </row>
    <row r="260" spans="1:30" x14ac:dyDescent="0.25">
      <c r="C260" t="s">
        <v>109</v>
      </c>
      <c r="I260" t="s">
        <v>110</v>
      </c>
      <c r="K260" t="s">
        <v>2</v>
      </c>
      <c r="M260" t="s">
        <v>3</v>
      </c>
      <c r="O260" t="s">
        <v>111</v>
      </c>
      <c r="R260" t="s">
        <v>494</v>
      </c>
    </row>
    <row r="261" spans="1:30" x14ac:dyDescent="0.25">
      <c r="A261" t="s">
        <v>55</v>
      </c>
      <c r="B261" t="s">
        <v>113</v>
      </c>
      <c r="C261" t="s">
        <v>51</v>
      </c>
      <c r="D261" t="s">
        <v>1</v>
      </c>
      <c r="E261" t="s">
        <v>0</v>
      </c>
      <c r="F261" t="s">
        <v>114</v>
      </c>
      <c r="G261" t="s">
        <v>70</v>
      </c>
      <c r="H261" t="s">
        <v>115</v>
      </c>
      <c r="I261" t="s">
        <v>1</v>
      </c>
      <c r="J261" t="s">
        <v>0</v>
      </c>
      <c r="K261" t="s">
        <v>1</v>
      </c>
      <c r="L261" t="s">
        <v>0</v>
      </c>
      <c r="M261" t="s">
        <v>1</v>
      </c>
      <c r="N261" t="s">
        <v>0</v>
      </c>
      <c r="O261" t="s">
        <v>116</v>
      </c>
      <c r="P261" t="s">
        <v>117</v>
      </c>
      <c r="R261" t="s">
        <v>84</v>
      </c>
      <c r="S261" t="s">
        <v>66</v>
      </c>
      <c r="T261" t="s">
        <v>59</v>
      </c>
      <c r="U261" t="s">
        <v>58</v>
      </c>
      <c r="V261" t="s">
        <v>57</v>
      </c>
      <c r="W261" t="s">
        <v>61</v>
      </c>
      <c r="X261" t="s">
        <v>62</v>
      </c>
      <c r="Y261" t="s">
        <v>63</v>
      </c>
      <c r="Z261" t="s">
        <v>64</v>
      </c>
      <c r="AA261" t="s">
        <v>495</v>
      </c>
      <c r="AB261" t="s">
        <v>65</v>
      </c>
      <c r="AC261" t="s">
        <v>60</v>
      </c>
      <c r="AD261" t="s">
        <v>496</v>
      </c>
    </row>
    <row r="262" spans="1:30" x14ac:dyDescent="0.25">
      <c r="A262">
        <v>161</v>
      </c>
      <c r="B262" t="s">
        <v>289</v>
      </c>
      <c r="C262">
        <v>34</v>
      </c>
      <c r="D262">
        <v>22</v>
      </c>
      <c r="E262">
        <v>12</v>
      </c>
      <c r="F262">
        <v>0.64700000000000002</v>
      </c>
      <c r="G262">
        <v>2.94</v>
      </c>
      <c r="H262">
        <v>0.9</v>
      </c>
      <c r="I262">
        <v>8</v>
      </c>
      <c r="J262">
        <v>8</v>
      </c>
      <c r="K262">
        <v>12</v>
      </c>
      <c r="L262">
        <v>4</v>
      </c>
      <c r="M262">
        <v>8</v>
      </c>
      <c r="N262">
        <v>7</v>
      </c>
      <c r="O262">
        <v>2278</v>
      </c>
      <c r="P262">
        <v>2125</v>
      </c>
      <c r="R262">
        <v>65.2</v>
      </c>
      <c r="S262">
        <v>102.8</v>
      </c>
      <c r="T262">
        <v>0.35799999999999998</v>
      </c>
      <c r="U262">
        <v>0.28299999999999997</v>
      </c>
      <c r="V262">
        <v>0.54100000000000004</v>
      </c>
      <c r="W262">
        <v>52.2</v>
      </c>
      <c r="X262">
        <v>56.3</v>
      </c>
      <c r="Y262">
        <v>11.3</v>
      </c>
      <c r="Z262">
        <v>10.5</v>
      </c>
      <c r="AA262">
        <v>0.499</v>
      </c>
      <c r="AB262">
        <v>16.8</v>
      </c>
      <c r="AC262">
        <v>29.7</v>
      </c>
      <c r="AD262">
        <v>0.26700000000000002</v>
      </c>
    </row>
    <row r="263" spans="1:30" x14ac:dyDescent="0.25">
      <c r="A263">
        <v>162</v>
      </c>
      <c r="B263" t="s">
        <v>290</v>
      </c>
      <c r="C263">
        <v>32</v>
      </c>
      <c r="D263">
        <v>11</v>
      </c>
      <c r="E263">
        <v>21</v>
      </c>
      <c r="F263">
        <v>0.34399999999999997</v>
      </c>
      <c r="G263">
        <v>-9.1</v>
      </c>
      <c r="H263">
        <v>-4.57</v>
      </c>
      <c r="I263">
        <v>7</v>
      </c>
      <c r="J263">
        <v>11</v>
      </c>
      <c r="K263">
        <v>7</v>
      </c>
      <c r="L263">
        <v>5</v>
      </c>
      <c r="M263">
        <v>3</v>
      </c>
      <c r="N263">
        <v>16</v>
      </c>
      <c r="O263">
        <v>2332</v>
      </c>
      <c r="P263">
        <v>2477</v>
      </c>
      <c r="R263">
        <v>70.400000000000006</v>
      </c>
      <c r="S263">
        <v>102.4</v>
      </c>
      <c r="T263">
        <v>0.33600000000000002</v>
      </c>
      <c r="U263">
        <v>0.33600000000000002</v>
      </c>
      <c r="V263">
        <v>0.54800000000000004</v>
      </c>
      <c r="W263">
        <v>48.3</v>
      </c>
      <c r="X263">
        <v>53.2</v>
      </c>
      <c r="Y263">
        <v>12.2</v>
      </c>
      <c r="Z263">
        <v>6.2</v>
      </c>
      <c r="AA263">
        <v>0.51600000000000001</v>
      </c>
      <c r="AB263">
        <v>17.3</v>
      </c>
      <c r="AC263">
        <v>27.3</v>
      </c>
      <c r="AD263">
        <v>0.23899999999999999</v>
      </c>
    </row>
    <row r="264" spans="1:30" x14ac:dyDescent="0.25">
      <c r="A264">
        <v>163</v>
      </c>
      <c r="B264" t="s">
        <v>291</v>
      </c>
      <c r="C264">
        <v>32</v>
      </c>
      <c r="D264">
        <v>5</v>
      </c>
      <c r="E264">
        <v>27</v>
      </c>
      <c r="F264">
        <v>0.156</v>
      </c>
      <c r="G264">
        <v>-15.09</v>
      </c>
      <c r="H264">
        <v>-4.18</v>
      </c>
      <c r="I264">
        <v>3</v>
      </c>
      <c r="J264">
        <v>13</v>
      </c>
      <c r="K264">
        <v>3</v>
      </c>
      <c r="L264">
        <v>9</v>
      </c>
      <c r="M264">
        <v>2</v>
      </c>
      <c r="N264">
        <v>18</v>
      </c>
      <c r="O264">
        <v>1988</v>
      </c>
      <c r="P264">
        <v>2271</v>
      </c>
      <c r="R264">
        <v>64.599999999999994</v>
      </c>
      <c r="S264">
        <v>94</v>
      </c>
      <c r="T264">
        <v>0.26200000000000001</v>
      </c>
      <c r="U264">
        <v>0.374</v>
      </c>
      <c r="V264">
        <v>0.51200000000000001</v>
      </c>
      <c r="W264">
        <v>48.8</v>
      </c>
      <c r="X264">
        <v>63.1</v>
      </c>
      <c r="Y264">
        <v>11.3</v>
      </c>
      <c r="Z264">
        <v>10.7</v>
      </c>
      <c r="AA264">
        <v>0.49</v>
      </c>
      <c r="AB264">
        <v>19.100000000000001</v>
      </c>
      <c r="AC264">
        <v>26.2</v>
      </c>
      <c r="AD264">
        <v>0.17</v>
      </c>
    </row>
    <row r="265" spans="1:30" x14ac:dyDescent="0.25">
      <c r="A265">
        <v>164</v>
      </c>
      <c r="B265" t="s">
        <v>292</v>
      </c>
      <c r="C265">
        <v>32</v>
      </c>
      <c r="D265">
        <v>11</v>
      </c>
      <c r="E265">
        <v>21</v>
      </c>
      <c r="F265">
        <v>0.34399999999999997</v>
      </c>
      <c r="G265">
        <v>-12.86</v>
      </c>
      <c r="H265">
        <v>-7.3</v>
      </c>
      <c r="I265">
        <v>8</v>
      </c>
      <c r="J265">
        <v>10</v>
      </c>
      <c r="K265">
        <v>4</v>
      </c>
      <c r="L265">
        <v>9</v>
      </c>
      <c r="M265">
        <v>4</v>
      </c>
      <c r="N265">
        <v>11</v>
      </c>
      <c r="O265">
        <v>1833</v>
      </c>
      <c r="P265">
        <v>2011</v>
      </c>
      <c r="R265">
        <v>62.7</v>
      </c>
      <c r="S265">
        <v>91</v>
      </c>
      <c r="T265">
        <v>0.33300000000000002</v>
      </c>
      <c r="U265">
        <v>0.41</v>
      </c>
      <c r="V265">
        <v>0.49299999999999999</v>
      </c>
      <c r="W265">
        <v>49</v>
      </c>
      <c r="X265">
        <v>55.3</v>
      </c>
      <c r="Y265">
        <v>10.9</v>
      </c>
      <c r="Z265">
        <v>8.6</v>
      </c>
      <c r="AA265">
        <v>0.47399999999999998</v>
      </c>
      <c r="AB265">
        <v>20.8</v>
      </c>
      <c r="AC265">
        <v>29.5</v>
      </c>
      <c r="AD265">
        <v>0.19400000000000001</v>
      </c>
    </row>
    <row r="266" spans="1:30" x14ac:dyDescent="0.25">
      <c r="A266">
        <v>165</v>
      </c>
      <c r="B266" t="s">
        <v>293</v>
      </c>
      <c r="C266">
        <v>31</v>
      </c>
      <c r="D266">
        <v>12</v>
      </c>
      <c r="E266">
        <v>19</v>
      </c>
      <c r="F266">
        <v>0.38700000000000001</v>
      </c>
      <c r="G266">
        <v>-9.4700000000000006</v>
      </c>
      <c r="H266">
        <v>-7.5</v>
      </c>
      <c r="I266">
        <v>7</v>
      </c>
      <c r="J266">
        <v>11</v>
      </c>
      <c r="K266">
        <v>4</v>
      </c>
      <c r="L266">
        <v>7</v>
      </c>
      <c r="M266">
        <v>6</v>
      </c>
      <c r="N266">
        <v>11</v>
      </c>
      <c r="O266">
        <v>2086</v>
      </c>
      <c r="P266">
        <v>2147</v>
      </c>
      <c r="R266">
        <v>65.599999999999994</v>
      </c>
      <c r="S266">
        <v>101.8</v>
      </c>
      <c r="T266">
        <v>0.32200000000000001</v>
      </c>
      <c r="U266">
        <v>0.41</v>
      </c>
      <c r="V266">
        <v>0.54900000000000004</v>
      </c>
      <c r="W266">
        <v>48.8</v>
      </c>
      <c r="X266">
        <v>51</v>
      </c>
      <c r="Y266">
        <v>8.4</v>
      </c>
      <c r="Z266">
        <v>6.2</v>
      </c>
      <c r="AA266">
        <v>0.52300000000000002</v>
      </c>
      <c r="AB266">
        <v>16.899999999999999</v>
      </c>
      <c r="AC266">
        <v>24.2</v>
      </c>
      <c r="AD266">
        <v>0.22</v>
      </c>
    </row>
    <row r="267" spans="1:30" x14ac:dyDescent="0.25">
      <c r="A267">
        <v>166</v>
      </c>
      <c r="B267" t="s">
        <v>656</v>
      </c>
      <c r="C267">
        <v>34</v>
      </c>
      <c r="D267">
        <v>24</v>
      </c>
      <c r="E267">
        <v>10</v>
      </c>
      <c r="F267">
        <v>0.70599999999999996</v>
      </c>
      <c r="G267">
        <v>14.84</v>
      </c>
      <c r="H267">
        <v>7.02</v>
      </c>
      <c r="I267">
        <v>12</v>
      </c>
      <c r="J267">
        <v>6</v>
      </c>
      <c r="K267">
        <v>16</v>
      </c>
      <c r="L267">
        <v>3</v>
      </c>
      <c r="M267">
        <v>6</v>
      </c>
      <c r="N267">
        <v>4</v>
      </c>
      <c r="O267">
        <v>2629</v>
      </c>
      <c r="P267">
        <v>2363</v>
      </c>
      <c r="R267">
        <v>70.7</v>
      </c>
      <c r="S267">
        <v>108.2</v>
      </c>
      <c r="T267">
        <v>0.35099999999999998</v>
      </c>
      <c r="U267">
        <v>0.41699999999999998</v>
      </c>
      <c r="V267">
        <v>0.57199999999999995</v>
      </c>
      <c r="W267">
        <v>53</v>
      </c>
      <c r="X267">
        <v>51.1</v>
      </c>
      <c r="Y267">
        <v>6.9</v>
      </c>
      <c r="Z267">
        <v>11.2</v>
      </c>
      <c r="AA267">
        <v>0.53500000000000003</v>
      </c>
      <c r="AB267">
        <v>16.899999999999999</v>
      </c>
      <c r="AC267">
        <v>29.1</v>
      </c>
      <c r="AD267">
        <v>0.26600000000000001</v>
      </c>
    </row>
    <row r="268" spans="1:30" x14ac:dyDescent="0.25">
      <c r="A268">
        <v>167</v>
      </c>
      <c r="B268" t="s">
        <v>295</v>
      </c>
      <c r="C268">
        <v>35</v>
      </c>
      <c r="D268">
        <v>21</v>
      </c>
      <c r="E268">
        <v>14</v>
      </c>
      <c r="F268">
        <v>0.6</v>
      </c>
      <c r="G268">
        <v>-1.1599999999999999</v>
      </c>
      <c r="H268">
        <v>-0.51</v>
      </c>
      <c r="I268">
        <v>11</v>
      </c>
      <c r="J268">
        <v>7</v>
      </c>
      <c r="K268">
        <v>14</v>
      </c>
      <c r="L268">
        <v>3</v>
      </c>
      <c r="M268">
        <v>6</v>
      </c>
      <c r="N268">
        <v>10</v>
      </c>
      <c r="O268">
        <v>2808</v>
      </c>
      <c r="P268">
        <v>2831</v>
      </c>
      <c r="R268">
        <v>76.099999999999994</v>
      </c>
      <c r="S268">
        <v>104.2</v>
      </c>
      <c r="T268">
        <v>0.30199999999999999</v>
      </c>
      <c r="U268">
        <v>0.44800000000000001</v>
      </c>
      <c r="V268">
        <v>0.55000000000000004</v>
      </c>
      <c r="W268">
        <v>44.2</v>
      </c>
      <c r="X268">
        <v>51.1</v>
      </c>
      <c r="Y268">
        <v>12</v>
      </c>
      <c r="Z268">
        <v>10.8</v>
      </c>
      <c r="AA268">
        <v>0.51900000000000002</v>
      </c>
      <c r="AB268">
        <v>14.5</v>
      </c>
      <c r="AC268">
        <v>22</v>
      </c>
      <c r="AD268">
        <v>0.22</v>
      </c>
    </row>
    <row r="269" spans="1:30" x14ac:dyDescent="0.25">
      <c r="A269">
        <v>168</v>
      </c>
      <c r="B269" t="s">
        <v>296</v>
      </c>
      <c r="C269">
        <v>34</v>
      </c>
      <c r="D269">
        <v>21</v>
      </c>
      <c r="E269">
        <v>13</v>
      </c>
      <c r="F269">
        <v>0.61799999999999999</v>
      </c>
      <c r="G269">
        <v>-5.82</v>
      </c>
      <c r="H269">
        <v>-5.82</v>
      </c>
      <c r="I269">
        <v>11</v>
      </c>
      <c r="J269">
        <v>5</v>
      </c>
      <c r="K269">
        <v>13</v>
      </c>
      <c r="L269">
        <v>4</v>
      </c>
      <c r="M269">
        <v>6</v>
      </c>
      <c r="N269">
        <v>8</v>
      </c>
      <c r="O269">
        <v>2296</v>
      </c>
      <c r="P269">
        <v>2177</v>
      </c>
      <c r="R269">
        <v>65.8</v>
      </c>
      <c r="S269">
        <v>99.7</v>
      </c>
      <c r="T269">
        <v>0.30199999999999999</v>
      </c>
      <c r="U269">
        <v>0.42599999999999999</v>
      </c>
      <c r="V269">
        <v>0.53</v>
      </c>
      <c r="W269">
        <v>50.3</v>
      </c>
      <c r="X269">
        <v>55.1</v>
      </c>
      <c r="Y269">
        <v>11.6</v>
      </c>
      <c r="Z269">
        <v>9.1999999999999993</v>
      </c>
      <c r="AA269">
        <v>0.502</v>
      </c>
      <c r="AB269">
        <v>16.5</v>
      </c>
      <c r="AC269">
        <v>25.5</v>
      </c>
      <c r="AD269">
        <v>0.20899999999999999</v>
      </c>
    </row>
    <row r="270" spans="1:30" x14ac:dyDescent="0.25">
      <c r="A270">
        <v>169</v>
      </c>
      <c r="B270" t="s">
        <v>297</v>
      </c>
      <c r="C270">
        <v>32</v>
      </c>
      <c r="D270">
        <v>7</v>
      </c>
      <c r="E270">
        <v>25</v>
      </c>
      <c r="F270">
        <v>0.219</v>
      </c>
      <c r="G270">
        <v>-24.2</v>
      </c>
      <c r="H270">
        <v>-7.9</v>
      </c>
      <c r="I270">
        <v>5</v>
      </c>
      <c r="J270">
        <v>11</v>
      </c>
      <c r="K270">
        <v>5</v>
      </c>
      <c r="L270">
        <v>7</v>
      </c>
      <c r="M270">
        <v>2</v>
      </c>
      <c r="N270">
        <v>17</v>
      </c>
      <c r="O270">
        <v>1833</v>
      </c>
      <c r="P270">
        <v>2291</v>
      </c>
      <c r="R270">
        <v>65.5</v>
      </c>
      <c r="S270">
        <v>87.1</v>
      </c>
      <c r="T270">
        <v>0.28699999999999998</v>
      </c>
      <c r="U270">
        <v>0.35799999999999998</v>
      </c>
      <c r="V270">
        <v>0.47299999999999998</v>
      </c>
      <c r="W270">
        <v>45.5</v>
      </c>
      <c r="X270">
        <v>54.2</v>
      </c>
      <c r="Y270">
        <v>8.8000000000000007</v>
      </c>
      <c r="Z270">
        <v>7.3</v>
      </c>
      <c r="AA270">
        <v>0.441</v>
      </c>
      <c r="AB270">
        <v>18.2</v>
      </c>
      <c r="AC270">
        <v>23.5</v>
      </c>
      <c r="AD270">
        <v>0.193</v>
      </c>
    </row>
    <row r="271" spans="1:30" x14ac:dyDescent="0.25">
      <c r="A271">
        <v>170</v>
      </c>
      <c r="B271" t="s">
        <v>657</v>
      </c>
      <c r="C271">
        <v>34</v>
      </c>
      <c r="D271">
        <v>23</v>
      </c>
      <c r="E271">
        <v>11</v>
      </c>
      <c r="F271">
        <v>0.67600000000000005</v>
      </c>
      <c r="G271">
        <v>16.05</v>
      </c>
      <c r="H271">
        <v>10.14</v>
      </c>
      <c r="I271">
        <v>13</v>
      </c>
      <c r="J271">
        <v>7</v>
      </c>
      <c r="K271">
        <v>15</v>
      </c>
      <c r="L271">
        <v>3</v>
      </c>
      <c r="M271">
        <v>6</v>
      </c>
      <c r="N271">
        <v>5</v>
      </c>
      <c r="O271">
        <v>2429</v>
      </c>
      <c r="P271">
        <v>2228</v>
      </c>
      <c r="R271">
        <v>66.599999999999994</v>
      </c>
      <c r="S271">
        <v>107.3</v>
      </c>
      <c r="T271">
        <v>0.32800000000000001</v>
      </c>
      <c r="U271">
        <v>0.37</v>
      </c>
      <c r="V271">
        <v>0.55000000000000004</v>
      </c>
      <c r="W271">
        <v>56</v>
      </c>
      <c r="X271">
        <v>52.1</v>
      </c>
      <c r="Y271">
        <v>6.5</v>
      </c>
      <c r="Z271">
        <v>13.3</v>
      </c>
      <c r="AA271">
        <v>0.51400000000000001</v>
      </c>
      <c r="AB271">
        <v>16.5</v>
      </c>
      <c r="AC271">
        <v>34</v>
      </c>
      <c r="AD271">
        <v>0.24399999999999999</v>
      </c>
    </row>
    <row r="272" spans="1:30" x14ac:dyDescent="0.25">
      <c r="A272">
        <v>171</v>
      </c>
      <c r="B272" t="s">
        <v>299</v>
      </c>
      <c r="C272">
        <v>32</v>
      </c>
      <c r="D272">
        <v>15</v>
      </c>
      <c r="E272">
        <v>17</v>
      </c>
      <c r="F272">
        <v>0.46899999999999997</v>
      </c>
      <c r="G272">
        <v>-8.25</v>
      </c>
      <c r="H272">
        <v>-6.92</v>
      </c>
      <c r="I272">
        <v>7</v>
      </c>
      <c r="J272">
        <v>9</v>
      </c>
      <c r="K272">
        <v>8</v>
      </c>
      <c r="L272">
        <v>5</v>
      </c>
      <c r="M272">
        <v>5</v>
      </c>
      <c r="N272">
        <v>12</v>
      </c>
      <c r="O272">
        <v>2456</v>
      </c>
      <c r="P272">
        <v>2420</v>
      </c>
      <c r="R272">
        <v>71.900000000000006</v>
      </c>
      <c r="S272">
        <v>106</v>
      </c>
      <c r="T272">
        <v>0.34499999999999997</v>
      </c>
      <c r="U272">
        <v>0.38900000000000001</v>
      </c>
      <c r="V272">
        <v>0.56999999999999995</v>
      </c>
      <c r="W272">
        <v>49.8</v>
      </c>
      <c r="X272">
        <v>57.1</v>
      </c>
      <c r="Y272">
        <v>7.8</v>
      </c>
      <c r="Z272">
        <v>6.8</v>
      </c>
      <c r="AA272">
        <v>0.53900000000000003</v>
      </c>
      <c r="AB272">
        <v>17.2</v>
      </c>
      <c r="AC272">
        <v>27.2</v>
      </c>
      <c r="AD272">
        <v>0.248</v>
      </c>
    </row>
    <row r="273" spans="1:30" x14ac:dyDescent="0.25">
      <c r="A273">
        <v>172</v>
      </c>
      <c r="B273" t="s">
        <v>300</v>
      </c>
      <c r="C273">
        <v>32</v>
      </c>
      <c r="D273">
        <v>11</v>
      </c>
      <c r="E273">
        <v>21</v>
      </c>
      <c r="F273">
        <v>0.34399999999999997</v>
      </c>
      <c r="G273">
        <v>-3.01</v>
      </c>
      <c r="H273">
        <v>-0.16</v>
      </c>
      <c r="I273">
        <v>4</v>
      </c>
      <c r="J273">
        <v>14</v>
      </c>
      <c r="K273">
        <v>9</v>
      </c>
      <c r="L273">
        <v>8</v>
      </c>
      <c r="M273">
        <v>1</v>
      </c>
      <c r="N273">
        <v>11</v>
      </c>
      <c r="O273">
        <v>2263</v>
      </c>
      <c r="P273">
        <v>2354</v>
      </c>
      <c r="R273">
        <v>68.400000000000006</v>
      </c>
      <c r="S273">
        <v>102.6</v>
      </c>
      <c r="T273">
        <v>0.313</v>
      </c>
      <c r="U273">
        <v>0.39900000000000002</v>
      </c>
      <c r="V273">
        <v>0.53700000000000003</v>
      </c>
      <c r="W273">
        <v>52</v>
      </c>
      <c r="X273">
        <v>58</v>
      </c>
      <c r="Y273">
        <v>7</v>
      </c>
      <c r="Z273">
        <v>8</v>
      </c>
      <c r="AA273">
        <v>0.51100000000000001</v>
      </c>
      <c r="AB273">
        <v>17.399999999999999</v>
      </c>
      <c r="AC273">
        <v>31.3</v>
      </c>
      <c r="AD273">
        <v>0.21299999999999999</v>
      </c>
    </row>
    <row r="274" spans="1:30" x14ac:dyDescent="0.25">
      <c r="A274">
        <v>173</v>
      </c>
      <c r="B274" t="s">
        <v>301</v>
      </c>
      <c r="C274">
        <v>31</v>
      </c>
      <c r="D274">
        <v>9</v>
      </c>
      <c r="E274">
        <v>22</v>
      </c>
      <c r="F274">
        <v>0.28999999999999998</v>
      </c>
      <c r="G274">
        <v>-14.4</v>
      </c>
      <c r="H274">
        <v>-6.14</v>
      </c>
      <c r="I274">
        <v>5</v>
      </c>
      <c r="J274">
        <v>13</v>
      </c>
      <c r="K274">
        <v>7</v>
      </c>
      <c r="L274">
        <v>8</v>
      </c>
      <c r="M274">
        <v>2</v>
      </c>
      <c r="N274">
        <v>14</v>
      </c>
      <c r="O274">
        <v>2149</v>
      </c>
      <c r="P274">
        <v>2303</v>
      </c>
      <c r="R274">
        <v>68.400000000000006</v>
      </c>
      <c r="S274">
        <v>100.9</v>
      </c>
      <c r="T274">
        <v>0.38600000000000001</v>
      </c>
      <c r="U274">
        <v>0.32700000000000001</v>
      </c>
      <c r="V274">
        <v>0.54200000000000004</v>
      </c>
      <c r="W274">
        <v>50.6</v>
      </c>
      <c r="X274">
        <v>56.4</v>
      </c>
      <c r="Y274">
        <v>6.9</v>
      </c>
      <c r="Z274">
        <v>8.8000000000000007</v>
      </c>
      <c r="AA274">
        <v>0.504</v>
      </c>
      <c r="AB274">
        <v>18.5</v>
      </c>
      <c r="AC274">
        <v>30.4</v>
      </c>
      <c r="AD274">
        <v>0.27500000000000002</v>
      </c>
    </row>
    <row r="275" spans="1:30" x14ac:dyDescent="0.25">
      <c r="A275">
        <v>174</v>
      </c>
      <c r="B275" t="s">
        <v>82</v>
      </c>
      <c r="C275">
        <v>36</v>
      </c>
      <c r="D275">
        <v>22</v>
      </c>
      <c r="E275">
        <v>14</v>
      </c>
      <c r="F275">
        <v>0.61099999999999999</v>
      </c>
      <c r="G275">
        <v>10.7</v>
      </c>
      <c r="H275">
        <v>5.09</v>
      </c>
      <c r="I275">
        <v>11</v>
      </c>
      <c r="J275">
        <v>7</v>
      </c>
      <c r="K275">
        <v>17</v>
      </c>
      <c r="L275">
        <v>2</v>
      </c>
      <c r="M275">
        <v>3</v>
      </c>
      <c r="N275">
        <v>8</v>
      </c>
      <c r="O275">
        <v>2882</v>
      </c>
      <c r="P275">
        <v>2680</v>
      </c>
      <c r="R275">
        <v>75.5</v>
      </c>
      <c r="S275">
        <v>105.3</v>
      </c>
      <c r="T275">
        <v>0.373</v>
      </c>
      <c r="U275">
        <v>0.36099999999999999</v>
      </c>
      <c r="V275">
        <v>0.54600000000000004</v>
      </c>
      <c r="W275">
        <v>51.3</v>
      </c>
      <c r="X275">
        <v>54.6</v>
      </c>
      <c r="Y275">
        <v>10.5</v>
      </c>
      <c r="Z275">
        <v>11</v>
      </c>
      <c r="AA275">
        <v>0.51</v>
      </c>
      <c r="AB275">
        <v>16.899999999999999</v>
      </c>
      <c r="AC275">
        <v>32.9</v>
      </c>
      <c r="AD275">
        <v>0.26600000000000001</v>
      </c>
    </row>
    <row r="276" spans="1:30" x14ac:dyDescent="0.25">
      <c r="A276">
        <v>175</v>
      </c>
      <c r="B276" t="s">
        <v>302</v>
      </c>
      <c r="C276">
        <v>31</v>
      </c>
      <c r="D276">
        <v>11</v>
      </c>
      <c r="E276">
        <v>20</v>
      </c>
      <c r="F276">
        <v>0.35499999999999998</v>
      </c>
      <c r="G276">
        <v>-2.85</v>
      </c>
      <c r="H276">
        <v>-0.23</v>
      </c>
      <c r="I276">
        <v>6</v>
      </c>
      <c r="J276">
        <v>12</v>
      </c>
      <c r="K276">
        <v>9</v>
      </c>
      <c r="L276">
        <v>6</v>
      </c>
      <c r="M276">
        <v>2</v>
      </c>
      <c r="N276">
        <v>12</v>
      </c>
      <c r="O276">
        <v>2248</v>
      </c>
      <c r="P276">
        <v>2246</v>
      </c>
      <c r="R276">
        <v>69.099999999999994</v>
      </c>
      <c r="S276">
        <v>104.5</v>
      </c>
      <c r="T276">
        <v>0.371</v>
      </c>
      <c r="U276">
        <v>0.38</v>
      </c>
      <c r="V276">
        <v>0.54700000000000004</v>
      </c>
      <c r="W276">
        <v>49.2</v>
      </c>
      <c r="X276">
        <v>49.9</v>
      </c>
      <c r="Y276">
        <v>9.6</v>
      </c>
      <c r="Z276">
        <v>8.5</v>
      </c>
      <c r="AA276">
        <v>0.51600000000000001</v>
      </c>
      <c r="AB276">
        <v>16.5</v>
      </c>
      <c r="AC276">
        <v>29.1</v>
      </c>
      <c r="AD276">
        <v>0.255</v>
      </c>
    </row>
    <row r="277" spans="1:30" x14ac:dyDescent="0.25">
      <c r="A277">
        <v>176</v>
      </c>
      <c r="B277" t="s">
        <v>303</v>
      </c>
      <c r="C277">
        <v>32</v>
      </c>
      <c r="D277">
        <v>14</v>
      </c>
      <c r="E277">
        <v>18</v>
      </c>
      <c r="F277">
        <v>0.438</v>
      </c>
      <c r="G277">
        <v>9.41</v>
      </c>
      <c r="H277">
        <v>8.7200000000000006</v>
      </c>
      <c r="I277">
        <v>5</v>
      </c>
      <c r="J277">
        <v>13</v>
      </c>
      <c r="K277">
        <v>11</v>
      </c>
      <c r="L277">
        <v>5</v>
      </c>
      <c r="M277">
        <v>0</v>
      </c>
      <c r="N277">
        <v>10</v>
      </c>
      <c r="O277">
        <v>2297</v>
      </c>
      <c r="P277">
        <v>2275</v>
      </c>
      <c r="R277">
        <v>68.5</v>
      </c>
      <c r="S277">
        <v>104.4</v>
      </c>
      <c r="T277">
        <v>0.308</v>
      </c>
      <c r="U277">
        <v>0.436</v>
      </c>
      <c r="V277">
        <v>0.54200000000000004</v>
      </c>
      <c r="W277">
        <v>47.7</v>
      </c>
      <c r="X277">
        <v>51.3</v>
      </c>
      <c r="Y277">
        <v>9.6</v>
      </c>
      <c r="Z277">
        <v>8.6999999999999993</v>
      </c>
      <c r="AA277">
        <v>0.50800000000000001</v>
      </c>
      <c r="AB277">
        <v>14.9</v>
      </c>
      <c r="AC277">
        <v>25.8</v>
      </c>
      <c r="AD277">
        <v>0.22700000000000001</v>
      </c>
    </row>
    <row r="278" spans="1:30" x14ac:dyDescent="0.25">
      <c r="A278">
        <v>177</v>
      </c>
      <c r="B278" t="s">
        <v>304</v>
      </c>
      <c r="C278">
        <v>32</v>
      </c>
      <c r="D278">
        <v>15</v>
      </c>
      <c r="E278">
        <v>17</v>
      </c>
      <c r="F278">
        <v>0.46899999999999997</v>
      </c>
      <c r="G278">
        <v>0.82</v>
      </c>
      <c r="H278">
        <v>2.36</v>
      </c>
      <c r="I278">
        <v>7</v>
      </c>
      <c r="J278">
        <v>11</v>
      </c>
      <c r="K278">
        <v>10</v>
      </c>
      <c r="L278">
        <v>5</v>
      </c>
      <c r="M278">
        <v>4</v>
      </c>
      <c r="N278">
        <v>10</v>
      </c>
      <c r="O278">
        <v>2267</v>
      </c>
      <c r="P278">
        <v>2233</v>
      </c>
      <c r="R278">
        <v>68.8</v>
      </c>
      <c r="S278">
        <v>102.6</v>
      </c>
      <c r="T278">
        <v>0.33900000000000002</v>
      </c>
      <c r="U278">
        <v>0.45</v>
      </c>
      <c r="V278">
        <v>0.52900000000000003</v>
      </c>
      <c r="W278">
        <v>52</v>
      </c>
      <c r="X278">
        <v>44.9</v>
      </c>
      <c r="Y278">
        <v>8.6999999999999993</v>
      </c>
      <c r="Z278">
        <v>8.1999999999999993</v>
      </c>
      <c r="AA278">
        <v>0.49399999999999999</v>
      </c>
      <c r="AB278">
        <v>16.2</v>
      </c>
      <c r="AC278">
        <v>29.8</v>
      </c>
      <c r="AD278">
        <v>0.24099999999999999</v>
      </c>
    </row>
    <row r="279" spans="1:30" x14ac:dyDescent="0.25">
      <c r="A279">
        <v>178</v>
      </c>
      <c r="B279" t="s">
        <v>658</v>
      </c>
      <c r="C279">
        <v>38</v>
      </c>
      <c r="D279">
        <v>32</v>
      </c>
      <c r="E279">
        <v>6</v>
      </c>
      <c r="F279">
        <v>0.84199999999999997</v>
      </c>
      <c r="G279">
        <v>25.31</v>
      </c>
      <c r="H279">
        <v>12.13</v>
      </c>
      <c r="I279">
        <v>16</v>
      </c>
      <c r="J279">
        <v>4</v>
      </c>
      <c r="K279">
        <v>15</v>
      </c>
      <c r="L279">
        <v>1</v>
      </c>
      <c r="M279">
        <v>8</v>
      </c>
      <c r="N279">
        <v>4</v>
      </c>
      <c r="O279">
        <v>2974</v>
      </c>
      <c r="P279">
        <v>2473</v>
      </c>
      <c r="R279">
        <v>68.3</v>
      </c>
      <c r="S279">
        <v>113.8</v>
      </c>
      <c r="T279">
        <v>0.33500000000000002</v>
      </c>
      <c r="U279">
        <v>0.376</v>
      </c>
      <c r="V279">
        <v>0.58799999999999997</v>
      </c>
      <c r="W279">
        <v>56.1</v>
      </c>
      <c r="X279">
        <v>67.2</v>
      </c>
      <c r="Y279">
        <v>7.7</v>
      </c>
      <c r="Z279">
        <v>13.9</v>
      </c>
      <c r="AA279">
        <v>0.55500000000000005</v>
      </c>
      <c r="AB279">
        <v>16</v>
      </c>
      <c r="AC279">
        <v>33.6</v>
      </c>
      <c r="AD279">
        <v>0.252</v>
      </c>
    </row>
    <row r="280" spans="1:30" x14ac:dyDescent="0.25">
      <c r="A280">
        <v>179</v>
      </c>
      <c r="B280" t="s">
        <v>659</v>
      </c>
      <c r="C280">
        <v>37</v>
      </c>
      <c r="D280">
        <v>30</v>
      </c>
      <c r="E280">
        <v>7</v>
      </c>
      <c r="F280">
        <v>0.81100000000000005</v>
      </c>
      <c r="G280">
        <v>21.9</v>
      </c>
      <c r="H280">
        <v>10.63</v>
      </c>
      <c r="I280">
        <v>15</v>
      </c>
      <c r="J280">
        <v>5</v>
      </c>
      <c r="K280">
        <v>17</v>
      </c>
      <c r="L280">
        <v>1</v>
      </c>
      <c r="M280">
        <v>7</v>
      </c>
      <c r="N280">
        <v>4</v>
      </c>
      <c r="O280">
        <v>2575</v>
      </c>
      <c r="P280">
        <v>2158</v>
      </c>
      <c r="R280">
        <v>65.400000000000006</v>
      </c>
      <c r="S280">
        <v>106.5</v>
      </c>
      <c r="T280">
        <v>0.27500000000000002</v>
      </c>
      <c r="U280">
        <v>0.39900000000000002</v>
      </c>
      <c r="V280">
        <v>0.54200000000000004</v>
      </c>
      <c r="W280">
        <v>50.7</v>
      </c>
      <c r="X280">
        <v>54.4</v>
      </c>
      <c r="Y280">
        <v>9.3000000000000007</v>
      </c>
      <c r="Z280">
        <v>10.3</v>
      </c>
      <c r="AA280">
        <v>0.51600000000000001</v>
      </c>
      <c r="AB280">
        <v>12.3</v>
      </c>
      <c r="AC280">
        <v>23.9</v>
      </c>
      <c r="AD280">
        <v>0.193</v>
      </c>
    </row>
    <row r="281" spans="1:30" x14ac:dyDescent="0.25">
      <c r="A281">
        <v>180</v>
      </c>
      <c r="B281" t="s">
        <v>307</v>
      </c>
      <c r="C281">
        <v>32</v>
      </c>
      <c r="D281">
        <v>11</v>
      </c>
      <c r="E281">
        <v>21</v>
      </c>
      <c r="F281">
        <v>0.34399999999999997</v>
      </c>
      <c r="G281">
        <v>-6.13</v>
      </c>
      <c r="H281">
        <v>1.41</v>
      </c>
      <c r="I281">
        <v>8</v>
      </c>
      <c r="J281">
        <v>10</v>
      </c>
      <c r="K281">
        <v>9</v>
      </c>
      <c r="L281">
        <v>5</v>
      </c>
      <c r="M281">
        <v>2</v>
      </c>
      <c r="N281">
        <v>11</v>
      </c>
      <c r="O281">
        <v>2141</v>
      </c>
      <c r="P281">
        <v>2313</v>
      </c>
      <c r="R281">
        <v>70.3</v>
      </c>
      <c r="S281">
        <v>95.2</v>
      </c>
      <c r="T281">
        <v>0.29699999999999999</v>
      </c>
      <c r="U281">
        <v>0.35</v>
      </c>
      <c r="V281">
        <v>0.505</v>
      </c>
      <c r="W281">
        <v>52.3</v>
      </c>
      <c r="X281">
        <v>45.4</v>
      </c>
      <c r="Y281">
        <v>8.5</v>
      </c>
      <c r="Z281">
        <v>7.6</v>
      </c>
      <c r="AA281">
        <v>0.47599999999999998</v>
      </c>
      <c r="AB281">
        <v>19.5</v>
      </c>
      <c r="AC281">
        <v>32.1</v>
      </c>
      <c r="AD281">
        <v>0.20100000000000001</v>
      </c>
    </row>
    <row r="282" spans="1:30" x14ac:dyDescent="0.25">
      <c r="C282" t="s">
        <v>109</v>
      </c>
      <c r="I282" t="s">
        <v>110</v>
      </c>
      <c r="K282" t="s">
        <v>2</v>
      </c>
      <c r="M282" t="s">
        <v>3</v>
      </c>
      <c r="O282" t="s">
        <v>111</v>
      </c>
      <c r="R282" t="s">
        <v>494</v>
      </c>
    </row>
    <row r="283" spans="1:30" x14ac:dyDescent="0.25">
      <c r="A283" t="s">
        <v>55</v>
      </c>
      <c r="B283" t="s">
        <v>113</v>
      </c>
      <c r="C283" t="s">
        <v>51</v>
      </c>
      <c r="D283" t="s">
        <v>1</v>
      </c>
      <c r="E283" t="s">
        <v>0</v>
      </c>
      <c r="F283" t="s">
        <v>114</v>
      </c>
      <c r="G283" t="s">
        <v>70</v>
      </c>
      <c r="H283" t="s">
        <v>115</v>
      </c>
      <c r="I283" t="s">
        <v>1</v>
      </c>
      <c r="J283" t="s">
        <v>0</v>
      </c>
      <c r="K283" t="s">
        <v>1</v>
      </c>
      <c r="L283" t="s">
        <v>0</v>
      </c>
      <c r="M283" t="s">
        <v>1</v>
      </c>
      <c r="N283" t="s">
        <v>0</v>
      </c>
      <c r="O283" t="s">
        <v>116</v>
      </c>
      <c r="P283" t="s">
        <v>117</v>
      </c>
      <c r="R283" t="s">
        <v>84</v>
      </c>
      <c r="S283" t="s">
        <v>66</v>
      </c>
      <c r="T283" t="s">
        <v>59</v>
      </c>
      <c r="U283" t="s">
        <v>58</v>
      </c>
      <c r="V283" t="s">
        <v>57</v>
      </c>
      <c r="W283" t="s">
        <v>61</v>
      </c>
      <c r="X283" t="s">
        <v>62</v>
      </c>
      <c r="Y283" t="s">
        <v>63</v>
      </c>
      <c r="Z283" t="s">
        <v>64</v>
      </c>
      <c r="AA283" t="s">
        <v>495</v>
      </c>
      <c r="AB283" t="s">
        <v>65</v>
      </c>
      <c r="AC283" t="s">
        <v>60</v>
      </c>
      <c r="AD283" t="s">
        <v>496</v>
      </c>
    </row>
    <row r="284" spans="1:30" x14ac:dyDescent="0.25">
      <c r="A284">
        <v>181</v>
      </c>
      <c r="B284" t="s">
        <v>73</v>
      </c>
      <c r="C284">
        <v>31</v>
      </c>
      <c r="D284">
        <v>9</v>
      </c>
      <c r="E284">
        <v>22</v>
      </c>
      <c r="F284">
        <v>0.28999999999999998</v>
      </c>
      <c r="G284">
        <v>-8.76</v>
      </c>
      <c r="H284">
        <v>-2.36</v>
      </c>
      <c r="I284">
        <v>4</v>
      </c>
      <c r="J284">
        <v>14</v>
      </c>
      <c r="K284">
        <v>6</v>
      </c>
      <c r="L284">
        <v>8</v>
      </c>
      <c r="M284">
        <v>3</v>
      </c>
      <c r="N284">
        <v>12</v>
      </c>
      <c r="O284">
        <v>2146</v>
      </c>
      <c r="P284">
        <v>2315</v>
      </c>
      <c r="R284">
        <v>68.900000000000006</v>
      </c>
      <c r="S284">
        <v>100</v>
      </c>
      <c r="T284">
        <v>0.27900000000000003</v>
      </c>
      <c r="U284">
        <v>0.38</v>
      </c>
      <c r="V284">
        <v>0.52100000000000002</v>
      </c>
      <c r="W284">
        <v>49.3</v>
      </c>
      <c r="X284">
        <v>46.4</v>
      </c>
      <c r="Y284">
        <v>6.8</v>
      </c>
      <c r="Z284">
        <v>9.4</v>
      </c>
      <c r="AA284">
        <v>0.48499999999999999</v>
      </c>
      <c r="AB284">
        <v>15.6</v>
      </c>
      <c r="AC284">
        <v>26</v>
      </c>
      <c r="AD284">
        <v>0.20799999999999999</v>
      </c>
    </row>
    <row r="285" spans="1:30" x14ac:dyDescent="0.25">
      <c r="A285">
        <v>182</v>
      </c>
      <c r="B285" t="s">
        <v>660</v>
      </c>
      <c r="C285">
        <v>36</v>
      </c>
      <c r="D285">
        <v>22</v>
      </c>
      <c r="E285">
        <v>14</v>
      </c>
      <c r="F285">
        <v>0.61099999999999999</v>
      </c>
      <c r="G285">
        <v>12.59</v>
      </c>
      <c r="H285">
        <v>11.34</v>
      </c>
      <c r="I285">
        <v>9</v>
      </c>
      <c r="J285">
        <v>11</v>
      </c>
      <c r="K285">
        <v>14</v>
      </c>
      <c r="L285">
        <v>3</v>
      </c>
      <c r="M285">
        <v>2</v>
      </c>
      <c r="N285">
        <v>9</v>
      </c>
      <c r="O285">
        <v>2543</v>
      </c>
      <c r="P285">
        <v>2498</v>
      </c>
      <c r="R285">
        <v>67.900000000000006</v>
      </c>
      <c r="S285">
        <v>103.7</v>
      </c>
      <c r="T285">
        <v>0.41599999999999998</v>
      </c>
      <c r="U285">
        <v>0.29599999999999999</v>
      </c>
      <c r="V285">
        <v>0.52100000000000002</v>
      </c>
      <c r="W285">
        <v>51.2</v>
      </c>
      <c r="X285">
        <v>58.7</v>
      </c>
      <c r="Y285">
        <v>7.1</v>
      </c>
      <c r="Z285">
        <v>10.1</v>
      </c>
      <c r="AA285">
        <v>0.48199999999999998</v>
      </c>
      <c r="AB285">
        <v>14.6</v>
      </c>
      <c r="AC285">
        <v>30.9</v>
      </c>
      <c r="AD285">
        <v>0.28299999999999997</v>
      </c>
    </row>
    <row r="286" spans="1:30" x14ac:dyDescent="0.25">
      <c r="A286">
        <v>183</v>
      </c>
      <c r="B286" t="s">
        <v>661</v>
      </c>
      <c r="C286">
        <v>34</v>
      </c>
      <c r="D286">
        <v>23</v>
      </c>
      <c r="E286">
        <v>11</v>
      </c>
      <c r="F286">
        <v>0.67600000000000005</v>
      </c>
      <c r="G286">
        <v>15.96</v>
      </c>
      <c r="H286">
        <v>9.08</v>
      </c>
      <c r="I286">
        <v>10</v>
      </c>
      <c r="J286">
        <v>8</v>
      </c>
      <c r="K286">
        <v>14</v>
      </c>
      <c r="L286">
        <v>3</v>
      </c>
      <c r="M286">
        <v>5</v>
      </c>
      <c r="N286">
        <v>5</v>
      </c>
      <c r="O286">
        <v>2628</v>
      </c>
      <c r="P286">
        <v>2394</v>
      </c>
      <c r="R286">
        <v>68.5</v>
      </c>
      <c r="S286">
        <v>112</v>
      </c>
      <c r="T286">
        <v>0.32700000000000001</v>
      </c>
      <c r="U286">
        <v>0.39100000000000001</v>
      </c>
      <c r="V286">
        <v>0.57399999999999995</v>
      </c>
      <c r="W286">
        <v>52.8</v>
      </c>
      <c r="X286">
        <v>51.2</v>
      </c>
      <c r="Y286">
        <v>11.7</v>
      </c>
      <c r="Z286">
        <v>14</v>
      </c>
      <c r="AA286">
        <v>0.54600000000000004</v>
      </c>
      <c r="AB286">
        <v>16.5</v>
      </c>
      <c r="AC286">
        <v>34.6</v>
      </c>
      <c r="AD286">
        <v>0.23400000000000001</v>
      </c>
    </row>
    <row r="287" spans="1:30" x14ac:dyDescent="0.25">
      <c r="A287">
        <v>184</v>
      </c>
      <c r="B287" t="s">
        <v>309</v>
      </c>
      <c r="C287">
        <v>32</v>
      </c>
      <c r="D287">
        <v>6</v>
      </c>
      <c r="E287">
        <v>26</v>
      </c>
      <c r="F287">
        <v>0.188</v>
      </c>
      <c r="G287">
        <v>-22.48</v>
      </c>
      <c r="H287">
        <v>-6.99</v>
      </c>
      <c r="I287">
        <v>4</v>
      </c>
      <c r="J287">
        <v>14</v>
      </c>
      <c r="K287">
        <v>6</v>
      </c>
      <c r="L287">
        <v>6</v>
      </c>
      <c r="M287">
        <v>0</v>
      </c>
      <c r="N287">
        <v>20</v>
      </c>
      <c r="O287">
        <v>2058</v>
      </c>
      <c r="P287">
        <v>2498</v>
      </c>
      <c r="R287">
        <v>70.599999999999994</v>
      </c>
      <c r="S287">
        <v>90.7</v>
      </c>
      <c r="T287">
        <v>0.33600000000000002</v>
      </c>
      <c r="U287">
        <v>0.28799999999999998</v>
      </c>
      <c r="V287">
        <v>0.46100000000000002</v>
      </c>
      <c r="W287">
        <v>47.6</v>
      </c>
      <c r="X287">
        <v>49.5</v>
      </c>
      <c r="Y287">
        <v>7.8</v>
      </c>
      <c r="Z287">
        <v>5.8</v>
      </c>
      <c r="AA287">
        <v>0.42399999999999999</v>
      </c>
      <c r="AB287">
        <v>15.7</v>
      </c>
      <c r="AC287">
        <v>28.9</v>
      </c>
      <c r="AD287">
        <v>0.222</v>
      </c>
    </row>
    <row r="288" spans="1:30" x14ac:dyDescent="0.25">
      <c r="A288">
        <v>185</v>
      </c>
      <c r="B288" t="s">
        <v>662</v>
      </c>
      <c r="C288">
        <v>33</v>
      </c>
      <c r="D288">
        <v>20</v>
      </c>
      <c r="E288">
        <v>13</v>
      </c>
      <c r="F288">
        <v>0.60599999999999998</v>
      </c>
      <c r="G288">
        <v>12.31</v>
      </c>
      <c r="H288">
        <v>8.1300000000000008</v>
      </c>
      <c r="I288">
        <v>10</v>
      </c>
      <c r="J288">
        <v>8</v>
      </c>
      <c r="K288">
        <v>11</v>
      </c>
      <c r="L288">
        <v>5</v>
      </c>
      <c r="M288">
        <v>6</v>
      </c>
      <c r="N288">
        <v>5</v>
      </c>
      <c r="O288">
        <v>2485</v>
      </c>
      <c r="P288">
        <v>2347</v>
      </c>
      <c r="R288">
        <v>69.2</v>
      </c>
      <c r="S288">
        <v>108.4</v>
      </c>
      <c r="T288">
        <v>0.309</v>
      </c>
      <c r="U288">
        <v>0.39900000000000002</v>
      </c>
      <c r="V288">
        <v>0.56799999999999995</v>
      </c>
      <c r="W288">
        <v>51.1</v>
      </c>
      <c r="X288">
        <v>54.2</v>
      </c>
      <c r="Y288">
        <v>10.199999999999999</v>
      </c>
      <c r="Z288">
        <v>9.6</v>
      </c>
      <c r="AA288">
        <v>0.53100000000000003</v>
      </c>
      <c r="AB288">
        <v>16</v>
      </c>
      <c r="AC288">
        <v>30.1</v>
      </c>
      <c r="AD288">
        <v>0.24199999999999999</v>
      </c>
    </row>
    <row r="289" spans="1:30" x14ac:dyDescent="0.25">
      <c r="A289">
        <v>186</v>
      </c>
      <c r="B289" t="s">
        <v>311</v>
      </c>
      <c r="C289">
        <v>32</v>
      </c>
      <c r="D289">
        <v>11</v>
      </c>
      <c r="E289">
        <v>21</v>
      </c>
      <c r="F289">
        <v>0.34399999999999997</v>
      </c>
      <c r="G289">
        <v>-6.58</v>
      </c>
      <c r="H289">
        <v>-1.52</v>
      </c>
      <c r="I289">
        <v>6</v>
      </c>
      <c r="J289">
        <v>10</v>
      </c>
      <c r="K289">
        <v>8</v>
      </c>
      <c r="L289">
        <v>5</v>
      </c>
      <c r="M289">
        <v>3</v>
      </c>
      <c r="N289">
        <v>13</v>
      </c>
      <c r="O289">
        <v>2220</v>
      </c>
      <c r="P289">
        <v>2341</v>
      </c>
      <c r="R289">
        <v>68.599999999999994</v>
      </c>
      <c r="S289">
        <v>100.3</v>
      </c>
      <c r="T289">
        <v>0.32900000000000001</v>
      </c>
      <c r="U289">
        <v>0.40600000000000003</v>
      </c>
      <c r="V289">
        <v>0.53500000000000003</v>
      </c>
      <c r="W289">
        <v>45.4</v>
      </c>
      <c r="X289">
        <v>45.5</v>
      </c>
      <c r="Y289">
        <v>10.5</v>
      </c>
      <c r="Z289">
        <v>8</v>
      </c>
      <c r="AA289">
        <v>0.504</v>
      </c>
      <c r="AB289">
        <v>15.9</v>
      </c>
      <c r="AC289">
        <v>23.7</v>
      </c>
      <c r="AD289">
        <v>0.23</v>
      </c>
    </row>
    <row r="290" spans="1:30" x14ac:dyDescent="0.25">
      <c r="A290">
        <v>187</v>
      </c>
      <c r="B290" t="s">
        <v>312</v>
      </c>
      <c r="C290">
        <v>32</v>
      </c>
      <c r="D290">
        <v>16</v>
      </c>
      <c r="E290">
        <v>16</v>
      </c>
      <c r="F290">
        <v>0.5</v>
      </c>
      <c r="G290">
        <v>-1.1599999999999999</v>
      </c>
      <c r="H290">
        <v>-1</v>
      </c>
      <c r="I290">
        <v>10</v>
      </c>
      <c r="J290">
        <v>8</v>
      </c>
      <c r="K290">
        <v>11</v>
      </c>
      <c r="L290">
        <v>4</v>
      </c>
      <c r="M290">
        <v>5</v>
      </c>
      <c r="N290">
        <v>9</v>
      </c>
      <c r="O290">
        <v>2206</v>
      </c>
      <c r="P290">
        <v>2157</v>
      </c>
      <c r="R290">
        <v>66.5</v>
      </c>
      <c r="S290">
        <v>103.2</v>
      </c>
      <c r="T290">
        <v>0.36599999999999999</v>
      </c>
      <c r="U290">
        <v>0.379</v>
      </c>
      <c r="V290">
        <v>0.54800000000000004</v>
      </c>
      <c r="W290">
        <v>49.7</v>
      </c>
      <c r="X290">
        <v>45.7</v>
      </c>
      <c r="Y290">
        <v>10.3</v>
      </c>
      <c r="Z290">
        <v>12.1</v>
      </c>
      <c r="AA290">
        <v>0.51700000000000002</v>
      </c>
      <c r="AB290">
        <v>16.100000000000001</v>
      </c>
      <c r="AC290">
        <v>26.1</v>
      </c>
      <c r="AD290">
        <v>0.253</v>
      </c>
    </row>
    <row r="291" spans="1:30" x14ac:dyDescent="0.25">
      <c r="A291">
        <v>188</v>
      </c>
      <c r="B291" t="s">
        <v>313</v>
      </c>
      <c r="C291">
        <v>32</v>
      </c>
      <c r="D291">
        <v>15</v>
      </c>
      <c r="E291">
        <v>17</v>
      </c>
      <c r="F291">
        <v>0.46899999999999997</v>
      </c>
      <c r="G291">
        <v>8.6</v>
      </c>
      <c r="H291">
        <v>9.16</v>
      </c>
      <c r="I291">
        <v>5</v>
      </c>
      <c r="J291">
        <v>13</v>
      </c>
      <c r="K291">
        <v>9</v>
      </c>
      <c r="L291">
        <v>7</v>
      </c>
      <c r="M291">
        <v>2</v>
      </c>
      <c r="N291">
        <v>8</v>
      </c>
      <c r="O291">
        <v>2150</v>
      </c>
      <c r="P291">
        <v>2168</v>
      </c>
      <c r="R291">
        <v>66.099999999999994</v>
      </c>
      <c r="S291">
        <v>100.9</v>
      </c>
      <c r="T291">
        <v>0.29799999999999999</v>
      </c>
      <c r="U291">
        <v>0.41199999999999998</v>
      </c>
      <c r="V291">
        <v>0.53400000000000003</v>
      </c>
      <c r="W291">
        <v>52.9</v>
      </c>
      <c r="X291">
        <v>46.7</v>
      </c>
      <c r="Y291">
        <v>7</v>
      </c>
      <c r="Z291">
        <v>5.2</v>
      </c>
      <c r="AA291">
        <v>0.505</v>
      </c>
      <c r="AB291">
        <v>18.2</v>
      </c>
      <c r="AC291">
        <v>31.9</v>
      </c>
      <c r="AD291">
        <v>0.21</v>
      </c>
    </row>
    <row r="292" spans="1:30" x14ac:dyDescent="0.25">
      <c r="A292">
        <v>189</v>
      </c>
      <c r="B292" t="s">
        <v>314</v>
      </c>
      <c r="C292">
        <v>35</v>
      </c>
      <c r="D292">
        <v>14</v>
      </c>
      <c r="E292">
        <v>21</v>
      </c>
      <c r="F292">
        <v>0.4</v>
      </c>
      <c r="G292">
        <v>-10.64</v>
      </c>
      <c r="H292">
        <v>-4.8099999999999996</v>
      </c>
      <c r="I292">
        <v>10</v>
      </c>
      <c r="J292">
        <v>8</v>
      </c>
      <c r="K292">
        <v>6</v>
      </c>
      <c r="L292">
        <v>6</v>
      </c>
      <c r="M292">
        <v>5</v>
      </c>
      <c r="N292">
        <v>11</v>
      </c>
      <c r="O292">
        <v>2286</v>
      </c>
      <c r="P292">
        <v>2490</v>
      </c>
      <c r="R292">
        <v>68.400000000000006</v>
      </c>
      <c r="S292">
        <v>94.1</v>
      </c>
      <c r="T292">
        <v>0.40300000000000002</v>
      </c>
      <c r="U292">
        <v>0.29499999999999998</v>
      </c>
      <c r="V292">
        <v>0.501</v>
      </c>
      <c r="W292">
        <v>50</v>
      </c>
      <c r="X292">
        <v>47.7</v>
      </c>
      <c r="Y292">
        <v>9.8000000000000007</v>
      </c>
      <c r="Z292">
        <v>11.1</v>
      </c>
      <c r="AA292">
        <v>0.45800000000000002</v>
      </c>
      <c r="AB292">
        <v>18</v>
      </c>
      <c r="AC292">
        <v>29.1</v>
      </c>
      <c r="AD292">
        <v>0.27700000000000002</v>
      </c>
    </row>
    <row r="293" spans="1:30" x14ac:dyDescent="0.25">
      <c r="A293">
        <v>190</v>
      </c>
      <c r="B293" t="s">
        <v>315</v>
      </c>
      <c r="C293">
        <v>32</v>
      </c>
      <c r="D293">
        <v>15</v>
      </c>
      <c r="E293">
        <v>17</v>
      </c>
      <c r="F293">
        <v>0.46899999999999997</v>
      </c>
      <c r="G293">
        <v>-7.88</v>
      </c>
      <c r="H293">
        <v>-5.78</v>
      </c>
      <c r="I293">
        <v>11</v>
      </c>
      <c r="J293">
        <v>9</v>
      </c>
      <c r="K293">
        <v>9</v>
      </c>
      <c r="L293">
        <v>4</v>
      </c>
      <c r="M293">
        <v>4</v>
      </c>
      <c r="N293">
        <v>12</v>
      </c>
      <c r="O293">
        <v>2502</v>
      </c>
      <c r="P293">
        <v>2552</v>
      </c>
      <c r="R293">
        <v>71.599999999999994</v>
      </c>
      <c r="S293">
        <v>109.2</v>
      </c>
      <c r="T293">
        <v>0.34599999999999997</v>
      </c>
      <c r="U293">
        <v>0.435</v>
      </c>
      <c r="V293">
        <v>0.57099999999999995</v>
      </c>
      <c r="W293">
        <v>49.6</v>
      </c>
      <c r="X293">
        <v>57.2</v>
      </c>
      <c r="Y293">
        <v>7.4</v>
      </c>
      <c r="Z293">
        <v>4.3</v>
      </c>
      <c r="AA293">
        <v>0.53700000000000003</v>
      </c>
      <c r="AB293">
        <v>15.2</v>
      </c>
      <c r="AC293">
        <v>26.1</v>
      </c>
      <c r="AD293">
        <v>0.255</v>
      </c>
    </row>
    <row r="294" spans="1:30" x14ac:dyDescent="0.25">
      <c r="A294">
        <v>191</v>
      </c>
      <c r="B294" t="s">
        <v>663</v>
      </c>
      <c r="C294">
        <v>35</v>
      </c>
      <c r="D294">
        <v>26</v>
      </c>
      <c r="E294">
        <v>9</v>
      </c>
      <c r="F294">
        <v>0.74299999999999999</v>
      </c>
      <c r="G294">
        <v>1.52</v>
      </c>
      <c r="H294">
        <v>-5.0199999999999996</v>
      </c>
      <c r="I294">
        <v>16</v>
      </c>
      <c r="J294">
        <v>4</v>
      </c>
      <c r="K294">
        <v>12</v>
      </c>
      <c r="L294">
        <v>2</v>
      </c>
      <c r="M294">
        <v>9</v>
      </c>
      <c r="N294">
        <v>5</v>
      </c>
      <c r="O294">
        <v>2665</v>
      </c>
      <c r="P294">
        <v>2397</v>
      </c>
      <c r="R294">
        <v>68.5</v>
      </c>
      <c r="S294">
        <v>110.7</v>
      </c>
      <c r="T294">
        <v>0.316</v>
      </c>
      <c r="U294">
        <v>0.38500000000000001</v>
      </c>
      <c r="V294">
        <v>0.58499999999999996</v>
      </c>
      <c r="W294">
        <v>51.8</v>
      </c>
      <c r="X294">
        <v>52.2</v>
      </c>
      <c r="Y294">
        <v>9.6</v>
      </c>
      <c r="Z294">
        <v>8.6</v>
      </c>
      <c r="AA294">
        <v>0.56399999999999995</v>
      </c>
      <c r="AB294">
        <v>15.5</v>
      </c>
      <c r="AC294">
        <v>26.7</v>
      </c>
      <c r="AD294">
        <v>0.218</v>
      </c>
    </row>
    <row r="295" spans="1:30" x14ac:dyDescent="0.25">
      <c r="A295">
        <v>192</v>
      </c>
      <c r="B295" t="s">
        <v>317</v>
      </c>
      <c r="C295">
        <v>33</v>
      </c>
      <c r="D295">
        <v>13</v>
      </c>
      <c r="E295">
        <v>20</v>
      </c>
      <c r="F295">
        <v>0.39400000000000002</v>
      </c>
      <c r="G295">
        <v>-7.69</v>
      </c>
      <c r="H295">
        <v>-1.72</v>
      </c>
      <c r="I295">
        <v>8</v>
      </c>
      <c r="J295">
        <v>10</v>
      </c>
      <c r="K295">
        <v>7</v>
      </c>
      <c r="L295">
        <v>7</v>
      </c>
      <c r="M295">
        <v>4</v>
      </c>
      <c r="N295">
        <v>11</v>
      </c>
      <c r="O295">
        <v>2431</v>
      </c>
      <c r="P295">
        <v>2543</v>
      </c>
      <c r="R295">
        <v>70.599999999999994</v>
      </c>
      <c r="S295">
        <v>103.2</v>
      </c>
      <c r="T295">
        <v>0.32800000000000001</v>
      </c>
      <c r="U295">
        <v>0.38200000000000001</v>
      </c>
      <c r="V295">
        <v>0.52800000000000002</v>
      </c>
      <c r="W295">
        <v>48.8</v>
      </c>
      <c r="X295">
        <v>51.5</v>
      </c>
      <c r="Y295">
        <v>7.9</v>
      </c>
      <c r="Z295">
        <v>10.8</v>
      </c>
      <c r="AA295">
        <v>0.49399999999999999</v>
      </c>
      <c r="AB295">
        <v>14.9</v>
      </c>
      <c r="AC295">
        <v>29</v>
      </c>
      <c r="AD295">
        <v>0.23100000000000001</v>
      </c>
    </row>
    <row r="296" spans="1:30" x14ac:dyDescent="0.25">
      <c r="A296">
        <v>193</v>
      </c>
      <c r="B296" t="s">
        <v>318</v>
      </c>
      <c r="C296">
        <v>30</v>
      </c>
      <c r="D296">
        <v>9</v>
      </c>
      <c r="E296">
        <v>21</v>
      </c>
      <c r="F296">
        <v>0.3</v>
      </c>
      <c r="G296">
        <v>-16.03</v>
      </c>
      <c r="H296">
        <v>-10.67</v>
      </c>
      <c r="I296">
        <v>4</v>
      </c>
      <c r="J296">
        <v>12</v>
      </c>
      <c r="K296">
        <v>6</v>
      </c>
      <c r="L296">
        <v>7</v>
      </c>
      <c r="M296">
        <v>2</v>
      </c>
      <c r="N296">
        <v>13</v>
      </c>
      <c r="O296">
        <v>2159</v>
      </c>
      <c r="P296">
        <v>2304</v>
      </c>
      <c r="R296">
        <v>73.8</v>
      </c>
      <c r="S296">
        <v>96.6</v>
      </c>
      <c r="T296">
        <v>0.34899999999999998</v>
      </c>
      <c r="U296">
        <v>0.27100000000000002</v>
      </c>
      <c r="V296">
        <v>0.48299999999999998</v>
      </c>
      <c r="W296">
        <v>47.2</v>
      </c>
      <c r="X296">
        <v>47.3</v>
      </c>
      <c r="Y296">
        <v>10.3</v>
      </c>
      <c r="Z296">
        <v>4.4000000000000004</v>
      </c>
      <c r="AA296">
        <v>0.438</v>
      </c>
      <c r="AB296">
        <v>15.2</v>
      </c>
      <c r="AC296">
        <v>31.8</v>
      </c>
      <c r="AD296">
        <v>0.249</v>
      </c>
    </row>
    <row r="297" spans="1:30" x14ac:dyDescent="0.25">
      <c r="A297">
        <v>194</v>
      </c>
      <c r="B297" t="s">
        <v>319</v>
      </c>
      <c r="C297">
        <v>31</v>
      </c>
      <c r="D297">
        <v>9</v>
      </c>
      <c r="E297">
        <v>22</v>
      </c>
      <c r="F297">
        <v>0.28999999999999998</v>
      </c>
      <c r="G297">
        <v>-14.55</v>
      </c>
      <c r="H297">
        <v>-6</v>
      </c>
      <c r="I297">
        <v>6</v>
      </c>
      <c r="J297">
        <v>12</v>
      </c>
      <c r="K297">
        <v>4</v>
      </c>
      <c r="L297">
        <v>9</v>
      </c>
      <c r="M297">
        <v>5</v>
      </c>
      <c r="N297">
        <v>13</v>
      </c>
      <c r="O297">
        <v>2092</v>
      </c>
      <c r="P297">
        <v>2286</v>
      </c>
      <c r="R297">
        <v>69.5</v>
      </c>
      <c r="S297">
        <v>97.1</v>
      </c>
      <c r="T297">
        <v>0.33800000000000002</v>
      </c>
      <c r="U297">
        <v>0.41199999999999998</v>
      </c>
      <c r="V297">
        <v>0.51300000000000001</v>
      </c>
      <c r="W297">
        <v>47.4</v>
      </c>
      <c r="X297">
        <v>48.3</v>
      </c>
      <c r="Y297">
        <v>6.8</v>
      </c>
      <c r="Z297">
        <v>9.6999999999999993</v>
      </c>
      <c r="AA297">
        <v>0.48099999999999998</v>
      </c>
      <c r="AB297">
        <v>16.8</v>
      </c>
      <c r="AC297">
        <v>26.4</v>
      </c>
      <c r="AD297">
        <v>0.23</v>
      </c>
    </row>
    <row r="298" spans="1:30" x14ac:dyDescent="0.25">
      <c r="A298">
        <v>195</v>
      </c>
      <c r="B298" t="s">
        <v>664</v>
      </c>
      <c r="C298">
        <v>33</v>
      </c>
      <c r="D298">
        <v>28</v>
      </c>
      <c r="E298">
        <v>5</v>
      </c>
      <c r="F298">
        <v>0.84799999999999998</v>
      </c>
      <c r="G298">
        <v>8.98</v>
      </c>
      <c r="H298">
        <v>-3.09</v>
      </c>
      <c r="I298">
        <v>16</v>
      </c>
      <c r="J298">
        <v>2</v>
      </c>
      <c r="K298">
        <v>15</v>
      </c>
      <c r="L298">
        <v>1</v>
      </c>
      <c r="M298">
        <v>10</v>
      </c>
      <c r="N298">
        <v>3</v>
      </c>
      <c r="O298">
        <v>2727</v>
      </c>
      <c r="P298">
        <v>2255</v>
      </c>
      <c r="R298">
        <v>71.8</v>
      </c>
      <c r="S298">
        <v>115</v>
      </c>
      <c r="T298">
        <v>0.33600000000000002</v>
      </c>
      <c r="U298">
        <v>0.36399999999999999</v>
      </c>
      <c r="V298">
        <v>0.58599999999999997</v>
      </c>
      <c r="W298">
        <v>52.1</v>
      </c>
      <c r="X298">
        <v>59.8</v>
      </c>
      <c r="Y298">
        <v>10.5</v>
      </c>
      <c r="Z298">
        <v>11.5</v>
      </c>
      <c r="AA298">
        <v>0.55700000000000005</v>
      </c>
      <c r="AB298">
        <v>14.7</v>
      </c>
      <c r="AC298">
        <v>31.3</v>
      </c>
      <c r="AD298">
        <v>0.246</v>
      </c>
    </row>
    <row r="299" spans="1:30" x14ac:dyDescent="0.25">
      <c r="A299">
        <v>196</v>
      </c>
      <c r="B299" t="s">
        <v>321</v>
      </c>
      <c r="C299">
        <v>31</v>
      </c>
      <c r="D299">
        <v>12</v>
      </c>
      <c r="E299">
        <v>19</v>
      </c>
      <c r="F299">
        <v>0.38700000000000001</v>
      </c>
      <c r="G299">
        <v>-10.07</v>
      </c>
      <c r="H299">
        <v>-3.97</v>
      </c>
      <c r="I299">
        <v>8</v>
      </c>
      <c r="J299">
        <v>10</v>
      </c>
      <c r="K299">
        <v>8</v>
      </c>
      <c r="L299">
        <v>6</v>
      </c>
      <c r="M299">
        <v>4</v>
      </c>
      <c r="N299">
        <v>13</v>
      </c>
      <c r="O299">
        <v>2061</v>
      </c>
      <c r="P299">
        <v>2250</v>
      </c>
      <c r="R299">
        <v>68.3</v>
      </c>
      <c r="S299">
        <v>97.3</v>
      </c>
      <c r="T299">
        <v>0.30499999999999999</v>
      </c>
      <c r="U299">
        <v>0.36699999999999999</v>
      </c>
      <c r="V299">
        <v>0.504</v>
      </c>
      <c r="W299">
        <v>52.4</v>
      </c>
      <c r="X299">
        <v>54.5</v>
      </c>
      <c r="Y299">
        <v>7.9</v>
      </c>
      <c r="Z299">
        <v>5.7</v>
      </c>
      <c r="AA299">
        <v>0.46800000000000003</v>
      </c>
      <c r="AB299">
        <v>17.600000000000001</v>
      </c>
      <c r="AC299">
        <v>31.5</v>
      </c>
      <c r="AD299">
        <v>0.218</v>
      </c>
    </row>
    <row r="300" spans="1:30" x14ac:dyDescent="0.25">
      <c r="A300">
        <v>197</v>
      </c>
      <c r="B300" t="s">
        <v>322</v>
      </c>
      <c r="C300">
        <v>32</v>
      </c>
      <c r="D300">
        <v>21</v>
      </c>
      <c r="E300">
        <v>11</v>
      </c>
      <c r="F300">
        <v>0.65600000000000003</v>
      </c>
      <c r="G300">
        <v>-2.2999999999999998</v>
      </c>
      <c r="H300">
        <v>-3.36</v>
      </c>
      <c r="I300">
        <v>13</v>
      </c>
      <c r="J300">
        <v>3</v>
      </c>
      <c r="K300">
        <v>10</v>
      </c>
      <c r="L300">
        <v>2</v>
      </c>
      <c r="M300">
        <v>9</v>
      </c>
      <c r="N300">
        <v>8</v>
      </c>
      <c r="O300">
        <v>2523</v>
      </c>
      <c r="P300">
        <v>2454</v>
      </c>
      <c r="R300">
        <v>70</v>
      </c>
      <c r="S300">
        <v>111.7</v>
      </c>
      <c r="T300">
        <v>0.23699999999999999</v>
      </c>
      <c r="U300">
        <v>0.36</v>
      </c>
      <c r="V300">
        <v>0.56799999999999995</v>
      </c>
      <c r="W300">
        <v>49.2</v>
      </c>
      <c r="X300">
        <v>43.1</v>
      </c>
      <c r="Y300">
        <v>8</v>
      </c>
      <c r="Z300">
        <v>5.7</v>
      </c>
      <c r="AA300">
        <v>0.54600000000000004</v>
      </c>
      <c r="AB300">
        <v>12</v>
      </c>
      <c r="AC300">
        <v>24.9</v>
      </c>
      <c r="AD300">
        <v>0.17100000000000001</v>
      </c>
    </row>
    <row r="301" spans="1:30" x14ac:dyDescent="0.25">
      <c r="A301">
        <v>198</v>
      </c>
      <c r="B301" t="s">
        <v>323</v>
      </c>
      <c r="C301">
        <v>36</v>
      </c>
      <c r="D301">
        <v>19</v>
      </c>
      <c r="E301">
        <v>17</v>
      </c>
      <c r="F301">
        <v>0.52800000000000002</v>
      </c>
      <c r="G301">
        <v>14.92</v>
      </c>
      <c r="H301">
        <v>11.38</v>
      </c>
      <c r="I301">
        <v>6</v>
      </c>
      <c r="J301">
        <v>14</v>
      </c>
      <c r="K301">
        <v>13</v>
      </c>
      <c r="L301">
        <v>5</v>
      </c>
      <c r="M301">
        <v>2</v>
      </c>
      <c r="N301">
        <v>10</v>
      </c>
      <c r="O301">
        <v>2586</v>
      </c>
      <c r="P301">
        <v>2421</v>
      </c>
      <c r="R301">
        <v>67.2</v>
      </c>
      <c r="S301">
        <v>106.5</v>
      </c>
      <c r="T301">
        <v>0.32500000000000001</v>
      </c>
      <c r="U301">
        <v>0.375</v>
      </c>
      <c r="V301">
        <v>0.52500000000000002</v>
      </c>
      <c r="W301">
        <v>48.5</v>
      </c>
      <c r="X301">
        <v>50.9</v>
      </c>
      <c r="Y301">
        <v>10.7</v>
      </c>
      <c r="Z301">
        <v>11.1</v>
      </c>
      <c r="AA301">
        <v>0.49299999999999999</v>
      </c>
      <c r="AB301">
        <v>12.3</v>
      </c>
      <c r="AC301">
        <v>28.6</v>
      </c>
      <c r="AD301">
        <v>0.22700000000000001</v>
      </c>
    </row>
    <row r="302" spans="1:30" x14ac:dyDescent="0.25">
      <c r="A302">
        <v>199</v>
      </c>
      <c r="B302" t="s">
        <v>324</v>
      </c>
      <c r="C302">
        <v>31</v>
      </c>
      <c r="D302">
        <v>17</v>
      </c>
      <c r="E302">
        <v>14</v>
      </c>
      <c r="F302">
        <v>0.54800000000000004</v>
      </c>
      <c r="G302">
        <v>1.61</v>
      </c>
      <c r="H302">
        <v>0.51</v>
      </c>
      <c r="I302">
        <v>11</v>
      </c>
      <c r="J302">
        <v>7</v>
      </c>
      <c r="K302">
        <v>10</v>
      </c>
      <c r="L302">
        <v>6</v>
      </c>
      <c r="M302">
        <v>6</v>
      </c>
      <c r="N302">
        <v>5</v>
      </c>
      <c r="O302">
        <v>2276</v>
      </c>
      <c r="P302">
        <v>2242</v>
      </c>
      <c r="R302">
        <v>69</v>
      </c>
      <c r="S302">
        <v>105.5</v>
      </c>
      <c r="T302">
        <v>0.34899999999999998</v>
      </c>
      <c r="U302">
        <v>0.40200000000000002</v>
      </c>
      <c r="V302">
        <v>0.52700000000000002</v>
      </c>
      <c r="W302">
        <v>53.3</v>
      </c>
      <c r="X302">
        <v>50.4</v>
      </c>
      <c r="Y302">
        <v>8.5</v>
      </c>
      <c r="Z302">
        <v>9.6</v>
      </c>
      <c r="AA302">
        <v>0.495</v>
      </c>
      <c r="AB302">
        <v>15.7</v>
      </c>
      <c r="AC302">
        <v>35.1</v>
      </c>
      <c r="AD302">
        <v>0.23899999999999999</v>
      </c>
    </row>
    <row r="303" spans="1:30" x14ac:dyDescent="0.25">
      <c r="A303">
        <v>200</v>
      </c>
      <c r="B303" t="s">
        <v>665</v>
      </c>
      <c r="C303">
        <v>34</v>
      </c>
      <c r="D303">
        <v>29</v>
      </c>
      <c r="E303">
        <v>5</v>
      </c>
      <c r="F303">
        <v>0.85299999999999998</v>
      </c>
      <c r="G303">
        <v>16.02</v>
      </c>
      <c r="H303">
        <v>2.7</v>
      </c>
      <c r="I303">
        <v>15</v>
      </c>
      <c r="J303">
        <v>3</v>
      </c>
      <c r="K303">
        <v>15</v>
      </c>
      <c r="L303">
        <v>0</v>
      </c>
      <c r="M303">
        <v>9</v>
      </c>
      <c r="N303">
        <v>3</v>
      </c>
      <c r="O303">
        <v>2723</v>
      </c>
      <c r="P303">
        <v>2270</v>
      </c>
      <c r="R303">
        <v>70.8</v>
      </c>
      <c r="S303">
        <v>113.2</v>
      </c>
      <c r="T303">
        <v>0.40799999999999997</v>
      </c>
      <c r="U303">
        <v>0.42799999999999999</v>
      </c>
      <c r="V303">
        <v>0.56999999999999995</v>
      </c>
      <c r="W303">
        <v>51.8</v>
      </c>
      <c r="X303">
        <v>53.9</v>
      </c>
      <c r="Y303">
        <v>8.8000000000000007</v>
      </c>
      <c r="Z303">
        <v>11.2</v>
      </c>
      <c r="AA303">
        <v>0.53700000000000003</v>
      </c>
      <c r="AB303">
        <v>12.9</v>
      </c>
      <c r="AC303">
        <v>27.1</v>
      </c>
      <c r="AD303">
        <v>0.28899999999999998</v>
      </c>
    </row>
    <row r="304" spans="1:30" x14ac:dyDescent="0.25">
      <c r="C304" t="s">
        <v>109</v>
      </c>
      <c r="I304" t="s">
        <v>110</v>
      </c>
      <c r="K304" t="s">
        <v>2</v>
      </c>
      <c r="M304" t="s">
        <v>3</v>
      </c>
      <c r="O304" t="s">
        <v>111</v>
      </c>
      <c r="R304" t="s">
        <v>494</v>
      </c>
    </row>
    <row r="305" spans="1:30" x14ac:dyDescent="0.25">
      <c r="A305" t="s">
        <v>55</v>
      </c>
      <c r="B305" t="s">
        <v>113</v>
      </c>
      <c r="C305" t="s">
        <v>51</v>
      </c>
      <c r="D305" t="s">
        <v>1</v>
      </c>
      <c r="E305" t="s">
        <v>0</v>
      </c>
      <c r="F305" t="s">
        <v>114</v>
      </c>
      <c r="G305" t="s">
        <v>70</v>
      </c>
      <c r="H305" t="s">
        <v>115</v>
      </c>
      <c r="I305" t="s">
        <v>1</v>
      </c>
      <c r="J305" t="s">
        <v>0</v>
      </c>
      <c r="K305" t="s">
        <v>1</v>
      </c>
      <c r="L305" t="s">
        <v>0</v>
      </c>
      <c r="M305" t="s">
        <v>1</v>
      </c>
      <c r="N305" t="s">
        <v>0</v>
      </c>
      <c r="O305" t="s">
        <v>116</v>
      </c>
      <c r="P305" t="s">
        <v>117</v>
      </c>
      <c r="R305" t="s">
        <v>84</v>
      </c>
      <c r="S305" t="s">
        <v>66</v>
      </c>
      <c r="T305" t="s">
        <v>59</v>
      </c>
      <c r="U305" t="s">
        <v>58</v>
      </c>
      <c r="V305" t="s">
        <v>57</v>
      </c>
      <c r="W305" t="s">
        <v>61</v>
      </c>
      <c r="X305" t="s">
        <v>62</v>
      </c>
      <c r="Y305" t="s">
        <v>63</v>
      </c>
      <c r="Z305" t="s">
        <v>64</v>
      </c>
      <c r="AA305" t="s">
        <v>495</v>
      </c>
      <c r="AB305" t="s">
        <v>65</v>
      </c>
      <c r="AC305" t="s">
        <v>60</v>
      </c>
      <c r="AD305" t="s">
        <v>496</v>
      </c>
    </row>
    <row r="306" spans="1:30" x14ac:dyDescent="0.25">
      <c r="A306">
        <v>201</v>
      </c>
      <c r="B306" t="s">
        <v>326</v>
      </c>
      <c r="C306">
        <v>29</v>
      </c>
      <c r="D306">
        <v>5</v>
      </c>
      <c r="E306">
        <v>24</v>
      </c>
      <c r="F306">
        <v>0.17199999999999999</v>
      </c>
      <c r="G306">
        <v>-18.64</v>
      </c>
      <c r="H306">
        <v>-6.01</v>
      </c>
      <c r="I306">
        <v>3</v>
      </c>
      <c r="J306">
        <v>13</v>
      </c>
      <c r="K306">
        <v>4</v>
      </c>
      <c r="L306">
        <v>10</v>
      </c>
      <c r="M306">
        <v>1</v>
      </c>
      <c r="N306">
        <v>14</v>
      </c>
      <c r="O306">
        <v>1742</v>
      </c>
      <c r="P306">
        <v>1990</v>
      </c>
      <c r="R306">
        <v>67.099999999999994</v>
      </c>
      <c r="S306">
        <v>89.5</v>
      </c>
      <c r="T306">
        <v>0.23200000000000001</v>
      </c>
      <c r="U306">
        <v>0.47499999999999998</v>
      </c>
      <c r="V306">
        <v>0.47399999999999998</v>
      </c>
      <c r="W306">
        <v>47.8</v>
      </c>
      <c r="X306">
        <v>52.2</v>
      </c>
      <c r="Y306">
        <v>6</v>
      </c>
      <c r="Z306">
        <v>5.5</v>
      </c>
      <c r="AA306">
        <v>0.45500000000000002</v>
      </c>
      <c r="AB306">
        <v>16.2</v>
      </c>
      <c r="AC306">
        <v>23.2</v>
      </c>
      <c r="AD306">
        <v>0.14199999999999999</v>
      </c>
    </row>
    <row r="307" spans="1:30" x14ac:dyDescent="0.25">
      <c r="A307">
        <v>202</v>
      </c>
      <c r="B307" t="s">
        <v>666</v>
      </c>
      <c r="C307">
        <v>35</v>
      </c>
      <c r="D307">
        <v>30</v>
      </c>
      <c r="E307">
        <v>5</v>
      </c>
      <c r="F307">
        <v>0.85699999999999998</v>
      </c>
      <c r="G307">
        <v>10.06</v>
      </c>
      <c r="H307">
        <v>-2.37</v>
      </c>
      <c r="I307">
        <v>15</v>
      </c>
      <c r="J307">
        <v>1</v>
      </c>
      <c r="K307">
        <v>16</v>
      </c>
      <c r="L307">
        <v>1</v>
      </c>
      <c r="M307">
        <v>10</v>
      </c>
      <c r="N307">
        <v>1</v>
      </c>
      <c r="O307">
        <v>2734</v>
      </c>
      <c r="P307">
        <v>2259</v>
      </c>
      <c r="R307">
        <v>68.3</v>
      </c>
      <c r="S307">
        <v>113.9</v>
      </c>
      <c r="T307">
        <v>0.34100000000000003</v>
      </c>
      <c r="U307">
        <v>0.46700000000000003</v>
      </c>
      <c r="V307">
        <v>0.56200000000000006</v>
      </c>
      <c r="W307">
        <v>57.2</v>
      </c>
      <c r="X307">
        <v>53.5</v>
      </c>
      <c r="Y307">
        <v>8.1999999999999993</v>
      </c>
      <c r="Z307">
        <v>8.1</v>
      </c>
      <c r="AA307">
        <v>0.53800000000000003</v>
      </c>
      <c r="AB307">
        <v>14.7</v>
      </c>
      <c r="AC307">
        <v>36.700000000000003</v>
      </c>
      <c r="AD307">
        <v>0.23100000000000001</v>
      </c>
    </row>
    <row r="308" spans="1:30" x14ac:dyDescent="0.25">
      <c r="A308">
        <v>203</v>
      </c>
      <c r="B308" t="s">
        <v>328</v>
      </c>
      <c r="C308">
        <v>32</v>
      </c>
      <c r="D308">
        <v>14</v>
      </c>
      <c r="E308">
        <v>18</v>
      </c>
      <c r="F308">
        <v>0.438</v>
      </c>
      <c r="G308">
        <v>-0.54</v>
      </c>
      <c r="H308">
        <v>1.63</v>
      </c>
      <c r="I308">
        <v>7</v>
      </c>
      <c r="J308">
        <v>11</v>
      </c>
      <c r="K308">
        <v>9</v>
      </c>
      <c r="L308">
        <v>7</v>
      </c>
      <c r="M308">
        <v>4</v>
      </c>
      <c r="N308">
        <v>9</v>
      </c>
      <c r="O308">
        <v>2443</v>
      </c>
      <c r="P308">
        <v>2454</v>
      </c>
      <c r="R308">
        <v>74.5</v>
      </c>
      <c r="S308">
        <v>102.5</v>
      </c>
      <c r="T308">
        <v>0.38700000000000001</v>
      </c>
      <c r="U308">
        <v>0.438</v>
      </c>
      <c r="V308">
        <v>0.53600000000000003</v>
      </c>
      <c r="W308">
        <v>50.2</v>
      </c>
      <c r="X308">
        <v>54.8</v>
      </c>
      <c r="Y308">
        <v>9.1999999999999993</v>
      </c>
      <c r="Z308">
        <v>8.4</v>
      </c>
      <c r="AA308">
        <v>0.498</v>
      </c>
      <c r="AB308">
        <v>16.600000000000001</v>
      </c>
      <c r="AC308">
        <v>28.7</v>
      </c>
      <c r="AD308">
        <v>0.27100000000000002</v>
      </c>
    </row>
    <row r="309" spans="1:30" x14ac:dyDescent="0.25">
      <c r="A309">
        <v>204</v>
      </c>
      <c r="B309" t="s">
        <v>74</v>
      </c>
      <c r="C309">
        <v>33</v>
      </c>
      <c r="D309">
        <v>19</v>
      </c>
      <c r="E309">
        <v>14</v>
      </c>
      <c r="F309">
        <v>0.57599999999999996</v>
      </c>
      <c r="G309">
        <v>-8.8800000000000008</v>
      </c>
      <c r="H309">
        <v>-6.47</v>
      </c>
      <c r="I309">
        <v>12</v>
      </c>
      <c r="J309">
        <v>6</v>
      </c>
      <c r="K309">
        <v>12</v>
      </c>
      <c r="L309">
        <v>4</v>
      </c>
      <c r="M309">
        <v>5</v>
      </c>
      <c r="N309">
        <v>9</v>
      </c>
      <c r="O309">
        <v>2384</v>
      </c>
      <c r="P309">
        <v>2325</v>
      </c>
      <c r="R309">
        <v>71.099999999999994</v>
      </c>
      <c r="S309">
        <v>99.7</v>
      </c>
      <c r="T309">
        <v>0.35099999999999998</v>
      </c>
      <c r="U309">
        <v>0.29199999999999998</v>
      </c>
      <c r="V309">
        <v>0.52600000000000002</v>
      </c>
      <c r="W309">
        <v>49.7</v>
      </c>
      <c r="X309">
        <v>57.7</v>
      </c>
      <c r="Y309">
        <v>11.9</v>
      </c>
      <c r="Z309">
        <v>10.8</v>
      </c>
      <c r="AA309">
        <v>0.49299999999999999</v>
      </c>
      <c r="AB309">
        <v>18.600000000000001</v>
      </c>
      <c r="AC309">
        <v>32.9</v>
      </c>
      <c r="AD309">
        <v>0.24299999999999999</v>
      </c>
    </row>
    <row r="310" spans="1:30" x14ac:dyDescent="0.25">
      <c r="A310">
        <v>205</v>
      </c>
      <c r="B310" t="s">
        <v>329</v>
      </c>
      <c r="C310">
        <v>32</v>
      </c>
      <c r="D310">
        <v>13</v>
      </c>
      <c r="E310">
        <v>19</v>
      </c>
      <c r="F310">
        <v>0.40600000000000003</v>
      </c>
      <c r="G310">
        <v>-11.3</v>
      </c>
      <c r="H310">
        <v>-7.74</v>
      </c>
      <c r="I310">
        <v>6</v>
      </c>
      <c r="J310">
        <v>12</v>
      </c>
      <c r="K310">
        <v>8</v>
      </c>
      <c r="L310">
        <v>8</v>
      </c>
      <c r="M310">
        <v>5</v>
      </c>
      <c r="N310">
        <v>10</v>
      </c>
      <c r="O310">
        <v>2318</v>
      </c>
      <c r="P310">
        <v>2432</v>
      </c>
      <c r="R310">
        <v>70.400000000000006</v>
      </c>
      <c r="S310">
        <v>102.6</v>
      </c>
      <c r="T310">
        <v>0.33300000000000002</v>
      </c>
      <c r="U310">
        <v>0.39100000000000001</v>
      </c>
      <c r="V310">
        <v>0.53</v>
      </c>
      <c r="W310">
        <v>49.8</v>
      </c>
      <c r="X310">
        <v>43.1</v>
      </c>
      <c r="Y310">
        <v>5.7</v>
      </c>
      <c r="Z310">
        <v>10.199999999999999</v>
      </c>
      <c r="AA310">
        <v>0.49199999999999999</v>
      </c>
      <c r="AB310">
        <v>15.1</v>
      </c>
      <c r="AC310">
        <v>26.6</v>
      </c>
      <c r="AD310">
        <v>0.245</v>
      </c>
    </row>
    <row r="311" spans="1:30" x14ac:dyDescent="0.25">
      <c r="A311">
        <v>206</v>
      </c>
      <c r="B311" t="s">
        <v>330</v>
      </c>
      <c r="C311">
        <v>31</v>
      </c>
      <c r="D311">
        <v>14</v>
      </c>
      <c r="E311">
        <v>17</v>
      </c>
      <c r="F311">
        <v>0.45200000000000001</v>
      </c>
      <c r="G311">
        <v>-11.86</v>
      </c>
      <c r="H311">
        <v>-6.97</v>
      </c>
      <c r="I311">
        <v>7</v>
      </c>
      <c r="J311">
        <v>11</v>
      </c>
      <c r="K311">
        <v>9</v>
      </c>
      <c r="L311">
        <v>4</v>
      </c>
      <c r="M311">
        <v>3</v>
      </c>
      <c r="N311">
        <v>13</v>
      </c>
      <c r="O311">
        <v>2260</v>
      </c>
      <c r="P311">
        <v>2302</v>
      </c>
      <c r="R311">
        <v>71.2</v>
      </c>
      <c r="S311">
        <v>101.6</v>
      </c>
      <c r="T311">
        <v>0.218</v>
      </c>
      <c r="U311">
        <v>0.46100000000000002</v>
      </c>
      <c r="V311">
        <v>0.53500000000000003</v>
      </c>
      <c r="W311">
        <v>45.7</v>
      </c>
      <c r="X311">
        <v>53</v>
      </c>
      <c r="Y311">
        <v>9.3000000000000007</v>
      </c>
      <c r="Z311">
        <v>10.4</v>
      </c>
      <c r="AA311">
        <v>0.50600000000000001</v>
      </c>
      <c r="AB311">
        <v>15.4</v>
      </c>
      <c r="AC311">
        <v>24.3</v>
      </c>
      <c r="AD311">
        <v>0.16800000000000001</v>
      </c>
    </row>
    <row r="312" spans="1:30" x14ac:dyDescent="0.25">
      <c r="A312">
        <v>207</v>
      </c>
      <c r="B312" t="s">
        <v>331</v>
      </c>
      <c r="C312">
        <v>35</v>
      </c>
      <c r="D312">
        <v>22</v>
      </c>
      <c r="E312">
        <v>13</v>
      </c>
      <c r="F312">
        <v>0.629</v>
      </c>
      <c r="G312">
        <v>-3.59</v>
      </c>
      <c r="H312">
        <v>-4.71</v>
      </c>
      <c r="I312">
        <v>8</v>
      </c>
      <c r="J312">
        <v>8</v>
      </c>
      <c r="K312">
        <v>11</v>
      </c>
      <c r="L312">
        <v>5</v>
      </c>
      <c r="M312">
        <v>11</v>
      </c>
      <c r="N312">
        <v>8</v>
      </c>
      <c r="O312">
        <v>2472</v>
      </c>
      <c r="P312">
        <v>2401</v>
      </c>
      <c r="R312">
        <v>69.2</v>
      </c>
      <c r="S312">
        <v>101.4</v>
      </c>
      <c r="T312">
        <v>0.38300000000000001</v>
      </c>
      <c r="U312">
        <v>0.373</v>
      </c>
      <c r="V312">
        <v>0.54700000000000004</v>
      </c>
      <c r="W312">
        <v>48.6</v>
      </c>
      <c r="X312">
        <v>44.3</v>
      </c>
      <c r="Y312">
        <v>9.1</v>
      </c>
      <c r="Z312">
        <v>7.4</v>
      </c>
      <c r="AA312">
        <v>0.50800000000000001</v>
      </c>
      <c r="AB312">
        <v>15.7</v>
      </c>
      <c r="AC312">
        <v>21.3</v>
      </c>
      <c r="AD312">
        <v>0.27600000000000002</v>
      </c>
    </row>
    <row r="313" spans="1:30" x14ac:dyDescent="0.25">
      <c r="A313">
        <v>208</v>
      </c>
      <c r="B313" t="s">
        <v>332</v>
      </c>
      <c r="C313">
        <v>36</v>
      </c>
      <c r="D313">
        <v>22</v>
      </c>
      <c r="E313">
        <v>14</v>
      </c>
      <c r="F313">
        <v>0.61099999999999999</v>
      </c>
      <c r="G313">
        <v>-8.0299999999999994</v>
      </c>
      <c r="H313">
        <v>-8.73</v>
      </c>
      <c r="I313">
        <v>14</v>
      </c>
      <c r="J313">
        <v>2</v>
      </c>
      <c r="K313">
        <v>11</v>
      </c>
      <c r="L313">
        <v>2</v>
      </c>
      <c r="M313">
        <v>9</v>
      </c>
      <c r="N313">
        <v>8</v>
      </c>
      <c r="O313">
        <v>2652</v>
      </c>
      <c r="P313">
        <v>2503</v>
      </c>
      <c r="R313">
        <v>71.8</v>
      </c>
      <c r="S313">
        <v>101.3</v>
      </c>
      <c r="T313">
        <v>0.38600000000000001</v>
      </c>
      <c r="U313">
        <v>0.37</v>
      </c>
      <c r="V313">
        <v>0.53900000000000003</v>
      </c>
      <c r="W313">
        <v>50.2</v>
      </c>
      <c r="X313">
        <v>50.8</v>
      </c>
      <c r="Y313">
        <v>8.4</v>
      </c>
      <c r="Z313">
        <v>13</v>
      </c>
      <c r="AA313">
        <v>0.501</v>
      </c>
      <c r="AB313">
        <v>17.5</v>
      </c>
      <c r="AC313">
        <v>28.1</v>
      </c>
      <c r="AD313">
        <v>0.27400000000000002</v>
      </c>
    </row>
    <row r="314" spans="1:30" x14ac:dyDescent="0.25">
      <c r="A314">
        <v>209</v>
      </c>
      <c r="B314" t="s">
        <v>333</v>
      </c>
      <c r="C314">
        <v>32</v>
      </c>
      <c r="D314">
        <v>10</v>
      </c>
      <c r="E314">
        <v>22</v>
      </c>
      <c r="F314">
        <v>0.313</v>
      </c>
      <c r="G314">
        <v>-10.97</v>
      </c>
      <c r="H314">
        <v>-1.66</v>
      </c>
      <c r="I314">
        <v>7</v>
      </c>
      <c r="J314">
        <v>9</v>
      </c>
      <c r="K314">
        <v>8</v>
      </c>
      <c r="L314">
        <v>4</v>
      </c>
      <c r="M314">
        <v>2</v>
      </c>
      <c r="N314">
        <v>18</v>
      </c>
      <c r="O314">
        <v>2145</v>
      </c>
      <c r="P314">
        <v>2358</v>
      </c>
      <c r="R314">
        <v>71.099999999999994</v>
      </c>
      <c r="S314">
        <v>93.9</v>
      </c>
      <c r="T314">
        <v>0.32300000000000001</v>
      </c>
      <c r="U314">
        <v>0.42099999999999999</v>
      </c>
      <c r="V314">
        <v>0.48599999999999999</v>
      </c>
      <c r="W314">
        <v>49.4</v>
      </c>
      <c r="X314">
        <v>44.9</v>
      </c>
      <c r="Y314">
        <v>9.1999999999999993</v>
      </c>
      <c r="Z314">
        <v>6.5</v>
      </c>
      <c r="AA314">
        <v>0.45100000000000001</v>
      </c>
      <c r="AB314">
        <v>16.5</v>
      </c>
      <c r="AC314">
        <v>27.5</v>
      </c>
      <c r="AD314">
        <v>0.218</v>
      </c>
    </row>
    <row r="315" spans="1:30" x14ac:dyDescent="0.25">
      <c r="A315">
        <v>210</v>
      </c>
      <c r="B315" t="s">
        <v>334</v>
      </c>
      <c r="C315">
        <v>31</v>
      </c>
      <c r="D315">
        <v>4</v>
      </c>
      <c r="E315">
        <v>27</v>
      </c>
      <c r="F315">
        <v>0.129</v>
      </c>
      <c r="G315">
        <v>-19.8</v>
      </c>
      <c r="H315">
        <v>-2.34</v>
      </c>
      <c r="I315">
        <v>2</v>
      </c>
      <c r="J315">
        <v>14</v>
      </c>
      <c r="K315">
        <v>3</v>
      </c>
      <c r="L315">
        <v>10</v>
      </c>
      <c r="M315">
        <v>1</v>
      </c>
      <c r="N315">
        <v>15</v>
      </c>
      <c r="O315">
        <v>1857</v>
      </c>
      <c r="P315">
        <v>2313</v>
      </c>
      <c r="R315">
        <v>64.2</v>
      </c>
      <c r="S315">
        <v>92.9</v>
      </c>
      <c r="T315">
        <v>0.26900000000000002</v>
      </c>
      <c r="U315">
        <v>0.42199999999999999</v>
      </c>
      <c r="V315">
        <v>0.50600000000000001</v>
      </c>
      <c r="W315">
        <v>46.5</v>
      </c>
      <c r="X315">
        <v>50.5</v>
      </c>
      <c r="Y315">
        <v>9.8000000000000007</v>
      </c>
      <c r="Z315">
        <v>9</v>
      </c>
      <c r="AA315">
        <v>0.47099999999999997</v>
      </c>
      <c r="AB315">
        <v>19.899999999999999</v>
      </c>
      <c r="AC315">
        <v>29.1</v>
      </c>
      <c r="AD315">
        <v>0.19900000000000001</v>
      </c>
    </row>
    <row r="316" spans="1:30" x14ac:dyDescent="0.25">
      <c r="A316">
        <v>211</v>
      </c>
      <c r="B316" t="s">
        <v>335</v>
      </c>
      <c r="C316">
        <v>32</v>
      </c>
      <c r="D316">
        <v>19</v>
      </c>
      <c r="E316">
        <v>13</v>
      </c>
      <c r="F316">
        <v>0.59399999999999997</v>
      </c>
      <c r="G316">
        <v>-11.25</v>
      </c>
      <c r="H316">
        <v>-9.8800000000000008</v>
      </c>
      <c r="I316">
        <v>13</v>
      </c>
      <c r="J316">
        <v>3</v>
      </c>
      <c r="K316">
        <v>11</v>
      </c>
      <c r="L316">
        <v>2</v>
      </c>
      <c r="M316">
        <v>7</v>
      </c>
      <c r="N316">
        <v>10</v>
      </c>
      <c r="O316">
        <v>2241</v>
      </c>
      <c r="P316">
        <v>2209</v>
      </c>
      <c r="R316">
        <v>67.900000000000006</v>
      </c>
      <c r="S316">
        <v>102.3</v>
      </c>
      <c r="T316">
        <v>0.30499999999999999</v>
      </c>
      <c r="U316">
        <v>0.36099999999999999</v>
      </c>
      <c r="V316">
        <v>0.54500000000000004</v>
      </c>
      <c r="W316">
        <v>47.8</v>
      </c>
      <c r="X316">
        <v>54.8</v>
      </c>
      <c r="Y316">
        <v>9.8000000000000007</v>
      </c>
      <c r="Z316">
        <v>9.1999999999999993</v>
      </c>
      <c r="AA316">
        <v>0.52200000000000002</v>
      </c>
      <c r="AB316">
        <v>16.899999999999999</v>
      </c>
      <c r="AC316">
        <v>27.4</v>
      </c>
      <c r="AD316">
        <v>0.20300000000000001</v>
      </c>
    </row>
    <row r="317" spans="1:30" x14ac:dyDescent="0.25">
      <c r="A317">
        <v>212</v>
      </c>
      <c r="B317" t="s">
        <v>667</v>
      </c>
      <c r="C317">
        <v>34</v>
      </c>
      <c r="D317">
        <v>18</v>
      </c>
      <c r="E317">
        <v>16</v>
      </c>
      <c r="F317">
        <v>0.52900000000000003</v>
      </c>
      <c r="G317">
        <v>-11.52</v>
      </c>
      <c r="H317">
        <v>-11.23</v>
      </c>
      <c r="I317">
        <v>10</v>
      </c>
      <c r="J317">
        <v>6</v>
      </c>
      <c r="K317">
        <v>10</v>
      </c>
      <c r="L317">
        <v>2</v>
      </c>
      <c r="M317">
        <v>4</v>
      </c>
      <c r="N317">
        <v>12</v>
      </c>
      <c r="O317">
        <v>2429</v>
      </c>
      <c r="P317">
        <v>2266</v>
      </c>
      <c r="R317">
        <v>68.400000000000006</v>
      </c>
      <c r="S317">
        <v>104</v>
      </c>
      <c r="T317">
        <v>0.33300000000000002</v>
      </c>
      <c r="U317">
        <v>0.36099999999999999</v>
      </c>
      <c r="V317">
        <v>0.54500000000000004</v>
      </c>
      <c r="W317">
        <v>54.8</v>
      </c>
      <c r="X317">
        <v>60.2</v>
      </c>
      <c r="Y317">
        <v>8.9</v>
      </c>
      <c r="Z317">
        <v>7.6</v>
      </c>
      <c r="AA317">
        <v>0.51200000000000001</v>
      </c>
      <c r="AB317">
        <v>18.8</v>
      </c>
      <c r="AC317">
        <v>35.1</v>
      </c>
      <c r="AD317">
        <v>0.23899999999999999</v>
      </c>
    </row>
    <row r="318" spans="1:30" x14ac:dyDescent="0.25">
      <c r="A318">
        <v>213</v>
      </c>
      <c r="B318" t="s">
        <v>337</v>
      </c>
      <c r="C318">
        <v>36</v>
      </c>
      <c r="D318">
        <v>29</v>
      </c>
      <c r="E318">
        <v>7</v>
      </c>
      <c r="F318">
        <v>0.80600000000000005</v>
      </c>
      <c r="G318">
        <v>4.09</v>
      </c>
      <c r="H318">
        <v>-0.88</v>
      </c>
      <c r="I318">
        <v>15</v>
      </c>
      <c r="J318">
        <v>3</v>
      </c>
      <c r="K318">
        <v>15</v>
      </c>
      <c r="L318">
        <v>2</v>
      </c>
      <c r="M318">
        <v>11</v>
      </c>
      <c r="N318">
        <v>4</v>
      </c>
      <c r="O318">
        <v>2738</v>
      </c>
      <c r="P318">
        <v>2443</v>
      </c>
      <c r="R318">
        <v>69.8</v>
      </c>
      <c r="S318">
        <v>108.5</v>
      </c>
      <c r="T318">
        <v>0.30499999999999999</v>
      </c>
      <c r="U318">
        <v>0.375</v>
      </c>
      <c r="V318">
        <v>0.54800000000000004</v>
      </c>
      <c r="W318">
        <v>50.7</v>
      </c>
      <c r="X318">
        <v>45.2</v>
      </c>
      <c r="Y318">
        <v>12.5</v>
      </c>
      <c r="Z318">
        <v>11.4</v>
      </c>
      <c r="AA318">
        <v>0.52100000000000002</v>
      </c>
      <c r="AB318">
        <v>14.5</v>
      </c>
      <c r="AC318">
        <v>31.4</v>
      </c>
      <c r="AD318">
        <v>0.21199999999999999</v>
      </c>
    </row>
    <row r="319" spans="1:30" x14ac:dyDescent="0.25">
      <c r="A319">
        <v>214</v>
      </c>
      <c r="B319" t="s">
        <v>338</v>
      </c>
      <c r="C319">
        <v>36</v>
      </c>
      <c r="D319">
        <v>24</v>
      </c>
      <c r="E319">
        <v>12</v>
      </c>
      <c r="F319">
        <v>0.66700000000000004</v>
      </c>
      <c r="G319">
        <v>14.96</v>
      </c>
      <c r="H319">
        <v>6.24</v>
      </c>
      <c r="I319">
        <v>9</v>
      </c>
      <c r="J319">
        <v>9</v>
      </c>
      <c r="K319">
        <v>17</v>
      </c>
      <c r="L319">
        <v>5</v>
      </c>
      <c r="M319">
        <v>4</v>
      </c>
      <c r="N319">
        <v>6</v>
      </c>
      <c r="O319">
        <v>2882</v>
      </c>
      <c r="P319">
        <v>2568</v>
      </c>
      <c r="R319">
        <v>71.8</v>
      </c>
      <c r="S319">
        <v>110.7</v>
      </c>
      <c r="T319">
        <v>0.28499999999999998</v>
      </c>
      <c r="U319">
        <v>0.35799999999999998</v>
      </c>
      <c r="V319">
        <v>0.54700000000000004</v>
      </c>
      <c r="W319">
        <v>53</v>
      </c>
      <c r="X319">
        <v>50.8</v>
      </c>
      <c r="Y319">
        <v>9.9</v>
      </c>
      <c r="Z319">
        <v>10.3</v>
      </c>
      <c r="AA319">
        <v>0.52</v>
      </c>
      <c r="AB319">
        <v>14.6</v>
      </c>
      <c r="AC319">
        <v>35.799999999999997</v>
      </c>
      <c r="AD319">
        <v>0.20200000000000001</v>
      </c>
    </row>
    <row r="320" spans="1:30" x14ac:dyDescent="0.25">
      <c r="A320">
        <v>215</v>
      </c>
      <c r="B320" t="s">
        <v>339</v>
      </c>
      <c r="C320">
        <v>33</v>
      </c>
      <c r="D320">
        <v>10</v>
      </c>
      <c r="E320">
        <v>23</v>
      </c>
      <c r="F320">
        <v>0.30299999999999999</v>
      </c>
      <c r="G320">
        <v>-8.09</v>
      </c>
      <c r="H320">
        <v>-2.0299999999999998</v>
      </c>
      <c r="I320">
        <v>5</v>
      </c>
      <c r="J320">
        <v>13</v>
      </c>
      <c r="K320">
        <v>5</v>
      </c>
      <c r="L320">
        <v>9</v>
      </c>
      <c r="M320">
        <v>2</v>
      </c>
      <c r="N320">
        <v>12</v>
      </c>
      <c r="O320">
        <v>2515</v>
      </c>
      <c r="P320">
        <v>2670</v>
      </c>
      <c r="R320">
        <v>70.3</v>
      </c>
      <c r="S320">
        <v>107.2</v>
      </c>
      <c r="T320">
        <v>0.33900000000000002</v>
      </c>
      <c r="U320">
        <v>0.374</v>
      </c>
      <c r="V320">
        <v>0.54500000000000004</v>
      </c>
      <c r="W320">
        <v>52.4</v>
      </c>
      <c r="X320">
        <v>56.2</v>
      </c>
      <c r="Y320">
        <v>6.4</v>
      </c>
      <c r="Z320">
        <v>6</v>
      </c>
      <c r="AA320">
        <v>0.50900000000000001</v>
      </c>
      <c r="AB320">
        <v>15.9</v>
      </c>
      <c r="AC320">
        <v>32.200000000000003</v>
      </c>
      <c r="AD320">
        <v>0.248</v>
      </c>
    </row>
    <row r="321" spans="1:30" x14ac:dyDescent="0.25">
      <c r="A321">
        <v>216</v>
      </c>
      <c r="B321" t="s">
        <v>668</v>
      </c>
      <c r="C321">
        <v>36</v>
      </c>
      <c r="D321">
        <v>29</v>
      </c>
      <c r="E321">
        <v>7</v>
      </c>
      <c r="F321">
        <v>0.80600000000000005</v>
      </c>
      <c r="G321">
        <v>23.94</v>
      </c>
      <c r="H321">
        <v>11.36</v>
      </c>
      <c r="I321">
        <v>16</v>
      </c>
      <c r="J321">
        <v>2</v>
      </c>
      <c r="K321">
        <v>14</v>
      </c>
      <c r="L321">
        <v>2</v>
      </c>
      <c r="M321">
        <v>11</v>
      </c>
      <c r="N321">
        <v>1</v>
      </c>
      <c r="O321">
        <v>3089</v>
      </c>
      <c r="P321">
        <v>2636</v>
      </c>
      <c r="R321">
        <v>75.900000000000006</v>
      </c>
      <c r="S321">
        <v>112.7</v>
      </c>
      <c r="T321">
        <v>0.30199999999999999</v>
      </c>
      <c r="U321">
        <v>0.35799999999999998</v>
      </c>
      <c r="V321">
        <v>0.56000000000000005</v>
      </c>
      <c r="W321">
        <v>56.6</v>
      </c>
      <c r="X321">
        <v>60.6</v>
      </c>
      <c r="Y321">
        <v>9.1999999999999993</v>
      </c>
      <c r="Z321">
        <v>9.5</v>
      </c>
      <c r="AA321">
        <v>0.52900000000000003</v>
      </c>
      <c r="AB321">
        <v>14.6</v>
      </c>
      <c r="AC321">
        <v>34.799999999999997</v>
      </c>
      <c r="AD321">
        <v>0.224</v>
      </c>
    </row>
    <row r="322" spans="1:30" x14ac:dyDescent="0.25">
      <c r="A322">
        <v>217</v>
      </c>
      <c r="B322" t="s">
        <v>669</v>
      </c>
      <c r="C322">
        <v>35</v>
      </c>
      <c r="D322">
        <v>19</v>
      </c>
      <c r="E322">
        <v>16</v>
      </c>
      <c r="F322">
        <v>0.54300000000000004</v>
      </c>
      <c r="G322">
        <v>-3.98</v>
      </c>
      <c r="H322">
        <v>-2.04</v>
      </c>
      <c r="I322">
        <v>9</v>
      </c>
      <c r="J322">
        <v>7</v>
      </c>
      <c r="K322">
        <v>10</v>
      </c>
      <c r="L322">
        <v>3</v>
      </c>
      <c r="M322">
        <v>4</v>
      </c>
      <c r="N322">
        <v>9</v>
      </c>
      <c r="O322">
        <v>2556</v>
      </c>
      <c r="P322">
        <v>2541</v>
      </c>
      <c r="R322">
        <v>66.8</v>
      </c>
      <c r="S322">
        <v>108.5</v>
      </c>
      <c r="T322">
        <v>0.318</v>
      </c>
      <c r="U322">
        <v>0.47199999999999998</v>
      </c>
      <c r="V322">
        <v>0.57599999999999996</v>
      </c>
      <c r="W322">
        <v>48.7</v>
      </c>
      <c r="X322">
        <v>46</v>
      </c>
      <c r="Y322">
        <v>6.8</v>
      </c>
      <c r="Z322">
        <v>6.6</v>
      </c>
      <c r="AA322">
        <v>0.54</v>
      </c>
      <c r="AB322">
        <v>14.2</v>
      </c>
      <c r="AC322">
        <v>20.6</v>
      </c>
      <c r="AD322">
        <v>0.247</v>
      </c>
    </row>
    <row r="323" spans="1:30" x14ac:dyDescent="0.25">
      <c r="A323">
        <v>218</v>
      </c>
      <c r="B323" t="s">
        <v>342</v>
      </c>
      <c r="C323">
        <v>30</v>
      </c>
      <c r="D323">
        <v>12</v>
      </c>
      <c r="E323">
        <v>18</v>
      </c>
      <c r="F323">
        <v>0.4</v>
      </c>
      <c r="G323">
        <v>-8.75</v>
      </c>
      <c r="H323">
        <v>-3.52</v>
      </c>
      <c r="I323">
        <v>6</v>
      </c>
      <c r="J323">
        <v>10</v>
      </c>
      <c r="K323">
        <v>8</v>
      </c>
      <c r="L323">
        <v>6</v>
      </c>
      <c r="M323">
        <v>4</v>
      </c>
      <c r="N323">
        <v>11</v>
      </c>
      <c r="O323">
        <v>2220</v>
      </c>
      <c r="P323">
        <v>2196</v>
      </c>
      <c r="R323">
        <v>71.5</v>
      </c>
      <c r="S323">
        <v>103.5</v>
      </c>
      <c r="T323">
        <v>0.27200000000000002</v>
      </c>
      <c r="U323">
        <v>0.36499999999999999</v>
      </c>
      <c r="V323">
        <v>0.55500000000000005</v>
      </c>
      <c r="W323">
        <v>48.9</v>
      </c>
      <c r="X323">
        <v>48.4</v>
      </c>
      <c r="Y323">
        <v>8</v>
      </c>
      <c r="Z323">
        <v>7.3</v>
      </c>
      <c r="AA323">
        <v>0.53200000000000003</v>
      </c>
      <c r="AB323">
        <v>16</v>
      </c>
      <c r="AC323">
        <v>22.6</v>
      </c>
      <c r="AD323">
        <v>0.189</v>
      </c>
    </row>
    <row r="324" spans="1:30" x14ac:dyDescent="0.25">
      <c r="A324">
        <v>219</v>
      </c>
      <c r="B324" t="s">
        <v>343</v>
      </c>
      <c r="C324">
        <v>33</v>
      </c>
      <c r="D324">
        <v>16</v>
      </c>
      <c r="E324">
        <v>17</v>
      </c>
      <c r="F324">
        <v>0.48499999999999999</v>
      </c>
      <c r="G324">
        <v>-3.44</v>
      </c>
      <c r="H324">
        <v>-0.67</v>
      </c>
      <c r="I324">
        <v>9</v>
      </c>
      <c r="J324">
        <v>7</v>
      </c>
      <c r="K324">
        <v>10</v>
      </c>
      <c r="L324">
        <v>3</v>
      </c>
      <c r="M324">
        <v>5</v>
      </c>
      <c r="N324">
        <v>13</v>
      </c>
      <c r="O324">
        <v>2485</v>
      </c>
      <c r="P324">
        <v>2531</v>
      </c>
      <c r="R324">
        <v>74</v>
      </c>
      <c r="S324">
        <v>101.3</v>
      </c>
      <c r="T324">
        <v>0.26800000000000002</v>
      </c>
      <c r="U324">
        <v>0.44500000000000001</v>
      </c>
      <c r="V324">
        <v>0.54700000000000004</v>
      </c>
      <c r="W324">
        <v>49.8</v>
      </c>
      <c r="X324">
        <v>57.6</v>
      </c>
      <c r="Y324">
        <v>8.6</v>
      </c>
      <c r="Z324">
        <v>10.8</v>
      </c>
      <c r="AA324">
        <v>0.52400000000000002</v>
      </c>
      <c r="AB324">
        <v>19.100000000000001</v>
      </c>
      <c r="AC324">
        <v>30.3</v>
      </c>
      <c r="AD324">
        <v>0.185</v>
      </c>
    </row>
    <row r="325" spans="1:30" x14ac:dyDescent="0.25">
      <c r="A325">
        <v>220</v>
      </c>
      <c r="B325" t="s">
        <v>344</v>
      </c>
      <c r="C325">
        <v>33</v>
      </c>
      <c r="D325">
        <v>21</v>
      </c>
      <c r="E325">
        <v>12</v>
      </c>
      <c r="F325">
        <v>0.63600000000000001</v>
      </c>
      <c r="G325">
        <v>-0.31</v>
      </c>
      <c r="H325">
        <v>-3.54</v>
      </c>
      <c r="I325">
        <v>8</v>
      </c>
      <c r="J325">
        <v>10</v>
      </c>
      <c r="K325">
        <v>12</v>
      </c>
      <c r="L325">
        <v>4</v>
      </c>
      <c r="M325">
        <v>6</v>
      </c>
      <c r="N325">
        <v>7</v>
      </c>
      <c r="O325">
        <v>2302</v>
      </c>
      <c r="P325">
        <v>2077</v>
      </c>
      <c r="R325">
        <v>67.5</v>
      </c>
      <c r="S325">
        <v>103</v>
      </c>
      <c r="T325">
        <v>0.27900000000000003</v>
      </c>
      <c r="U325">
        <v>0.439</v>
      </c>
      <c r="V325">
        <v>0.53200000000000003</v>
      </c>
      <c r="W325">
        <v>53.2</v>
      </c>
      <c r="X325">
        <v>51.5</v>
      </c>
      <c r="Y325">
        <v>9.4</v>
      </c>
      <c r="Z325">
        <v>7.9</v>
      </c>
      <c r="AA325">
        <v>0.50900000000000001</v>
      </c>
      <c r="AB325">
        <v>17</v>
      </c>
      <c r="AC325">
        <v>31.5</v>
      </c>
      <c r="AD325">
        <v>0.186</v>
      </c>
    </row>
    <row r="326" spans="1:30" x14ac:dyDescent="0.25">
      <c r="C326" t="s">
        <v>109</v>
      </c>
      <c r="I326" t="s">
        <v>110</v>
      </c>
      <c r="K326" t="s">
        <v>2</v>
      </c>
      <c r="M326" t="s">
        <v>3</v>
      </c>
      <c r="O326" t="s">
        <v>111</v>
      </c>
      <c r="R326" t="s">
        <v>494</v>
      </c>
    </row>
    <row r="327" spans="1:30" x14ac:dyDescent="0.25">
      <c r="A327" t="s">
        <v>55</v>
      </c>
      <c r="B327" t="s">
        <v>113</v>
      </c>
      <c r="C327" t="s">
        <v>51</v>
      </c>
      <c r="D327" t="s">
        <v>1</v>
      </c>
      <c r="E327" t="s">
        <v>0</v>
      </c>
      <c r="F327" t="s">
        <v>114</v>
      </c>
      <c r="G327" t="s">
        <v>70</v>
      </c>
      <c r="H327" t="s">
        <v>115</v>
      </c>
      <c r="I327" t="s">
        <v>1</v>
      </c>
      <c r="J327" t="s">
        <v>0</v>
      </c>
      <c r="K327" t="s">
        <v>1</v>
      </c>
      <c r="L327" t="s">
        <v>0</v>
      </c>
      <c r="M327" t="s">
        <v>1</v>
      </c>
      <c r="N327" t="s">
        <v>0</v>
      </c>
      <c r="O327" t="s">
        <v>116</v>
      </c>
      <c r="P327" t="s">
        <v>117</v>
      </c>
      <c r="R327" t="s">
        <v>84</v>
      </c>
      <c r="S327" t="s">
        <v>66</v>
      </c>
      <c r="T327" t="s">
        <v>59</v>
      </c>
      <c r="U327" t="s">
        <v>58</v>
      </c>
      <c r="V327" t="s">
        <v>57</v>
      </c>
      <c r="W327" t="s">
        <v>61</v>
      </c>
      <c r="X327" t="s">
        <v>62</v>
      </c>
      <c r="Y327" t="s">
        <v>63</v>
      </c>
      <c r="Z327" t="s">
        <v>64</v>
      </c>
      <c r="AA327" t="s">
        <v>495</v>
      </c>
      <c r="AB327" t="s">
        <v>65</v>
      </c>
      <c r="AC327" t="s">
        <v>60</v>
      </c>
      <c r="AD327" t="s">
        <v>496</v>
      </c>
    </row>
    <row r="328" spans="1:30" x14ac:dyDescent="0.25">
      <c r="A328">
        <v>221</v>
      </c>
      <c r="B328" t="s">
        <v>670</v>
      </c>
      <c r="C328">
        <v>34</v>
      </c>
      <c r="D328">
        <v>23</v>
      </c>
      <c r="E328">
        <v>11</v>
      </c>
      <c r="F328">
        <v>0.67600000000000005</v>
      </c>
      <c r="G328">
        <v>3.96</v>
      </c>
      <c r="H328">
        <v>-0.69</v>
      </c>
      <c r="I328">
        <v>14</v>
      </c>
      <c r="J328">
        <v>4</v>
      </c>
      <c r="K328">
        <v>11</v>
      </c>
      <c r="L328">
        <v>2</v>
      </c>
      <c r="M328">
        <v>8</v>
      </c>
      <c r="N328">
        <v>6</v>
      </c>
      <c r="O328">
        <v>2564</v>
      </c>
      <c r="P328">
        <v>2406</v>
      </c>
      <c r="R328">
        <v>66.3</v>
      </c>
      <c r="S328">
        <v>111.7</v>
      </c>
      <c r="T328">
        <v>0.34300000000000003</v>
      </c>
      <c r="U328">
        <v>0.46400000000000002</v>
      </c>
      <c r="V328">
        <v>0.59699999999999998</v>
      </c>
      <c r="W328">
        <v>49.7</v>
      </c>
      <c r="X328">
        <v>54.5</v>
      </c>
      <c r="Y328">
        <v>9.1999999999999993</v>
      </c>
      <c r="Z328">
        <v>6</v>
      </c>
      <c r="AA328">
        <v>0.56499999999999995</v>
      </c>
      <c r="AB328">
        <v>15.1</v>
      </c>
      <c r="AC328">
        <v>22.5</v>
      </c>
      <c r="AD328">
        <v>0.25800000000000001</v>
      </c>
    </row>
    <row r="329" spans="1:30" x14ac:dyDescent="0.25">
      <c r="A329">
        <v>222</v>
      </c>
      <c r="B329" t="s">
        <v>346</v>
      </c>
      <c r="C329">
        <v>31</v>
      </c>
      <c r="D329">
        <v>10</v>
      </c>
      <c r="E329">
        <v>21</v>
      </c>
      <c r="F329">
        <v>0.32300000000000001</v>
      </c>
      <c r="G329">
        <v>-10.72</v>
      </c>
      <c r="H329">
        <v>-6.21</v>
      </c>
      <c r="I329">
        <v>8</v>
      </c>
      <c r="J329">
        <v>12</v>
      </c>
      <c r="K329">
        <v>5</v>
      </c>
      <c r="L329">
        <v>7</v>
      </c>
      <c r="M329">
        <v>5</v>
      </c>
      <c r="N329">
        <v>13</v>
      </c>
      <c r="O329">
        <v>2262</v>
      </c>
      <c r="P329">
        <v>2402</v>
      </c>
      <c r="R329">
        <v>70</v>
      </c>
      <c r="S329">
        <v>103.4</v>
      </c>
      <c r="T329">
        <v>0.33800000000000002</v>
      </c>
      <c r="U329">
        <v>0.41199999999999998</v>
      </c>
      <c r="V329">
        <v>0.53600000000000003</v>
      </c>
      <c r="W329">
        <v>48.6</v>
      </c>
      <c r="X329">
        <v>48.5</v>
      </c>
      <c r="Y329">
        <v>9</v>
      </c>
      <c r="Z329">
        <v>6.5</v>
      </c>
      <c r="AA329">
        <v>0.503</v>
      </c>
      <c r="AB329">
        <v>15</v>
      </c>
      <c r="AC329">
        <v>25.7</v>
      </c>
      <c r="AD329">
        <v>0.23799999999999999</v>
      </c>
    </row>
    <row r="330" spans="1:30" x14ac:dyDescent="0.25">
      <c r="A330">
        <v>223</v>
      </c>
      <c r="B330" t="s">
        <v>347</v>
      </c>
      <c r="C330">
        <v>32</v>
      </c>
      <c r="D330">
        <v>21</v>
      </c>
      <c r="E330">
        <v>11</v>
      </c>
      <c r="F330">
        <v>0.65600000000000003</v>
      </c>
      <c r="G330">
        <v>-3.91</v>
      </c>
      <c r="H330">
        <v>-6.74</v>
      </c>
      <c r="I330">
        <v>15</v>
      </c>
      <c r="J330">
        <v>5</v>
      </c>
      <c r="K330">
        <v>10</v>
      </c>
      <c r="L330">
        <v>3</v>
      </c>
      <c r="M330">
        <v>11</v>
      </c>
      <c r="N330">
        <v>5</v>
      </c>
      <c r="O330">
        <v>2450</v>
      </c>
      <c r="P330">
        <v>2229</v>
      </c>
      <c r="R330">
        <v>68.599999999999994</v>
      </c>
      <c r="S330">
        <v>110.3</v>
      </c>
      <c r="T330">
        <v>0.34499999999999997</v>
      </c>
      <c r="U330">
        <v>0.46200000000000002</v>
      </c>
      <c r="V330">
        <v>0.57399999999999995</v>
      </c>
      <c r="W330">
        <v>52.2</v>
      </c>
      <c r="X330">
        <v>49.9</v>
      </c>
      <c r="Y330">
        <v>7.9</v>
      </c>
      <c r="Z330">
        <v>7.9</v>
      </c>
      <c r="AA330">
        <v>0.54700000000000004</v>
      </c>
      <c r="AB330">
        <v>15.7</v>
      </c>
      <c r="AC330">
        <v>28.8</v>
      </c>
      <c r="AD330">
        <v>0.24299999999999999</v>
      </c>
    </row>
    <row r="331" spans="1:30" x14ac:dyDescent="0.25">
      <c r="A331">
        <v>224</v>
      </c>
      <c r="B331" t="s">
        <v>348</v>
      </c>
      <c r="C331">
        <v>34</v>
      </c>
      <c r="D331">
        <v>17</v>
      </c>
      <c r="E331">
        <v>17</v>
      </c>
      <c r="F331">
        <v>0.5</v>
      </c>
      <c r="G331">
        <v>2.66</v>
      </c>
      <c r="H331">
        <v>1.19</v>
      </c>
      <c r="I331">
        <v>8</v>
      </c>
      <c r="J331">
        <v>10</v>
      </c>
      <c r="K331">
        <v>10</v>
      </c>
      <c r="L331">
        <v>6</v>
      </c>
      <c r="M331">
        <v>5</v>
      </c>
      <c r="N331">
        <v>9</v>
      </c>
      <c r="O331">
        <v>2506</v>
      </c>
      <c r="P331">
        <v>2413</v>
      </c>
      <c r="R331">
        <v>68.400000000000006</v>
      </c>
      <c r="S331">
        <v>106.5</v>
      </c>
      <c r="T331">
        <v>0.27200000000000002</v>
      </c>
      <c r="U331">
        <v>0.32200000000000001</v>
      </c>
      <c r="V331">
        <v>0.55600000000000005</v>
      </c>
      <c r="W331">
        <v>50.9</v>
      </c>
      <c r="X331">
        <v>39.799999999999997</v>
      </c>
      <c r="Y331">
        <v>8</v>
      </c>
      <c r="Z331">
        <v>7.2</v>
      </c>
      <c r="AA331">
        <v>0.52900000000000003</v>
      </c>
      <c r="AB331">
        <v>15.2</v>
      </c>
      <c r="AC331">
        <v>26.6</v>
      </c>
      <c r="AD331">
        <v>0.19900000000000001</v>
      </c>
    </row>
    <row r="332" spans="1:30" x14ac:dyDescent="0.25">
      <c r="A332">
        <v>225</v>
      </c>
      <c r="B332" t="s">
        <v>349</v>
      </c>
      <c r="C332">
        <v>34</v>
      </c>
      <c r="D332">
        <v>16</v>
      </c>
      <c r="E332">
        <v>18</v>
      </c>
      <c r="F332">
        <v>0.47099999999999997</v>
      </c>
      <c r="G332">
        <v>-1.5</v>
      </c>
      <c r="H332">
        <v>0.65</v>
      </c>
      <c r="I332">
        <v>9</v>
      </c>
      <c r="J332">
        <v>9</v>
      </c>
      <c r="K332">
        <v>9</v>
      </c>
      <c r="L332">
        <v>5</v>
      </c>
      <c r="M332">
        <v>3</v>
      </c>
      <c r="N332">
        <v>9</v>
      </c>
      <c r="O332">
        <v>2215</v>
      </c>
      <c r="P332">
        <v>2230</v>
      </c>
      <c r="R332">
        <v>65.8</v>
      </c>
      <c r="S332">
        <v>99</v>
      </c>
      <c r="T332">
        <v>0.29099999999999998</v>
      </c>
      <c r="U332">
        <v>0.42899999999999999</v>
      </c>
      <c r="V332">
        <v>0.52700000000000002</v>
      </c>
      <c r="W332">
        <v>50</v>
      </c>
      <c r="X332">
        <v>48.1</v>
      </c>
      <c r="Y332">
        <v>7.4</v>
      </c>
      <c r="Z332">
        <v>6.7</v>
      </c>
      <c r="AA332">
        <v>0.49099999999999999</v>
      </c>
      <c r="AB332">
        <v>15.8</v>
      </c>
      <c r="AC332">
        <v>23.1</v>
      </c>
      <c r="AD332">
        <v>0.217</v>
      </c>
    </row>
    <row r="333" spans="1:30" x14ac:dyDescent="0.25">
      <c r="A333">
        <v>226</v>
      </c>
      <c r="B333" t="s">
        <v>671</v>
      </c>
      <c r="C333">
        <v>35</v>
      </c>
      <c r="D333">
        <v>26</v>
      </c>
      <c r="E333">
        <v>9</v>
      </c>
      <c r="F333">
        <v>0.74299999999999999</v>
      </c>
      <c r="G333">
        <v>4.8</v>
      </c>
      <c r="H333">
        <v>-2.2599999999999998</v>
      </c>
      <c r="I333">
        <v>13</v>
      </c>
      <c r="J333">
        <v>5</v>
      </c>
      <c r="K333">
        <v>17</v>
      </c>
      <c r="L333">
        <v>1</v>
      </c>
      <c r="M333">
        <v>7</v>
      </c>
      <c r="N333">
        <v>7</v>
      </c>
      <c r="O333">
        <v>2747</v>
      </c>
      <c r="P333">
        <v>2410</v>
      </c>
      <c r="R333">
        <v>70</v>
      </c>
      <c r="S333">
        <v>111.3</v>
      </c>
      <c r="T333">
        <v>0.35399999999999998</v>
      </c>
      <c r="U333">
        <v>0.41299999999999998</v>
      </c>
      <c r="V333">
        <v>0.57399999999999995</v>
      </c>
      <c r="W333">
        <v>53.2</v>
      </c>
      <c r="X333">
        <v>60.5</v>
      </c>
      <c r="Y333">
        <v>8.8000000000000007</v>
      </c>
      <c r="Z333">
        <v>11.5</v>
      </c>
      <c r="AA333">
        <v>0.55300000000000005</v>
      </c>
      <c r="AB333">
        <v>15.6</v>
      </c>
      <c r="AC333">
        <v>30.6</v>
      </c>
      <c r="AD333">
        <v>0.23599999999999999</v>
      </c>
    </row>
    <row r="334" spans="1:30" x14ac:dyDescent="0.25">
      <c r="A334">
        <v>227</v>
      </c>
      <c r="B334" t="s">
        <v>351</v>
      </c>
      <c r="C334">
        <v>31</v>
      </c>
      <c r="D334">
        <v>11</v>
      </c>
      <c r="E334">
        <v>20</v>
      </c>
      <c r="F334">
        <v>0.35499999999999998</v>
      </c>
      <c r="G334">
        <v>-17.07</v>
      </c>
      <c r="H334">
        <v>-6</v>
      </c>
      <c r="I334">
        <v>6</v>
      </c>
      <c r="J334">
        <v>12</v>
      </c>
      <c r="K334">
        <v>8</v>
      </c>
      <c r="L334">
        <v>7</v>
      </c>
      <c r="M334">
        <v>3</v>
      </c>
      <c r="N334">
        <v>13</v>
      </c>
      <c r="O334">
        <v>2051</v>
      </c>
      <c r="P334">
        <v>2280</v>
      </c>
      <c r="R334">
        <v>70.7</v>
      </c>
      <c r="S334">
        <v>92.8</v>
      </c>
      <c r="T334">
        <v>0.33800000000000002</v>
      </c>
      <c r="U334">
        <v>0.36099999999999999</v>
      </c>
      <c r="V334">
        <v>0.49399999999999999</v>
      </c>
      <c r="W334">
        <v>47.8</v>
      </c>
      <c r="X334">
        <v>46.9</v>
      </c>
      <c r="Y334">
        <v>8.6999999999999993</v>
      </c>
      <c r="Z334">
        <v>12.1</v>
      </c>
      <c r="AA334">
        <v>0.45800000000000002</v>
      </c>
      <c r="AB334">
        <v>19.3</v>
      </c>
      <c r="AC334">
        <v>29.9</v>
      </c>
      <c r="AD334">
        <v>0.23</v>
      </c>
    </row>
    <row r="335" spans="1:30" x14ac:dyDescent="0.25">
      <c r="A335">
        <v>228</v>
      </c>
      <c r="B335" t="s">
        <v>352</v>
      </c>
      <c r="C335">
        <v>32</v>
      </c>
      <c r="D335">
        <v>13</v>
      </c>
      <c r="E335">
        <v>19</v>
      </c>
      <c r="F335">
        <v>0.40600000000000003</v>
      </c>
      <c r="G335">
        <v>10.039999999999999</v>
      </c>
      <c r="H335">
        <v>9.23</v>
      </c>
      <c r="I335">
        <v>4</v>
      </c>
      <c r="J335">
        <v>16</v>
      </c>
      <c r="K335">
        <v>10</v>
      </c>
      <c r="L335">
        <v>8</v>
      </c>
      <c r="M335">
        <v>1</v>
      </c>
      <c r="N335">
        <v>9</v>
      </c>
      <c r="O335">
        <v>2108</v>
      </c>
      <c r="P335">
        <v>2082</v>
      </c>
      <c r="R335">
        <v>66.8</v>
      </c>
      <c r="S335">
        <v>97.8</v>
      </c>
      <c r="T335">
        <v>0.30199999999999999</v>
      </c>
      <c r="U335">
        <v>0.40799999999999997</v>
      </c>
      <c r="V335">
        <v>0.505</v>
      </c>
      <c r="W335">
        <v>48.4</v>
      </c>
      <c r="X335">
        <v>61.4</v>
      </c>
      <c r="Y335">
        <v>8.1999999999999993</v>
      </c>
      <c r="Z335">
        <v>11.1</v>
      </c>
      <c r="AA335">
        <v>0.46600000000000003</v>
      </c>
      <c r="AB335">
        <v>14.3</v>
      </c>
      <c r="AC335">
        <v>24.3</v>
      </c>
      <c r="AD335">
        <v>0.222</v>
      </c>
    </row>
    <row r="336" spans="1:30" x14ac:dyDescent="0.25">
      <c r="A336">
        <v>229</v>
      </c>
      <c r="B336" t="s">
        <v>353</v>
      </c>
      <c r="C336">
        <v>33</v>
      </c>
      <c r="D336">
        <v>14</v>
      </c>
      <c r="E336">
        <v>19</v>
      </c>
      <c r="F336">
        <v>0.42399999999999999</v>
      </c>
      <c r="G336">
        <v>8.01</v>
      </c>
      <c r="H336">
        <v>8.31</v>
      </c>
      <c r="I336">
        <v>3</v>
      </c>
      <c r="J336">
        <v>15</v>
      </c>
      <c r="K336">
        <v>11</v>
      </c>
      <c r="L336">
        <v>8</v>
      </c>
      <c r="M336">
        <v>1</v>
      </c>
      <c r="N336">
        <v>9</v>
      </c>
      <c r="O336">
        <v>2266</v>
      </c>
      <c r="P336">
        <v>2276</v>
      </c>
      <c r="R336">
        <v>66.400000000000006</v>
      </c>
      <c r="S336">
        <v>103.3</v>
      </c>
      <c r="T336">
        <v>0.30099999999999999</v>
      </c>
      <c r="U336">
        <v>0.437</v>
      </c>
      <c r="V336">
        <v>0.502</v>
      </c>
      <c r="W336">
        <v>48.4</v>
      </c>
      <c r="X336">
        <v>54.5</v>
      </c>
      <c r="Y336">
        <v>8.1999999999999993</v>
      </c>
      <c r="Z336">
        <v>11.7</v>
      </c>
      <c r="AA336">
        <v>0.46200000000000002</v>
      </c>
      <c r="AB336">
        <v>11.9</v>
      </c>
      <c r="AC336">
        <v>29</v>
      </c>
      <c r="AD336">
        <v>0.224</v>
      </c>
    </row>
    <row r="337" spans="1:30" x14ac:dyDescent="0.25">
      <c r="A337">
        <v>230</v>
      </c>
      <c r="B337" t="s">
        <v>354</v>
      </c>
      <c r="C337">
        <v>33</v>
      </c>
      <c r="D337">
        <v>16</v>
      </c>
      <c r="E337">
        <v>17</v>
      </c>
      <c r="F337">
        <v>0.48499999999999999</v>
      </c>
      <c r="G337">
        <v>-2.12</v>
      </c>
      <c r="H337">
        <v>-1.33</v>
      </c>
      <c r="I337">
        <v>11</v>
      </c>
      <c r="J337">
        <v>7</v>
      </c>
      <c r="K337">
        <v>10</v>
      </c>
      <c r="L337">
        <v>6</v>
      </c>
      <c r="M337">
        <v>6</v>
      </c>
      <c r="N337">
        <v>10</v>
      </c>
      <c r="O337">
        <v>2534</v>
      </c>
      <c r="P337">
        <v>2515</v>
      </c>
      <c r="R337">
        <v>69.900000000000006</v>
      </c>
      <c r="S337">
        <v>109.4</v>
      </c>
      <c r="T337">
        <v>0.35699999999999998</v>
      </c>
      <c r="U337">
        <v>0.439</v>
      </c>
      <c r="V337">
        <v>0.58299999999999996</v>
      </c>
      <c r="W337">
        <v>47.4</v>
      </c>
      <c r="X337">
        <v>67.2</v>
      </c>
      <c r="Y337">
        <v>8.1999999999999993</v>
      </c>
      <c r="Z337">
        <v>7.8</v>
      </c>
      <c r="AA337">
        <v>0.54900000000000004</v>
      </c>
      <c r="AB337">
        <v>16.399999999999999</v>
      </c>
      <c r="AC337">
        <v>25.2</v>
      </c>
      <c r="AD337">
        <v>0.26500000000000001</v>
      </c>
    </row>
    <row r="338" spans="1:30" x14ac:dyDescent="0.25">
      <c r="A338">
        <v>231</v>
      </c>
      <c r="B338" t="s">
        <v>672</v>
      </c>
      <c r="C338">
        <v>35</v>
      </c>
      <c r="D338">
        <v>20</v>
      </c>
      <c r="E338">
        <v>15</v>
      </c>
      <c r="F338">
        <v>0.57099999999999995</v>
      </c>
      <c r="G338">
        <v>13.97</v>
      </c>
      <c r="H338">
        <v>11.09</v>
      </c>
      <c r="I338">
        <v>8</v>
      </c>
      <c r="J338">
        <v>12</v>
      </c>
      <c r="K338">
        <v>12</v>
      </c>
      <c r="L338">
        <v>6</v>
      </c>
      <c r="M338">
        <v>4</v>
      </c>
      <c r="N338">
        <v>7</v>
      </c>
      <c r="O338">
        <v>2419</v>
      </c>
      <c r="P338">
        <v>2318</v>
      </c>
      <c r="R338">
        <v>66.7</v>
      </c>
      <c r="S338">
        <v>103.2</v>
      </c>
      <c r="T338">
        <v>0.33700000000000002</v>
      </c>
      <c r="U338">
        <v>0.40100000000000002</v>
      </c>
      <c r="V338">
        <v>0.54</v>
      </c>
      <c r="W338">
        <v>50.9</v>
      </c>
      <c r="X338">
        <v>58.9</v>
      </c>
      <c r="Y338">
        <v>8.8000000000000007</v>
      </c>
      <c r="Z338">
        <v>7</v>
      </c>
      <c r="AA338">
        <v>0.503</v>
      </c>
      <c r="AB338">
        <v>16.399999999999999</v>
      </c>
      <c r="AC338">
        <v>27.6</v>
      </c>
      <c r="AD338">
        <v>0.247</v>
      </c>
    </row>
    <row r="339" spans="1:30" x14ac:dyDescent="0.25">
      <c r="A339">
        <v>232</v>
      </c>
      <c r="B339" t="s">
        <v>356</v>
      </c>
      <c r="C339">
        <v>31</v>
      </c>
      <c r="D339">
        <v>14</v>
      </c>
      <c r="E339">
        <v>17</v>
      </c>
      <c r="F339">
        <v>0.45200000000000001</v>
      </c>
      <c r="G339">
        <v>-1.82</v>
      </c>
      <c r="H339">
        <v>3.18</v>
      </c>
      <c r="I339">
        <v>6</v>
      </c>
      <c r="J339">
        <v>12</v>
      </c>
      <c r="K339">
        <v>11</v>
      </c>
      <c r="L339">
        <v>5</v>
      </c>
      <c r="M339">
        <v>3</v>
      </c>
      <c r="N339">
        <v>10</v>
      </c>
      <c r="O339">
        <v>2174</v>
      </c>
      <c r="P339">
        <v>2288</v>
      </c>
      <c r="R339">
        <v>71.5</v>
      </c>
      <c r="S339">
        <v>96.9</v>
      </c>
      <c r="T339">
        <v>0.32800000000000001</v>
      </c>
      <c r="U339">
        <v>0.34399999999999997</v>
      </c>
      <c r="V339">
        <v>0.51200000000000001</v>
      </c>
      <c r="W339">
        <v>50.9</v>
      </c>
      <c r="X339">
        <v>56.2</v>
      </c>
      <c r="Y339">
        <v>8.9</v>
      </c>
      <c r="Z339">
        <v>10.1</v>
      </c>
      <c r="AA339">
        <v>0.48799999999999999</v>
      </c>
      <c r="AB339">
        <v>17.399999999999999</v>
      </c>
      <c r="AC339">
        <v>29</v>
      </c>
      <c r="AD339">
        <v>0.20699999999999999</v>
      </c>
    </row>
    <row r="340" spans="1:30" x14ac:dyDescent="0.25">
      <c r="A340">
        <v>233</v>
      </c>
      <c r="B340" t="s">
        <v>357</v>
      </c>
      <c r="C340">
        <v>32</v>
      </c>
      <c r="D340">
        <v>12</v>
      </c>
      <c r="E340">
        <v>20</v>
      </c>
      <c r="F340">
        <v>0.375</v>
      </c>
      <c r="G340">
        <v>8.06</v>
      </c>
      <c r="H340">
        <v>11.5</v>
      </c>
      <c r="I340">
        <v>5</v>
      </c>
      <c r="J340">
        <v>13</v>
      </c>
      <c r="K340">
        <v>8</v>
      </c>
      <c r="L340">
        <v>7</v>
      </c>
      <c r="M340">
        <v>2</v>
      </c>
      <c r="N340">
        <v>10</v>
      </c>
      <c r="O340">
        <v>2178</v>
      </c>
      <c r="P340">
        <v>2288</v>
      </c>
      <c r="R340">
        <v>67.099999999999994</v>
      </c>
      <c r="S340">
        <v>101</v>
      </c>
      <c r="T340">
        <v>0.30599999999999999</v>
      </c>
      <c r="U340">
        <v>0.41899999999999998</v>
      </c>
      <c r="V340">
        <v>0.52900000000000003</v>
      </c>
      <c r="W340">
        <v>48.6</v>
      </c>
      <c r="X340">
        <v>55.5</v>
      </c>
      <c r="Y340">
        <v>8.5</v>
      </c>
      <c r="Z340">
        <v>13.1</v>
      </c>
      <c r="AA340">
        <v>0.501</v>
      </c>
      <c r="AB340">
        <v>15.8</v>
      </c>
      <c r="AC340">
        <v>26.4</v>
      </c>
      <c r="AD340">
        <v>0.21</v>
      </c>
    </row>
    <row r="341" spans="1:30" x14ac:dyDescent="0.25">
      <c r="A341">
        <v>234</v>
      </c>
      <c r="B341" t="s">
        <v>673</v>
      </c>
      <c r="C341">
        <v>34</v>
      </c>
      <c r="D341">
        <v>20</v>
      </c>
      <c r="E341">
        <v>14</v>
      </c>
      <c r="F341">
        <v>0.58799999999999997</v>
      </c>
      <c r="G341">
        <v>15.27</v>
      </c>
      <c r="H341">
        <v>12.18</v>
      </c>
      <c r="I341">
        <v>7</v>
      </c>
      <c r="J341">
        <v>11</v>
      </c>
      <c r="K341">
        <v>11</v>
      </c>
      <c r="L341">
        <v>4</v>
      </c>
      <c r="M341">
        <v>5</v>
      </c>
      <c r="N341">
        <v>7</v>
      </c>
      <c r="O341">
        <v>2423</v>
      </c>
      <c r="P341">
        <v>2318</v>
      </c>
      <c r="R341">
        <v>69.400000000000006</v>
      </c>
      <c r="S341">
        <v>102.3</v>
      </c>
      <c r="T341">
        <v>0.313</v>
      </c>
      <c r="U341">
        <v>0.33200000000000002</v>
      </c>
      <c r="V341">
        <v>0.53400000000000003</v>
      </c>
      <c r="W341">
        <v>50.2</v>
      </c>
      <c r="X341">
        <v>48.7</v>
      </c>
      <c r="Y341">
        <v>8.6</v>
      </c>
      <c r="Z341">
        <v>8.3000000000000007</v>
      </c>
      <c r="AA341">
        <v>0.504</v>
      </c>
      <c r="AB341">
        <v>15</v>
      </c>
      <c r="AC341">
        <v>25.5</v>
      </c>
      <c r="AD341">
        <v>0.218</v>
      </c>
    </row>
    <row r="342" spans="1:30" x14ac:dyDescent="0.25">
      <c r="A342">
        <v>235</v>
      </c>
      <c r="B342" t="s">
        <v>674</v>
      </c>
      <c r="C342">
        <v>35</v>
      </c>
      <c r="D342">
        <v>26</v>
      </c>
      <c r="E342">
        <v>9</v>
      </c>
      <c r="F342">
        <v>0.74299999999999999</v>
      </c>
      <c r="G342">
        <v>3.7</v>
      </c>
      <c r="H342">
        <v>-1.21</v>
      </c>
      <c r="I342">
        <v>13</v>
      </c>
      <c r="J342">
        <v>5</v>
      </c>
      <c r="K342">
        <v>14</v>
      </c>
      <c r="L342">
        <v>2</v>
      </c>
      <c r="M342">
        <v>8</v>
      </c>
      <c r="N342">
        <v>4</v>
      </c>
      <c r="O342">
        <v>2300</v>
      </c>
      <c r="P342">
        <v>2128</v>
      </c>
      <c r="R342">
        <v>65.599999999999994</v>
      </c>
      <c r="S342">
        <v>100.2</v>
      </c>
      <c r="T342">
        <v>0.28899999999999998</v>
      </c>
      <c r="U342">
        <v>0.373</v>
      </c>
      <c r="V342">
        <v>0.499</v>
      </c>
      <c r="W342">
        <v>53.2</v>
      </c>
      <c r="X342">
        <v>53.3</v>
      </c>
      <c r="Y342">
        <v>8.6</v>
      </c>
      <c r="Z342">
        <v>14.3</v>
      </c>
      <c r="AA342">
        <v>0.47199999999999998</v>
      </c>
      <c r="AB342">
        <v>15</v>
      </c>
      <c r="AC342">
        <v>31.8</v>
      </c>
      <c r="AD342">
        <v>0.191</v>
      </c>
    </row>
    <row r="343" spans="1:30" x14ac:dyDescent="0.25">
      <c r="A343">
        <v>236</v>
      </c>
      <c r="B343" t="s">
        <v>359</v>
      </c>
      <c r="C343">
        <v>32</v>
      </c>
      <c r="D343">
        <v>11</v>
      </c>
      <c r="E343">
        <v>21</v>
      </c>
      <c r="F343">
        <v>0.34399999999999997</v>
      </c>
      <c r="G343">
        <v>-9.3000000000000007</v>
      </c>
      <c r="H343">
        <v>-1.87</v>
      </c>
      <c r="I343">
        <v>7</v>
      </c>
      <c r="J343">
        <v>9</v>
      </c>
      <c r="K343">
        <v>7</v>
      </c>
      <c r="L343">
        <v>6</v>
      </c>
      <c r="M343">
        <v>3</v>
      </c>
      <c r="N343">
        <v>13</v>
      </c>
      <c r="O343">
        <v>2314</v>
      </c>
      <c r="P343">
        <v>2483</v>
      </c>
      <c r="R343">
        <v>69.099999999999994</v>
      </c>
      <c r="S343">
        <v>104.2</v>
      </c>
      <c r="T343">
        <v>0.26300000000000001</v>
      </c>
      <c r="U343">
        <v>0.39200000000000002</v>
      </c>
      <c r="V343">
        <v>0.54900000000000004</v>
      </c>
      <c r="W343">
        <v>52.1</v>
      </c>
      <c r="X343">
        <v>50.8</v>
      </c>
      <c r="Y343">
        <v>6.8</v>
      </c>
      <c r="Z343">
        <v>9.3000000000000007</v>
      </c>
      <c r="AA343">
        <v>0.52700000000000002</v>
      </c>
      <c r="AB343">
        <v>17.5</v>
      </c>
      <c r="AC343">
        <v>30.3</v>
      </c>
      <c r="AD343">
        <v>0.18099999999999999</v>
      </c>
    </row>
    <row r="344" spans="1:30" x14ac:dyDescent="0.25">
      <c r="A344">
        <v>237</v>
      </c>
      <c r="B344" t="s">
        <v>360</v>
      </c>
      <c r="C344">
        <v>31</v>
      </c>
      <c r="D344">
        <v>18</v>
      </c>
      <c r="E344">
        <v>13</v>
      </c>
      <c r="F344">
        <v>0.58099999999999996</v>
      </c>
      <c r="G344">
        <v>7.86</v>
      </c>
      <c r="H344">
        <v>4.3099999999999996</v>
      </c>
      <c r="I344">
        <v>10</v>
      </c>
      <c r="J344">
        <v>8</v>
      </c>
      <c r="K344">
        <v>10</v>
      </c>
      <c r="L344">
        <v>5</v>
      </c>
      <c r="M344">
        <v>6</v>
      </c>
      <c r="N344">
        <v>5</v>
      </c>
      <c r="O344">
        <v>2275</v>
      </c>
      <c r="P344">
        <v>2165</v>
      </c>
      <c r="R344">
        <v>67.2</v>
      </c>
      <c r="S344">
        <v>108.3</v>
      </c>
      <c r="T344">
        <v>0.36799999999999999</v>
      </c>
      <c r="U344">
        <v>0.36599999999999999</v>
      </c>
      <c r="V344">
        <v>0.56000000000000005</v>
      </c>
      <c r="W344">
        <v>51.7</v>
      </c>
      <c r="X344">
        <v>58.1</v>
      </c>
      <c r="Y344">
        <v>8.8000000000000007</v>
      </c>
      <c r="Z344">
        <v>14.9</v>
      </c>
      <c r="AA344">
        <v>0.52200000000000002</v>
      </c>
      <c r="AB344">
        <v>15.9</v>
      </c>
      <c r="AC344">
        <v>30.6</v>
      </c>
      <c r="AD344">
        <v>0.27300000000000002</v>
      </c>
    </row>
    <row r="345" spans="1:30" x14ac:dyDescent="0.25">
      <c r="A345">
        <v>238</v>
      </c>
      <c r="B345" t="s">
        <v>675</v>
      </c>
      <c r="C345">
        <v>38</v>
      </c>
      <c r="D345">
        <v>25</v>
      </c>
      <c r="E345">
        <v>13</v>
      </c>
      <c r="F345">
        <v>0.65800000000000003</v>
      </c>
      <c r="G345">
        <v>13.98</v>
      </c>
      <c r="H345">
        <v>6.17</v>
      </c>
      <c r="I345">
        <v>10</v>
      </c>
      <c r="J345">
        <v>8</v>
      </c>
      <c r="K345">
        <v>13</v>
      </c>
      <c r="L345">
        <v>4</v>
      </c>
      <c r="M345">
        <v>5</v>
      </c>
      <c r="N345">
        <v>7</v>
      </c>
      <c r="O345">
        <v>2661</v>
      </c>
      <c r="P345">
        <v>2364</v>
      </c>
      <c r="R345">
        <v>65.5</v>
      </c>
      <c r="S345">
        <v>106.3</v>
      </c>
      <c r="T345">
        <v>0.29399999999999998</v>
      </c>
      <c r="U345">
        <v>0.39500000000000002</v>
      </c>
      <c r="V345">
        <v>0.54900000000000004</v>
      </c>
      <c r="W345">
        <v>51.1</v>
      </c>
      <c r="X345">
        <v>52.3</v>
      </c>
      <c r="Y345">
        <v>11.6</v>
      </c>
      <c r="Z345">
        <v>14.7</v>
      </c>
      <c r="AA345">
        <v>0.52</v>
      </c>
      <c r="AB345">
        <v>15.4</v>
      </c>
      <c r="AC345">
        <v>29.1</v>
      </c>
      <c r="AD345">
        <v>0.21199999999999999</v>
      </c>
    </row>
    <row r="346" spans="1:30" x14ac:dyDescent="0.25">
      <c r="A346">
        <v>239</v>
      </c>
      <c r="B346" t="s">
        <v>362</v>
      </c>
      <c r="C346">
        <v>32</v>
      </c>
      <c r="D346">
        <v>14</v>
      </c>
      <c r="E346">
        <v>18</v>
      </c>
      <c r="F346">
        <v>0.438</v>
      </c>
      <c r="G346">
        <v>-2.4500000000000002</v>
      </c>
      <c r="H346">
        <v>1.99</v>
      </c>
      <c r="I346">
        <v>4</v>
      </c>
      <c r="J346">
        <v>12</v>
      </c>
      <c r="K346">
        <v>9</v>
      </c>
      <c r="L346">
        <v>7</v>
      </c>
      <c r="M346">
        <v>5</v>
      </c>
      <c r="N346">
        <v>10</v>
      </c>
      <c r="O346">
        <v>2138</v>
      </c>
      <c r="P346">
        <v>2241</v>
      </c>
      <c r="R346">
        <v>66.7</v>
      </c>
      <c r="S346">
        <v>99.4</v>
      </c>
      <c r="T346">
        <v>0.41399999999999998</v>
      </c>
      <c r="U346">
        <v>0.33600000000000002</v>
      </c>
      <c r="V346">
        <v>0.53200000000000003</v>
      </c>
      <c r="W346">
        <v>51.2</v>
      </c>
      <c r="X346">
        <v>45.4</v>
      </c>
      <c r="Y346">
        <v>9.1</v>
      </c>
      <c r="Z346">
        <v>5</v>
      </c>
      <c r="AA346">
        <v>0.48199999999999998</v>
      </c>
      <c r="AB346">
        <v>17.399999999999999</v>
      </c>
      <c r="AC346">
        <v>27</v>
      </c>
      <c r="AD346">
        <v>0.31</v>
      </c>
    </row>
    <row r="347" spans="1:30" x14ac:dyDescent="0.25">
      <c r="A347">
        <v>240</v>
      </c>
      <c r="B347" t="s">
        <v>363</v>
      </c>
      <c r="C347">
        <v>32</v>
      </c>
      <c r="D347">
        <v>14</v>
      </c>
      <c r="E347">
        <v>18</v>
      </c>
      <c r="F347">
        <v>0.438</v>
      </c>
      <c r="G347">
        <v>12.62</v>
      </c>
      <c r="H347">
        <v>11.59</v>
      </c>
      <c r="I347">
        <v>7</v>
      </c>
      <c r="J347">
        <v>13</v>
      </c>
      <c r="K347">
        <v>9</v>
      </c>
      <c r="L347">
        <v>6</v>
      </c>
      <c r="M347">
        <v>3</v>
      </c>
      <c r="N347">
        <v>9</v>
      </c>
      <c r="O347">
        <v>2229</v>
      </c>
      <c r="P347">
        <v>2196</v>
      </c>
      <c r="R347">
        <v>68.2</v>
      </c>
      <c r="S347">
        <v>101</v>
      </c>
      <c r="T347">
        <v>0.32300000000000001</v>
      </c>
      <c r="U347">
        <v>0.36499999999999999</v>
      </c>
      <c r="V347">
        <v>0.50900000000000001</v>
      </c>
      <c r="W347">
        <v>51.6</v>
      </c>
      <c r="X347">
        <v>49.2</v>
      </c>
      <c r="Y347">
        <v>11.1</v>
      </c>
      <c r="Z347">
        <v>10.4</v>
      </c>
      <c r="AA347">
        <v>0.47499999999999998</v>
      </c>
      <c r="AB347">
        <v>15.4</v>
      </c>
      <c r="AC347">
        <v>31.6</v>
      </c>
      <c r="AD347">
        <v>0.224</v>
      </c>
    </row>
    <row r="348" spans="1:30" x14ac:dyDescent="0.25">
      <c r="C348" t="s">
        <v>109</v>
      </c>
      <c r="I348" t="s">
        <v>110</v>
      </c>
      <c r="K348" t="s">
        <v>2</v>
      </c>
      <c r="M348" t="s">
        <v>3</v>
      </c>
      <c r="O348" t="s">
        <v>111</v>
      </c>
      <c r="R348" t="s">
        <v>494</v>
      </c>
    </row>
    <row r="349" spans="1:30" x14ac:dyDescent="0.25">
      <c r="A349" t="s">
        <v>55</v>
      </c>
      <c r="B349" t="s">
        <v>113</v>
      </c>
      <c r="C349" t="s">
        <v>51</v>
      </c>
      <c r="D349" t="s">
        <v>1</v>
      </c>
      <c r="E349" t="s">
        <v>0</v>
      </c>
      <c r="F349" t="s">
        <v>114</v>
      </c>
      <c r="G349" t="s">
        <v>70</v>
      </c>
      <c r="H349" t="s">
        <v>115</v>
      </c>
      <c r="I349" t="s">
        <v>1</v>
      </c>
      <c r="J349" t="s">
        <v>0</v>
      </c>
      <c r="K349" t="s">
        <v>1</v>
      </c>
      <c r="L349" t="s">
        <v>0</v>
      </c>
      <c r="M349" t="s">
        <v>1</v>
      </c>
      <c r="N349" t="s">
        <v>0</v>
      </c>
      <c r="O349" t="s">
        <v>116</v>
      </c>
      <c r="P349" t="s">
        <v>117</v>
      </c>
      <c r="R349" t="s">
        <v>84</v>
      </c>
      <c r="S349" t="s">
        <v>66</v>
      </c>
      <c r="T349" t="s">
        <v>59</v>
      </c>
      <c r="U349" t="s">
        <v>58</v>
      </c>
      <c r="V349" t="s">
        <v>57</v>
      </c>
      <c r="W349" t="s">
        <v>61</v>
      </c>
      <c r="X349" t="s">
        <v>62</v>
      </c>
      <c r="Y349" t="s">
        <v>63</v>
      </c>
      <c r="Z349" t="s">
        <v>64</v>
      </c>
      <c r="AA349" t="s">
        <v>495</v>
      </c>
      <c r="AB349" t="s">
        <v>65</v>
      </c>
      <c r="AC349" t="s">
        <v>60</v>
      </c>
      <c r="AD349" t="s">
        <v>496</v>
      </c>
    </row>
    <row r="350" spans="1:30" x14ac:dyDescent="0.25">
      <c r="A350">
        <v>241</v>
      </c>
      <c r="B350" t="s">
        <v>364</v>
      </c>
      <c r="C350">
        <v>31</v>
      </c>
      <c r="D350">
        <v>19</v>
      </c>
      <c r="E350">
        <v>12</v>
      </c>
      <c r="F350">
        <v>0.61299999999999999</v>
      </c>
      <c r="G350">
        <v>2.06</v>
      </c>
      <c r="H350">
        <v>-0.74</v>
      </c>
      <c r="I350">
        <v>7</v>
      </c>
      <c r="J350">
        <v>7</v>
      </c>
      <c r="K350">
        <v>10</v>
      </c>
      <c r="L350">
        <v>4</v>
      </c>
      <c r="M350">
        <v>8</v>
      </c>
      <c r="N350">
        <v>5</v>
      </c>
      <c r="O350">
        <v>2250</v>
      </c>
      <c r="P350">
        <v>2117</v>
      </c>
      <c r="R350">
        <v>69.099999999999994</v>
      </c>
      <c r="S350">
        <v>102.9</v>
      </c>
      <c r="T350">
        <v>0.28199999999999997</v>
      </c>
      <c r="U350">
        <v>0.44400000000000001</v>
      </c>
      <c r="V350">
        <v>0.54800000000000004</v>
      </c>
      <c r="W350">
        <v>49.8</v>
      </c>
      <c r="X350">
        <v>56.4</v>
      </c>
      <c r="Y350">
        <v>9.6</v>
      </c>
      <c r="Z350">
        <v>6.2</v>
      </c>
      <c r="AA350">
        <v>0.53100000000000003</v>
      </c>
      <c r="AB350">
        <v>16.100000000000001</v>
      </c>
      <c r="AC350">
        <v>24.7</v>
      </c>
      <c r="AD350">
        <v>0.18</v>
      </c>
    </row>
    <row r="351" spans="1:30" x14ac:dyDescent="0.25">
      <c r="A351">
        <v>242</v>
      </c>
      <c r="B351" t="s">
        <v>365</v>
      </c>
      <c r="C351">
        <v>34</v>
      </c>
      <c r="D351">
        <v>16</v>
      </c>
      <c r="E351">
        <v>18</v>
      </c>
      <c r="F351">
        <v>0.47099999999999997</v>
      </c>
      <c r="G351">
        <v>0.91</v>
      </c>
      <c r="H351">
        <v>0.64</v>
      </c>
      <c r="I351">
        <v>6</v>
      </c>
      <c r="J351">
        <v>10</v>
      </c>
      <c r="K351">
        <v>9</v>
      </c>
      <c r="L351">
        <v>5</v>
      </c>
      <c r="M351">
        <v>2</v>
      </c>
      <c r="N351">
        <v>11</v>
      </c>
      <c r="O351">
        <v>2572</v>
      </c>
      <c r="P351">
        <v>2529</v>
      </c>
      <c r="R351">
        <v>70.7</v>
      </c>
      <c r="S351">
        <v>106.3</v>
      </c>
      <c r="T351">
        <v>0.35699999999999998</v>
      </c>
      <c r="U351">
        <v>0.42</v>
      </c>
      <c r="V351">
        <v>0.56399999999999995</v>
      </c>
      <c r="W351">
        <v>47.4</v>
      </c>
      <c r="X351">
        <v>55.4</v>
      </c>
      <c r="Y351">
        <v>9.5</v>
      </c>
      <c r="Z351">
        <v>8.1999999999999993</v>
      </c>
      <c r="AA351">
        <v>0.52400000000000002</v>
      </c>
      <c r="AB351">
        <v>15.9</v>
      </c>
      <c r="AC351">
        <v>24.9</v>
      </c>
      <c r="AD351">
        <v>0.27100000000000002</v>
      </c>
    </row>
    <row r="352" spans="1:30" x14ac:dyDescent="0.25">
      <c r="A352">
        <v>243</v>
      </c>
      <c r="B352" t="s">
        <v>366</v>
      </c>
      <c r="C352">
        <v>33</v>
      </c>
      <c r="D352">
        <v>14</v>
      </c>
      <c r="E352">
        <v>19</v>
      </c>
      <c r="F352">
        <v>0.42399999999999999</v>
      </c>
      <c r="G352">
        <v>7.9</v>
      </c>
      <c r="H352">
        <v>6.72</v>
      </c>
      <c r="I352">
        <v>3</v>
      </c>
      <c r="J352">
        <v>15</v>
      </c>
      <c r="K352">
        <v>11</v>
      </c>
      <c r="L352">
        <v>7</v>
      </c>
      <c r="M352">
        <v>0</v>
      </c>
      <c r="N352">
        <v>11</v>
      </c>
      <c r="O352">
        <v>2306</v>
      </c>
      <c r="P352">
        <v>2267</v>
      </c>
      <c r="R352">
        <v>68.599999999999994</v>
      </c>
      <c r="S352">
        <v>101.1</v>
      </c>
      <c r="T352">
        <v>0.42299999999999999</v>
      </c>
      <c r="U352">
        <v>0.36899999999999999</v>
      </c>
      <c r="V352">
        <v>0.52100000000000002</v>
      </c>
      <c r="W352">
        <v>49.9</v>
      </c>
      <c r="X352">
        <v>50.3</v>
      </c>
      <c r="Y352">
        <v>10</v>
      </c>
      <c r="Z352">
        <v>11.1</v>
      </c>
      <c r="AA352">
        <v>0.47899999999999998</v>
      </c>
      <c r="AB352">
        <v>16.8</v>
      </c>
      <c r="AC352">
        <v>32.1</v>
      </c>
      <c r="AD352">
        <v>0.29499999999999998</v>
      </c>
    </row>
    <row r="353" spans="1:30" x14ac:dyDescent="0.25">
      <c r="A353">
        <v>244</v>
      </c>
      <c r="B353" t="s">
        <v>367</v>
      </c>
      <c r="C353">
        <v>32</v>
      </c>
      <c r="D353">
        <v>16</v>
      </c>
      <c r="E353">
        <v>16</v>
      </c>
      <c r="F353">
        <v>0.5</v>
      </c>
      <c r="G353">
        <v>-8.93</v>
      </c>
      <c r="H353">
        <v>-5.76</v>
      </c>
      <c r="I353">
        <v>11</v>
      </c>
      <c r="J353">
        <v>9</v>
      </c>
      <c r="K353">
        <v>12</v>
      </c>
      <c r="L353">
        <v>4</v>
      </c>
      <c r="M353">
        <v>3</v>
      </c>
      <c r="N353">
        <v>10</v>
      </c>
      <c r="O353">
        <v>2475</v>
      </c>
      <c r="P353">
        <v>2404</v>
      </c>
      <c r="R353">
        <v>72.2</v>
      </c>
      <c r="S353">
        <v>106.3</v>
      </c>
      <c r="T353">
        <v>0.371</v>
      </c>
      <c r="U353">
        <v>0.38100000000000001</v>
      </c>
      <c r="V353">
        <v>0.52200000000000002</v>
      </c>
      <c r="W353">
        <v>54.7</v>
      </c>
      <c r="X353">
        <v>50.7</v>
      </c>
      <c r="Y353">
        <v>11.3</v>
      </c>
      <c r="Z353">
        <v>11.4</v>
      </c>
      <c r="AA353">
        <v>0.48299999999999998</v>
      </c>
      <c r="AB353">
        <v>15.9</v>
      </c>
      <c r="AC353">
        <v>38.799999999999997</v>
      </c>
      <c r="AD353">
        <v>0.26</v>
      </c>
    </row>
    <row r="354" spans="1:30" x14ac:dyDescent="0.25">
      <c r="A354">
        <v>245</v>
      </c>
      <c r="B354" t="s">
        <v>77</v>
      </c>
      <c r="C354">
        <v>32</v>
      </c>
      <c r="D354">
        <v>7</v>
      </c>
      <c r="E354">
        <v>25</v>
      </c>
      <c r="F354">
        <v>0.219</v>
      </c>
      <c r="G354">
        <v>-10.78</v>
      </c>
      <c r="H354">
        <v>0.52</v>
      </c>
      <c r="I354">
        <v>0</v>
      </c>
      <c r="J354">
        <v>16</v>
      </c>
      <c r="K354">
        <v>6</v>
      </c>
      <c r="L354">
        <v>11</v>
      </c>
      <c r="M354">
        <v>1</v>
      </c>
      <c r="N354">
        <v>12</v>
      </c>
      <c r="O354">
        <v>2078</v>
      </c>
      <c r="P354">
        <v>2389</v>
      </c>
      <c r="R354">
        <v>68.400000000000006</v>
      </c>
      <c r="S354">
        <v>94.2</v>
      </c>
      <c r="T354">
        <v>0.39100000000000001</v>
      </c>
      <c r="U354">
        <v>0.38900000000000001</v>
      </c>
      <c r="V354">
        <v>0.51300000000000001</v>
      </c>
      <c r="W354">
        <v>46.3</v>
      </c>
      <c r="X354">
        <v>52.2</v>
      </c>
      <c r="Y354">
        <v>7.9</v>
      </c>
      <c r="Z354">
        <v>11.1</v>
      </c>
      <c r="AA354">
        <v>0.47699999999999998</v>
      </c>
      <c r="AB354">
        <v>17.3</v>
      </c>
      <c r="AC354">
        <v>21.1</v>
      </c>
      <c r="AD354">
        <v>0.26200000000000001</v>
      </c>
    </row>
    <row r="355" spans="1:30" x14ac:dyDescent="0.25">
      <c r="A355">
        <v>246</v>
      </c>
      <c r="B355" t="s">
        <v>676</v>
      </c>
      <c r="C355">
        <v>35</v>
      </c>
      <c r="D355">
        <v>22</v>
      </c>
      <c r="E355">
        <v>13</v>
      </c>
      <c r="F355">
        <v>0.629</v>
      </c>
      <c r="G355">
        <v>-7.3</v>
      </c>
      <c r="H355">
        <v>-9.19</v>
      </c>
      <c r="I355">
        <v>17</v>
      </c>
      <c r="J355">
        <v>1</v>
      </c>
      <c r="K355">
        <v>11</v>
      </c>
      <c r="L355">
        <v>0</v>
      </c>
      <c r="M355">
        <v>9</v>
      </c>
      <c r="N355">
        <v>12</v>
      </c>
      <c r="O355">
        <v>2627</v>
      </c>
      <c r="P355">
        <v>2547</v>
      </c>
      <c r="R355">
        <v>72.5</v>
      </c>
      <c r="S355">
        <v>103.5</v>
      </c>
      <c r="T355">
        <v>0.42399999999999999</v>
      </c>
      <c r="U355">
        <v>0.34100000000000003</v>
      </c>
      <c r="V355">
        <v>0.53</v>
      </c>
      <c r="W355">
        <v>46.7</v>
      </c>
      <c r="X355">
        <v>49.2</v>
      </c>
      <c r="Y355">
        <v>12.2</v>
      </c>
      <c r="Z355">
        <v>4.5999999999999996</v>
      </c>
      <c r="AA355">
        <v>0.49199999999999999</v>
      </c>
      <c r="AB355">
        <v>15.2</v>
      </c>
      <c r="AC355">
        <v>29.9</v>
      </c>
      <c r="AD355">
        <v>0.28899999999999998</v>
      </c>
    </row>
    <row r="356" spans="1:30" x14ac:dyDescent="0.25">
      <c r="A356">
        <v>247</v>
      </c>
      <c r="B356" t="s">
        <v>369</v>
      </c>
      <c r="C356">
        <v>36</v>
      </c>
      <c r="D356">
        <v>20</v>
      </c>
      <c r="E356">
        <v>16</v>
      </c>
      <c r="F356">
        <v>0.55600000000000005</v>
      </c>
      <c r="G356">
        <v>-3.56</v>
      </c>
      <c r="H356">
        <v>-5.35</v>
      </c>
      <c r="I356">
        <v>9</v>
      </c>
      <c r="J356">
        <v>7</v>
      </c>
      <c r="K356">
        <v>12</v>
      </c>
      <c r="L356">
        <v>3</v>
      </c>
      <c r="M356">
        <v>8</v>
      </c>
      <c r="N356">
        <v>12</v>
      </c>
      <c r="O356">
        <v>2817</v>
      </c>
      <c r="P356">
        <v>2610</v>
      </c>
      <c r="R356">
        <v>69.599999999999994</v>
      </c>
      <c r="S356">
        <v>112</v>
      </c>
      <c r="T356">
        <v>0.313</v>
      </c>
      <c r="U356">
        <v>0.48099999999999998</v>
      </c>
      <c r="V356">
        <v>0.56999999999999995</v>
      </c>
      <c r="W356">
        <v>49.4</v>
      </c>
      <c r="X356">
        <v>58.5</v>
      </c>
      <c r="Y356">
        <v>8.5</v>
      </c>
      <c r="Z356">
        <v>5.8</v>
      </c>
      <c r="AA356">
        <v>0.54100000000000004</v>
      </c>
      <c r="AB356">
        <v>12.7</v>
      </c>
      <c r="AC356">
        <v>25.3</v>
      </c>
      <c r="AD356">
        <v>0.22800000000000001</v>
      </c>
    </row>
    <row r="357" spans="1:30" x14ac:dyDescent="0.25">
      <c r="A357">
        <v>248</v>
      </c>
      <c r="B357" t="s">
        <v>370</v>
      </c>
      <c r="C357">
        <v>28</v>
      </c>
      <c r="D357">
        <v>16</v>
      </c>
      <c r="E357">
        <v>12</v>
      </c>
      <c r="F357">
        <v>0.57099999999999995</v>
      </c>
      <c r="G357">
        <v>-3.4</v>
      </c>
      <c r="H357">
        <v>-0.87</v>
      </c>
      <c r="I357">
        <v>8</v>
      </c>
      <c r="J357">
        <v>6</v>
      </c>
      <c r="K357">
        <v>7</v>
      </c>
      <c r="L357">
        <v>5</v>
      </c>
      <c r="M357">
        <v>8</v>
      </c>
      <c r="N357">
        <v>6</v>
      </c>
      <c r="O357">
        <v>1948</v>
      </c>
      <c r="P357">
        <v>1951</v>
      </c>
      <c r="R357">
        <v>69.8</v>
      </c>
      <c r="S357">
        <v>98.4</v>
      </c>
      <c r="T357">
        <v>0.30099999999999999</v>
      </c>
      <c r="U357">
        <v>0.40799999999999997</v>
      </c>
      <c r="V357">
        <v>0.51100000000000001</v>
      </c>
      <c r="W357">
        <v>50.3</v>
      </c>
      <c r="X357">
        <v>43.1</v>
      </c>
      <c r="Y357">
        <v>8.5</v>
      </c>
      <c r="Z357">
        <v>6.7</v>
      </c>
      <c r="AA357">
        <v>0.47299999999999998</v>
      </c>
      <c r="AB357">
        <v>15.7</v>
      </c>
      <c r="AC357">
        <v>26.3</v>
      </c>
      <c r="AD357">
        <v>0.223</v>
      </c>
    </row>
    <row r="358" spans="1:30" x14ac:dyDescent="0.25">
      <c r="A358">
        <v>249</v>
      </c>
      <c r="B358" t="s">
        <v>371</v>
      </c>
      <c r="C358">
        <v>34</v>
      </c>
      <c r="D358">
        <v>18</v>
      </c>
      <c r="E358">
        <v>16</v>
      </c>
      <c r="F358">
        <v>0.52900000000000003</v>
      </c>
      <c r="G358">
        <v>8.35</v>
      </c>
      <c r="H358">
        <v>6.76</v>
      </c>
      <c r="I358">
        <v>7</v>
      </c>
      <c r="J358">
        <v>11</v>
      </c>
      <c r="K358">
        <v>11</v>
      </c>
      <c r="L358">
        <v>7</v>
      </c>
      <c r="M358">
        <v>5</v>
      </c>
      <c r="N358">
        <v>6</v>
      </c>
      <c r="O358">
        <v>2428</v>
      </c>
      <c r="P358">
        <v>2374</v>
      </c>
      <c r="R358">
        <v>68.8</v>
      </c>
      <c r="S358">
        <v>101.9</v>
      </c>
      <c r="T358">
        <v>0.39100000000000001</v>
      </c>
      <c r="U358">
        <v>0.35</v>
      </c>
      <c r="V358">
        <v>0.51900000000000002</v>
      </c>
      <c r="W358">
        <v>51.1</v>
      </c>
      <c r="X358">
        <v>58.8</v>
      </c>
      <c r="Y358">
        <v>10.6</v>
      </c>
      <c r="Z358">
        <v>11.3</v>
      </c>
      <c r="AA358">
        <v>0.48</v>
      </c>
      <c r="AB358">
        <v>16</v>
      </c>
      <c r="AC358">
        <v>31.7</v>
      </c>
      <c r="AD358">
        <v>0.27</v>
      </c>
    </row>
    <row r="359" spans="1:30" x14ac:dyDescent="0.25">
      <c r="A359">
        <v>250</v>
      </c>
      <c r="B359" t="s">
        <v>677</v>
      </c>
      <c r="C359">
        <v>36</v>
      </c>
      <c r="D359">
        <v>26</v>
      </c>
      <c r="E359">
        <v>10</v>
      </c>
      <c r="F359">
        <v>0.72199999999999998</v>
      </c>
      <c r="G359">
        <v>21.45</v>
      </c>
      <c r="H359">
        <v>12.04</v>
      </c>
      <c r="I359">
        <v>16</v>
      </c>
      <c r="J359">
        <v>4</v>
      </c>
      <c r="K359">
        <v>15</v>
      </c>
      <c r="L359">
        <v>0</v>
      </c>
      <c r="M359">
        <v>6</v>
      </c>
      <c r="N359">
        <v>6</v>
      </c>
      <c r="O359">
        <v>2760</v>
      </c>
      <c r="P359">
        <v>2421</v>
      </c>
      <c r="R359">
        <v>66.099999999999994</v>
      </c>
      <c r="S359">
        <v>114.4</v>
      </c>
      <c r="T359">
        <v>0.29899999999999999</v>
      </c>
      <c r="U359">
        <v>0.45500000000000002</v>
      </c>
      <c r="V359">
        <v>0.56299999999999994</v>
      </c>
      <c r="W359">
        <v>53.7</v>
      </c>
      <c r="X359">
        <v>53.6</v>
      </c>
      <c r="Y359">
        <v>9.1</v>
      </c>
      <c r="Z359">
        <v>12.6</v>
      </c>
      <c r="AA359">
        <v>0.53600000000000003</v>
      </c>
      <c r="AB359">
        <v>13.5</v>
      </c>
      <c r="AC359">
        <v>33.799999999999997</v>
      </c>
      <c r="AD359">
        <v>0.215</v>
      </c>
    </row>
    <row r="360" spans="1:30" x14ac:dyDescent="0.25">
      <c r="A360">
        <v>251</v>
      </c>
      <c r="B360" t="s">
        <v>373</v>
      </c>
      <c r="C360">
        <v>31</v>
      </c>
      <c r="D360">
        <v>16</v>
      </c>
      <c r="E360">
        <v>15</v>
      </c>
      <c r="F360">
        <v>0.51600000000000001</v>
      </c>
      <c r="G360">
        <v>-6.75</v>
      </c>
      <c r="H360">
        <v>-8.01</v>
      </c>
      <c r="I360">
        <v>11</v>
      </c>
      <c r="J360">
        <v>7</v>
      </c>
      <c r="K360">
        <v>7</v>
      </c>
      <c r="L360">
        <v>7</v>
      </c>
      <c r="M360">
        <v>9</v>
      </c>
      <c r="N360">
        <v>6</v>
      </c>
      <c r="O360">
        <v>2294</v>
      </c>
      <c r="P360">
        <v>2255</v>
      </c>
      <c r="R360">
        <v>67.599999999999994</v>
      </c>
      <c r="S360">
        <v>106.9</v>
      </c>
      <c r="T360">
        <v>0.373</v>
      </c>
      <c r="U360">
        <v>0.53400000000000003</v>
      </c>
      <c r="V360">
        <v>0.56299999999999994</v>
      </c>
      <c r="W360">
        <v>50.8</v>
      </c>
      <c r="X360">
        <v>53.2</v>
      </c>
      <c r="Y360">
        <v>7.4</v>
      </c>
      <c r="Z360">
        <v>5.2</v>
      </c>
      <c r="AA360">
        <v>0.52800000000000002</v>
      </c>
      <c r="AB360">
        <v>16.899999999999999</v>
      </c>
      <c r="AC360">
        <v>29.2</v>
      </c>
      <c r="AD360">
        <v>0.27100000000000002</v>
      </c>
    </row>
    <row r="361" spans="1:30" x14ac:dyDescent="0.25">
      <c r="A361">
        <v>252</v>
      </c>
      <c r="B361" t="s">
        <v>374</v>
      </c>
      <c r="C361">
        <v>33</v>
      </c>
      <c r="D361">
        <v>22</v>
      </c>
      <c r="E361">
        <v>11</v>
      </c>
      <c r="F361">
        <v>0.66700000000000004</v>
      </c>
      <c r="G361">
        <v>1.28</v>
      </c>
      <c r="H361">
        <v>-1.96</v>
      </c>
      <c r="I361">
        <v>12</v>
      </c>
      <c r="J361">
        <v>4</v>
      </c>
      <c r="K361">
        <v>11</v>
      </c>
      <c r="L361">
        <v>3</v>
      </c>
      <c r="M361">
        <v>9</v>
      </c>
      <c r="N361">
        <v>7</v>
      </c>
      <c r="O361">
        <v>2440</v>
      </c>
      <c r="P361">
        <v>2247</v>
      </c>
      <c r="R361">
        <v>66.400000000000006</v>
      </c>
      <c r="S361">
        <v>110.5</v>
      </c>
      <c r="T361">
        <v>0.26600000000000001</v>
      </c>
      <c r="U361">
        <v>0.38700000000000001</v>
      </c>
      <c r="V361">
        <v>0.55900000000000005</v>
      </c>
      <c r="W361">
        <v>52.7</v>
      </c>
      <c r="X361">
        <v>52.3</v>
      </c>
      <c r="Y361">
        <v>8.9</v>
      </c>
      <c r="Z361">
        <v>10.1</v>
      </c>
      <c r="AA361">
        <v>0.53500000000000003</v>
      </c>
      <c r="AB361">
        <v>14.1</v>
      </c>
      <c r="AC361">
        <v>29.9</v>
      </c>
      <c r="AD361">
        <v>0.191</v>
      </c>
    </row>
    <row r="362" spans="1:30" x14ac:dyDescent="0.25">
      <c r="A362">
        <v>253</v>
      </c>
      <c r="B362" t="s">
        <v>375</v>
      </c>
      <c r="C362">
        <v>33</v>
      </c>
      <c r="D362">
        <v>18</v>
      </c>
      <c r="E362">
        <v>15</v>
      </c>
      <c r="F362">
        <v>0.54500000000000004</v>
      </c>
      <c r="G362">
        <v>2.84</v>
      </c>
      <c r="H362">
        <v>1.21</v>
      </c>
      <c r="I362">
        <v>9</v>
      </c>
      <c r="J362">
        <v>9</v>
      </c>
      <c r="K362">
        <v>9</v>
      </c>
      <c r="L362">
        <v>5</v>
      </c>
      <c r="M362">
        <v>5</v>
      </c>
      <c r="N362">
        <v>7</v>
      </c>
      <c r="O362">
        <v>2293</v>
      </c>
      <c r="P362">
        <v>2239</v>
      </c>
      <c r="R362">
        <v>68.2</v>
      </c>
      <c r="S362">
        <v>100.8</v>
      </c>
      <c r="T362">
        <v>0.36799999999999999</v>
      </c>
      <c r="U362">
        <v>0.32100000000000001</v>
      </c>
      <c r="V362">
        <v>0.51</v>
      </c>
      <c r="W362">
        <v>51.2</v>
      </c>
      <c r="X362">
        <v>48.8</v>
      </c>
      <c r="Y362">
        <v>10.3</v>
      </c>
      <c r="Z362">
        <v>11.4</v>
      </c>
      <c r="AA362">
        <v>0.47399999999999998</v>
      </c>
      <c r="AB362">
        <v>15.3</v>
      </c>
      <c r="AC362">
        <v>31.2</v>
      </c>
      <c r="AD362">
        <v>0.25</v>
      </c>
    </row>
    <row r="363" spans="1:30" x14ac:dyDescent="0.25">
      <c r="A363">
        <v>254</v>
      </c>
      <c r="B363" t="s">
        <v>376</v>
      </c>
      <c r="C363">
        <v>32</v>
      </c>
      <c r="D363">
        <v>13</v>
      </c>
      <c r="E363">
        <v>19</v>
      </c>
      <c r="F363">
        <v>0.40600000000000003</v>
      </c>
      <c r="G363">
        <v>-6.61</v>
      </c>
      <c r="H363">
        <v>-2.11</v>
      </c>
      <c r="I363">
        <v>8</v>
      </c>
      <c r="J363">
        <v>10</v>
      </c>
      <c r="K363">
        <v>9</v>
      </c>
      <c r="L363">
        <v>7</v>
      </c>
      <c r="M363">
        <v>4</v>
      </c>
      <c r="N363">
        <v>11</v>
      </c>
      <c r="O363">
        <v>2367</v>
      </c>
      <c r="P363">
        <v>2481</v>
      </c>
      <c r="R363">
        <v>71.7</v>
      </c>
      <c r="S363">
        <v>101.2</v>
      </c>
      <c r="T363">
        <v>0.39200000000000002</v>
      </c>
      <c r="U363">
        <v>0.42599999999999999</v>
      </c>
      <c r="V363">
        <v>0.53600000000000003</v>
      </c>
      <c r="W363">
        <v>51.3</v>
      </c>
      <c r="X363">
        <v>53.3</v>
      </c>
      <c r="Y363">
        <v>7.3</v>
      </c>
      <c r="Z363">
        <v>8.5</v>
      </c>
      <c r="AA363">
        <v>0.502</v>
      </c>
      <c r="AB363">
        <v>16.600000000000001</v>
      </c>
      <c r="AC363">
        <v>26.5</v>
      </c>
      <c r="AD363">
        <v>0.26900000000000002</v>
      </c>
    </row>
    <row r="364" spans="1:30" x14ac:dyDescent="0.25">
      <c r="A364">
        <v>255</v>
      </c>
      <c r="B364" t="s">
        <v>377</v>
      </c>
      <c r="C364">
        <v>33</v>
      </c>
      <c r="D364">
        <v>13</v>
      </c>
      <c r="E364">
        <v>20</v>
      </c>
      <c r="F364">
        <v>0.39400000000000002</v>
      </c>
      <c r="G364">
        <v>-1.35</v>
      </c>
      <c r="H364">
        <v>-0.77</v>
      </c>
      <c r="I364">
        <v>6</v>
      </c>
      <c r="J364">
        <v>12</v>
      </c>
      <c r="K364">
        <v>7</v>
      </c>
      <c r="L364">
        <v>10</v>
      </c>
      <c r="M364">
        <v>4</v>
      </c>
      <c r="N364">
        <v>7</v>
      </c>
      <c r="O364">
        <v>2314</v>
      </c>
      <c r="P364">
        <v>2333</v>
      </c>
      <c r="R364">
        <v>66.599999999999994</v>
      </c>
      <c r="S364">
        <v>105.3</v>
      </c>
      <c r="T364">
        <v>0.307</v>
      </c>
      <c r="U364">
        <v>0.40200000000000002</v>
      </c>
      <c r="V364">
        <v>0.56100000000000005</v>
      </c>
      <c r="W364">
        <v>44.9</v>
      </c>
      <c r="X364">
        <v>61.1</v>
      </c>
      <c r="Y364">
        <v>11.3</v>
      </c>
      <c r="Z364">
        <v>8.8000000000000007</v>
      </c>
      <c r="AA364">
        <v>0.54100000000000004</v>
      </c>
      <c r="AB364">
        <v>14</v>
      </c>
      <c r="AC364">
        <v>18.7</v>
      </c>
      <c r="AD364">
        <v>0.20300000000000001</v>
      </c>
    </row>
    <row r="365" spans="1:30" x14ac:dyDescent="0.25">
      <c r="A365">
        <v>256</v>
      </c>
      <c r="B365" t="s">
        <v>378</v>
      </c>
      <c r="C365">
        <v>31</v>
      </c>
      <c r="D365">
        <v>16</v>
      </c>
      <c r="E365">
        <v>15</v>
      </c>
      <c r="F365">
        <v>0.51600000000000001</v>
      </c>
      <c r="G365">
        <v>-4.9400000000000004</v>
      </c>
      <c r="H365">
        <v>-6.49</v>
      </c>
      <c r="I365">
        <v>11</v>
      </c>
      <c r="J365">
        <v>7</v>
      </c>
      <c r="K365">
        <v>9</v>
      </c>
      <c r="L365">
        <v>3</v>
      </c>
      <c r="M365">
        <v>6</v>
      </c>
      <c r="N365">
        <v>10</v>
      </c>
      <c r="O365">
        <v>2381</v>
      </c>
      <c r="P365">
        <v>2333</v>
      </c>
      <c r="R365">
        <v>74.099999999999994</v>
      </c>
      <c r="S365">
        <v>103.2</v>
      </c>
      <c r="T365">
        <v>0.39900000000000002</v>
      </c>
      <c r="U365">
        <v>0.34399999999999997</v>
      </c>
      <c r="V365">
        <v>0.52900000000000003</v>
      </c>
      <c r="W365">
        <v>50.4</v>
      </c>
      <c r="X365">
        <v>53.1</v>
      </c>
      <c r="Y365">
        <v>12.2</v>
      </c>
      <c r="Z365">
        <v>10.1</v>
      </c>
      <c r="AA365">
        <v>0.50600000000000001</v>
      </c>
      <c r="AB365">
        <v>15.6</v>
      </c>
      <c r="AC365">
        <v>30.3</v>
      </c>
      <c r="AD365">
        <v>0.246</v>
      </c>
    </row>
    <row r="366" spans="1:30" x14ac:dyDescent="0.25">
      <c r="A366">
        <v>257</v>
      </c>
      <c r="B366" t="s">
        <v>379</v>
      </c>
      <c r="C366">
        <v>35</v>
      </c>
      <c r="D366">
        <v>18</v>
      </c>
      <c r="E366">
        <v>17</v>
      </c>
      <c r="F366">
        <v>0.51400000000000001</v>
      </c>
      <c r="G366">
        <v>-9.3699999999999992</v>
      </c>
      <c r="H366">
        <v>-7.58</v>
      </c>
      <c r="I366">
        <v>11</v>
      </c>
      <c r="J366">
        <v>7</v>
      </c>
      <c r="K366">
        <v>13</v>
      </c>
      <c r="L366">
        <v>4</v>
      </c>
      <c r="M366">
        <v>5</v>
      </c>
      <c r="N366">
        <v>13</v>
      </c>
      <c r="O366">
        <v>2448</v>
      </c>
      <c r="P366">
        <v>2403</v>
      </c>
      <c r="R366">
        <v>68.2</v>
      </c>
      <c r="S366">
        <v>101.1</v>
      </c>
      <c r="T366">
        <v>0.32</v>
      </c>
      <c r="U366">
        <v>0.39600000000000002</v>
      </c>
      <c r="V366">
        <v>0.53400000000000003</v>
      </c>
      <c r="W366">
        <v>50.5</v>
      </c>
      <c r="X366">
        <v>56.6</v>
      </c>
      <c r="Y366">
        <v>10.6</v>
      </c>
      <c r="Z366">
        <v>8.1</v>
      </c>
      <c r="AA366">
        <v>0.503</v>
      </c>
      <c r="AB366">
        <v>18.100000000000001</v>
      </c>
      <c r="AC366">
        <v>30.4</v>
      </c>
      <c r="AD366">
        <v>0.224</v>
      </c>
    </row>
    <row r="367" spans="1:30" x14ac:dyDescent="0.25">
      <c r="A367">
        <v>258</v>
      </c>
      <c r="B367" t="s">
        <v>380</v>
      </c>
      <c r="C367">
        <v>31</v>
      </c>
      <c r="D367">
        <v>14</v>
      </c>
      <c r="E367">
        <v>17</v>
      </c>
      <c r="F367">
        <v>0.45200000000000001</v>
      </c>
      <c r="G367">
        <v>8.9700000000000006</v>
      </c>
      <c r="H367">
        <v>9.84</v>
      </c>
      <c r="I367">
        <v>7</v>
      </c>
      <c r="J367">
        <v>13</v>
      </c>
      <c r="K367">
        <v>10</v>
      </c>
      <c r="L367">
        <v>7</v>
      </c>
      <c r="M367">
        <v>4</v>
      </c>
      <c r="N367">
        <v>9</v>
      </c>
      <c r="O367">
        <v>2105</v>
      </c>
      <c r="P367">
        <v>2132</v>
      </c>
      <c r="R367">
        <v>68.099999999999994</v>
      </c>
      <c r="S367">
        <v>99</v>
      </c>
      <c r="T367">
        <v>0.317</v>
      </c>
      <c r="U367">
        <v>0.33200000000000002</v>
      </c>
      <c r="V367">
        <v>0.497</v>
      </c>
      <c r="W367">
        <v>52.8</v>
      </c>
      <c r="X367">
        <v>50.6</v>
      </c>
      <c r="Y367">
        <v>9.4</v>
      </c>
      <c r="Z367">
        <v>11.3</v>
      </c>
      <c r="AA367">
        <v>0.47</v>
      </c>
      <c r="AB367">
        <v>16.100000000000001</v>
      </c>
      <c r="AC367">
        <v>33.4</v>
      </c>
      <c r="AD367">
        <v>0.20200000000000001</v>
      </c>
    </row>
    <row r="368" spans="1:30" x14ac:dyDescent="0.25">
      <c r="A368">
        <v>259</v>
      </c>
      <c r="B368" t="s">
        <v>381</v>
      </c>
      <c r="C368">
        <v>31</v>
      </c>
      <c r="D368">
        <v>15</v>
      </c>
      <c r="E368">
        <v>16</v>
      </c>
      <c r="F368">
        <v>0.48399999999999999</v>
      </c>
      <c r="G368">
        <v>-8.75</v>
      </c>
      <c r="H368">
        <v>-6.75</v>
      </c>
      <c r="I368">
        <v>8</v>
      </c>
      <c r="J368">
        <v>12</v>
      </c>
      <c r="K368">
        <v>9</v>
      </c>
      <c r="L368">
        <v>5</v>
      </c>
      <c r="M368">
        <v>4</v>
      </c>
      <c r="N368">
        <v>10</v>
      </c>
      <c r="O368">
        <v>2197</v>
      </c>
      <c r="P368">
        <v>2155</v>
      </c>
      <c r="R368">
        <v>69.400000000000006</v>
      </c>
      <c r="S368">
        <v>101.2</v>
      </c>
      <c r="T368">
        <v>0.32900000000000001</v>
      </c>
      <c r="U368">
        <v>0.29299999999999998</v>
      </c>
      <c r="V368">
        <v>0.52800000000000002</v>
      </c>
      <c r="W368">
        <v>50</v>
      </c>
      <c r="X368">
        <v>53.5</v>
      </c>
      <c r="Y368">
        <v>11</v>
      </c>
      <c r="Z368">
        <v>10</v>
      </c>
      <c r="AA368">
        <v>0.496</v>
      </c>
      <c r="AB368">
        <v>16.3</v>
      </c>
      <c r="AC368">
        <v>28.2</v>
      </c>
      <c r="AD368">
        <v>0.22800000000000001</v>
      </c>
    </row>
    <row r="369" spans="1:30" x14ac:dyDescent="0.25">
      <c r="A369">
        <v>260</v>
      </c>
      <c r="B369" t="s">
        <v>382</v>
      </c>
      <c r="C369">
        <v>32</v>
      </c>
      <c r="D369">
        <v>15</v>
      </c>
      <c r="E369">
        <v>17</v>
      </c>
      <c r="F369">
        <v>0.46899999999999997</v>
      </c>
      <c r="G369">
        <v>-7.84</v>
      </c>
      <c r="H369">
        <v>-8.07</v>
      </c>
      <c r="I369">
        <v>11</v>
      </c>
      <c r="J369">
        <v>7</v>
      </c>
      <c r="K369">
        <v>10</v>
      </c>
      <c r="L369">
        <v>3</v>
      </c>
      <c r="M369">
        <v>4</v>
      </c>
      <c r="N369">
        <v>13</v>
      </c>
      <c r="O369">
        <v>2558</v>
      </c>
      <c r="P369">
        <v>2509</v>
      </c>
      <c r="R369">
        <v>74</v>
      </c>
      <c r="S369">
        <v>107.6</v>
      </c>
      <c r="T369">
        <v>0.375</v>
      </c>
      <c r="U369">
        <v>0.35399999999999998</v>
      </c>
      <c r="V369">
        <v>0.56399999999999995</v>
      </c>
      <c r="W369">
        <v>53</v>
      </c>
      <c r="X369">
        <v>53.2</v>
      </c>
      <c r="Y369">
        <v>7.2</v>
      </c>
      <c r="Z369">
        <v>10.7</v>
      </c>
      <c r="AA369">
        <v>0.52300000000000002</v>
      </c>
      <c r="AB369">
        <v>17</v>
      </c>
      <c r="AC369">
        <v>31.3</v>
      </c>
      <c r="AD369">
        <v>0.28299999999999997</v>
      </c>
    </row>
    <row r="370" spans="1:30" x14ac:dyDescent="0.25">
      <c r="C370" t="s">
        <v>109</v>
      </c>
      <c r="I370" t="s">
        <v>110</v>
      </c>
      <c r="K370" t="s">
        <v>2</v>
      </c>
      <c r="M370" t="s">
        <v>3</v>
      </c>
      <c r="O370" t="s">
        <v>111</v>
      </c>
      <c r="R370" t="s">
        <v>494</v>
      </c>
    </row>
    <row r="371" spans="1:30" x14ac:dyDescent="0.25">
      <c r="A371" t="s">
        <v>55</v>
      </c>
      <c r="B371" t="s">
        <v>113</v>
      </c>
      <c r="C371" t="s">
        <v>51</v>
      </c>
      <c r="D371" t="s">
        <v>1</v>
      </c>
      <c r="E371" t="s">
        <v>0</v>
      </c>
      <c r="F371" t="s">
        <v>114</v>
      </c>
      <c r="G371" t="s">
        <v>70</v>
      </c>
      <c r="H371" t="s">
        <v>115</v>
      </c>
      <c r="I371" t="s">
        <v>1</v>
      </c>
      <c r="J371" t="s">
        <v>0</v>
      </c>
      <c r="K371" t="s">
        <v>1</v>
      </c>
      <c r="L371" t="s">
        <v>0</v>
      </c>
      <c r="M371" t="s">
        <v>1</v>
      </c>
      <c r="N371" t="s">
        <v>0</v>
      </c>
      <c r="O371" t="s">
        <v>116</v>
      </c>
      <c r="P371" t="s">
        <v>117</v>
      </c>
      <c r="R371" t="s">
        <v>84</v>
      </c>
      <c r="S371" t="s">
        <v>66</v>
      </c>
      <c r="T371" t="s">
        <v>59</v>
      </c>
      <c r="U371" t="s">
        <v>58</v>
      </c>
      <c r="V371" t="s">
        <v>57</v>
      </c>
      <c r="W371" t="s">
        <v>61</v>
      </c>
      <c r="X371" t="s">
        <v>62</v>
      </c>
      <c r="Y371" t="s">
        <v>63</v>
      </c>
      <c r="Z371" t="s">
        <v>64</v>
      </c>
      <c r="AA371" t="s">
        <v>495</v>
      </c>
      <c r="AB371" t="s">
        <v>65</v>
      </c>
      <c r="AC371" t="s">
        <v>60</v>
      </c>
      <c r="AD371" t="s">
        <v>496</v>
      </c>
    </row>
    <row r="372" spans="1:30" x14ac:dyDescent="0.25">
      <c r="A372">
        <v>261</v>
      </c>
      <c r="B372" t="s">
        <v>383</v>
      </c>
      <c r="C372">
        <v>33</v>
      </c>
      <c r="D372">
        <v>18</v>
      </c>
      <c r="E372">
        <v>15</v>
      </c>
      <c r="F372">
        <v>0.54500000000000004</v>
      </c>
      <c r="G372">
        <v>-8.64</v>
      </c>
      <c r="H372">
        <v>-6.13</v>
      </c>
      <c r="I372">
        <v>12</v>
      </c>
      <c r="J372">
        <v>6</v>
      </c>
      <c r="K372">
        <v>12</v>
      </c>
      <c r="L372">
        <v>4</v>
      </c>
      <c r="M372">
        <v>6</v>
      </c>
      <c r="N372">
        <v>11</v>
      </c>
      <c r="O372">
        <v>2517</v>
      </c>
      <c r="P372">
        <v>2508</v>
      </c>
      <c r="R372">
        <v>70.8</v>
      </c>
      <c r="S372">
        <v>107.8</v>
      </c>
      <c r="T372">
        <v>0.34300000000000003</v>
      </c>
      <c r="U372">
        <v>0.35599999999999998</v>
      </c>
      <c r="V372">
        <v>0.53200000000000003</v>
      </c>
      <c r="W372">
        <v>52</v>
      </c>
      <c r="X372">
        <v>46.7</v>
      </c>
      <c r="Y372">
        <v>9.5</v>
      </c>
      <c r="Z372">
        <v>7.9</v>
      </c>
      <c r="AA372">
        <v>0.498</v>
      </c>
      <c r="AB372">
        <v>14.5</v>
      </c>
      <c r="AC372">
        <v>34.200000000000003</v>
      </c>
      <c r="AD372">
        <v>0.24199999999999999</v>
      </c>
    </row>
    <row r="373" spans="1:30" x14ac:dyDescent="0.25">
      <c r="A373">
        <v>262</v>
      </c>
      <c r="B373" t="s">
        <v>384</v>
      </c>
      <c r="C373">
        <v>33</v>
      </c>
      <c r="D373">
        <v>14</v>
      </c>
      <c r="E373">
        <v>19</v>
      </c>
      <c r="F373">
        <v>0.42399999999999999</v>
      </c>
      <c r="G373">
        <v>-0.41</v>
      </c>
      <c r="H373">
        <v>1.68</v>
      </c>
      <c r="I373">
        <v>6</v>
      </c>
      <c r="J373">
        <v>12</v>
      </c>
      <c r="K373">
        <v>10</v>
      </c>
      <c r="L373">
        <v>5</v>
      </c>
      <c r="M373">
        <v>2</v>
      </c>
      <c r="N373">
        <v>11</v>
      </c>
      <c r="O373">
        <v>2328</v>
      </c>
      <c r="P373">
        <v>2397</v>
      </c>
      <c r="R373">
        <v>68.8</v>
      </c>
      <c r="S373">
        <v>102.2</v>
      </c>
      <c r="T373">
        <v>0.317</v>
      </c>
      <c r="U373">
        <v>0.44700000000000001</v>
      </c>
      <c r="V373">
        <v>0.52100000000000002</v>
      </c>
      <c r="W373">
        <v>48.2</v>
      </c>
      <c r="X373">
        <v>50.1</v>
      </c>
      <c r="Y373">
        <v>8.1999999999999993</v>
      </c>
      <c r="Z373">
        <v>10.1</v>
      </c>
      <c r="AA373">
        <v>0.48</v>
      </c>
      <c r="AB373">
        <v>12</v>
      </c>
      <c r="AC373">
        <v>21.5</v>
      </c>
      <c r="AD373">
        <v>0.23799999999999999</v>
      </c>
    </row>
    <row r="374" spans="1:30" x14ac:dyDescent="0.25">
      <c r="A374">
        <v>263</v>
      </c>
      <c r="B374" t="s">
        <v>678</v>
      </c>
      <c r="C374">
        <v>36</v>
      </c>
      <c r="D374">
        <v>23</v>
      </c>
      <c r="E374">
        <v>13</v>
      </c>
      <c r="F374">
        <v>0.63900000000000001</v>
      </c>
      <c r="G374">
        <v>5.08</v>
      </c>
      <c r="H374">
        <v>2.25</v>
      </c>
      <c r="I374">
        <v>10</v>
      </c>
      <c r="J374">
        <v>8</v>
      </c>
      <c r="K374">
        <v>15</v>
      </c>
      <c r="L374">
        <v>2</v>
      </c>
      <c r="M374">
        <v>4</v>
      </c>
      <c r="N374">
        <v>8</v>
      </c>
      <c r="O374">
        <v>2399</v>
      </c>
      <c r="P374">
        <v>2297</v>
      </c>
      <c r="R374">
        <v>67</v>
      </c>
      <c r="S374">
        <v>99.4</v>
      </c>
      <c r="T374">
        <v>0.39400000000000002</v>
      </c>
      <c r="U374">
        <v>0.32900000000000001</v>
      </c>
      <c r="V374">
        <v>0.49299999999999999</v>
      </c>
      <c r="W374">
        <v>54.5</v>
      </c>
      <c r="X374">
        <v>53.8</v>
      </c>
      <c r="Y374">
        <v>10.5</v>
      </c>
      <c r="Z374">
        <v>11.9</v>
      </c>
      <c r="AA374">
        <v>0.46700000000000003</v>
      </c>
      <c r="AB374">
        <v>16</v>
      </c>
      <c r="AC374">
        <v>35.700000000000003</v>
      </c>
      <c r="AD374">
        <v>0.23599999999999999</v>
      </c>
    </row>
    <row r="375" spans="1:30" x14ac:dyDescent="0.25">
      <c r="A375">
        <v>264</v>
      </c>
      <c r="B375" t="s">
        <v>679</v>
      </c>
      <c r="C375">
        <v>34</v>
      </c>
      <c r="D375">
        <v>22</v>
      </c>
      <c r="E375">
        <v>12</v>
      </c>
      <c r="F375">
        <v>0.64700000000000002</v>
      </c>
      <c r="G375">
        <v>12.59</v>
      </c>
      <c r="H375">
        <v>4.42</v>
      </c>
      <c r="I375">
        <v>11</v>
      </c>
      <c r="J375">
        <v>5</v>
      </c>
      <c r="K375">
        <v>14</v>
      </c>
      <c r="L375">
        <v>3</v>
      </c>
      <c r="M375">
        <v>5</v>
      </c>
      <c r="N375">
        <v>5</v>
      </c>
      <c r="O375">
        <v>2463</v>
      </c>
      <c r="P375">
        <v>2185</v>
      </c>
      <c r="R375">
        <v>64.3</v>
      </c>
      <c r="S375">
        <v>112.2</v>
      </c>
      <c r="T375">
        <v>0.29099999999999998</v>
      </c>
      <c r="U375">
        <v>0.35199999999999998</v>
      </c>
      <c r="V375">
        <v>0.56799999999999995</v>
      </c>
      <c r="W375">
        <v>54.4</v>
      </c>
      <c r="X375">
        <v>37.9</v>
      </c>
      <c r="Y375">
        <v>9.1999999999999993</v>
      </c>
      <c r="Z375">
        <v>6.9</v>
      </c>
      <c r="AA375">
        <v>0.53800000000000003</v>
      </c>
      <c r="AB375">
        <v>14.1</v>
      </c>
      <c r="AC375">
        <v>30.8</v>
      </c>
      <c r="AD375">
        <v>0.216</v>
      </c>
    </row>
    <row r="376" spans="1:30" x14ac:dyDescent="0.25">
      <c r="A376">
        <v>265</v>
      </c>
      <c r="B376" t="s">
        <v>387</v>
      </c>
      <c r="C376">
        <v>32</v>
      </c>
      <c r="D376">
        <v>10</v>
      </c>
      <c r="E376">
        <v>22</v>
      </c>
      <c r="F376">
        <v>0.313</v>
      </c>
      <c r="G376">
        <v>-12.13</v>
      </c>
      <c r="H376">
        <v>-6.38</v>
      </c>
      <c r="I376">
        <v>6</v>
      </c>
      <c r="J376">
        <v>12</v>
      </c>
      <c r="K376">
        <v>7</v>
      </c>
      <c r="L376">
        <v>7</v>
      </c>
      <c r="M376">
        <v>2</v>
      </c>
      <c r="N376">
        <v>14</v>
      </c>
      <c r="O376">
        <v>2012</v>
      </c>
      <c r="P376">
        <v>2196</v>
      </c>
      <c r="R376">
        <v>64.3</v>
      </c>
      <c r="S376">
        <v>95.9</v>
      </c>
      <c r="T376">
        <v>0.34799999999999998</v>
      </c>
      <c r="U376">
        <v>0.34599999999999997</v>
      </c>
      <c r="V376">
        <v>0.52700000000000002</v>
      </c>
      <c r="W376">
        <v>50.9</v>
      </c>
      <c r="X376">
        <v>42.6</v>
      </c>
      <c r="Y376">
        <v>8.1999999999999993</v>
      </c>
      <c r="Z376">
        <v>17.7</v>
      </c>
      <c r="AA376">
        <v>0.48699999999999999</v>
      </c>
      <c r="AB376">
        <v>20.399999999999999</v>
      </c>
      <c r="AC376">
        <v>29.2</v>
      </c>
      <c r="AD376">
        <v>0.253</v>
      </c>
    </row>
    <row r="377" spans="1:30" x14ac:dyDescent="0.25">
      <c r="A377">
        <v>266</v>
      </c>
      <c r="B377" t="s">
        <v>388</v>
      </c>
      <c r="C377">
        <v>33</v>
      </c>
      <c r="D377">
        <v>21</v>
      </c>
      <c r="E377">
        <v>12</v>
      </c>
      <c r="F377">
        <v>0.63600000000000001</v>
      </c>
      <c r="G377">
        <v>-3.16</v>
      </c>
      <c r="H377">
        <v>-5.83</v>
      </c>
      <c r="I377">
        <v>16</v>
      </c>
      <c r="J377">
        <v>2</v>
      </c>
      <c r="K377">
        <v>12</v>
      </c>
      <c r="L377">
        <v>2</v>
      </c>
      <c r="M377">
        <v>8</v>
      </c>
      <c r="N377">
        <v>9</v>
      </c>
      <c r="O377">
        <v>2476</v>
      </c>
      <c r="P377">
        <v>2307</v>
      </c>
      <c r="R377">
        <v>68.599999999999994</v>
      </c>
      <c r="S377">
        <v>107.3</v>
      </c>
      <c r="T377">
        <v>0.25800000000000001</v>
      </c>
      <c r="U377">
        <v>0.41799999999999998</v>
      </c>
      <c r="V377">
        <v>0.54900000000000004</v>
      </c>
      <c r="W377">
        <v>51.3</v>
      </c>
      <c r="X377">
        <v>62.4</v>
      </c>
      <c r="Y377">
        <v>10.5</v>
      </c>
      <c r="Z377">
        <v>8.9</v>
      </c>
      <c r="AA377">
        <v>0.51900000000000002</v>
      </c>
      <c r="AB377">
        <v>15.5</v>
      </c>
      <c r="AC377">
        <v>31</v>
      </c>
      <c r="AD377">
        <v>0.19400000000000001</v>
      </c>
    </row>
    <row r="378" spans="1:30" x14ac:dyDescent="0.25">
      <c r="A378">
        <v>267</v>
      </c>
      <c r="B378" t="s">
        <v>389</v>
      </c>
      <c r="C378">
        <v>33</v>
      </c>
      <c r="D378">
        <v>17</v>
      </c>
      <c r="E378">
        <v>16</v>
      </c>
      <c r="F378">
        <v>0.51500000000000001</v>
      </c>
      <c r="G378">
        <v>0.71</v>
      </c>
      <c r="H378">
        <v>-2.0099999999999998</v>
      </c>
      <c r="I378">
        <v>6</v>
      </c>
      <c r="J378">
        <v>12</v>
      </c>
      <c r="K378">
        <v>11</v>
      </c>
      <c r="L378">
        <v>6</v>
      </c>
      <c r="M378">
        <v>5</v>
      </c>
      <c r="N378">
        <v>9</v>
      </c>
      <c r="O378">
        <v>2583</v>
      </c>
      <c r="P378">
        <v>2487</v>
      </c>
      <c r="R378">
        <v>71.2</v>
      </c>
      <c r="S378">
        <v>107.1</v>
      </c>
      <c r="T378">
        <v>0.34100000000000003</v>
      </c>
      <c r="U378">
        <v>0.35199999999999998</v>
      </c>
      <c r="V378">
        <v>0.56999999999999995</v>
      </c>
      <c r="W378">
        <v>50.3</v>
      </c>
      <c r="X378">
        <v>50.1</v>
      </c>
      <c r="Y378">
        <v>9.9</v>
      </c>
      <c r="Z378">
        <v>10.9</v>
      </c>
      <c r="AA378">
        <v>0.53700000000000003</v>
      </c>
      <c r="AB378">
        <v>17</v>
      </c>
      <c r="AC378">
        <v>28.1</v>
      </c>
      <c r="AD378">
        <v>0.25</v>
      </c>
    </row>
    <row r="379" spans="1:30" x14ac:dyDescent="0.25">
      <c r="A379">
        <v>268</v>
      </c>
      <c r="B379" t="s">
        <v>390</v>
      </c>
      <c r="C379">
        <v>34</v>
      </c>
      <c r="D379">
        <v>21</v>
      </c>
      <c r="E379">
        <v>13</v>
      </c>
      <c r="F379">
        <v>0.61799999999999999</v>
      </c>
      <c r="G379">
        <v>5.3</v>
      </c>
      <c r="H379">
        <v>2.4900000000000002</v>
      </c>
      <c r="I379">
        <v>11</v>
      </c>
      <c r="J379">
        <v>7</v>
      </c>
      <c r="K379">
        <v>14</v>
      </c>
      <c r="L379">
        <v>3</v>
      </c>
      <c r="M379">
        <v>4</v>
      </c>
      <c r="N379">
        <v>7</v>
      </c>
      <c r="O379">
        <v>2437</v>
      </c>
      <c r="P379">
        <v>2291</v>
      </c>
      <c r="R379">
        <v>68.900000000000006</v>
      </c>
      <c r="S379">
        <v>104.1</v>
      </c>
      <c r="T379">
        <v>0.35</v>
      </c>
      <c r="U379">
        <v>0.372</v>
      </c>
      <c r="V379">
        <v>0.53900000000000003</v>
      </c>
      <c r="W379">
        <v>51.2</v>
      </c>
      <c r="X379">
        <v>57.6</v>
      </c>
      <c r="Y379">
        <v>8.4</v>
      </c>
      <c r="Z379">
        <v>10.1</v>
      </c>
      <c r="AA379">
        <v>0.503</v>
      </c>
      <c r="AB379">
        <v>15.8</v>
      </c>
      <c r="AC379">
        <v>29.4</v>
      </c>
      <c r="AD379">
        <v>0.251</v>
      </c>
    </row>
    <row r="380" spans="1:30" x14ac:dyDescent="0.25">
      <c r="A380">
        <v>269</v>
      </c>
      <c r="B380" t="s">
        <v>391</v>
      </c>
      <c r="C380">
        <v>36</v>
      </c>
      <c r="D380">
        <v>21</v>
      </c>
      <c r="E380">
        <v>15</v>
      </c>
      <c r="F380">
        <v>0.58299999999999996</v>
      </c>
      <c r="G380">
        <v>6.13</v>
      </c>
      <c r="H380">
        <v>3.62</v>
      </c>
      <c r="I380">
        <v>7</v>
      </c>
      <c r="J380">
        <v>9</v>
      </c>
      <c r="K380">
        <v>12</v>
      </c>
      <c r="L380">
        <v>4</v>
      </c>
      <c r="M380">
        <v>5</v>
      </c>
      <c r="N380">
        <v>9</v>
      </c>
      <c r="O380">
        <v>2591</v>
      </c>
      <c r="P380">
        <v>2455</v>
      </c>
      <c r="R380">
        <v>68</v>
      </c>
      <c r="S380">
        <v>104.4</v>
      </c>
      <c r="T380">
        <v>0.32</v>
      </c>
      <c r="U380">
        <v>0.40400000000000003</v>
      </c>
      <c r="V380">
        <v>0.56200000000000006</v>
      </c>
      <c r="W380">
        <v>51.9</v>
      </c>
      <c r="X380">
        <v>56.5</v>
      </c>
      <c r="Y380">
        <v>8.1999999999999993</v>
      </c>
      <c r="Z380">
        <v>8.4</v>
      </c>
      <c r="AA380">
        <v>0.52700000000000002</v>
      </c>
      <c r="AB380">
        <v>16.8</v>
      </c>
      <c r="AC380">
        <v>24.7</v>
      </c>
      <c r="AD380">
        <v>0.23899999999999999</v>
      </c>
    </row>
    <row r="381" spans="1:30" x14ac:dyDescent="0.25">
      <c r="A381">
        <v>270</v>
      </c>
      <c r="B381" t="s">
        <v>392</v>
      </c>
      <c r="C381">
        <v>31</v>
      </c>
      <c r="D381">
        <v>21</v>
      </c>
      <c r="E381">
        <v>10</v>
      </c>
      <c r="F381">
        <v>0.67700000000000005</v>
      </c>
      <c r="G381">
        <v>8.58</v>
      </c>
      <c r="H381">
        <v>1.1399999999999999</v>
      </c>
      <c r="I381">
        <v>9</v>
      </c>
      <c r="J381">
        <v>7</v>
      </c>
      <c r="K381">
        <v>13</v>
      </c>
      <c r="L381">
        <v>3</v>
      </c>
      <c r="M381">
        <v>6</v>
      </c>
      <c r="N381">
        <v>5</v>
      </c>
      <c r="O381">
        <v>2358</v>
      </c>
      <c r="P381">
        <v>2101</v>
      </c>
      <c r="R381">
        <v>67.3</v>
      </c>
      <c r="S381">
        <v>112.1</v>
      </c>
      <c r="T381">
        <v>0.307</v>
      </c>
      <c r="U381">
        <v>0.39300000000000002</v>
      </c>
      <c r="V381">
        <v>0.55600000000000005</v>
      </c>
      <c r="W381">
        <v>52.2</v>
      </c>
      <c r="X381">
        <v>50.8</v>
      </c>
      <c r="Y381">
        <v>8.9</v>
      </c>
      <c r="Z381">
        <v>8.8000000000000007</v>
      </c>
      <c r="AA381">
        <v>0.53600000000000003</v>
      </c>
      <c r="AB381">
        <v>13.1</v>
      </c>
      <c r="AC381">
        <v>30.8</v>
      </c>
      <c r="AD381">
        <v>0.20100000000000001</v>
      </c>
    </row>
    <row r="382" spans="1:30" x14ac:dyDescent="0.25">
      <c r="A382">
        <v>271</v>
      </c>
      <c r="B382" t="s">
        <v>393</v>
      </c>
      <c r="C382">
        <v>31</v>
      </c>
      <c r="D382">
        <v>4</v>
      </c>
      <c r="E382">
        <v>27</v>
      </c>
      <c r="F382">
        <v>0.129</v>
      </c>
      <c r="G382">
        <v>-16.350000000000001</v>
      </c>
      <c r="H382">
        <v>0.62</v>
      </c>
      <c r="I382">
        <v>1</v>
      </c>
      <c r="J382">
        <v>17</v>
      </c>
      <c r="K382">
        <v>4</v>
      </c>
      <c r="L382">
        <v>11</v>
      </c>
      <c r="M382">
        <v>0</v>
      </c>
      <c r="N382">
        <v>12</v>
      </c>
      <c r="O382">
        <v>2042</v>
      </c>
      <c r="P382">
        <v>2534</v>
      </c>
      <c r="R382">
        <v>71.3</v>
      </c>
      <c r="S382">
        <v>91.7</v>
      </c>
      <c r="T382">
        <v>0.35099999999999998</v>
      </c>
      <c r="U382">
        <v>0.36299999999999999</v>
      </c>
      <c r="V382">
        <v>0.496</v>
      </c>
      <c r="W382">
        <v>49.6</v>
      </c>
      <c r="X382">
        <v>59.3</v>
      </c>
      <c r="Y382">
        <v>5.9</v>
      </c>
      <c r="Z382">
        <v>5.0999999999999996</v>
      </c>
      <c r="AA382">
        <v>0.46300000000000002</v>
      </c>
      <c r="AB382">
        <v>19</v>
      </c>
      <c r="AC382">
        <v>27.9</v>
      </c>
      <c r="AD382">
        <v>0.23</v>
      </c>
    </row>
    <row r="383" spans="1:30" x14ac:dyDescent="0.25">
      <c r="A383">
        <v>272</v>
      </c>
      <c r="B383" t="s">
        <v>394</v>
      </c>
      <c r="C383">
        <v>31</v>
      </c>
      <c r="D383">
        <v>16</v>
      </c>
      <c r="E383">
        <v>15</v>
      </c>
      <c r="F383">
        <v>0.51600000000000001</v>
      </c>
      <c r="G383">
        <v>-1.9</v>
      </c>
      <c r="H383">
        <v>0.94</v>
      </c>
      <c r="I383">
        <v>8</v>
      </c>
      <c r="J383">
        <v>8</v>
      </c>
      <c r="K383">
        <v>11</v>
      </c>
      <c r="L383">
        <v>6</v>
      </c>
      <c r="M383">
        <v>4</v>
      </c>
      <c r="N383">
        <v>6</v>
      </c>
      <c r="O383">
        <v>2115</v>
      </c>
      <c r="P383">
        <v>2172</v>
      </c>
      <c r="R383">
        <v>67.400000000000006</v>
      </c>
      <c r="S383">
        <v>100</v>
      </c>
      <c r="T383">
        <v>0.34300000000000003</v>
      </c>
      <c r="U383">
        <v>0.40100000000000002</v>
      </c>
      <c r="V383">
        <v>0.55000000000000004</v>
      </c>
      <c r="W383">
        <v>49.3</v>
      </c>
      <c r="X383">
        <v>56.6</v>
      </c>
      <c r="Y383">
        <v>6.9</v>
      </c>
      <c r="Z383">
        <v>9.5</v>
      </c>
      <c r="AA383">
        <v>0.51600000000000001</v>
      </c>
      <c r="AB383">
        <v>18.399999999999999</v>
      </c>
      <c r="AC383">
        <v>24.3</v>
      </c>
      <c r="AD383">
        <v>0.245</v>
      </c>
    </row>
    <row r="384" spans="1:30" x14ac:dyDescent="0.25">
      <c r="A384">
        <v>273</v>
      </c>
      <c r="B384" t="s">
        <v>395</v>
      </c>
      <c r="C384">
        <v>31</v>
      </c>
      <c r="D384">
        <v>11</v>
      </c>
      <c r="E384">
        <v>20</v>
      </c>
      <c r="F384">
        <v>0.35499999999999998</v>
      </c>
      <c r="G384">
        <v>-20.5</v>
      </c>
      <c r="H384">
        <v>-9.0299999999999994</v>
      </c>
      <c r="I384">
        <v>8</v>
      </c>
      <c r="J384">
        <v>8</v>
      </c>
      <c r="K384">
        <v>6</v>
      </c>
      <c r="L384">
        <v>5</v>
      </c>
      <c r="M384">
        <v>4</v>
      </c>
      <c r="N384">
        <v>14</v>
      </c>
      <c r="O384">
        <v>2360</v>
      </c>
      <c r="P384">
        <v>2694</v>
      </c>
      <c r="R384">
        <v>78.099999999999994</v>
      </c>
      <c r="S384">
        <v>97</v>
      </c>
      <c r="T384">
        <v>0.255</v>
      </c>
      <c r="U384">
        <v>0.57599999999999996</v>
      </c>
      <c r="V384">
        <v>0.50600000000000001</v>
      </c>
      <c r="W384">
        <v>46.2</v>
      </c>
      <c r="X384">
        <v>56</v>
      </c>
      <c r="Y384">
        <v>9.6</v>
      </c>
      <c r="Z384">
        <v>7.9</v>
      </c>
      <c r="AA384">
        <v>0.48099999999999998</v>
      </c>
      <c r="AB384">
        <v>17</v>
      </c>
      <c r="AC384">
        <v>28.2</v>
      </c>
      <c r="AD384">
        <v>0.17299999999999999</v>
      </c>
    </row>
    <row r="385" spans="1:30" x14ac:dyDescent="0.25">
      <c r="A385">
        <v>274</v>
      </c>
      <c r="B385" t="s">
        <v>396</v>
      </c>
      <c r="C385">
        <v>33</v>
      </c>
      <c r="D385">
        <v>18</v>
      </c>
      <c r="E385">
        <v>15</v>
      </c>
      <c r="F385">
        <v>0.54500000000000004</v>
      </c>
      <c r="G385">
        <v>-1.45</v>
      </c>
      <c r="H385">
        <v>-3.83</v>
      </c>
      <c r="I385">
        <v>6</v>
      </c>
      <c r="J385">
        <v>10</v>
      </c>
      <c r="K385">
        <v>12</v>
      </c>
      <c r="L385">
        <v>6</v>
      </c>
      <c r="M385">
        <v>4</v>
      </c>
      <c r="N385">
        <v>8</v>
      </c>
      <c r="O385">
        <v>2420</v>
      </c>
      <c r="P385">
        <v>2283</v>
      </c>
      <c r="R385">
        <v>69.7</v>
      </c>
      <c r="S385">
        <v>104.4</v>
      </c>
      <c r="T385">
        <v>0.34300000000000003</v>
      </c>
      <c r="U385">
        <v>0.33</v>
      </c>
      <c r="V385">
        <v>0.53500000000000003</v>
      </c>
      <c r="W385">
        <v>52.3</v>
      </c>
      <c r="X385">
        <v>44.8</v>
      </c>
      <c r="Y385">
        <v>6.1</v>
      </c>
      <c r="Z385">
        <v>9.1999999999999993</v>
      </c>
      <c r="AA385">
        <v>0.499</v>
      </c>
      <c r="AB385">
        <v>15.1</v>
      </c>
      <c r="AC385">
        <v>29.5</v>
      </c>
      <c r="AD385">
        <v>0.246</v>
      </c>
    </row>
    <row r="386" spans="1:30" x14ac:dyDescent="0.25">
      <c r="A386">
        <v>275</v>
      </c>
      <c r="B386" t="s">
        <v>680</v>
      </c>
      <c r="C386">
        <v>34</v>
      </c>
      <c r="D386">
        <v>20</v>
      </c>
      <c r="E386">
        <v>14</v>
      </c>
      <c r="F386">
        <v>0.58799999999999997</v>
      </c>
      <c r="G386">
        <v>10.32</v>
      </c>
      <c r="H386">
        <v>8.41</v>
      </c>
      <c r="I386">
        <v>9</v>
      </c>
      <c r="J386">
        <v>9</v>
      </c>
      <c r="K386">
        <v>11</v>
      </c>
      <c r="L386">
        <v>4</v>
      </c>
      <c r="M386">
        <v>3</v>
      </c>
      <c r="N386">
        <v>8</v>
      </c>
      <c r="O386">
        <v>2508</v>
      </c>
      <c r="P386">
        <v>2443</v>
      </c>
      <c r="R386">
        <v>70.099999999999994</v>
      </c>
      <c r="S386">
        <v>104.1</v>
      </c>
      <c r="T386">
        <v>0.34499999999999997</v>
      </c>
      <c r="U386">
        <v>0.36699999999999999</v>
      </c>
      <c r="V386">
        <v>0.53300000000000003</v>
      </c>
      <c r="W386">
        <v>50.1</v>
      </c>
      <c r="X386">
        <v>51.7</v>
      </c>
      <c r="Y386">
        <v>9.8000000000000007</v>
      </c>
      <c r="Z386">
        <v>11.2</v>
      </c>
      <c r="AA386">
        <v>0.499</v>
      </c>
      <c r="AB386">
        <v>15.2</v>
      </c>
      <c r="AC386">
        <v>29.6</v>
      </c>
      <c r="AD386">
        <v>0.24299999999999999</v>
      </c>
    </row>
    <row r="387" spans="1:30" x14ac:dyDescent="0.25">
      <c r="A387">
        <v>276</v>
      </c>
      <c r="B387" t="s">
        <v>398</v>
      </c>
      <c r="C387">
        <v>33</v>
      </c>
      <c r="D387">
        <v>17</v>
      </c>
      <c r="E387">
        <v>16</v>
      </c>
      <c r="F387">
        <v>0.51500000000000001</v>
      </c>
      <c r="G387">
        <v>-7.87</v>
      </c>
      <c r="H387">
        <v>-6.45</v>
      </c>
      <c r="I387">
        <v>11</v>
      </c>
      <c r="J387">
        <v>7</v>
      </c>
      <c r="K387">
        <v>7</v>
      </c>
      <c r="L387">
        <v>7</v>
      </c>
      <c r="M387">
        <v>8</v>
      </c>
      <c r="N387">
        <v>7</v>
      </c>
      <c r="O387">
        <v>2131</v>
      </c>
      <c r="P387">
        <v>2178</v>
      </c>
      <c r="R387">
        <v>61.4</v>
      </c>
      <c r="S387">
        <v>103.2</v>
      </c>
      <c r="T387">
        <v>0.247</v>
      </c>
      <c r="U387">
        <v>0.47799999999999998</v>
      </c>
      <c r="V387">
        <v>0.53600000000000003</v>
      </c>
      <c r="W387">
        <v>46.8</v>
      </c>
      <c r="X387">
        <v>53.5</v>
      </c>
      <c r="Y387">
        <v>9.1999999999999993</v>
      </c>
      <c r="Z387">
        <v>8.3000000000000007</v>
      </c>
      <c r="AA387">
        <v>0.51500000000000001</v>
      </c>
      <c r="AB387">
        <v>13.9</v>
      </c>
      <c r="AC387">
        <v>23.2</v>
      </c>
      <c r="AD387">
        <v>0.16800000000000001</v>
      </c>
    </row>
    <row r="388" spans="1:30" x14ac:dyDescent="0.25">
      <c r="A388">
        <v>277</v>
      </c>
      <c r="B388" t="s">
        <v>399</v>
      </c>
      <c r="C388">
        <v>34</v>
      </c>
      <c r="D388">
        <v>17</v>
      </c>
      <c r="E388">
        <v>17</v>
      </c>
      <c r="F388">
        <v>0.5</v>
      </c>
      <c r="G388">
        <v>-4.46</v>
      </c>
      <c r="H388">
        <v>-2.71</v>
      </c>
      <c r="I388">
        <v>8</v>
      </c>
      <c r="J388">
        <v>10</v>
      </c>
      <c r="K388">
        <v>13</v>
      </c>
      <c r="L388">
        <v>6</v>
      </c>
      <c r="M388">
        <v>3</v>
      </c>
      <c r="N388">
        <v>10</v>
      </c>
      <c r="O388">
        <v>2478</v>
      </c>
      <c r="P388">
        <v>2465</v>
      </c>
      <c r="R388">
        <v>68.900000000000006</v>
      </c>
      <c r="S388">
        <v>104.6</v>
      </c>
      <c r="T388">
        <v>0.35499999999999998</v>
      </c>
      <c r="U388">
        <v>0.40400000000000003</v>
      </c>
      <c r="V388">
        <v>0.56299999999999994</v>
      </c>
      <c r="W388">
        <v>47.6</v>
      </c>
      <c r="X388">
        <v>54.3</v>
      </c>
      <c r="Y388">
        <v>8.5</v>
      </c>
      <c r="Z388">
        <v>11.5</v>
      </c>
      <c r="AA388">
        <v>0.53600000000000003</v>
      </c>
      <c r="AB388">
        <v>17.2</v>
      </c>
      <c r="AC388">
        <v>25.6</v>
      </c>
      <c r="AD388">
        <v>0.24399999999999999</v>
      </c>
    </row>
    <row r="389" spans="1:30" x14ac:dyDescent="0.25">
      <c r="A389">
        <v>278</v>
      </c>
      <c r="B389" t="s">
        <v>400</v>
      </c>
      <c r="C389">
        <v>34</v>
      </c>
      <c r="D389">
        <v>8</v>
      </c>
      <c r="E389">
        <v>26</v>
      </c>
      <c r="F389">
        <v>0.23499999999999999</v>
      </c>
      <c r="G389">
        <v>-16.84</v>
      </c>
      <c r="H389">
        <v>-8.2799999999999994</v>
      </c>
      <c r="I389">
        <v>5</v>
      </c>
      <c r="J389">
        <v>11</v>
      </c>
      <c r="K389">
        <v>5</v>
      </c>
      <c r="L389">
        <v>6</v>
      </c>
      <c r="M389">
        <v>2</v>
      </c>
      <c r="N389">
        <v>19</v>
      </c>
      <c r="O389">
        <v>2388</v>
      </c>
      <c r="P389">
        <v>2593</v>
      </c>
      <c r="R389">
        <v>69.2</v>
      </c>
      <c r="S389">
        <v>100.3</v>
      </c>
      <c r="T389">
        <v>0.40899999999999997</v>
      </c>
      <c r="U389">
        <v>0.307</v>
      </c>
      <c r="V389">
        <v>0.52900000000000003</v>
      </c>
      <c r="W389">
        <v>50.6</v>
      </c>
      <c r="X389">
        <v>47.6</v>
      </c>
      <c r="Y389">
        <v>7</v>
      </c>
      <c r="Z389">
        <v>5.4</v>
      </c>
      <c r="AA389">
        <v>0.48</v>
      </c>
      <c r="AB389">
        <v>17.899999999999999</v>
      </c>
      <c r="AC389">
        <v>32.200000000000003</v>
      </c>
      <c r="AD389">
        <v>0.30299999999999999</v>
      </c>
    </row>
    <row r="390" spans="1:30" x14ac:dyDescent="0.25">
      <c r="A390">
        <v>279</v>
      </c>
      <c r="B390" t="s">
        <v>401</v>
      </c>
      <c r="C390">
        <v>32</v>
      </c>
      <c r="D390">
        <v>6</v>
      </c>
      <c r="E390">
        <v>26</v>
      </c>
      <c r="F390">
        <v>0.188</v>
      </c>
      <c r="G390">
        <v>-15.29</v>
      </c>
      <c r="H390">
        <v>-4.26</v>
      </c>
      <c r="I390">
        <v>1</v>
      </c>
      <c r="J390">
        <v>16</v>
      </c>
      <c r="K390">
        <v>5</v>
      </c>
      <c r="L390">
        <v>9</v>
      </c>
      <c r="M390">
        <v>1</v>
      </c>
      <c r="N390">
        <v>15</v>
      </c>
      <c r="O390">
        <v>2169</v>
      </c>
      <c r="P390">
        <v>2395</v>
      </c>
      <c r="R390">
        <v>69.400000000000006</v>
      </c>
      <c r="S390">
        <v>96.9</v>
      </c>
      <c r="T390">
        <v>0.26200000000000001</v>
      </c>
      <c r="U390">
        <v>0.437</v>
      </c>
      <c r="V390">
        <v>0.51500000000000001</v>
      </c>
      <c r="W390">
        <v>46.7</v>
      </c>
      <c r="X390">
        <v>56</v>
      </c>
      <c r="Y390">
        <v>9.1999999999999993</v>
      </c>
      <c r="Z390">
        <v>8.1</v>
      </c>
      <c r="AA390">
        <v>0.48499999999999999</v>
      </c>
      <c r="AB390">
        <v>17.3</v>
      </c>
      <c r="AC390">
        <v>26.2</v>
      </c>
      <c r="AD390">
        <v>0.187</v>
      </c>
    </row>
    <row r="391" spans="1:30" x14ac:dyDescent="0.25">
      <c r="A391">
        <v>280</v>
      </c>
      <c r="B391" t="s">
        <v>402</v>
      </c>
      <c r="C391">
        <v>32</v>
      </c>
      <c r="D391">
        <v>16</v>
      </c>
      <c r="E391">
        <v>16</v>
      </c>
      <c r="F391">
        <v>0.5</v>
      </c>
      <c r="G391">
        <v>8.34</v>
      </c>
      <c r="H391">
        <v>9.6300000000000008</v>
      </c>
      <c r="I391">
        <v>11</v>
      </c>
      <c r="J391">
        <v>7</v>
      </c>
      <c r="K391">
        <v>11</v>
      </c>
      <c r="L391">
        <v>6</v>
      </c>
      <c r="M391">
        <v>4</v>
      </c>
      <c r="N391">
        <v>8</v>
      </c>
      <c r="O391">
        <v>2327</v>
      </c>
      <c r="P391">
        <v>2316</v>
      </c>
      <c r="R391">
        <v>71.2</v>
      </c>
      <c r="S391">
        <v>101.7</v>
      </c>
      <c r="T391">
        <v>0.36399999999999999</v>
      </c>
      <c r="U391">
        <v>0.34699999999999998</v>
      </c>
      <c r="V391">
        <v>0.52</v>
      </c>
      <c r="W391">
        <v>49.9</v>
      </c>
      <c r="X391">
        <v>51.2</v>
      </c>
      <c r="Y391">
        <v>8.8000000000000007</v>
      </c>
      <c r="Z391">
        <v>12.7</v>
      </c>
      <c r="AA391">
        <v>0.48599999999999999</v>
      </c>
      <c r="AB391">
        <v>16.2</v>
      </c>
      <c r="AC391">
        <v>32</v>
      </c>
      <c r="AD391">
        <v>0.248</v>
      </c>
    </row>
    <row r="392" spans="1:30" x14ac:dyDescent="0.25">
      <c r="C392" t="s">
        <v>109</v>
      </c>
      <c r="I392" t="s">
        <v>110</v>
      </c>
      <c r="K392" t="s">
        <v>2</v>
      </c>
      <c r="M392" t="s">
        <v>3</v>
      </c>
      <c r="O392" t="s">
        <v>111</v>
      </c>
      <c r="R392" t="s">
        <v>494</v>
      </c>
    </row>
    <row r="393" spans="1:30" x14ac:dyDescent="0.25">
      <c r="A393" t="s">
        <v>55</v>
      </c>
      <c r="B393" t="s">
        <v>113</v>
      </c>
      <c r="C393" t="s">
        <v>51</v>
      </c>
      <c r="D393" t="s">
        <v>1</v>
      </c>
      <c r="E393" t="s">
        <v>0</v>
      </c>
      <c r="F393" t="s">
        <v>114</v>
      </c>
      <c r="G393" t="s">
        <v>70</v>
      </c>
      <c r="H393" t="s">
        <v>115</v>
      </c>
      <c r="I393" t="s">
        <v>1</v>
      </c>
      <c r="J393" t="s">
        <v>0</v>
      </c>
      <c r="K393" t="s">
        <v>1</v>
      </c>
      <c r="L393" t="s">
        <v>0</v>
      </c>
      <c r="M393" t="s">
        <v>1</v>
      </c>
      <c r="N393" t="s">
        <v>0</v>
      </c>
      <c r="O393" t="s">
        <v>116</v>
      </c>
      <c r="P393" t="s">
        <v>117</v>
      </c>
      <c r="R393" t="s">
        <v>84</v>
      </c>
      <c r="S393" t="s">
        <v>66</v>
      </c>
      <c r="T393" t="s">
        <v>59</v>
      </c>
      <c r="U393" t="s">
        <v>58</v>
      </c>
      <c r="V393" t="s">
        <v>57</v>
      </c>
      <c r="W393" t="s">
        <v>61</v>
      </c>
      <c r="X393" t="s">
        <v>62</v>
      </c>
      <c r="Y393" t="s">
        <v>63</v>
      </c>
      <c r="Z393" t="s">
        <v>64</v>
      </c>
      <c r="AA393" t="s">
        <v>495</v>
      </c>
      <c r="AB393" t="s">
        <v>65</v>
      </c>
      <c r="AC393" t="s">
        <v>60</v>
      </c>
      <c r="AD393" t="s">
        <v>496</v>
      </c>
    </row>
    <row r="394" spans="1:30" x14ac:dyDescent="0.25">
      <c r="A394">
        <v>281</v>
      </c>
      <c r="B394" t="s">
        <v>403</v>
      </c>
      <c r="C394">
        <v>33</v>
      </c>
      <c r="D394">
        <v>24</v>
      </c>
      <c r="E394">
        <v>9</v>
      </c>
      <c r="F394">
        <v>0.72699999999999998</v>
      </c>
      <c r="G394">
        <v>5.92</v>
      </c>
      <c r="H394">
        <v>-4.74</v>
      </c>
      <c r="I394">
        <v>14</v>
      </c>
      <c r="J394">
        <v>2</v>
      </c>
      <c r="K394">
        <v>14</v>
      </c>
      <c r="L394">
        <v>1</v>
      </c>
      <c r="M394">
        <v>7</v>
      </c>
      <c r="N394">
        <v>6</v>
      </c>
      <c r="O394">
        <v>2789</v>
      </c>
      <c r="P394">
        <v>2425</v>
      </c>
      <c r="R394">
        <v>72.8</v>
      </c>
      <c r="S394">
        <v>116.1</v>
      </c>
      <c r="T394">
        <v>0.32300000000000001</v>
      </c>
      <c r="U394">
        <v>0.40799999999999997</v>
      </c>
      <c r="V394">
        <v>0.61499999999999999</v>
      </c>
      <c r="W394">
        <v>53.3</v>
      </c>
      <c r="X394">
        <v>49.7</v>
      </c>
      <c r="Y394">
        <v>8.4</v>
      </c>
      <c r="Z394">
        <v>6</v>
      </c>
      <c r="AA394">
        <v>0.58399999999999996</v>
      </c>
      <c r="AB394">
        <v>14.6</v>
      </c>
      <c r="AC394">
        <v>23.7</v>
      </c>
      <c r="AD394">
        <v>0.251</v>
      </c>
    </row>
    <row r="395" spans="1:30" x14ac:dyDescent="0.25">
      <c r="A395">
        <v>282</v>
      </c>
      <c r="B395" t="s">
        <v>404</v>
      </c>
      <c r="C395">
        <v>30</v>
      </c>
      <c r="D395">
        <v>13</v>
      </c>
      <c r="E395">
        <v>17</v>
      </c>
      <c r="F395">
        <v>0.433</v>
      </c>
      <c r="G395">
        <v>-5.5</v>
      </c>
      <c r="H395">
        <v>-3.04</v>
      </c>
      <c r="I395">
        <v>7</v>
      </c>
      <c r="J395">
        <v>9</v>
      </c>
      <c r="K395">
        <v>8</v>
      </c>
      <c r="L395">
        <v>6</v>
      </c>
      <c r="M395">
        <v>4</v>
      </c>
      <c r="N395">
        <v>8</v>
      </c>
      <c r="O395">
        <v>2118</v>
      </c>
      <c r="P395">
        <v>2136</v>
      </c>
      <c r="R395">
        <v>68.099999999999994</v>
      </c>
      <c r="S395">
        <v>103.3</v>
      </c>
      <c r="T395">
        <v>0.35199999999999998</v>
      </c>
      <c r="U395">
        <v>0.4</v>
      </c>
      <c r="V395">
        <v>0.54600000000000004</v>
      </c>
      <c r="W395">
        <v>47.9</v>
      </c>
      <c r="X395">
        <v>52.4</v>
      </c>
      <c r="Y395">
        <v>8</v>
      </c>
      <c r="Z395">
        <v>6.4</v>
      </c>
      <c r="AA395">
        <v>0.50700000000000001</v>
      </c>
      <c r="AB395">
        <v>14.3</v>
      </c>
      <c r="AC395">
        <v>22</v>
      </c>
      <c r="AD395">
        <v>0.26</v>
      </c>
    </row>
    <row r="396" spans="1:30" x14ac:dyDescent="0.25">
      <c r="A396">
        <v>283</v>
      </c>
      <c r="B396" t="s">
        <v>405</v>
      </c>
      <c r="C396">
        <v>35</v>
      </c>
      <c r="D396">
        <v>22</v>
      </c>
      <c r="E396">
        <v>13</v>
      </c>
      <c r="F396">
        <v>0.629</v>
      </c>
      <c r="G396">
        <v>5.67</v>
      </c>
      <c r="H396">
        <v>1.32</v>
      </c>
      <c r="I396">
        <v>8</v>
      </c>
      <c r="J396">
        <v>10</v>
      </c>
      <c r="K396">
        <v>17</v>
      </c>
      <c r="L396">
        <v>5</v>
      </c>
      <c r="M396">
        <v>4</v>
      </c>
      <c r="N396">
        <v>6</v>
      </c>
      <c r="O396">
        <v>2516</v>
      </c>
      <c r="P396">
        <v>2327</v>
      </c>
      <c r="R396">
        <v>69.2</v>
      </c>
      <c r="S396">
        <v>101.7</v>
      </c>
      <c r="T396">
        <v>0.498</v>
      </c>
      <c r="U396">
        <v>0.38</v>
      </c>
      <c r="V396">
        <v>0.52500000000000002</v>
      </c>
      <c r="W396">
        <v>54.8</v>
      </c>
      <c r="X396">
        <v>58</v>
      </c>
      <c r="Y396">
        <v>11.7</v>
      </c>
      <c r="Z396">
        <v>10</v>
      </c>
      <c r="AA396">
        <v>0.48899999999999999</v>
      </c>
      <c r="AB396">
        <v>18.8</v>
      </c>
      <c r="AC396">
        <v>36.299999999999997</v>
      </c>
      <c r="AD396">
        <v>0.32200000000000001</v>
      </c>
    </row>
    <row r="397" spans="1:30" x14ac:dyDescent="0.25">
      <c r="A397">
        <v>284</v>
      </c>
      <c r="B397" t="s">
        <v>406</v>
      </c>
      <c r="C397">
        <v>31</v>
      </c>
      <c r="D397">
        <v>10</v>
      </c>
      <c r="E397">
        <v>21</v>
      </c>
      <c r="F397">
        <v>0.32300000000000001</v>
      </c>
      <c r="G397">
        <v>-11.3</v>
      </c>
      <c r="H397">
        <v>-4.37</v>
      </c>
      <c r="I397">
        <v>5</v>
      </c>
      <c r="J397">
        <v>13</v>
      </c>
      <c r="K397">
        <v>6</v>
      </c>
      <c r="L397">
        <v>8</v>
      </c>
      <c r="M397">
        <v>2</v>
      </c>
      <c r="N397">
        <v>13</v>
      </c>
      <c r="O397">
        <v>2216</v>
      </c>
      <c r="P397">
        <v>2378</v>
      </c>
      <c r="R397">
        <v>70.2</v>
      </c>
      <c r="S397">
        <v>99.8</v>
      </c>
      <c r="T397">
        <v>0.28699999999999998</v>
      </c>
      <c r="U397">
        <v>0.39700000000000002</v>
      </c>
      <c r="V397">
        <v>0.53900000000000003</v>
      </c>
      <c r="W397">
        <v>48.8</v>
      </c>
      <c r="X397">
        <v>50.5</v>
      </c>
      <c r="Y397">
        <v>8.1999999999999993</v>
      </c>
      <c r="Z397">
        <v>6.9</v>
      </c>
      <c r="AA397">
        <v>0.51400000000000001</v>
      </c>
      <c r="AB397">
        <v>17.899999999999999</v>
      </c>
      <c r="AC397">
        <v>25.7</v>
      </c>
      <c r="AD397">
        <v>0.19800000000000001</v>
      </c>
    </row>
    <row r="398" spans="1:30" x14ac:dyDescent="0.25">
      <c r="A398">
        <v>285</v>
      </c>
      <c r="B398" t="s">
        <v>407</v>
      </c>
      <c r="C398">
        <v>33</v>
      </c>
      <c r="D398">
        <v>17</v>
      </c>
      <c r="E398">
        <v>16</v>
      </c>
      <c r="F398">
        <v>0.51500000000000001</v>
      </c>
      <c r="G398">
        <v>-7.59</v>
      </c>
      <c r="H398">
        <v>-6.3</v>
      </c>
      <c r="I398">
        <v>12</v>
      </c>
      <c r="J398">
        <v>6</v>
      </c>
      <c r="K398">
        <v>9</v>
      </c>
      <c r="L398">
        <v>5</v>
      </c>
      <c r="M398">
        <v>7</v>
      </c>
      <c r="N398">
        <v>9</v>
      </c>
      <c r="O398">
        <v>2224</v>
      </c>
      <c r="P398">
        <v>2228</v>
      </c>
      <c r="R398">
        <v>67.599999999999994</v>
      </c>
      <c r="S398">
        <v>99.6</v>
      </c>
      <c r="T398">
        <v>0.36899999999999999</v>
      </c>
      <c r="U398">
        <v>0.40100000000000002</v>
      </c>
      <c r="V398">
        <v>0.54500000000000004</v>
      </c>
      <c r="W398">
        <v>52.2</v>
      </c>
      <c r="X398">
        <v>59.1</v>
      </c>
      <c r="Y398">
        <v>9.6</v>
      </c>
      <c r="Z398">
        <v>7.1</v>
      </c>
      <c r="AA398">
        <v>0.50900000000000001</v>
      </c>
      <c r="AB398">
        <v>20.8</v>
      </c>
      <c r="AC398">
        <v>32.5</v>
      </c>
      <c r="AD398">
        <v>0.26500000000000001</v>
      </c>
    </row>
    <row r="399" spans="1:30" x14ac:dyDescent="0.25">
      <c r="A399">
        <v>286</v>
      </c>
      <c r="B399" t="s">
        <v>408</v>
      </c>
      <c r="C399">
        <v>33</v>
      </c>
      <c r="D399">
        <v>16</v>
      </c>
      <c r="E399">
        <v>17</v>
      </c>
      <c r="F399">
        <v>0.48499999999999999</v>
      </c>
      <c r="G399">
        <v>8.25</v>
      </c>
      <c r="H399">
        <v>4.9800000000000004</v>
      </c>
      <c r="I399">
        <v>8</v>
      </c>
      <c r="J399">
        <v>10</v>
      </c>
      <c r="K399">
        <v>12</v>
      </c>
      <c r="L399">
        <v>5</v>
      </c>
      <c r="M399">
        <v>2</v>
      </c>
      <c r="N399">
        <v>9</v>
      </c>
      <c r="O399">
        <v>2518</v>
      </c>
      <c r="P399">
        <v>2410</v>
      </c>
      <c r="R399">
        <v>71</v>
      </c>
      <c r="S399">
        <v>105.8</v>
      </c>
      <c r="T399">
        <v>0.27600000000000002</v>
      </c>
      <c r="U399">
        <v>0.36</v>
      </c>
      <c r="V399">
        <v>0.54600000000000004</v>
      </c>
      <c r="W399">
        <v>48.7</v>
      </c>
      <c r="X399">
        <v>57.2</v>
      </c>
      <c r="Y399">
        <v>8.5</v>
      </c>
      <c r="Z399">
        <v>9.4</v>
      </c>
      <c r="AA399">
        <v>0.52800000000000002</v>
      </c>
      <c r="AB399">
        <v>14.5</v>
      </c>
      <c r="AC399">
        <v>26.9</v>
      </c>
      <c r="AD399">
        <v>0.17799999999999999</v>
      </c>
    </row>
    <row r="400" spans="1:30" x14ac:dyDescent="0.25">
      <c r="A400">
        <v>287</v>
      </c>
      <c r="B400" t="s">
        <v>409</v>
      </c>
      <c r="C400">
        <v>31</v>
      </c>
      <c r="D400">
        <v>10</v>
      </c>
      <c r="E400">
        <v>21</v>
      </c>
      <c r="F400">
        <v>0.32300000000000001</v>
      </c>
      <c r="G400">
        <v>-14.45</v>
      </c>
      <c r="H400">
        <v>-5.04</v>
      </c>
      <c r="I400">
        <v>6</v>
      </c>
      <c r="J400">
        <v>12</v>
      </c>
      <c r="K400">
        <v>7</v>
      </c>
      <c r="L400">
        <v>8</v>
      </c>
      <c r="M400">
        <v>2</v>
      </c>
      <c r="N400">
        <v>11</v>
      </c>
      <c r="O400">
        <v>2265</v>
      </c>
      <c r="P400">
        <v>2520</v>
      </c>
      <c r="R400">
        <v>71.900000000000006</v>
      </c>
      <c r="S400">
        <v>98.4</v>
      </c>
      <c r="T400">
        <v>0.35699999999999998</v>
      </c>
      <c r="U400">
        <v>0.35</v>
      </c>
      <c r="V400">
        <v>0.51</v>
      </c>
      <c r="W400">
        <v>48.2</v>
      </c>
      <c r="X400">
        <v>48.1</v>
      </c>
      <c r="Y400">
        <v>8.6</v>
      </c>
      <c r="Z400">
        <v>6.1</v>
      </c>
      <c r="AA400">
        <v>0.47099999999999997</v>
      </c>
      <c r="AB400">
        <v>16.5</v>
      </c>
      <c r="AC400">
        <v>28.7</v>
      </c>
      <c r="AD400">
        <v>0.251</v>
      </c>
    </row>
    <row r="401" spans="1:30" x14ac:dyDescent="0.25">
      <c r="A401">
        <v>288</v>
      </c>
      <c r="B401" t="s">
        <v>410</v>
      </c>
      <c r="C401">
        <v>32</v>
      </c>
      <c r="D401">
        <v>17</v>
      </c>
      <c r="E401">
        <v>15</v>
      </c>
      <c r="F401">
        <v>0.53100000000000003</v>
      </c>
      <c r="G401">
        <v>1.43</v>
      </c>
      <c r="H401">
        <v>-0.14000000000000001</v>
      </c>
      <c r="I401">
        <v>10</v>
      </c>
      <c r="J401">
        <v>8</v>
      </c>
      <c r="K401">
        <v>9</v>
      </c>
      <c r="L401">
        <v>6</v>
      </c>
      <c r="M401">
        <v>7</v>
      </c>
      <c r="N401">
        <v>7</v>
      </c>
      <c r="O401">
        <v>2194</v>
      </c>
      <c r="P401">
        <v>2144</v>
      </c>
      <c r="R401">
        <v>66.8</v>
      </c>
      <c r="S401">
        <v>102.7</v>
      </c>
      <c r="T401">
        <v>0.32</v>
      </c>
      <c r="U401">
        <v>0.33100000000000002</v>
      </c>
      <c r="V401">
        <v>0.55400000000000005</v>
      </c>
      <c r="W401">
        <v>50.8</v>
      </c>
      <c r="X401">
        <v>54.6</v>
      </c>
      <c r="Y401">
        <v>9.9</v>
      </c>
      <c r="Z401">
        <v>11.7</v>
      </c>
      <c r="AA401">
        <v>0.52800000000000002</v>
      </c>
      <c r="AB401">
        <v>18.399999999999999</v>
      </c>
      <c r="AC401">
        <v>28.6</v>
      </c>
      <c r="AD401">
        <v>0.219</v>
      </c>
    </row>
    <row r="402" spans="1:30" x14ac:dyDescent="0.25">
      <c r="A402">
        <v>289</v>
      </c>
      <c r="B402" t="s">
        <v>411</v>
      </c>
      <c r="C402">
        <v>32</v>
      </c>
      <c r="D402">
        <v>15</v>
      </c>
      <c r="E402">
        <v>17</v>
      </c>
      <c r="F402">
        <v>0.46899999999999997</v>
      </c>
      <c r="G402">
        <v>5.82</v>
      </c>
      <c r="H402">
        <v>4.13</v>
      </c>
      <c r="I402">
        <v>6</v>
      </c>
      <c r="J402">
        <v>12</v>
      </c>
      <c r="K402">
        <v>10</v>
      </c>
      <c r="L402">
        <v>8</v>
      </c>
      <c r="M402">
        <v>3</v>
      </c>
      <c r="N402">
        <v>7</v>
      </c>
      <c r="O402">
        <v>2303</v>
      </c>
      <c r="P402">
        <v>2249</v>
      </c>
      <c r="R402">
        <v>66.5</v>
      </c>
      <c r="S402">
        <v>108.2</v>
      </c>
      <c r="T402">
        <v>0.27800000000000002</v>
      </c>
      <c r="U402">
        <v>0.41</v>
      </c>
      <c r="V402">
        <v>0.54</v>
      </c>
      <c r="W402">
        <v>50.8</v>
      </c>
      <c r="X402">
        <v>52.9</v>
      </c>
      <c r="Y402">
        <v>8.9</v>
      </c>
      <c r="Z402">
        <v>11.3</v>
      </c>
      <c r="AA402">
        <v>0.51200000000000001</v>
      </c>
      <c r="AB402">
        <v>14.1</v>
      </c>
      <c r="AC402">
        <v>32.6</v>
      </c>
      <c r="AD402">
        <v>0.19900000000000001</v>
      </c>
    </row>
    <row r="403" spans="1:30" x14ac:dyDescent="0.25">
      <c r="A403">
        <v>290</v>
      </c>
      <c r="B403" t="s">
        <v>412</v>
      </c>
      <c r="C403">
        <v>33</v>
      </c>
      <c r="D403">
        <v>20</v>
      </c>
      <c r="E403">
        <v>13</v>
      </c>
      <c r="F403">
        <v>0.60599999999999998</v>
      </c>
      <c r="G403">
        <v>2.52</v>
      </c>
      <c r="H403">
        <v>-0.89</v>
      </c>
      <c r="I403">
        <v>11</v>
      </c>
      <c r="J403">
        <v>7</v>
      </c>
      <c r="K403">
        <v>11</v>
      </c>
      <c r="L403">
        <v>3</v>
      </c>
      <c r="M403">
        <v>7</v>
      </c>
      <c r="N403">
        <v>7</v>
      </c>
      <c r="O403">
        <v>2392</v>
      </c>
      <c r="P403">
        <v>2160</v>
      </c>
      <c r="R403">
        <v>67.400000000000006</v>
      </c>
      <c r="S403">
        <v>106.8</v>
      </c>
      <c r="T403">
        <v>0.254</v>
      </c>
      <c r="U403">
        <v>0.36899999999999999</v>
      </c>
      <c r="V403">
        <v>0.55400000000000005</v>
      </c>
      <c r="W403">
        <v>50.1</v>
      </c>
      <c r="X403">
        <v>61.6</v>
      </c>
      <c r="Y403">
        <v>11.3</v>
      </c>
      <c r="Z403">
        <v>11</v>
      </c>
      <c r="AA403">
        <v>0.53700000000000003</v>
      </c>
      <c r="AB403">
        <v>13.8</v>
      </c>
      <c r="AC403">
        <v>24.3</v>
      </c>
      <c r="AD403">
        <v>0.16600000000000001</v>
      </c>
    </row>
    <row r="404" spans="1:30" x14ac:dyDescent="0.25">
      <c r="A404">
        <v>291</v>
      </c>
      <c r="B404" t="s">
        <v>413</v>
      </c>
      <c r="C404">
        <v>34</v>
      </c>
      <c r="D404">
        <v>17</v>
      </c>
      <c r="E404">
        <v>17</v>
      </c>
      <c r="F404">
        <v>0.5</v>
      </c>
      <c r="G404">
        <v>-8.8800000000000008</v>
      </c>
      <c r="H404">
        <v>-6.19</v>
      </c>
      <c r="I404">
        <v>9</v>
      </c>
      <c r="J404">
        <v>11</v>
      </c>
      <c r="K404">
        <v>11</v>
      </c>
      <c r="L404">
        <v>4</v>
      </c>
      <c r="M404">
        <v>4</v>
      </c>
      <c r="N404">
        <v>12</v>
      </c>
      <c r="O404">
        <v>2573</v>
      </c>
      <c r="P404">
        <v>2566</v>
      </c>
      <c r="R404">
        <v>73.5</v>
      </c>
      <c r="S404">
        <v>101.5</v>
      </c>
      <c r="T404">
        <v>0.379</v>
      </c>
      <c r="U404">
        <v>0.4</v>
      </c>
      <c r="V404">
        <v>0.54600000000000004</v>
      </c>
      <c r="W404">
        <v>50.2</v>
      </c>
      <c r="X404">
        <v>48.4</v>
      </c>
      <c r="Y404">
        <v>7.9</v>
      </c>
      <c r="Z404">
        <v>9.1</v>
      </c>
      <c r="AA404">
        <v>0.50900000000000001</v>
      </c>
      <c r="AB404">
        <v>16.5</v>
      </c>
      <c r="AC404">
        <v>23.2</v>
      </c>
      <c r="AD404">
        <v>0.27</v>
      </c>
    </row>
    <row r="405" spans="1:30" x14ac:dyDescent="0.25">
      <c r="A405">
        <v>292</v>
      </c>
      <c r="B405" t="s">
        <v>414</v>
      </c>
      <c r="C405">
        <v>32</v>
      </c>
      <c r="D405">
        <v>7</v>
      </c>
      <c r="E405">
        <v>25</v>
      </c>
      <c r="F405">
        <v>0.219</v>
      </c>
      <c r="G405">
        <v>-16.8</v>
      </c>
      <c r="H405">
        <v>-7.38</v>
      </c>
      <c r="I405">
        <v>6</v>
      </c>
      <c r="J405">
        <v>12</v>
      </c>
      <c r="K405">
        <v>6</v>
      </c>
      <c r="L405">
        <v>5</v>
      </c>
      <c r="M405">
        <v>1</v>
      </c>
      <c r="N405">
        <v>18</v>
      </c>
      <c r="O405">
        <v>2077</v>
      </c>
      <c r="P405">
        <v>2360</v>
      </c>
      <c r="R405">
        <v>68.400000000000006</v>
      </c>
      <c r="S405">
        <v>94.6</v>
      </c>
      <c r="T405">
        <v>0.34399999999999997</v>
      </c>
      <c r="U405">
        <v>0.318</v>
      </c>
      <c r="V405">
        <v>0.52200000000000002</v>
      </c>
      <c r="W405">
        <v>47.9</v>
      </c>
      <c r="X405">
        <v>49.5</v>
      </c>
      <c r="Y405">
        <v>9.8000000000000007</v>
      </c>
      <c r="Z405">
        <v>8.1</v>
      </c>
      <c r="AA405">
        <v>0.49199999999999999</v>
      </c>
      <c r="AB405">
        <v>20.399999999999999</v>
      </c>
      <c r="AC405">
        <v>29.4</v>
      </c>
      <c r="AD405">
        <v>0.23</v>
      </c>
    </row>
    <row r="406" spans="1:30" x14ac:dyDescent="0.25">
      <c r="A406">
        <v>293</v>
      </c>
      <c r="B406" t="s">
        <v>415</v>
      </c>
      <c r="C406">
        <v>34</v>
      </c>
      <c r="D406">
        <v>18</v>
      </c>
      <c r="E406">
        <v>16</v>
      </c>
      <c r="F406">
        <v>0.52900000000000003</v>
      </c>
      <c r="G406">
        <v>3.35</v>
      </c>
      <c r="H406">
        <v>0.27</v>
      </c>
      <c r="I406">
        <v>12</v>
      </c>
      <c r="J406">
        <v>6</v>
      </c>
      <c r="K406">
        <v>9</v>
      </c>
      <c r="L406">
        <v>5</v>
      </c>
      <c r="M406">
        <v>6</v>
      </c>
      <c r="N406">
        <v>7</v>
      </c>
      <c r="O406">
        <v>2250</v>
      </c>
      <c r="P406">
        <v>2145</v>
      </c>
      <c r="R406">
        <v>65.099999999999994</v>
      </c>
      <c r="S406">
        <v>99.8</v>
      </c>
      <c r="T406">
        <v>0.28199999999999997</v>
      </c>
      <c r="U406">
        <v>0.33200000000000002</v>
      </c>
      <c r="V406">
        <v>0.51800000000000002</v>
      </c>
      <c r="W406">
        <v>50.6</v>
      </c>
      <c r="X406">
        <v>50.8</v>
      </c>
      <c r="Y406">
        <v>8.8000000000000007</v>
      </c>
      <c r="Z406">
        <v>15.4</v>
      </c>
      <c r="AA406">
        <v>0.48299999999999998</v>
      </c>
      <c r="AB406">
        <v>16.2</v>
      </c>
      <c r="AC406">
        <v>28.9</v>
      </c>
      <c r="AD406">
        <v>0.20899999999999999</v>
      </c>
    </row>
    <row r="407" spans="1:30" x14ac:dyDescent="0.25">
      <c r="A407">
        <v>294</v>
      </c>
      <c r="B407" t="s">
        <v>416</v>
      </c>
      <c r="C407">
        <v>33</v>
      </c>
      <c r="D407">
        <v>17</v>
      </c>
      <c r="E407">
        <v>16</v>
      </c>
      <c r="F407">
        <v>0.51500000000000001</v>
      </c>
      <c r="G407">
        <v>-10.15</v>
      </c>
      <c r="H407">
        <v>-8.41</v>
      </c>
      <c r="I407">
        <v>9</v>
      </c>
      <c r="J407">
        <v>9</v>
      </c>
      <c r="K407">
        <v>11</v>
      </c>
      <c r="L407">
        <v>3</v>
      </c>
      <c r="M407">
        <v>6</v>
      </c>
      <c r="N407">
        <v>12</v>
      </c>
      <c r="O407">
        <v>2345</v>
      </c>
      <c r="P407">
        <v>2320</v>
      </c>
      <c r="R407">
        <v>70.599999999999994</v>
      </c>
      <c r="S407">
        <v>100.3</v>
      </c>
      <c r="T407">
        <v>0.29199999999999998</v>
      </c>
      <c r="U407">
        <v>0.40500000000000003</v>
      </c>
      <c r="V407">
        <v>0.51800000000000002</v>
      </c>
      <c r="W407">
        <v>49.1</v>
      </c>
      <c r="X407">
        <v>46</v>
      </c>
      <c r="Y407">
        <v>8.3000000000000007</v>
      </c>
      <c r="Z407">
        <v>10.6</v>
      </c>
      <c r="AA407">
        <v>0.49099999999999999</v>
      </c>
      <c r="AB407">
        <v>15.4</v>
      </c>
      <c r="AC407">
        <v>27.4</v>
      </c>
      <c r="AD407">
        <v>0.19800000000000001</v>
      </c>
    </row>
    <row r="408" spans="1:30" x14ac:dyDescent="0.25">
      <c r="A408">
        <v>295</v>
      </c>
      <c r="B408" t="s">
        <v>681</v>
      </c>
      <c r="C408">
        <v>34</v>
      </c>
      <c r="D408">
        <v>21</v>
      </c>
      <c r="E408">
        <v>13</v>
      </c>
      <c r="F408">
        <v>0.61799999999999999</v>
      </c>
      <c r="G408">
        <v>7.96</v>
      </c>
      <c r="H408">
        <v>5.58</v>
      </c>
      <c r="I408">
        <v>8</v>
      </c>
      <c r="J408">
        <v>10</v>
      </c>
      <c r="K408">
        <v>11</v>
      </c>
      <c r="L408">
        <v>4</v>
      </c>
      <c r="M408">
        <v>4</v>
      </c>
      <c r="N408">
        <v>7</v>
      </c>
      <c r="O408">
        <v>2623</v>
      </c>
      <c r="P408">
        <v>2542</v>
      </c>
      <c r="R408">
        <v>72.599999999999994</v>
      </c>
      <c r="S408">
        <v>105</v>
      </c>
      <c r="T408">
        <v>0.29499999999999998</v>
      </c>
      <c r="U408">
        <v>0.38500000000000001</v>
      </c>
      <c r="V408">
        <v>0.54800000000000004</v>
      </c>
      <c r="W408">
        <v>45.8</v>
      </c>
      <c r="X408">
        <v>50</v>
      </c>
      <c r="Y408">
        <v>12.1</v>
      </c>
      <c r="Z408">
        <v>9.8000000000000007</v>
      </c>
      <c r="AA408">
        <v>0.51800000000000002</v>
      </c>
      <c r="AB408">
        <v>13</v>
      </c>
      <c r="AC408">
        <v>21.4</v>
      </c>
      <c r="AD408">
        <v>0.21199999999999999</v>
      </c>
    </row>
    <row r="409" spans="1:30" x14ac:dyDescent="0.25">
      <c r="A409">
        <v>296</v>
      </c>
      <c r="B409" t="s">
        <v>418</v>
      </c>
      <c r="C409">
        <v>31</v>
      </c>
      <c r="D409">
        <v>15</v>
      </c>
      <c r="E409">
        <v>16</v>
      </c>
      <c r="F409">
        <v>0.48399999999999999</v>
      </c>
      <c r="G409">
        <v>6.05</v>
      </c>
      <c r="H409">
        <v>5.15</v>
      </c>
      <c r="I409">
        <v>8</v>
      </c>
      <c r="J409">
        <v>10</v>
      </c>
      <c r="K409">
        <v>10</v>
      </c>
      <c r="L409">
        <v>4</v>
      </c>
      <c r="M409">
        <v>4</v>
      </c>
      <c r="N409">
        <v>9</v>
      </c>
      <c r="O409">
        <v>2255</v>
      </c>
      <c r="P409">
        <v>2227</v>
      </c>
      <c r="R409">
        <v>71.8</v>
      </c>
      <c r="S409">
        <v>100.8</v>
      </c>
      <c r="T409">
        <v>0.36099999999999999</v>
      </c>
      <c r="U409">
        <v>0.36599999999999999</v>
      </c>
      <c r="V409">
        <v>0.54</v>
      </c>
      <c r="W409">
        <v>51.4</v>
      </c>
      <c r="X409">
        <v>48.5</v>
      </c>
      <c r="Y409">
        <v>8.4</v>
      </c>
      <c r="Z409">
        <v>10.7</v>
      </c>
      <c r="AA409">
        <v>0.51200000000000001</v>
      </c>
      <c r="AB409">
        <v>18.3</v>
      </c>
      <c r="AC409">
        <v>29.8</v>
      </c>
      <c r="AD409">
        <v>0.24199999999999999</v>
      </c>
    </row>
    <row r="410" spans="1:30" x14ac:dyDescent="0.25">
      <c r="A410">
        <v>297</v>
      </c>
      <c r="B410" t="s">
        <v>419</v>
      </c>
      <c r="C410">
        <v>30</v>
      </c>
      <c r="D410">
        <v>14</v>
      </c>
      <c r="E410">
        <v>16</v>
      </c>
      <c r="F410">
        <v>0.46700000000000003</v>
      </c>
      <c r="G410">
        <v>-10.99</v>
      </c>
      <c r="H410">
        <v>-5.91</v>
      </c>
      <c r="I410">
        <v>7</v>
      </c>
      <c r="J410">
        <v>11</v>
      </c>
      <c r="K410">
        <v>10</v>
      </c>
      <c r="L410">
        <v>6</v>
      </c>
      <c r="M410">
        <v>3</v>
      </c>
      <c r="N410">
        <v>9</v>
      </c>
      <c r="O410">
        <v>2105</v>
      </c>
      <c r="P410">
        <v>2161</v>
      </c>
      <c r="R410">
        <v>69.8</v>
      </c>
      <c r="S410">
        <v>99.7</v>
      </c>
      <c r="T410">
        <v>0.35799999999999998</v>
      </c>
      <c r="U410">
        <v>0.34699999999999998</v>
      </c>
      <c r="V410">
        <v>0.53</v>
      </c>
      <c r="W410">
        <v>49</v>
      </c>
      <c r="X410">
        <v>46.7</v>
      </c>
      <c r="Y410">
        <v>9.1</v>
      </c>
      <c r="Z410">
        <v>11.9</v>
      </c>
      <c r="AA410">
        <v>0.499</v>
      </c>
      <c r="AB410">
        <v>18.2</v>
      </c>
      <c r="AC410">
        <v>30.3</v>
      </c>
      <c r="AD410">
        <v>0.24399999999999999</v>
      </c>
    </row>
    <row r="411" spans="1:30" x14ac:dyDescent="0.25">
      <c r="A411">
        <v>298</v>
      </c>
      <c r="B411" t="s">
        <v>420</v>
      </c>
      <c r="C411">
        <v>31</v>
      </c>
      <c r="D411">
        <v>7</v>
      </c>
      <c r="E411">
        <v>24</v>
      </c>
      <c r="F411">
        <v>0.22600000000000001</v>
      </c>
      <c r="G411">
        <v>-14.99</v>
      </c>
      <c r="H411">
        <v>-3.44</v>
      </c>
      <c r="I411">
        <v>3</v>
      </c>
      <c r="J411">
        <v>13</v>
      </c>
      <c r="K411">
        <v>7</v>
      </c>
      <c r="L411">
        <v>8</v>
      </c>
      <c r="M411">
        <v>0</v>
      </c>
      <c r="N411">
        <v>16</v>
      </c>
      <c r="O411">
        <v>2151</v>
      </c>
      <c r="P411">
        <v>2429</v>
      </c>
      <c r="R411">
        <v>71.599999999999994</v>
      </c>
      <c r="S411">
        <v>96.5</v>
      </c>
      <c r="T411">
        <v>0.25600000000000001</v>
      </c>
      <c r="U411">
        <v>0.34899999999999998</v>
      </c>
      <c r="V411">
        <v>0.48899999999999999</v>
      </c>
      <c r="W411">
        <v>47.8</v>
      </c>
      <c r="X411">
        <v>52.6</v>
      </c>
      <c r="Y411">
        <v>9.4</v>
      </c>
      <c r="Z411">
        <v>8.5</v>
      </c>
      <c r="AA411">
        <v>0.45900000000000002</v>
      </c>
      <c r="AB411">
        <v>15.2</v>
      </c>
      <c r="AC411">
        <v>29</v>
      </c>
      <c r="AD411">
        <v>0.17699999999999999</v>
      </c>
    </row>
    <row r="412" spans="1:30" x14ac:dyDescent="0.25">
      <c r="A412">
        <v>299</v>
      </c>
      <c r="B412" t="s">
        <v>421</v>
      </c>
      <c r="C412">
        <v>33</v>
      </c>
      <c r="D412">
        <v>24</v>
      </c>
      <c r="E412">
        <v>9</v>
      </c>
      <c r="F412">
        <v>0.72699999999999998</v>
      </c>
      <c r="G412">
        <v>-2.09</v>
      </c>
      <c r="H412">
        <v>-6.46</v>
      </c>
      <c r="I412">
        <v>12</v>
      </c>
      <c r="J412">
        <v>4</v>
      </c>
      <c r="K412">
        <v>10</v>
      </c>
      <c r="L412">
        <v>4</v>
      </c>
      <c r="M412">
        <v>13</v>
      </c>
      <c r="N412">
        <v>4</v>
      </c>
      <c r="O412">
        <v>2364</v>
      </c>
      <c r="P412">
        <v>2188</v>
      </c>
      <c r="R412">
        <v>69.900000000000006</v>
      </c>
      <c r="S412">
        <v>101.4</v>
      </c>
      <c r="T412">
        <v>0.35899999999999999</v>
      </c>
      <c r="U412">
        <v>0.36899999999999999</v>
      </c>
      <c r="V412">
        <v>0.52100000000000002</v>
      </c>
      <c r="W412">
        <v>54.2</v>
      </c>
      <c r="X412">
        <v>45.6</v>
      </c>
      <c r="Y412">
        <v>9</v>
      </c>
      <c r="Z412">
        <v>12.8</v>
      </c>
      <c r="AA412">
        <v>0.48099999999999998</v>
      </c>
      <c r="AB412">
        <v>17.399999999999999</v>
      </c>
      <c r="AC412">
        <v>33.4</v>
      </c>
      <c r="AD412">
        <v>0.25900000000000001</v>
      </c>
    </row>
    <row r="413" spans="1:30" x14ac:dyDescent="0.25">
      <c r="A413">
        <v>300</v>
      </c>
      <c r="B413" t="s">
        <v>682</v>
      </c>
      <c r="C413">
        <v>34</v>
      </c>
      <c r="D413">
        <v>20</v>
      </c>
      <c r="E413">
        <v>14</v>
      </c>
      <c r="F413">
        <v>0.58799999999999997</v>
      </c>
      <c r="G413">
        <v>13.76</v>
      </c>
      <c r="H413">
        <v>10.11</v>
      </c>
      <c r="I413">
        <v>10</v>
      </c>
      <c r="J413">
        <v>8</v>
      </c>
      <c r="K413">
        <v>13</v>
      </c>
      <c r="L413">
        <v>6</v>
      </c>
      <c r="M413">
        <v>6</v>
      </c>
      <c r="N413">
        <v>4</v>
      </c>
      <c r="O413">
        <v>2370</v>
      </c>
      <c r="P413">
        <v>2246</v>
      </c>
      <c r="R413">
        <v>67.099999999999994</v>
      </c>
      <c r="S413">
        <v>103.4</v>
      </c>
      <c r="T413">
        <v>0.36799999999999999</v>
      </c>
      <c r="U413">
        <v>0.432</v>
      </c>
      <c r="V413">
        <v>0.52900000000000003</v>
      </c>
      <c r="W413">
        <v>48.4</v>
      </c>
      <c r="X413">
        <v>50.5</v>
      </c>
      <c r="Y413">
        <v>12.1</v>
      </c>
      <c r="Z413">
        <v>16.8</v>
      </c>
      <c r="AA413">
        <v>0.496</v>
      </c>
      <c r="AB413">
        <v>15.9</v>
      </c>
      <c r="AC413">
        <v>30</v>
      </c>
      <c r="AD413">
        <v>0.252</v>
      </c>
    </row>
    <row r="414" spans="1:30" x14ac:dyDescent="0.25">
      <c r="C414" t="s">
        <v>109</v>
      </c>
      <c r="I414" t="s">
        <v>110</v>
      </c>
      <c r="K414" t="s">
        <v>2</v>
      </c>
      <c r="M414" t="s">
        <v>3</v>
      </c>
      <c r="O414" t="s">
        <v>111</v>
      </c>
      <c r="R414" t="s">
        <v>494</v>
      </c>
    </row>
    <row r="415" spans="1:30" x14ac:dyDescent="0.25">
      <c r="A415" t="s">
        <v>55</v>
      </c>
      <c r="B415" t="s">
        <v>113</v>
      </c>
      <c r="C415" t="s">
        <v>51</v>
      </c>
      <c r="D415" t="s">
        <v>1</v>
      </c>
      <c r="E415" t="s">
        <v>0</v>
      </c>
      <c r="F415" t="s">
        <v>114</v>
      </c>
      <c r="G415" t="s">
        <v>70</v>
      </c>
      <c r="H415" t="s">
        <v>115</v>
      </c>
      <c r="I415" t="s">
        <v>1</v>
      </c>
      <c r="J415" t="s">
        <v>0</v>
      </c>
      <c r="K415" t="s">
        <v>1</v>
      </c>
      <c r="L415" t="s">
        <v>0</v>
      </c>
      <c r="M415" t="s">
        <v>1</v>
      </c>
      <c r="N415" t="s">
        <v>0</v>
      </c>
      <c r="O415" t="s">
        <v>116</v>
      </c>
      <c r="P415" t="s">
        <v>117</v>
      </c>
      <c r="R415" t="s">
        <v>84</v>
      </c>
      <c r="S415" t="s">
        <v>66</v>
      </c>
      <c r="T415" t="s">
        <v>59</v>
      </c>
      <c r="U415" t="s">
        <v>58</v>
      </c>
      <c r="V415" t="s">
        <v>57</v>
      </c>
      <c r="W415" t="s">
        <v>61</v>
      </c>
      <c r="X415" t="s">
        <v>62</v>
      </c>
      <c r="Y415" t="s">
        <v>63</v>
      </c>
      <c r="Z415" t="s">
        <v>64</v>
      </c>
      <c r="AA415" t="s">
        <v>495</v>
      </c>
      <c r="AB415" t="s">
        <v>65</v>
      </c>
      <c r="AC415" t="s">
        <v>60</v>
      </c>
      <c r="AD415" t="s">
        <v>496</v>
      </c>
    </row>
    <row r="416" spans="1:30" x14ac:dyDescent="0.25">
      <c r="A416">
        <v>301</v>
      </c>
      <c r="B416" t="s">
        <v>683</v>
      </c>
      <c r="C416">
        <v>33</v>
      </c>
      <c r="D416">
        <v>23</v>
      </c>
      <c r="E416">
        <v>10</v>
      </c>
      <c r="F416">
        <v>0.69699999999999995</v>
      </c>
      <c r="G416">
        <v>8.18</v>
      </c>
      <c r="H416">
        <v>4.93</v>
      </c>
      <c r="I416">
        <v>13</v>
      </c>
      <c r="J416">
        <v>5</v>
      </c>
      <c r="K416">
        <v>13</v>
      </c>
      <c r="L416">
        <v>2</v>
      </c>
      <c r="M416">
        <v>8</v>
      </c>
      <c r="N416">
        <v>5</v>
      </c>
      <c r="O416">
        <v>2465</v>
      </c>
      <c r="P416">
        <v>2358</v>
      </c>
      <c r="R416">
        <v>70.5</v>
      </c>
      <c r="S416">
        <v>104.4</v>
      </c>
      <c r="T416">
        <v>0.32500000000000001</v>
      </c>
      <c r="U416">
        <v>0.374</v>
      </c>
      <c r="V416">
        <v>0.53400000000000003</v>
      </c>
      <c r="W416">
        <v>48.2</v>
      </c>
      <c r="X416">
        <v>54.5</v>
      </c>
      <c r="Y416">
        <v>12</v>
      </c>
      <c r="Z416">
        <v>6.2</v>
      </c>
      <c r="AA416">
        <v>0.499</v>
      </c>
      <c r="AB416">
        <v>13.8</v>
      </c>
      <c r="AC416">
        <v>26.1</v>
      </c>
      <c r="AD416">
        <v>0.23599999999999999</v>
      </c>
    </row>
    <row r="417" spans="1:30" x14ac:dyDescent="0.25">
      <c r="A417">
        <v>302</v>
      </c>
      <c r="B417" t="s">
        <v>424</v>
      </c>
      <c r="C417">
        <v>31</v>
      </c>
      <c r="D417">
        <v>12</v>
      </c>
      <c r="E417">
        <v>19</v>
      </c>
      <c r="F417">
        <v>0.38700000000000001</v>
      </c>
      <c r="G417">
        <v>-10.92</v>
      </c>
      <c r="H417">
        <v>-4.3</v>
      </c>
      <c r="I417">
        <v>6</v>
      </c>
      <c r="J417">
        <v>12</v>
      </c>
      <c r="K417">
        <v>10</v>
      </c>
      <c r="L417">
        <v>4</v>
      </c>
      <c r="M417">
        <v>1</v>
      </c>
      <c r="N417">
        <v>14</v>
      </c>
      <c r="O417">
        <v>2356</v>
      </c>
      <c r="P417">
        <v>2486</v>
      </c>
      <c r="R417">
        <v>71.2</v>
      </c>
      <c r="S417">
        <v>105.9</v>
      </c>
      <c r="T417">
        <v>0.27600000000000002</v>
      </c>
      <c r="U417">
        <v>0.379</v>
      </c>
      <c r="V417">
        <v>0.54400000000000004</v>
      </c>
      <c r="W417">
        <v>48.6</v>
      </c>
      <c r="X417">
        <v>51.6</v>
      </c>
      <c r="Y417">
        <v>10</v>
      </c>
      <c r="Z417">
        <v>7.9</v>
      </c>
      <c r="AA417">
        <v>0.51100000000000001</v>
      </c>
      <c r="AB417">
        <v>16.2</v>
      </c>
      <c r="AC417">
        <v>31.3</v>
      </c>
      <c r="AD417">
        <v>0.20799999999999999</v>
      </c>
    </row>
    <row r="418" spans="1:30" x14ac:dyDescent="0.25">
      <c r="A418">
        <v>303</v>
      </c>
      <c r="B418" t="s">
        <v>425</v>
      </c>
      <c r="C418">
        <v>30</v>
      </c>
      <c r="D418">
        <v>9</v>
      </c>
      <c r="E418">
        <v>21</v>
      </c>
      <c r="F418">
        <v>0.3</v>
      </c>
      <c r="G418">
        <v>-11.6</v>
      </c>
      <c r="H418">
        <v>-3.13</v>
      </c>
      <c r="I418">
        <v>6</v>
      </c>
      <c r="J418">
        <v>12</v>
      </c>
      <c r="K418">
        <v>6</v>
      </c>
      <c r="L418">
        <v>7</v>
      </c>
      <c r="M418">
        <v>3</v>
      </c>
      <c r="N418">
        <v>14</v>
      </c>
      <c r="O418">
        <v>2182</v>
      </c>
      <c r="P418">
        <v>2332</v>
      </c>
      <c r="R418">
        <v>73.099999999999994</v>
      </c>
      <c r="S418">
        <v>98.6</v>
      </c>
      <c r="T418">
        <v>0.36099999999999999</v>
      </c>
      <c r="U418">
        <v>0.41199999999999998</v>
      </c>
      <c r="V418">
        <v>0.53600000000000003</v>
      </c>
      <c r="W418">
        <v>50</v>
      </c>
      <c r="X418">
        <v>45.5</v>
      </c>
      <c r="Y418">
        <v>9.9</v>
      </c>
      <c r="Z418">
        <v>7.5</v>
      </c>
      <c r="AA418">
        <v>0.501</v>
      </c>
      <c r="AB418">
        <v>19.600000000000001</v>
      </c>
      <c r="AC418">
        <v>29.3</v>
      </c>
      <c r="AD418">
        <v>0.253</v>
      </c>
    </row>
    <row r="419" spans="1:30" x14ac:dyDescent="0.25">
      <c r="A419">
        <v>304</v>
      </c>
      <c r="B419" t="s">
        <v>426</v>
      </c>
      <c r="C419">
        <v>31</v>
      </c>
      <c r="D419">
        <v>8</v>
      </c>
      <c r="E419">
        <v>23</v>
      </c>
      <c r="F419">
        <v>0.25800000000000001</v>
      </c>
      <c r="G419">
        <v>-14.73</v>
      </c>
      <c r="H419">
        <v>-2.97</v>
      </c>
      <c r="I419">
        <v>4</v>
      </c>
      <c r="J419">
        <v>14</v>
      </c>
      <c r="K419">
        <v>5</v>
      </c>
      <c r="L419">
        <v>10</v>
      </c>
      <c r="M419">
        <v>3</v>
      </c>
      <c r="N419">
        <v>13</v>
      </c>
      <c r="O419">
        <v>2104</v>
      </c>
      <c r="P419">
        <v>2350</v>
      </c>
      <c r="R419">
        <v>72.900000000000006</v>
      </c>
      <c r="S419">
        <v>92.4</v>
      </c>
      <c r="T419">
        <v>0.36199999999999999</v>
      </c>
      <c r="U419">
        <v>0.34799999999999998</v>
      </c>
      <c r="V419">
        <v>0.503</v>
      </c>
      <c r="W419">
        <v>48.3</v>
      </c>
      <c r="X419">
        <v>52.4</v>
      </c>
      <c r="Y419">
        <v>9.9</v>
      </c>
      <c r="Z419">
        <v>11.1</v>
      </c>
      <c r="AA419">
        <v>0.47599999999999998</v>
      </c>
      <c r="AB419">
        <v>19.8</v>
      </c>
      <c r="AC419">
        <v>28.4</v>
      </c>
      <c r="AD419">
        <v>0.22800000000000001</v>
      </c>
    </row>
    <row r="420" spans="1:30" x14ac:dyDescent="0.25">
      <c r="A420">
        <v>305</v>
      </c>
      <c r="B420" t="s">
        <v>684</v>
      </c>
      <c r="C420">
        <v>37</v>
      </c>
      <c r="D420">
        <v>31</v>
      </c>
      <c r="E420">
        <v>6</v>
      </c>
      <c r="F420">
        <v>0.83799999999999997</v>
      </c>
      <c r="G420">
        <v>21.55</v>
      </c>
      <c r="H420">
        <v>10.16</v>
      </c>
      <c r="I420">
        <v>15</v>
      </c>
      <c r="J420">
        <v>3</v>
      </c>
      <c r="K420">
        <v>18</v>
      </c>
      <c r="L420">
        <v>0</v>
      </c>
      <c r="M420">
        <v>7</v>
      </c>
      <c r="N420">
        <v>3</v>
      </c>
      <c r="O420">
        <v>3035</v>
      </c>
      <c r="P420">
        <v>2580</v>
      </c>
      <c r="R420">
        <v>69.400000000000006</v>
      </c>
      <c r="S420">
        <v>116.2</v>
      </c>
      <c r="T420">
        <v>0.33300000000000002</v>
      </c>
      <c r="U420">
        <v>0.32</v>
      </c>
      <c r="V420">
        <v>0.58699999999999997</v>
      </c>
      <c r="W420">
        <v>52.3</v>
      </c>
      <c r="X420">
        <v>59.7</v>
      </c>
      <c r="Y420">
        <v>8.5</v>
      </c>
      <c r="Z420">
        <v>15.2</v>
      </c>
      <c r="AA420">
        <v>0.55400000000000005</v>
      </c>
      <c r="AB420">
        <v>13.7</v>
      </c>
      <c r="AC420">
        <v>30.9</v>
      </c>
      <c r="AD420">
        <v>0.251</v>
      </c>
    </row>
    <row r="421" spans="1:30" x14ac:dyDescent="0.25">
      <c r="A421">
        <v>306</v>
      </c>
      <c r="B421" t="s">
        <v>428</v>
      </c>
      <c r="C421">
        <v>32</v>
      </c>
      <c r="D421">
        <v>14</v>
      </c>
      <c r="E421">
        <v>18</v>
      </c>
      <c r="F421">
        <v>0.438</v>
      </c>
      <c r="G421">
        <v>-9.11</v>
      </c>
      <c r="H421">
        <v>-5.68</v>
      </c>
      <c r="I421">
        <v>9</v>
      </c>
      <c r="J421">
        <v>9</v>
      </c>
      <c r="K421">
        <v>9</v>
      </c>
      <c r="L421">
        <v>7</v>
      </c>
      <c r="M421">
        <v>5</v>
      </c>
      <c r="N421">
        <v>9</v>
      </c>
      <c r="O421">
        <v>2126</v>
      </c>
      <c r="P421">
        <v>2124</v>
      </c>
      <c r="R421">
        <v>67.3</v>
      </c>
      <c r="S421">
        <v>97.9</v>
      </c>
      <c r="T421">
        <v>0.3</v>
      </c>
      <c r="U421">
        <v>0.34399999999999997</v>
      </c>
      <c r="V421">
        <v>0.51600000000000001</v>
      </c>
      <c r="W421">
        <v>52.6</v>
      </c>
      <c r="X421">
        <v>54.7</v>
      </c>
      <c r="Y421">
        <v>9.1</v>
      </c>
      <c r="Z421">
        <v>9</v>
      </c>
      <c r="AA421">
        <v>0.48499999999999999</v>
      </c>
      <c r="AB421">
        <v>18.100000000000001</v>
      </c>
      <c r="AC421">
        <v>31.4</v>
      </c>
      <c r="AD421">
        <v>0.20899999999999999</v>
      </c>
    </row>
    <row r="422" spans="1:30" x14ac:dyDescent="0.25">
      <c r="A422">
        <v>307</v>
      </c>
      <c r="B422" t="s">
        <v>429</v>
      </c>
      <c r="C422">
        <v>32</v>
      </c>
      <c r="D422">
        <v>14</v>
      </c>
      <c r="E422">
        <v>18</v>
      </c>
      <c r="F422">
        <v>0.438</v>
      </c>
      <c r="G422">
        <v>7.2</v>
      </c>
      <c r="H422">
        <v>8.57</v>
      </c>
      <c r="I422">
        <v>6</v>
      </c>
      <c r="J422">
        <v>12</v>
      </c>
      <c r="K422">
        <v>9</v>
      </c>
      <c r="L422">
        <v>8</v>
      </c>
      <c r="M422">
        <v>3</v>
      </c>
      <c r="N422">
        <v>7</v>
      </c>
      <c r="O422">
        <v>2253</v>
      </c>
      <c r="P422">
        <v>2297</v>
      </c>
      <c r="R422">
        <v>69.400000000000006</v>
      </c>
      <c r="S422">
        <v>101.4</v>
      </c>
      <c r="T422">
        <v>0.34300000000000003</v>
      </c>
      <c r="U422">
        <v>0.36</v>
      </c>
      <c r="V422">
        <v>0.52600000000000002</v>
      </c>
      <c r="W422">
        <v>50.7</v>
      </c>
      <c r="X422">
        <v>46.7</v>
      </c>
      <c r="Y422">
        <v>9.6999999999999993</v>
      </c>
      <c r="Z422">
        <v>12.7</v>
      </c>
      <c r="AA422">
        <v>0.49299999999999999</v>
      </c>
      <c r="AB422">
        <v>17.2</v>
      </c>
      <c r="AC422">
        <v>32.700000000000003</v>
      </c>
      <c r="AD422">
        <v>0.23699999999999999</v>
      </c>
    </row>
    <row r="423" spans="1:30" x14ac:dyDescent="0.25">
      <c r="A423">
        <v>308</v>
      </c>
      <c r="B423" t="s">
        <v>430</v>
      </c>
      <c r="C423">
        <v>33</v>
      </c>
      <c r="D423">
        <v>17</v>
      </c>
      <c r="E423">
        <v>16</v>
      </c>
      <c r="F423">
        <v>0.51500000000000001</v>
      </c>
      <c r="G423">
        <v>-0.52</v>
      </c>
      <c r="H423">
        <v>0.83</v>
      </c>
      <c r="I423">
        <v>12</v>
      </c>
      <c r="J423">
        <v>6</v>
      </c>
      <c r="K423">
        <v>9</v>
      </c>
      <c r="L423">
        <v>5</v>
      </c>
      <c r="M423">
        <v>7</v>
      </c>
      <c r="N423">
        <v>10</v>
      </c>
      <c r="O423">
        <v>2284</v>
      </c>
      <c r="P423">
        <v>2303</v>
      </c>
      <c r="R423">
        <v>69</v>
      </c>
      <c r="S423">
        <v>98.5</v>
      </c>
      <c r="T423">
        <v>0.34499999999999997</v>
      </c>
      <c r="U423">
        <v>0.40500000000000003</v>
      </c>
      <c r="V423">
        <v>0.51400000000000001</v>
      </c>
      <c r="W423">
        <v>51.6</v>
      </c>
      <c r="X423">
        <v>53.9</v>
      </c>
      <c r="Y423">
        <v>9.1</v>
      </c>
      <c r="Z423">
        <v>8.3000000000000007</v>
      </c>
      <c r="AA423">
        <v>0.47099999999999997</v>
      </c>
      <c r="AB423">
        <v>17.399999999999999</v>
      </c>
      <c r="AC423">
        <v>31</v>
      </c>
      <c r="AD423">
        <v>0.25600000000000001</v>
      </c>
    </row>
    <row r="424" spans="1:30" x14ac:dyDescent="0.25">
      <c r="A424">
        <v>309</v>
      </c>
      <c r="B424" t="s">
        <v>431</v>
      </c>
      <c r="C424">
        <v>36</v>
      </c>
      <c r="D424">
        <v>23</v>
      </c>
      <c r="E424">
        <v>13</v>
      </c>
      <c r="F424">
        <v>0.63900000000000001</v>
      </c>
      <c r="G424">
        <v>14.1</v>
      </c>
      <c r="H424">
        <v>9.3800000000000008</v>
      </c>
      <c r="I424">
        <v>7</v>
      </c>
      <c r="J424">
        <v>11</v>
      </c>
      <c r="K424">
        <v>15</v>
      </c>
      <c r="L424">
        <v>5</v>
      </c>
      <c r="M424">
        <v>3</v>
      </c>
      <c r="N424">
        <v>7</v>
      </c>
      <c r="O424">
        <v>2686</v>
      </c>
      <c r="P424">
        <v>2516</v>
      </c>
      <c r="R424">
        <v>69.5</v>
      </c>
      <c r="S424">
        <v>105.8</v>
      </c>
      <c r="T424">
        <v>0.32300000000000001</v>
      </c>
      <c r="U424">
        <v>0.376</v>
      </c>
      <c r="V424">
        <v>0.55200000000000005</v>
      </c>
      <c r="W424">
        <v>51.6</v>
      </c>
      <c r="X424">
        <v>60.7</v>
      </c>
      <c r="Y424">
        <v>9.8000000000000007</v>
      </c>
      <c r="Z424">
        <v>11.5</v>
      </c>
      <c r="AA424">
        <v>0.52700000000000002</v>
      </c>
      <c r="AB424">
        <v>16.7</v>
      </c>
      <c r="AC424">
        <v>31</v>
      </c>
      <c r="AD424">
        <v>0.22</v>
      </c>
    </row>
    <row r="425" spans="1:30" x14ac:dyDescent="0.25">
      <c r="A425">
        <v>310</v>
      </c>
      <c r="B425" t="s">
        <v>432</v>
      </c>
      <c r="C425">
        <v>29</v>
      </c>
      <c r="D425">
        <v>8</v>
      </c>
      <c r="E425">
        <v>21</v>
      </c>
      <c r="F425">
        <v>0.27600000000000002</v>
      </c>
      <c r="G425">
        <v>-8.27</v>
      </c>
      <c r="H425">
        <v>-1.75</v>
      </c>
      <c r="I425">
        <v>3</v>
      </c>
      <c r="J425">
        <v>15</v>
      </c>
      <c r="K425">
        <v>8</v>
      </c>
      <c r="L425">
        <v>8</v>
      </c>
      <c r="M425">
        <v>0</v>
      </c>
      <c r="N425">
        <v>13</v>
      </c>
      <c r="O425">
        <v>1859</v>
      </c>
      <c r="P425">
        <v>2001</v>
      </c>
      <c r="R425">
        <v>70</v>
      </c>
      <c r="S425">
        <v>90.7</v>
      </c>
      <c r="T425">
        <v>0.36399999999999999</v>
      </c>
      <c r="U425">
        <v>0.39</v>
      </c>
      <c r="V425">
        <v>0.498</v>
      </c>
      <c r="W425">
        <v>50.4</v>
      </c>
      <c r="X425">
        <v>48</v>
      </c>
      <c r="Y425">
        <v>6.6</v>
      </c>
      <c r="Z425">
        <v>7.8</v>
      </c>
      <c r="AA425">
        <v>0.46300000000000002</v>
      </c>
      <c r="AB425">
        <v>20</v>
      </c>
      <c r="AC425">
        <v>27.2</v>
      </c>
      <c r="AD425">
        <v>0.24099999999999999</v>
      </c>
    </row>
    <row r="426" spans="1:30" x14ac:dyDescent="0.25">
      <c r="A426">
        <v>311</v>
      </c>
      <c r="B426" t="s">
        <v>433</v>
      </c>
      <c r="C426">
        <v>37</v>
      </c>
      <c r="D426">
        <v>20</v>
      </c>
      <c r="E426">
        <v>17</v>
      </c>
      <c r="F426">
        <v>0.54100000000000004</v>
      </c>
      <c r="G426">
        <v>-2.04</v>
      </c>
      <c r="H426">
        <v>-1.61</v>
      </c>
      <c r="I426">
        <v>9</v>
      </c>
      <c r="J426">
        <v>7</v>
      </c>
      <c r="K426">
        <v>11</v>
      </c>
      <c r="L426">
        <v>9</v>
      </c>
      <c r="M426">
        <v>8</v>
      </c>
      <c r="N426">
        <v>7</v>
      </c>
      <c r="O426">
        <v>2634</v>
      </c>
      <c r="P426">
        <v>2623</v>
      </c>
      <c r="R426">
        <v>71.900000000000006</v>
      </c>
      <c r="S426">
        <v>98.4</v>
      </c>
      <c r="T426">
        <v>0.432</v>
      </c>
      <c r="U426">
        <v>0.29699999999999999</v>
      </c>
      <c r="V426">
        <v>0.51100000000000001</v>
      </c>
      <c r="W426">
        <v>45.8</v>
      </c>
      <c r="X426">
        <v>56.2</v>
      </c>
      <c r="Y426">
        <v>12.9</v>
      </c>
      <c r="Z426">
        <v>8</v>
      </c>
      <c r="AA426">
        <v>0.46600000000000003</v>
      </c>
      <c r="AB426">
        <v>15.5</v>
      </c>
      <c r="AC426">
        <v>25.9</v>
      </c>
      <c r="AD426">
        <v>0.3</v>
      </c>
    </row>
    <row r="427" spans="1:30" x14ac:dyDescent="0.25">
      <c r="A427">
        <v>312</v>
      </c>
      <c r="B427" t="s">
        <v>434</v>
      </c>
      <c r="C427">
        <v>32</v>
      </c>
      <c r="D427">
        <v>17</v>
      </c>
      <c r="E427">
        <v>15</v>
      </c>
      <c r="F427">
        <v>0.53100000000000003</v>
      </c>
      <c r="G427">
        <v>0.64</v>
      </c>
      <c r="H427">
        <v>0</v>
      </c>
      <c r="I427">
        <v>11</v>
      </c>
      <c r="J427">
        <v>7</v>
      </c>
      <c r="K427">
        <v>11</v>
      </c>
      <c r="L427">
        <v>4</v>
      </c>
      <c r="M427">
        <v>5</v>
      </c>
      <c r="N427">
        <v>7</v>
      </c>
      <c r="O427">
        <v>2481</v>
      </c>
      <c r="P427">
        <v>2407</v>
      </c>
      <c r="R427">
        <v>74</v>
      </c>
      <c r="S427">
        <v>103.5</v>
      </c>
      <c r="T427">
        <v>0.25900000000000001</v>
      </c>
      <c r="U427">
        <v>0.41299999999999998</v>
      </c>
      <c r="V427">
        <v>0.53400000000000003</v>
      </c>
      <c r="W427">
        <v>49.2</v>
      </c>
      <c r="X427">
        <v>46.9</v>
      </c>
      <c r="Y427">
        <v>8.9</v>
      </c>
      <c r="Z427">
        <v>6.9</v>
      </c>
      <c r="AA427">
        <v>0.504</v>
      </c>
      <c r="AB427">
        <v>14.8</v>
      </c>
      <c r="AC427">
        <v>25.8</v>
      </c>
      <c r="AD427">
        <v>0.191</v>
      </c>
    </row>
    <row r="428" spans="1:30" x14ac:dyDescent="0.25">
      <c r="A428">
        <v>313</v>
      </c>
      <c r="B428" t="s">
        <v>435</v>
      </c>
      <c r="C428">
        <v>37</v>
      </c>
      <c r="D428">
        <v>24</v>
      </c>
      <c r="E428">
        <v>13</v>
      </c>
      <c r="F428">
        <v>0.64900000000000002</v>
      </c>
      <c r="G428">
        <v>-5.62</v>
      </c>
      <c r="H428">
        <v>-7.13</v>
      </c>
      <c r="I428">
        <v>14</v>
      </c>
      <c r="J428">
        <v>4</v>
      </c>
      <c r="K428">
        <v>10</v>
      </c>
      <c r="L428">
        <v>2</v>
      </c>
      <c r="M428">
        <v>13</v>
      </c>
      <c r="N428">
        <v>10</v>
      </c>
      <c r="O428">
        <v>3016</v>
      </c>
      <c r="P428">
        <v>2921</v>
      </c>
      <c r="R428">
        <v>76.400000000000006</v>
      </c>
      <c r="S428">
        <v>104.9</v>
      </c>
      <c r="T428">
        <v>0.42</v>
      </c>
      <c r="U428">
        <v>0.36099999999999999</v>
      </c>
      <c r="V428">
        <v>0.54600000000000004</v>
      </c>
      <c r="W428">
        <v>50.9</v>
      </c>
      <c r="X428">
        <v>55.1</v>
      </c>
      <c r="Y428">
        <v>10.3</v>
      </c>
      <c r="Z428">
        <v>7.3</v>
      </c>
      <c r="AA428">
        <v>0.51400000000000001</v>
      </c>
      <c r="AB428">
        <v>17.3</v>
      </c>
      <c r="AC428">
        <v>31.6</v>
      </c>
      <c r="AD428">
        <v>0.28100000000000003</v>
      </c>
    </row>
    <row r="429" spans="1:30" x14ac:dyDescent="0.25">
      <c r="A429">
        <v>314</v>
      </c>
      <c r="B429" t="s">
        <v>436</v>
      </c>
      <c r="C429">
        <v>34</v>
      </c>
      <c r="D429">
        <v>24</v>
      </c>
      <c r="E429">
        <v>10</v>
      </c>
      <c r="F429">
        <v>0.70599999999999996</v>
      </c>
      <c r="G429">
        <v>1.54</v>
      </c>
      <c r="H429">
        <v>-3</v>
      </c>
      <c r="I429">
        <v>12</v>
      </c>
      <c r="J429">
        <v>6</v>
      </c>
      <c r="K429">
        <v>11</v>
      </c>
      <c r="L429">
        <v>4</v>
      </c>
      <c r="M429">
        <v>10</v>
      </c>
      <c r="N429">
        <v>5</v>
      </c>
      <c r="O429">
        <v>2470</v>
      </c>
      <c r="P429">
        <v>2204</v>
      </c>
      <c r="R429">
        <v>68.5</v>
      </c>
      <c r="S429">
        <v>105.3</v>
      </c>
      <c r="T429">
        <v>0.35199999999999998</v>
      </c>
      <c r="U429">
        <v>0.377</v>
      </c>
      <c r="V429">
        <v>0.53700000000000003</v>
      </c>
      <c r="W429">
        <v>54.4</v>
      </c>
      <c r="X429">
        <v>56.3</v>
      </c>
      <c r="Y429">
        <v>10</v>
      </c>
      <c r="Z429">
        <v>7.7</v>
      </c>
      <c r="AA429">
        <v>0.50600000000000001</v>
      </c>
      <c r="AB429">
        <v>16.5</v>
      </c>
      <c r="AC429">
        <v>33.700000000000003</v>
      </c>
      <c r="AD429">
        <v>0.24</v>
      </c>
    </row>
    <row r="430" spans="1:30" x14ac:dyDescent="0.25">
      <c r="A430">
        <v>315</v>
      </c>
      <c r="B430" t="s">
        <v>685</v>
      </c>
      <c r="C430">
        <v>36</v>
      </c>
      <c r="D430">
        <v>30</v>
      </c>
      <c r="E430">
        <v>6</v>
      </c>
      <c r="F430">
        <v>0.83299999999999996</v>
      </c>
      <c r="G430">
        <v>22.58</v>
      </c>
      <c r="H430">
        <v>8.64</v>
      </c>
      <c r="I430">
        <v>14</v>
      </c>
      <c r="J430">
        <v>4</v>
      </c>
      <c r="K430">
        <v>17</v>
      </c>
      <c r="L430">
        <v>1</v>
      </c>
      <c r="M430">
        <v>6</v>
      </c>
      <c r="N430">
        <v>3</v>
      </c>
      <c r="O430">
        <v>2627</v>
      </c>
      <c r="P430">
        <v>2125</v>
      </c>
      <c r="R430">
        <v>68</v>
      </c>
      <c r="S430">
        <v>107</v>
      </c>
      <c r="T430">
        <v>0.33400000000000002</v>
      </c>
      <c r="U430">
        <v>0.35399999999999998</v>
      </c>
      <c r="V430">
        <v>0.56799999999999995</v>
      </c>
      <c r="W430">
        <v>51.1</v>
      </c>
      <c r="X430">
        <v>51.1</v>
      </c>
      <c r="Y430">
        <v>10.8</v>
      </c>
      <c r="Z430">
        <v>15.5</v>
      </c>
      <c r="AA430">
        <v>0.53600000000000003</v>
      </c>
      <c r="AB430">
        <v>16</v>
      </c>
      <c r="AC430">
        <v>27</v>
      </c>
      <c r="AD430">
        <v>0.24399999999999999</v>
      </c>
    </row>
    <row r="431" spans="1:30" x14ac:dyDescent="0.25">
      <c r="A431">
        <v>316</v>
      </c>
      <c r="B431" t="s">
        <v>438</v>
      </c>
      <c r="C431">
        <v>35</v>
      </c>
      <c r="D431">
        <v>19</v>
      </c>
      <c r="E431">
        <v>16</v>
      </c>
      <c r="F431">
        <v>0.54300000000000004</v>
      </c>
      <c r="G431">
        <v>15.49</v>
      </c>
      <c r="H431">
        <v>11.46</v>
      </c>
      <c r="I431">
        <v>8</v>
      </c>
      <c r="J431">
        <v>10</v>
      </c>
      <c r="K431">
        <v>15</v>
      </c>
      <c r="L431">
        <v>6</v>
      </c>
      <c r="M431">
        <v>2</v>
      </c>
      <c r="N431">
        <v>8</v>
      </c>
      <c r="O431">
        <v>2489</v>
      </c>
      <c r="P431">
        <v>2348</v>
      </c>
      <c r="R431">
        <v>66.2</v>
      </c>
      <c r="S431">
        <v>106.2</v>
      </c>
      <c r="T431">
        <v>0.3</v>
      </c>
      <c r="U431">
        <v>0.435</v>
      </c>
      <c r="V431">
        <v>0.53700000000000003</v>
      </c>
      <c r="W431">
        <v>49.3</v>
      </c>
      <c r="X431">
        <v>50.9</v>
      </c>
      <c r="Y431">
        <v>9.1</v>
      </c>
      <c r="Z431">
        <v>11.5</v>
      </c>
      <c r="AA431">
        <v>0.50800000000000001</v>
      </c>
      <c r="AB431">
        <v>14.1</v>
      </c>
      <c r="AC431">
        <v>28.7</v>
      </c>
      <c r="AD431">
        <v>0.21</v>
      </c>
    </row>
    <row r="432" spans="1:30" x14ac:dyDescent="0.25">
      <c r="A432">
        <v>317</v>
      </c>
      <c r="B432" t="s">
        <v>439</v>
      </c>
      <c r="C432">
        <v>33</v>
      </c>
      <c r="D432">
        <v>25</v>
      </c>
      <c r="E432">
        <v>8</v>
      </c>
      <c r="F432">
        <v>0.75800000000000001</v>
      </c>
      <c r="G432">
        <v>8.25</v>
      </c>
      <c r="H432">
        <v>0.75</v>
      </c>
      <c r="I432">
        <v>13</v>
      </c>
      <c r="J432">
        <v>5</v>
      </c>
      <c r="K432">
        <v>14</v>
      </c>
      <c r="L432">
        <v>2</v>
      </c>
      <c r="M432">
        <v>8</v>
      </c>
      <c r="N432">
        <v>5</v>
      </c>
      <c r="O432">
        <v>2537</v>
      </c>
      <c r="P432">
        <v>2256</v>
      </c>
      <c r="R432">
        <v>69.7</v>
      </c>
      <c r="S432">
        <v>109.4</v>
      </c>
      <c r="T432">
        <v>0.26700000000000002</v>
      </c>
      <c r="U432">
        <v>0.432</v>
      </c>
      <c r="V432">
        <v>0.56599999999999995</v>
      </c>
      <c r="W432">
        <v>52.5</v>
      </c>
      <c r="X432">
        <v>59.7</v>
      </c>
      <c r="Y432">
        <v>7.4</v>
      </c>
      <c r="Z432">
        <v>11.5</v>
      </c>
      <c r="AA432">
        <v>0.53400000000000003</v>
      </c>
      <c r="AB432">
        <v>15.2</v>
      </c>
      <c r="AC432">
        <v>28.2</v>
      </c>
      <c r="AD432">
        <v>0.20599999999999999</v>
      </c>
    </row>
    <row r="433" spans="1:30" x14ac:dyDescent="0.25">
      <c r="A433">
        <v>318</v>
      </c>
      <c r="B433" t="s">
        <v>440</v>
      </c>
      <c r="C433">
        <v>32</v>
      </c>
      <c r="D433">
        <v>10</v>
      </c>
      <c r="E433">
        <v>22</v>
      </c>
      <c r="F433">
        <v>0.313</v>
      </c>
      <c r="G433">
        <v>-8.43</v>
      </c>
      <c r="H433">
        <v>-3.56</v>
      </c>
      <c r="I433">
        <v>6</v>
      </c>
      <c r="J433">
        <v>12</v>
      </c>
      <c r="K433">
        <v>5</v>
      </c>
      <c r="L433">
        <v>8</v>
      </c>
      <c r="M433">
        <v>4</v>
      </c>
      <c r="N433">
        <v>8</v>
      </c>
      <c r="O433">
        <v>2170</v>
      </c>
      <c r="P433">
        <v>2294</v>
      </c>
      <c r="R433">
        <v>64.5</v>
      </c>
      <c r="S433">
        <v>102.7</v>
      </c>
      <c r="T433">
        <v>0.28499999999999998</v>
      </c>
      <c r="U433">
        <v>0.29599999999999999</v>
      </c>
      <c r="V433">
        <v>0.51400000000000001</v>
      </c>
      <c r="W433">
        <v>53.6</v>
      </c>
      <c r="X433">
        <v>39.299999999999997</v>
      </c>
      <c r="Y433">
        <v>7.3</v>
      </c>
      <c r="Z433">
        <v>9.6999999999999993</v>
      </c>
      <c r="AA433">
        <v>0.48399999999999999</v>
      </c>
      <c r="AB433">
        <v>15.6</v>
      </c>
      <c r="AC433">
        <v>34.6</v>
      </c>
      <c r="AD433">
        <v>0.19900000000000001</v>
      </c>
    </row>
    <row r="434" spans="1:30" x14ac:dyDescent="0.25">
      <c r="A434">
        <v>319</v>
      </c>
      <c r="B434" t="s">
        <v>441</v>
      </c>
      <c r="C434">
        <v>30</v>
      </c>
      <c r="D434">
        <v>12</v>
      </c>
      <c r="E434">
        <v>18</v>
      </c>
      <c r="F434">
        <v>0.4</v>
      </c>
      <c r="G434">
        <v>-6.12</v>
      </c>
      <c r="H434">
        <v>-1.01</v>
      </c>
      <c r="I434">
        <v>5</v>
      </c>
      <c r="J434">
        <v>13</v>
      </c>
      <c r="K434">
        <v>8</v>
      </c>
      <c r="L434">
        <v>8</v>
      </c>
      <c r="M434">
        <v>4</v>
      </c>
      <c r="N434">
        <v>10</v>
      </c>
      <c r="O434">
        <v>2179</v>
      </c>
      <c r="P434">
        <v>2242</v>
      </c>
      <c r="R434">
        <v>69.599999999999994</v>
      </c>
      <c r="S434">
        <v>103.6</v>
      </c>
      <c r="T434">
        <v>0.32</v>
      </c>
      <c r="U434">
        <v>0.41</v>
      </c>
      <c r="V434">
        <v>0.55000000000000004</v>
      </c>
      <c r="W434">
        <v>48.8</v>
      </c>
      <c r="X434">
        <v>50.7</v>
      </c>
      <c r="Y434">
        <v>8.1</v>
      </c>
      <c r="Z434">
        <v>12.3</v>
      </c>
      <c r="AA434">
        <v>0.51800000000000002</v>
      </c>
      <c r="AB434">
        <v>17.100000000000001</v>
      </c>
      <c r="AC434">
        <v>27</v>
      </c>
      <c r="AD434">
        <v>0.23100000000000001</v>
      </c>
    </row>
    <row r="435" spans="1:30" x14ac:dyDescent="0.25">
      <c r="A435">
        <v>320</v>
      </c>
      <c r="B435" t="s">
        <v>442</v>
      </c>
      <c r="C435">
        <v>31</v>
      </c>
      <c r="D435">
        <v>4</v>
      </c>
      <c r="E435">
        <v>27</v>
      </c>
      <c r="F435">
        <v>0.129</v>
      </c>
      <c r="G435">
        <v>-6.73</v>
      </c>
      <c r="H435">
        <v>3.62</v>
      </c>
      <c r="I435">
        <v>0</v>
      </c>
      <c r="J435">
        <v>18</v>
      </c>
      <c r="K435">
        <v>3</v>
      </c>
      <c r="L435">
        <v>12</v>
      </c>
      <c r="M435">
        <v>0</v>
      </c>
      <c r="N435">
        <v>11</v>
      </c>
      <c r="O435">
        <v>2082</v>
      </c>
      <c r="P435">
        <v>2403</v>
      </c>
      <c r="R435">
        <v>72</v>
      </c>
      <c r="S435">
        <v>93.3</v>
      </c>
      <c r="T435">
        <v>0.32800000000000001</v>
      </c>
      <c r="U435">
        <v>0.376</v>
      </c>
      <c r="V435">
        <v>0.505</v>
      </c>
      <c r="W435">
        <v>48.6</v>
      </c>
      <c r="X435">
        <v>60.6</v>
      </c>
      <c r="Y435">
        <v>6.6</v>
      </c>
      <c r="Z435">
        <v>9.1</v>
      </c>
      <c r="AA435">
        <v>0.47099999999999997</v>
      </c>
      <c r="AB435">
        <v>18.5</v>
      </c>
      <c r="AC435">
        <v>26.2</v>
      </c>
      <c r="AD435">
        <v>0.22600000000000001</v>
      </c>
    </row>
    <row r="436" spans="1:30" x14ac:dyDescent="0.25">
      <c r="C436" t="s">
        <v>109</v>
      </c>
      <c r="I436" t="s">
        <v>110</v>
      </c>
      <c r="K436" t="s">
        <v>2</v>
      </c>
      <c r="M436" t="s">
        <v>3</v>
      </c>
      <c r="O436" t="s">
        <v>111</v>
      </c>
      <c r="R436" t="s">
        <v>494</v>
      </c>
    </row>
    <row r="437" spans="1:30" x14ac:dyDescent="0.25">
      <c r="A437" t="s">
        <v>55</v>
      </c>
      <c r="B437" t="s">
        <v>113</v>
      </c>
      <c r="C437" t="s">
        <v>51</v>
      </c>
      <c r="D437" t="s">
        <v>1</v>
      </c>
      <c r="E437" t="s">
        <v>0</v>
      </c>
      <c r="F437" t="s">
        <v>114</v>
      </c>
      <c r="G437" t="s">
        <v>70</v>
      </c>
      <c r="H437" t="s">
        <v>115</v>
      </c>
      <c r="I437" t="s">
        <v>1</v>
      </c>
      <c r="J437" t="s">
        <v>0</v>
      </c>
      <c r="K437" t="s">
        <v>1</v>
      </c>
      <c r="L437" t="s">
        <v>0</v>
      </c>
      <c r="M437" t="s">
        <v>1</v>
      </c>
      <c r="N437" t="s">
        <v>0</v>
      </c>
      <c r="O437" t="s">
        <v>116</v>
      </c>
      <c r="P437" t="s">
        <v>117</v>
      </c>
      <c r="R437" t="s">
        <v>84</v>
      </c>
      <c r="S437" t="s">
        <v>66</v>
      </c>
      <c r="T437" t="s">
        <v>59</v>
      </c>
      <c r="U437" t="s">
        <v>58</v>
      </c>
      <c r="V437" t="s">
        <v>57</v>
      </c>
      <c r="W437" t="s">
        <v>61</v>
      </c>
      <c r="X437" t="s">
        <v>62</v>
      </c>
      <c r="Y437" t="s">
        <v>63</v>
      </c>
      <c r="Z437" t="s">
        <v>64</v>
      </c>
      <c r="AA437" t="s">
        <v>495</v>
      </c>
      <c r="AB437" t="s">
        <v>65</v>
      </c>
      <c r="AC437" t="s">
        <v>60</v>
      </c>
      <c r="AD437" t="s">
        <v>496</v>
      </c>
    </row>
    <row r="438" spans="1:30" x14ac:dyDescent="0.25">
      <c r="A438">
        <v>321</v>
      </c>
      <c r="B438" t="s">
        <v>443</v>
      </c>
      <c r="C438">
        <v>32</v>
      </c>
      <c r="D438">
        <v>18</v>
      </c>
      <c r="E438">
        <v>14</v>
      </c>
      <c r="F438">
        <v>0.56299999999999994</v>
      </c>
      <c r="G438">
        <v>4.6500000000000004</v>
      </c>
      <c r="H438">
        <v>3.87</v>
      </c>
      <c r="I438">
        <v>8</v>
      </c>
      <c r="J438">
        <v>10</v>
      </c>
      <c r="K438">
        <v>14</v>
      </c>
      <c r="L438">
        <v>3</v>
      </c>
      <c r="M438">
        <v>3</v>
      </c>
      <c r="N438">
        <v>8</v>
      </c>
      <c r="O438">
        <v>2296</v>
      </c>
      <c r="P438">
        <v>2271</v>
      </c>
      <c r="R438">
        <v>69.900000000000006</v>
      </c>
      <c r="S438">
        <v>101.9</v>
      </c>
      <c r="T438">
        <v>0.434</v>
      </c>
      <c r="U438">
        <v>0.376</v>
      </c>
      <c r="V438">
        <v>0.55000000000000004</v>
      </c>
      <c r="W438">
        <v>48.6</v>
      </c>
      <c r="X438">
        <v>55.4</v>
      </c>
      <c r="Y438">
        <v>7.8</v>
      </c>
      <c r="Z438">
        <v>7</v>
      </c>
      <c r="AA438">
        <v>0.51200000000000001</v>
      </c>
      <c r="AB438">
        <v>16.2</v>
      </c>
      <c r="AC438">
        <v>22.4</v>
      </c>
      <c r="AD438">
        <v>0.30099999999999999</v>
      </c>
    </row>
    <row r="439" spans="1:30" x14ac:dyDescent="0.25">
      <c r="A439">
        <v>322</v>
      </c>
      <c r="B439" t="s">
        <v>444</v>
      </c>
      <c r="C439">
        <v>33</v>
      </c>
      <c r="D439">
        <v>17</v>
      </c>
      <c r="E439">
        <v>16</v>
      </c>
      <c r="F439">
        <v>0.51500000000000001</v>
      </c>
      <c r="G439">
        <v>7.2</v>
      </c>
      <c r="H439">
        <v>6.81</v>
      </c>
      <c r="I439">
        <v>9</v>
      </c>
      <c r="J439">
        <v>9</v>
      </c>
      <c r="K439">
        <v>13</v>
      </c>
      <c r="L439">
        <v>5</v>
      </c>
      <c r="M439">
        <v>3</v>
      </c>
      <c r="N439">
        <v>7</v>
      </c>
      <c r="O439">
        <v>2580</v>
      </c>
      <c r="P439">
        <v>2567</v>
      </c>
      <c r="R439">
        <v>73.7</v>
      </c>
      <c r="S439">
        <v>105</v>
      </c>
      <c r="T439">
        <v>0.38200000000000001</v>
      </c>
      <c r="U439">
        <v>0.35799999999999998</v>
      </c>
      <c r="V439">
        <v>0.54300000000000004</v>
      </c>
      <c r="W439">
        <v>52.8</v>
      </c>
      <c r="X439">
        <v>51.4</v>
      </c>
      <c r="Y439">
        <v>7.9</v>
      </c>
      <c r="Z439">
        <v>10.6</v>
      </c>
      <c r="AA439">
        <v>0.52</v>
      </c>
      <c r="AB439">
        <v>16.399999999999999</v>
      </c>
      <c r="AC439">
        <v>30.8</v>
      </c>
      <c r="AD439">
        <v>0.24199999999999999</v>
      </c>
    </row>
    <row r="440" spans="1:30" x14ac:dyDescent="0.25">
      <c r="A440">
        <v>323</v>
      </c>
      <c r="B440" t="s">
        <v>686</v>
      </c>
      <c r="C440">
        <v>35</v>
      </c>
      <c r="D440">
        <v>28</v>
      </c>
      <c r="E440">
        <v>7</v>
      </c>
      <c r="F440">
        <v>0.8</v>
      </c>
      <c r="G440">
        <v>11.99</v>
      </c>
      <c r="H440">
        <v>0.91</v>
      </c>
      <c r="I440">
        <v>15</v>
      </c>
      <c r="J440">
        <v>3</v>
      </c>
      <c r="K440">
        <v>14</v>
      </c>
      <c r="L440">
        <v>1</v>
      </c>
      <c r="M440">
        <v>9</v>
      </c>
      <c r="N440">
        <v>4</v>
      </c>
      <c r="O440">
        <v>2753</v>
      </c>
      <c r="P440">
        <v>2349</v>
      </c>
      <c r="R440">
        <v>70</v>
      </c>
      <c r="S440">
        <v>111.6</v>
      </c>
      <c r="T440">
        <v>0.36699999999999999</v>
      </c>
      <c r="U440">
        <v>0.379</v>
      </c>
      <c r="V440">
        <v>0.57599999999999996</v>
      </c>
      <c r="W440">
        <v>56.2</v>
      </c>
      <c r="X440">
        <v>62.1</v>
      </c>
      <c r="Y440">
        <v>8.6999999999999993</v>
      </c>
      <c r="Z440">
        <v>12.1</v>
      </c>
      <c r="AA440">
        <v>0.53800000000000003</v>
      </c>
      <c r="AB440">
        <v>15.8</v>
      </c>
      <c r="AC440">
        <v>32</v>
      </c>
      <c r="AD440">
        <v>0.27400000000000002</v>
      </c>
    </row>
    <row r="441" spans="1:30" x14ac:dyDescent="0.25">
      <c r="A441">
        <v>324</v>
      </c>
      <c r="B441" t="s">
        <v>446</v>
      </c>
      <c r="C441">
        <v>35</v>
      </c>
      <c r="D441">
        <v>25</v>
      </c>
      <c r="E441">
        <v>10</v>
      </c>
      <c r="F441">
        <v>0.71399999999999997</v>
      </c>
      <c r="G441">
        <v>3.01</v>
      </c>
      <c r="H441">
        <v>-2.29</v>
      </c>
      <c r="I441">
        <v>12</v>
      </c>
      <c r="J441">
        <v>4</v>
      </c>
      <c r="K441">
        <v>14</v>
      </c>
      <c r="L441">
        <v>1</v>
      </c>
      <c r="M441">
        <v>8</v>
      </c>
      <c r="N441">
        <v>8</v>
      </c>
      <c r="O441">
        <v>2697</v>
      </c>
      <c r="P441">
        <v>2474</v>
      </c>
      <c r="R441">
        <v>70.400000000000006</v>
      </c>
      <c r="S441">
        <v>109.5</v>
      </c>
      <c r="T441">
        <v>0.39700000000000002</v>
      </c>
      <c r="U441">
        <v>0.38300000000000001</v>
      </c>
      <c r="V441">
        <v>0.58899999999999997</v>
      </c>
      <c r="W441">
        <v>53</v>
      </c>
      <c r="X441">
        <v>51.2</v>
      </c>
      <c r="Y441">
        <v>8.1999999999999993</v>
      </c>
      <c r="Z441">
        <v>6.5</v>
      </c>
      <c r="AA441">
        <v>0.55700000000000005</v>
      </c>
      <c r="AB441">
        <v>17.600000000000001</v>
      </c>
      <c r="AC441">
        <v>27.9</v>
      </c>
      <c r="AD441">
        <v>0.28799999999999998</v>
      </c>
    </row>
    <row r="442" spans="1:30" x14ac:dyDescent="0.25">
      <c r="A442">
        <v>325</v>
      </c>
      <c r="B442" t="s">
        <v>78</v>
      </c>
      <c r="C442">
        <v>31</v>
      </c>
      <c r="D442">
        <v>17</v>
      </c>
      <c r="E442">
        <v>14</v>
      </c>
      <c r="F442">
        <v>0.54800000000000004</v>
      </c>
      <c r="G442">
        <v>6.15</v>
      </c>
      <c r="H442">
        <v>5.12</v>
      </c>
      <c r="I442">
        <v>11</v>
      </c>
      <c r="J442">
        <v>7</v>
      </c>
      <c r="K442">
        <v>10</v>
      </c>
      <c r="L442">
        <v>5</v>
      </c>
      <c r="M442">
        <v>6</v>
      </c>
      <c r="N442">
        <v>5</v>
      </c>
      <c r="O442">
        <v>2343</v>
      </c>
      <c r="P442">
        <v>2311</v>
      </c>
      <c r="R442">
        <v>67.900000000000006</v>
      </c>
      <c r="S442">
        <v>110.9</v>
      </c>
      <c r="T442">
        <v>0.35499999999999998</v>
      </c>
      <c r="U442">
        <v>0.46500000000000002</v>
      </c>
      <c r="V442">
        <v>0.57799999999999996</v>
      </c>
      <c r="W442">
        <v>52.3</v>
      </c>
      <c r="X442">
        <v>54.7</v>
      </c>
      <c r="Y442">
        <v>6.8</v>
      </c>
      <c r="Z442">
        <v>7</v>
      </c>
      <c r="AA442">
        <v>0.55000000000000004</v>
      </c>
      <c r="AB442">
        <v>16.8</v>
      </c>
      <c r="AC442">
        <v>30.7</v>
      </c>
      <c r="AD442">
        <v>0.251</v>
      </c>
    </row>
    <row r="443" spans="1:30" x14ac:dyDescent="0.25">
      <c r="A443">
        <v>326</v>
      </c>
      <c r="B443" t="s">
        <v>447</v>
      </c>
      <c r="C443">
        <v>33</v>
      </c>
      <c r="D443">
        <v>15</v>
      </c>
      <c r="E443">
        <v>18</v>
      </c>
      <c r="F443">
        <v>0.45500000000000002</v>
      </c>
      <c r="G443">
        <v>-3.35</v>
      </c>
      <c r="H443">
        <v>-0.96</v>
      </c>
      <c r="I443">
        <v>7</v>
      </c>
      <c r="J443">
        <v>11</v>
      </c>
      <c r="K443">
        <v>8</v>
      </c>
      <c r="L443">
        <v>7</v>
      </c>
      <c r="M443">
        <v>5</v>
      </c>
      <c r="N443">
        <v>8</v>
      </c>
      <c r="O443">
        <v>2205</v>
      </c>
      <c r="P443">
        <v>2187</v>
      </c>
      <c r="R443">
        <v>66.400000000000006</v>
      </c>
      <c r="S443">
        <v>99.5</v>
      </c>
      <c r="T443">
        <v>0.33400000000000002</v>
      </c>
      <c r="U443">
        <v>0.32800000000000001</v>
      </c>
      <c r="V443">
        <v>0.53400000000000003</v>
      </c>
      <c r="W443">
        <v>50.8</v>
      </c>
      <c r="X443">
        <v>53.7</v>
      </c>
      <c r="Y443">
        <v>9.1</v>
      </c>
      <c r="Z443">
        <v>8.6</v>
      </c>
      <c r="AA443">
        <v>0.502</v>
      </c>
      <c r="AB443">
        <v>17.5</v>
      </c>
      <c r="AC443">
        <v>27</v>
      </c>
      <c r="AD443">
        <v>0.23300000000000001</v>
      </c>
    </row>
    <row r="444" spans="1:30" x14ac:dyDescent="0.25">
      <c r="A444">
        <v>327</v>
      </c>
      <c r="B444" t="s">
        <v>448</v>
      </c>
      <c r="C444">
        <v>32</v>
      </c>
      <c r="D444">
        <v>9</v>
      </c>
      <c r="E444">
        <v>23</v>
      </c>
      <c r="F444">
        <v>0.28100000000000003</v>
      </c>
      <c r="G444">
        <v>3.56</v>
      </c>
      <c r="H444">
        <v>7.78</v>
      </c>
      <c r="I444">
        <v>0</v>
      </c>
      <c r="J444">
        <v>18</v>
      </c>
      <c r="K444">
        <v>8</v>
      </c>
      <c r="L444">
        <v>10</v>
      </c>
      <c r="M444">
        <v>1</v>
      </c>
      <c r="N444">
        <v>10</v>
      </c>
      <c r="O444">
        <v>2180</v>
      </c>
      <c r="P444">
        <v>2315</v>
      </c>
      <c r="R444">
        <v>68.900000000000006</v>
      </c>
      <c r="S444">
        <v>98.5</v>
      </c>
      <c r="T444">
        <v>0.40600000000000003</v>
      </c>
      <c r="U444">
        <v>0.42199999999999999</v>
      </c>
      <c r="V444">
        <v>0.52200000000000002</v>
      </c>
      <c r="W444">
        <v>50.1</v>
      </c>
      <c r="X444">
        <v>50.4</v>
      </c>
      <c r="Y444">
        <v>7</v>
      </c>
      <c r="Z444">
        <v>10.4</v>
      </c>
      <c r="AA444">
        <v>0.48599999999999999</v>
      </c>
      <c r="AB444">
        <v>17.899999999999999</v>
      </c>
      <c r="AC444">
        <v>28.9</v>
      </c>
      <c r="AD444">
        <v>0.27300000000000002</v>
      </c>
    </row>
    <row r="445" spans="1:30" x14ac:dyDescent="0.25">
      <c r="A445">
        <v>328</v>
      </c>
      <c r="B445" t="s">
        <v>687</v>
      </c>
      <c r="C445">
        <v>34</v>
      </c>
      <c r="D445">
        <v>27</v>
      </c>
      <c r="E445">
        <v>7</v>
      </c>
      <c r="F445">
        <v>0.79400000000000004</v>
      </c>
      <c r="G445">
        <v>4.91</v>
      </c>
      <c r="H445">
        <v>-4.1500000000000004</v>
      </c>
      <c r="I445">
        <v>14</v>
      </c>
      <c r="J445">
        <v>2</v>
      </c>
      <c r="K445">
        <v>16</v>
      </c>
      <c r="L445">
        <v>2</v>
      </c>
      <c r="M445">
        <v>11</v>
      </c>
      <c r="N445">
        <v>4</v>
      </c>
      <c r="O445">
        <v>2508</v>
      </c>
      <c r="P445">
        <v>2143</v>
      </c>
      <c r="R445">
        <v>66.5</v>
      </c>
      <c r="S445">
        <v>110.2</v>
      </c>
      <c r="T445">
        <v>0.35899999999999999</v>
      </c>
      <c r="U445">
        <v>0.40300000000000002</v>
      </c>
      <c r="V445">
        <v>0.56799999999999995</v>
      </c>
      <c r="W445">
        <v>53.2</v>
      </c>
      <c r="X445">
        <v>46.2</v>
      </c>
      <c r="Y445">
        <v>8.3000000000000007</v>
      </c>
      <c r="Z445">
        <v>11.9</v>
      </c>
      <c r="AA445">
        <v>0.53</v>
      </c>
      <c r="AB445">
        <v>14.6</v>
      </c>
      <c r="AC445">
        <v>27.3</v>
      </c>
      <c r="AD445">
        <v>0.26900000000000002</v>
      </c>
    </row>
    <row r="446" spans="1:30" x14ac:dyDescent="0.25">
      <c r="A446">
        <v>329</v>
      </c>
      <c r="B446" t="s">
        <v>688</v>
      </c>
      <c r="C446">
        <v>36</v>
      </c>
      <c r="D446">
        <v>26</v>
      </c>
      <c r="E446">
        <v>10</v>
      </c>
      <c r="F446">
        <v>0.72199999999999998</v>
      </c>
      <c r="G446">
        <v>14.39</v>
      </c>
      <c r="H446">
        <v>8.0299999999999994</v>
      </c>
      <c r="I446">
        <v>13</v>
      </c>
      <c r="J446">
        <v>5</v>
      </c>
      <c r="K446">
        <v>13</v>
      </c>
      <c r="L446">
        <v>2</v>
      </c>
      <c r="M446">
        <v>5</v>
      </c>
      <c r="N446">
        <v>6</v>
      </c>
      <c r="O446">
        <v>2654</v>
      </c>
      <c r="P446">
        <v>2425</v>
      </c>
      <c r="R446">
        <v>65</v>
      </c>
      <c r="S446">
        <v>112.2</v>
      </c>
      <c r="T446">
        <v>0.34399999999999997</v>
      </c>
      <c r="U446">
        <v>0.53500000000000003</v>
      </c>
      <c r="V446">
        <v>0.56499999999999995</v>
      </c>
      <c r="W446">
        <v>51.4</v>
      </c>
      <c r="X446">
        <v>56.9</v>
      </c>
      <c r="Y446">
        <v>8.1999999999999993</v>
      </c>
      <c r="Z446">
        <v>8.6999999999999993</v>
      </c>
      <c r="AA446">
        <v>0.53200000000000003</v>
      </c>
      <c r="AB446">
        <v>14.2</v>
      </c>
      <c r="AC446">
        <v>30.2</v>
      </c>
      <c r="AD446">
        <v>0.251</v>
      </c>
    </row>
    <row r="447" spans="1:30" x14ac:dyDescent="0.25">
      <c r="A447">
        <v>330</v>
      </c>
      <c r="B447" t="s">
        <v>689</v>
      </c>
      <c r="C447">
        <v>33</v>
      </c>
      <c r="D447">
        <v>25</v>
      </c>
      <c r="E447">
        <v>8</v>
      </c>
      <c r="F447">
        <v>0.75800000000000001</v>
      </c>
      <c r="G447">
        <v>11.96</v>
      </c>
      <c r="H447">
        <v>2.87</v>
      </c>
      <c r="I447">
        <v>16</v>
      </c>
      <c r="J447">
        <v>2</v>
      </c>
      <c r="K447">
        <v>16</v>
      </c>
      <c r="L447">
        <v>1</v>
      </c>
      <c r="M447">
        <v>8</v>
      </c>
      <c r="N447">
        <v>4</v>
      </c>
      <c r="O447">
        <v>2344</v>
      </c>
      <c r="P447">
        <v>2044</v>
      </c>
      <c r="R447">
        <v>69</v>
      </c>
      <c r="S447">
        <v>102.1</v>
      </c>
      <c r="T447">
        <v>0.35699999999999998</v>
      </c>
      <c r="U447">
        <v>0.41199999999999998</v>
      </c>
      <c r="V447">
        <v>0.53500000000000003</v>
      </c>
      <c r="W447">
        <v>50.8</v>
      </c>
      <c r="X447">
        <v>54.9</v>
      </c>
      <c r="Y447">
        <v>11.5</v>
      </c>
      <c r="Z447">
        <v>12.2</v>
      </c>
      <c r="AA447">
        <v>0.501</v>
      </c>
      <c r="AB447">
        <v>17.3</v>
      </c>
      <c r="AC447">
        <v>31</v>
      </c>
      <c r="AD447">
        <v>0.251</v>
      </c>
    </row>
    <row r="448" spans="1:30" x14ac:dyDescent="0.25">
      <c r="A448">
        <v>331</v>
      </c>
      <c r="B448" t="s">
        <v>452</v>
      </c>
      <c r="C448">
        <v>32</v>
      </c>
      <c r="D448">
        <v>11</v>
      </c>
      <c r="E448">
        <v>21</v>
      </c>
      <c r="F448">
        <v>0.34399999999999997</v>
      </c>
      <c r="G448">
        <v>-10.48</v>
      </c>
      <c r="H448">
        <v>0.11</v>
      </c>
      <c r="I448">
        <v>4</v>
      </c>
      <c r="J448">
        <v>14</v>
      </c>
      <c r="K448">
        <v>8</v>
      </c>
      <c r="L448">
        <v>7</v>
      </c>
      <c r="M448">
        <v>2</v>
      </c>
      <c r="N448">
        <v>13</v>
      </c>
      <c r="O448">
        <v>2433</v>
      </c>
      <c r="P448">
        <v>2617</v>
      </c>
      <c r="R448">
        <v>73.5</v>
      </c>
      <c r="S448">
        <v>102.6</v>
      </c>
      <c r="T448">
        <v>0.29399999999999998</v>
      </c>
      <c r="U448">
        <v>0.45500000000000002</v>
      </c>
      <c r="V448">
        <v>0.54100000000000004</v>
      </c>
      <c r="W448">
        <v>47.2</v>
      </c>
      <c r="X448">
        <v>52.4</v>
      </c>
      <c r="Y448">
        <v>9.1999999999999993</v>
      </c>
      <c r="Z448">
        <v>5.0999999999999996</v>
      </c>
      <c r="AA448">
        <v>0.50900000000000001</v>
      </c>
      <c r="AB448">
        <v>14.8</v>
      </c>
      <c r="AC448">
        <v>23</v>
      </c>
      <c r="AD448">
        <v>0.215</v>
      </c>
    </row>
    <row r="449" spans="1:30" x14ac:dyDescent="0.25">
      <c r="A449">
        <v>332</v>
      </c>
      <c r="B449" t="s">
        <v>690</v>
      </c>
      <c r="C449">
        <v>35</v>
      </c>
      <c r="D449">
        <v>26</v>
      </c>
      <c r="E449">
        <v>9</v>
      </c>
      <c r="F449">
        <v>0.74299999999999999</v>
      </c>
      <c r="G449">
        <v>19.3</v>
      </c>
      <c r="H449">
        <v>7.82</v>
      </c>
      <c r="I449">
        <v>12</v>
      </c>
      <c r="J449">
        <v>6</v>
      </c>
      <c r="K449">
        <v>14</v>
      </c>
      <c r="L449">
        <v>2</v>
      </c>
      <c r="M449">
        <v>5</v>
      </c>
      <c r="N449">
        <v>5</v>
      </c>
      <c r="O449">
        <v>2574</v>
      </c>
      <c r="P449">
        <v>2172</v>
      </c>
      <c r="R449">
        <v>64.400000000000006</v>
      </c>
      <c r="S449">
        <v>113.3</v>
      </c>
      <c r="T449">
        <v>0.31900000000000001</v>
      </c>
      <c r="U449">
        <v>0.438</v>
      </c>
      <c r="V449">
        <v>0.58899999999999997</v>
      </c>
      <c r="W449">
        <v>51.9</v>
      </c>
      <c r="X449">
        <v>59.5</v>
      </c>
      <c r="Y449">
        <v>10.4</v>
      </c>
      <c r="Z449">
        <v>8.4</v>
      </c>
      <c r="AA449">
        <v>0.55600000000000005</v>
      </c>
      <c r="AB449">
        <v>15.2</v>
      </c>
      <c r="AC449">
        <v>29.2</v>
      </c>
      <c r="AD449">
        <v>0.24299999999999999</v>
      </c>
    </row>
    <row r="450" spans="1:30" x14ac:dyDescent="0.25">
      <c r="A450">
        <v>333</v>
      </c>
      <c r="B450" t="s">
        <v>691</v>
      </c>
      <c r="C450">
        <v>36</v>
      </c>
      <c r="D450">
        <v>33</v>
      </c>
      <c r="E450">
        <v>3</v>
      </c>
      <c r="F450">
        <v>0.91700000000000004</v>
      </c>
      <c r="G450">
        <v>25.42</v>
      </c>
      <c r="H450">
        <v>9.5</v>
      </c>
      <c r="I450">
        <v>16</v>
      </c>
      <c r="J450">
        <v>2</v>
      </c>
      <c r="K450">
        <v>15</v>
      </c>
      <c r="L450">
        <v>1</v>
      </c>
      <c r="M450">
        <v>10</v>
      </c>
      <c r="N450">
        <v>1</v>
      </c>
      <c r="O450">
        <v>2566</v>
      </c>
      <c r="P450">
        <v>1993</v>
      </c>
      <c r="R450">
        <v>60.8</v>
      </c>
      <c r="S450">
        <v>116.5</v>
      </c>
      <c r="T450">
        <v>0.28899999999999998</v>
      </c>
      <c r="U450">
        <v>0.39500000000000002</v>
      </c>
      <c r="V450">
        <v>0.57999999999999996</v>
      </c>
      <c r="W450">
        <v>54.1</v>
      </c>
      <c r="X450">
        <v>55.7</v>
      </c>
      <c r="Y450">
        <v>9.4</v>
      </c>
      <c r="Z450">
        <v>12.6</v>
      </c>
      <c r="AA450">
        <v>0.55200000000000005</v>
      </c>
      <c r="AB450">
        <v>12.7</v>
      </c>
      <c r="AC450">
        <v>30.2</v>
      </c>
      <c r="AD450">
        <v>0.215</v>
      </c>
    </row>
    <row r="451" spans="1:30" x14ac:dyDescent="0.25">
      <c r="A451">
        <v>334</v>
      </c>
      <c r="B451" t="s">
        <v>455</v>
      </c>
      <c r="C451">
        <v>30</v>
      </c>
      <c r="D451">
        <v>13</v>
      </c>
      <c r="E451">
        <v>17</v>
      </c>
      <c r="F451">
        <v>0.433</v>
      </c>
      <c r="G451">
        <v>-12.95</v>
      </c>
      <c r="H451">
        <v>-7.59</v>
      </c>
      <c r="I451">
        <v>8</v>
      </c>
      <c r="J451">
        <v>10</v>
      </c>
      <c r="K451">
        <v>7</v>
      </c>
      <c r="L451">
        <v>7</v>
      </c>
      <c r="M451">
        <v>6</v>
      </c>
      <c r="N451">
        <v>10</v>
      </c>
      <c r="O451">
        <v>1974</v>
      </c>
      <c r="P451">
        <v>2044</v>
      </c>
      <c r="R451">
        <v>66.400000000000006</v>
      </c>
      <c r="S451">
        <v>98.7</v>
      </c>
      <c r="T451">
        <v>0.33900000000000002</v>
      </c>
      <c r="U451">
        <v>0.45600000000000002</v>
      </c>
      <c r="V451">
        <v>0.501</v>
      </c>
      <c r="W451">
        <v>52</v>
      </c>
      <c r="X451">
        <v>53.6</v>
      </c>
      <c r="Y451">
        <v>9.1999999999999993</v>
      </c>
      <c r="Z451">
        <v>12</v>
      </c>
      <c r="AA451">
        <v>0.45600000000000002</v>
      </c>
      <c r="AB451">
        <v>17.399999999999999</v>
      </c>
      <c r="AC451">
        <v>33.9</v>
      </c>
      <c r="AD451">
        <v>0.252</v>
      </c>
    </row>
    <row r="452" spans="1:30" x14ac:dyDescent="0.25">
      <c r="A452">
        <v>335</v>
      </c>
      <c r="B452" t="s">
        <v>456</v>
      </c>
      <c r="C452">
        <v>31</v>
      </c>
      <c r="D452">
        <v>11</v>
      </c>
      <c r="E452">
        <v>20</v>
      </c>
      <c r="F452">
        <v>0.35499999999999998</v>
      </c>
      <c r="G452">
        <v>1.22</v>
      </c>
      <c r="H452">
        <v>8.48</v>
      </c>
      <c r="I452">
        <v>4</v>
      </c>
      <c r="J452">
        <v>14</v>
      </c>
      <c r="K452">
        <v>8</v>
      </c>
      <c r="L452">
        <v>8</v>
      </c>
      <c r="M452">
        <v>1</v>
      </c>
      <c r="N452">
        <v>10</v>
      </c>
      <c r="O452">
        <v>2119</v>
      </c>
      <c r="P452">
        <v>2344</v>
      </c>
      <c r="R452">
        <v>68.8</v>
      </c>
      <c r="S452">
        <v>98.6</v>
      </c>
      <c r="T452">
        <v>0.376</v>
      </c>
      <c r="U452">
        <v>0.35299999999999998</v>
      </c>
      <c r="V452">
        <v>0.496</v>
      </c>
      <c r="W452">
        <v>52.2</v>
      </c>
      <c r="X452">
        <v>46.1</v>
      </c>
      <c r="Y452">
        <v>7</v>
      </c>
      <c r="Z452">
        <v>7.2</v>
      </c>
      <c r="AA452">
        <v>0.44800000000000001</v>
      </c>
      <c r="AB452">
        <v>16.3</v>
      </c>
      <c r="AC452">
        <v>33.700000000000003</v>
      </c>
      <c r="AD452">
        <v>0.27300000000000002</v>
      </c>
    </row>
    <row r="453" spans="1:30" x14ac:dyDescent="0.25">
      <c r="A453">
        <v>336</v>
      </c>
      <c r="B453" t="s">
        <v>457</v>
      </c>
      <c r="C453">
        <v>32</v>
      </c>
      <c r="D453">
        <v>11</v>
      </c>
      <c r="E453">
        <v>21</v>
      </c>
      <c r="F453">
        <v>0.34399999999999997</v>
      </c>
      <c r="G453">
        <v>-1.65</v>
      </c>
      <c r="H453">
        <v>2.2200000000000002</v>
      </c>
      <c r="I453">
        <v>4</v>
      </c>
      <c r="J453">
        <v>14</v>
      </c>
      <c r="K453">
        <v>9</v>
      </c>
      <c r="L453">
        <v>7</v>
      </c>
      <c r="M453">
        <v>2</v>
      </c>
      <c r="N453">
        <v>8</v>
      </c>
      <c r="O453">
        <v>2393</v>
      </c>
      <c r="P453">
        <v>2517</v>
      </c>
      <c r="R453">
        <v>71.7</v>
      </c>
      <c r="S453">
        <v>104.4</v>
      </c>
      <c r="T453">
        <v>0.30299999999999999</v>
      </c>
      <c r="U453">
        <v>0.44500000000000001</v>
      </c>
      <c r="V453">
        <v>0.56200000000000006</v>
      </c>
      <c r="W453">
        <v>48.3</v>
      </c>
      <c r="X453">
        <v>57.1</v>
      </c>
      <c r="Y453">
        <v>7.2</v>
      </c>
      <c r="Z453">
        <v>8.1</v>
      </c>
      <c r="AA453">
        <v>0.52800000000000002</v>
      </c>
      <c r="AB453">
        <v>17.100000000000001</v>
      </c>
      <c r="AC453">
        <v>25.2</v>
      </c>
      <c r="AD453">
        <v>0.22900000000000001</v>
      </c>
    </row>
    <row r="454" spans="1:30" x14ac:dyDescent="0.25">
      <c r="A454">
        <v>337</v>
      </c>
      <c r="B454" t="s">
        <v>692</v>
      </c>
      <c r="C454">
        <v>36</v>
      </c>
      <c r="D454">
        <v>27</v>
      </c>
      <c r="E454">
        <v>9</v>
      </c>
      <c r="F454">
        <v>0.75</v>
      </c>
      <c r="G454">
        <v>12.03</v>
      </c>
      <c r="H454">
        <v>7.03</v>
      </c>
      <c r="I454">
        <v>15</v>
      </c>
      <c r="J454">
        <v>3</v>
      </c>
      <c r="K454">
        <v>15</v>
      </c>
      <c r="L454">
        <v>1</v>
      </c>
      <c r="M454">
        <v>7</v>
      </c>
      <c r="N454">
        <v>4</v>
      </c>
      <c r="O454">
        <v>2511</v>
      </c>
      <c r="P454">
        <v>2331</v>
      </c>
      <c r="R454">
        <v>67.400000000000006</v>
      </c>
      <c r="S454">
        <v>103.2</v>
      </c>
      <c r="T454">
        <v>0.34699999999999998</v>
      </c>
      <c r="U454">
        <v>0.39900000000000002</v>
      </c>
      <c r="V454">
        <v>0.55100000000000005</v>
      </c>
      <c r="W454">
        <v>47.6</v>
      </c>
      <c r="X454">
        <v>47.5</v>
      </c>
      <c r="Y454">
        <v>13.2</v>
      </c>
      <c r="Z454">
        <v>16.100000000000001</v>
      </c>
      <c r="AA454">
        <v>0.52100000000000002</v>
      </c>
      <c r="AB454">
        <v>17.399999999999999</v>
      </c>
      <c r="AC454">
        <v>28.8</v>
      </c>
      <c r="AD454">
        <v>0.24099999999999999</v>
      </c>
    </row>
    <row r="455" spans="1:30" x14ac:dyDescent="0.25">
      <c r="A455">
        <v>338</v>
      </c>
      <c r="B455" t="s">
        <v>458</v>
      </c>
      <c r="C455">
        <v>33</v>
      </c>
      <c r="D455">
        <v>18</v>
      </c>
      <c r="E455">
        <v>15</v>
      </c>
      <c r="F455">
        <v>0.54500000000000004</v>
      </c>
      <c r="G455">
        <v>-4.3499999999999996</v>
      </c>
      <c r="H455">
        <v>-6.09</v>
      </c>
      <c r="I455">
        <v>11</v>
      </c>
      <c r="J455">
        <v>9</v>
      </c>
      <c r="K455">
        <v>10</v>
      </c>
      <c r="L455">
        <v>5</v>
      </c>
      <c r="M455">
        <v>5</v>
      </c>
      <c r="N455">
        <v>7</v>
      </c>
      <c r="O455">
        <v>2617</v>
      </c>
      <c r="P455">
        <v>2454</v>
      </c>
      <c r="R455">
        <v>73.400000000000006</v>
      </c>
      <c r="S455">
        <v>107.2</v>
      </c>
      <c r="T455">
        <v>0.36599999999999999</v>
      </c>
      <c r="U455">
        <v>0.35399999999999998</v>
      </c>
      <c r="V455">
        <v>0.57599999999999996</v>
      </c>
      <c r="W455">
        <v>49</v>
      </c>
      <c r="X455">
        <v>41.5</v>
      </c>
      <c r="Y455">
        <v>7.4</v>
      </c>
      <c r="Z455">
        <v>10</v>
      </c>
      <c r="AA455">
        <v>0.54</v>
      </c>
      <c r="AB455">
        <v>14.4</v>
      </c>
      <c r="AC455">
        <v>19.8</v>
      </c>
      <c r="AD455">
        <v>0.27300000000000002</v>
      </c>
    </row>
    <row r="456" spans="1:30" x14ac:dyDescent="0.25">
      <c r="A456">
        <v>339</v>
      </c>
      <c r="B456" t="s">
        <v>459</v>
      </c>
      <c r="C456">
        <v>36</v>
      </c>
      <c r="D456">
        <v>15</v>
      </c>
      <c r="E456">
        <v>21</v>
      </c>
      <c r="F456">
        <v>0.41699999999999998</v>
      </c>
      <c r="G456">
        <v>6.9</v>
      </c>
      <c r="H456">
        <v>10.54</v>
      </c>
      <c r="I456">
        <v>4</v>
      </c>
      <c r="J456">
        <v>14</v>
      </c>
      <c r="K456">
        <v>11</v>
      </c>
      <c r="L456">
        <v>7</v>
      </c>
      <c r="M456">
        <v>0</v>
      </c>
      <c r="N456">
        <v>10</v>
      </c>
      <c r="O456">
        <v>2655</v>
      </c>
      <c r="P456">
        <v>2786</v>
      </c>
      <c r="R456">
        <v>71.7</v>
      </c>
      <c r="S456">
        <v>101.5</v>
      </c>
      <c r="T456">
        <v>0.39</v>
      </c>
      <c r="U456">
        <v>0.39100000000000001</v>
      </c>
      <c r="V456">
        <v>0.51400000000000001</v>
      </c>
      <c r="W456">
        <v>53.1</v>
      </c>
      <c r="X456">
        <v>54.2</v>
      </c>
      <c r="Y456">
        <v>8.5</v>
      </c>
      <c r="Z456">
        <v>9.3000000000000007</v>
      </c>
      <c r="AA456">
        <v>0.47499999999999998</v>
      </c>
      <c r="AB456">
        <v>17.7</v>
      </c>
      <c r="AC456">
        <v>36.6</v>
      </c>
      <c r="AD456">
        <v>0.26800000000000002</v>
      </c>
    </row>
    <row r="457" spans="1:30" x14ac:dyDescent="0.25">
      <c r="A457">
        <v>340</v>
      </c>
      <c r="B457" t="s">
        <v>460</v>
      </c>
      <c r="C457">
        <v>32</v>
      </c>
      <c r="D457">
        <v>7</v>
      </c>
      <c r="E457">
        <v>25</v>
      </c>
      <c r="F457">
        <v>0.219</v>
      </c>
      <c r="G457">
        <v>-9.25</v>
      </c>
      <c r="H457">
        <v>0.36</v>
      </c>
      <c r="I457">
        <v>4</v>
      </c>
      <c r="J457">
        <v>14</v>
      </c>
      <c r="K457">
        <v>4</v>
      </c>
      <c r="L457">
        <v>8</v>
      </c>
      <c r="M457">
        <v>3</v>
      </c>
      <c r="N457">
        <v>14</v>
      </c>
      <c r="O457">
        <v>2304</v>
      </c>
      <c r="P457">
        <v>2563</v>
      </c>
      <c r="R457">
        <v>71.3</v>
      </c>
      <c r="S457">
        <v>99.8</v>
      </c>
      <c r="T457">
        <v>0.36</v>
      </c>
      <c r="U457">
        <v>0.45900000000000002</v>
      </c>
      <c r="V457">
        <v>0.56399999999999995</v>
      </c>
      <c r="W457">
        <v>52.4</v>
      </c>
      <c r="X457">
        <v>49.1</v>
      </c>
      <c r="Y457">
        <v>5.8</v>
      </c>
      <c r="Z457">
        <v>4.5999999999999996</v>
      </c>
      <c r="AA457">
        <v>0.53900000000000003</v>
      </c>
      <c r="AB457">
        <v>22</v>
      </c>
      <c r="AC457">
        <v>28.7</v>
      </c>
      <c r="AD457">
        <v>0.24299999999999999</v>
      </c>
    </row>
    <row r="458" spans="1:30" x14ac:dyDescent="0.25">
      <c r="C458" t="s">
        <v>109</v>
      </c>
      <c r="I458" t="s">
        <v>110</v>
      </c>
      <c r="K458" t="s">
        <v>2</v>
      </c>
      <c r="M458" t="s">
        <v>3</v>
      </c>
      <c r="O458" t="s">
        <v>111</v>
      </c>
      <c r="R458" t="s">
        <v>494</v>
      </c>
    </row>
    <row r="459" spans="1:30" x14ac:dyDescent="0.25">
      <c r="A459" t="s">
        <v>55</v>
      </c>
      <c r="B459" t="s">
        <v>113</v>
      </c>
      <c r="C459" t="s">
        <v>51</v>
      </c>
      <c r="D459" t="s">
        <v>1</v>
      </c>
      <c r="E459" t="s">
        <v>0</v>
      </c>
      <c r="F459" t="s">
        <v>114</v>
      </c>
      <c r="G459" t="s">
        <v>70</v>
      </c>
      <c r="H459" t="s">
        <v>115</v>
      </c>
      <c r="I459" t="s">
        <v>1</v>
      </c>
      <c r="J459" t="s">
        <v>0</v>
      </c>
      <c r="K459" t="s">
        <v>1</v>
      </c>
      <c r="L459" t="s">
        <v>0</v>
      </c>
      <c r="M459" t="s">
        <v>1</v>
      </c>
      <c r="N459" t="s">
        <v>0</v>
      </c>
      <c r="O459" t="s">
        <v>116</v>
      </c>
      <c r="P459" t="s">
        <v>117</v>
      </c>
      <c r="R459" t="s">
        <v>84</v>
      </c>
      <c r="S459" t="s">
        <v>66</v>
      </c>
      <c r="T459" t="s">
        <v>59</v>
      </c>
      <c r="U459" t="s">
        <v>58</v>
      </c>
      <c r="V459" t="s">
        <v>57</v>
      </c>
      <c r="W459" t="s">
        <v>61</v>
      </c>
      <c r="X459" t="s">
        <v>62</v>
      </c>
      <c r="Y459" t="s">
        <v>63</v>
      </c>
      <c r="Z459" t="s">
        <v>64</v>
      </c>
      <c r="AA459" t="s">
        <v>495</v>
      </c>
      <c r="AB459" t="s">
        <v>65</v>
      </c>
      <c r="AC459" t="s">
        <v>60</v>
      </c>
      <c r="AD459" t="s">
        <v>496</v>
      </c>
    </row>
    <row r="460" spans="1:30" x14ac:dyDescent="0.25">
      <c r="A460">
        <v>341</v>
      </c>
      <c r="B460" t="s">
        <v>461</v>
      </c>
      <c r="C460">
        <v>31</v>
      </c>
      <c r="D460">
        <v>10</v>
      </c>
      <c r="E460">
        <v>21</v>
      </c>
      <c r="F460">
        <v>0.32300000000000001</v>
      </c>
      <c r="G460">
        <v>-10.01</v>
      </c>
      <c r="H460">
        <v>-5.15</v>
      </c>
      <c r="I460">
        <v>4</v>
      </c>
      <c r="J460">
        <v>12</v>
      </c>
      <c r="K460">
        <v>7</v>
      </c>
      <c r="L460">
        <v>6</v>
      </c>
      <c r="M460">
        <v>2</v>
      </c>
      <c r="N460">
        <v>14</v>
      </c>
      <c r="O460">
        <v>2198</v>
      </c>
      <c r="P460">
        <v>2272</v>
      </c>
      <c r="R460">
        <v>69.5</v>
      </c>
      <c r="S460">
        <v>101.6</v>
      </c>
      <c r="T460">
        <v>0.23699999999999999</v>
      </c>
      <c r="U460">
        <v>0.33700000000000002</v>
      </c>
      <c r="V460">
        <v>0.53100000000000003</v>
      </c>
      <c r="W460">
        <v>48.9</v>
      </c>
      <c r="X460">
        <v>39</v>
      </c>
      <c r="Y460">
        <v>7.6</v>
      </c>
      <c r="Z460">
        <v>11.4</v>
      </c>
      <c r="AA460">
        <v>0.505</v>
      </c>
      <c r="AB460">
        <v>14.6</v>
      </c>
      <c r="AC460">
        <v>22.7</v>
      </c>
      <c r="AD460">
        <v>0.17299999999999999</v>
      </c>
    </row>
    <row r="461" spans="1:30" x14ac:dyDescent="0.25">
      <c r="A461">
        <v>342</v>
      </c>
      <c r="B461" t="s">
        <v>462</v>
      </c>
      <c r="C461">
        <v>34</v>
      </c>
      <c r="D461">
        <v>20</v>
      </c>
      <c r="E461">
        <v>14</v>
      </c>
      <c r="F461">
        <v>0.58799999999999997</v>
      </c>
      <c r="G461">
        <v>3.09</v>
      </c>
      <c r="H461">
        <v>0.91</v>
      </c>
      <c r="I461">
        <v>11</v>
      </c>
      <c r="J461">
        <v>7</v>
      </c>
      <c r="K461">
        <v>10</v>
      </c>
      <c r="L461">
        <v>4</v>
      </c>
      <c r="M461">
        <v>6</v>
      </c>
      <c r="N461">
        <v>8</v>
      </c>
      <c r="O461">
        <v>2429</v>
      </c>
      <c r="P461">
        <v>2355</v>
      </c>
      <c r="R461">
        <v>69</v>
      </c>
      <c r="S461">
        <v>102.1</v>
      </c>
      <c r="T461">
        <v>0.379</v>
      </c>
      <c r="U461">
        <v>0.318</v>
      </c>
      <c r="V461">
        <v>0.53900000000000003</v>
      </c>
      <c r="W461">
        <v>51.6</v>
      </c>
      <c r="X461">
        <v>48.9</v>
      </c>
      <c r="Y461">
        <v>9.9</v>
      </c>
      <c r="Z461">
        <v>14.4</v>
      </c>
      <c r="AA461">
        <v>0.499</v>
      </c>
      <c r="AB461">
        <v>17.100000000000001</v>
      </c>
      <c r="AC461">
        <v>29</v>
      </c>
      <c r="AD461">
        <v>0.27400000000000002</v>
      </c>
    </row>
    <row r="462" spans="1:30" x14ac:dyDescent="0.25">
      <c r="A462">
        <v>343</v>
      </c>
      <c r="B462" t="s">
        <v>463</v>
      </c>
      <c r="C462">
        <v>32</v>
      </c>
      <c r="D462">
        <v>8</v>
      </c>
      <c r="E462">
        <v>24</v>
      </c>
      <c r="F462">
        <v>0.25</v>
      </c>
      <c r="G462">
        <v>-6.21</v>
      </c>
      <c r="H462">
        <v>1.53</v>
      </c>
      <c r="I462">
        <v>2</v>
      </c>
      <c r="J462">
        <v>16</v>
      </c>
      <c r="K462">
        <v>5</v>
      </c>
      <c r="L462">
        <v>9</v>
      </c>
      <c r="M462">
        <v>2</v>
      </c>
      <c r="N462">
        <v>14</v>
      </c>
      <c r="O462">
        <v>2246</v>
      </c>
      <c r="P462">
        <v>2439</v>
      </c>
      <c r="R462">
        <v>70.2</v>
      </c>
      <c r="S462">
        <v>98.5</v>
      </c>
      <c r="T462">
        <v>0.374</v>
      </c>
      <c r="U462">
        <v>0.39700000000000002</v>
      </c>
      <c r="V462">
        <v>0.52300000000000002</v>
      </c>
      <c r="W462">
        <v>51.5</v>
      </c>
      <c r="X462">
        <v>48.2</v>
      </c>
      <c r="Y462">
        <v>6.4</v>
      </c>
      <c r="Z462">
        <v>6.5</v>
      </c>
      <c r="AA462">
        <v>0.48699999999999999</v>
      </c>
      <c r="AB462">
        <v>18.600000000000001</v>
      </c>
      <c r="AC462">
        <v>30</v>
      </c>
      <c r="AD462">
        <v>0.25800000000000001</v>
      </c>
    </row>
    <row r="463" spans="1:30" x14ac:dyDescent="0.25">
      <c r="A463">
        <v>344</v>
      </c>
      <c r="B463" t="s">
        <v>464</v>
      </c>
      <c r="C463">
        <v>36</v>
      </c>
      <c r="D463">
        <v>22</v>
      </c>
      <c r="E463">
        <v>14</v>
      </c>
      <c r="F463">
        <v>0.61099999999999999</v>
      </c>
      <c r="G463">
        <v>7.87</v>
      </c>
      <c r="H463">
        <v>5.82</v>
      </c>
      <c r="I463">
        <v>10</v>
      </c>
      <c r="J463">
        <v>8</v>
      </c>
      <c r="K463">
        <v>10</v>
      </c>
      <c r="L463">
        <v>4</v>
      </c>
      <c r="M463">
        <v>7</v>
      </c>
      <c r="N463">
        <v>7</v>
      </c>
      <c r="O463">
        <v>2545</v>
      </c>
      <c r="P463">
        <v>2471</v>
      </c>
      <c r="R463">
        <v>69.099999999999994</v>
      </c>
      <c r="S463">
        <v>102</v>
      </c>
      <c r="T463">
        <v>0.28999999999999998</v>
      </c>
      <c r="U463">
        <v>0.39200000000000002</v>
      </c>
      <c r="V463">
        <v>0.50600000000000001</v>
      </c>
      <c r="W463">
        <v>52.1</v>
      </c>
      <c r="X463">
        <v>54</v>
      </c>
      <c r="Y463">
        <v>6.7</v>
      </c>
      <c r="Z463">
        <v>10.1</v>
      </c>
      <c r="AA463">
        <v>0.47099999999999997</v>
      </c>
      <c r="AB463">
        <v>14.7</v>
      </c>
      <c r="AC463">
        <v>32.5</v>
      </c>
      <c r="AD463">
        <v>0.21</v>
      </c>
    </row>
    <row r="464" spans="1:30" x14ac:dyDescent="0.25">
      <c r="A464">
        <v>345</v>
      </c>
      <c r="B464" t="s">
        <v>465</v>
      </c>
      <c r="C464">
        <v>31</v>
      </c>
      <c r="D464">
        <v>14</v>
      </c>
      <c r="E464">
        <v>17</v>
      </c>
      <c r="F464">
        <v>0.45200000000000001</v>
      </c>
      <c r="G464">
        <v>-4.79</v>
      </c>
      <c r="H464">
        <v>-2.09</v>
      </c>
      <c r="I464">
        <v>10</v>
      </c>
      <c r="J464">
        <v>8</v>
      </c>
      <c r="K464">
        <v>9</v>
      </c>
      <c r="L464">
        <v>5</v>
      </c>
      <c r="M464">
        <v>5</v>
      </c>
      <c r="N464">
        <v>11</v>
      </c>
      <c r="O464">
        <v>2321</v>
      </c>
      <c r="P464">
        <v>2385</v>
      </c>
      <c r="R464">
        <v>69.2</v>
      </c>
      <c r="S464">
        <v>106.1</v>
      </c>
      <c r="T464">
        <v>0.32500000000000001</v>
      </c>
      <c r="U464">
        <v>0.41499999999999998</v>
      </c>
      <c r="V464">
        <v>0.56699999999999995</v>
      </c>
      <c r="W464">
        <v>49.9</v>
      </c>
      <c r="X464">
        <v>62.9</v>
      </c>
      <c r="Y464">
        <v>7.2</v>
      </c>
      <c r="Z464">
        <v>12.4</v>
      </c>
      <c r="AA464">
        <v>0.54600000000000004</v>
      </c>
      <c r="AB464">
        <v>16</v>
      </c>
      <c r="AC464">
        <v>24.2</v>
      </c>
      <c r="AD464">
        <v>0.217</v>
      </c>
    </row>
    <row r="465" spans="1:30" x14ac:dyDescent="0.25">
      <c r="A465">
        <v>346</v>
      </c>
      <c r="B465" t="s">
        <v>466</v>
      </c>
      <c r="C465">
        <v>30</v>
      </c>
      <c r="D465">
        <v>18</v>
      </c>
      <c r="E465">
        <v>12</v>
      </c>
      <c r="F465">
        <v>0.6</v>
      </c>
      <c r="G465">
        <v>-2.88</v>
      </c>
      <c r="H465">
        <v>-3.74</v>
      </c>
      <c r="I465">
        <v>10</v>
      </c>
      <c r="J465">
        <v>6</v>
      </c>
      <c r="K465">
        <v>11</v>
      </c>
      <c r="L465">
        <v>3</v>
      </c>
      <c r="M465">
        <v>7</v>
      </c>
      <c r="N465">
        <v>8</v>
      </c>
      <c r="O465">
        <v>2499</v>
      </c>
      <c r="P465">
        <v>2358</v>
      </c>
      <c r="R465">
        <v>75.099999999999994</v>
      </c>
      <c r="S465">
        <v>110</v>
      </c>
      <c r="T465">
        <v>0.30099999999999999</v>
      </c>
      <c r="U465">
        <v>0.53100000000000003</v>
      </c>
      <c r="V465">
        <v>0.58199999999999996</v>
      </c>
      <c r="W465">
        <v>53.4</v>
      </c>
      <c r="X465">
        <v>53.8</v>
      </c>
      <c r="Y465">
        <v>5.9</v>
      </c>
      <c r="Z465">
        <v>7.2</v>
      </c>
      <c r="AA465">
        <v>0.55400000000000005</v>
      </c>
      <c r="AB465">
        <v>17.5</v>
      </c>
      <c r="AC465">
        <v>29.8</v>
      </c>
      <c r="AD465">
        <v>0.222</v>
      </c>
    </row>
    <row r="466" spans="1:30" x14ac:dyDescent="0.25">
      <c r="A466">
        <v>347</v>
      </c>
      <c r="B466" t="s">
        <v>693</v>
      </c>
      <c r="C466">
        <v>34</v>
      </c>
      <c r="D466">
        <v>23</v>
      </c>
      <c r="E466">
        <v>11</v>
      </c>
      <c r="F466">
        <v>0.67600000000000005</v>
      </c>
      <c r="G466">
        <v>17.96</v>
      </c>
      <c r="H466">
        <v>11.08</v>
      </c>
      <c r="I466">
        <v>14</v>
      </c>
      <c r="J466">
        <v>6</v>
      </c>
      <c r="K466">
        <v>12</v>
      </c>
      <c r="L466">
        <v>3</v>
      </c>
      <c r="M466">
        <v>8</v>
      </c>
      <c r="N466">
        <v>5</v>
      </c>
      <c r="O466">
        <v>2333</v>
      </c>
      <c r="P466">
        <v>2099</v>
      </c>
      <c r="R466">
        <v>64.8</v>
      </c>
      <c r="S466">
        <v>103.9</v>
      </c>
      <c r="T466">
        <v>0.27300000000000002</v>
      </c>
      <c r="U466">
        <v>0.34599999999999997</v>
      </c>
      <c r="V466">
        <v>0.53100000000000003</v>
      </c>
      <c r="W466">
        <v>49.8</v>
      </c>
      <c r="X466">
        <v>49.2</v>
      </c>
      <c r="Y466">
        <v>7.9</v>
      </c>
      <c r="Z466">
        <v>11</v>
      </c>
      <c r="AA466">
        <v>0.51100000000000001</v>
      </c>
      <c r="AB466">
        <v>13</v>
      </c>
      <c r="AC466">
        <v>24.3</v>
      </c>
      <c r="AD466">
        <v>0.17699999999999999</v>
      </c>
    </row>
    <row r="467" spans="1:30" x14ac:dyDescent="0.25">
      <c r="A467">
        <v>348</v>
      </c>
      <c r="B467" t="s">
        <v>694</v>
      </c>
      <c r="C467">
        <v>35</v>
      </c>
      <c r="D467">
        <v>30</v>
      </c>
      <c r="E467">
        <v>5</v>
      </c>
      <c r="F467">
        <v>0.85699999999999998</v>
      </c>
      <c r="G467">
        <v>13.94</v>
      </c>
      <c r="H467">
        <v>0.81</v>
      </c>
      <c r="I467">
        <v>18</v>
      </c>
      <c r="J467">
        <v>0</v>
      </c>
      <c r="K467">
        <v>15</v>
      </c>
      <c r="L467">
        <v>1</v>
      </c>
      <c r="M467">
        <v>11</v>
      </c>
      <c r="N467">
        <v>3</v>
      </c>
      <c r="O467">
        <v>2879</v>
      </c>
      <c r="P467">
        <v>2295</v>
      </c>
      <c r="R467">
        <v>68.5</v>
      </c>
      <c r="S467">
        <v>119.2</v>
      </c>
      <c r="T467">
        <v>0.27100000000000002</v>
      </c>
      <c r="U467">
        <v>0.436</v>
      </c>
      <c r="V467">
        <v>0.59799999999999998</v>
      </c>
      <c r="W467">
        <v>54.5</v>
      </c>
      <c r="X467">
        <v>50.6</v>
      </c>
      <c r="Y467">
        <v>9.6</v>
      </c>
      <c r="Z467">
        <v>9.1</v>
      </c>
      <c r="AA467">
        <v>0.57999999999999996</v>
      </c>
      <c r="AB467">
        <v>13.5</v>
      </c>
      <c r="AC467">
        <v>32.5</v>
      </c>
      <c r="AD467">
        <v>0.19</v>
      </c>
    </row>
    <row r="468" spans="1:30" x14ac:dyDescent="0.25">
      <c r="A468">
        <v>349</v>
      </c>
      <c r="B468" t="s">
        <v>469</v>
      </c>
      <c r="C468">
        <v>35</v>
      </c>
      <c r="D468">
        <v>21</v>
      </c>
      <c r="E468">
        <v>14</v>
      </c>
      <c r="F468">
        <v>0.6</v>
      </c>
      <c r="G468">
        <v>3.45</v>
      </c>
      <c r="H468">
        <v>-0.74</v>
      </c>
      <c r="I468">
        <v>13</v>
      </c>
      <c r="J468">
        <v>5</v>
      </c>
      <c r="K468">
        <v>15</v>
      </c>
      <c r="L468">
        <v>2</v>
      </c>
      <c r="M468">
        <v>5</v>
      </c>
      <c r="N468">
        <v>8</v>
      </c>
      <c r="O468">
        <v>2561</v>
      </c>
      <c r="P468">
        <v>2365</v>
      </c>
      <c r="R468">
        <v>67.5</v>
      </c>
      <c r="S468">
        <v>108.1</v>
      </c>
      <c r="T468">
        <v>0.34100000000000003</v>
      </c>
      <c r="U468">
        <v>0.40300000000000002</v>
      </c>
      <c r="V468">
        <v>0.54300000000000004</v>
      </c>
      <c r="W468">
        <v>52.3</v>
      </c>
      <c r="X468">
        <v>54.6</v>
      </c>
      <c r="Y468">
        <v>9</v>
      </c>
      <c r="Z468">
        <v>6.1</v>
      </c>
      <c r="AA468">
        <v>0.505</v>
      </c>
      <c r="AB468">
        <v>14.6</v>
      </c>
      <c r="AC468">
        <v>31.3</v>
      </c>
      <c r="AD468">
        <v>0.251</v>
      </c>
    </row>
    <row r="469" spans="1:30" x14ac:dyDescent="0.25">
      <c r="A469">
        <v>350</v>
      </c>
      <c r="B469" t="s">
        <v>470</v>
      </c>
      <c r="C469">
        <v>32</v>
      </c>
      <c r="D469">
        <v>8</v>
      </c>
      <c r="E469">
        <v>24</v>
      </c>
      <c r="F469">
        <v>0.25</v>
      </c>
      <c r="G469">
        <v>-9.73</v>
      </c>
      <c r="H469">
        <v>0.21</v>
      </c>
      <c r="I469">
        <v>4</v>
      </c>
      <c r="J469">
        <v>14</v>
      </c>
      <c r="K469">
        <v>6</v>
      </c>
      <c r="L469">
        <v>10</v>
      </c>
      <c r="M469">
        <v>1</v>
      </c>
      <c r="N469">
        <v>11</v>
      </c>
      <c r="O469">
        <v>2105</v>
      </c>
      <c r="P469">
        <v>2411</v>
      </c>
      <c r="R469">
        <v>70.2</v>
      </c>
      <c r="S469">
        <v>93.3</v>
      </c>
      <c r="T469">
        <v>0.39900000000000002</v>
      </c>
      <c r="U469">
        <v>0.435</v>
      </c>
      <c r="V469">
        <v>0.53400000000000003</v>
      </c>
      <c r="W469">
        <v>44.7</v>
      </c>
      <c r="X469">
        <v>48</v>
      </c>
      <c r="Y469">
        <v>7.8</v>
      </c>
      <c r="Z469">
        <v>7.9</v>
      </c>
      <c r="AA469">
        <v>0.49199999999999999</v>
      </c>
      <c r="AB469">
        <v>18.600000000000001</v>
      </c>
      <c r="AC469">
        <v>15.6</v>
      </c>
      <c r="AD469">
        <v>0.28799999999999998</v>
      </c>
    </row>
    <row r="470" spans="1:30" x14ac:dyDescent="0.25">
      <c r="A470">
        <v>351</v>
      </c>
      <c r="B470" t="s">
        <v>471</v>
      </c>
      <c r="C470">
        <v>35</v>
      </c>
      <c r="D470">
        <v>19</v>
      </c>
      <c r="E470">
        <v>16</v>
      </c>
      <c r="F470">
        <v>0.54300000000000004</v>
      </c>
      <c r="G470">
        <v>9.67</v>
      </c>
      <c r="H470">
        <v>8.1199999999999992</v>
      </c>
      <c r="I470">
        <v>9</v>
      </c>
      <c r="J470">
        <v>9</v>
      </c>
      <c r="K470">
        <v>13</v>
      </c>
      <c r="L470">
        <v>5</v>
      </c>
      <c r="M470">
        <v>4</v>
      </c>
      <c r="N470">
        <v>8</v>
      </c>
      <c r="O470">
        <v>2526</v>
      </c>
      <c r="P470">
        <v>2472</v>
      </c>
      <c r="R470">
        <v>66.5</v>
      </c>
      <c r="S470">
        <v>107</v>
      </c>
      <c r="T470">
        <v>0.32600000000000001</v>
      </c>
      <c r="U470">
        <v>0.374</v>
      </c>
      <c r="V470">
        <v>0.55300000000000005</v>
      </c>
      <c r="W470">
        <v>53.4</v>
      </c>
      <c r="X470">
        <v>56.3</v>
      </c>
      <c r="Y470">
        <v>8.1</v>
      </c>
      <c r="Z470">
        <v>10.6</v>
      </c>
      <c r="AA470">
        <v>0.52800000000000002</v>
      </c>
      <c r="AB470">
        <v>16.5</v>
      </c>
      <c r="AC470">
        <v>32.200000000000003</v>
      </c>
      <c r="AD470">
        <v>0.221</v>
      </c>
    </row>
    <row r="471" spans="1:30" x14ac:dyDescent="0.25">
      <c r="A471">
        <v>352</v>
      </c>
      <c r="B471" t="s">
        <v>695</v>
      </c>
      <c r="C471">
        <v>30</v>
      </c>
      <c r="D471">
        <v>22</v>
      </c>
      <c r="E471">
        <v>8</v>
      </c>
      <c r="F471">
        <v>0.73299999999999998</v>
      </c>
      <c r="G471">
        <v>5.55</v>
      </c>
      <c r="H471">
        <v>-1.21</v>
      </c>
      <c r="I471">
        <v>10</v>
      </c>
      <c r="J471">
        <v>4</v>
      </c>
      <c r="K471">
        <v>11</v>
      </c>
      <c r="L471">
        <v>2</v>
      </c>
      <c r="M471">
        <v>8</v>
      </c>
      <c r="N471">
        <v>5</v>
      </c>
      <c r="O471">
        <v>2427</v>
      </c>
      <c r="P471">
        <v>2202</v>
      </c>
      <c r="R471">
        <v>72.900000000000006</v>
      </c>
      <c r="S471">
        <v>109.7</v>
      </c>
      <c r="T471">
        <v>0.307</v>
      </c>
      <c r="U471">
        <v>0.35</v>
      </c>
      <c r="V471">
        <v>0.58399999999999996</v>
      </c>
      <c r="W471">
        <v>52.9</v>
      </c>
      <c r="X471">
        <v>56.3</v>
      </c>
      <c r="Y471">
        <v>8</v>
      </c>
      <c r="Z471">
        <v>11.2</v>
      </c>
      <c r="AA471">
        <v>0.55600000000000005</v>
      </c>
      <c r="AB471">
        <v>15.9</v>
      </c>
      <c r="AC471">
        <v>25.8</v>
      </c>
      <c r="AD471">
        <v>0.22700000000000001</v>
      </c>
    </row>
    <row r="472" spans="1:30" x14ac:dyDescent="0.25">
      <c r="A472">
        <v>353</v>
      </c>
      <c r="B472" t="s">
        <v>473</v>
      </c>
      <c r="C472">
        <v>32</v>
      </c>
      <c r="D472">
        <v>12</v>
      </c>
      <c r="E472">
        <v>20</v>
      </c>
      <c r="F472">
        <v>0.375</v>
      </c>
      <c r="G472">
        <v>-7.64</v>
      </c>
      <c r="H472">
        <v>-1.91</v>
      </c>
      <c r="I472">
        <v>8</v>
      </c>
      <c r="J472">
        <v>10</v>
      </c>
      <c r="K472">
        <v>6</v>
      </c>
      <c r="L472">
        <v>7</v>
      </c>
      <c r="M472">
        <v>5</v>
      </c>
      <c r="N472">
        <v>11</v>
      </c>
      <c r="O472">
        <v>2415</v>
      </c>
      <c r="P472">
        <v>2526</v>
      </c>
      <c r="R472">
        <v>70.599999999999994</v>
      </c>
      <c r="S472">
        <v>104.8</v>
      </c>
      <c r="T472">
        <v>0.245</v>
      </c>
      <c r="U472">
        <v>0.434</v>
      </c>
      <c r="V472">
        <v>0.52500000000000002</v>
      </c>
      <c r="W472">
        <v>51.5</v>
      </c>
      <c r="X472">
        <v>51.1</v>
      </c>
      <c r="Y472">
        <v>9.1</v>
      </c>
      <c r="Z472">
        <v>9.9</v>
      </c>
      <c r="AA472">
        <v>0.5</v>
      </c>
      <c r="AB472">
        <v>15.5</v>
      </c>
      <c r="AC472">
        <v>33.700000000000003</v>
      </c>
      <c r="AD472">
        <v>0.17199999999999999</v>
      </c>
    </row>
    <row r="474" spans="1:30" x14ac:dyDescent="0.25">
      <c r="A474" t="s">
        <v>100</v>
      </c>
    </row>
    <row r="476" spans="1:30" x14ac:dyDescent="0.25">
      <c r="A476" t="s">
        <v>92</v>
      </c>
    </row>
    <row r="478" spans="1:30" x14ac:dyDescent="0.25">
      <c r="A478" t="s">
        <v>101</v>
      </c>
    </row>
    <row r="479" spans="1:30" x14ac:dyDescent="0.25">
      <c r="A479" t="s">
        <v>102</v>
      </c>
    </row>
    <row r="480" spans="1:30" x14ac:dyDescent="0.25">
      <c r="A480" t="s">
        <v>94</v>
      </c>
    </row>
    <row r="481" spans="1:1" x14ac:dyDescent="0.25">
      <c r="A481" t="s">
        <v>29</v>
      </c>
    </row>
    <row r="482" spans="1:1" x14ac:dyDescent="0.25">
      <c r="A482" t="s">
        <v>54</v>
      </c>
    </row>
    <row r="483" spans="1:1" x14ac:dyDescent="0.25">
      <c r="A483" t="s">
        <v>53</v>
      </c>
    </row>
    <row r="484" spans="1:1" x14ac:dyDescent="0.25">
      <c r="A484" t="s">
        <v>95</v>
      </c>
    </row>
    <row r="485" spans="1:1" x14ac:dyDescent="0.25">
      <c r="A485" t="s">
        <v>71</v>
      </c>
    </row>
    <row r="486" spans="1:1" x14ac:dyDescent="0.25">
      <c r="A486" t="s">
        <v>97</v>
      </c>
    </row>
    <row r="487" spans="1:1" x14ac:dyDescent="0.25">
      <c r="A487" t="s">
        <v>98</v>
      </c>
    </row>
    <row r="488" spans="1:1" x14ac:dyDescent="0.25">
      <c r="A488" t="s">
        <v>99</v>
      </c>
    </row>
    <row r="489" spans="1:1" x14ac:dyDescent="0.25">
      <c r="A489" t="s">
        <v>33</v>
      </c>
    </row>
    <row r="490" spans="1:1" x14ac:dyDescent="0.25">
      <c r="A490" t="s">
        <v>602</v>
      </c>
    </row>
    <row r="491" spans="1:1" x14ac:dyDescent="0.25">
      <c r="A491" t="s">
        <v>22</v>
      </c>
    </row>
    <row r="492" spans="1:1" x14ac:dyDescent="0.25">
      <c r="A492" t="s">
        <v>23</v>
      </c>
    </row>
    <row r="493" spans="1:1" x14ac:dyDescent="0.25">
      <c r="A493" t="s">
        <v>24</v>
      </c>
    </row>
    <row r="494" spans="1:1" x14ac:dyDescent="0.25">
      <c r="A494" t="s">
        <v>25</v>
      </c>
    </row>
    <row r="495" spans="1:1" x14ac:dyDescent="0.25">
      <c r="A495" t="s">
        <v>557</v>
      </c>
    </row>
    <row r="497" spans="1:1" x14ac:dyDescent="0.25">
      <c r="A497" t="s">
        <v>34</v>
      </c>
    </row>
    <row r="498" spans="1:1" x14ac:dyDescent="0.25">
      <c r="A498" t="s">
        <v>35</v>
      </c>
    </row>
    <row r="499" spans="1:1" x14ac:dyDescent="0.25">
      <c r="A499" t="s">
        <v>27</v>
      </c>
    </row>
    <row r="500" spans="1:1" x14ac:dyDescent="0.25">
      <c r="A500" t="s">
        <v>474</v>
      </c>
    </row>
    <row r="501" spans="1:1" x14ac:dyDescent="0.25">
      <c r="A501" t="s">
        <v>86</v>
      </c>
    </row>
    <row r="502" spans="1:1" x14ac:dyDescent="0.25">
      <c r="A502" t="s">
        <v>475</v>
      </c>
    </row>
    <row r="503" spans="1:1" x14ac:dyDescent="0.25">
      <c r="A503" t="s">
        <v>28</v>
      </c>
    </row>
    <row r="504" spans="1:1" x14ac:dyDescent="0.25">
      <c r="A504" t="s">
        <v>476</v>
      </c>
    </row>
    <row r="505" spans="1:1" x14ac:dyDescent="0.25">
      <c r="A505" t="s">
        <v>477</v>
      </c>
    </row>
    <row r="506" spans="1:1" x14ac:dyDescent="0.25">
      <c r="A506" t="s">
        <v>478</v>
      </c>
    </row>
    <row r="507" spans="1:1" x14ac:dyDescent="0.25">
      <c r="A507" t="s">
        <v>479</v>
      </c>
    </row>
    <row r="508" spans="1:1" x14ac:dyDescent="0.25">
      <c r="A508" t="s">
        <v>480</v>
      </c>
    </row>
    <row r="509" spans="1:1" x14ac:dyDescent="0.25">
      <c r="A509" t="s">
        <v>99</v>
      </c>
    </row>
    <row r="510" spans="1:1" x14ac:dyDescent="0.25">
      <c r="A510" t="s">
        <v>481</v>
      </c>
    </row>
    <row r="511" spans="1:1" x14ac:dyDescent="0.25">
      <c r="A511" t="s">
        <v>30</v>
      </c>
    </row>
    <row r="512" spans="1:1" x14ac:dyDescent="0.25">
      <c r="A512" t="s">
        <v>482</v>
      </c>
    </row>
    <row r="513" spans="1:1" x14ac:dyDescent="0.25">
      <c r="A513" t="s">
        <v>483</v>
      </c>
    </row>
    <row r="514" spans="1:1" x14ac:dyDescent="0.25">
      <c r="A514" t="s">
        <v>484</v>
      </c>
    </row>
    <row r="515" spans="1:1" x14ac:dyDescent="0.25">
      <c r="A515" t="s">
        <v>54</v>
      </c>
    </row>
    <row r="516" spans="1:1" x14ac:dyDescent="0.25">
      <c r="A516" t="s">
        <v>485</v>
      </c>
    </row>
    <row r="517" spans="1:1" x14ac:dyDescent="0.25">
      <c r="A517" t="s">
        <v>486</v>
      </c>
    </row>
    <row r="518" spans="1:1" x14ac:dyDescent="0.25">
      <c r="A518" t="s">
        <v>487</v>
      </c>
    </row>
    <row r="519" spans="1:1" x14ac:dyDescent="0.25">
      <c r="A519" t="s">
        <v>36</v>
      </c>
    </row>
    <row r="520" spans="1:1" x14ac:dyDescent="0.25">
      <c r="A520" t="s">
        <v>488</v>
      </c>
    </row>
    <row r="521" spans="1:1" x14ac:dyDescent="0.25">
      <c r="A521" t="s">
        <v>37</v>
      </c>
    </row>
    <row r="522" spans="1:1" x14ac:dyDescent="0.25">
      <c r="A522" t="s">
        <v>489</v>
      </c>
    </row>
    <row r="523" spans="1:1" x14ac:dyDescent="0.25">
      <c r="A523" t="s">
        <v>490</v>
      </c>
    </row>
    <row r="525" spans="1:1" x14ac:dyDescent="0.25">
      <c r="A525" t="s">
        <v>38</v>
      </c>
    </row>
    <row r="527" spans="1:1" x14ac:dyDescent="0.25">
      <c r="A527" t="s">
        <v>39</v>
      </c>
    </row>
    <row r="529" spans="1:1" x14ac:dyDescent="0.25">
      <c r="A529" t="s">
        <v>701</v>
      </c>
    </row>
    <row r="531" spans="1:1" x14ac:dyDescent="0.25">
      <c r="A531" t="s">
        <v>40</v>
      </c>
    </row>
    <row r="533" spans="1:1" x14ac:dyDescent="0.25">
      <c r="A533" t="s">
        <v>41</v>
      </c>
    </row>
    <row r="535" spans="1:1" x14ac:dyDescent="0.25">
      <c r="A535" t="s">
        <v>42</v>
      </c>
    </row>
    <row r="536" spans="1:1" x14ac:dyDescent="0.25">
      <c r="A536" t="s">
        <v>43</v>
      </c>
    </row>
    <row r="537" spans="1:1" x14ac:dyDescent="0.25">
      <c r="A537" t="s">
        <v>44</v>
      </c>
    </row>
    <row r="538" spans="1:1" x14ac:dyDescent="0.25">
      <c r="A538" t="s">
        <v>45</v>
      </c>
    </row>
    <row r="539" spans="1:1" x14ac:dyDescent="0.25">
      <c r="A539" t="s">
        <v>46</v>
      </c>
    </row>
    <row r="540" spans="1:1" x14ac:dyDescent="0.25">
      <c r="A540" t="s">
        <v>47</v>
      </c>
    </row>
    <row r="542" spans="1:1" x14ac:dyDescent="0.25">
      <c r="A542" t="s">
        <v>48</v>
      </c>
    </row>
    <row r="544" spans="1:1" x14ac:dyDescent="0.25">
      <c r="A544" t="s">
        <v>49</v>
      </c>
    </row>
    <row r="546" spans="1:1" x14ac:dyDescent="0.25">
      <c r="A546" t="s">
        <v>491</v>
      </c>
    </row>
    <row r="548" spans="1:1" x14ac:dyDescent="0.25">
      <c r="A548" t="s">
        <v>69</v>
      </c>
    </row>
    <row r="550" spans="1:1" x14ac:dyDescent="0.25">
      <c r="A550" t="s">
        <v>12</v>
      </c>
    </row>
    <row r="551" spans="1:1" x14ac:dyDescent="0.25">
      <c r="A551" t="s">
        <v>13</v>
      </c>
    </row>
    <row r="552" spans="1:1" x14ac:dyDescent="0.25">
      <c r="A552" t="s">
        <v>14</v>
      </c>
    </row>
    <row r="553" spans="1:1" x14ac:dyDescent="0.25">
      <c r="A553" t="s">
        <v>15</v>
      </c>
    </row>
    <row r="554" spans="1:1" x14ac:dyDescent="0.25">
      <c r="A554" t="s">
        <v>16</v>
      </c>
    </row>
    <row r="555" spans="1:1" x14ac:dyDescent="0.25">
      <c r="A555" t="s">
        <v>17</v>
      </c>
    </row>
    <row r="556" spans="1:1" x14ac:dyDescent="0.25">
      <c r="A556" t="s">
        <v>18</v>
      </c>
    </row>
    <row r="557" spans="1:1" x14ac:dyDescent="0.25">
      <c r="A557" t="s">
        <v>19</v>
      </c>
    </row>
    <row r="558" spans="1:1" x14ac:dyDescent="0.25">
      <c r="A558" t="s">
        <v>20</v>
      </c>
    </row>
    <row r="559" spans="1:1" x14ac:dyDescent="0.25">
      <c r="A559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9"/>
  <sheetViews>
    <sheetView topLeftCell="A76" workbookViewId="0"/>
  </sheetViews>
  <sheetFormatPr defaultRowHeight="15" x14ac:dyDescent="0.25"/>
  <cols>
    <col min="1" max="1" width="29.85546875" bestFit="1" customWidth="1"/>
    <col min="2" max="2" width="28.5703125" bestFit="1" customWidth="1"/>
    <col min="3" max="3" width="7.42578125" customWidth="1"/>
    <col min="4" max="5" width="3" customWidth="1"/>
    <col min="6" max="6" width="6" customWidth="1"/>
    <col min="7" max="8" width="6.7109375" customWidth="1"/>
    <col min="9" max="9" width="5.7109375" customWidth="1"/>
    <col min="10" max="10" width="3" customWidth="1"/>
    <col min="11" max="11" width="6.28515625" customWidth="1"/>
    <col min="12" max="12" width="3" customWidth="1"/>
    <col min="13" max="13" width="5.85546875" customWidth="1"/>
    <col min="14" max="14" width="3" customWidth="1"/>
    <col min="15" max="15" width="6.5703125" customWidth="1"/>
    <col min="16" max="16" width="5.28515625" customWidth="1"/>
    <col min="18" max="18" width="19.42578125" customWidth="1"/>
    <col min="19" max="22" width="6" customWidth="1"/>
    <col min="23" max="24" width="5.85546875" customWidth="1"/>
    <col min="25" max="25" width="5.42578125" customWidth="1"/>
    <col min="26" max="26" width="5.7109375" customWidth="1"/>
    <col min="27" max="27" width="6" customWidth="1"/>
    <col min="28" max="29" width="6.28515625" customWidth="1"/>
    <col min="30" max="30" width="7.42578125" customWidth="1"/>
    <col min="31" max="31" width="4" customWidth="1"/>
    <col min="32" max="32" width="4.140625" customWidth="1"/>
    <col min="33" max="33" width="4.7109375" customWidth="1"/>
    <col min="34" max="34" width="4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602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85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86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52</v>
      </c>
    </row>
    <row r="23" spans="1:1" x14ac:dyDescent="0.25">
      <c r="A23" t="s">
        <v>87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572</v>
      </c>
    </row>
    <row r="28" spans="1:1" x14ac:dyDescent="0.25">
      <c r="A28" t="s">
        <v>602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573</v>
      </c>
    </row>
    <row r="34" spans="1:1" x14ac:dyDescent="0.25">
      <c r="A34" t="s">
        <v>89</v>
      </c>
    </row>
    <row r="36" spans="1:1" x14ac:dyDescent="0.25">
      <c r="A36" t="s">
        <v>623</v>
      </c>
    </row>
    <row r="37" spans="1:1" x14ac:dyDescent="0.25">
      <c r="A37" t="s">
        <v>90</v>
      </c>
    </row>
    <row r="38" spans="1:1" x14ac:dyDescent="0.25">
      <c r="A38" t="s">
        <v>624</v>
      </c>
    </row>
    <row r="39" spans="1:1" x14ac:dyDescent="0.25">
      <c r="A39" t="s">
        <v>91</v>
      </c>
    </row>
    <row r="40" spans="1:1" x14ac:dyDescent="0.25">
      <c r="A40" t="s">
        <v>33</v>
      </c>
    </row>
    <row r="41" spans="1:1" x14ac:dyDescent="0.25">
      <c r="A41" t="s">
        <v>92</v>
      </c>
    </row>
    <row r="42" spans="1:1" x14ac:dyDescent="0.25">
      <c r="A42" t="s">
        <v>93</v>
      </c>
    </row>
    <row r="43" spans="1:1" x14ac:dyDescent="0.25">
      <c r="A43" t="s">
        <v>94</v>
      </c>
    </row>
    <row r="44" spans="1:1" x14ac:dyDescent="0.25">
      <c r="A44" t="s">
        <v>29</v>
      </c>
    </row>
    <row r="45" spans="1:1" x14ac:dyDescent="0.25">
      <c r="A45" t="s">
        <v>54</v>
      </c>
    </row>
    <row r="46" spans="1:1" x14ac:dyDescent="0.25">
      <c r="A46" t="s">
        <v>53</v>
      </c>
    </row>
    <row r="47" spans="1:1" x14ac:dyDescent="0.25">
      <c r="A47" t="s">
        <v>95</v>
      </c>
    </row>
    <row r="48" spans="1:1" x14ac:dyDescent="0.25">
      <c r="A48" t="s">
        <v>71</v>
      </c>
    </row>
    <row r="49" spans="1:1" x14ac:dyDescent="0.25">
      <c r="A49" t="s">
        <v>96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100</v>
      </c>
    </row>
    <row r="56" spans="1:1" x14ac:dyDescent="0.25">
      <c r="A56" t="s">
        <v>101</v>
      </c>
    </row>
    <row r="59" spans="1:1" x14ac:dyDescent="0.25">
      <c r="A59" t="s">
        <v>102</v>
      </c>
    </row>
    <row r="60" spans="1:1" x14ac:dyDescent="0.25">
      <c r="A60" t="s">
        <v>94</v>
      </c>
    </row>
    <row r="61" spans="1:1" x14ac:dyDescent="0.25">
      <c r="A61" t="s">
        <v>29</v>
      </c>
    </row>
    <row r="62" spans="1:1" x14ac:dyDescent="0.25">
      <c r="A62" t="s">
        <v>54</v>
      </c>
    </row>
    <row r="63" spans="1:1" x14ac:dyDescent="0.25">
      <c r="A63" t="s">
        <v>53</v>
      </c>
    </row>
    <row r="64" spans="1:1" x14ac:dyDescent="0.25">
      <c r="A64" t="s">
        <v>95</v>
      </c>
    </row>
    <row r="65" spans="1:1" x14ac:dyDescent="0.25">
      <c r="A65" t="s">
        <v>71</v>
      </c>
    </row>
    <row r="66" spans="1:1" x14ac:dyDescent="0.25">
      <c r="A66" t="s">
        <v>97</v>
      </c>
    </row>
    <row r="67" spans="1:1" x14ac:dyDescent="0.25">
      <c r="A67" t="s">
        <v>98</v>
      </c>
    </row>
    <row r="68" spans="1:1" x14ac:dyDescent="0.25">
      <c r="A68" t="s">
        <v>99</v>
      </c>
    </row>
    <row r="70" spans="1:1" x14ac:dyDescent="0.25">
      <c r="A70" t="s">
        <v>625</v>
      </c>
    </row>
    <row r="72" spans="1:1" x14ac:dyDescent="0.25">
      <c r="A72" t="s">
        <v>626</v>
      </c>
    </row>
    <row r="74" spans="1:1" x14ac:dyDescent="0.25">
      <c r="A74" t="s">
        <v>627</v>
      </c>
    </row>
    <row r="76" spans="1:1" x14ac:dyDescent="0.25">
      <c r="A76" t="s">
        <v>103</v>
      </c>
    </row>
    <row r="77" spans="1:1" x14ac:dyDescent="0.25">
      <c r="A77" t="s">
        <v>104</v>
      </c>
    </row>
    <row r="78" spans="1:1" x14ac:dyDescent="0.25">
      <c r="A78" t="s">
        <v>105</v>
      </c>
    </row>
    <row r="79" spans="1:1" x14ac:dyDescent="0.25">
      <c r="A79" t="s">
        <v>106</v>
      </c>
    </row>
    <row r="81" spans="1:30" x14ac:dyDescent="0.25">
      <c r="A81" t="s">
        <v>106</v>
      </c>
    </row>
    <row r="82" spans="1:30" x14ac:dyDescent="0.25">
      <c r="A82" t="s">
        <v>107</v>
      </c>
    </row>
    <row r="83" spans="1:30" x14ac:dyDescent="0.25">
      <c r="A83" t="s">
        <v>574</v>
      </c>
    </row>
    <row r="84" spans="1:30" x14ac:dyDescent="0.25">
      <c r="C84" t="s">
        <v>109</v>
      </c>
      <c r="I84" t="s">
        <v>110</v>
      </c>
      <c r="K84" t="s">
        <v>2</v>
      </c>
      <c r="M84" t="s">
        <v>3</v>
      </c>
      <c r="O84" t="s">
        <v>111</v>
      </c>
      <c r="R84" t="s">
        <v>575</v>
      </c>
    </row>
    <row r="85" spans="1:30" x14ac:dyDescent="0.25">
      <c r="A85" t="s">
        <v>55</v>
      </c>
      <c r="B85" t="s">
        <v>113</v>
      </c>
      <c r="C85" t="s">
        <v>51</v>
      </c>
      <c r="D85" t="s">
        <v>1</v>
      </c>
      <c r="E85" t="s">
        <v>0</v>
      </c>
      <c r="F85" t="s">
        <v>114</v>
      </c>
      <c r="G85" t="s">
        <v>70</v>
      </c>
      <c r="H85" t="s">
        <v>115</v>
      </c>
      <c r="I85" t="s">
        <v>1</v>
      </c>
      <c r="J85" t="s">
        <v>0</v>
      </c>
      <c r="K85" t="s">
        <v>1</v>
      </c>
      <c r="L85" t="s">
        <v>0</v>
      </c>
      <c r="M85" t="s">
        <v>1</v>
      </c>
      <c r="N85" t="s">
        <v>0</v>
      </c>
      <c r="O85" t="s">
        <v>116</v>
      </c>
      <c r="P85" t="s">
        <v>117</v>
      </c>
      <c r="R85" t="s">
        <v>84</v>
      </c>
      <c r="S85" t="s">
        <v>66</v>
      </c>
      <c r="T85" t="s">
        <v>59</v>
      </c>
      <c r="U85" t="s">
        <v>58</v>
      </c>
      <c r="V85" t="s">
        <v>57</v>
      </c>
      <c r="W85" t="s">
        <v>61</v>
      </c>
      <c r="X85" t="s">
        <v>62</v>
      </c>
      <c r="Y85" t="s">
        <v>63</v>
      </c>
      <c r="Z85" t="s">
        <v>64</v>
      </c>
      <c r="AA85" t="s">
        <v>495</v>
      </c>
      <c r="AB85" t="s">
        <v>65</v>
      </c>
      <c r="AC85" t="s">
        <v>60</v>
      </c>
      <c r="AD85" t="s">
        <v>496</v>
      </c>
    </row>
    <row r="86" spans="1:30" x14ac:dyDescent="0.25">
      <c r="A86">
        <v>1</v>
      </c>
      <c r="B86" t="s">
        <v>628</v>
      </c>
      <c r="C86">
        <v>34</v>
      </c>
      <c r="D86">
        <v>27</v>
      </c>
      <c r="E86">
        <v>7</v>
      </c>
      <c r="F86">
        <v>0.79400000000000004</v>
      </c>
      <c r="G86">
        <v>-1.91</v>
      </c>
      <c r="H86">
        <v>-7.34</v>
      </c>
      <c r="I86">
        <v>14</v>
      </c>
      <c r="J86">
        <v>4</v>
      </c>
      <c r="K86">
        <v>13</v>
      </c>
      <c r="L86">
        <v>2</v>
      </c>
      <c r="M86">
        <v>10</v>
      </c>
      <c r="N86">
        <v>4</v>
      </c>
      <c r="O86">
        <v>2502</v>
      </c>
      <c r="P86">
        <v>2161</v>
      </c>
      <c r="R86">
        <v>67.2</v>
      </c>
      <c r="S86">
        <v>93.8</v>
      </c>
      <c r="T86">
        <v>0.37</v>
      </c>
      <c r="U86">
        <v>0.33300000000000002</v>
      </c>
      <c r="V86">
        <v>0.52900000000000003</v>
      </c>
      <c r="W86">
        <v>49.7</v>
      </c>
      <c r="X86">
        <v>46.9</v>
      </c>
      <c r="Y86">
        <v>8.3000000000000007</v>
      </c>
      <c r="Z86">
        <v>7.4</v>
      </c>
      <c r="AA86">
        <v>0.48799999999999999</v>
      </c>
      <c r="AB86">
        <v>21.5</v>
      </c>
      <c r="AC86">
        <v>27.3</v>
      </c>
      <c r="AD86">
        <v>0.26700000000000002</v>
      </c>
    </row>
    <row r="87" spans="1:30" x14ac:dyDescent="0.25">
      <c r="A87">
        <v>2</v>
      </c>
      <c r="B87" t="s">
        <v>134</v>
      </c>
      <c r="C87">
        <v>32</v>
      </c>
      <c r="D87">
        <v>14</v>
      </c>
      <c r="E87">
        <v>18</v>
      </c>
      <c r="F87">
        <v>0.438</v>
      </c>
      <c r="G87">
        <v>-4.26</v>
      </c>
      <c r="H87">
        <v>0.26</v>
      </c>
      <c r="I87">
        <v>8</v>
      </c>
      <c r="J87">
        <v>10</v>
      </c>
      <c r="K87">
        <v>9</v>
      </c>
      <c r="L87">
        <v>6</v>
      </c>
      <c r="M87">
        <v>3</v>
      </c>
      <c r="N87">
        <v>9</v>
      </c>
      <c r="O87">
        <v>2179</v>
      </c>
      <c r="P87">
        <v>2294</v>
      </c>
      <c r="R87">
        <v>67.400000000000006</v>
      </c>
      <c r="S87">
        <v>104.7</v>
      </c>
      <c r="T87">
        <v>0.28599999999999998</v>
      </c>
      <c r="U87">
        <v>0.46200000000000002</v>
      </c>
      <c r="V87">
        <v>0.55500000000000005</v>
      </c>
      <c r="W87">
        <v>49.9</v>
      </c>
      <c r="X87">
        <v>54</v>
      </c>
      <c r="Y87">
        <v>10.5</v>
      </c>
      <c r="Z87">
        <v>8.1999999999999993</v>
      </c>
      <c r="AA87">
        <v>0.53400000000000003</v>
      </c>
      <c r="AB87">
        <v>15.7</v>
      </c>
      <c r="AC87">
        <v>23.8</v>
      </c>
      <c r="AD87">
        <v>0.19400000000000001</v>
      </c>
    </row>
    <row r="88" spans="1:30" x14ac:dyDescent="0.25">
      <c r="A88">
        <v>3</v>
      </c>
      <c r="B88" t="s">
        <v>135</v>
      </c>
      <c r="C88">
        <v>33</v>
      </c>
      <c r="D88">
        <v>17</v>
      </c>
      <c r="E88">
        <v>16</v>
      </c>
      <c r="F88">
        <v>0.51500000000000001</v>
      </c>
      <c r="G88">
        <v>4.8899999999999997</v>
      </c>
      <c r="H88">
        <v>1.1200000000000001</v>
      </c>
      <c r="I88">
        <v>8</v>
      </c>
      <c r="J88">
        <v>10</v>
      </c>
      <c r="K88">
        <v>14</v>
      </c>
      <c r="L88">
        <v>3</v>
      </c>
      <c r="M88">
        <v>1</v>
      </c>
      <c r="N88">
        <v>10</v>
      </c>
      <c r="O88">
        <v>2271</v>
      </c>
      <c r="P88">
        <v>2107</v>
      </c>
      <c r="R88">
        <v>68.5</v>
      </c>
      <c r="S88">
        <v>92.9</v>
      </c>
      <c r="T88">
        <v>0.29699999999999999</v>
      </c>
      <c r="U88">
        <v>0.38200000000000001</v>
      </c>
      <c r="V88">
        <v>0.48099999999999998</v>
      </c>
      <c r="W88">
        <v>51.8</v>
      </c>
      <c r="X88">
        <v>45.1</v>
      </c>
      <c r="Y88">
        <v>8.1999999999999993</v>
      </c>
      <c r="Z88">
        <v>8.6999999999999993</v>
      </c>
      <c r="AA88">
        <v>0.45200000000000001</v>
      </c>
      <c r="AB88">
        <v>16.600000000000001</v>
      </c>
      <c r="AC88">
        <v>29.3</v>
      </c>
      <c r="AD88">
        <v>0.19400000000000001</v>
      </c>
    </row>
    <row r="89" spans="1:30" x14ac:dyDescent="0.25">
      <c r="A89">
        <v>4</v>
      </c>
      <c r="B89" t="s">
        <v>136</v>
      </c>
      <c r="C89">
        <v>32</v>
      </c>
      <c r="D89">
        <v>5</v>
      </c>
      <c r="E89">
        <v>27</v>
      </c>
      <c r="F89">
        <v>0.156</v>
      </c>
      <c r="G89">
        <v>-19.25</v>
      </c>
      <c r="H89">
        <v>-8.4</v>
      </c>
      <c r="I89">
        <v>4</v>
      </c>
      <c r="J89">
        <v>14</v>
      </c>
      <c r="K89">
        <v>4</v>
      </c>
      <c r="L89">
        <v>7</v>
      </c>
      <c r="M89">
        <v>0</v>
      </c>
      <c r="N89">
        <v>18</v>
      </c>
      <c r="O89">
        <v>1938</v>
      </c>
      <c r="P89">
        <v>2285</v>
      </c>
      <c r="R89">
        <v>67.5</v>
      </c>
      <c r="S89">
        <v>104.6</v>
      </c>
      <c r="T89">
        <v>0.38800000000000001</v>
      </c>
      <c r="U89">
        <v>0.38400000000000001</v>
      </c>
      <c r="V89">
        <v>0.55800000000000005</v>
      </c>
      <c r="W89">
        <v>53</v>
      </c>
      <c r="X89">
        <v>53.4</v>
      </c>
      <c r="Y89">
        <v>11.3</v>
      </c>
      <c r="Z89">
        <v>8.8000000000000007</v>
      </c>
      <c r="AA89">
        <v>0.53700000000000003</v>
      </c>
      <c r="AB89">
        <v>18.3</v>
      </c>
      <c r="AC89">
        <v>31.9</v>
      </c>
      <c r="AD89">
        <v>0.247</v>
      </c>
    </row>
    <row r="90" spans="1:30" x14ac:dyDescent="0.25">
      <c r="A90">
        <v>5</v>
      </c>
      <c r="B90" t="s">
        <v>137</v>
      </c>
      <c r="C90">
        <v>35</v>
      </c>
      <c r="D90">
        <v>20</v>
      </c>
      <c r="E90">
        <v>15</v>
      </c>
      <c r="F90">
        <v>0.57099999999999995</v>
      </c>
      <c r="G90">
        <v>0.31</v>
      </c>
      <c r="H90">
        <v>-1.57</v>
      </c>
      <c r="I90">
        <v>10</v>
      </c>
      <c r="J90">
        <v>8</v>
      </c>
      <c r="K90">
        <v>11</v>
      </c>
      <c r="L90">
        <v>5</v>
      </c>
      <c r="M90">
        <v>6</v>
      </c>
      <c r="N90">
        <v>6</v>
      </c>
      <c r="O90">
        <v>2470</v>
      </c>
      <c r="P90">
        <v>2370</v>
      </c>
      <c r="R90">
        <v>66.599999999999994</v>
      </c>
      <c r="S90">
        <v>100.9</v>
      </c>
      <c r="T90">
        <v>0.314</v>
      </c>
      <c r="U90">
        <v>0.44500000000000001</v>
      </c>
      <c r="V90">
        <v>0.52600000000000002</v>
      </c>
      <c r="W90">
        <v>47.3</v>
      </c>
      <c r="X90">
        <v>54.6</v>
      </c>
      <c r="Y90">
        <v>7.6</v>
      </c>
      <c r="Z90">
        <v>8.4</v>
      </c>
      <c r="AA90">
        <v>0.49</v>
      </c>
      <c r="AB90">
        <v>15.7</v>
      </c>
      <c r="AC90">
        <v>25.4</v>
      </c>
      <c r="AD90">
        <v>0.23</v>
      </c>
    </row>
    <row r="91" spans="1:30" x14ac:dyDescent="0.25">
      <c r="A91">
        <v>6</v>
      </c>
      <c r="B91" t="s">
        <v>138</v>
      </c>
      <c r="C91">
        <v>31</v>
      </c>
      <c r="D91">
        <v>12</v>
      </c>
      <c r="E91">
        <v>19</v>
      </c>
      <c r="F91">
        <v>0.38700000000000001</v>
      </c>
      <c r="G91">
        <v>-15.6</v>
      </c>
      <c r="H91">
        <v>-7.85</v>
      </c>
      <c r="I91">
        <v>9</v>
      </c>
      <c r="J91">
        <v>9</v>
      </c>
      <c r="K91">
        <v>8</v>
      </c>
      <c r="L91">
        <v>3</v>
      </c>
      <c r="M91">
        <v>3</v>
      </c>
      <c r="N91">
        <v>13</v>
      </c>
      <c r="O91">
        <v>2086</v>
      </c>
      <c r="P91">
        <v>2235</v>
      </c>
      <c r="R91">
        <v>69.599999999999994</v>
      </c>
      <c r="S91">
        <v>102.8</v>
      </c>
      <c r="T91">
        <v>0.36099999999999999</v>
      </c>
      <c r="U91">
        <v>0.36799999999999999</v>
      </c>
      <c r="V91">
        <v>0.55100000000000005</v>
      </c>
      <c r="W91">
        <v>51.1</v>
      </c>
      <c r="X91">
        <v>54.1</v>
      </c>
      <c r="Y91">
        <v>10.3</v>
      </c>
      <c r="Z91">
        <v>9.5</v>
      </c>
      <c r="AA91">
        <v>0.51800000000000002</v>
      </c>
      <c r="AB91">
        <v>18.8</v>
      </c>
      <c r="AC91">
        <v>30.8</v>
      </c>
      <c r="AD91">
        <v>0.255</v>
      </c>
    </row>
    <row r="92" spans="1:30" x14ac:dyDescent="0.25">
      <c r="A92">
        <v>7</v>
      </c>
      <c r="B92" t="s">
        <v>139</v>
      </c>
      <c r="C92">
        <v>34</v>
      </c>
      <c r="D92">
        <v>18</v>
      </c>
      <c r="E92">
        <v>16</v>
      </c>
      <c r="F92">
        <v>0.52900000000000003</v>
      </c>
      <c r="G92">
        <v>9.4600000000000009</v>
      </c>
      <c r="H92">
        <v>9.01</v>
      </c>
      <c r="I92">
        <v>8</v>
      </c>
      <c r="J92">
        <v>10</v>
      </c>
      <c r="K92">
        <v>10</v>
      </c>
      <c r="L92">
        <v>6</v>
      </c>
      <c r="M92">
        <v>4</v>
      </c>
      <c r="N92">
        <v>8</v>
      </c>
      <c r="O92">
        <v>2448</v>
      </c>
      <c r="P92">
        <v>2433</v>
      </c>
      <c r="R92">
        <v>69.8</v>
      </c>
      <c r="S92">
        <v>102.2</v>
      </c>
      <c r="T92">
        <v>0.29599999999999999</v>
      </c>
      <c r="U92">
        <v>0.32700000000000001</v>
      </c>
      <c r="V92">
        <v>0.52100000000000002</v>
      </c>
      <c r="W92">
        <v>48</v>
      </c>
      <c r="X92">
        <v>43.1</v>
      </c>
      <c r="Y92">
        <v>9.3000000000000007</v>
      </c>
      <c r="Z92">
        <v>11.7</v>
      </c>
      <c r="AA92">
        <v>0.48899999999999999</v>
      </c>
      <c r="AB92">
        <v>14.7</v>
      </c>
      <c r="AC92">
        <v>28</v>
      </c>
      <c r="AD92">
        <v>0.21</v>
      </c>
    </row>
    <row r="93" spans="1:30" x14ac:dyDescent="0.25">
      <c r="A93">
        <v>8</v>
      </c>
      <c r="B93" t="s">
        <v>140</v>
      </c>
      <c r="C93">
        <v>32</v>
      </c>
      <c r="D93">
        <v>12</v>
      </c>
      <c r="E93">
        <v>20</v>
      </c>
      <c r="F93">
        <v>0.375</v>
      </c>
      <c r="G93">
        <v>-9.34</v>
      </c>
      <c r="H93">
        <v>-6.67</v>
      </c>
      <c r="I93">
        <v>7</v>
      </c>
      <c r="J93">
        <v>9</v>
      </c>
      <c r="K93">
        <v>6</v>
      </c>
      <c r="L93">
        <v>8</v>
      </c>
      <c r="M93">
        <v>6</v>
      </c>
      <c r="N93">
        <v>10</v>
      </c>
      <c r="O93">
        <v>2150</v>
      </c>
      <c r="P93">
        <v>2216</v>
      </c>
      <c r="R93">
        <v>66.7</v>
      </c>
      <c r="S93">
        <v>102.3</v>
      </c>
      <c r="T93">
        <v>0.29599999999999999</v>
      </c>
      <c r="U93">
        <v>0.39100000000000001</v>
      </c>
      <c r="V93">
        <v>0.54</v>
      </c>
      <c r="W93">
        <v>50.2</v>
      </c>
      <c r="X93">
        <v>57.1</v>
      </c>
      <c r="Y93">
        <v>9.5</v>
      </c>
      <c r="Z93">
        <v>12.3</v>
      </c>
      <c r="AA93">
        <v>0.51900000000000002</v>
      </c>
      <c r="AB93">
        <v>16.5</v>
      </c>
      <c r="AC93">
        <v>27.6</v>
      </c>
      <c r="AD93">
        <v>0.19400000000000001</v>
      </c>
    </row>
    <row r="94" spans="1:30" x14ac:dyDescent="0.25">
      <c r="A94">
        <v>9</v>
      </c>
      <c r="B94" t="s">
        <v>141</v>
      </c>
      <c r="C94">
        <v>31</v>
      </c>
      <c r="D94">
        <v>10</v>
      </c>
      <c r="E94">
        <v>21</v>
      </c>
      <c r="F94">
        <v>0.32300000000000001</v>
      </c>
      <c r="G94">
        <v>-22.1</v>
      </c>
      <c r="H94">
        <v>-8.99</v>
      </c>
      <c r="I94">
        <v>6</v>
      </c>
      <c r="J94">
        <v>12</v>
      </c>
      <c r="K94">
        <v>10</v>
      </c>
      <c r="L94">
        <v>3</v>
      </c>
      <c r="M94">
        <v>0</v>
      </c>
      <c r="N94">
        <v>17</v>
      </c>
      <c r="O94">
        <v>1995</v>
      </c>
      <c r="P94">
        <v>2194</v>
      </c>
      <c r="R94">
        <v>68.8</v>
      </c>
      <c r="S94">
        <v>102.5</v>
      </c>
      <c r="T94">
        <v>0.35499999999999998</v>
      </c>
      <c r="U94">
        <v>0.377</v>
      </c>
      <c r="V94">
        <v>0.53800000000000003</v>
      </c>
      <c r="W94">
        <v>50.1</v>
      </c>
      <c r="X94">
        <v>62.5</v>
      </c>
      <c r="Y94">
        <v>11.4</v>
      </c>
      <c r="Z94">
        <v>7.7</v>
      </c>
      <c r="AA94">
        <v>0.50700000000000001</v>
      </c>
      <c r="AB94">
        <v>16.899999999999999</v>
      </c>
      <c r="AC94">
        <v>29.1</v>
      </c>
      <c r="AD94">
        <v>0.24399999999999999</v>
      </c>
    </row>
    <row r="95" spans="1:30" x14ac:dyDescent="0.25">
      <c r="A95">
        <v>10</v>
      </c>
      <c r="B95" t="s">
        <v>142</v>
      </c>
      <c r="C95">
        <v>30</v>
      </c>
      <c r="D95">
        <v>15</v>
      </c>
      <c r="E95">
        <v>15</v>
      </c>
      <c r="F95">
        <v>0.5</v>
      </c>
      <c r="G95">
        <v>-4.17</v>
      </c>
      <c r="H95">
        <v>-7.2</v>
      </c>
      <c r="I95">
        <v>9</v>
      </c>
      <c r="J95">
        <v>9</v>
      </c>
      <c r="K95">
        <v>8</v>
      </c>
      <c r="L95">
        <v>7</v>
      </c>
      <c r="M95">
        <v>6</v>
      </c>
      <c r="N95">
        <v>8</v>
      </c>
      <c r="O95">
        <v>2161</v>
      </c>
      <c r="P95">
        <v>2070</v>
      </c>
      <c r="R95">
        <v>67.7</v>
      </c>
      <c r="S95">
        <v>100.3</v>
      </c>
      <c r="T95">
        <v>0.34799999999999998</v>
      </c>
      <c r="U95">
        <v>0.30399999999999999</v>
      </c>
      <c r="V95">
        <v>0.52</v>
      </c>
      <c r="W95">
        <v>49.6</v>
      </c>
      <c r="X95">
        <v>50.2</v>
      </c>
      <c r="Y95">
        <v>9.3000000000000007</v>
      </c>
      <c r="Z95">
        <v>9.1999999999999993</v>
      </c>
      <c r="AA95">
        <v>0.48199999999999998</v>
      </c>
      <c r="AB95">
        <v>15.5</v>
      </c>
      <c r="AC95">
        <v>27.4</v>
      </c>
      <c r="AD95">
        <v>0.248</v>
      </c>
    </row>
    <row r="96" spans="1:30" x14ac:dyDescent="0.25">
      <c r="A96">
        <v>11</v>
      </c>
      <c r="B96" t="s">
        <v>143</v>
      </c>
      <c r="C96">
        <v>32</v>
      </c>
      <c r="D96">
        <v>11</v>
      </c>
      <c r="E96">
        <v>21</v>
      </c>
      <c r="F96">
        <v>0.34399999999999997</v>
      </c>
      <c r="G96">
        <v>-3.73</v>
      </c>
      <c r="H96">
        <v>0.1</v>
      </c>
      <c r="I96">
        <v>6</v>
      </c>
      <c r="J96">
        <v>12</v>
      </c>
      <c r="K96">
        <v>9</v>
      </c>
      <c r="L96">
        <v>5</v>
      </c>
      <c r="M96">
        <v>2</v>
      </c>
      <c r="N96">
        <v>12</v>
      </c>
      <c r="O96">
        <v>2557</v>
      </c>
      <c r="P96">
        <v>2539</v>
      </c>
      <c r="R96">
        <v>73.7</v>
      </c>
      <c r="S96">
        <v>106.8</v>
      </c>
      <c r="T96">
        <v>0.33600000000000002</v>
      </c>
      <c r="U96">
        <v>0.33600000000000002</v>
      </c>
      <c r="V96">
        <v>0.55900000000000005</v>
      </c>
      <c r="W96">
        <v>51.4</v>
      </c>
      <c r="X96">
        <v>45.6</v>
      </c>
      <c r="Y96">
        <v>9.5</v>
      </c>
      <c r="Z96">
        <v>8.9</v>
      </c>
      <c r="AA96">
        <v>0.52900000000000003</v>
      </c>
      <c r="AB96">
        <v>15.8</v>
      </c>
      <c r="AC96">
        <v>28.7</v>
      </c>
      <c r="AD96">
        <v>0.23699999999999999</v>
      </c>
    </row>
    <row r="97" spans="1:30" x14ac:dyDescent="0.25">
      <c r="A97">
        <v>12</v>
      </c>
      <c r="B97" t="s">
        <v>629</v>
      </c>
      <c r="C97">
        <v>34</v>
      </c>
      <c r="D97">
        <v>23</v>
      </c>
      <c r="E97">
        <v>11</v>
      </c>
      <c r="F97">
        <v>0.67600000000000005</v>
      </c>
      <c r="G97">
        <v>10.29</v>
      </c>
      <c r="H97">
        <v>6.06</v>
      </c>
      <c r="I97">
        <v>12</v>
      </c>
      <c r="J97">
        <v>6</v>
      </c>
      <c r="K97">
        <v>13</v>
      </c>
      <c r="L97">
        <v>3</v>
      </c>
      <c r="M97">
        <v>6</v>
      </c>
      <c r="N97">
        <v>5</v>
      </c>
      <c r="O97">
        <v>2638</v>
      </c>
      <c r="P97">
        <v>2494</v>
      </c>
      <c r="R97">
        <v>72.5</v>
      </c>
      <c r="S97">
        <v>99.6</v>
      </c>
      <c r="T97">
        <v>0.38600000000000001</v>
      </c>
      <c r="U97">
        <v>0.435</v>
      </c>
      <c r="V97">
        <v>0.52500000000000002</v>
      </c>
      <c r="W97">
        <v>47.4</v>
      </c>
      <c r="X97">
        <v>54.2</v>
      </c>
      <c r="Y97">
        <v>8.8000000000000007</v>
      </c>
      <c r="Z97">
        <v>8.6999999999999993</v>
      </c>
      <c r="AA97">
        <v>0.48499999999999999</v>
      </c>
      <c r="AB97">
        <v>16.7</v>
      </c>
      <c r="AC97">
        <v>26.5</v>
      </c>
      <c r="AD97">
        <v>0.27200000000000002</v>
      </c>
    </row>
    <row r="98" spans="1:30" x14ac:dyDescent="0.25">
      <c r="A98">
        <v>13</v>
      </c>
      <c r="B98" t="s">
        <v>145</v>
      </c>
      <c r="C98">
        <v>32</v>
      </c>
      <c r="D98">
        <v>17</v>
      </c>
      <c r="E98">
        <v>15</v>
      </c>
      <c r="F98">
        <v>0.53100000000000003</v>
      </c>
      <c r="G98">
        <v>8.33</v>
      </c>
      <c r="H98">
        <v>6.33</v>
      </c>
      <c r="I98">
        <v>8</v>
      </c>
      <c r="J98">
        <v>10</v>
      </c>
      <c r="K98">
        <v>12</v>
      </c>
      <c r="L98">
        <v>5</v>
      </c>
      <c r="M98">
        <v>4</v>
      </c>
      <c r="N98">
        <v>7</v>
      </c>
      <c r="O98">
        <v>2269</v>
      </c>
      <c r="P98">
        <v>2205</v>
      </c>
      <c r="R98">
        <v>68.599999999999994</v>
      </c>
      <c r="S98">
        <v>99.7</v>
      </c>
      <c r="T98">
        <v>0.35</v>
      </c>
      <c r="U98">
        <v>0.36899999999999999</v>
      </c>
      <c r="V98">
        <v>0.53900000000000003</v>
      </c>
      <c r="W98">
        <v>49.5</v>
      </c>
      <c r="X98">
        <v>47.8</v>
      </c>
      <c r="Y98">
        <v>7.8</v>
      </c>
      <c r="Z98">
        <v>10.6</v>
      </c>
      <c r="AA98">
        <v>0.50900000000000001</v>
      </c>
      <c r="AB98">
        <v>18</v>
      </c>
      <c r="AC98">
        <v>25.8</v>
      </c>
      <c r="AD98">
        <v>0.23799999999999999</v>
      </c>
    </row>
    <row r="99" spans="1:30" x14ac:dyDescent="0.25">
      <c r="A99">
        <v>14</v>
      </c>
      <c r="B99" t="s">
        <v>146</v>
      </c>
      <c r="C99">
        <v>31</v>
      </c>
      <c r="D99">
        <v>10</v>
      </c>
      <c r="E99">
        <v>21</v>
      </c>
      <c r="F99">
        <v>0.32300000000000001</v>
      </c>
      <c r="G99">
        <v>-4.8600000000000003</v>
      </c>
      <c r="H99">
        <v>-2.0699999999999998</v>
      </c>
      <c r="I99">
        <v>5</v>
      </c>
      <c r="J99">
        <v>13</v>
      </c>
      <c r="K99">
        <v>7</v>
      </c>
      <c r="L99">
        <v>9</v>
      </c>
      <c r="M99">
        <v>3</v>
      </c>
      <c r="N99">
        <v>12</v>
      </c>
      <c r="O99">
        <v>2301</v>
      </c>
      <c r="P99">
        <v>2353</v>
      </c>
      <c r="R99">
        <v>72.7</v>
      </c>
      <c r="S99">
        <v>103.5</v>
      </c>
      <c r="T99">
        <v>0.38500000000000001</v>
      </c>
      <c r="U99">
        <v>0.438</v>
      </c>
      <c r="V99">
        <v>0.55300000000000005</v>
      </c>
      <c r="W99">
        <v>50.2</v>
      </c>
      <c r="X99">
        <v>54.7</v>
      </c>
      <c r="Y99">
        <v>7.7</v>
      </c>
      <c r="Z99">
        <v>7.1</v>
      </c>
      <c r="AA99">
        <v>0.51800000000000002</v>
      </c>
      <c r="AB99">
        <v>17.100000000000001</v>
      </c>
      <c r="AC99">
        <v>26.9</v>
      </c>
      <c r="AD99">
        <v>0.27300000000000002</v>
      </c>
    </row>
    <row r="100" spans="1:30" x14ac:dyDescent="0.25">
      <c r="A100">
        <v>15</v>
      </c>
      <c r="B100" t="s">
        <v>147</v>
      </c>
      <c r="C100">
        <v>32</v>
      </c>
      <c r="D100">
        <v>13</v>
      </c>
      <c r="E100">
        <v>19</v>
      </c>
      <c r="F100">
        <v>0.40600000000000003</v>
      </c>
      <c r="G100">
        <v>-14.45</v>
      </c>
      <c r="H100">
        <v>-8.19</v>
      </c>
      <c r="I100">
        <v>10</v>
      </c>
      <c r="J100">
        <v>8</v>
      </c>
      <c r="K100">
        <v>8</v>
      </c>
      <c r="L100">
        <v>2</v>
      </c>
      <c r="M100">
        <v>4</v>
      </c>
      <c r="N100">
        <v>17</v>
      </c>
      <c r="O100">
        <v>2108</v>
      </c>
      <c r="P100">
        <v>2269</v>
      </c>
      <c r="R100">
        <v>67.3</v>
      </c>
      <c r="S100">
        <v>103.7</v>
      </c>
      <c r="T100">
        <v>0.441</v>
      </c>
      <c r="U100">
        <v>0.33</v>
      </c>
      <c r="V100">
        <v>0.54800000000000004</v>
      </c>
      <c r="W100">
        <v>50.6</v>
      </c>
      <c r="X100">
        <v>55.1</v>
      </c>
      <c r="Y100">
        <v>11</v>
      </c>
      <c r="Z100">
        <v>9.5</v>
      </c>
      <c r="AA100">
        <v>0.51300000000000001</v>
      </c>
      <c r="AB100">
        <v>17.600000000000001</v>
      </c>
      <c r="AC100">
        <v>29.9</v>
      </c>
      <c r="AD100">
        <v>0.29799999999999999</v>
      </c>
    </row>
    <row r="101" spans="1:30" x14ac:dyDescent="0.25">
      <c r="A101">
        <v>16</v>
      </c>
      <c r="B101" t="s">
        <v>148</v>
      </c>
      <c r="C101">
        <v>32</v>
      </c>
      <c r="D101">
        <v>13</v>
      </c>
      <c r="E101">
        <v>19</v>
      </c>
      <c r="F101">
        <v>0.40600000000000003</v>
      </c>
      <c r="G101">
        <v>-7.09</v>
      </c>
      <c r="H101">
        <v>-1.23</v>
      </c>
      <c r="I101">
        <v>7</v>
      </c>
      <c r="J101">
        <v>11</v>
      </c>
      <c r="K101">
        <v>10</v>
      </c>
      <c r="L101">
        <v>4</v>
      </c>
      <c r="M101">
        <v>2</v>
      </c>
      <c r="N101">
        <v>13</v>
      </c>
      <c r="O101">
        <v>2359</v>
      </c>
      <c r="P101">
        <v>2475</v>
      </c>
      <c r="R101">
        <v>70.2</v>
      </c>
      <c r="S101">
        <v>107.7</v>
      </c>
      <c r="T101">
        <v>0.42599999999999999</v>
      </c>
      <c r="U101">
        <v>0.36799999999999999</v>
      </c>
      <c r="V101">
        <v>0.55300000000000005</v>
      </c>
      <c r="W101">
        <v>48.5</v>
      </c>
      <c r="X101">
        <v>50.9</v>
      </c>
      <c r="Y101">
        <v>8.4</v>
      </c>
      <c r="Z101">
        <v>9.5</v>
      </c>
      <c r="AA101">
        <v>0.50600000000000001</v>
      </c>
      <c r="AB101">
        <v>15.1</v>
      </c>
      <c r="AC101">
        <v>29.1</v>
      </c>
      <c r="AD101">
        <v>0.316</v>
      </c>
    </row>
    <row r="102" spans="1:30" x14ac:dyDescent="0.25">
      <c r="A102">
        <v>17</v>
      </c>
      <c r="B102" t="s">
        <v>149</v>
      </c>
      <c r="C102">
        <v>34</v>
      </c>
      <c r="D102">
        <v>18</v>
      </c>
      <c r="E102">
        <v>16</v>
      </c>
      <c r="F102">
        <v>0.52900000000000003</v>
      </c>
      <c r="G102">
        <v>11.73</v>
      </c>
      <c r="H102">
        <v>8.76</v>
      </c>
      <c r="I102">
        <v>8</v>
      </c>
      <c r="J102">
        <v>10</v>
      </c>
      <c r="K102">
        <v>12</v>
      </c>
      <c r="L102">
        <v>6</v>
      </c>
      <c r="M102">
        <v>5</v>
      </c>
      <c r="N102">
        <v>8</v>
      </c>
      <c r="O102">
        <v>2559</v>
      </c>
      <c r="P102">
        <v>2458</v>
      </c>
      <c r="R102">
        <v>71.7</v>
      </c>
      <c r="S102">
        <v>100.1</v>
      </c>
      <c r="T102">
        <v>0.41699999999999998</v>
      </c>
      <c r="U102">
        <v>0.42</v>
      </c>
      <c r="V102">
        <v>0.53200000000000003</v>
      </c>
      <c r="W102">
        <v>53.1</v>
      </c>
      <c r="X102">
        <v>54</v>
      </c>
      <c r="Y102">
        <v>8.6</v>
      </c>
      <c r="Z102">
        <v>9</v>
      </c>
      <c r="AA102">
        <v>0.49399999999999999</v>
      </c>
      <c r="AB102">
        <v>19.3</v>
      </c>
      <c r="AC102">
        <v>34.6</v>
      </c>
      <c r="AD102">
        <v>0.28699999999999998</v>
      </c>
    </row>
    <row r="103" spans="1:30" x14ac:dyDescent="0.25">
      <c r="A103">
        <v>18</v>
      </c>
      <c r="B103" t="s">
        <v>150</v>
      </c>
      <c r="C103">
        <v>32</v>
      </c>
      <c r="D103">
        <v>13</v>
      </c>
      <c r="E103">
        <v>19</v>
      </c>
      <c r="F103">
        <v>0.40600000000000003</v>
      </c>
      <c r="G103">
        <v>-7.54</v>
      </c>
      <c r="H103">
        <v>-4.7</v>
      </c>
      <c r="I103">
        <v>8</v>
      </c>
      <c r="J103">
        <v>10</v>
      </c>
      <c r="K103">
        <v>10</v>
      </c>
      <c r="L103">
        <v>4</v>
      </c>
      <c r="M103">
        <v>3</v>
      </c>
      <c r="N103">
        <v>13</v>
      </c>
      <c r="O103">
        <v>2268</v>
      </c>
      <c r="P103">
        <v>2305</v>
      </c>
      <c r="R103">
        <v>71.7</v>
      </c>
      <c r="S103">
        <v>100.5</v>
      </c>
      <c r="T103">
        <v>0.28100000000000003</v>
      </c>
      <c r="U103">
        <v>0.40699999999999997</v>
      </c>
      <c r="V103">
        <v>0.54900000000000004</v>
      </c>
      <c r="W103">
        <v>51.1</v>
      </c>
      <c r="X103">
        <v>52.7</v>
      </c>
      <c r="Y103">
        <v>9.3000000000000007</v>
      </c>
      <c r="Z103">
        <v>12.4</v>
      </c>
      <c r="AA103">
        <v>0.52700000000000002</v>
      </c>
      <c r="AB103">
        <v>17.2</v>
      </c>
      <c r="AC103">
        <v>22.1</v>
      </c>
      <c r="AD103">
        <v>0.191</v>
      </c>
    </row>
    <row r="104" spans="1:30" x14ac:dyDescent="0.25">
      <c r="A104">
        <v>19</v>
      </c>
      <c r="B104" t="s">
        <v>630</v>
      </c>
      <c r="C104">
        <v>39</v>
      </c>
      <c r="D104">
        <v>30</v>
      </c>
      <c r="E104">
        <v>9</v>
      </c>
      <c r="F104">
        <v>0.76900000000000002</v>
      </c>
      <c r="G104">
        <v>20.75</v>
      </c>
      <c r="H104">
        <v>10.54</v>
      </c>
      <c r="I104">
        <v>11</v>
      </c>
      <c r="J104">
        <v>7</v>
      </c>
      <c r="K104">
        <v>15</v>
      </c>
      <c r="L104">
        <v>2</v>
      </c>
      <c r="M104">
        <v>4</v>
      </c>
      <c r="N104">
        <v>6</v>
      </c>
      <c r="O104">
        <v>3126</v>
      </c>
      <c r="P104">
        <v>2687</v>
      </c>
      <c r="R104">
        <v>69.400000000000006</v>
      </c>
      <c r="S104">
        <v>98.3</v>
      </c>
      <c r="T104">
        <v>0.36299999999999999</v>
      </c>
      <c r="U104">
        <v>0.436</v>
      </c>
      <c r="V104">
        <v>0.54500000000000004</v>
      </c>
      <c r="W104">
        <v>50.8</v>
      </c>
      <c r="X104">
        <v>52</v>
      </c>
      <c r="Y104">
        <v>8.1999999999999993</v>
      </c>
      <c r="Z104">
        <v>11.1</v>
      </c>
      <c r="AA104">
        <v>0.51100000000000001</v>
      </c>
      <c r="AB104">
        <v>21.5</v>
      </c>
      <c r="AC104">
        <v>32.200000000000003</v>
      </c>
      <c r="AD104">
        <v>0.25700000000000001</v>
      </c>
    </row>
    <row r="105" spans="1:30" x14ac:dyDescent="0.25">
      <c r="A105">
        <v>20</v>
      </c>
      <c r="B105" t="s">
        <v>152</v>
      </c>
      <c r="C105">
        <v>33</v>
      </c>
      <c r="D105">
        <v>22</v>
      </c>
      <c r="E105">
        <v>11</v>
      </c>
      <c r="F105">
        <v>0.66700000000000004</v>
      </c>
      <c r="G105">
        <v>0.6</v>
      </c>
      <c r="H105">
        <v>-4.4000000000000004</v>
      </c>
      <c r="I105">
        <v>13</v>
      </c>
      <c r="J105">
        <v>5</v>
      </c>
      <c r="K105">
        <v>10</v>
      </c>
      <c r="L105">
        <v>2</v>
      </c>
      <c r="M105">
        <v>8</v>
      </c>
      <c r="N105">
        <v>7</v>
      </c>
      <c r="O105">
        <v>2712</v>
      </c>
      <c r="P105">
        <v>2413</v>
      </c>
      <c r="R105">
        <v>71.900000000000006</v>
      </c>
      <c r="S105">
        <v>100.6</v>
      </c>
      <c r="T105">
        <v>0.33700000000000002</v>
      </c>
      <c r="U105">
        <v>0.377</v>
      </c>
      <c r="V105">
        <v>0.54300000000000004</v>
      </c>
      <c r="W105">
        <v>48.3</v>
      </c>
      <c r="X105">
        <v>51.9</v>
      </c>
      <c r="Y105">
        <v>7.8</v>
      </c>
      <c r="Z105">
        <v>7.9</v>
      </c>
      <c r="AA105">
        <v>0.51400000000000001</v>
      </c>
      <c r="AB105">
        <v>19</v>
      </c>
      <c r="AC105">
        <v>29.1</v>
      </c>
      <c r="AD105">
        <v>0.23400000000000001</v>
      </c>
    </row>
    <row r="106" spans="1:30" x14ac:dyDescent="0.25">
      <c r="C106" t="s">
        <v>109</v>
      </c>
      <c r="I106" t="s">
        <v>110</v>
      </c>
      <c r="K106" t="s">
        <v>2</v>
      </c>
      <c r="M106" t="s">
        <v>3</v>
      </c>
      <c r="O106" t="s">
        <v>111</v>
      </c>
      <c r="R106" t="s">
        <v>575</v>
      </c>
    </row>
    <row r="107" spans="1:30" x14ac:dyDescent="0.25">
      <c r="A107" t="s">
        <v>55</v>
      </c>
      <c r="B107" t="s">
        <v>113</v>
      </c>
      <c r="C107" t="s">
        <v>51</v>
      </c>
      <c r="D107" t="s">
        <v>1</v>
      </c>
      <c r="E107" t="s">
        <v>0</v>
      </c>
      <c r="F107" t="s">
        <v>114</v>
      </c>
      <c r="G107" t="s">
        <v>70</v>
      </c>
      <c r="H107" t="s">
        <v>115</v>
      </c>
      <c r="I107" t="s">
        <v>1</v>
      </c>
      <c r="J107" t="s">
        <v>0</v>
      </c>
      <c r="K107" t="s">
        <v>1</v>
      </c>
      <c r="L107" t="s">
        <v>0</v>
      </c>
      <c r="M107" t="s">
        <v>1</v>
      </c>
      <c r="N107" t="s">
        <v>0</v>
      </c>
      <c r="O107" t="s">
        <v>116</v>
      </c>
      <c r="P107" t="s">
        <v>117</v>
      </c>
      <c r="R107" t="s">
        <v>84</v>
      </c>
      <c r="S107" t="s">
        <v>66</v>
      </c>
      <c r="T107" t="s">
        <v>59</v>
      </c>
      <c r="U107" t="s">
        <v>58</v>
      </c>
      <c r="V107" t="s">
        <v>57</v>
      </c>
      <c r="W107" t="s">
        <v>61</v>
      </c>
      <c r="X107" t="s">
        <v>62</v>
      </c>
      <c r="Y107" t="s">
        <v>63</v>
      </c>
      <c r="Z107" t="s">
        <v>64</v>
      </c>
      <c r="AA107" t="s">
        <v>495</v>
      </c>
      <c r="AB107" t="s">
        <v>65</v>
      </c>
      <c r="AC107" t="s">
        <v>60</v>
      </c>
      <c r="AD107" t="s">
        <v>496</v>
      </c>
    </row>
    <row r="108" spans="1:30" x14ac:dyDescent="0.25">
      <c r="A108">
        <v>21</v>
      </c>
      <c r="B108" t="s">
        <v>153</v>
      </c>
      <c r="C108">
        <v>33</v>
      </c>
      <c r="D108">
        <v>16</v>
      </c>
      <c r="E108">
        <v>17</v>
      </c>
      <c r="F108">
        <v>0.48499999999999999</v>
      </c>
      <c r="G108">
        <v>3.44</v>
      </c>
      <c r="H108">
        <v>1.26</v>
      </c>
      <c r="I108">
        <v>6</v>
      </c>
      <c r="J108">
        <v>12</v>
      </c>
      <c r="K108">
        <v>7</v>
      </c>
      <c r="L108">
        <v>7</v>
      </c>
      <c r="M108">
        <v>8</v>
      </c>
      <c r="N108">
        <v>7</v>
      </c>
      <c r="O108">
        <v>2478</v>
      </c>
      <c r="P108">
        <v>2362</v>
      </c>
      <c r="R108">
        <v>71.7</v>
      </c>
      <c r="S108">
        <v>98.3</v>
      </c>
      <c r="T108">
        <v>0.29899999999999999</v>
      </c>
      <c r="U108">
        <v>0.34899999999999998</v>
      </c>
      <c r="V108">
        <v>0.504</v>
      </c>
      <c r="W108">
        <v>48.5</v>
      </c>
      <c r="X108">
        <v>45.4</v>
      </c>
      <c r="Y108">
        <v>9.3000000000000007</v>
      </c>
      <c r="Z108">
        <v>8.6</v>
      </c>
      <c r="AA108">
        <v>0.47</v>
      </c>
      <c r="AB108">
        <v>15.4</v>
      </c>
      <c r="AC108">
        <v>28.1</v>
      </c>
      <c r="AD108">
        <v>0.21</v>
      </c>
    </row>
    <row r="109" spans="1:30" x14ac:dyDescent="0.25">
      <c r="A109">
        <v>22</v>
      </c>
      <c r="B109" t="s">
        <v>631</v>
      </c>
      <c r="C109">
        <v>34</v>
      </c>
      <c r="D109">
        <v>20</v>
      </c>
      <c r="E109">
        <v>14</v>
      </c>
      <c r="F109">
        <v>0.58799999999999997</v>
      </c>
      <c r="G109">
        <v>13.34</v>
      </c>
      <c r="H109">
        <v>9.2200000000000006</v>
      </c>
      <c r="I109">
        <v>10</v>
      </c>
      <c r="J109">
        <v>8</v>
      </c>
      <c r="K109">
        <v>13</v>
      </c>
      <c r="L109">
        <v>5</v>
      </c>
      <c r="M109">
        <v>5</v>
      </c>
      <c r="N109">
        <v>6</v>
      </c>
      <c r="O109">
        <v>2442</v>
      </c>
      <c r="P109">
        <v>2302</v>
      </c>
      <c r="R109">
        <v>66.599999999999994</v>
      </c>
      <c r="S109">
        <v>101.3</v>
      </c>
      <c r="T109">
        <v>0.36499999999999999</v>
      </c>
      <c r="U109">
        <v>0.38200000000000001</v>
      </c>
      <c r="V109">
        <v>0.52500000000000002</v>
      </c>
      <c r="W109">
        <v>45.9</v>
      </c>
      <c r="X109">
        <v>55.6</v>
      </c>
      <c r="Y109">
        <v>8.9</v>
      </c>
      <c r="Z109">
        <v>12.6</v>
      </c>
      <c r="AA109">
        <v>0.49099999999999999</v>
      </c>
      <c r="AB109">
        <v>16.100000000000001</v>
      </c>
      <c r="AC109">
        <v>28.8</v>
      </c>
      <c r="AD109">
        <v>0.249</v>
      </c>
    </row>
    <row r="110" spans="1:30" x14ac:dyDescent="0.25">
      <c r="A110">
        <v>23</v>
      </c>
      <c r="B110" t="s">
        <v>632</v>
      </c>
      <c r="C110">
        <v>33</v>
      </c>
      <c r="D110">
        <v>27</v>
      </c>
      <c r="E110">
        <v>6</v>
      </c>
      <c r="F110">
        <v>0.81799999999999995</v>
      </c>
      <c r="G110">
        <v>9.17</v>
      </c>
      <c r="H110">
        <v>-2.5499999999999998</v>
      </c>
      <c r="I110">
        <v>16</v>
      </c>
      <c r="J110">
        <v>2</v>
      </c>
      <c r="K110">
        <v>13</v>
      </c>
      <c r="L110">
        <v>1</v>
      </c>
      <c r="M110">
        <v>12</v>
      </c>
      <c r="N110">
        <v>3</v>
      </c>
      <c r="O110">
        <v>2868</v>
      </c>
      <c r="P110">
        <v>2439</v>
      </c>
      <c r="R110">
        <v>74.2</v>
      </c>
      <c r="S110">
        <v>98.8</v>
      </c>
      <c r="T110">
        <v>0.27</v>
      </c>
      <c r="U110">
        <v>0.35199999999999998</v>
      </c>
      <c r="V110">
        <v>0.51200000000000001</v>
      </c>
      <c r="W110">
        <v>47.8</v>
      </c>
      <c r="X110">
        <v>44.9</v>
      </c>
      <c r="Y110">
        <v>8.1</v>
      </c>
      <c r="Z110">
        <v>9.9</v>
      </c>
      <c r="AA110">
        <v>0.48399999999999999</v>
      </c>
      <c r="AB110">
        <v>14.5</v>
      </c>
      <c r="AC110">
        <v>24.1</v>
      </c>
      <c r="AD110">
        <v>0.188</v>
      </c>
    </row>
    <row r="111" spans="1:30" x14ac:dyDescent="0.25">
      <c r="A111">
        <v>24</v>
      </c>
      <c r="B111" t="s">
        <v>156</v>
      </c>
      <c r="C111">
        <v>31</v>
      </c>
      <c r="D111">
        <v>14</v>
      </c>
      <c r="E111">
        <v>17</v>
      </c>
      <c r="F111">
        <v>0.45200000000000001</v>
      </c>
      <c r="G111">
        <v>-11.96</v>
      </c>
      <c r="H111">
        <v>-9.7200000000000006</v>
      </c>
      <c r="I111">
        <v>9</v>
      </c>
      <c r="J111">
        <v>7</v>
      </c>
      <c r="K111">
        <v>11</v>
      </c>
      <c r="L111">
        <v>4</v>
      </c>
      <c r="M111">
        <v>3</v>
      </c>
      <c r="N111">
        <v>12</v>
      </c>
      <c r="O111">
        <v>2290</v>
      </c>
      <c r="P111">
        <v>2245</v>
      </c>
      <c r="R111">
        <v>74.3</v>
      </c>
      <c r="S111">
        <v>96.7</v>
      </c>
      <c r="T111">
        <v>0.36099999999999999</v>
      </c>
      <c r="U111">
        <v>0.35699999999999998</v>
      </c>
      <c r="V111">
        <v>0.504</v>
      </c>
      <c r="W111">
        <v>47.9</v>
      </c>
      <c r="X111">
        <v>55.9</v>
      </c>
      <c r="Y111">
        <v>9.5</v>
      </c>
      <c r="Z111">
        <v>10</v>
      </c>
      <c r="AA111">
        <v>0.46700000000000003</v>
      </c>
      <c r="AB111">
        <v>17.600000000000001</v>
      </c>
      <c r="AC111">
        <v>30.2</v>
      </c>
      <c r="AD111">
        <v>0.246</v>
      </c>
    </row>
    <row r="112" spans="1:30" x14ac:dyDescent="0.25">
      <c r="A112">
        <v>25</v>
      </c>
      <c r="B112" t="s">
        <v>157</v>
      </c>
      <c r="C112">
        <v>33</v>
      </c>
      <c r="D112">
        <v>10</v>
      </c>
      <c r="E112">
        <v>23</v>
      </c>
      <c r="F112">
        <v>0.30299999999999999</v>
      </c>
      <c r="G112">
        <v>-13.89</v>
      </c>
      <c r="H112">
        <v>-4.66</v>
      </c>
      <c r="I112">
        <v>5</v>
      </c>
      <c r="J112">
        <v>11</v>
      </c>
      <c r="K112">
        <v>5</v>
      </c>
      <c r="L112">
        <v>11</v>
      </c>
      <c r="M112">
        <v>5</v>
      </c>
      <c r="N112">
        <v>12</v>
      </c>
      <c r="O112">
        <v>2152</v>
      </c>
      <c r="P112">
        <v>2376</v>
      </c>
      <c r="R112">
        <v>67.3</v>
      </c>
      <c r="S112">
        <v>107</v>
      </c>
      <c r="T112">
        <v>0.246</v>
      </c>
      <c r="U112">
        <v>0.39</v>
      </c>
      <c r="V112">
        <v>0.53800000000000003</v>
      </c>
      <c r="W112">
        <v>54.4</v>
      </c>
      <c r="X112">
        <v>61.6</v>
      </c>
      <c r="Y112">
        <v>10.199999999999999</v>
      </c>
      <c r="Z112">
        <v>9</v>
      </c>
      <c r="AA112">
        <v>0.51900000000000002</v>
      </c>
      <c r="AB112">
        <v>14.7</v>
      </c>
      <c r="AC112">
        <v>31.1</v>
      </c>
      <c r="AD112">
        <v>0.16300000000000001</v>
      </c>
    </row>
    <row r="113" spans="1:30" x14ac:dyDescent="0.25">
      <c r="A113">
        <v>26</v>
      </c>
      <c r="B113" t="s">
        <v>158</v>
      </c>
      <c r="C113">
        <v>33</v>
      </c>
      <c r="D113">
        <v>13</v>
      </c>
      <c r="E113">
        <v>20</v>
      </c>
      <c r="F113">
        <v>0.39400000000000002</v>
      </c>
      <c r="G113">
        <v>3.64</v>
      </c>
      <c r="H113">
        <v>1.1100000000000001</v>
      </c>
      <c r="I113">
        <v>7</v>
      </c>
      <c r="J113">
        <v>11</v>
      </c>
      <c r="K113">
        <v>8</v>
      </c>
      <c r="L113">
        <v>7</v>
      </c>
      <c r="M113">
        <v>3</v>
      </c>
      <c r="N113">
        <v>10</v>
      </c>
      <c r="O113">
        <v>2364</v>
      </c>
      <c r="P113">
        <v>2263</v>
      </c>
      <c r="R113">
        <v>66.5</v>
      </c>
      <c r="S113">
        <v>102.4</v>
      </c>
      <c r="T113">
        <v>0.32800000000000001</v>
      </c>
      <c r="U113">
        <v>0.40400000000000003</v>
      </c>
      <c r="V113">
        <v>0.55400000000000005</v>
      </c>
      <c r="W113">
        <v>50.2</v>
      </c>
      <c r="X113">
        <v>51.9</v>
      </c>
      <c r="Y113">
        <v>7.3</v>
      </c>
      <c r="Z113">
        <v>8.3000000000000007</v>
      </c>
      <c r="AA113">
        <v>0.51900000000000002</v>
      </c>
      <c r="AB113">
        <v>16.8</v>
      </c>
      <c r="AC113">
        <v>24.2</v>
      </c>
      <c r="AD113">
        <v>0.24299999999999999</v>
      </c>
    </row>
    <row r="114" spans="1:30" x14ac:dyDescent="0.25">
      <c r="A114">
        <v>27</v>
      </c>
      <c r="B114" t="s">
        <v>159</v>
      </c>
      <c r="C114">
        <v>31</v>
      </c>
      <c r="D114">
        <v>14</v>
      </c>
      <c r="E114">
        <v>17</v>
      </c>
      <c r="F114">
        <v>0.45200000000000001</v>
      </c>
      <c r="G114">
        <v>5.87</v>
      </c>
      <c r="H114">
        <v>7.8</v>
      </c>
      <c r="I114">
        <v>5</v>
      </c>
      <c r="J114">
        <v>13</v>
      </c>
      <c r="K114">
        <v>10</v>
      </c>
      <c r="L114">
        <v>8</v>
      </c>
      <c r="M114">
        <v>2</v>
      </c>
      <c r="N114">
        <v>8</v>
      </c>
      <c r="O114">
        <v>2196</v>
      </c>
      <c r="P114">
        <v>2256</v>
      </c>
      <c r="R114">
        <v>68.400000000000006</v>
      </c>
      <c r="S114">
        <v>104.7</v>
      </c>
      <c r="T114">
        <v>0.29399999999999998</v>
      </c>
      <c r="U114">
        <v>0.40500000000000003</v>
      </c>
      <c r="V114">
        <v>0.52100000000000002</v>
      </c>
      <c r="W114">
        <v>51.3</v>
      </c>
      <c r="X114">
        <v>54.2</v>
      </c>
      <c r="Y114">
        <v>8.4</v>
      </c>
      <c r="Z114">
        <v>8.6</v>
      </c>
      <c r="AA114">
        <v>0.48399999999999999</v>
      </c>
      <c r="AB114">
        <v>14.2</v>
      </c>
      <c r="AC114">
        <v>31.5</v>
      </c>
      <c r="AD114">
        <v>0.219</v>
      </c>
    </row>
    <row r="115" spans="1:30" x14ac:dyDescent="0.25">
      <c r="A115">
        <v>28</v>
      </c>
      <c r="B115" t="s">
        <v>160</v>
      </c>
      <c r="C115">
        <v>33</v>
      </c>
      <c r="D115">
        <v>15</v>
      </c>
      <c r="E115">
        <v>18</v>
      </c>
      <c r="F115">
        <v>0.45500000000000002</v>
      </c>
      <c r="G115">
        <v>-6.58</v>
      </c>
      <c r="H115">
        <v>-5.36</v>
      </c>
      <c r="I115">
        <v>7</v>
      </c>
      <c r="J115">
        <v>11</v>
      </c>
      <c r="K115">
        <v>7</v>
      </c>
      <c r="L115">
        <v>7</v>
      </c>
      <c r="M115">
        <v>8</v>
      </c>
      <c r="N115">
        <v>10</v>
      </c>
      <c r="O115">
        <v>2385</v>
      </c>
      <c r="P115">
        <v>2387</v>
      </c>
      <c r="R115">
        <v>68.099999999999994</v>
      </c>
      <c r="S115">
        <v>105.9</v>
      </c>
      <c r="T115">
        <v>0.318</v>
      </c>
      <c r="U115">
        <v>0.39700000000000002</v>
      </c>
      <c r="V115">
        <v>0.56899999999999995</v>
      </c>
      <c r="W115">
        <v>48.5</v>
      </c>
      <c r="X115">
        <v>52.4</v>
      </c>
      <c r="Y115">
        <v>8.8000000000000007</v>
      </c>
      <c r="Z115">
        <v>8.3000000000000007</v>
      </c>
      <c r="AA115">
        <v>0.53900000000000003</v>
      </c>
      <c r="AB115">
        <v>16.399999999999999</v>
      </c>
      <c r="AC115">
        <v>24.7</v>
      </c>
      <c r="AD115">
        <v>0.23200000000000001</v>
      </c>
    </row>
    <row r="116" spans="1:30" x14ac:dyDescent="0.25">
      <c r="A116">
        <v>29</v>
      </c>
      <c r="B116" t="s">
        <v>161</v>
      </c>
      <c r="C116">
        <v>34</v>
      </c>
      <c r="D116">
        <v>22</v>
      </c>
      <c r="E116">
        <v>12</v>
      </c>
      <c r="F116">
        <v>0.64700000000000002</v>
      </c>
      <c r="G116">
        <v>4.3099999999999996</v>
      </c>
      <c r="H116">
        <v>0.93</v>
      </c>
      <c r="I116">
        <v>12</v>
      </c>
      <c r="J116">
        <v>6</v>
      </c>
      <c r="K116">
        <v>14</v>
      </c>
      <c r="L116">
        <v>2</v>
      </c>
      <c r="M116">
        <v>5</v>
      </c>
      <c r="N116">
        <v>8</v>
      </c>
      <c r="O116">
        <v>2668</v>
      </c>
      <c r="P116">
        <v>2496</v>
      </c>
      <c r="R116">
        <v>72.8</v>
      </c>
      <c r="S116">
        <v>100</v>
      </c>
      <c r="T116">
        <v>0.30099999999999999</v>
      </c>
      <c r="U116">
        <v>0.435</v>
      </c>
      <c r="V116">
        <v>0.52900000000000003</v>
      </c>
      <c r="W116">
        <v>46.5</v>
      </c>
      <c r="X116">
        <v>47</v>
      </c>
      <c r="Y116">
        <v>8.9</v>
      </c>
      <c r="Z116">
        <v>7.2</v>
      </c>
      <c r="AA116">
        <v>0.5</v>
      </c>
      <c r="AB116">
        <v>15.8</v>
      </c>
      <c r="AC116">
        <v>23.8</v>
      </c>
      <c r="AD116">
        <v>0.20899999999999999</v>
      </c>
    </row>
    <row r="117" spans="1:30" x14ac:dyDescent="0.25">
      <c r="A117">
        <v>30</v>
      </c>
      <c r="B117" t="s">
        <v>633</v>
      </c>
      <c r="C117">
        <v>35</v>
      </c>
      <c r="D117">
        <v>20</v>
      </c>
      <c r="E117">
        <v>15</v>
      </c>
      <c r="F117">
        <v>0.57099999999999995</v>
      </c>
      <c r="G117">
        <v>-0.02</v>
      </c>
      <c r="H117">
        <v>-0.85</v>
      </c>
      <c r="I117">
        <v>9</v>
      </c>
      <c r="J117">
        <v>9</v>
      </c>
      <c r="K117">
        <v>10</v>
      </c>
      <c r="L117">
        <v>6</v>
      </c>
      <c r="M117">
        <v>5</v>
      </c>
      <c r="N117">
        <v>8</v>
      </c>
      <c r="O117">
        <v>2329</v>
      </c>
      <c r="P117">
        <v>2285</v>
      </c>
      <c r="R117">
        <v>66.2</v>
      </c>
      <c r="S117">
        <v>98.3</v>
      </c>
      <c r="T117">
        <v>0.35099999999999998</v>
      </c>
      <c r="U117">
        <v>0.39800000000000002</v>
      </c>
      <c r="V117">
        <v>0.51800000000000002</v>
      </c>
      <c r="W117">
        <v>49.3</v>
      </c>
      <c r="X117">
        <v>53.3</v>
      </c>
      <c r="Y117">
        <v>8.4</v>
      </c>
      <c r="Z117">
        <v>7.4</v>
      </c>
      <c r="AA117">
        <v>0.47699999999999998</v>
      </c>
      <c r="AB117">
        <v>16.399999999999999</v>
      </c>
      <c r="AC117">
        <v>26.2</v>
      </c>
      <c r="AD117">
        <v>0.254</v>
      </c>
    </row>
    <row r="118" spans="1:30" x14ac:dyDescent="0.25">
      <c r="A118">
        <v>31</v>
      </c>
      <c r="B118" t="s">
        <v>163</v>
      </c>
      <c r="C118">
        <v>32</v>
      </c>
      <c r="D118">
        <v>19</v>
      </c>
      <c r="E118">
        <v>13</v>
      </c>
      <c r="F118">
        <v>0.59399999999999997</v>
      </c>
      <c r="G118">
        <v>6.16</v>
      </c>
      <c r="H118">
        <v>3.32</v>
      </c>
      <c r="I118">
        <v>11</v>
      </c>
      <c r="J118">
        <v>5</v>
      </c>
      <c r="K118">
        <v>13</v>
      </c>
      <c r="L118">
        <v>3</v>
      </c>
      <c r="M118">
        <v>5</v>
      </c>
      <c r="N118">
        <v>8</v>
      </c>
      <c r="O118">
        <v>2527</v>
      </c>
      <c r="P118">
        <v>2436</v>
      </c>
      <c r="R118">
        <v>71.900000000000006</v>
      </c>
      <c r="S118">
        <v>104.6</v>
      </c>
      <c r="T118">
        <v>0.35399999999999998</v>
      </c>
      <c r="U118">
        <v>0.36599999999999999</v>
      </c>
      <c r="V118">
        <v>0.54500000000000004</v>
      </c>
      <c r="W118">
        <v>51</v>
      </c>
      <c r="X118">
        <v>51.1</v>
      </c>
      <c r="Y118">
        <v>7.9</v>
      </c>
      <c r="Z118">
        <v>7</v>
      </c>
      <c r="AA118">
        <v>0.50700000000000001</v>
      </c>
      <c r="AB118">
        <v>15.5</v>
      </c>
      <c r="AC118">
        <v>26.8</v>
      </c>
      <c r="AD118">
        <v>0.26</v>
      </c>
    </row>
    <row r="119" spans="1:30" x14ac:dyDescent="0.25">
      <c r="A119">
        <v>32</v>
      </c>
      <c r="B119" t="s">
        <v>164</v>
      </c>
      <c r="C119">
        <v>32</v>
      </c>
      <c r="D119">
        <v>20</v>
      </c>
      <c r="E119">
        <v>12</v>
      </c>
      <c r="F119">
        <v>0.625</v>
      </c>
      <c r="G119">
        <v>-0.6</v>
      </c>
      <c r="H119">
        <v>-3.26</v>
      </c>
      <c r="I119">
        <v>7</v>
      </c>
      <c r="J119">
        <v>7</v>
      </c>
      <c r="K119">
        <v>13</v>
      </c>
      <c r="L119">
        <v>3</v>
      </c>
      <c r="M119">
        <v>7</v>
      </c>
      <c r="N119">
        <v>9</v>
      </c>
      <c r="O119">
        <v>2355</v>
      </c>
      <c r="P119">
        <v>2204</v>
      </c>
      <c r="R119">
        <v>72.599999999999994</v>
      </c>
      <c r="S119">
        <v>94.2</v>
      </c>
      <c r="T119">
        <v>0.30199999999999999</v>
      </c>
      <c r="U119">
        <v>0.40899999999999997</v>
      </c>
      <c r="V119">
        <v>0.50900000000000001</v>
      </c>
      <c r="W119">
        <v>50.1</v>
      </c>
      <c r="X119">
        <v>49.6</v>
      </c>
      <c r="Y119">
        <v>9.1</v>
      </c>
      <c r="Z119">
        <v>9.3000000000000007</v>
      </c>
      <c r="AA119">
        <v>0.47799999999999998</v>
      </c>
      <c r="AB119">
        <v>18.3</v>
      </c>
      <c r="AC119">
        <v>25.6</v>
      </c>
      <c r="AD119">
        <v>0.20799999999999999</v>
      </c>
    </row>
    <row r="120" spans="1:30" x14ac:dyDescent="0.25">
      <c r="A120">
        <v>33</v>
      </c>
      <c r="B120" t="s">
        <v>165</v>
      </c>
      <c r="C120">
        <v>30</v>
      </c>
      <c r="D120">
        <v>10</v>
      </c>
      <c r="E120">
        <v>20</v>
      </c>
      <c r="F120">
        <v>0.33300000000000002</v>
      </c>
      <c r="G120">
        <v>-15.15</v>
      </c>
      <c r="H120">
        <v>-7.62</v>
      </c>
      <c r="I120">
        <v>7</v>
      </c>
      <c r="J120">
        <v>11</v>
      </c>
      <c r="K120">
        <v>8</v>
      </c>
      <c r="L120">
        <v>6</v>
      </c>
      <c r="M120">
        <v>2</v>
      </c>
      <c r="N120">
        <v>13</v>
      </c>
      <c r="O120">
        <v>2088</v>
      </c>
      <c r="P120">
        <v>2314</v>
      </c>
      <c r="R120">
        <v>69.2</v>
      </c>
      <c r="S120">
        <v>111.5</v>
      </c>
      <c r="T120">
        <v>0.35399999999999998</v>
      </c>
      <c r="U120">
        <v>0.38100000000000001</v>
      </c>
      <c r="V120">
        <v>0.58099999999999996</v>
      </c>
      <c r="W120">
        <v>52.7</v>
      </c>
      <c r="X120">
        <v>54.8</v>
      </c>
      <c r="Y120">
        <v>8.5</v>
      </c>
      <c r="Z120">
        <v>11.8</v>
      </c>
      <c r="AA120">
        <v>0.54900000000000004</v>
      </c>
      <c r="AB120">
        <v>16.2</v>
      </c>
      <c r="AC120">
        <v>30.3</v>
      </c>
      <c r="AD120">
        <v>0.26100000000000001</v>
      </c>
    </row>
    <row r="121" spans="1:30" x14ac:dyDescent="0.25">
      <c r="A121">
        <v>34</v>
      </c>
      <c r="B121" t="s">
        <v>166</v>
      </c>
      <c r="C121">
        <v>33</v>
      </c>
      <c r="D121">
        <v>21</v>
      </c>
      <c r="E121">
        <v>12</v>
      </c>
      <c r="F121">
        <v>0.63600000000000001</v>
      </c>
      <c r="G121">
        <v>0.62</v>
      </c>
      <c r="H121">
        <v>-2.89</v>
      </c>
      <c r="I121">
        <v>13</v>
      </c>
      <c r="J121">
        <v>5</v>
      </c>
      <c r="K121">
        <v>12</v>
      </c>
      <c r="L121">
        <v>3</v>
      </c>
      <c r="M121">
        <v>7</v>
      </c>
      <c r="N121">
        <v>8</v>
      </c>
      <c r="O121">
        <v>2534</v>
      </c>
      <c r="P121">
        <v>2418</v>
      </c>
      <c r="R121">
        <v>71.400000000000006</v>
      </c>
      <c r="S121">
        <v>102.3</v>
      </c>
      <c r="T121">
        <v>0.32400000000000001</v>
      </c>
      <c r="U121">
        <v>0.34599999999999997</v>
      </c>
      <c r="V121">
        <v>0.52500000000000002</v>
      </c>
      <c r="W121">
        <v>50.2</v>
      </c>
      <c r="X121">
        <v>49.8</v>
      </c>
      <c r="Y121">
        <v>9.5</v>
      </c>
      <c r="Z121">
        <v>9.1999999999999993</v>
      </c>
      <c r="AA121">
        <v>0.49199999999999999</v>
      </c>
      <c r="AB121">
        <v>14.6</v>
      </c>
      <c r="AC121">
        <v>27.4</v>
      </c>
      <c r="AD121">
        <v>0.22800000000000001</v>
      </c>
    </row>
    <row r="122" spans="1:30" x14ac:dyDescent="0.25">
      <c r="A122">
        <v>35</v>
      </c>
      <c r="B122" t="s">
        <v>634</v>
      </c>
      <c r="C122">
        <v>36</v>
      </c>
      <c r="D122">
        <v>32</v>
      </c>
      <c r="E122">
        <v>4</v>
      </c>
      <c r="F122">
        <v>0.88900000000000001</v>
      </c>
      <c r="G122">
        <v>15.6</v>
      </c>
      <c r="H122">
        <v>2.66</v>
      </c>
      <c r="I122">
        <v>16</v>
      </c>
      <c r="J122">
        <v>2</v>
      </c>
      <c r="K122">
        <v>14</v>
      </c>
      <c r="L122">
        <v>0</v>
      </c>
      <c r="M122">
        <v>12</v>
      </c>
      <c r="N122">
        <v>3</v>
      </c>
      <c r="O122">
        <v>3037</v>
      </c>
      <c r="P122">
        <v>2550</v>
      </c>
      <c r="R122">
        <v>74.5</v>
      </c>
      <c r="S122">
        <v>94.7</v>
      </c>
      <c r="T122">
        <v>0.315</v>
      </c>
      <c r="U122">
        <v>0.36299999999999999</v>
      </c>
      <c r="V122">
        <v>0.50900000000000001</v>
      </c>
      <c r="W122">
        <v>47.6</v>
      </c>
      <c r="X122">
        <v>40.6</v>
      </c>
      <c r="Y122">
        <v>7.1</v>
      </c>
      <c r="Z122">
        <v>8.5</v>
      </c>
      <c r="AA122">
        <v>0.47399999999999998</v>
      </c>
      <c r="AB122">
        <v>18.100000000000001</v>
      </c>
      <c r="AC122">
        <v>26.3</v>
      </c>
      <c r="AD122">
        <v>0.221</v>
      </c>
    </row>
    <row r="123" spans="1:30" x14ac:dyDescent="0.25">
      <c r="A123">
        <v>36</v>
      </c>
      <c r="B123" t="s">
        <v>168</v>
      </c>
      <c r="C123">
        <v>33</v>
      </c>
      <c r="D123">
        <v>16</v>
      </c>
      <c r="E123">
        <v>17</v>
      </c>
      <c r="F123">
        <v>0.48499999999999999</v>
      </c>
      <c r="G123">
        <v>9.2899999999999991</v>
      </c>
      <c r="H123">
        <v>8.17</v>
      </c>
      <c r="I123">
        <v>7</v>
      </c>
      <c r="J123">
        <v>11</v>
      </c>
      <c r="K123">
        <v>12</v>
      </c>
      <c r="L123">
        <v>4</v>
      </c>
      <c r="M123">
        <v>2</v>
      </c>
      <c r="N123">
        <v>10</v>
      </c>
      <c r="O123">
        <v>2374</v>
      </c>
      <c r="P123">
        <v>2337</v>
      </c>
      <c r="R123">
        <v>67.099999999999994</v>
      </c>
      <c r="S123">
        <v>104.8</v>
      </c>
      <c r="T123">
        <v>0.36299999999999999</v>
      </c>
      <c r="U123">
        <v>0.39400000000000002</v>
      </c>
      <c r="V123">
        <v>0.55900000000000005</v>
      </c>
      <c r="W123">
        <v>51.7</v>
      </c>
      <c r="X123">
        <v>49.7</v>
      </c>
      <c r="Y123">
        <v>7.8</v>
      </c>
      <c r="Z123">
        <v>10.7</v>
      </c>
      <c r="AA123">
        <v>0.52700000000000002</v>
      </c>
      <c r="AB123">
        <v>16.8</v>
      </c>
      <c r="AC123">
        <v>27.4</v>
      </c>
      <c r="AD123">
        <v>0.25600000000000001</v>
      </c>
    </row>
    <row r="124" spans="1:30" x14ac:dyDescent="0.25">
      <c r="A124">
        <v>37</v>
      </c>
      <c r="B124" t="s">
        <v>169</v>
      </c>
      <c r="C124">
        <v>29</v>
      </c>
      <c r="D124">
        <v>6</v>
      </c>
      <c r="E124">
        <v>23</v>
      </c>
      <c r="F124">
        <v>0.20699999999999999</v>
      </c>
      <c r="G124">
        <v>-13.93</v>
      </c>
      <c r="H124">
        <v>-3.52</v>
      </c>
      <c r="I124">
        <v>2</v>
      </c>
      <c r="J124">
        <v>14</v>
      </c>
      <c r="K124">
        <v>4</v>
      </c>
      <c r="L124">
        <v>8</v>
      </c>
      <c r="M124">
        <v>1</v>
      </c>
      <c r="N124">
        <v>14</v>
      </c>
      <c r="O124">
        <v>1930</v>
      </c>
      <c r="P124">
        <v>2183</v>
      </c>
      <c r="R124">
        <v>66.8</v>
      </c>
      <c r="S124">
        <v>110.3</v>
      </c>
      <c r="T124">
        <v>0.374</v>
      </c>
      <c r="U124">
        <v>0.33200000000000002</v>
      </c>
      <c r="V124">
        <v>0.55500000000000005</v>
      </c>
      <c r="W124">
        <v>53.2</v>
      </c>
      <c r="X124">
        <v>54.2</v>
      </c>
      <c r="Y124">
        <v>7.8</v>
      </c>
      <c r="Z124">
        <v>9.9</v>
      </c>
      <c r="AA124">
        <v>0.52200000000000002</v>
      </c>
      <c r="AB124">
        <v>13.8</v>
      </c>
      <c r="AC124">
        <v>30.6</v>
      </c>
      <c r="AD124">
        <v>0.26300000000000001</v>
      </c>
    </row>
    <row r="125" spans="1:30" x14ac:dyDescent="0.25">
      <c r="A125">
        <v>38</v>
      </c>
      <c r="B125" t="s">
        <v>170</v>
      </c>
      <c r="C125">
        <v>34</v>
      </c>
      <c r="D125">
        <v>18</v>
      </c>
      <c r="E125">
        <v>16</v>
      </c>
      <c r="F125">
        <v>0.52900000000000003</v>
      </c>
      <c r="G125">
        <v>-5.07</v>
      </c>
      <c r="H125">
        <v>-2.58</v>
      </c>
      <c r="I125">
        <v>7</v>
      </c>
      <c r="J125">
        <v>9</v>
      </c>
      <c r="K125">
        <v>9</v>
      </c>
      <c r="L125">
        <v>4</v>
      </c>
      <c r="M125">
        <v>7</v>
      </c>
      <c r="N125">
        <v>10</v>
      </c>
      <c r="O125">
        <v>2412</v>
      </c>
      <c r="P125">
        <v>2412</v>
      </c>
      <c r="R125">
        <v>67.599999999999994</v>
      </c>
      <c r="S125">
        <v>103.7</v>
      </c>
      <c r="T125">
        <v>0.51700000000000002</v>
      </c>
      <c r="U125">
        <v>0.41499999999999998</v>
      </c>
      <c r="V125">
        <v>0.56299999999999994</v>
      </c>
      <c r="W125">
        <v>46.7</v>
      </c>
      <c r="X125">
        <v>56.2</v>
      </c>
      <c r="Y125">
        <v>7.5</v>
      </c>
      <c r="Z125">
        <v>6.8</v>
      </c>
      <c r="AA125">
        <v>0.51200000000000001</v>
      </c>
      <c r="AB125">
        <v>18.100000000000001</v>
      </c>
      <c r="AC125">
        <v>27.8</v>
      </c>
      <c r="AD125">
        <v>0.38</v>
      </c>
    </row>
    <row r="126" spans="1:30" x14ac:dyDescent="0.25">
      <c r="A126">
        <v>39</v>
      </c>
      <c r="B126" t="s">
        <v>171</v>
      </c>
      <c r="C126">
        <v>34</v>
      </c>
      <c r="D126">
        <v>16</v>
      </c>
      <c r="E126">
        <v>18</v>
      </c>
      <c r="F126">
        <v>0.47099999999999997</v>
      </c>
      <c r="G126">
        <v>-3.28</v>
      </c>
      <c r="H126">
        <v>-1.1200000000000001</v>
      </c>
      <c r="I126">
        <v>10</v>
      </c>
      <c r="J126">
        <v>6</v>
      </c>
      <c r="K126">
        <v>9</v>
      </c>
      <c r="L126">
        <v>4</v>
      </c>
      <c r="M126">
        <v>4</v>
      </c>
      <c r="N126">
        <v>11</v>
      </c>
      <c r="O126">
        <v>2437</v>
      </c>
      <c r="P126">
        <v>2414</v>
      </c>
      <c r="R126">
        <v>70.3</v>
      </c>
      <c r="S126">
        <v>99.1</v>
      </c>
      <c r="T126">
        <v>0.34100000000000003</v>
      </c>
      <c r="U126">
        <v>0.33300000000000002</v>
      </c>
      <c r="V126">
        <v>0.51200000000000001</v>
      </c>
      <c r="W126">
        <v>49.7</v>
      </c>
      <c r="X126">
        <v>48.5</v>
      </c>
      <c r="Y126">
        <v>7.6</v>
      </c>
      <c r="Z126">
        <v>6.6</v>
      </c>
      <c r="AA126">
        <v>0.47799999999999998</v>
      </c>
      <c r="AB126">
        <v>14.9</v>
      </c>
      <c r="AC126">
        <v>25.7</v>
      </c>
      <c r="AD126">
        <v>0.23300000000000001</v>
      </c>
    </row>
    <row r="127" spans="1:30" x14ac:dyDescent="0.25">
      <c r="A127">
        <v>40</v>
      </c>
      <c r="B127" t="s">
        <v>172</v>
      </c>
      <c r="C127">
        <v>34</v>
      </c>
      <c r="D127">
        <v>13</v>
      </c>
      <c r="E127">
        <v>21</v>
      </c>
      <c r="F127">
        <v>0.38200000000000001</v>
      </c>
      <c r="G127">
        <v>-6.53</v>
      </c>
      <c r="H127">
        <v>-3.38</v>
      </c>
      <c r="I127">
        <v>7</v>
      </c>
      <c r="J127">
        <v>9</v>
      </c>
      <c r="K127">
        <v>7</v>
      </c>
      <c r="L127">
        <v>9</v>
      </c>
      <c r="M127">
        <v>4</v>
      </c>
      <c r="N127">
        <v>11</v>
      </c>
      <c r="O127">
        <v>2601</v>
      </c>
      <c r="P127">
        <v>2701</v>
      </c>
      <c r="R127">
        <v>72.099999999999994</v>
      </c>
      <c r="S127">
        <v>109</v>
      </c>
      <c r="T127">
        <v>0.32200000000000001</v>
      </c>
      <c r="U127">
        <v>0.35799999999999998</v>
      </c>
      <c r="V127">
        <v>0.55000000000000004</v>
      </c>
      <c r="W127">
        <v>52.1</v>
      </c>
      <c r="X127">
        <v>52.2</v>
      </c>
      <c r="Y127">
        <v>8.1999999999999993</v>
      </c>
      <c r="Z127">
        <v>7.3</v>
      </c>
      <c r="AA127">
        <v>0.51600000000000001</v>
      </c>
      <c r="AB127">
        <v>14.7</v>
      </c>
      <c r="AC127">
        <v>31.9</v>
      </c>
      <c r="AD127">
        <v>0.23799999999999999</v>
      </c>
    </row>
    <row r="128" spans="1:30" x14ac:dyDescent="0.25">
      <c r="C128" t="s">
        <v>109</v>
      </c>
      <c r="I128" t="s">
        <v>110</v>
      </c>
      <c r="K128" t="s">
        <v>2</v>
      </c>
      <c r="M128" t="s">
        <v>3</v>
      </c>
      <c r="O128" t="s">
        <v>111</v>
      </c>
      <c r="R128" t="s">
        <v>575</v>
      </c>
    </row>
    <row r="129" spans="1:30" x14ac:dyDescent="0.25">
      <c r="A129" t="s">
        <v>55</v>
      </c>
      <c r="B129" t="s">
        <v>113</v>
      </c>
      <c r="C129" t="s">
        <v>51</v>
      </c>
      <c r="D129" t="s">
        <v>1</v>
      </c>
      <c r="E129" t="s">
        <v>0</v>
      </c>
      <c r="F129" t="s">
        <v>114</v>
      </c>
      <c r="G129" t="s">
        <v>70</v>
      </c>
      <c r="H129" t="s">
        <v>115</v>
      </c>
      <c r="I129" t="s">
        <v>1</v>
      </c>
      <c r="J129" t="s">
        <v>0</v>
      </c>
      <c r="K129" t="s">
        <v>1</v>
      </c>
      <c r="L129" t="s">
        <v>0</v>
      </c>
      <c r="M129" t="s">
        <v>1</v>
      </c>
      <c r="N129" t="s">
        <v>0</v>
      </c>
      <c r="O129" t="s">
        <v>116</v>
      </c>
      <c r="P129" t="s">
        <v>117</v>
      </c>
      <c r="R129" t="s">
        <v>84</v>
      </c>
      <c r="S129" t="s">
        <v>66</v>
      </c>
      <c r="T129" t="s">
        <v>59</v>
      </c>
      <c r="U129" t="s">
        <v>58</v>
      </c>
      <c r="V129" t="s">
        <v>57</v>
      </c>
      <c r="W129" t="s">
        <v>61</v>
      </c>
      <c r="X129" t="s">
        <v>62</v>
      </c>
      <c r="Y129" t="s">
        <v>63</v>
      </c>
      <c r="Z129" t="s">
        <v>64</v>
      </c>
      <c r="AA129" t="s">
        <v>495</v>
      </c>
      <c r="AB129" t="s">
        <v>65</v>
      </c>
      <c r="AC129" t="s">
        <v>60</v>
      </c>
      <c r="AD129" t="s">
        <v>496</v>
      </c>
    </row>
    <row r="130" spans="1:30" x14ac:dyDescent="0.25">
      <c r="A130">
        <v>41</v>
      </c>
      <c r="B130" t="s">
        <v>173</v>
      </c>
      <c r="C130">
        <v>31</v>
      </c>
      <c r="D130">
        <v>16</v>
      </c>
      <c r="E130">
        <v>15</v>
      </c>
      <c r="F130">
        <v>0.51600000000000001</v>
      </c>
      <c r="G130">
        <v>-3.88</v>
      </c>
      <c r="H130">
        <v>-4.0999999999999996</v>
      </c>
      <c r="I130">
        <v>7</v>
      </c>
      <c r="J130">
        <v>9</v>
      </c>
      <c r="K130">
        <v>8</v>
      </c>
      <c r="L130">
        <v>7</v>
      </c>
      <c r="M130">
        <v>8</v>
      </c>
      <c r="N130">
        <v>6</v>
      </c>
      <c r="O130">
        <v>2403</v>
      </c>
      <c r="P130">
        <v>2241</v>
      </c>
      <c r="R130">
        <v>70.099999999999994</v>
      </c>
      <c r="S130">
        <v>101.5</v>
      </c>
      <c r="T130">
        <v>0.37</v>
      </c>
      <c r="U130">
        <v>0.33700000000000002</v>
      </c>
      <c r="V130">
        <v>0.52100000000000002</v>
      </c>
      <c r="W130">
        <v>48</v>
      </c>
      <c r="X130">
        <v>44.7</v>
      </c>
      <c r="Y130">
        <v>7.9</v>
      </c>
      <c r="Z130">
        <v>7</v>
      </c>
      <c r="AA130">
        <v>0.48099999999999998</v>
      </c>
      <c r="AB130">
        <v>14.1</v>
      </c>
      <c r="AC130">
        <v>25.6</v>
      </c>
      <c r="AD130">
        <v>0.26400000000000001</v>
      </c>
    </row>
    <row r="131" spans="1:30" x14ac:dyDescent="0.25">
      <c r="A131">
        <v>42</v>
      </c>
      <c r="B131" t="s">
        <v>174</v>
      </c>
      <c r="C131">
        <v>31</v>
      </c>
      <c r="D131">
        <v>11</v>
      </c>
      <c r="E131">
        <v>20</v>
      </c>
      <c r="F131">
        <v>0.35499999999999998</v>
      </c>
      <c r="G131">
        <v>-6.24</v>
      </c>
      <c r="H131">
        <v>-1.48</v>
      </c>
      <c r="I131">
        <v>7</v>
      </c>
      <c r="J131">
        <v>9</v>
      </c>
      <c r="K131">
        <v>7</v>
      </c>
      <c r="L131">
        <v>6</v>
      </c>
      <c r="M131">
        <v>3</v>
      </c>
      <c r="N131">
        <v>12</v>
      </c>
      <c r="O131">
        <v>2038</v>
      </c>
      <c r="P131">
        <v>2128</v>
      </c>
      <c r="R131">
        <v>67</v>
      </c>
      <c r="S131">
        <v>100.8</v>
      </c>
      <c r="T131">
        <v>0.38</v>
      </c>
      <c r="U131">
        <v>0.377</v>
      </c>
      <c r="V131">
        <v>0.55100000000000005</v>
      </c>
      <c r="W131">
        <v>53.5</v>
      </c>
      <c r="X131">
        <v>52.1</v>
      </c>
      <c r="Y131">
        <v>9.4</v>
      </c>
      <c r="Z131">
        <v>9.4</v>
      </c>
      <c r="AA131">
        <v>0.52</v>
      </c>
      <c r="AB131">
        <v>19</v>
      </c>
      <c r="AC131">
        <v>27.7</v>
      </c>
      <c r="AD131">
        <v>0.26100000000000001</v>
      </c>
    </row>
    <row r="132" spans="1:30" x14ac:dyDescent="0.25">
      <c r="A132">
        <v>43</v>
      </c>
      <c r="B132" t="s">
        <v>635</v>
      </c>
      <c r="C132">
        <v>37</v>
      </c>
      <c r="D132">
        <v>31</v>
      </c>
      <c r="E132">
        <v>6</v>
      </c>
      <c r="F132">
        <v>0.83799999999999997</v>
      </c>
      <c r="G132">
        <v>5.72</v>
      </c>
      <c r="H132">
        <v>-2.2799999999999998</v>
      </c>
      <c r="I132">
        <v>15</v>
      </c>
      <c r="J132">
        <v>1</v>
      </c>
      <c r="K132">
        <v>12</v>
      </c>
      <c r="L132">
        <v>2</v>
      </c>
      <c r="M132">
        <v>13</v>
      </c>
      <c r="N132">
        <v>2</v>
      </c>
      <c r="O132">
        <v>2675</v>
      </c>
      <c r="P132">
        <v>2353</v>
      </c>
      <c r="R132">
        <v>66.2</v>
      </c>
      <c r="S132">
        <v>94.8</v>
      </c>
      <c r="T132">
        <v>0.33</v>
      </c>
      <c r="U132">
        <v>0.33800000000000002</v>
      </c>
      <c r="V132">
        <v>0.48099999999999998</v>
      </c>
      <c r="W132">
        <v>45.2</v>
      </c>
      <c r="X132">
        <v>43.9</v>
      </c>
      <c r="Y132">
        <v>7.8</v>
      </c>
      <c r="Z132">
        <v>7.1</v>
      </c>
      <c r="AA132">
        <v>0.439</v>
      </c>
      <c r="AB132">
        <v>14.6</v>
      </c>
      <c r="AC132">
        <v>26.7</v>
      </c>
      <c r="AD132">
        <v>0.23300000000000001</v>
      </c>
    </row>
    <row r="133" spans="1:30" x14ac:dyDescent="0.25">
      <c r="A133">
        <v>44</v>
      </c>
      <c r="B133" t="s">
        <v>176</v>
      </c>
      <c r="C133">
        <v>33</v>
      </c>
      <c r="D133">
        <v>10</v>
      </c>
      <c r="E133">
        <v>23</v>
      </c>
      <c r="F133">
        <v>0.30299999999999999</v>
      </c>
      <c r="G133">
        <v>-11.1</v>
      </c>
      <c r="H133">
        <v>-3.17</v>
      </c>
      <c r="I133">
        <v>4</v>
      </c>
      <c r="J133">
        <v>12</v>
      </c>
      <c r="K133">
        <v>7</v>
      </c>
      <c r="L133">
        <v>7</v>
      </c>
      <c r="M133">
        <v>2</v>
      </c>
      <c r="N133">
        <v>14</v>
      </c>
      <c r="O133">
        <v>2153</v>
      </c>
      <c r="P133">
        <v>2279</v>
      </c>
      <c r="R133">
        <v>64.400000000000006</v>
      </c>
      <c r="S133">
        <v>106.8</v>
      </c>
      <c r="T133">
        <v>0.33400000000000002</v>
      </c>
      <c r="U133">
        <v>0.36499999999999999</v>
      </c>
      <c r="V133">
        <v>0.55900000000000005</v>
      </c>
      <c r="W133">
        <v>49.5</v>
      </c>
      <c r="X133">
        <v>54</v>
      </c>
      <c r="Y133">
        <v>8.5</v>
      </c>
      <c r="Z133">
        <v>6.7</v>
      </c>
      <c r="AA133">
        <v>0.53100000000000003</v>
      </c>
      <c r="AB133">
        <v>14.7</v>
      </c>
      <c r="AC133">
        <v>24.8</v>
      </c>
      <c r="AD133">
        <v>0.23300000000000001</v>
      </c>
    </row>
    <row r="134" spans="1:30" x14ac:dyDescent="0.25">
      <c r="A134">
        <v>45</v>
      </c>
      <c r="B134" t="s">
        <v>177</v>
      </c>
      <c r="C134">
        <v>32</v>
      </c>
      <c r="D134">
        <v>22</v>
      </c>
      <c r="E134">
        <v>10</v>
      </c>
      <c r="F134">
        <v>0.68799999999999994</v>
      </c>
      <c r="G134">
        <v>-1.6</v>
      </c>
      <c r="H134">
        <v>-5.54</v>
      </c>
      <c r="I134">
        <v>10</v>
      </c>
      <c r="J134">
        <v>6</v>
      </c>
      <c r="K134">
        <v>12</v>
      </c>
      <c r="L134">
        <v>3</v>
      </c>
      <c r="M134">
        <v>7</v>
      </c>
      <c r="N134">
        <v>6</v>
      </c>
      <c r="O134">
        <v>2350</v>
      </c>
      <c r="P134">
        <v>2114</v>
      </c>
      <c r="R134">
        <v>66</v>
      </c>
      <c r="S134">
        <v>99.3</v>
      </c>
      <c r="T134">
        <v>0.313</v>
      </c>
      <c r="U134">
        <v>0.36</v>
      </c>
      <c r="V134">
        <v>0.51300000000000001</v>
      </c>
      <c r="W134">
        <v>45.2</v>
      </c>
      <c r="X134">
        <v>46.8</v>
      </c>
      <c r="Y134">
        <v>6.6</v>
      </c>
      <c r="Z134">
        <v>7.8</v>
      </c>
      <c r="AA134">
        <v>0.48199999999999998</v>
      </c>
      <c r="AB134">
        <v>14.7</v>
      </c>
      <c r="AC134">
        <v>25.5</v>
      </c>
      <c r="AD134">
        <v>0.215</v>
      </c>
    </row>
    <row r="135" spans="1:30" x14ac:dyDescent="0.25">
      <c r="A135">
        <v>46</v>
      </c>
      <c r="B135" t="s">
        <v>178</v>
      </c>
      <c r="C135">
        <v>31</v>
      </c>
      <c r="D135">
        <v>8</v>
      </c>
      <c r="E135">
        <v>23</v>
      </c>
      <c r="F135">
        <v>0.25800000000000001</v>
      </c>
      <c r="G135">
        <v>-3.14</v>
      </c>
      <c r="H135">
        <v>5.44</v>
      </c>
      <c r="I135">
        <v>3</v>
      </c>
      <c r="J135">
        <v>15</v>
      </c>
      <c r="K135">
        <v>7</v>
      </c>
      <c r="L135">
        <v>9</v>
      </c>
      <c r="M135">
        <v>1</v>
      </c>
      <c r="N135">
        <v>10</v>
      </c>
      <c r="O135">
        <v>2121</v>
      </c>
      <c r="P135">
        <v>2387</v>
      </c>
      <c r="R135">
        <v>68.5</v>
      </c>
      <c r="S135">
        <v>112</v>
      </c>
      <c r="T135">
        <v>0.36099999999999999</v>
      </c>
      <c r="U135">
        <v>0.41799999999999998</v>
      </c>
      <c r="V135">
        <v>0.59599999999999997</v>
      </c>
      <c r="W135">
        <v>55.4</v>
      </c>
      <c r="X135">
        <v>55.3</v>
      </c>
      <c r="Y135">
        <v>7.2</v>
      </c>
      <c r="Z135">
        <v>8.6999999999999993</v>
      </c>
      <c r="AA135">
        <v>0.56899999999999995</v>
      </c>
      <c r="AB135">
        <v>17.899999999999999</v>
      </c>
      <c r="AC135">
        <v>31.5</v>
      </c>
      <c r="AD135">
        <v>0.25900000000000001</v>
      </c>
    </row>
    <row r="136" spans="1:30" x14ac:dyDescent="0.25">
      <c r="A136">
        <v>47</v>
      </c>
      <c r="B136" t="s">
        <v>179</v>
      </c>
      <c r="C136">
        <v>33</v>
      </c>
      <c r="D136">
        <v>20</v>
      </c>
      <c r="E136">
        <v>13</v>
      </c>
      <c r="F136">
        <v>0.60599999999999998</v>
      </c>
      <c r="G136">
        <v>-3.61</v>
      </c>
      <c r="H136">
        <v>-4.38</v>
      </c>
      <c r="I136">
        <v>12</v>
      </c>
      <c r="J136">
        <v>4</v>
      </c>
      <c r="K136">
        <v>12</v>
      </c>
      <c r="L136">
        <v>4</v>
      </c>
      <c r="M136">
        <v>5</v>
      </c>
      <c r="N136">
        <v>8</v>
      </c>
      <c r="O136">
        <v>2495</v>
      </c>
      <c r="P136">
        <v>2328</v>
      </c>
      <c r="R136">
        <v>68</v>
      </c>
      <c r="S136">
        <v>103.3</v>
      </c>
      <c r="T136">
        <v>0.34100000000000003</v>
      </c>
      <c r="U136">
        <v>0.41399999999999998</v>
      </c>
      <c r="V136">
        <v>0.55600000000000005</v>
      </c>
      <c r="W136">
        <v>52.2</v>
      </c>
      <c r="X136">
        <v>50.9</v>
      </c>
      <c r="Y136">
        <v>8.3000000000000007</v>
      </c>
      <c r="Z136">
        <v>6.9</v>
      </c>
      <c r="AA136">
        <v>0.52200000000000002</v>
      </c>
      <c r="AB136">
        <v>17.600000000000001</v>
      </c>
      <c r="AC136">
        <v>27.1</v>
      </c>
      <c r="AD136">
        <v>0.25</v>
      </c>
    </row>
    <row r="137" spans="1:30" x14ac:dyDescent="0.25">
      <c r="A137">
        <v>48</v>
      </c>
      <c r="B137" t="s">
        <v>180</v>
      </c>
      <c r="C137">
        <v>32</v>
      </c>
      <c r="D137">
        <v>15</v>
      </c>
      <c r="E137">
        <v>17</v>
      </c>
      <c r="F137">
        <v>0.46899999999999997</v>
      </c>
      <c r="G137">
        <v>-8.77</v>
      </c>
      <c r="H137">
        <v>-4.83</v>
      </c>
      <c r="I137">
        <v>11</v>
      </c>
      <c r="J137">
        <v>7</v>
      </c>
      <c r="K137">
        <v>5</v>
      </c>
      <c r="L137">
        <v>8</v>
      </c>
      <c r="M137">
        <v>9</v>
      </c>
      <c r="N137">
        <v>5</v>
      </c>
      <c r="O137">
        <v>2250</v>
      </c>
      <c r="P137">
        <v>2376</v>
      </c>
      <c r="R137">
        <v>68.5</v>
      </c>
      <c r="S137">
        <v>107.1</v>
      </c>
      <c r="T137">
        <v>0.36899999999999999</v>
      </c>
      <c r="U137">
        <v>0.373</v>
      </c>
      <c r="V137">
        <v>0.56699999999999995</v>
      </c>
      <c r="W137">
        <v>52.7</v>
      </c>
      <c r="X137">
        <v>48.6</v>
      </c>
      <c r="Y137">
        <v>7.8</v>
      </c>
      <c r="Z137">
        <v>9.3000000000000007</v>
      </c>
      <c r="AA137">
        <v>0.53600000000000003</v>
      </c>
      <c r="AB137">
        <v>17.899999999999999</v>
      </c>
      <c r="AC137">
        <v>31.5</v>
      </c>
      <c r="AD137">
        <v>0.26200000000000001</v>
      </c>
    </row>
    <row r="138" spans="1:30" x14ac:dyDescent="0.25">
      <c r="A138">
        <v>49</v>
      </c>
      <c r="B138" t="s">
        <v>181</v>
      </c>
      <c r="C138">
        <v>33</v>
      </c>
      <c r="D138">
        <v>14</v>
      </c>
      <c r="E138">
        <v>19</v>
      </c>
      <c r="F138">
        <v>0.42399999999999999</v>
      </c>
      <c r="G138">
        <v>-11.37</v>
      </c>
      <c r="H138">
        <v>-4.8</v>
      </c>
      <c r="I138">
        <v>8</v>
      </c>
      <c r="J138">
        <v>10</v>
      </c>
      <c r="K138">
        <v>8</v>
      </c>
      <c r="L138">
        <v>5</v>
      </c>
      <c r="M138">
        <v>5</v>
      </c>
      <c r="N138">
        <v>13</v>
      </c>
      <c r="O138">
        <v>2383</v>
      </c>
      <c r="P138">
        <v>2498</v>
      </c>
      <c r="R138">
        <v>72</v>
      </c>
      <c r="S138">
        <v>104.3</v>
      </c>
      <c r="T138">
        <v>0.33900000000000002</v>
      </c>
      <c r="U138">
        <v>0.40300000000000002</v>
      </c>
      <c r="V138">
        <v>0.54</v>
      </c>
      <c r="W138">
        <v>51.8</v>
      </c>
      <c r="X138">
        <v>56.6</v>
      </c>
      <c r="Y138">
        <v>8.6</v>
      </c>
      <c r="Z138">
        <v>7.5</v>
      </c>
      <c r="AA138">
        <v>0.50800000000000001</v>
      </c>
      <c r="AB138">
        <v>15.9</v>
      </c>
      <c r="AC138">
        <v>29.3</v>
      </c>
      <c r="AD138">
        <v>0.23699999999999999</v>
      </c>
    </row>
    <row r="139" spans="1:30" x14ac:dyDescent="0.25">
      <c r="A139">
        <v>50</v>
      </c>
      <c r="B139" t="s">
        <v>182</v>
      </c>
      <c r="C139">
        <v>31</v>
      </c>
      <c r="D139">
        <v>11</v>
      </c>
      <c r="E139">
        <v>20</v>
      </c>
      <c r="F139">
        <v>0.35499999999999998</v>
      </c>
      <c r="G139">
        <v>-13.98</v>
      </c>
      <c r="H139">
        <v>-6.67</v>
      </c>
      <c r="I139">
        <v>5</v>
      </c>
      <c r="J139">
        <v>13</v>
      </c>
      <c r="K139">
        <v>5</v>
      </c>
      <c r="L139">
        <v>7</v>
      </c>
      <c r="M139">
        <v>5</v>
      </c>
      <c r="N139">
        <v>12</v>
      </c>
      <c r="O139">
        <v>2205</v>
      </c>
      <c r="P139">
        <v>2367</v>
      </c>
      <c r="R139">
        <v>70.400000000000006</v>
      </c>
      <c r="S139">
        <v>106.7</v>
      </c>
      <c r="T139">
        <v>0.36699999999999999</v>
      </c>
      <c r="U139">
        <v>0.44500000000000001</v>
      </c>
      <c r="V139">
        <v>0.55500000000000005</v>
      </c>
      <c r="W139">
        <v>49.9</v>
      </c>
      <c r="X139">
        <v>58.5</v>
      </c>
      <c r="Y139">
        <v>9.5</v>
      </c>
      <c r="Z139">
        <v>10</v>
      </c>
      <c r="AA139">
        <v>0.52100000000000002</v>
      </c>
      <c r="AB139">
        <v>16.100000000000001</v>
      </c>
      <c r="AC139">
        <v>29.5</v>
      </c>
      <c r="AD139">
        <v>0.26</v>
      </c>
    </row>
    <row r="140" spans="1:30" x14ac:dyDescent="0.25">
      <c r="A140">
        <v>51</v>
      </c>
      <c r="B140" t="s">
        <v>636</v>
      </c>
      <c r="C140">
        <v>33</v>
      </c>
      <c r="D140">
        <v>24</v>
      </c>
      <c r="E140">
        <v>9</v>
      </c>
      <c r="F140">
        <v>0.72699999999999998</v>
      </c>
      <c r="G140">
        <v>13.36</v>
      </c>
      <c r="H140">
        <v>5.57</v>
      </c>
      <c r="I140">
        <v>13</v>
      </c>
      <c r="J140">
        <v>5</v>
      </c>
      <c r="K140">
        <v>15</v>
      </c>
      <c r="L140">
        <v>2</v>
      </c>
      <c r="M140">
        <v>5</v>
      </c>
      <c r="N140">
        <v>5</v>
      </c>
      <c r="O140">
        <v>2385</v>
      </c>
      <c r="P140">
        <v>2128</v>
      </c>
      <c r="R140">
        <v>67.3</v>
      </c>
      <c r="S140">
        <v>95.5</v>
      </c>
      <c r="T140">
        <v>0.29199999999999998</v>
      </c>
      <c r="U140">
        <v>0.38400000000000001</v>
      </c>
      <c r="V140">
        <v>0.48199999999999998</v>
      </c>
      <c r="W140">
        <v>48.5</v>
      </c>
      <c r="X140">
        <v>53.5</v>
      </c>
      <c r="Y140">
        <v>8.5</v>
      </c>
      <c r="Z140">
        <v>8.1</v>
      </c>
      <c r="AA140">
        <v>0.45400000000000001</v>
      </c>
      <c r="AB140">
        <v>15.3</v>
      </c>
      <c r="AC140">
        <v>29.2</v>
      </c>
      <c r="AD140">
        <v>0.189</v>
      </c>
    </row>
    <row r="141" spans="1:30" x14ac:dyDescent="0.25">
      <c r="A141">
        <v>52</v>
      </c>
      <c r="B141" t="s">
        <v>184</v>
      </c>
      <c r="C141">
        <v>35</v>
      </c>
      <c r="D141">
        <v>23</v>
      </c>
      <c r="E141">
        <v>12</v>
      </c>
      <c r="F141">
        <v>0.65700000000000003</v>
      </c>
      <c r="G141">
        <v>2.85</v>
      </c>
      <c r="H141">
        <v>-0.27</v>
      </c>
      <c r="I141">
        <v>10</v>
      </c>
      <c r="J141">
        <v>8</v>
      </c>
      <c r="K141">
        <v>13</v>
      </c>
      <c r="L141">
        <v>4</v>
      </c>
      <c r="M141">
        <v>7</v>
      </c>
      <c r="N141">
        <v>6</v>
      </c>
      <c r="O141">
        <v>2896</v>
      </c>
      <c r="P141">
        <v>2690</v>
      </c>
      <c r="R141">
        <v>73.599999999999994</v>
      </c>
      <c r="S141">
        <v>102.6</v>
      </c>
      <c r="T141">
        <v>0.28100000000000003</v>
      </c>
      <c r="U141">
        <v>0.35799999999999998</v>
      </c>
      <c r="V141">
        <v>0.52700000000000002</v>
      </c>
      <c r="W141">
        <v>50.5</v>
      </c>
      <c r="X141">
        <v>41.9</v>
      </c>
      <c r="Y141">
        <v>6.9</v>
      </c>
      <c r="Z141">
        <v>12.4</v>
      </c>
      <c r="AA141">
        <v>0.501</v>
      </c>
      <c r="AB141">
        <v>16.600000000000001</v>
      </c>
      <c r="AC141">
        <v>32.299999999999997</v>
      </c>
      <c r="AD141">
        <v>0.193</v>
      </c>
    </row>
    <row r="142" spans="1:30" x14ac:dyDescent="0.25">
      <c r="A142">
        <v>53</v>
      </c>
      <c r="B142" t="s">
        <v>185</v>
      </c>
      <c r="C142">
        <v>34</v>
      </c>
      <c r="D142">
        <v>18</v>
      </c>
      <c r="E142">
        <v>16</v>
      </c>
      <c r="F142">
        <v>0.52900000000000003</v>
      </c>
      <c r="G142">
        <v>-2.42</v>
      </c>
      <c r="H142">
        <v>-4.1900000000000004</v>
      </c>
      <c r="I142">
        <v>9</v>
      </c>
      <c r="J142">
        <v>7</v>
      </c>
      <c r="K142">
        <v>12</v>
      </c>
      <c r="L142">
        <v>4</v>
      </c>
      <c r="M142">
        <v>4</v>
      </c>
      <c r="N142">
        <v>11</v>
      </c>
      <c r="O142">
        <v>2574</v>
      </c>
      <c r="P142">
        <v>2369</v>
      </c>
      <c r="R142">
        <v>71.900000000000006</v>
      </c>
      <c r="S142">
        <v>96.1</v>
      </c>
      <c r="T142">
        <v>0.31</v>
      </c>
      <c r="U142">
        <v>0.42199999999999999</v>
      </c>
      <c r="V142">
        <v>0.53500000000000003</v>
      </c>
      <c r="W142">
        <v>49</v>
      </c>
      <c r="X142">
        <v>55.2</v>
      </c>
      <c r="Y142">
        <v>9.4</v>
      </c>
      <c r="Z142">
        <v>8.8000000000000007</v>
      </c>
      <c r="AA142">
        <v>0.504</v>
      </c>
      <c r="AB142">
        <v>20.100000000000001</v>
      </c>
      <c r="AC142">
        <v>26.5</v>
      </c>
      <c r="AD142">
        <v>0.22</v>
      </c>
    </row>
    <row r="143" spans="1:30" x14ac:dyDescent="0.25">
      <c r="A143">
        <v>54</v>
      </c>
      <c r="B143" t="s">
        <v>75</v>
      </c>
      <c r="C143">
        <v>29</v>
      </c>
      <c r="D143">
        <v>8</v>
      </c>
      <c r="E143">
        <v>21</v>
      </c>
      <c r="F143">
        <v>0.27600000000000002</v>
      </c>
      <c r="G143">
        <v>-8.3800000000000008</v>
      </c>
      <c r="H143">
        <v>-0.93</v>
      </c>
      <c r="I143">
        <v>5</v>
      </c>
      <c r="J143">
        <v>13</v>
      </c>
      <c r="K143">
        <v>5</v>
      </c>
      <c r="L143">
        <v>9</v>
      </c>
      <c r="M143">
        <v>3</v>
      </c>
      <c r="N143">
        <v>9</v>
      </c>
      <c r="O143">
        <v>1776</v>
      </c>
      <c r="P143">
        <v>1992</v>
      </c>
      <c r="R143">
        <v>65.8</v>
      </c>
      <c r="S143">
        <v>104.3</v>
      </c>
      <c r="T143">
        <v>0.32600000000000001</v>
      </c>
      <c r="U143">
        <v>0.42299999999999999</v>
      </c>
      <c r="V143">
        <v>0.54900000000000004</v>
      </c>
      <c r="W143">
        <v>51.7</v>
      </c>
      <c r="X143">
        <v>52.6</v>
      </c>
      <c r="Y143">
        <v>10.5</v>
      </c>
      <c r="Z143">
        <v>12.8</v>
      </c>
      <c r="AA143">
        <v>0.51300000000000001</v>
      </c>
      <c r="AB143">
        <v>15.8</v>
      </c>
      <c r="AC143">
        <v>26.1</v>
      </c>
      <c r="AD143">
        <v>0.24199999999999999</v>
      </c>
    </row>
    <row r="144" spans="1:30" x14ac:dyDescent="0.25">
      <c r="A144">
        <v>55</v>
      </c>
      <c r="B144" t="s">
        <v>186</v>
      </c>
      <c r="C144">
        <v>32</v>
      </c>
      <c r="D144">
        <v>12</v>
      </c>
      <c r="E144">
        <v>20</v>
      </c>
      <c r="F144">
        <v>0.375</v>
      </c>
      <c r="G144">
        <v>-7.85</v>
      </c>
      <c r="H144">
        <v>-0.75</v>
      </c>
      <c r="I144">
        <v>7</v>
      </c>
      <c r="J144">
        <v>11</v>
      </c>
      <c r="K144">
        <v>8</v>
      </c>
      <c r="L144">
        <v>6</v>
      </c>
      <c r="M144">
        <v>4</v>
      </c>
      <c r="N144">
        <v>11</v>
      </c>
      <c r="O144">
        <v>2268</v>
      </c>
      <c r="P144">
        <v>2376</v>
      </c>
      <c r="R144">
        <v>69.5</v>
      </c>
      <c r="S144">
        <v>106.5</v>
      </c>
      <c r="T144">
        <v>0.30599999999999999</v>
      </c>
      <c r="U144">
        <v>0.35399999999999998</v>
      </c>
      <c r="V144">
        <v>0.54600000000000004</v>
      </c>
      <c r="W144">
        <v>51.4</v>
      </c>
      <c r="X144">
        <v>46.2</v>
      </c>
      <c r="Y144">
        <v>9.5</v>
      </c>
      <c r="Z144">
        <v>8.5</v>
      </c>
      <c r="AA144">
        <v>0.51800000000000002</v>
      </c>
      <c r="AB144">
        <v>14.1</v>
      </c>
      <c r="AC144">
        <v>26.8</v>
      </c>
      <c r="AD144">
        <v>0.215</v>
      </c>
    </row>
    <row r="145" spans="1:30" x14ac:dyDescent="0.25">
      <c r="A145">
        <v>56</v>
      </c>
      <c r="B145" t="s">
        <v>187</v>
      </c>
      <c r="C145">
        <v>32</v>
      </c>
      <c r="D145">
        <v>3</v>
      </c>
      <c r="E145">
        <v>29</v>
      </c>
      <c r="F145">
        <v>9.4E-2</v>
      </c>
      <c r="G145">
        <v>-24.79</v>
      </c>
      <c r="H145">
        <v>0.71</v>
      </c>
      <c r="I145">
        <v>0</v>
      </c>
      <c r="J145">
        <v>16</v>
      </c>
      <c r="K145">
        <v>3</v>
      </c>
      <c r="L145">
        <v>8</v>
      </c>
      <c r="M145">
        <v>0</v>
      </c>
      <c r="N145">
        <v>19</v>
      </c>
      <c r="O145">
        <v>1970</v>
      </c>
      <c r="P145">
        <v>2710</v>
      </c>
      <c r="R145">
        <v>72</v>
      </c>
      <c r="S145">
        <v>117.7</v>
      </c>
      <c r="T145">
        <v>0.32800000000000001</v>
      </c>
      <c r="U145">
        <v>0.437</v>
      </c>
      <c r="V145">
        <v>0.59099999999999997</v>
      </c>
      <c r="W145">
        <v>55.5</v>
      </c>
      <c r="X145">
        <v>55.8</v>
      </c>
      <c r="Y145">
        <v>10.5</v>
      </c>
      <c r="Z145">
        <v>7.7</v>
      </c>
      <c r="AA145">
        <v>0.56899999999999995</v>
      </c>
      <c r="AB145">
        <v>14.6</v>
      </c>
      <c r="AC145">
        <v>33.1</v>
      </c>
      <c r="AD145">
        <v>0.22700000000000001</v>
      </c>
    </row>
    <row r="146" spans="1:30" x14ac:dyDescent="0.25">
      <c r="A146">
        <v>57</v>
      </c>
      <c r="B146" t="s">
        <v>637</v>
      </c>
      <c r="C146">
        <v>35</v>
      </c>
      <c r="D146">
        <v>28</v>
      </c>
      <c r="E146">
        <v>7</v>
      </c>
      <c r="F146">
        <v>0.8</v>
      </c>
      <c r="G146">
        <v>14.55</v>
      </c>
      <c r="H146">
        <v>5.53</v>
      </c>
      <c r="I146">
        <v>14</v>
      </c>
      <c r="J146">
        <v>4</v>
      </c>
      <c r="K146">
        <v>16</v>
      </c>
      <c r="L146">
        <v>2</v>
      </c>
      <c r="M146">
        <v>7</v>
      </c>
      <c r="N146">
        <v>4</v>
      </c>
      <c r="O146">
        <v>2510</v>
      </c>
      <c r="P146">
        <v>2194</v>
      </c>
      <c r="R146">
        <v>65</v>
      </c>
      <c r="S146">
        <v>95.7</v>
      </c>
      <c r="T146">
        <v>0.30499999999999999</v>
      </c>
      <c r="U146">
        <v>0.42799999999999999</v>
      </c>
      <c r="V146">
        <v>0.51300000000000001</v>
      </c>
      <c r="W146">
        <v>46.3</v>
      </c>
      <c r="X146">
        <v>50.7</v>
      </c>
      <c r="Y146">
        <v>5.8</v>
      </c>
      <c r="Z146">
        <v>9.4</v>
      </c>
      <c r="AA146">
        <v>0.48599999999999999</v>
      </c>
      <c r="AB146">
        <v>18.2</v>
      </c>
      <c r="AC146">
        <v>28.8</v>
      </c>
      <c r="AD146">
        <v>0.20200000000000001</v>
      </c>
    </row>
    <row r="147" spans="1:30" x14ac:dyDescent="0.25">
      <c r="A147">
        <v>58</v>
      </c>
      <c r="B147" t="s">
        <v>189</v>
      </c>
      <c r="C147">
        <v>30</v>
      </c>
      <c r="D147">
        <v>12</v>
      </c>
      <c r="E147">
        <v>18</v>
      </c>
      <c r="F147">
        <v>0.4</v>
      </c>
      <c r="G147">
        <v>-7.95</v>
      </c>
      <c r="H147">
        <v>0.01</v>
      </c>
      <c r="I147">
        <v>4</v>
      </c>
      <c r="J147">
        <v>14</v>
      </c>
      <c r="K147">
        <v>8</v>
      </c>
      <c r="L147">
        <v>7</v>
      </c>
      <c r="M147">
        <v>4</v>
      </c>
      <c r="N147">
        <v>10</v>
      </c>
      <c r="O147">
        <v>2553</v>
      </c>
      <c r="P147">
        <v>2584</v>
      </c>
      <c r="R147">
        <v>76.7</v>
      </c>
      <c r="S147">
        <v>111.4</v>
      </c>
      <c r="T147">
        <v>0.30399999999999999</v>
      </c>
      <c r="U147">
        <v>0.47399999999999998</v>
      </c>
      <c r="V147">
        <v>0.57299999999999995</v>
      </c>
      <c r="W147">
        <v>52.3</v>
      </c>
      <c r="X147">
        <v>60.5</v>
      </c>
      <c r="Y147">
        <v>8.8000000000000007</v>
      </c>
      <c r="Z147">
        <v>11.3</v>
      </c>
      <c r="AA147">
        <v>0.55000000000000004</v>
      </c>
      <c r="AB147">
        <v>15.3</v>
      </c>
      <c r="AC147">
        <v>30.5</v>
      </c>
      <c r="AD147">
        <v>0.21299999999999999</v>
      </c>
    </row>
    <row r="148" spans="1:30" x14ac:dyDescent="0.25">
      <c r="A148">
        <v>59</v>
      </c>
      <c r="B148" t="s">
        <v>190</v>
      </c>
      <c r="C148">
        <v>34</v>
      </c>
      <c r="D148">
        <v>20</v>
      </c>
      <c r="E148">
        <v>14</v>
      </c>
      <c r="F148">
        <v>0.58799999999999997</v>
      </c>
      <c r="G148">
        <v>13.88</v>
      </c>
      <c r="H148">
        <v>9.02</v>
      </c>
      <c r="I148">
        <v>9</v>
      </c>
      <c r="J148">
        <v>9</v>
      </c>
      <c r="K148">
        <v>14</v>
      </c>
      <c r="L148">
        <v>5</v>
      </c>
      <c r="M148">
        <v>4</v>
      </c>
      <c r="N148">
        <v>6</v>
      </c>
      <c r="O148">
        <v>2339</v>
      </c>
      <c r="P148">
        <v>2174</v>
      </c>
      <c r="R148">
        <v>67.3</v>
      </c>
      <c r="S148">
        <v>95</v>
      </c>
      <c r="T148">
        <v>0.3</v>
      </c>
      <c r="U148">
        <v>0.39600000000000002</v>
      </c>
      <c r="V148">
        <v>0.51300000000000001</v>
      </c>
      <c r="W148">
        <v>47.5</v>
      </c>
      <c r="X148">
        <v>44.5</v>
      </c>
      <c r="Y148">
        <v>8.3000000000000007</v>
      </c>
      <c r="Z148">
        <v>8.3000000000000007</v>
      </c>
      <c r="AA148">
        <v>0.47599999999999998</v>
      </c>
      <c r="AB148">
        <v>17.600000000000001</v>
      </c>
      <c r="AC148">
        <v>24.6</v>
      </c>
      <c r="AD148">
        <v>0.219</v>
      </c>
    </row>
    <row r="149" spans="1:30" x14ac:dyDescent="0.25">
      <c r="A149">
        <v>60</v>
      </c>
      <c r="B149" t="s">
        <v>191</v>
      </c>
      <c r="C149">
        <v>31</v>
      </c>
      <c r="D149">
        <v>10</v>
      </c>
      <c r="E149">
        <v>21</v>
      </c>
      <c r="F149">
        <v>0.32300000000000001</v>
      </c>
      <c r="G149">
        <v>-7.81</v>
      </c>
      <c r="H149">
        <v>-1.36</v>
      </c>
      <c r="I149">
        <v>5</v>
      </c>
      <c r="J149">
        <v>13</v>
      </c>
      <c r="K149">
        <v>8</v>
      </c>
      <c r="L149">
        <v>9</v>
      </c>
      <c r="M149">
        <v>2</v>
      </c>
      <c r="N149">
        <v>12</v>
      </c>
      <c r="O149">
        <v>2300</v>
      </c>
      <c r="P149">
        <v>2437</v>
      </c>
      <c r="R149">
        <v>71.400000000000006</v>
      </c>
      <c r="S149">
        <v>109.2</v>
      </c>
      <c r="T149">
        <v>0.32500000000000001</v>
      </c>
      <c r="U149">
        <v>0.39900000000000002</v>
      </c>
      <c r="V149">
        <v>0.54500000000000004</v>
      </c>
      <c r="W149">
        <v>52.5</v>
      </c>
      <c r="X149">
        <v>54.9</v>
      </c>
      <c r="Y149">
        <v>9.5</v>
      </c>
      <c r="Z149">
        <v>10.199999999999999</v>
      </c>
      <c r="AA149">
        <v>0.51100000000000001</v>
      </c>
      <c r="AB149">
        <v>14.6</v>
      </c>
      <c r="AC149">
        <v>32.299999999999997</v>
      </c>
      <c r="AD149">
        <v>0.23599999999999999</v>
      </c>
    </row>
    <row r="150" spans="1:30" x14ac:dyDescent="0.25">
      <c r="C150" t="s">
        <v>109</v>
      </c>
      <c r="I150" t="s">
        <v>110</v>
      </c>
      <c r="K150" t="s">
        <v>2</v>
      </c>
      <c r="M150" t="s">
        <v>3</v>
      </c>
      <c r="O150" t="s">
        <v>111</v>
      </c>
      <c r="R150" t="s">
        <v>575</v>
      </c>
    </row>
    <row r="151" spans="1:30" x14ac:dyDescent="0.25">
      <c r="A151" t="s">
        <v>55</v>
      </c>
      <c r="B151" t="s">
        <v>113</v>
      </c>
      <c r="C151" t="s">
        <v>51</v>
      </c>
      <c r="D151" t="s">
        <v>1</v>
      </c>
      <c r="E151" t="s">
        <v>0</v>
      </c>
      <c r="F151" t="s">
        <v>114</v>
      </c>
      <c r="G151" t="s">
        <v>70</v>
      </c>
      <c r="H151" t="s">
        <v>115</v>
      </c>
      <c r="I151" t="s">
        <v>1</v>
      </c>
      <c r="J151" t="s">
        <v>0</v>
      </c>
      <c r="K151" t="s">
        <v>1</v>
      </c>
      <c r="L151" t="s">
        <v>0</v>
      </c>
      <c r="M151" t="s">
        <v>1</v>
      </c>
      <c r="N151" t="s">
        <v>0</v>
      </c>
      <c r="O151" t="s">
        <v>116</v>
      </c>
      <c r="P151" t="s">
        <v>117</v>
      </c>
      <c r="R151" t="s">
        <v>84</v>
      </c>
      <c r="S151" t="s">
        <v>66</v>
      </c>
      <c r="T151" t="s">
        <v>59</v>
      </c>
      <c r="U151" t="s">
        <v>58</v>
      </c>
      <c r="V151" t="s">
        <v>57</v>
      </c>
      <c r="W151" t="s">
        <v>61</v>
      </c>
      <c r="X151" t="s">
        <v>62</v>
      </c>
      <c r="Y151" t="s">
        <v>63</v>
      </c>
      <c r="Z151" t="s">
        <v>64</v>
      </c>
      <c r="AA151" t="s">
        <v>495</v>
      </c>
      <c r="AB151" t="s">
        <v>65</v>
      </c>
      <c r="AC151" t="s">
        <v>60</v>
      </c>
      <c r="AD151" t="s">
        <v>496</v>
      </c>
    </row>
    <row r="152" spans="1:30" x14ac:dyDescent="0.25">
      <c r="A152">
        <v>61</v>
      </c>
      <c r="B152" t="s">
        <v>192</v>
      </c>
      <c r="C152">
        <v>34</v>
      </c>
      <c r="D152">
        <v>17</v>
      </c>
      <c r="E152">
        <v>17</v>
      </c>
      <c r="F152">
        <v>0.5</v>
      </c>
      <c r="G152">
        <v>-0.49</v>
      </c>
      <c r="H152">
        <v>-1.92</v>
      </c>
      <c r="I152">
        <v>9</v>
      </c>
      <c r="J152">
        <v>9</v>
      </c>
      <c r="K152">
        <v>10</v>
      </c>
      <c r="L152">
        <v>4</v>
      </c>
      <c r="M152">
        <v>6</v>
      </c>
      <c r="N152">
        <v>11</v>
      </c>
      <c r="O152">
        <v>2641</v>
      </c>
      <c r="P152">
        <v>2520</v>
      </c>
      <c r="R152">
        <v>71.2</v>
      </c>
      <c r="S152">
        <v>103.4</v>
      </c>
      <c r="T152">
        <v>0.40799999999999997</v>
      </c>
      <c r="U152">
        <v>0.45100000000000001</v>
      </c>
      <c r="V152">
        <v>0.54600000000000004</v>
      </c>
      <c r="W152">
        <v>47.2</v>
      </c>
      <c r="X152">
        <v>53.5</v>
      </c>
      <c r="Y152">
        <v>9</v>
      </c>
      <c r="Z152">
        <v>9.1999999999999993</v>
      </c>
      <c r="AA152">
        <v>0.50700000000000001</v>
      </c>
      <c r="AB152">
        <v>16.3</v>
      </c>
      <c r="AC152">
        <v>27.2</v>
      </c>
      <c r="AD152">
        <v>0.28999999999999998</v>
      </c>
    </row>
    <row r="153" spans="1:30" x14ac:dyDescent="0.25">
      <c r="A153">
        <v>62</v>
      </c>
      <c r="B153" t="s">
        <v>638</v>
      </c>
      <c r="C153">
        <v>35</v>
      </c>
      <c r="D153">
        <v>24</v>
      </c>
      <c r="E153">
        <v>11</v>
      </c>
      <c r="F153">
        <v>0.68600000000000005</v>
      </c>
      <c r="G153">
        <v>1.24</v>
      </c>
      <c r="H153">
        <v>-3.82</v>
      </c>
      <c r="I153">
        <v>13</v>
      </c>
      <c r="J153">
        <v>5</v>
      </c>
      <c r="K153">
        <v>15</v>
      </c>
      <c r="L153">
        <v>1</v>
      </c>
      <c r="M153">
        <v>9</v>
      </c>
      <c r="N153">
        <v>9</v>
      </c>
      <c r="O153">
        <v>2648</v>
      </c>
      <c r="P153">
        <v>2458</v>
      </c>
      <c r="R153">
        <v>67.8</v>
      </c>
      <c r="S153">
        <v>102.4</v>
      </c>
      <c r="T153">
        <v>0.28499999999999998</v>
      </c>
      <c r="U153">
        <v>0.40500000000000003</v>
      </c>
      <c r="V153">
        <v>0.53200000000000003</v>
      </c>
      <c r="W153">
        <v>47.2</v>
      </c>
      <c r="X153">
        <v>51.4</v>
      </c>
      <c r="Y153">
        <v>10.4</v>
      </c>
      <c r="Z153">
        <v>9.5</v>
      </c>
      <c r="AA153">
        <v>0.503</v>
      </c>
      <c r="AB153">
        <v>15.5</v>
      </c>
      <c r="AC153">
        <v>26.3</v>
      </c>
      <c r="AD153">
        <v>0.20300000000000001</v>
      </c>
    </row>
    <row r="154" spans="1:30" x14ac:dyDescent="0.25">
      <c r="A154">
        <v>63</v>
      </c>
      <c r="B154" t="s">
        <v>194</v>
      </c>
      <c r="C154">
        <v>33</v>
      </c>
      <c r="D154">
        <v>24</v>
      </c>
      <c r="E154">
        <v>9</v>
      </c>
      <c r="F154">
        <v>0.72699999999999998</v>
      </c>
      <c r="G154">
        <v>2.37</v>
      </c>
      <c r="H154">
        <v>-2.95</v>
      </c>
      <c r="I154">
        <v>12</v>
      </c>
      <c r="J154">
        <v>6</v>
      </c>
      <c r="K154">
        <v>13</v>
      </c>
      <c r="L154">
        <v>2</v>
      </c>
      <c r="M154">
        <v>8</v>
      </c>
      <c r="N154">
        <v>5</v>
      </c>
      <c r="O154">
        <v>2453</v>
      </c>
      <c r="P154">
        <v>2265</v>
      </c>
      <c r="R154">
        <v>66.3</v>
      </c>
      <c r="S154">
        <v>102.8</v>
      </c>
      <c r="T154">
        <v>0.26500000000000001</v>
      </c>
      <c r="U154">
        <v>0.43099999999999999</v>
      </c>
      <c r="V154">
        <v>0.54800000000000004</v>
      </c>
      <c r="W154">
        <v>49.6</v>
      </c>
      <c r="X154">
        <v>51.6</v>
      </c>
      <c r="Y154">
        <v>7.8</v>
      </c>
      <c r="Z154">
        <v>8.1999999999999993</v>
      </c>
      <c r="AA154">
        <v>0.51900000000000002</v>
      </c>
      <c r="AB154">
        <v>16.899999999999999</v>
      </c>
      <c r="AC154">
        <v>25.8</v>
      </c>
      <c r="AD154">
        <v>0.19500000000000001</v>
      </c>
    </row>
    <row r="155" spans="1:30" x14ac:dyDescent="0.25">
      <c r="A155">
        <v>64</v>
      </c>
      <c r="B155" t="s">
        <v>195</v>
      </c>
      <c r="C155">
        <v>32</v>
      </c>
      <c r="D155">
        <v>12</v>
      </c>
      <c r="E155">
        <v>20</v>
      </c>
      <c r="F155">
        <v>0.375</v>
      </c>
      <c r="G155">
        <v>-0.09</v>
      </c>
      <c r="H155">
        <v>1.43</v>
      </c>
      <c r="I155">
        <v>7</v>
      </c>
      <c r="J155">
        <v>11</v>
      </c>
      <c r="K155">
        <v>8</v>
      </c>
      <c r="L155">
        <v>9</v>
      </c>
      <c r="M155">
        <v>3</v>
      </c>
      <c r="N155">
        <v>8</v>
      </c>
      <c r="O155">
        <v>2393</v>
      </c>
      <c r="P155">
        <v>2406</v>
      </c>
      <c r="R155">
        <v>68.900000000000006</v>
      </c>
      <c r="S155">
        <v>108.7</v>
      </c>
      <c r="T155">
        <v>0.29399999999999998</v>
      </c>
      <c r="U155">
        <v>0.41299999999999998</v>
      </c>
      <c r="V155">
        <v>0.55700000000000005</v>
      </c>
      <c r="W155">
        <v>50.2</v>
      </c>
      <c r="X155">
        <v>53.1</v>
      </c>
      <c r="Y155">
        <v>8.4</v>
      </c>
      <c r="Z155">
        <v>6.3</v>
      </c>
      <c r="AA155">
        <v>0.52900000000000003</v>
      </c>
      <c r="AB155">
        <v>14.1</v>
      </c>
      <c r="AC155">
        <v>26.6</v>
      </c>
      <c r="AD155">
        <v>0.21099999999999999</v>
      </c>
    </row>
    <row r="156" spans="1:30" x14ac:dyDescent="0.25">
      <c r="A156">
        <v>65</v>
      </c>
      <c r="B156" t="s">
        <v>196</v>
      </c>
      <c r="C156">
        <v>36</v>
      </c>
      <c r="D156">
        <v>23</v>
      </c>
      <c r="E156">
        <v>13</v>
      </c>
      <c r="F156">
        <v>0.63900000000000001</v>
      </c>
      <c r="G156">
        <v>9.69</v>
      </c>
      <c r="H156">
        <v>3.61</v>
      </c>
      <c r="I156">
        <v>10</v>
      </c>
      <c r="J156">
        <v>8</v>
      </c>
      <c r="K156">
        <v>15</v>
      </c>
      <c r="L156">
        <v>2</v>
      </c>
      <c r="M156">
        <v>5</v>
      </c>
      <c r="N156">
        <v>9</v>
      </c>
      <c r="O156">
        <v>2648</v>
      </c>
      <c r="P156">
        <v>2429</v>
      </c>
      <c r="R156">
        <v>69.400000000000006</v>
      </c>
      <c r="S156">
        <v>96.9</v>
      </c>
      <c r="T156">
        <v>0.311</v>
      </c>
      <c r="U156">
        <v>0.375</v>
      </c>
      <c r="V156">
        <v>0.51200000000000001</v>
      </c>
      <c r="W156">
        <v>45.5</v>
      </c>
      <c r="X156">
        <v>43.1</v>
      </c>
      <c r="Y156">
        <v>10.1</v>
      </c>
      <c r="Z156">
        <v>9</v>
      </c>
      <c r="AA156">
        <v>0.48399999999999999</v>
      </c>
      <c r="AB156">
        <v>15.5</v>
      </c>
      <c r="AC156">
        <v>23.6</v>
      </c>
      <c r="AD156">
        <v>0.20599999999999999</v>
      </c>
    </row>
    <row r="157" spans="1:30" x14ac:dyDescent="0.25">
      <c r="A157">
        <v>66</v>
      </c>
      <c r="B157" t="s">
        <v>197</v>
      </c>
      <c r="C157">
        <v>28</v>
      </c>
      <c r="D157">
        <v>10</v>
      </c>
      <c r="E157">
        <v>18</v>
      </c>
      <c r="F157">
        <v>0.35699999999999998</v>
      </c>
      <c r="G157">
        <v>-5.15</v>
      </c>
      <c r="H157">
        <v>-2.11</v>
      </c>
      <c r="I157">
        <v>5</v>
      </c>
      <c r="J157">
        <v>9</v>
      </c>
      <c r="K157">
        <v>5</v>
      </c>
      <c r="L157">
        <v>7</v>
      </c>
      <c r="M157">
        <v>4</v>
      </c>
      <c r="N157">
        <v>9</v>
      </c>
      <c r="O157">
        <v>2059</v>
      </c>
      <c r="P157">
        <v>2052</v>
      </c>
      <c r="R157">
        <v>69.400000000000006</v>
      </c>
      <c r="S157">
        <v>102</v>
      </c>
      <c r="T157">
        <v>0.38200000000000001</v>
      </c>
      <c r="U157">
        <v>0.40899999999999997</v>
      </c>
      <c r="V157">
        <v>0.54800000000000004</v>
      </c>
      <c r="W157">
        <v>50.3</v>
      </c>
      <c r="X157">
        <v>48.1</v>
      </c>
      <c r="Y157">
        <v>8.6999999999999993</v>
      </c>
      <c r="Z157">
        <v>8.3000000000000007</v>
      </c>
      <c r="AA157">
        <v>0.51200000000000001</v>
      </c>
      <c r="AB157">
        <v>17.399999999999999</v>
      </c>
      <c r="AC157">
        <v>25.9</v>
      </c>
      <c r="AD157">
        <v>0.27100000000000002</v>
      </c>
    </row>
    <row r="158" spans="1:30" x14ac:dyDescent="0.25">
      <c r="A158">
        <v>67</v>
      </c>
      <c r="B158" t="s">
        <v>198</v>
      </c>
      <c r="C158">
        <v>33</v>
      </c>
      <c r="D158">
        <v>16</v>
      </c>
      <c r="E158">
        <v>17</v>
      </c>
      <c r="F158">
        <v>0.48499999999999999</v>
      </c>
      <c r="G158">
        <v>6.81</v>
      </c>
      <c r="H158">
        <v>4.32</v>
      </c>
      <c r="I158">
        <v>6</v>
      </c>
      <c r="J158">
        <v>12</v>
      </c>
      <c r="K158">
        <v>13</v>
      </c>
      <c r="L158">
        <v>5</v>
      </c>
      <c r="M158">
        <v>1</v>
      </c>
      <c r="N158">
        <v>8</v>
      </c>
      <c r="O158">
        <v>2436</v>
      </c>
      <c r="P158">
        <v>2354</v>
      </c>
      <c r="R158">
        <v>69.7</v>
      </c>
      <c r="S158">
        <v>101.9</v>
      </c>
      <c r="T158">
        <v>0.39200000000000002</v>
      </c>
      <c r="U158">
        <v>0.33700000000000002</v>
      </c>
      <c r="V158">
        <v>0.53900000000000003</v>
      </c>
      <c r="W158">
        <v>49.3</v>
      </c>
      <c r="X158">
        <v>52.9</v>
      </c>
      <c r="Y158">
        <v>8.9</v>
      </c>
      <c r="Z158">
        <v>8.6999999999999993</v>
      </c>
      <c r="AA158">
        <v>0.496</v>
      </c>
      <c r="AB158">
        <v>17.5</v>
      </c>
      <c r="AC158">
        <v>30.1</v>
      </c>
      <c r="AD158">
        <v>0.28699999999999998</v>
      </c>
    </row>
    <row r="159" spans="1:30" x14ac:dyDescent="0.25">
      <c r="A159">
        <v>68</v>
      </c>
      <c r="B159" t="s">
        <v>199</v>
      </c>
      <c r="C159">
        <v>33</v>
      </c>
      <c r="D159">
        <v>8</v>
      </c>
      <c r="E159">
        <v>25</v>
      </c>
      <c r="F159">
        <v>0.24199999999999999</v>
      </c>
      <c r="G159">
        <v>-18.89</v>
      </c>
      <c r="H159">
        <v>-7.1</v>
      </c>
      <c r="I159">
        <v>7</v>
      </c>
      <c r="J159">
        <v>9</v>
      </c>
      <c r="K159">
        <v>3</v>
      </c>
      <c r="L159">
        <v>7</v>
      </c>
      <c r="M159">
        <v>4</v>
      </c>
      <c r="N159">
        <v>16</v>
      </c>
      <c r="O159">
        <v>2118</v>
      </c>
      <c r="P159">
        <v>2507</v>
      </c>
      <c r="R159">
        <v>71.900000000000006</v>
      </c>
      <c r="S159">
        <v>104.8</v>
      </c>
      <c r="T159">
        <v>0.33600000000000002</v>
      </c>
      <c r="U159">
        <v>0.40100000000000002</v>
      </c>
      <c r="V159">
        <v>0.53400000000000003</v>
      </c>
      <c r="W159">
        <v>51.2</v>
      </c>
      <c r="X159">
        <v>55.3</v>
      </c>
      <c r="Y159">
        <v>10.3</v>
      </c>
      <c r="Z159">
        <v>8.5</v>
      </c>
      <c r="AA159">
        <v>0.502</v>
      </c>
      <c r="AB159">
        <v>14.6</v>
      </c>
      <c r="AC159">
        <v>28.4</v>
      </c>
      <c r="AD159">
        <v>0.23400000000000001</v>
      </c>
    </row>
    <row r="160" spans="1:30" x14ac:dyDescent="0.25">
      <c r="A160">
        <v>69</v>
      </c>
      <c r="B160" t="s">
        <v>200</v>
      </c>
      <c r="C160">
        <v>31</v>
      </c>
      <c r="D160">
        <v>15</v>
      </c>
      <c r="E160">
        <v>16</v>
      </c>
      <c r="F160">
        <v>0.48399999999999999</v>
      </c>
      <c r="G160">
        <v>-6.1</v>
      </c>
      <c r="H160">
        <v>-1.99</v>
      </c>
      <c r="I160">
        <v>7</v>
      </c>
      <c r="J160">
        <v>7</v>
      </c>
      <c r="K160">
        <v>9</v>
      </c>
      <c r="L160">
        <v>4</v>
      </c>
      <c r="M160">
        <v>6</v>
      </c>
      <c r="N160">
        <v>12</v>
      </c>
      <c r="O160">
        <v>2149</v>
      </c>
      <c r="P160">
        <v>2211</v>
      </c>
      <c r="R160">
        <v>69.599999999999994</v>
      </c>
      <c r="S160">
        <v>100.8</v>
      </c>
      <c r="T160">
        <v>0.26600000000000001</v>
      </c>
      <c r="U160">
        <v>0.33900000000000002</v>
      </c>
      <c r="V160">
        <v>0.52200000000000002</v>
      </c>
      <c r="W160">
        <v>53.3</v>
      </c>
      <c r="X160">
        <v>43.3</v>
      </c>
      <c r="Y160">
        <v>8.8000000000000007</v>
      </c>
      <c r="Z160">
        <v>11.4</v>
      </c>
      <c r="AA160">
        <v>0.49399999999999999</v>
      </c>
      <c r="AB160">
        <v>15.5</v>
      </c>
      <c r="AC160">
        <v>27.3</v>
      </c>
      <c r="AD160">
        <v>0.187</v>
      </c>
    </row>
    <row r="161" spans="1:30" x14ac:dyDescent="0.25">
      <c r="A161">
        <v>70</v>
      </c>
      <c r="B161" t="s">
        <v>201</v>
      </c>
      <c r="C161">
        <v>35</v>
      </c>
      <c r="D161">
        <v>20</v>
      </c>
      <c r="E161">
        <v>15</v>
      </c>
      <c r="F161">
        <v>0.57099999999999995</v>
      </c>
      <c r="G161">
        <v>12.09</v>
      </c>
      <c r="H161">
        <v>8.68</v>
      </c>
      <c r="I161">
        <v>9</v>
      </c>
      <c r="J161">
        <v>9</v>
      </c>
      <c r="K161">
        <v>13</v>
      </c>
      <c r="L161">
        <v>6</v>
      </c>
      <c r="M161">
        <v>4</v>
      </c>
      <c r="N161">
        <v>8</v>
      </c>
      <c r="O161">
        <v>2727</v>
      </c>
      <c r="P161">
        <v>2561</v>
      </c>
      <c r="R161">
        <v>70.2</v>
      </c>
      <c r="S161">
        <v>102.7</v>
      </c>
      <c r="T161">
        <v>0.27300000000000002</v>
      </c>
      <c r="U161">
        <v>0.39800000000000002</v>
      </c>
      <c r="V161">
        <v>0.54900000000000004</v>
      </c>
      <c r="W161">
        <v>49.9</v>
      </c>
      <c r="X161">
        <v>51.9</v>
      </c>
      <c r="Y161">
        <v>8.9</v>
      </c>
      <c r="Z161">
        <v>10.8</v>
      </c>
      <c r="AA161">
        <v>0.52800000000000002</v>
      </c>
      <c r="AB161">
        <v>17</v>
      </c>
      <c r="AC161">
        <v>26</v>
      </c>
      <c r="AD161">
        <v>0.186</v>
      </c>
    </row>
    <row r="162" spans="1:30" x14ac:dyDescent="0.25">
      <c r="A162">
        <v>71</v>
      </c>
      <c r="B162" t="s">
        <v>202</v>
      </c>
      <c r="C162">
        <v>30</v>
      </c>
      <c r="D162">
        <v>11</v>
      </c>
      <c r="E162">
        <v>19</v>
      </c>
      <c r="F162">
        <v>0.36699999999999999</v>
      </c>
      <c r="G162">
        <v>-5.73</v>
      </c>
      <c r="H162">
        <v>-2.98</v>
      </c>
      <c r="I162">
        <v>2</v>
      </c>
      <c r="J162">
        <v>12</v>
      </c>
      <c r="K162">
        <v>8</v>
      </c>
      <c r="L162">
        <v>6</v>
      </c>
      <c r="M162">
        <v>2</v>
      </c>
      <c r="N162">
        <v>12</v>
      </c>
      <c r="O162">
        <v>2160</v>
      </c>
      <c r="P162">
        <v>2116</v>
      </c>
      <c r="R162">
        <v>68.3</v>
      </c>
      <c r="S162">
        <v>102.5</v>
      </c>
      <c r="T162">
        <v>0.26200000000000001</v>
      </c>
      <c r="U162">
        <v>0.33900000000000002</v>
      </c>
      <c r="V162">
        <v>0.54100000000000004</v>
      </c>
      <c r="W162">
        <v>49.7</v>
      </c>
      <c r="X162">
        <v>45.4</v>
      </c>
      <c r="Y162">
        <v>9.1</v>
      </c>
      <c r="Z162">
        <v>8.9</v>
      </c>
      <c r="AA162">
        <v>0.51600000000000001</v>
      </c>
      <c r="AB162">
        <v>14.9</v>
      </c>
      <c r="AC162">
        <v>23.5</v>
      </c>
      <c r="AD162">
        <v>0.185</v>
      </c>
    </row>
    <row r="163" spans="1:30" x14ac:dyDescent="0.25">
      <c r="A163">
        <v>72</v>
      </c>
      <c r="B163" t="s">
        <v>203</v>
      </c>
      <c r="C163">
        <v>34</v>
      </c>
      <c r="D163">
        <v>24</v>
      </c>
      <c r="E163">
        <v>10</v>
      </c>
      <c r="F163">
        <v>0.70599999999999996</v>
      </c>
      <c r="G163">
        <v>6.41</v>
      </c>
      <c r="H163">
        <v>1.98</v>
      </c>
      <c r="I163">
        <v>14</v>
      </c>
      <c r="J163">
        <v>4</v>
      </c>
      <c r="K163">
        <v>14</v>
      </c>
      <c r="L163">
        <v>2</v>
      </c>
      <c r="M163">
        <v>7</v>
      </c>
      <c r="N163">
        <v>5</v>
      </c>
      <c r="O163">
        <v>2409</v>
      </c>
      <c r="P163">
        <v>2229</v>
      </c>
      <c r="R163">
        <v>66.099999999999994</v>
      </c>
      <c r="S163">
        <v>98.8</v>
      </c>
      <c r="T163">
        <v>0.29399999999999998</v>
      </c>
      <c r="U163">
        <v>0.438</v>
      </c>
      <c r="V163">
        <v>0.51300000000000001</v>
      </c>
      <c r="W163">
        <v>49.1</v>
      </c>
      <c r="X163">
        <v>54.9</v>
      </c>
      <c r="Y163">
        <v>7.7</v>
      </c>
      <c r="Z163">
        <v>7.4</v>
      </c>
      <c r="AA163">
        <v>0.48099999999999998</v>
      </c>
      <c r="AB163">
        <v>14.9</v>
      </c>
      <c r="AC163">
        <v>24.4</v>
      </c>
      <c r="AD163">
        <v>0.20899999999999999</v>
      </c>
    </row>
    <row r="164" spans="1:30" x14ac:dyDescent="0.25">
      <c r="A164">
        <v>73</v>
      </c>
      <c r="B164" t="s">
        <v>204</v>
      </c>
      <c r="C164">
        <v>33</v>
      </c>
      <c r="D164">
        <v>21</v>
      </c>
      <c r="E164">
        <v>12</v>
      </c>
      <c r="F164">
        <v>0.63600000000000001</v>
      </c>
      <c r="G164">
        <v>9.68</v>
      </c>
      <c r="H164">
        <v>2.93</v>
      </c>
      <c r="I164">
        <v>13</v>
      </c>
      <c r="J164">
        <v>5</v>
      </c>
      <c r="K164">
        <v>13</v>
      </c>
      <c r="L164">
        <v>4</v>
      </c>
      <c r="M164">
        <v>7</v>
      </c>
      <c r="N164">
        <v>4</v>
      </c>
      <c r="O164">
        <v>2406</v>
      </c>
      <c r="P164">
        <v>2183</v>
      </c>
      <c r="R164">
        <v>66.2</v>
      </c>
      <c r="S164">
        <v>98.8</v>
      </c>
      <c r="T164">
        <v>0.23799999999999999</v>
      </c>
      <c r="U164">
        <v>0.40500000000000003</v>
      </c>
      <c r="V164">
        <v>0.505</v>
      </c>
      <c r="W164">
        <v>48</v>
      </c>
      <c r="X164">
        <v>51.7</v>
      </c>
      <c r="Y164">
        <v>8</v>
      </c>
      <c r="Z164">
        <v>8.1</v>
      </c>
      <c r="AA164">
        <v>0.47899999999999998</v>
      </c>
      <c r="AB164">
        <v>14.6</v>
      </c>
      <c r="AC164">
        <v>27.1</v>
      </c>
      <c r="AD164">
        <v>0.16700000000000001</v>
      </c>
    </row>
    <row r="165" spans="1:30" x14ac:dyDescent="0.25">
      <c r="A165">
        <v>74</v>
      </c>
      <c r="B165" t="s">
        <v>205</v>
      </c>
      <c r="C165">
        <v>31</v>
      </c>
      <c r="D165">
        <v>6</v>
      </c>
      <c r="E165">
        <v>25</v>
      </c>
      <c r="F165">
        <v>0.19400000000000001</v>
      </c>
      <c r="G165">
        <v>-26.81</v>
      </c>
      <c r="H165">
        <v>-10.119999999999999</v>
      </c>
      <c r="I165">
        <v>2</v>
      </c>
      <c r="J165">
        <v>14</v>
      </c>
      <c r="K165">
        <v>3</v>
      </c>
      <c r="L165">
        <v>9</v>
      </c>
      <c r="M165">
        <v>2</v>
      </c>
      <c r="N165">
        <v>15</v>
      </c>
      <c r="O165">
        <v>1956</v>
      </c>
      <c r="P165">
        <v>2371</v>
      </c>
      <c r="R165">
        <v>72.599999999999994</v>
      </c>
      <c r="S165">
        <v>105.3</v>
      </c>
      <c r="T165">
        <v>0.377</v>
      </c>
      <c r="U165">
        <v>0.39200000000000002</v>
      </c>
      <c r="V165">
        <v>0.55300000000000005</v>
      </c>
      <c r="W165">
        <v>53.3</v>
      </c>
      <c r="X165">
        <v>58.2</v>
      </c>
      <c r="Y165">
        <v>9.5</v>
      </c>
      <c r="Z165">
        <v>11</v>
      </c>
      <c r="AA165">
        <v>0.51700000000000002</v>
      </c>
      <c r="AB165">
        <v>17.2</v>
      </c>
      <c r="AC165">
        <v>30.7</v>
      </c>
      <c r="AD165">
        <v>0.27</v>
      </c>
    </row>
    <row r="166" spans="1:30" x14ac:dyDescent="0.25">
      <c r="A166">
        <v>75</v>
      </c>
      <c r="B166" t="s">
        <v>206</v>
      </c>
      <c r="C166">
        <v>33</v>
      </c>
      <c r="D166">
        <v>17</v>
      </c>
      <c r="E166">
        <v>16</v>
      </c>
      <c r="F166">
        <v>0.51500000000000001</v>
      </c>
      <c r="G166">
        <v>-7.9</v>
      </c>
      <c r="H166">
        <v>-4.8</v>
      </c>
      <c r="I166">
        <v>8</v>
      </c>
      <c r="J166">
        <v>10</v>
      </c>
      <c r="K166">
        <v>9</v>
      </c>
      <c r="L166">
        <v>7</v>
      </c>
      <c r="M166">
        <v>7</v>
      </c>
      <c r="N166">
        <v>8</v>
      </c>
      <c r="O166">
        <v>2352</v>
      </c>
      <c r="P166">
        <v>2380</v>
      </c>
      <c r="R166">
        <v>64.7</v>
      </c>
      <c r="S166">
        <v>108.2</v>
      </c>
      <c r="T166">
        <v>0.27700000000000002</v>
      </c>
      <c r="U166">
        <v>0.379</v>
      </c>
      <c r="V166">
        <v>0.54300000000000004</v>
      </c>
      <c r="W166">
        <v>51.2</v>
      </c>
      <c r="X166">
        <v>50.9</v>
      </c>
      <c r="Y166">
        <v>8.1</v>
      </c>
      <c r="Z166">
        <v>8.9</v>
      </c>
      <c r="AA166">
        <v>0.51300000000000001</v>
      </c>
      <c r="AB166">
        <v>13.1</v>
      </c>
      <c r="AC166">
        <v>27.9</v>
      </c>
      <c r="AD166">
        <v>0.20200000000000001</v>
      </c>
    </row>
    <row r="167" spans="1:30" x14ac:dyDescent="0.25">
      <c r="A167">
        <v>76</v>
      </c>
      <c r="B167" t="s">
        <v>80</v>
      </c>
      <c r="C167">
        <v>30</v>
      </c>
      <c r="D167">
        <v>8</v>
      </c>
      <c r="E167">
        <v>22</v>
      </c>
      <c r="F167">
        <v>0.26700000000000002</v>
      </c>
      <c r="G167">
        <v>-11.82</v>
      </c>
      <c r="H167">
        <v>-2.95</v>
      </c>
      <c r="I167">
        <v>3</v>
      </c>
      <c r="J167">
        <v>13</v>
      </c>
      <c r="K167">
        <v>6</v>
      </c>
      <c r="L167">
        <v>7</v>
      </c>
      <c r="M167">
        <v>1</v>
      </c>
      <c r="N167">
        <v>14</v>
      </c>
      <c r="O167">
        <v>2086</v>
      </c>
      <c r="P167">
        <v>2319</v>
      </c>
      <c r="R167">
        <v>69.099999999999994</v>
      </c>
      <c r="S167">
        <v>111.5</v>
      </c>
      <c r="T167">
        <v>0.28199999999999997</v>
      </c>
      <c r="U167">
        <v>0.435</v>
      </c>
      <c r="V167">
        <v>0.58499999999999996</v>
      </c>
      <c r="W167">
        <v>48.5</v>
      </c>
      <c r="X167">
        <v>52.1</v>
      </c>
      <c r="Y167">
        <v>8.5</v>
      </c>
      <c r="Z167">
        <v>7.2</v>
      </c>
      <c r="AA167">
        <v>0.56100000000000005</v>
      </c>
      <c r="AB167">
        <v>14.3</v>
      </c>
      <c r="AC167">
        <v>22.9</v>
      </c>
      <c r="AD167">
        <v>0.20399999999999999</v>
      </c>
    </row>
    <row r="168" spans="1:30" x14ac:dyDescent="0.25">
      <c r="A168">
        <v>77</v>
      </c>
      <c r="B168" t="s">
        <v>207</v>
      </c>
      <c r="C168">
        <v>33</v>
      </c>
      <c r="D168">
        <v>18</v>
      </c>
      <c r="E168">
        <v>15</v>
      </c>
      <c r="F168">
        <v>0.54500000000000004</v>
      </c>
      <c r="G168">
        <v>6.36</v>
      </c>
      <c r="H168">
        <v>3.94</v>
      </c>
      <c r="I168">
        <v>7</v>
      </c>
      <c r="J168">
        <v>11</v>
      </c>
      <c r="K168">
        <v>15</v>
      </c>
      <c r="L168">
        <v>6</v>
      </c>
      <c r="M168">
        <v>3</v>
      </c>
      <c r="N168">
        <v>8</v>
      </c>
      <c r="O168">
        <v>2595</v>
      </c>
      <c r="P168">
        <v>2515</v>
      </c>
      <c r="R168">
        <v>71.599999999999994</v>
      </c>
      <c r="S168">
        <v>106.1</v>
      </c>
      <c r="T168">
        <v>0.31</v>
      </c>
      <c r="U168">
        <v>0.43099999999999999</v>
      </c>
      <c r="V168">
        <v>0.56200000000000006</v>
      </c>
      <c r="W168">
        <v>45.5</v>
      </c>
      <c r="X168">
        <v>52.6</v>
      </c>
      <c r="Y168">
        <v>9.6</v>
      </c>
      <c r="Z168">
        <v>7.7</v>
      </c>
      <c r="AA168">
        <v>0.53100000000000003</v>
      </c>
      <c r="AB168">
        <v>15.5</v>
      </c>
      <c r="AC168">
        <v>24.3</v>
      </c>
      <c r="AD168">
        <v>0.22900000000000001</v>
      </c>
    </row>
    <row r="169" spans="1:30" x14ac:dyDescent="0.25">
      <c r="A169">
        <v>78</v>
      </c>
      <c r="B169" t="s">
        <v>208</v>
      </c>
      <c r="C169">
        <v>31</v>
      </c>
      <c r="D169">
        <v>11</v>
      </c>
      <c r="E169">
        <v>20</v>
      </c>
      <c r="F169">
        <v>0.35499999999999998</v>
      </c>
      <c r="G169">
        <v>-6.18</v>
      </c>
      <c r="H169">
        <v>-0.22</v>
      </c>
      <c r="I169">
        <v>8</v>
      </c>
      <c r="J169">
        <v>10</v>
      </c>
      <c r="K169">
        <v>6</v>
      </c>
      <c r="L169">
        <v>6</v>
      </c>
      <c r="M169">
        <v>4</v>
      </c>
      <c r="N169">
        <v>14</v>
      </c>
      <c r="O169">
        <v>2279</v>
      </c>
      <c r="P169">
        <v>2464</v>
      </c>
      <c r="R169">
        <v>70.400000000000006</v>
      </c>
      <c r="S169">
        <v>112.8</v>
      </c>
      <c r="T169">
        <v>0.32700000000000001</v>
      </c>
      <c r="U169">
        <v>0.41</v>
      </c>
      <c r="V169">
        <v>0.57399999999999995</v>
      </c>
      <c r="W169">
        <v>54.3</v>
      </c>
      <c r="X169">
        <v>67.8</v>
      </c>
      <c r="Y169">
        <v>8</v>
      </c>
      <c r="Z169">
        <v>10.1</v>
      </c>
      <c r="AA169">
        <v>0.54400000000000004</v>
      </c>
      <c r="AB169">
        <v>16.8</v>
      </c>
      <c r="AC169">
        <v>35.799999999999997</v>
      </c>
      <c r="AD169">
        <v>0.23799999999999999</v>
      </c>
    </row>
    <row r="170" spans="1:30" x14ac:dyDescent="0.25">
      <c r="A170">
        <v>79</v>
      </c>
      <c r="B170" t="s">
        <v>209</v>
      </c>
      <c r="C170">
        <v>34</v>
      </c>
      <c r="D170">
        <v>24</v>
      </c>
      <c r="E170">
        <v>10</v>
      </c>
      <c r="F170">
        <v>0.70599999999999996</v>
      </c>
      <c r="G170">
        <v>2.56</v>
      </c>
      <c r="H170">
        <v>-0.63</v>
      </c>
      <c r="I170">
        <v>12</v>
      </c>
      <c r="J170">
        <v>6</v>
      </c>
      <c r="K170">
        <v>13</v>
      </c>
      <c r="L170">
        <v>2</v>
      </c>
      <c r="M170">
        <v>7</v>
      </c>
      <c r="N170">
        <v>6</v>
      </c>
      <c r="O170">
        <v>2563</v>
      </c>
      <c r="P170">
        <v>2387</v>
      </c>
      <c r="R170">
        <v>69.599999999999994</v>
      </c>
      <c r="S170">
        <v>99</v>
      </c>
      <c r="T170">
        <v>0.29399999999999998</v>
      </c>
      <c r="U170">
        <v>0.36399999999999999</v>
      </c>
      <c r="V170">
        <v>0.51300000000000001</v>
      </c>
      <c r="W170">
        <v>48.9</v>
      </c>
      <c r="X170">
        <v>42.3</v>
      </c>
      <c r="Y170">
        <v>10.199999999999999</v>
      </c>
      <c r="Z170">
        <v>9</v>
      </c>
      <c r="AA170">
        <v>0.48199999999999998</v>
      </c>
      <c r="AB170">
        <v>14.9</v>
      </c>
      <c r="AC170">
        <v>25.5</v>
      </c>
      <c r="AD170">
        <v>0.20499999999999999</v>
      </c>
    </row>
    <row r="171" spans="1:30" x14ac:dyDescent="0.25">
      <c r="A171">
        <v>80</v>
      </c>
      <c r="B171" t="s">
        <v>210</v>
      </c>
      <c r="C171">
        <v>32</v>
      </c>
      <c r="D171">
        <v>13</v>
      </c>
      <c r="E171">
        <v>19</v>
      </c>
      <c r="F171">
        <v>0.40600000000000003</v>
      </c>
      <c r="G171">
        <v>-7.01</v>
      </c>
      <c r="H171">
        <v>-2.91</v>
      </c>
      <c r="I171">
        <v>7</v>
      </c>
      <c r="J171">
        <v>11</v>
      </c>
      <c r="K171">
        <v>9</v>
      </c>
      <c r="L171">
        <v>7</v>
      </c>
      <c r="M171">
        <v>3</v>
      </c>
      <c r="N171">
        <v>11</v>
      </c>
      <c r="O171">
        <v>2425</v>
      </c>
      <c r="P171">
        <v>2475</v>
      </c>
      <c r="R171">
        <v>70</v>
      </c>
      <c r="S171">
        <v>110.5</v>
      </c>
      <c r="T171">
        <v>0.30199999999999999</v>
      </c>
      <c r="U171">
        <v>0.34200000000000003</v>
      </c>
      <c r="V171">
        <v>0.56699999999999995</v>
      </c>
      <c r="W171">
        <v>48.1</v>
      </c>
      <c r="X171">
        <v>47.2</v>
      </c>
      <c r="Y171">
        <v>8.6999999999999993</v>
      </c>
      <c r="Z171">
        <v>9.4</v>
      </c>
      <c r="AA171">
        <v>0.54600000000000004</v>
      </c>
      <c r="AB171">
        <v>13.3</v>
      </c>
      <c r="AC171">
        <v>25.6</v>
      </c>
      <c r="AD171">
        <v>0.20399999999999999</v>
      </c>
    </row>
    <row r="172" spans="1:30" x14ac:dyDescent="0.25">
      <c r="C172" t="s">
        <v>109</v>
      </c>
      <c r="I172" t="s">
        <v>110</v>
      </c>
      <c r="K172" t="s">
        <v>2</v>
      </c>
      <c r="M172" t="s">
        <v>3</v>
      </c>
      <c r="O172" t="s">
        <v>111</v>
      </c>
      <c r="R172" t="s">
        <v>575</v>
      </c>
    </row>
    <row r="173" spans="1:30" x14ac:dyDescent="0.25">
      <c r="A173" t="s">
        <v>55</v>
      </c>
      <c r="B173" t="s">
        <v>113</v>
      </c>
      <c r="C173" t="s">
        <v>51</v>
      </c>
      <c r="D173" t="s">
        <v>1</v>
      </c>
      <c r="E173" t="s">
        <v>0</v>
      </c>
      <c r="F173" t="s">
        <v>114</v>
      </c>
      <c r="G173" t="s">
        <v>70</v>
      </c>
      <c r="H173" t="s">
        <v>115</v>
      </c>
      <c r="I173" t="s">
        <v>1</v>
      </c>
      <c r="J173" t="s">
        <v>0</v>
      </c>
      <c r="K173" t="s">
        <v>1</v>
      </c>
      <c r="L173" t="s">
        <v>0</v>
      </c>
      <c r="M173" t="s">
        <v>1</v>
      </c>
      <c r="N173" t="s">
        <v>0</v>
      </c>
      <c r="O173" t="s">
        <v>116</v>
      </c>
      <c r="P173" t="s">
        <v>117</v>
      </c>
      <c r="R173" t="s">
        <v>84</v>
      </c>
      <c r="S173" t="s">
        <v>66</v>
      </c>
      <c r="T173" t="s">
        <v>59</v>
      </c>
      <c r="U173" t="s">
        <v>58</v>
      </c>
      <c r="V173" t="s">
        <v>57</v>
      </c>
      <c r="W173" t="s">
        <v>61</v>
      </c>
      <c r="X173" t="s">
        <v>62</v>
      </c>
      <c r="Y173" t="s">
        <v>63</v>
      </c>
      <c r="Z173" t="s">
        <v>64</v>
      </c>
      <c r="AA173" t="s">
        <v>495</v>
      </c>
      <c r="AB173" t="s">
        <v>65</v>
      </c>
      <c r="AC173" t="s">
        <v>60</v>
      </c>
      <c r="AD173" t="s">
        <v>496</v>
      </c>
    </row>
    <row r="174" spans="1:30" x14ac:dyDescent="0.25">
      <c r="A174">
        <v>81</v>
      </c>
      <c r="B174" t="s">
        <v>639</v>
      </c>
      <c r="C174">
        <v>38</v>
      </c>
      <c r="D174">
        <v>32</v>
      </c>
      <c r="E174">
        <v>6</v>
      </c>
      <c r="F174">
        <v>0.84199999999999997</v>
      </c>
      <c r="G174">
        <v>26.92</v>
      </c>
      <c r="H174">
        <v>12</v>
      </c>
      <c r="I174">
        <v>14</v>
      </c>
      <c r="J174">
        <v>4</v>
      </c>
      <c r="K174">
        <v>15</v>
      </c>
      <c r="L174">
        <v>2</v>
      </c>
      <c r="M174">
        <v>7</v>
      </c>
      <c r="N174">
        <v>2</v>
      </c>
      <c r="O174">
        <v>3143</v>
      </c>
      <c r="P174">
        <v>2576</v>
      </c>
      <c r="R174">
        <v>73.2</v>
      </c>
      <c r="S174">
        <v>92.3</v>
      </c>
      <c r="T174">
        <v>0.24</v>
      </c>
      <c r="U174">
        <v>0.35</v>
      </c>
      <c r="V174">
        <v>0.47899999999999998</v>
      </c>
      <c r="W174">
        <v>46.2</v>
      </c>
      <c r="X174">
        <v>49.8</v>
      </c>
      <c r="Y174">
        <v>8.6999999999999993</v>
      </c>
      <c r="Z174">
        <v>8</v>
      </c>
      <c r="AA174">
        <v>0.45</v>
      </c>
      <c r="AB174">
        <v>16.7</v>
      </c>
      <c r="AC174">
        <v>29.1</v>
      </c>
      <c r="AD174">
        <v>0.16700000000000001</v>
      </c>
    </row>
    <row r="175" spans="1:30" x14ac:dyDescent="0.25">
      <c r="A175">
        <v>82</v>
      </c>
      <c r="B175" t="s">
        <v>212</v>
      </c>
      <c r="C175">
        <v>32</v>
      </c>
      <c r="D175">
        <v>19</v>
      </c>
      <c r="E175">
        <v>13</v>
      </c>
      <c r="F175">
        <v>0.59399999999999997</v>
      </c>
      <c r="G175">
        <v>0.54</v>
      </c>
      <c r="H175">
        <v>-0.62</v>
      </c>
      <c r="I175">
        <v>10</v>
      </c>
      <c r="J175">
        <v>8</v>
      </c>
      <c r="K175">
        <v>14</v>
      </c>
      <c r="L175">
        <v>4</v>
      </c>
      <c r="M175">
        <v>4</v>
      </c>
      <c r="N175">
        <v>6</v>
      </c>
      <c r="O175">
        <v>2351</v>
      </c>
      <c r="P175">
        <v>2314</v>
      </c>
      <c r="R175">
        <v>70.5</v>
      </c>
      <c r="S175">
        <v>101.4</v>
      </c>
      <c r="T175">
        <v>0.31900000000000001</v>
      </c>
      <c r="U175">
        <v>0.34599999999999997</v>
      </c>
      <c r="V175">
        <v>0.52800000000000002</v>
      </c>
      <c r="W175">
        <v>51.8</v>
      </c>
      <c r="X175">
        <v>55.4</v>
      </c>
      <c r="Y175">
        <v>9.6</v>
      </c>
      <c r="Z175">
        <v>11.2</v>
      </c>
      <c r="AA175">
        <v>0.499</v>
      </c>
      <c r="AB175">
        <v>18.3</v>
      </c>
      <c r="AC175">
        <v>34.700000000000003</v>
      </c>
      <c r="AD175">
        <v>0.217</v>
      </c>
    </row>
    <row r="176" spans="1:30" x14ac:dyDescent="0.25">
      <c r="A176">
        <v>83</v>
      </c>
      <c r="B176" t="s">
        <v>213</v>
      </c>
      <c r="C176">
        <v>31</v>
      </c>
      <c r="D176">
        <v>10</v>
      </c>
      <c r="E176">
        <v>21</v>
      </c>
      <c r="F176">
        <v>0.32300000000000001</v>
      </c>
      <c r="G176">
        <v>-5.5</v>
      </c>
      <c r="H176">
        <v>1.31</v>
      </c>
      <c r="I176">
        <v>3</v>
      </c>
      <c r="J176">
        <v>15</v>
      </c>
      <c r="K176">
        <v>8</v>
      </c>
      <c r="L176">
        <v>9</v>
      </c>
      <c r="M176">
        <v>1</v>
      </c>
      <c r="N176">
        <v>11</v>
      </c>
      <c r="O176">
        <v>2088</v>
      </c>
      <c r="P176">
        <v>2299</v>
      </c>
      <c r="R176">
        <v>69.900000000000006</v>
      </c>
      <c r="S176">
        <v>104.8</v>
      </c>
      <c r="T176">
        <v>0.41799999999999998</v>
      </c>
      <c r="U176">
        <v>0.371</v>
      </c>
      <c r="V176">
        <v>0.54700000000000004</v>
      </c>
      <c r="W176">
        <v>52.1</v>
      </c>
      <c r="X176">
        <v>54.3</v>
      </c>
      <c r="Y176">
        <v>9.4</v>
      </c>
      <c r="Z176">
        <v>9.6999999999999993</v>
      </c>
      <c r="AA176">
        <v>0.51</v>
      </c>
      <c r="AB176">
        <v>16.899999999999999</v>
      </c>
      <c r="AC176">
        <v>30.9</v>
      </c>
      <c r="AD176">
        <v>0.29199999999999998</v>
      </c>
    </row>
    <row r="177" spans="1:30" x14ac:dyDescent="0.25">
      <c r="A177">
        <v>84</v>
      </c>
      <c r="B177" t="s">
        <v>214</v>
      </c>
      <c r="C177">
        <v>34</v>
      </c>
      <c r="D177">
        <v>24</v>
      </c>
      <c r="E177">
        <v>10</v>
      </c>
      <c r="F177">
        <v>0.70599999999999996</v>
      </c>
      <c r="G177">
        <v>5.25</v>
      </c>
      <c r="H177">
        <v>-1.75</v>
      </c>
      <c r="I177">
        <v>13</v>
      </c>
      <c r="J177">
        <v>5</v>
      </c>
      <c r="K177">
        <v>13</v>
      </c>
      <c r="L177">
        <v>3</v>
      </c>
      <c r="M177">
        <v>8</v>
      </c>
      <c r="N177">
        <v>6</v>
      </c>
      <c r="O177">
        <v>2707</v>
      </c>
      <c r="P177">
        <v>2371</v>
      </c>
      <c r="R177">
        <v>70.2</v>
      </c>
      <c r="S177">
        <v>98.3</v>
      </c>
      <c r="T177">
        <v>0.30399999999999999</v>
      </c>
      <c r="U177">
        <v>0.40699999999999997</v>
      </c>
      <c r="V177">
        <v>0.53900000000000003</v>
      </c>
      <c r="W177">
        <v>42.7</v>
      </c>
      <c r="X177">
        <v>51.7</v>
      </c>
      <c r="Y177">
        <v>9.5</v>
      </c>
      <c r="Z177">
        <v>8.6999999999999993</v>
      </c>
      <c r="AA177">
        <v>0.51200000000000001</v>
      </c>
      <c r="AB177">
        <v>18.3</v>
      </c>
      <c r="AC177">
        <v>23.3</v>
      </c>
      <c r="AD177">
        <v>0.21</v>
      </c>
    </row>
    <row r="178" spans="1:30" x14ac:dyDescent="0.25">
      <c r="A178">
        <v>85</v>
      </c>
      <c r="B178" t="s">
        <v>215</v>
      </c>
      <c r="C178">
        <v>32</v>
      </c>
      <c r="D178">
        <v>14</v>
      </c>
      <c r="E178">
        <v>18</v>
      </c>
      <c r="F178">
        <v>0.438</v>
      </c>
      <c r="G178">
        <v>-11.8</v>
      </c>
      <c r="H178">
        <v>-5</v>
      </c>
      <c r="I178">
        <v>7</v>
      </c>
      <c r="J178">
        <v>11</v>
      </c>
      <c r="K178">
        <v>7</v>
      </c>
      <c r="L178">
        <v>6</v>
      </c>
      <c r="M178">
        <v>5</v>
      </c>
      <c r="N178">
        <v>10</v>
      </c>
      <c r="O178">
        <v>2299</v>
      </c>
      <c r="P178">
        <v>2457</v>
      </c>
      <c r="R178">
        <v>69</v>
      </c>
      <c r="S178">
        <v>108.7</v>
      </c>
      <c r="T178">
        <v>0.33300000000000002</v>
      </c>
      <c r="U178">
        <v>0.40600000000000003</v>
      </c>
      <c r="V178">
        <v>0.55900000000000005</v>
      </c>
      <c r="W178">
        <v>50.8</v>
      </c>
      <c r="X178">
        <v>56.6</v>
      </c>
      <c r="Y178">
        <v>9.8000000000000007</v>
      </c>
      <c r="Z178">
        <v>8.9</v>
      </c>
      <c r="AA178">
        <v>0.53100000000000003</v>
      </c>
      <c r="AB178">
        <v>16.2</v>
      </c>
      <c r="AC178">
        <v>30.3</v>
      </c>
      <c r="AD178">
        <v>0.23499999999999999</v>
      </c>
    </row>
    <row r="179" spans="1:30" x14ac:dyDescent="0.25">
      <c r="A179">
        <v>86</v>
      </c>
      <c r="B179" t="s">
        <v>216</v>
      </c>
      <c r="C179">
        <v>31</v>
      </c>
      <c r="D179">
        <v>13</v>
      </c>
      <c r="E179">
        <v>18</v>
      </c>
      <c r="F179">
        <v>0.41899999999999998</v>
      </c>
      <c r="G179">
        <v>-7.39</v>
      </c>
      <c r="H179">
        <v>-2.46</v>
      </c>
      <c r="I179">
        <v>6</v>
      </c>
      <c r="J179">
        <v>12</v>
      </c>
      <c r="K179">
        <v>9</v>
      </c>
      <c r="L179">
        <v>5</v>
      </c>
      <c r="M179">
        <v>3</v>
      </c>
      <c r="N179">
        <v>11</v>
      </c>
      <c r="O179">
        <v>2562</v>
      </c>
      <c r="P179">
        <v>2577</v>
      </c>
      <c r="R179">
        <v>79.900000000000006</v>
      </c>
      <c r="S179">
        <v>101.9</v>
      </c>
      <c r="T179">
        <v>0.39700000000000002</v>
      </c>
      <c r="U179">
        <v>0.34599999999999997</v>
      </c>
      <c r="V179">
        <v>0.56100000000000005</v>
      </c>
      <c r="W179">
        <v>52.5</v>
      </c>
      <c r="X179">
        <v>51.9</v>
      </c>
      <c r="Y179">
        <v>8.3000000000000007</v>
      </c>
      <c r="Z179">
        <v>9</v>
      </c>
      <c r="AA179">
        <v>0.52500000000000002</v>
      </c>
      <c r="AB179">
        <v>19.8</v>
      </c>
      <c r="AC179">
        <v>29.8</v>
      </c>
      <c r="AD179">
        <v>0.28499999999999998</v>
      </c>
    </row>
    <row r="180" spans="1:30" x14ac:dyDescent="0.25">
      <c r="A180">
        <v>87</v>
      </c>
      <c r="B180" t="s">
        <v>217</v>
      </c>
      <c r="C180">
        <v>32</v>
      </c>
      <c r="D180">
        <v>15</v>
      </c>
      <c r="E180">
        <v>17</v>
      </c>
      <c r="F180">
        <v>0.46899999999999997</v>
      </c>
      <c r="G180">
        <v>0.45</v>
      </c>
      <c r="H180">
        <v>4.49</v>
      </c>
      <c r="I180">
        <v>9</v>
      </c>
      <c r="J180">
        <v>9</v>
      </c>
      <c r="K180">
        <v>11</v>
      </c>
      <c r="L180">
        <v>7</v>
      </c>
      <c r="M180">
        <v>4</v>
      </c>
      <c r="N180">
        <v>10</v>
      </c>
      <c r="O180">
        <v>2203</v>
      </c>
      <c r="P180">
        <v>2213</v>
      </c>
      <c r="R180">
        <v>66.5</v>
      </c>
      <c r="S180">
        <v>102.8</v>
      </c>
      <c r="T180">
        <v>0.3</v>
      </c>
      <c r="U180">
        <v>0.42399999999999999</v>
      </c>
      <c r="V180">
        <v>0.52900000000000003</v>
      </c>
      <c r="W180">
        <v>49</v>
      </c>
      <c r="X180">
        <v>67.900000000000006</v>
      </c>
      <c r="Y180">
        <v>10</v>
      </c>
      <c r="Z180">
        <v>8.3000000000000007</v>
      </c>
      <c r="AA180">
        <v>0.502</v>
      </c>
      <c r="AB180">
        <v>17.600000000000001</v>
      </c>
      <c r="AC180">
        <v>33.700000000000003</v>
      </c>
      <c r="AD180">
        <v>0.20399999999999999</v>
      </c>
    </row>
    <row r="181" spans="1:30" x14ac:dyDescent="0.25">
      <c r="A181">
        <v>88</v>
      </c>
      <c r="B181" t="s">
        <v>218</v>
      </c>
      <c r="C181">
        <v>34</v>
      </c>
      <c r="D181">
        <v>16</v>
      </c>
      <c r="E181">
        <v>18</v>
      </c>
      <c r="F181">
        <v>0.47099999999999997</v>
      </c>
      <c r="G181">
        <v>-6.73</v>
      </c>
      <c r="H181">
        <v>-4.12</v>
      </c>
      <c r="I181">
        <v>12</v>
      </c>
      <c r="J181">
        <v>8</v>
      </c>
      <c r="K181">
        <v>9</v>
      </c>
      <c r="L181">
        <v>4</v>
      </c>
      <c r="M181">
        <v>4</v>
      </c>
      <c r="N181">
        <v>13</v>
      </c>
      <c r="O181">
        <v>2460</v>
      </c>
      <c r="P181">
        <v>2527</v>
      </c>
      <c r="R181">
        <v>69.5</v>
      </c>
      <c r="S181">
        <v>105.4</v>
      </c>
      <c r="T181">
        <v>0.34599999999999997</v>
      </c>
      <c r="U181">
        <v>0.39500000000000002</v>
      </c>
      <c r="V181">
        <v>0.55900000000000005</v>
      </c>
      <c r="W181">
        <v>50.1</v>
      </c>
      <c r="X181">
        <v>51.5</v>
      </c>
      <c r="Y181">
        <v>8.5</v>
      </c>
      <c r="Z181">
        <v>8.8000000000000007</v>
      </c>
      <c r="AA181">
        <v>0.52700000000000002</v>
      </c>
      <c r="AB181">
        <v>15.3</v>
      </c>
      <c r="AC181">
        <v>23.3</v>
      </c>
      <c r="AD181">
        <v>0.248</v>
      </c>
    </row>
    <row r="182" spans="1:30" x14ac:dyDescent="0.25">
      <c r="A182">
        <v>89</v>
      </c>
      <c r="B182" t="s">
        <v>219</v>
      </c>
      <c r="C182">
        <v>32</v>
      </c>
      <c r="D182">
        <v>11</v>
      </c>
      <c r="E182">
        <v>21</v>
      </c>
      <c r="F182">
        <v>0.34399999999999997</v>
      </c>
      <c r="G182">
        <v>-11.51</v>
      </c>
      <c r="H182">
        <v>-3.55</v>
      </c>
      <c r="I182">
        <v>7</v>
      </c>
      <c r="J182">
        <v>11</v>
      </c>
      <c r="K182">
        <v>5</v>
      </c>
      <c r="L182">
        <v>11</v>
      </c>
      <c r="M182">
        <v>6</v>
      </c>
      <c r="N182">
        <v>7</v>
      </c>
      <c r="O182">
        <v>2266</v>
      </c>
      <c r="P182">
        <v>2445</v>
      </c>
      <c r="R182">
        <v>69</v>
      </c>
      <c r="S182">
        <v>109.9</v>
      </c>
      <c r="T182">
        <v>0.28799999999999998</v>
      </c>
      <c r="U182">
        <v>0.39800000000000002</v>
      </c>
      <c r="V182">
        <v>0.55600000000000005</v>
      </c>
      <c r="W182">
        <v>52</v>
      </c>
      <c r="X182">
        <v>51.8</v>
      </c>
      <c r="Y182">
        <v>9.8000000000000007</v>
      </c>
      <c r="Z182">
        <v>7</v>
      </c>
      <c r="AA182">
        <v>0.52700000000000002</v>
      </c>
      <c r="AB182">
        <v>13.5</v>
      </c>
      <c r="AC182">
        <v>27.6</v>
      </c>
      <c r="AD182">
        <v>0.21</v>
      </c>
    </row>
    <row r="183" spans="1:30" x14ac:dyDescent="0.25">
      <c r="A183">
        <v>90</v>
      </c>
      <c r="B183" t="s">
        <v>220</v>
      </c>
      <c r="C183">
        <v>32</v>
      </c>
      <c r="D183">
        <v>11</v>
      </c>
      <c r="E183">
        <v>21</v>
      </c>
      <c r="F183">
        <v>0.34399999999999997</v>
      </c>
      <c r="G183">
        <v>-3.78</v>
      </c>
      <c r="H183">
        <v>0.19</v>
      </c>
      <c r="I183">
        <v>5</v>
      </c>
      <c r="J183">
        <v>13</v>
      </c>
      <c r="K183">
        <v>9</v>
      </c>
      <c r="L183">
        <v>7</v>
      </c>
      <c r="M183">
        <v>2</v>
      </c>
      <c r="N183">
        <v>13</v>
      </c>
      <c r="O183">
        <v>2234</v>
      </c>
      <c r="P183">
        <v>2317</v>
      </c>
      <c r="R183">
        <v>70.8</v>
      </c>
      <c r="S183">
        <v>101.1</v>
      </c>
      <c r="T183">
        <v>0.36</v>
      </c>
      <c r="U183">
        <v>0.32500000000000001</v>
      </c>
      <c r="V183">
        <v>0.53</v>
      </c>
      <c r="W183">
        <v>52.7</v>
      </c>
      <c r="X183">
        <v>45.4</v>
      </c>
      <c r="Y183">
        <v>7.8</v>
      </c>
      <c r="Z183">
        <v>9.3000000000000007</v>
      </c>
      <c r="AA183">
        <v>0.498</v>
      </c>
      <c r="AB183">
        <v>15.5</v>
      </c>
      <c r="AC183">
        <v>25.2</v>
      </c>
      <c r="AD183">
        <v>0.245</v>
      </c>
    </row>
    <row r="184" spans="1:30" x14ac:dyDescent="0.25">
      <c r="A184">
        <v>91</v>
      </c>
      <c r="B184" t="s">
        <v>221</v>
      </c>
      <c r="C184">
        <v>31</v>
      </c>
      <c r="D184">
        <v>9</v>
      </c>
      <c r="E184">
        <v>22</v>
      </c>
      <c r="F184">
        <v>0.28999999999999998</v>
      </c>
      <c r="G184">
        <v>-10.17</v>
      </c>
      <c r="H184">
        <v>-7.11</v>
      </c>
      <c r="I184">
        <v>6</v>
      </c>
      <c r="J184">
        <v>12</v>
      </c>
      <c r="K184">
        <v>5</v>
      </c>
      <c r="L184">
        <v>7</v>
      </c>
      <c r="M184">
        <v>3</v>
      </c>
      <c r="N184">
        <v>13</v>
      </c>
      <c r="O184">
        <v>2072</v>
      </c>
      <c r="P184">
        <v>2167</v>
      </c>
      <c r="R184">
        <v>68.099999999999994</v>
      </c>
      <c r="S184">
        <v>102.6</v>
      </c>
      <c r="T184">
        <v>0.40100000000000002</v>
      </c>
      <c r="U184">
        <v>0.35599999999999998</v>
      </c>
      <c r="V184">
        <v>0.56000000000000005</v>
      </c>
      <c r="W184">
        <v>52.4</v>
      </c>
      <c r="X184">
        <v>51.5</v>
      </c>
      <c r="Y184">
        <v>9.5</v>
      </c>
      <c r="Z184">
        <v>10.7</v>
      </c>
      <c r="AA184">
        <v>0.52600000000000002</v>
      </c>
      <c r="AB184">
        <v>18.899999999999999</v>
      </c>
      <c r="AC184">
        <v>28.6</v>
      </c>
      <c r="AD184">
        <v>0.28199999999999997</v>
      </c>
    </row>
    <row r="185" spans="1:30" x14ac:dyDescent="0.25">
      <c r="A185">
        <v>92</v>
      </c>
      <c r="B185" t="s">
        <v>640</v>
      </c>
      <c r="C185">
        <v>35</v>
      </c>
      <c r="D185">
        <v>21</v>
      </c>
      <c r="E185">
        <v>14</v>
      </c>
      <c r="F185">
        <v>0.6</v>
      </c>
      <c r="G185">
        <v>-6.06</v>
      </c>
      <c r="H185">
        <v>-7.21</v>
      </c>
      <c r="I185">
        <v>12</v>
      </c>
      <c r="J185">
        <v>6</v>
      </c>
      <c r="K185">
        <v>13</v>
      </c>
      <c r="L185">
        <v>4</v>
      </c>
      <c r="M185">
        <v>7</v>
      </c>
      <c r="N185">
        <v>9</v>
      </c>
      <c r="O185">
        <v>2620</v>
      </c>
      <c r="P185">
        <v>2515</v>
      </c>
      <c r="R185">
        <v>68.7</v>
      </c>
      <c r="S185">
        <v>103.2</v>
      </c>
      <c r="T185">
        <v>0.29799999999999999</v>
      </c>
      <c r="U185">
        <v>0.38700000000000001</v>
      </c>
      <c r="V185">
        <v>0.54</v>
      </c>
      <c r="W185">
        <v>50.7</v>
      </c>
      <c r="X185">
        <v>52.1</v>
      </c>
      <c r="Y185">
        <v>8.9</v>
      </c>
      <c r="Z185">
        <v>9.1999999999999993</v>
      </c>
      <c r="AA185">
        <v>0.51200000000000001</v>
      </c>
      <c r="AB185">
        <v>17.899999999999999</v>
      </c>
      <c r="AC185">
        <v>31.9</v>
      </c>
      <c r="AD185">
        <v>0.20699999999999999</v>
      </c>
    </row>
    <row r="186" spans="1:30" x14ac:dyDescent="0.25">
      <c r="A186">
        <v>93</v>
      </c>
      <c r="B186" t="s">
        <v>223</v>
      </c>
      <c r="C186">
        <v>31</v>
      </c>
      <c r="D186">
        <v>12</v>
      </c>
      <c r="E186">
        <v>19</v>
      </c>
      <c r="F186">
        <v>0.38700000000000001</v>
      </c>
      <c r="G186">
        <v>-13.56</v>
      </c>
      <c r="H186">
        <v>-8.07</v>
      </c>
      <c r="I186">
        <v>9</v>
      </c>
      <c r="J186">
        <v>7</v>
      </c>
      <c r="K186">
        <v>6</v>
      </c>
      <c r="L186">
        <v>3</v>
      </c>
      <c r="M186">
        <v>6</v>
      </c>
      <c r="N186">
        <v>14</v>
      </c>
      <c r="O186">
        <v>1927</v>
      </c>
      <c r="P186">
        <v>2057</v>
      </c>
      <c r="R186">
        <v>67.099999999999994</v>
      </c>
      <c r="S186">
        <v>98.6</v>
      </c>
      <c r="T186">
        <v>0.40200000000000002</v>
      </c>
      <c r="U186">
        <v>0.372</v>
      </c>
      <c r="V186">
        <v>0.52500000000000002</v>
      </c>
      <c r="W186">
        <v>52.1</v>
      </c>
      <c r="X186">
        <v>50.1</v>
      </c>
      <c r="Y186">
        <v>10.199999999999999</v>
      </c>
      <c r="Z186">
        <v>7.6</v>
      </c>
      <c r="AA186">
        <v>0.48399999999999999</v>
      </c>
      <c r="AB186">
        <v>19</v>
      </c>
      <c r="AC186">
        <v>32.1</v>
      </c>
      <c r="AD186">
        <v>0.28199999999999997</v>
      </c>
    </row>
    <row r="187" spans="1:30" x14ac:dyDescent="0.25">
      <c r="A187">
        <v>94</v>
      </c>
      <c r="B187" t="s">
        <v>224</v>
      </c>
      <c r="C187">
        <v>33</v>
      </c>
      <c r="D187">
        <v>17</v>
      </c>
      <c r="E187">
        <v>16</v>
      </c>
      <c r="F187">
        <v>0.51500000000000001</v>
      </c>
      <c r="G187">
        <v>-1.48</v>
      </c>
      <c r="H187">
        <v>-1.81</v>
      </c>
      <c r="I187">
        <v>8</v>
      </c>
      <c r="J187">
        <v>10</v>
      </c>
      <c r="K187">
        <v>9</v>
      </c>
      <c r="L187">
        <v>5</v>
      </c>
      <c r="M187">
        <v>6</v>
      </c>
      <c r="N187">
        <v>9</v>
      </c>
      <c r="O187">
        <v>2322</v>
      </c>
      <c r="P187">
        <v>2243</v>
      </c>
      <c r="R187">
        <v>70.3</v>
      </c>
      <c r="S187">
        <v>95.6</v>
      </c>
      <c r="T187">
        <v>0.30299999999999999</v>
      </c>
      <c r="U187">
        <v>0.41099999999999998</v>
      </c>
      <c r="V187">
        <v>0.50700000000000001</v>
      </c>
      <c r="W187">
        <v>47.6</v>
      </c>
      <c r="X187">
        <v>49.7</v>
      </c>
      <c r="Y187">
        <v>10.6</v>
      </c>
      <c r="Z187">
        <v>7.2</v>
      </c>
      <c r="AA187">
        <v>0.47599999999999998</v>
      </c>
      <c r="AB187">
        <v>16.7</v>
      </c>
      <c r="AC187">
        <v>25.2</v>
      </c>
      <c r="AD187">
        <v>0.20799999999999999</v>
      </c>
    </row>
    <row r="188" spans="1:30" x14ac:dyDescent="0.25">
      <c r="A188">
        <v>95</v>
      </c>
      <c r="B188" t="s">
        <v>225</v>
      </c>
      <c r="C188">
        <v>32</v>
      </c>
      <c r="D188">
        <v>14</v>
      </c>
      <c r="E188">
        <v>18</v>
      </c>
      <c r="F188">
        <v>0.438</v>
      </c>
      <c r="G188">
        <v>-5.08</v>
      </c>
      <c r="H188">
        <v>-1.44</v>
      </c>
      <c r="I188">
        <v>9</v>
      </c>
      <c r="J188">
        <v>7</v>
      </c>
      <c r="K188">
        <v>10</v>
      </c>
      <c r="L188">
        <v>4</v>
      </c>
      <c r="M188">
        <v>4</v>
      </c>
      <c r="N188">
        <v>10</v>
      </c>
      <c r="O188">
        <v>2280</v>
      </c>
      <c r="P188">
        <v>2360</v>
      </c>
      <c r="R188">
        <v>71.099999999999994</v>
      </c>
      <c r="S188">
        <v>103.7</v>
      </c>
      <c r="T188">
        <v>0.27200000000000002</v>
      </c>
      <c r="U188">
        <v>0.40699999999999997</v>
      </c>
      <c r="V188">
        <v>0.54200000000000004</v>
      </c>
      <c r="W188">
        <v>51.7</v>
      </c>
      <c r="X188">
        <v>56.9</v>
      </c>
      <c r="Y188">
        <v>9.9</v>
      </c>
      <c r="Z188">
        <v>9.6999999999999993</v>
      </c>
      <c r="AA188">
        <v>0.51600000000000001</v>
      </c>
      <c r="AB188">
        <v>17</v>
      </c>
      <c r="AC188">
        <v>30.4</v>
      </c>
      <c r="AD188">
        <v>0.191</v>
      </c>
    </row>
    <row r="189" spans="1:30" x14ac:dyDescent="0.25">
      <c r="A189">
        <v>96</v>
      </c>
      <c r="B189" t="s">
        <v>226</v>
      </c>
      <c r="C189">
        <v>34</v>
      </c>
      <c r="D189">
        <v>20</v>
      </c>
      <c r="E189">
        <v>14</v>
      </c>
      <c r="F189">
        <v>0.58799999999999997</v>
      </c>
      <c r="G189">
        <v>-4.58</v>
      </c>
      <c r="H189">
        <v>-1.48</v>
      </c>
      <c r="I189">
        <v>10</v>
      </c>
      <c r="J189">
        <v>8</v>
      </c>
      <c r="K189">
        <v>12</v>
      </c>
      <c r="L189">
        <v>4</v>
      </c>
      <c r="M189">
        <v>6</v>
      </c>
      <c r="N189">
        <v>9</v>
      </c>
      <c r="O189">
        <v>2798</v>
      </c>
      <c r="P189">
        <v>2734</v>
      </c>
      <c r="R189">
        <v>80.8</v>
      </c>
      <c r="S189">
        <v>99.6</v>
      </c>
      <c r="T189">
        <v>0.33800000000000002</v>
      </c>
      <c r="U189">
        <v>0.36599999999999999</v>
      </c>
      <c r="V189">
        <v>0.54900000000000004</v>
      </c>
      <c r="W189">
        <v>54.6</v>
      </c>
      <c r="X189">
        <v>51.1</v>
      </c>
      <c r="Y189">
        <v>8.6999999999999993</v>
      </c>
      <c r="Z189">
        <v>11.2</v>
      </c>
      <c r="AA189">
        <v>0.51900000000000002</v>
      </c>
      <c r="AB189">
        <v>21.1</v>
      </c>
      <c r="AC189">
        <v>33.1</v>
      </c>
      <c r="AD189">
        <v>0.23699999999999999</v>
      </c>
    </row>
    <row r="190" spans="1:30" x14ac:dyDescent="0.25">
      <c r="A190">
        <v>97</v>
      </c>
      <c r="B190" t="s">
        <v>641</v>
      </c>
      <c r="C190">
        <v>37</v>
      </c>
      <c r="D190">
        <v>29</v>
      </c>
      <c r="E190">
        <v>8</v>
      </c>
      <c r="F190">
        <v>0.78400000000000003</v>
      </c>
      <c r="G190">
        <v>18.010000000000002</v>
      </c>
      <c r="H190">
        <v>10.28</v>
      </c>
      <c r="I190">
        <v>13</v>
      </c>
      <c r="J190">
        <v>5</v>
      </c>
      <c r="K190">
        <v>15</v>
      </c>
      <c r="L190">
        <v>1</v>
      </c>
      <c r="M190">
        <v>6</v>
      </c>
      <c r="N190">
        <v>4</v>
      </c>
      <c r="O190">
        <v>2771</v>
      </c>
      <c r="P190">
        <v>2485</v>
      </c>
      <c r="R190">
        <v>69.5</v>
      </c>
      <c r="S190">
        <v>95.4</v>
      </c>
      <c r="T190">
        <v>0.35699999999999998</v>
      </c>
      <c r="U190">
        <v>0.38800000000000001</v>
      </c>
      <c r="V190">
        <v>0.51400000000000001</v>
      </c>
      <c r="W190">
        <v>46.8</v>
      </c>
      <c r="X190">
        <v>43.8</v>
      </c>
      <c r="Y190">
        <v>7.8</v>
      </c>
      <c r="Z190">
        <v>8.4</v>
      </c>
      <c r="AA190">
        <v>0.47199999999999998</v>
      </c>
      <c r="AB190">
        <v>18</v>
      </c>
      <c r="AC190">
        <v>26.3</v>
      </c>
      <c r="AD190">
        <v>0.25700000000000001</v>
      </c>
    </row>
    <row r="191" spans="1:30" x14ac:dyDescent="0.25">
      <c r="A191">
        <v>98</v>
      </c>
      <c r="B191" t="s">
        <v>642</v>
      </c>
      <c r="C191">
        <v>36</v>
      </c>
      <c r="D191">
        <v>20</v>
      </c>
      <c r="E191">
        <v>16</v>
      </c>
      <c r="F191">
        <v>0.55600000000000005</v>
      </c>
      <c r="G191">
        <v>15.44</v>
      </c>
      <c r="H191">
        <v>11.24</v>
      </c>
      <c r="I191">
        <v>9</v>
      </c>
      <c r="J191">
        <v>9</v>
      </c>
      <c r="K191">
        <v>9</v>
      </c>
      <c r="L191">
        <v>6</v>
      </c>
      <c r="M191">
        <v>5</v>
      </c>
      <c r="N191">
        <v>6</v>
      </c>
      <c r="O191">
        <v>2440</v>
      </c>
      <c r="P191">
        <v>2289</v>
      </c>
      <c r="R191">
        <v>64.7</v>
      </c>
      <c r="S191">
        <v>97.3</v>
      </c>
      <c r="T191">
        <v>0.33600000000000002</v>
      </c>
      <c r="U191">
        <v>0.38100000000000001</v>
      </c>
      <c r="V191">
        <v>0.51500000000000001</v>
      </c>
      <c r="W191">
        <v>50.8</v>
      </c>
      <c r="X191">
        <v>48.3</v>
      </c>
      <c r="Y191">
        <v>9.4</v>
      </c>
      <c r="Z191">
        <v>9.1</v>
      </c>
      <c r="AA191">
        <v>0.48099999999999998</v>
      </c>
      <c r="AB191">
        <v>19.2</v>
      </c>
      <c r="AC191">
        <v>32.1</v>
      </c>
      <c r="AD191">
        <v>0.23300000000000001</v>
      </c>
    </row>
    <row r="192" spans="1:30" x14ac:dyDescent="0.25">
      <c r="A192">
        <v>99</v>
      </c>
      <c r="B192" t="s">
        <v>229</v>
      </c>
      <c r="C192">
        <v>32</v>
      </c>
      <c r="D192">
        <v>12</v>
      </c>
      <c r="E192">
        <v>20</v>
      </c>
      <c r="F192">
        <v>0.375</v>
      </c>
      <c r="G192">
        <v>-5</v>
      </c>
      <c r="H192">
        <v>-2.38</v>
      </c>
      <c r="I192">
        <v>3</v>
      </c>
      <c r="J192">
        <v>15</v>
      </c>
      <c r="K192">
        <v>9</v>
      </c>
      <c r="L192">
        <v>10</v>
      </c>
      <c r="M192">
        <v>3</v>
      </c>
      <c r="N192">
        <v>8</v>
      </c>
      <c r="O192">
        <v>2108</v>
      </c>
      <c r="P192">
        <v>2141</v>
      </c>
      <c r="R192">
        <v>66.400000000000006</v>
      </c>
      <c r="S192">
        <v>99.6</v>
      </c>
      <c r="T192">
        <v>0.36799999999999999</v>
      </c>
      <c r="U192">
        <v>0.36699999999999999</v>
      </c>
      <c r="V192">
        <v>0.52800000000000002</v>
      </c>
      <c r="W192">
        <v>52.5</v>
      </c>
      <c r="X192">
        <v>61.8</v>
      </c>
      <c r="Y192">
        <v>8.3000000000000007</v>
      </c>
      <c r="Z192">
        <v>8.6</v>
      </c>
      <c r="AA192">
        <v>0.49199999999999999</v>
      </c>
      <c r="AB192">
        <v>17.100000000000001</v>
      </c>
      <c r="AC192">
        <v>27.5</v>
      </c>
      <c r="AD192">
        <v>0.25600000000000001</v>
      </c>
    </row>
    <row r="193" spans="1:30" x14ac:dyDescent="0.25">
      <c r="A193">
        <v>100</v>
      </c>
      <c r="B193" t="s">
        <v>230</v>
      </c>
      <c r="C193">
        <v>32</v>
      </c>
      <c r="D193">
        <v>23</v>
      </c>
      <c r="E193">
        <v>9</v>
      </c>
      <c r="F193">
        <v>0.71899999999999997</v>
      </c>
      <c r="G193">
        <v>9.02</v>
      </c>
      <c r="H193">
        <v>0.69</v>
      </c>
      <c r="I193">
        <v>13</v>
      </c>
      <c r="J193">
        <v>5</v>
      </c>
      <c r="K193">
        <v>13</v>
      </c>
      <c r="L193">
        <v>4</v>
      </c>
      <c r="M193">
        <v>7</v>
      </c>
      <c r="N193">
        <v>3</v>
      </c>
      <c r="O193">
        <v>2448</v>
      </c>
      <c r="P193">
        <v>2162</v>
      </c>
      <c r="R193">
        <v>69.599999999999994</v>
      </c>
      <c r="S193">
        <v>96.7</v>
      </c>
      <c r="T193">
        <v>0.34499999999999997</v>
      </c>
      <c r="U193">
        <v>0.41199999999999998</v>
      </c>
      <c r="V193">
        <v>0.51900000000000002</v>
      </c>
      <c r="W193">
        <v>49</v>
      </c>
      <c r="X193">
        <v>51.9</v>
      </c>
      <c r="Y193">
        <v>8.1</v>
      </c>
      <c r="Z193">
        <v>10.6</v>
      </c>
      <c r="AA193">
        <v>0.48199999999999998</v>
      </c>
      <c r="AB193">
        <v>17.399999999999999</v>
      </c>
      <c r="AC193">
        <v>25.5</v>
      </c>
      <c r="AD193">
        <v>0.24399999999999999</v>
      </c>
    </row>
    <row r="194" spans="1:30" x14ac:dyDescent="0.25">
      <c r="C194" t="s">
        <v>109</v>
      </c>
      <c r="I194" t="s">
        <v>110</v>
      </c>
      <c r="K194" t="s">
        <v>2</v>
      </c>
      <c r="M194" t="s">
        <v>3</v>
      </c>
      <c r="O194" t="s">
        <v>111</v>
      </c>
      <c r="R194" t="s">
        <v>575</v>
      </c>
    </row>
    <row r="195" spans="1:30" x14ac:dyDescent="0.25">
      <c r="A195" t="s">
        <v>55</v>
      </c>
      <c r="B195" t="s">
        <v>113</v>
      </c>
      <c r="C195" t="s">
        <v>51</v>
      </c>
      <c r="D195" t="s">
        <v>1</v>
      </c>
      <c r="E195" t="s">
        <v>0</v>
      </c>
      <c r="F195" t="s">
        <v>114</v>
      </c>
      <c r="G195" t="s">
        <v>70</v>
      </c>
      <c r="H195" t="s">
        <v>115</v>
      </c>
      <c r="I195" t="s">
        <v>1</v>
      </c>
      <c r="J195" t="s">
        <v>0</v>
      </c>
      <c r="K195" t="s">
        <v>1</v>
      </c>
      <c r="L195" t="s">
        <v>0</v>
      </c>
      <c r="M195" t="s">
        <v>1</v>
      </c>
      <c r="N195" t="s">
        <v>0</v>
      </c>
      <c r="O195" t="s">
        <v>116</v>
      </c>
      <c r="P195" t="s">
        <v>117</v>
      </c>
      <c r="R195" t="s">
        <v>84</v>
      </c>
      <c r="S195" t="s">
        <v>66</v>
      </c>
      <c r="T195" t="s">
        <v>59</v>
      </c>
      <c r="U195" t="s">
        <v>58</v>
      </c>
      <c r="V195" t="s">
        <v>57</v>
      </c>
      <c r="W195" t="s">
        <v>61</v>
      </c>
      <c r="X195" t="s">
        <v>62</v>
      </c>
      <c r="Y195" t="s">
        <v>63</v>
      </c>
      <c r="Z195" t="s">
        <v>64</v>
      </c>
      <c r="AA195" t="s">
        <v>495</v>
      </c>
      <c r="AB195" t="s">
        <v>65</v>
      </c>
      <c r="AC195" t="s">
        <v>60</v>
      </c>
      <c r="AD195" t="s">
        <v>496</v>
      </c>
    </row>
    <row r="196" spans="1:30" x14ac:dyDescent="0.25">
      <c r="A196">
        <v>101</v>
      </c>
      <c r="B196" t="s">
        <v>231</v>
      </c>
      <c r="C196">
        <v>33</v>
      </c>
      <c r="D196">
        <v>25</v>
      </c>
      <c r="E196">
        <v>8</v>
      </c>
      <c r="F196">
        <v>0.75800000000000001</v>
      </c>
      <c r="G196">
        <v>7.49</v>
      </c>
      <c r="H196">
        <v>-1.48</v>
      </c>
      <c r="I196">
        <v>13</v>
      </c>
      <c r="J196">
        <v>5</v>
      </c>
      <c r="K196">
        <v>13</v>
      </c>
      <c r="L196">
        <v>3</v>
      </c>
      <c r="M196">
        <v>11</v>
      </c>
      <c r="N196">
        <v>4</v>
      </c>
      <c r="O196">
        <v>2562</v>
      </c>
      <c r="P196">
        <v>2182</v>
      </c>
      <c r="R196">
        <v>68.3</v>
      </c>
      <c r="S196">
        <v>95.4</v>
      </c>
      <c r="T196">
        <v>0.23400000000000001</v>
      </c>
      <c r="U196">
        <v>0.38400000000000001</v>
      </c>
      <c r="V196">
        <v>0.503</v>
      </c>
      <c r="W196">
        <v>49.2</v>
      </c>
      <c r="X196">
        <v>46.6</v>
      </c>
      <c r="Y196">
        <v>10.3</v>
      </c>
      <c r="Z196">
        <v>10.7</v>
      </c>
      <c r="AA196">
        <v>0.48</v>
      </c>
      <c r="AB196">
        <v>17.899999999999999</v>
      </c>
      <c r="AC196">
        <v>29.4</v>
      </c>
      <c r="AD196">
        <v>0.158</v>
      </c>
    </row>
    <row r="197" spans="1:30" x14ac:dyDescent="0.25">
      <c r="A197">
        <v>102</v>
      </c>
      <c r="B197" t="s">
        <v>643</v>
      </c>
      <c r="C197">
        <v>35</v>
      </c>
      <c r="D197">
        <v>23</v>
      </c>
      <c r="E197">
        <v>12</v>
      </c>
      <c r="F197">
        <v>0.65700000000000003</v>
      </c>
      <c r="G197">
        <v>-2.61</v>
      </c>
      <c r="H197">
        <v>-4.42</v>
      </c>
      <c r="I197">
        <v>11</v>
      </c>
      <c r="J197">
        <v>6</v>
      </c>
      <c r="K197">
        <v>13</v>
      </c>
      <c r="L197">
        <v>0</v>
      </c>
      <c r="M197">
        <v>8</v>
      </c>
      <c r="N197">
        <v>9</v>
      </c>
      <c r="O197">
        <v>2718</v>
      </c>
      <c r="P197">
        <v>2468</v>
      </c>
      <c r="R197">
        <v>68.5</v>
      </c>
      <c r="S197">
        <v>100.7</v>
      </c>
      <c r="T197">
        <v>0.27600000000000002</v>
      </c>
      <c r="U197">
        <v>0.45300000000000001</v>
      </c>
      <c r="V197">
        <v>0.51900000000000002</v>
      </c>
      <c r="W197">
        <v>50.8</v>
      </c>
      <c r="X197">
        <v>54</v>
      </c>
      <c r="Y197">
        <v>8.4</v>
      </c>
      <c r="Z197">
        <v>8.1999999999999993</v>
      </c>
      <c r="AA197">
        <v>0.48799999999999999</v>
      </c>
      <c r="AB197">
        <v>16.5</v>
      </c>
      <c r="AC197">
        <v>30</v>
      </c>
      <c r="AD197">
        <v>0.19800000000000001</v>
      </c>
    </row>
    <row r="198" spans="1:30" x14ac:dyDescent="0.25">
      <c r="A198">
        <v>103</v>
      </c>
      <c r="B198" t="s">
        <v>233</v>
      </c>
      <c r="C198">
        <v>33</v>
      </c>
      <c r="D198">
        <v>18</v>
      </c>
      <c r="E198">
        <v>15</v>
      </c>
      <c r="F198">
        <v>0.54500000000000004</v>
      </c>
      <c r="G198">
        <v>0.85</v>
      </c>
      <c r="H198">
        <v>0.09</v>
      </c>
      <c r="I198">
        <v>11</v>
      </c>
      <c r="J198">
        <v>7</v>
      </c>
      <c r="K198">
        <v>11</v>
      </c>
      <c r="L198">
        <v>6</v>
      </c>
      <c r="M198">
        <v>6</v>
      </c>
      <c r="N198">
        <v>6</v>
      </c>
      <c r="O198">
        <v>2314</v>
      </c>
      <c r="P198">
        <v>2289</v>
      </c>
      <c r="R198">
        <v>68.099999999999994</v>
      </c>
      <c r="S198">
        <v>101.1</v>
      </c>
      <c r="T198">
        <v>0.30599999999999999</v>
      </c>
      <c r="U198">
        <v>0.39100000000000001</v>
      </c>
      <c r="V198">
        <v>0.52800000000000002</v>
      </c>
      <c r="W198">
        <v>48.7</v>
      </c>
      <c r="X198">
        <v>49.8</v>
      </c>
      <c r="Y198">
        <v>9.9</v>
      </c>
      <c r="Z198">
        <v>10.8</v>
      </c>
      <c r="AA198">
        <v>0.502</v>
      </c>
      <c r="AB198">
        <v>16</v>
      </c>
      <c r="AC198">
        <v>27.1</v>
      </c>
      <c r="AD198">
        <v>0.20499999999999999</v>
      </c>
    </row>
    <row r="199" spans="1:30" x14ac:dyDescent="0.25">
      <c r="A199">
        <v>104</v>
      </c>
      <c r="B199" t="s">
        <v>234</v>
      </c>
      <c r="C199">
        <v>33</v>
      </c>
      <c r="D199">
        <v>9</v>
      </c>
      <c r="E199">
        <v>24</v>
      </c>
      <c r="F199">
        <v>0.27300000000000002</v>
      </c>
      <c r="G199">
        <v>-6.63</v>
      </c>
      <c r="H199">
        <v>1.22</v>
      </c>
      <c r="I199">
        <v>4</v>
      </c>
      <c r="J199">
        <v>14</v>
      </c>
      <c r="K199">
        <v>6</v>
      </c>
      <c r="L199">
        <v>11</v>
      </c>
      <c r="M199">
        <v>2</v>
      </c>
      <c r="N199">
        <v>10</v>
      </c>
      <c r="O199">
        <v>2097</v>
      </c>
      <c r="P199">
        <v>2356</v>
      </c>
      <c r="R199">
        <v>67.5</v>
      </c>
      <c r="S199">
        <v>104.2</v>
      </c>
      <c r="T199">
        <v>0.30199999999999999</v>
      </c>
      <c r="U199">
        <v>0.40200000000000002</v>
      </c>
      <c r="V199">
        <v>0.53500000000000003</v>
      </c>
      <c r="W199">
        <v>52.6</v>
      </c>
      <c r="X199">
        <v>54.7</v>
      </c>
      <c r="Y199">
        <v>9.9</v>
      </c>
      <c r="Z199">
        <v>9.1</v>
      </c>
      <c r="AA199">
        <v>0.51200000000000001</v>
      </c>
      <c r="AB199">
        <v>15</v>
      </c>
      <c r="AC199">
        <v>28.4</v>
      </c>
      <c r="AD199">
        <v>0.19900000000000001</v>
      </c>
    </row>
    <row r="200" spans="1:30" x14ac:dyDescent="0.25">
      <c r="A200">
        <v>105</v>
      </c>
      <c r="B200" t="s">
        <v>235</v>
      </c>
      <c r="C200">
        <v>33</v>
      </c>
      <c r="D200">
        <v>19</v>
      </c>
      <c r="E200">
        <v>14</v>
      </c>
      <c r="F200">
        <v>0.57599999999999996</v>
      </c>
      <c r="G200">
        <v>6.86</v>
      </c>
      <c r="H200">
        <v>5.37</v>
      </c>
      <c r="I200">
        <v>9</v>
      </c>
      <c r="J200">
        <v>9</v>
      </c>
      <c r="K200">
        <v>13</v>
      </c>
      <c r="L200">
        <v>6</v>
      </c>
      <c r="M200">
        <v>5</v>
      </c>
      <c r="N200">
        <v>6</v>
      </c>
      <c r="O200">
        <v>2625</v>
      </c>
      <c r="P200">
        <v>2576</v>
      </c>
      <c r="R200">
        <v>73.2</v>
      </c>
      <c r="S200">
        <v>103.8</v>
      </c>
      <c r="T200">
        <v>0.30299999999999999</v>
      </c>
      <c r="U200">
        <v>0.40600000000000003</v>
      </c>
      <c r="V200">
        <v>0.53300000000000003</v>
      </c>
      <c r="W200">
        <v>48</v>
      </c>
      <c r="X200">
        <v>54.1</v>
      </c>
      <c r="Y200">
        <v>10.199999999999999</v>
      </c>
      <c r="Z200">
        <v>9.1</v>
      </c>
      <c r="AA200">
        <v>0.501</v>
      </c>
      <c r="AB200">
        <v>14.3</v>
      </c>
      <c r="AC200">
        <v>26</v>
      </c>
      <c r="AD200">
        <v>0.217</v>
      </c>
    </row>
    <row r="201" spans="1:30" x14ac:dyDescent="0.25">
      <c r="A201">
        <v>106</v>
      </c>
      <c r="B201" t="s">
        <v>236</v>
      </c>
      <c r="C201">
        <v>33</v>
      </c>
      <c r="D201">
        <v>21</v>
      </c>
      <c r="E201">
        <v>12</v>
      </c>
      <c r="F201">
        <v>0.63600000000000001</v>
      </c>
      <c r="G201">
        <v>3.75</v>
      </c>
      <c r="H201">
        <v>0.14000000000000001</v>
      </c>
      <c r="I201">
        <v>12</v>
      </c>
      <c r="J201">
        <v>6</v>
      </c>
      <c r="K201">
        <v>10</v>
      </c>
      <c r="L201">
        <v>4</v>
      </c>
      <c r="M201">
        <v>7</v>
      </c>
      <c r="N201">
        <v>7</v>
      </c>
      <c r="O201">
        <v>2726</v>
      </c>
      <c r="P201">
        <v>2489</v>
      </c>
      <c r="R201">
        <v>75.3</v>
      </c>
      <c r="S201">
        <v>99.4</v>
      </c>
      <c r="T201">
        <v>0.30299999999999999</v>
      </c>
      <c r="U201">
        <v>0.38200000000000001</v>
      </c>
      <c r="V201">
        <v>0.53600000000000003</v>
      </c>
      <c r="W201">
        <v>49.3</v>
      </c>
      <c r="X201">
        <v>48.2</v>
      </c>
      <c r="Y201">
        <v>7.4</v>
      </c>
      <c r="Z201">
        <v>7.5</v>
      </c>
      <c r="AA201">
        <v>0.50600000000000001</v>
      </c>
      <c r="AB201">
        <v>18.3</v>
      </c>
      <c r="AC201">
        <v>27.8</v>
      </c>
      <c r="AD201">
        <v>0.214</v>
      </c>
    </row>
    <row r="202" spans="1:30" x14ac:dyDescent="0.25">
      <c r="A202">
        <v>107</v>
      </c>
      <c r="B202" t="s">
        <v>644</v>
      </c>
      <c r="C202">
        <v>34</v>
      </c>
      <c r="D202">
        <v>24</v>
      </c>
      <c r="E202">
        <v>10</v>
      </c>
      <c r="F202">
        <v>0.70599999999999996</v>
      </c>
      <c r="G202">
        <v>2.4500000000000002</v>
      </c>
      <c r="H202">
        <v>0.66</v>
      </c>
      <c r="I202">
        <v>13</v>
      </c>
      <c r="J202">
        <v>5</v>
      </c>
      <c r="K202">
        <v>13</v>
      </c>
      <c r="L202">
        <v>1</v>
      </c>
      <c r="M202">
        <v>7</v>
      </c>
      <c r="N202">
        <v>7</v>
      </c>
      <c r="O202">
        <v>2598</v>
      </c>
      <c r="P202">
        <v>2491</v>
      </c>
      <c r="R202">
        <v>71.3</v>
      </c>
      <c r="S202">
        <v>102.7</v>
      </c>
      <c r="T202">
        <v>0.308</v>
      </c>
      <c r="U202">
        <v>0.45100000000000001</v>
      </c>
      <c r="V202">
        <v>0.53</v>
      </c>
      <c r="W202">
        <v>54.6</v>
      </c>
      <c r="X202">
        <v>58.7</v>
      </c>
      <c r="Y202">
        <v>7</v>
      </c>
      <c r="Z202">
        <v>9.6999999999999993</v>
      </c>
      <c r="AA202">
        <v>0.499</v>
      </c>
      <c r="AB202">
        <v>17.899999999999999</v>
      </c>
      <c r="AC202">
        <v>33.799999999999997</v>
      </c>
      <c r="AD202">
        <v>0.216</v>
      </c>
    </row>
    <row r="203" spans="1:30" x14ac:dyDescent="0.25">
      <c r="A203">
        <v>108</v>
      </c>
      <c r="B203" t="s">
        <v>238</v>
      </c>
      <c r="C203">
        <v>32</v>
      </c>
      <c r="D203">
        <v>14</v>
      </c>
      <c r="E203">
        <v>18</v>
      </c>
      <c r="F203">
        <v>0.438</v>
      </c>
      <c r="G203">
        <v>6.95</v>
      </c>
      <c r="H203">
        <v>8.17</v>
      </c>
      <c r="I203">
        <v>6</v>
      </c>
      <c r="J203">
        <v>12</v>
      </c>
      <c r="K203">
        <v>11</v>
      </c>
      <c r="L203">
        <v>7</v>
      </c>
      <c r="M203">
        <v>3</v>
      </c>
      <c r="N203">
        <v>9</v>
      </c>
      <c r="O203">
        <v>2091</v>
      </c>
      <c r="P203">
        <v>2130</v>
      </c>
      <c r="R203">
        <v>68.099999999999994</v>
      </c>
      <c r="S203">
        <v>97.3</v>
      </c>
      <c r="T203">
        <v>0.34799999999999998</v>
      </c>
      <c r="U203">
        <v>0.377</v>
      </c>
      <c r="V203">
        <v>0.495</v>
      </c>
      <c r="W203">
        <v>51.7</v>
      </c>
      <c r="X203">
        <v>61.1</v>
      </c>
      <c r="Y203">
        <v>10.3</v>
      </c>
      <c r="Z203">
        <v>9.5</v>
      </c>
      <c r="AA203">
        <v>0.45700000000000002</v>
      </c>
      <c r="AB203">
        <v>16</v>
      </c>
      <c r="AC203">
        <v>31.6</v>
      </c>
      <c r="AD203">
        <v>0.24</v>
      </c>
    </row>
    <row r="204" spans="1:30" x14ac:dyDescent="0.25">
      <c r="A204">
        <v>109</v>
      </c>
      <c r="B204" t="s">
        <v>239</v>
      </c>
      <c r="C204">
        <v>32</v>
      </c>
      <c r="D204">
        <v>11</v>
      </c>
      <c r="E204">
        <v>21</v>
      </c>
      <c r="F204">
        <v>0.34399999999999997</v>
      </c>
      <c r="G204">
        <v>5.29</v>
      </c>
      <c r="H204">
        <v>8.11</v>
      </c>
      <c r="I204">
        <v>2</v>
      </c>
      <c r="J204">
        <v>16</v>
      </c>
      <c r="K204">
        <v>8</v>
      </c>
      <c r="L204">
        <v>9</v>
      </c>
      <c r="M204">
        <v>2</v>
      </c>
      <c r="N204">
        <v>9</v>
      </c>
      <c r="O204">
        <v>2274</v>
      </c>
      <c r="P204">
        <v>2364</v>
      </c>
      <c r="R204">
        <v>70.400000000000006</v>
      </c>
      <c r="S204">
        <v>104.9</v>
      </c>
      <c r="T204">
        <v>0.3</v>
      </c>
      <c r="U204">
        <v>0.35799999999999998</v>
      </c>
      <c r="V204">
        <v>0.51700000000000002</v>
      </c>
      <c r="W204">
        <v>47.9</v>
      </c>
      <c r="X204">
        <v>45.3</v>
      </c>
      <c r="Y204">
        <v>10.7</v>
      </c>
      <c r="Z204">
        <v>9</v>
      </c>
      <c r="AA204">
        <v>0.48499999999999999</v>
      </c>
      <c r="AB204">
        <v>13.2</v>
      </c>
      <c r="AC204">
        <v>31</v>
      </c>
      <c r="AD204">
        <v>0.21</v>
      </c>
    </row>
    <row r="205" spans="1:30" x14ac:dyDescent="0.25">
      <c r="A205">
        <v>110</v>
      </c>
      <c r="B205" t="s">
        <v>645</v>
      </c>
      <c r="C205">
        <v>37</v>
      </c>
      <c r="D205">
        <v>33</v>
      </c>
      <c r="E205">
        <v>4</v>
      </c>
      <c r="F205">
        <v>0.89200000000000002</v>
      </c>
      <c r="G205">
        <v>27.8</v>
      </c>
      <c r="H205">
        <v>5.0199999999999996</v>
      </c>
      <c r="I205">
        <v>16</v>
      </c>
      <c r="J205">
        <v>0</v>
      </c>
      <c r="K205">
        <v>17</v>
      </c>
      <c r="L205">
        <v>0</v>
      </c>
      <c r="M205">
        <v>9</v>
      </c>
      <c r="N205">
        <v>1</v>
      </c>
      <c r="O205">
        <v>3243</v>
      </c>
      <c r="P205">
        <v>2400</v>
      </c>
      <c r="R205">
        <v>71.7</v>
      </c>
      <c r="S205">
        <v>90.4</v>
      </c>
      <c r="T205">
        <v>0.25900000000000001</v>
      </c>
      <c r="U205">
        <v>0.34899999999999998</v>
      </c>
      <c r="V205">
        <v>0.47399999999999998</v>
      </c>
      <c r="W205">
        <v>45.3</v>
      </c>
      <c r="X205">
        <v>41.4</v>
      </c>
      <c r="Y205">
        <v>7.6</v>
      </c>
      <c r="Z205">
        <v>5.8</v>
      </c>
      <c r="AA205">
        <v>0.442</v>
      </c>
      <c r="AB205">
        <v>16.5</v>
      </c>
      <c r="AC205">
        <v>26</v>
      </c>
      <c r="AD205">
        <v>0.18</v>
      </c>
    </row>
    <row r="206" spans="1:30" x14ac:dyDescent="0.25">
      <c r="A206">
        <v>111</v>
      </c>
      <c r="B206" t="s">
        <v>241</v>
      </c>
      <c r="C206">
        <v>34</v>
      </c>
      <c r="D206">
        <v>17</v>
      </c>
      <c r="E206">
        <v>17</v>
      </c>
      <c r="F206">
        <v>0.5</v>
      </c>
      <c r="G206">
        <v>-9.73</v>
      </c>
      <c r="H206">
        <v>-9.34</v>
      </c>
      <c r="I206">
        <v>10</v>
      </c>
      <c r="J206">
        <v>8</v>
      </c>
      <c r="K206">
        <v>11</v>
      </c>
      <c r="L206">
        <v>3</v>
      </c>
      <c r="M206">
        <v>6</v>
      </c>
      <c r="N206">
        <v>12</v>
      </c>
      <c r="O206">
        <v>2426</v>
      </c>
      <c r="P206">
        <v>2336</v>
      </c>
      <c r="R206">
        <v>71.5</v>
      </c>
      <c r="S206">
        <v>95.4</v>
      </c>
      <c r="T206">
        <v>0.40899999999999997</v>
      </c>
      <c r="U206">
        <v>0.36099999999999999</v>
      </c>
      <c r="V206">
        <v>0.48799999999999999</v>
      </c>
      <c r="W206">
        <v>49.2</v>
      </c>
      <c r="X206">
        <v>51.8</v>
      </c>
      <c r="Y206">
        <v>9.6</v>
      </c>
      <c r="Z206">
        <v>8.6</v>
      </c>
      <c r="AA206">
        <v>0.44400000000000001</v>
      </c>
      <c r="AB206">
        <v>15.6</v>
      </c>
      <c r="AC206">
        <v>28.2</v>
      </c>
      <c r="AD206">
        <v>0.27800000000000002</v>
      </c>
    </row>
    <row r="207" spans="1:30" x14ac:dyDescent="0.25">
      <c r="A207">
        <v>112</v>
      </c>
      <c r="B207" t="s">
        <v>242</v>
      </c>
      <c r="C207">
        <v>34</v>
      </c>
      <c r="D207">
        <v>20</v>
      </c>
      <c r="E207">
        <v>14</v>
      </c>
      <c r="F207">
        <v>0.58799999999999997</v>
      </c>
      <c r="G207">
        <v>3.85</v>
      </c>
      <c r="H207">
        <v>-1.48</v>
      </c>
      <c r="I207">
        <v>10</v>
      </c>
      <c r="J207">
        <v>6</v>
      </c>
      <c r="K207">
        <v>12</v>
      </c>
      <c r="L207">
        <v>2</v>
      </c>
      <c r="M207">
        <v>5</v>
      </c>
      <c r="N207">
        <v>8</v>
      </c>
      <c r="O207">
        <v>2560</v>
      </c>
      <c r="P207">
        <v>2353</v>
      </c>
      <c r="R207">
        <v>69.599999999999994</v>
      </c>
      <c r="S207">
        <v>98.7</v>
      </c>
      <c r="T207">
        <v>0.3</v>
      </c>
      <c r="U207">
        <v>0.35499999999999998</v>
      </c>
      <c r="V207">
        <v>0.53</v>
      </c>
      <c r="W207">
        <v>48.2</v>
      </c>
      <c r="X207">
        <v>43.4</v>
      </c>
      <c r="Y207">
        <v>7.8</v>
      </c>
      <c r="Z207">
        <v>8.1999999999999993</v>
      </c>
      <c r="AA207">
        <v>0.498</v>
      </c>
      <c r="AB207">
        <v>17.3</v>
      </c>
      <c r="AC207">
        <v>25.3</v>
      </c>
      <c r="AD207">
        <v>0.215</v>
      </c>
    </row>
    <row r="208" spans="1:30" x14ac:dyDescent="0.25">
      <c r="A208">
        <v>113</v>
      </c>
      <c r="B208" t="s">
        <v>243</v>
      </c>
      <c r="C208">
        <v>36</v>
      </c>
      <c r="D208">
        <v>20</v>
      </c>
      <c r="E208">
        <v>16</v>
      </c>
      <c r="F208">
        <v>0.55600000000000005</v>
      </c>
      <c r="G208">
        <v>-1.52</v>
      </c>
      <c r="H208">
        <v>-0.08</v>
      </c>
      <c r="I208">
        <v>10</v>
      </c>
      <c r="J208">
        <v>8</v>
      </c>
      <c r="K208">
        <v>14</v>
      </c>
      <c r="L208">
        <v>3</v>
      </c>
      <c r="M208">
        <v>5</v>
      </c>
      <c r="N208">
        <v>12</v>
      </c>
      <c r="O208">
        <v>2933</v>
      </c>
      <c r="P208">
        <v>2860</v>
      </c>
      <c r="R208">
        <v>76.400000000000006</v>
      </c>
      <c r="S208">
        <v>103.3</v>
      </c>
      <c r="T208">
        <v>0.318</v>
      </c>
      <c r="U208">
        <v>0.40300000000000002</v>
      </c>
      <c r="V208">
        <v>0.54400000000000004</v>
      </c>
      <c r="W208">
        <v>51.9</v>
      </c>
      <c r="X208">
        <v>49.7</v>
      </c>
      <c r="Y208">
        <v>8.9</v>
      </c>
      <c r="Z208">
        <v>6.9</v>
      </c>
      <c r="AA208">
        <v>0.51300000000000001</v>
      </c>
      <c r="AB208">
        <v>17.3</v>
      </c>
      <c r="AC208">
        <v>29.4</v>
      </c>
      <c r="AD208">
        <v>0.22700000000000001</v>
      </c>
    </row>
    <row r="209" spans="1:30" x14ac:dyDescent="0.25">
      <c r="A209">
        <v>114</v>
      </c>
      <c r="B209" t="s">
        <v>244</v>
      </c>
      <c r="C209">
        <v>34</v>
      </c>
      <c r="D209">
        <v>18</v>
      </c>
      <c r="E209">
        <v>16</v>
      </c>
      <c r="F209">
        <v>0.52900000000000003</v>
      </c>
      <c r="G209">
        <v>-3.35</v>
      </c>
      <c r="H209">
        <v>-5.18</v>
      </c>
      <c r="I209">
        <v>9</v>
      </c>
      <c r="J209">
        <v>7</v>
      </c>
      <c r="K209">
        <v>12</v>
      </c>
      <c r="L209">
        <v>3</v>
      </c>
      <c r="M209">
        <v>6</v>
      </c>
      <c r="N209">
        <v>11</v>
      </c>
      <c r="O209">
        <v>2769</v>
      </c>
      <c r="P209">
        <v>2589</v>
      </c>
      <c r="R209">
        <v>73.2</v>
      </c>
      <c r="S209">
        <v>101.8</v>
      </c>
      <c r="T209">
        <v>0.34</v>
      </c>
      <c r="U209">
        <v>0.39300000000000002</v>
      </c>
      <c r="V209">
        <v>0.52700000000000002</v>
      </c>
      <c r="W209">
        <v>49.2</v>
      </c>
      <c r="X209">
        <v>52.7</v>
      </c>
      <c r="Y209">
        <v>6.6</v>
      </c>
      <c r="Z209">
        <v>8.8000000000000007</v>
      </c>
      <c r="AA209">
        <v>0.49</v>
      </c>
      <c r="AB209">
        <v>14.8</v>
      </c>
      <c r="AC209">
        <v>26.5</v>
      </c>
      <c r="AD209">
        <v>0.24299999999999999</v>
      </c>
    </row>
    <row r="210" spans="1:30" x14ac:dyDescent="0.25">
      <c r="A210">
        <v>115</v>
      </c>
      <c r="B210" t="s">
        <v>245</v>
      </c>
      <c r="C210">
        <v>33</v>
      </c>
      <c r="D210">
        <v>18</v>
      </c>
      <c r="E210">
        <v>15</v>
      </c>
      <c r="F210">
        <v>0.54500000000000004</v>
      </c>
      <c r="G210">
        <v>-3.92</v>
      </c>
      <c r="H210">
        <v>-4.8600000000000003</v>
      </c>
      <c r="I210">
        <v>10</v>
      </c>
      <c r="J210">
        <v>6</v>
      </c>
      <c r="K210">
        <v>10</v>
      </c>
      <c r="L210">
        <v>4</v>
      </c>
      <c r="M210">
        <v>8</v>
      </c>
      <c r="N210">
        <v>9</v>
      </c>
      <c r="O210">
        <v>2477</v>
      </c>
      <c r="P210">
        <v>2407</v>
      </c>
      <c r="R210">
        <v>68</v>
      </c>
      <c r="S210">
        <v>105.3</v>
      </c>
      <c r="T210">
        <v>0.30099999999999999</v>
      </c>
      <c r="U210">
        <v>0.39900000000000002</v>
      </c>
      <c r="V210">
        <v>0.55100000000000005</v>
      </c>
      <c r="W210">
        <v>52.6</v>
      </c>
      <c r="X210">
        <v>50.4</v>
      </c>
      <c r="Y210">
        <v>8.5</v>
      </c>
      <c r="Z210">
        <v>11.3</v>
      </c>
      <c r="AA210">
        <v>0.52</v>
      </c>
      <c r="AB210">
        <v>17</v>
      </c>
      <c r="AC210">
        <v>30.8</v>
      </c>
      <c r="AD210">
        <v>0.219</v>
      </c>
    </row>
    <row r="211" spans="1:30" x14ac:dyDescent="0.25">
      <c r="A211">
        <v>116</v>
      </c>
      <c r="B211" t="s">
        <v>246</v>
      </c>
      <c r="C211">
        <v>31</v>
      </c>
      <c r="D211">
        <v>19</v>
      </c>
      <c r="E211">
        <v>12</v>
      </c>
      <c r="F211">
        <v>0.61299999999999999</v>
      </c>
      <c r="G211">
        <v>1.88</v>
      </c>
      <c r="H211">
        <v>0.68</v>
      </c>
      <c r="I211">
        <v>10</v>
      </c>
      <c r="J211">
        <v>4</v>
      </c>
      <c r="K211">
        <v>9</v>
      </c>
      <c r="L211">
        <v>2</v>
      </c>
      <c r="M211">
        <v>8</v>
      </c>
      <c r="N211">
        <v>9</v>
      </c>
      <c r="O211">
        <v>2222</v>
      </c>
      <c r="P211">
        <v>2174</v>
      </c>
      <c r="R211">
        <v>68.5</v>
      </c>
      <c r="S211">
        <v>100.4</v>
      </c>
      <c r="T211">
        <v>0.33700000000000002</v>
      </c>
      <c r="U211">
        <v>0.38100000000000001</v>
      </c>
      <c r="V211">
        <v>0.53400000000000003</v>
      </c>
      <c r="W211">
        <v>46.7</v>
      </c>
      <c r="X211">
        <v>48.8</v>
      </c>
      <c r="Y211">
        <v>10.8</v>
      </c>
      <c r="Z211">
        <v>8.5</v>
      </c>
      <c r="AA211">
        <v>0.5</v>
      </c>
      <c r="AB211">
        <v>15.8</v>
      </c>
      <c r="AC211">
        <v>23.6</v>
      </c>
      <c r="AD211">
        <v>0.23899999999999999</v>
      </c>
    </row>
    <row r="212" spans="1:30" x14ac:dyDescent="0.25">
      <c r="A212">
        <v>117</v>
      </c>
      <c r="B212" t="s">
        <v>247</v>
      </c>
      <c r="C212">
        <v>31</v>
      </c>
      <c r="D212">
        <v>18</v>
      </c>
      <c r="E212">
        <v>13</v>
      </c>
      <c r="F212">
        <v>0.58099999999999996</v>
      </c>
      <c r="G212">
        <v>-1.29</v>
      </c>
      <c r="H212">
        <v>-3.6</v>
      </c>
      <c r="I212">
        <v>9</v>
      </c>
      <c r="J212">
        <v>7</v>
      </c>
      <c r="K212">
        <v>12</v>
      </c>
      <c r="L212">
        <v>5</v>
      </c>
      <c r="M212">
        <v>4</v>
      </c>
      <c r="N212">
        <v>5</v>
      </c>
      <c r="O212">
        <v>2241</v>
      </c>
      <c r="P212">
        <v>2131</v>
      </c>
      <c r="R212">
        <v>67.599999999999994</v>
      </c>
      <c r="S212">
        <v>100.9</v>
      </c>
      <c r="T212">
        <v>0.32500000000000001</v>
      </c>
      <c r="U212">
        <v>0.34599999999999997</v>
      </c>
      <c r="V212">
        <v>0.53400000000000003</v>
      </c>
      <c r="W212">
        <v>48.9</v>
      </c>
      <c r="X212">
        <v>45.5</v>
      </c>
      <c r="Y212">
        <v>8.4</v>
      </c>
      <c r="Z212">
        <v>7.1</v>
      </c>
      <c r="AA212">
        <v>0.50700000000000001</v>
      </c>
      <c r="AB212">
        <v>15.7</v>
      </c>
      <c r="AC212">
        <v>24.3</v>
      </c>
      <c r="AD212">
        <v>0.22</v>
      </c>
    </row>
    <row r="213" spans="1:30" x14ac:dyDescent="0.25">
      <c r="A213">
        <v>118</v>
      </c>
      <c r="B213" t="s">
        <v>248</v>
      </c>
      <c r="C213">
        <v>31</v>
      </c>
      <c r="D213">
        <v>16</v>
      </c>
      <c r="E213">
        <v>15</v>
      </c>
      <c r="F213">
        <v>0.51600000000000001</v>
      </c>
      <c r="G213">
        <v>-5.62</v>
      </c>
      <c r="H213">
        <v>-4.38</v>
      </c>
      <c r="I213">
        <v>9</v>
      </c>
      <c r="J213">
        <v>7</v>
      </c>
      <c r="K213">
        <v>9</v>
      </c>
      <c r="L213">
        <v>4</v>
      </c>
      <c r="M213">
        <v>5</v>
      </c>
      <c r="N213">
        <v>8</v>
      </c>
      <c r="O213">
        <v>2115</v>
      </c>
      <c r="P213">
        <v>2105</v>
      </c>
      <c r="R213">
        <v>65.5</v>
      </c>
      <c r="S213">
        <v>102.5</v>
      </c>
      <c r="T213">
        <v>0.28899999999999998</v>
      </c>
      <c r="U213">
        <v>0.47</v>
      </c>
      <c r="V213">
        <v>0.52800000000000002</v>
      </c>
      <c r="W213">
        <v>45</v>
      </c>
      <c r="X213">
        <v>52.3</v>
      </c>
      <c r="Y213">
        <v>8.5</v>
      </c>
      <c r="Z213">
        <v>10.6</v>
      </c>
      <c r="AA213">
        <v>0.499</v>
      </c>
      <c r="AB213">
        <v>14.5</v>
      </c>
      <c r="AC213">
        <v>24.9</v>
      </c>
      <c r="AD213">
        <v>0.20200000000000001</v>
      </c>
    </row>
    <row r="214" spans="1:30" x14ac:dyDescent="0.25">
      <c r="A214">
        <v>119</v>
      </c>
      <c r="B214" t="s">
        <v>249</v>
      </c>
      <c r="C214">
        <v>35</v>
      </c>
      <c r="D214">
        <v>27</v>
      </c>
      <c r="E214">
        <v>8</v>
      </c>
      <c r="F214">
        <v>0.77100000000000002</v>
      </c>
      <c r="G214">
        <v>4.67</v>
      </c>
      <c r="H214">
        <v>-4.53</v>
      </c>
      <c r="I214">
        <v>15</v>
      </c>
      <c r="J214">
        <v>3</v>
      </c>
      <c r="K214">
        <v>15</v>
      </c>
      <c r="L214">
        <v>1</v>
      </c>
      <c r="M214">
        <v>10</v>
      </c>
      <c r="N214">
        <v>6</v>
      </c>
      <c r="O214">
        <v>2919</v>
      </c>
      <c r="P214">
        <v>2553</v>
      </c>
      <c r="R214">
        <v>68.3</v>
      </c>
      <c r="S214">
        <v>103.9</v>
      </c>
      <c r="T214">
        <v>0.252</v>
      </c>
      <c r="U214">
        <v>0.37</v>
      </c>
      <c r="V214">
        <v>0.54</v>
      </c>
      <c r="W214">
        <v>49.7</v>
      </c>
      <c r="X214">
        <v>53.6</v>
      </c>
      <c r="Y214">
        <v>6.6</v>
      </c>
      <c r="Z214">
        <v>7.3</v>
      </c>
      <c r="AA214">
        <v>0.51600000000000001</v>
      </c>
      <c r="AB214">
        <v>16</v>
      </c>
      <c r="AC214">
        <v>29.2</v>
      </c>
      <c r="AD214">
        <v>0.17599999999999999</v>
      </c>
    </row>
    <row r="215" spans="1:30" x14ac:dyDescent="0.25">
      <c r="A215">
        <v>120</v>
      </c>
      <c r="B215" t="s">
        <v>250</v>
      </c>
      <c r="C215">
        <v>33</v>
      </c>
      <c r="D215">
        <v>16</v>
      </c>
      <c r="E215">
        <v>17</v>
      </c>
      <c r="F215">
        <v>0.48499999999999999</v>
      </c>
      <c r="G215">
        <v>-6.4</v>
      </c>
      <c r="H215">
        <v>-3.98</v>
      </c>
      <c r="I215">
        <v>6</v>
      </c>
      <c r="J215">
        <v>12</v>
      </c>
      <c r="K215">
        <v>8</v>
      </c>
      <c r="L215">
        <v>6</v>
      </c>
      <c r="M215">
        <v>6</v>
      </c>
      <c r="N215">
        <v>11</v>
      </c>
      <c r="O215">
        <v>2216</v>
      </c>
      <c r="P215">
        <v>2296</v>
      </c>
      <c r="R215">
        <v>65</v>
      </c>
      <c r="S215">
        <v>105.8</v>
      </c>
      <c r="T215">
        <v>0.26800000000000002</v>
      </c>
      <c r="U215">
        <v>0.434</v>
      </c>
      <c r="V215">
        <v>0.56399999999999995</v>
      </c>
      <c r="W215">
        <v>56.5</v>
      </c>
      <c r="X215">
        <v>56.1</v>
      </c>
      <c r="Y215">
        <v>8.6999999999999993</v>
      </c>
      <c r="Z215">
        <v>7.9</v>
      </c>
      <c r="AA215">
        <v>0.53800000000000003</v>
      </c>
      <c r="AB215">
        <v>19.100000000000001</v>
      </c>
      <c r="AC215">
        <v>32.700000000000003</v>
      </c>
      <c r="AD215">
        <v>0.19600000000000001</v>
      </c>
    </row>
    <row r="216" spans="1:30" x14ac:dyDescent="0.25">
      <c r="C216" t="s">
        <v>109</v>
      </c>
      <c r="I216" t="s">
        <v>110</v>
      </c>
      <c r="K216" t="s">
        <v>2</v>
      </c>
      <c r="M216" t="s">
        <v>3</v>
      </c>
      <c r="O216" t="s">
        <v>111</v>
      </c>
      <c r="R216" t="s">
        <v>575</v>
      </c>
    </row>
    <row r="217" spans="1:30" x14ac:dyDescent="0.25">
      <c r="A217" t="s">
        <v>55</v>
      </c>
      <c r="B217" t="s">
        <v>113</v>
      </c>
      <c r="C217" t="s">
        <v>51</v>
      </c>
      <c r="D217" t="s">
        <v>1</v>
      </c>
      <c r="E217" t="s">
        <v>0</v>
      </c>
      <c r="F217" t="s">
        <v>114</v>
      </c>
      <c r="G217" t="s">
        <v>70</v>
      </c>
      <c r="H217" t="s">
        <v>115</v>
      </c>
      <c r="I217" t="s">
        <v>1</v>
      </c>
      <c r="J217" t="s">
        <v>0</v>
      </c>
      <c r="K217" t="s">
        <v>1</v>
      </c>
      <c r="L217" t="s">
        <v>0</v>
      </c>
      <c r="M217" t="s">
        <v>1</v>
      </c>
      <c r="N217" t="s">
        <v>0</v>
      </c>
      <c r="O217" t="s">
        <v>116</v>
      </c>
      <c r="P217" t="s">
        <v>117</v>
      </c>
      <c r="R217" t="s">
        <v>84</v>
      </c>
      <c r="S217" t="s">
        <v>66</v>
      </c>
      <c r="T217" t="s">
        <v>59</v>
      </c>
      <c r="U217" t="s">
        <v>58</v>
      </c>
      <c r="V217" t="s">
        <v>57</v>
      </c>
      <c r="W217" t="s">
        <v>61</v>
      </c>
      <c r="X217" t="s">
        <v>62</v>
      </c>
      <c r="Y217" t="s">
        <v>63</v>
      </c>
      <c r="Z217" t="s">
        <v>64</v>
      </c>
      <c r="AA217" t="s">
        <v>495</v>
      </c>
      <c r="AB217" t="s">
        <v>65</v>
      </c>
      <c r="AC217" t="s">
        <v>60</v>
      </c>
      <c r="AD217" t="s">
        <v>496</v>
      </c>
    </row>
    <row r="218" spans="1:30" x14ac:dyDescent="0.25">
      <c r="A218">
        <v>121</v>
      </c>
      <c r="B218" t="s">
        <v>251</v>
      </c>
      <c r="C218">
        <v>30</v>
      </c>
      <c r="D218">
        <v>12</v>
      </c>
      <c r="E218">
        <v>18</v>
      </c>
      <c r="F218">
        <v>0.4</v>
      </c>
      <c r="G218">
        <v>-9.35</v>
      </c>
      <c r="H218">
        <v>-5.53</v>
      </c>
      <c r="I218">
        <v>8</v>
      </c>
      <c r="J218">
        <v>10</v>
      </c>
      <c r="K218">
        <v>9</v>
      </c>
      <c r="L218">
        <v>4</v>
      </c>
      <c r="M218">
        <v>3</v>
      </c>
      <c r="N218">
        <v>13</v>
      </c>
      <c r="O218">
        <v>2465</v>
      </c>
      <c r="P218">
        <v>2484</v>
      </c>
      <c r="R218">
        <v>75</v>
      </c>
      <c r="S218">
        <v>108.1</v>
      </c>
      <c r="T218">
        <v>0.34599999999999997</v>
      </c>
      <c r="U218">
        <v>0.34200000000000003</v>
      </c>
      <c r="V218">
        <v>0.59099999999999997</v>
      </c>
      <c r="W218">
        <v>47.8</v>
      </c>
      <c r="X218">
        <v>53.3</v>
      </c>
      <c r="Y218">
        <v>9.6999999999999993</v>
      </c>
      <c r="Z218">
        <v>9.1999999999999993</v>
      </c>
      <c r="AA218">
        <v>0.56000000000000005</v>
      </c>
      <c r="AB218">
        <v>18.399999999999999</v>
      </c>
      <c r="AC218">
        <v>28.1</v>
      </c>
      <c r="AD218">
        <v>0.25600000000000001</v>
      </c>
    </row>
    <row r="219" spans="1:30" x14ac:dyDescent="0.25">
      <c r="A219">
        <v>122</v>
      </c>
      <c r="B219" t="s">
        <v>646</v>
      </c>
      <c r="C219">
        <v>37</v>
      </c>
      <c r="D219">
        <v>33</v>
      </c>
      <c r="E219">
        <v>4</v>
      </c>
      <c r="F219">
        <v>0.89200000000000002</v>
      </c>
      <c r="G219">
        <v>18.899999999999999</v>
      </c>
      <c r="H219">
        <v>4.6100000000000003</v>
      </c>
      <c r="I219">
        <v>16</v>
      </c>
      <c r="J219">
        <v>2</v>
      </c>
      <c r="K219">
        <v>19</v>
      </c>
      <c r="L219">
        <v>1</v>
      </c>
      <c r="M219">
        <v>10</v>
      </c>
      <c r="N219">
        <v>1</v>
      </c>
      <c r="O219">
        <v>2787</v>
      </c>
      <c r="P219">
        <v>2258</v>
      </c>
      <c r="R219">
        <v>67.3</v>
      </c>
      <c r="S219">
        <v>90.6</v>
      </c>
      <c r="T219">
        <v>0.373</v>
      </c>
      <c r="U219">
        <v>0.41099999999999998</v>
      </c>
      <c r="V219">
        <v>0.47099999999999997</v>
      </c>
      <c r="W219">
        <v>45.1</v>
      </c>
      <c r="X219">
        <v>49.9</v>
      </c>
      <c r="Y219">
        <v>7.8</v>
      </c>
      <c r="Z219">
        <v>6.4</v>
      </c>
      <c r="AA219">
        <v>0.42499999999999999</v>
      </c>
      <c r="AB219">
        <v>15.9</v>
      </c>
      <c r="AC219">
        <v>25.5</v>
      </c>
      <c r="AD219">
        <v>0.25900000000000001</v>
      </c>
    </row>
    <row r="220" spans="1:30" x14ac:dyDescent="0.25">
      <c r="A220">
        <v>123</v>
      </c>
      <c r="B220" t="s">
        <v>252</v>
      </c>
      <c r="C220">
        <v>34</v>
      </c>
      <c r="D220">
        <v>17</v>
      </c>
      <c r="E220">
        <v>17</v>
      </c>
      <c r="F220">
        <v>0.5</v>
      </c>
      <c r="G220">
        <v>-12.28</v>
      </c>
      <c r="H220">
        <v>-9.51</v>
      </c>
      <c r="I220">
        <v>10</v>
      </c>
      <c r="J220">
        <v>6</v>
      </c>
      <c r="K220">
        <v>6</v>
      </c>
      <c r="L220">
        <v>8</v>
      </c>
      <c r="M220">
        <v>9</v>
      </c>
      <c r="N220">
        <v>8</v>
      </c>
      <c r="O220">
        <v>2684</v>
      </c>
      <c r="P220">
        <v>2661</v>
      </c>
      <c r="R220">
        <v>74.8</v>
      </c>
      <c r="S220">
        <v>103.9</v>
      </c>
      <c r="T220">
        <v>0.371</v>
      </c>
      <c r="U220">
        <v>0.38200000000000001</v>
      </c>
      <c r="V220">
        <v>0.54</v>
      </c>
      <c r="W220">
        <v>51.9</v>
      </c>
      <c r="X220">
        <v>53.6</v>
      </c>
      <c r="Y220">
        <v>7.6</v>
      </c>
      <c r="Z220">
        <v>6.2</v>
      </c>
      <c r="AA220">
        <v>0.502</v>
      </c>
      <c r="AB220">
        <v>17.2</v>
      </c>
      <c r="AC220">
        <v>32.5</v>
      </c>
      <c r="AD220">
        <v>0.26800000000000002</v>
      </c>
    </row>
    <row r="221" spans="1:30" x14ac:dyDescent="0.25">
      <c r="A221">
        <v>124</v>
      </c>
      <c r="B221" t="s">
        <v>253</v>
      </c>
      <c r="C221">
        <v>30</v>
      </c>
      <c r="D221">
        <v>11</v>
      </c>
      <c r="E221">
        <v>19</v>
      </c>
      <c r="F221">
        <v>0.36699999999999999</v>
      </c>
      <c r="G221">
        <v>-13.15</v>
      </c>
      <c r="H221">
        <v>-4.79</v>
      </c>
      <c r="I221">
        <v>7</v>
      </c>
      <c r="J221">
        <v>13</v>
      </c>
      <c r="K221">
        <v>6</v>
      </c>
      <c r="L221">
        <v>7</v>
      </c>
      <c r="M221">
        <v>5</v>
      </c>
      <c r="N221">
        <v>11</v>
      </c>
      <c r="O221">
        <v>2198</v>
      </c>
      <c r="P221">
        <v>2369</v>
      </c>
      <c r="R221">
        <v>68.900000000000006</v>
      </c>
      <c r="S221">
        <v>114.6</v>
      </c>
      <c r="T221">
        <v>0.3</v>
      </c>
      <c r="U221">
        <v>0.377</v>
      </c>
      <c r="V221">
        <v>0.57999999999999996</v>
      </c>
      <c r="W221">
        <v>51.4</v>
      </c>
      <c r="X221">
        <v>53.2</v>
      </c>
      <c r="Y221">
        <v>7.5</v>
      </c>
      <c r="Z221">
        <v>7.9</v>
      </c>
      <c r="AA221">
        <v>0.55200000000000005</v>
      </c>
      <c r="AB221">
        <v>13.2</v>
      </c>
      <c r="AC221">
        <v>28.6</v>
      </c>
      <c r="AD221">
        <v>0.222</v>
      </c>
    </row>
    <row r="222" spans="1:30" x14ac:dyDescent="0.25">
      <c r="A222">
        <v>125</v>
      </c>
      <c r="B222" t="s">
        <v>254</v>
      </c>
      <c r="C222">
        <v>32</v>
      </c>
      <c r="D222">
        <v>5</v>
      </c>
      <c r="E222">
        <v>27</v>
      </c>
      <c r="F222">
        <v>0.156</v>
      </c>
      <c r="G222">
        <v>-18.72</v>
      </c>
      <c r="H222">
        <v>-6.17</v>
      </c>
      <c r="I222">
        <v>2</v>
      </c>
      <c r="J222">
        <v>18</v>
      </c>
      <c r="K222">
        <v>4</v>
      </c>
      <c r="L222">
        <v>11</v>
      </c>
      <c r="M222">
        <v>1</v>
      </c>
      <c r="N222">
        <v>13</v>
      </c>
      <c r="O222">
        <v>2174</v>
      </c>
      <c r="P222">
        <v>2460</v>
      </c>
      <c r="R222">
        <v>67.900000000000006</v>
      </c>
      <c r="S222">
        <v>112.7</v>
      </c>
      <c r="T222">
        <v>0.316</v>
      </c>
      <c r="U222">
        <v>0.434</v>
      </c>
      <c r="V222">
        <v>0.55100000000000005</v>
      </c>
      <c r="W222">
        <v>52.3</v>
      </c>
      <c r="X222">
        <v>57.9</v>
      </c>
      <c r="Y222">
        <v>9.3000000000000007</v>
      </c>
      <c r="Z222">
        <v>8.1999999999999993</v>
      </c>
      <c r="AA222">
        <v>0.52300000000000002</v>
      </c>
      <c r="AB222">
        <v>12</v>
      </c>
      <c r="AC222">
        <v>30.4</v>
      </c>
      <c r="AD222">
        <v>0.222</v>
      </c>
    </row>
    <row r="223" spans="1:30" x14ac:dyDescent="0.25">
      <c r="A223">
        <v>126</v>
      </c>
      <c r="B223" t="s">
        <v>255</v>
      </c>
      <c r="C223">
        <v>32</v>
      </c>
      <c r="D223">
        <v>16</v>
      </c>
      <c r="E223">
        <v>16</v>
      </c>
      <c r="F223">
        <v>0.5</v>
      </c>
      <c r="G223">
        <v>-2.98</v>
      </c>
      <c r="H223">
        <v>-1.82</v>
      </c>
      <c r="I223">
        <v>10</v>
      </c>
      <c r="J223">
        <v>8</v>
      </c>
      <c r="K223">
        <v>12</v>
      </c>
      <c r="L223">
        <v>4</v>
      </c>
      <c r="M223">
        <v>4</v>
      </c>
      <c r="N223">
        <v>12</v>
      </c>
      <c r="O223">
        <v>2391</v>
      </c>
      <c r="P223">
        <v>2385</v>
      </c>
      <c r="R223">
        <v>71.5</v>
      </c>
      <c r="S223">
        <v>103</v>
      </c>
      <c r="T223">
        <v>0.41399999999999998</v>
      </c>
      <c r="U223">
        <v>0.378</v>
      </c>
      <c r="V223">
        <v>0.52800000000000002</v>
      </c>
      <c r="W223">
        <v>51.6</v>
      </c>
      <c r="X223">
        <v>53.9</v>
      </c>
      <c r="Y223">
        <v>8.9</v>
      </c>
      <c r="Z223">
        <v>9.1999999999999993</v>
      </c>
      <c r="AA223">
        <v>0.48299999999999998</v>
      </c>
      <c r="AB223">
        <v>15.5</v>
      </c>
      <c r="AC223">
        <v>30.1</v>
      </c>
      <c r="AD223">
        <v>0.29799999999999999</v>
      </c>
    </row>
    <row r="224" spans="1:30" x14ac:dyDescent="0.25">
      <c r="A224">
        <v>127</v>
      </c>
      <c r="B224" t="s">
        <v>256</v>
      </c>
      <c r="C224">
        <v>33</v>
      </c>
      <c r="D224">
        <v>17</v>
      </c>
      <c r="E224">
        <v>16</v>
      </c>
      <c r="F224">
        <v>0.51500000000000001</v>
      </c>
      <c r="G224">
        <v>-2.02</v>
      </c>
      <c r="H224">
        <v>0.28999999999999998</v>
      </c>
      <c r="I224">
        <v>9</v>
      </c>
      <c r="J224">
        <v>9</v>
      </c>
      <c r="K224">
        <v>12</v>
      </c>
      <c r="L224">
        <v>4</v>
      </c>
      <c r="M224">
        <v>2</v>
      </c>
      <c r="N224">
        <v>10</v>
      </c>
      <c r="O224">
        <v>2257</v>
      </c>
      <c r="P224">
        <v>2314</v>
      </c>
      <c r="R224">
        <v>67.900000000000006</v>
      </c>
      <c r="S224">
        <v>102.5</v>
      </c>
      <c r="T224">
        <v>0.32700000000000001</v>
      </c>
      <c r="U224">
        <v>0.40699999999999997</v>
      </c>
      <c r="V224">
        <v>0.54200000000000004</v>
      </c>
      <c r="W224">
        <v>50.5</v>
      </c>
      <c r="X224">
        <v>56.1</v>
      </c>
      <c r="Y224">
        <v>8.5</v>
      </c>
      <c r="Z224">
        <v>7.4</v>
      </c>
      <c r="AA224">
        <v>0.51</v>
      </c>
      <c r="AB224">
        <v>16</v>
      </c>
      <c r="AC224">
        <v>25.5</v>
      </c>
      <c r="AD224">
        <v>0.23200000000000001</v>
      </c>
    </row>
    <row r="225" spans="1:30" x14ac:dyDescent="0.25">
      <c r="A225">
        <v>128</v>
      </c>
      <c r="B225" t="s">
        <v>257</v>
      </c>
      <c r="C225">
        <v>33</v>
      </c>
      <c r="D225">
        <v>12</v>
      </c>
      <c r="E225">
        <v>21</v>
      </c>
      <c r="F225">
        <v>0.36399999999999999</v>
      </c>
      <c r="G225">
        <v>9.02</v>
      </c>
      <c r="H225">
        <v>11.59</v>
      </c>
      <c r="I225">
        <v>7</v>
      </c>
      <c r="J225">
        <v>13</v>
      </c>
      <c r="K225">
        <v>9</v>
      </c>
      <c r="L225">
        <v>6</v>
      </c>
      <c r="M225">
        <v>1</v>
      </c>
      <c r="N225">
        <v>9</v>
      </c>
      <c r="O225">
        <v>2398</v>
      </c>
      <c r="P225">
        <v>2483</v>
      </c>
      <c r="R225">
        <v>71</v>
      </c>
      <c r="S225">
        <v>104.8</v>
      </c>
      <c r="T225">
        <v>0.42399999999999999</v>
      </c>
      <c r="U225">
        <v>0.35399999999999998</v>
      </c>
      <c r="V225">
        <v>0.56399999999999995</v>
      </c>
      <c r="W225">
        <v>52.5</v>
      </c>
      <c r="X225">
        <v>53.1</v>
      </c>
      <c r="Y225">
        <v>8.1</v>
      </c>
      <c r="Z225">
        <v>9.6999999999999993</v>
      </c>
      <c r="AA225">
        <v>0.52200000000000002</v>
      </c>
      <c r="AB225">
        <v>19</v>
      </c>
      <c r="AC225">
        <v>31.9</v>
      </c>
      <c r="AD225">
        <v>0.312</v>
      </c>
    </row>
    <row r="226" spans="1:30" x14ac:dyDescent="0.25">
      <c r="A226">
        <v>129</v>
      </c>
      <c r="B226" t="s">
        <v>258</v>
      </c>
      <c r="C226">
        <v>31</v>
      </c>
      <c r="D226">
        <v>6</v>
      </c>
      <c r="E226">
        <v>25</v>
      </c>
      <c r="F226">
        <v>0.19400000000000001</v>
      </c>
      <c r="G226">
        <v>-18.91</v>
      </c>
      <c r="H226">
        <v>-5.0999999999999996</v>
      </c>
      <c r="I226">
        <v>1</v>
      </c>
      <c r="J226">
        <v>17</v>
      </c>
      <c r="K226">
        <v>5</v>
      </c>
      <c r="L226">
        <v>9</v>
      </c>
      <c r="M226">
        <v>0</v>
      </c>
      <c r="N226">
        <v>14</v>
      </c>
      <c r="O226">
        <v>2044</v>
      </c>
      <c r="P226">
        <v>2355</v>
      </c>
      <c r="R226">
        <v>66.599999999999994</v>
      </c>
      <c r="S226">
        <v>112.7</v>
      </c>
      <c r="T226">
        <v>0.36899999999999999</v>
      </c>
      <c r="U226">
        <v>0.39700000000000002</v>
      </c>
      <c r="V226">
        <v>0.59599999999999997</v>
      </c>
      <c r="W226">
        <v>53.3</v>
      </c>
      <c r="X226">
        <v>52.9</v>
      </c>
      <c r="Y226">
        <v>11.4</v>
      </c>
      <c r="Z226">
        <v>8.6999999999999993</v>
      </c>
      <c r="AA226">
        <v>0.56399999999999995</v>
      </c>
      <c r="AB226">
        <v>17.399999999999999</v>
      </c>
      <c r="AC226">
        <v>32.1</v>
      </c>
      <c r="AD226">
        <v>0.27200000000000002</v>
      </c>
    </row>
    <row r="227" spans="1:30" x14ac:dyDescent="0.25">
      <c r="A227">
        <v>130</v>
      </c>
      <c r="B227" t="s">
        <v>259</v>
      </c>
      <c r="C227">
        <v>31</v>
      </c>
      <c r="D227">
        <v>15</v>
      </c>
      <c r="E227">
        <v>16</v>
      </c>
      <c r="F227">
        <v>0.48399999999999999</v>
      </c>
      <c r="G227">
        <v>-2.64</v>
      </c>
      <c r="H227">
        <v>0.7</v>
      </c>
      <c r="I227">
        <v>7</v>
      </c>
      <c r="J227">
        <v>11</v>
      </c>
      <c r="K227">
        <v>9</v>
      </c>
      <c r="L227">
        <v>5</v>
      </c>
      <c r="M227">
        <v>4</v>
      </c>
      <c r="N227">
        <v>9</v>
      </c>
      <c r="O227">
        <v>2146</v>
      </c>
      <c r="P227">
        <v>2218</v>
      </c>
      <c r="R227">
        <v>69.2</v>
      </c>
      <c r="S227">
        <v>102.5</v>
      </c>
      <c r="T227">
        <v>0.372</v>
      </c>
      <c r="U227">
        <v>0.374</v>
      </c>
      <c r="V227">
        <v>0.55200000000000005</v>
      </c>
      <c r="W227">
        <v>51.6</v>
      </c>
      <c r="X227">
        <v>52.6</v>
      </c>
      <c r="Y227">
        <v>8.4</v>
      </c>
      <c r="Z227">
        <v>8.3000000000000007</v>
      </c>
      <c r="AA227">
        <v>0.51400000000000001</v>
      </c>
      <c r="AB227">
        <v>17.3</v>
      </c>
      <c r="AC227">
        <v>26.5</v>
      </c>
      <c r="AD227">
        <v>0.26900000000000002</v>
      </c>
    </row>
    <row r="228" spans="1:30" x14ac:dyDescent="0.25">
      <c r="A228">
        <v>131</v>
      </c>
      <c r="B228" t="s">
        <v>79</v>
      </c>
      <c r="C228">
        <v>35</v>
      </c>
      <c r="D228">
        <v>19</v>
      </c>
      <c r="E228">
        <v>16</v>
      </c>
      <c r="F228">
        <v>0.54300000000000004</v>
      </c>
      <c r="G228">
        <v>13.89</v>
      </c>
      <c r="H228">
        <v>10.18</v>
      </c>
      <c r="I228">
        <v>8</v>
      </c>
      <c r="J228">
        <v>12</v>
      </c>
      <c r="K228">
        <v>15</v>
      </c>
      <c r="L228">
        <v>6</v>
      </c>
      <c r="M228">
        <v>3</v>
      </c>
      <c r="N228">
        <v>9</v>
      </c>
      <c r="O228">
        <v>2504</v>
      </c>
      <c r="P228">
        <v>2374</v>
      </c>
      <c r="R228">
        <v>68.3</v>
      </c>
      <c r="S228">
        <v>97.9</v>
      </c>
      <c r="T228">
        <v>0.29199999999999998</v>
      </c>
      <c r="U228">
        <v>0.38200000000000001</v>
      </c>
      <c r="V228">
        <v>0.50700000000000001</v>
      </c>
      <c r="W228">
        <v>49.2</v>
      </c>
      <c r="X228">
        <v>54.6</v>
      </c>
      <c r="Y228">
        <v>8.4</v>
      </c>
      <c r="Z228">
        <v>10.1</v>
      </c>
      <c r="AA228">
        <v>0.48199999999999998</v>
      </c>
      <c r="AB228">
        <v>15.8</v>
      </c>
      <c r="AC228">
        <v>28.1</v>
      </c>
      <c r="AD228">
        <v>0.19</v>
      </c>
    </row>
    <row r="229" spans="1:30" x14ac:dyDescent="0.25">
      <c r="A229">
        <v>132</v>
      </c>
      <c r="B229" t="s">
        <v>647</v>
      </c>
      <c r="C229">
        <v>33</v>
      </c>
      <c r="D229">
        <v>17</v>
      </c>
      <c r="E229">
        <v>16</v>
      </c>
      <c r="F229">
        <v>0.51500000000000001</v>
      </c>
      <c r="G229">
        <v>-4.75</v>
      </c>
      <c r="H229">
        <v>-5.48</v>
      </c>
      <c r="I229">
        <v>12</v>
      </c>
      <c r="J229">
        <v>6</v>
      </c>
      <c r="K229">
        <v>8</v>
      </c>
      <c r="L229">
        <v>3</v>
      </c>
      <c r="M229">
        <v>5</v>
      </c>
      <c r="N229">
        <v>9</v>
      </c>
      <c r="O229">
        <v>2532</v>
      </c>
      <c r="P229">
        <v>2508</v>
      </c>
      <c r="R229">
        <v>71.400000000000006</v>
      </c>
      <c r="S229">
        <v>106.4</v>
      </c>
      <c r="T229">
        <v>0.28499999999999998</v>
      </c>
      <c r="U229">
        <v>0.42399999999999999</v>
      </c>
      <c r="V229">
        <v>0.54700000000000004</v>
      </c>
      <c r="W229">
        <v>52</v>
      </c>
      <c r="X229">
        <v>55.4</v>
      </c>
      <c r="Y229">
        <v>7.6</v>
      </c>
      <c r="Z229">
        <v>11.2</v>
      </c>
      <c r="AA229">
        <v>0.52300000000000002</v>
      </c>
      <c r="AB229">
        <v>16</v>
      </c>
      <c r="AC229">
        <v>29.8</v>
      </c>
      <c r="AD229">
        <v>0.19500000000000001</v>
      </c>
    </row>
    <row r="230" spans="1:30" x14ac:dyDescent="0.25">
      <c r="A230">
        <v>133</v>
      </c>
      <c r="B230" t="s">
        <v>648</v>
      </c>
      <c r="C230">
        <v>35</v>
      </c>
      <c r="D230">
        <v>23</v>
      </c>
      <c r="E230">
        <v>12</v>
      </c>
      <c r="F230">
        <v>0.65700000000000003</v>
      </c>
      <c r="G230">
        <v>18.03</v>
      </c>
      <c r="H230">
        <v>9.26</v>
      </c>
      <c r="I230">
        <v>9</v>
      </c>
      <c r="J230">
        <v>9</v>
      </c>
      <c r="K230">
        <v>12</v>
      </c>
      <c r="L230">
        <v>4</v>
      </c>
      <c r="M230">
        <v>5</v>
      </c>
      <c r="N230">
        <v>6</v>
      </c>
      <c r="O230">
        <v>2692</v>
      </c>
      <c r="P230">
        <v>2385</v>
      </c>
      <c r="R230">
        <v>68.2</v>
      </c>
      <c r="S230">
        <v>99.9</v>
      </c>
      <c r="T230">
        <v>0.23599999999999999</v>
      </c>
      <c r="U230">
        <v>0.39200000000000002</v>
      </c>
      <c r="V230">
        <v>0.51100000000000001</v>
      </c>
      <c r="W230">
        <v>49.7</v>
      </c>
      <c r="X230">
        <v>49.9</v>
      </c>
      <c r="Y230">
        <v>7.7</v>
      </c>
      <c r="Z230">
        <v>7.4</v>
      </c>
      <c r="AA230">
        <v>0.48399999999999999</v>
      </c>
      <c r="AB230">
        <v>15.9</v>
      </c>
      <c r="AC230">
        <v>30.1</v>
      </c>
      <c r="AD230">
        <v>0.16900000000000001</v>
      </c>
    </row>
    <row r="231" spans="1:30" x14ac:dyDescent="0.25">
      <c r="A231">
        <v>134</v>
      </c>
      <c r="B231" t="s">
        <v>649</v>
      </c>
      <c r="C231">
        <v>35</v>
      </c>
      <c r="D231">
        <v>23</v>
      </c>
      <c r="E231">
        <v>12</v>
      </c>
      <c r="F231">
        <v>0.65700000000000003</v>
      </c>
      <c r="G231">
        <v>14.35</v>
      </c>
      <c r="H231">
        <v>9.93</v>
      </c>
      <c r="I231">
        <v>10</v>
      </c>
      <c r="J231">
        <v>10</v>
      </c>
      <c r="K231">
        <v>14</v>
      </c>
      <c r="L231">
        <v>4</v>
      </c>
      <c r="M231">
        <v>4</v>
      </c>
      <c r="N231">
        <v>6</v>
      </c>
      <c r="O231">
        <v>2740</v>
      </c>
      <c r="P231">
        <v>2585</v>
      </c>
      <c r="R231">
        <v>70.2</v>
      </c>
      <c r="S231">
        <v>104.1</v>
      </c>
      <c r="T231">
        <v>0.28799999999999998</v>
      </c>
      <c r="U231">
        <v>0.41199999999999998</v>
      </c>
      <c r="V231">
        <v>0.54</v>
      </c>
      <c r="W231">
        <v>49.4</v>
      </c>
      <c r="X231">
        <v>57.8</v>
      </c>
      <c r="Y231">
        <v>9.3000000000000007</v>
      </c>
      <c r="Z231">
        <v>7.9</v>
      </c>
      <c r="AA231">
        <v>0.51500000000000001</v>
      </c>
      <c r="AB231">
        <v>16</v>
      </c>
      <c r="AC231">
        <v>29</v>
      </c>
      <c r="AD231">
        <v>0.19900000000000001</v>
      </c>
    </row>
    <row r="232" spans="1:30" x14ac:dyDescent="0.25">
      <c r="A232">
        <v>135</v>
      </c>
      <c r="B232" t="s">
        <v>263</v>
      </c>
      <c r="C232">
        <v>33</v>
      </c>
      <c r="D232">
        <v>18</v>
      </c>
      <c r="E232">
        <v>15</v>
      </c>
      <c r="F232">
        <v>0.54500000000000004</v>
      </c>
      <c r="G232">
        <v>-3.43</v>
      </c>
      <c r="H232">
        <v>-3.57</v>
      </c>
      <c r="I232">
        <v>9</v>
      </c>
      <c r="J232">
        <v>7</v>
      </c>
      <c r="K232">
        <v>11</v>
      </c>
      <c r="L232">
        <v>5</v>
      </c>
      <c r="M232">
        <v>6</v>
      </c>
      <c r="N232">
        <v>9</v>
      </c>
      <c r="O232">
        <v>2728</v>
      </c>
      <c r="P232">
        <v>2556</v>
      </c>
      <c r="R232">
        <v>73.5</v>
      </c>
      <c r="S232">
        <v>104.7</v>
      </c>
      <c r="T232">
        <v>0.23899999999999999</v>
      </c>
      <c r="U232">
        <v>0.38700000000000001</v>
      </c>
      <c r="V232">
        <v>0.54800000000000004</v>
      </c>
      <c r="W232">
        <v>51.1</v>
      </c>
      <c r="X232">
        <v>46.4</v>
      </c>
      <c r="Y232">
        <v>7.6</v>
      </c>
      <c r="Z232">
        <v>8.5</v>
      </c>
      <c r="AA232">
        <v>0.52600000000000002</v>
      </c>
      <c r="AB232">
        <v>15.8</v>
      </c>
      <c r="AC232">
        <v>27.8</v>
      </c>
      <c r="AD232">
        <v>0.16900000000000001</v>
      </c>
    </row>
    <row r="233" spans="1:30" x14ac:dyDescent="0.25">
      <c r="A233">
        <v>136</v>
      </c>
      <c r="B233" t="s">
        <v>264</v>
      </c>
      <c r="C233">
        <v>33</v>
      </c>
      <c r="D233">
        <v>16</v>
      </c>
      <c r="E233">
        <v>17</v>
      </c>
      <c r="F233">
        <v>0.48499999999999999</v>
      </c>
      <c r="G233">
        <v>-2.6</v>
      </c>
      <c r="H233">
        <v>-2.92</v>
      </c>
      <c r="I233">
        <v>8</v>
      </c>
      <c r="J233">
        <v>10</v>
      </c>
      <c r="K233">
        <v>11</v>
      </c>
      <c r="L233">
        <v>4</v>
      </c>
      <c r="M233">
        <v>3</v>
      </c>
      <c r="N233">
        <v>13</v>
      </c>
      <c r="O233">
        <v>2507</v>
      </c>
      <c r="P233">
        <v>2429</v>
      </c>
      <c r="R233">
        <v>71.599999999999994</v>
      </c>
      <c r="S233">
        <v>102.8</v>
      </c>
      <c r="T233">
        <v>0.318</v>
      </c>
      <c r="U233">
        <v>0.39400000000000002</v>
      </c>
      <c r="V233">
        <v>0.54800000000000004</v>
      </c>
      <c r="W233">
        <v>46.8</v>
      </c>
      <c r="X233">
        <v>52.4</v>
      </c>
      <c r="Y233">
        <v>9.8000000000000007</v>
      </c>
      <c r="Z233">
        <v>10.9</v>
      </c>
      <c r="AA233">
        <v>0.51900000000000002</v>
      </c>
      <c r="AB233">
        <v>17.2</v>
      </c>
      <c r="AC233">
        <v>27.3</v>
      </c>
      <c r="AD233">
        <v>0.223</v>
      </c>
    </row>
    <row r="234" spans="1:30" x14ac:dyDescent="0.25">
      <c r="A234">
        <v>137</v>
      </c>
      <c r="B234" t="s">
        <v>265</v>
      </c>
      <c r="C234">
        <v>32</v>
      </c>
      <c r="D234">
        <v>13</v>
      </c>
      <c r="E234">
        <v>19</v>
      </c>
      <c r="F234">
        <v>0.40600000000000003</v>
      </c>
      <c r="G234">
        <v>-14.6</v>
      </c>
      <c r="H234">
        <v>-9.34</v>
      </c>
      <c r="I234">
        <v>10</v>
      </c>
      <c r="J234">
        <v>8</v>
      </c>
      <c r="K234">
        <v>9</v>
      </c>
      <c r="L234">
        <v>4</v>
      </c>
      <c r="M234">
        <v>3</v>
      </c>
      <c r="N234">
        <v>14</v>
      </c>
      <c r="O234">
        <v>1974</v>
      </c>
      <c r="P234">
        <v>2107</v>
      </c>
      <c r="R234">
        <v>67.400000000000006</v>
      </c>
      <c r="S234">
        <v>97.4</v>
      </c>
      <c r="T234">
        <v>0.44</v>
      </c>
      <c r="U234">
        <v>0.36799999999999999</v>
      </c>
      <c r="V234">
        <v>0.52900000000000003</v>
      </c>
      <c r="W234">
        <v>49.4</v>
      </c>
      <c r="X234">
        <v>54.3</v>
      </c>
      <c r="Y234">
        <v>11</v>
      </c>
      <c r="Z234">
        <v>9.6999999999999993</v>
      </c>
      <c r="AA234">
        <v>0.48599999999999999</v>
      </c>
      <c r="AB234">
        <v>18.3</v>
      </c>
      <c r="AC234">
        <v>25.9</v>
      </c>
      <c r="AD234">
        <v>0.307</v>
      </c>
    </row>
    <row r="235" spans="1:30" x14ac:dyDescent="0.25">
      <c r="A235">
        <v>138</v>
      </c>
      <c r="B235" t="s">
        <v>266</v>
      </c>
      <c r="C235">
        <v>33</v>
      </c>
      <c r="D235">
        <v>24</v>
      </c>
      <c r="E235">
        <v>9</v>
      </c>
      <c r="F235">
        <v>0.72699999999999998</v>
      </c>
      <c r="G235">
        <v>1.62</v>
      </c>
      <c r="H235">
        <v>-5.44</v>
      </c>
      <c r="I235">
        <v>15</v>
      </c>
      <c r="J235">
        <v>3</v>
      </c>
      <c r="K235">
        <v>11</v>
      </c>
      <c r="L235">
        <v>1</v>
      </c>
      <c r="M235">
        <v>10</v>
      </c>
      <c r="N235">
        <v>7</v>
      </c>
      <c r="O235">
        <v>2574</v>
      </c>
      <c r="P235">
        <v>2283</v>
      </c>
      <c r="R235">
        <v>71.3</v>
      </c>
      <c r="S235">
        <v>95.2</v>
      </c>
      <c r="T235">
        <v>0.29499999999999998</v>
      </c>
      <c r="U235">
        <v>0.41399999999999998</v>
      </c>
      <c r="V235">
        <v>0.51900000000000002</v>
      </c>
      <c r="W235">
        <v>45.7</v>
      </c>
      <c r="X235">
        <v>48.9</v>
      </c>
      <c r="Y235">
        <v>9.1</v>
      </c>
      <c r="Z235">
        <v>5.9</v>
      </c>
      <c r="AA235">
        <v>0.48299999999999998</v>
      </c>
      <c r="AB235">
        <v>18.3</v>
      </c>
      <c r="AC235">
        <v>25.1</v>
      </c>
      <c r="AD235">
        <v>0.216</v>
      </c>
    </row>
    <row r="236" spans="1:30" x14ac:dyDescent="0.25">
      <c r="A236">
        <v>139</v>
      </c>
      <c r="B236" t="s">
        <v>267</v>
      </c>
      <c r="C236">
        <v>32</v>
      </c>
      <c r="D236">
        <v>12</v>
      </c>
      <c r="E236">
        <v>20</v>
      </c>
      <c r="F236">
        <v>0.375</v>
      </c>
      <c r="G236">
        <v>-8.24</v>
      </c>
      <c r="H236">
        <v>-4.71</v>
      </c>
      <c r="I236">
        <v>5</v>
      </c>
      <c r="J236">
        <v>11</v>
      </c>
      <c r="K236">
        <v>5</v>
      </c>
      <c r="L236">
        <v>8</v>
      </c>
      <c r="M236">
        <v>6</v>
      </c>
      <c r="N236">
        <v>11</v>
      </c>
      <c r="O236">
        <v>2385</v>
      </c>
      <c r="P236">
        <v>2402</v>
      </c>
      <c r="R236">
        <v>73.3</v>
      </c>
      <c r="S236">
        <v>102</v>
      </c>
      <c r="T236">
        <v>0.28599999999999998</v>
      </c>
      <c r="U236">
        <v>0.34799999999999998</v>
      </c>
      <c r="V236">
        <v>0.54</v>
      </c>
      <c r="W236">
        <v>49.5</v>
      </c>
      <c r="X236">
        <v>45.8</v>
      </c>
      <c r="Y236">
        <v>9.8000000000000007</v>
      </c>
      <c r="Z236">
        <v>8.9</v>
      </c>
      <c r="AA236">
        <v>0.51400000000000001</v>
      </c>
      <c r="AB236">
        <v>16.3</v>
      </c>
      <c r="AC236">
        <v>26.9</v>
      </c>
      <c r="AD236">
        <v>0.2</v>
      </c>
    </row>
    <row r="237" spans="1:30" x14ac:dyDescent="0.25">
      <c r="A237">
        <v>140</v>
      </c>
      <c r="B237" t="s">
        <v>268</v>
      </c>
      <c r="C237">
        <v>33</v>
      </c>
      <c r="D237">
        <v>14</v>
      </c>
      <c r="E237">
        <v>19</v>
      </c>
      <c r="F237">
        <v>0.42399999999999999</v>
      </c>
      <c r="G237">
        <v>-8.51</v>
      </c>
      <c r="H237">
        <v>-4.0599999999999996</v>
      </c>
      <c r="I237">
        <v>6</v>
      </c>
      <c r="J237">
        <v>12</v>
      </c>
      <c r="K237">
        <v>8</v>
      </c>
      <c r="L237">
        <v>6</v>
      </c>
      <c r="M237">
        <v>4</v>
      </c>
      <c r="N237">
        <v>11</v>
      </c>
      <c r="O237">
        <v>2322</v>
      </c>
      <c r="P237">
        <v>2409</v>
      </c>
      <c r="R237">
        <v>66</v>
      </c>
      <c r="S237">
        <v>108.2</v>
      </c>
      <c r="T237">
        <v>0.33400000000000002</v>
      </c>
      <c r="U237">
        <v>0.35</v>
      </c>
      <c r="V237">
        <v>0.55300000000000005</v>
      </c>
      <c r="W237">
        <v>49.4</v>
      </c>
      <c r="X237">
        <v>53.3</v>
      </c>
      <c r="Y237">
        <v>8.5</v>
      </c>
      <c r="Z237">
        <v>8.8000000000000007</v>
      </c>
      <c r="AA237">
        <v>0.52200000000000002</v>
      </c>
      <c r="AB237">
        <v>14.7</v>
      </c>
      <c r="AC237">
        <v>29.2</v>
      </c>
      <c r="AD237">
        <v>0.23899999999999999</v>
      </c>
    </row>
    <row r="238" spans="1:30" x14ac:dyDescent="0.25">
      <c r="C238" t="s">
        <v>109</v>
      </c>
      <c r="I238" t="s">
        <v>110</v>
      </c>
      <c r="K238" t="s">
        <v>2</v>
      </c>
      <c r="M238" t="s">
        <v>3</v>
      </c>
      <c r="O238" t="s">
        <v>111</v>
      </c>
      <c r="R238" t="s">
        <v>575</v>
      </c>
    </row>
    <row r="239" spans="1:30" x14ac:dyDescent="0.25">
      <c r="A239" t="s">
        <v>55</v>
      </c>
      <c r="B239" t="s">
        <v>113</v>
      </c>
      <c r="C239" t="s">
        <v>51</v>
      </c>
      <c r="D239" t="s">
        <v>1</v>
      </c>
      <c r="E239" t="s">
        <v>0</v>
      </c>
      <c r="F239" t="s">
        <v>114</v>
      </c>
      <c r="G239" t="s">
        <v>70</v>
      </c>
      <c r="H239" t="s">
        <v>115</v>
      </c>
      <c r="I239" t="s">
        <v>1</v>
      </c>
      <c r="J239" t="s">
        <v>0</v>
      </c>
      <c r="K239" t="s">
        <v>1</v>
      </c>
      <c r="L239" t="s">
        <v>0</v>
      </c>
      <c r="M239" t="s">
        <v>1</v>
      </c>
      <c r="N239" t="s">
        <v>0</v>
      </c>
      <c r="O239" t="s">
        <v>116</v>
      </c>
      <c r="P239" t="s">
        <v>117</v>
      </c>
      <c r="R239" t="s">
        <v>84</v>
      </c>
      <c r="S239" t="s">
        <v>66</v>
      </c>
      <c r="T239" t="s">
        <v>59</v>
      </c>
      <c r="U239" t="s">
        <v>58</v>
      </c>
      <c r="V239" t="s">
        <v>57</v>
      </c>
      <c r="W239" t="s">
        <v>61</v>
      </c>
      <c r="X239" t="s">
        <v>62</v>
      </c>
      <c r="Y239" t="s">
        <v>63</v>
      </c>
      <c r="Z239" t="s">
        <v>64</v>
      </c>
      <c r="AA239" t="s">
        <v>495</v>
      </c>
      <c r="AB239" t="s">
        <v>65</v>
      </c>
      <c r="AC239" t="s">
        <v>60</v>
      </c>
      <c r="AD239" t="s">
        <v>496</v>
      </c>
    </row>
    <row r="240" spans="1:30" x14ac:dyDescent="0.25">
      <c r="A240">
        <v>141</v>
      </c>
      <c r="B240" t="s">
        <v>650</v>
      </c>
      <c r="C240">
        <v>34</v>
      </c>
      <c r="D240">
        <v>25</v>
      </c>
      <c r="E240">
        <v>9</v>
      </c>
      <c r="F240">
        <v>0.73499999999999999</v>
      </c>
      <c r="G240">
        <v>15.36</v>
      </c>
      <c r="H240">
        <v>9.15</v>
      </c>
      <c r="I240">
        <v>14</v>
      </c>
      <c r="J240">
        <v>4</v>
      </c>
      <c r="K240">
        <v>13</v>
      </c>
      <c r="L240">
        <v>2</v>
      </c>
      <c r="M240">
        <v>7</v>
      </c>
      <c r="N240">
        <v>5</v>
      </c>
      <c r="O240">
        <v>2236</v>
      </c>
      <c r="P240">
        <v>2025</v>
      </c>
      <c r="R240">
        <v>65</v>
      </c>
      <c r="S240">
        <v>91.6</v>
      </c>
      <c r="T240">
        <v>0.307</v>
      </c>
      <c r="U240">
        <v>0.42899999999999999</v>
      </c>
      <c r="V240">
        <v>0.51100000000000001</v>
      </c>
      <c r="W240">
        <v>49.2</v>
      </c>
      <c r="X240">
        <v>54.7</v>
      </c>
      <c r="Y240">
        <v>9.6</v>
      </c>
      <c r="Z240">
        <v>8.1999999999999993</v>
      </c>
      <c r="AA240">
        <v>0.48199999999999998</v>
      </c>
      <c r="AB240">
        <v>20.3</v>
      </c>
      <c r="AC240">
        <v>25.5</v>
      </c>
      <c r="AD240">
        <v>0.20699999999999999</v>
      </c>
    </row>
    <row r="241" spans="1:30" x14ac:dyDescent="0.25">
      <c r="A241">
        <v>142</v>
      </c>
      <c r="B241" t="s">
        <v>651</v>
      </c>
      <c r="C241">
        <v>36</v>
      </c>
      <c r="D241">
        <v>26</v>
      </c>
      <c r="E241">
        <v>10</v>
      </c>
      <c r="F241">
        <v>0.72199999999999998</v>
      </c>
      <c r="G241">
        <v>18.309999999999999</v>
      </c>
      <c r="H241">
        <v>12.75</v>
      </c>
      <c r="I241">
        <v>12</v>
      </c>
      <c r="J241">
        <v>6</v>
      </c>
      <c r="K241">
        <v>16</v>
      </c>
      <c r="L241">
        <v>0</v>
      </c>
      <c r="M241">
        <v>3</v>
      </c>
      <c r="N241">
        <v>8</v>
      </c>
      <c r="O241">
        <v>2725</v>
      </c>
      <c r="P241">
        <v>2525</v>
      </c>
      <c r="R241">
        <v>70.3</v>
      </c>
      <c r="S241">
        <v>98.7</v>
      </c>
      <c r="T241">
        <v>0.27800000000000002</v>
      </c>
      <c r="U241">
        <v>0.41899999999999998</v>
      </c>
      <c r="V241">
        <v>0.50700000000000001</v>
      </c>
      <c r="W241">
        <v>47.9</v>
      </c>
      <c r="X241">
        <v>52.7</v>
      </c>
      <c r="Y241">
        <v>9.3000000000000007</v>
      </c>
      <c r="Z241">
        <v>8.9</v>
      </c>
      <c r="AA241">
        <v>0.47799999999999998</v>
      </c>
      <c r="AB241">
        <v>15.4</v>
      </c>
      <c r="AC241">
        <v>27.8</v>
      </c>
      <c r="AD241">
        <v>0.191</v>
      </c>
    </row>
    <row r="242" spans="1:30" x14ac:dyDescent="0.25">
      <c r="A242">
        <v>143</v>
      </c>
      <c r="B242" t="s">
        <v>271</v>
      </c>
      <c r="C242">
        <v>32</v>
      </c>
      <c r="D242">
        <v>6</v>
      </c>
      <c r="E242">
        <v>26</v>
      </c>
      <c r="F242">
        <v>0.188</v>
      </c>
      <c r="G242">
        <v>-16.14</v>
      </c>
      <c r="H242">
        <v>-1.01</v>
      </c>
      <c r="I242">
        <v>3</v>
      </c>
      <c r="J242">
        <v>13</v>
      </c>
      <c r="K242">
        <v>6</v>
      </c>
      <c r="L242">
        <v>8</v>
      </c>
      <c r="M242">
        <v>0</v>
      </c>
      <c r="N242">
        <v>15</v>
      </c>
      <c r="O242">
        <v>2030</v>
      </c>
      <c r="P242">
        <v>2455</v>
      </c>
      <c r="R242">
        <v>70.900000000000006</v>
      </c>
      <c r="S242">
        <v>107.8</v>
      </c>
      <c r="T242">
        <v>0.28100000000000003</v>
      </c>
      <c r="U242">
        <v>0.373</v>
      </c>
      <c r="V242">
        <v>0.55700000000000005</v>
      </c>
      <c r="W242">
        <v>51.3</v>
      </c>
      <c r="X242">
        <v>56.2</v>
      </c>
      <c r="Y242">
        <v>10.1</v>
      </c>
      <c r="Z242">
        <v>8.1999999999999993</v>
      </c>
      <c r="AA242">
        <v>0.53200000000000003</v>
      </c>
      <c r="AB242">
        <v>15.1</v>
      </c>
      <c r="AC242">
        <v>29.4</v>
      </c>
      <c r="AD242">
        <v>0.19700000000000001</v>
      </c>
    </row>
    <row r="243" spans="1:30" x14ac:dyDescent="0.25">
      <c r="A243">
        <v>144</v>
      </c>
      <c r="B243" t="s">
        <v>272</v>
      </c>
      <c r="C243">
        <v>33</v>
      </c>
      <c r="D243">
        <v>22</v>
      </c>
      <c r="E243">
        <v>11</v>
      </c>
      <c r="F243">
        <v>0.66700000000000004</v>
      </c>
      <c r="G243">
        <v>1.31</v>
      </c>
      <c r="H243">
        <v>0.66</v>
      </c>
      <c r="I243">
        <v>11</v>
      </c>
      <c r="J243">
        <v>7</v>
      </c>
      <c r="K243">
        <v>14</v>
      </c>
      <c r="L243">
        <v>3</v>
      </c>
      <c r="M243">
        <v>8</v>
      </c>
      <c r="N243">
        <v>7</v>
      </c>
      <c r="O243">
        <v>2481</v>
      </c>
      <c r="P243">
        <v>2417</v>
      </c>
      <c r="R243">
        <v>69.400000000000006</v>
      </c>
      <c r="S243">
        <v>104.7</v>
      </c>
      <c r="T243">
        <v>0.34599999999999997</v>
      </c>
      <c r="U243">
        <v>0.379</v>
      </c>
      <c r="V243">
        <v>0.55200000000000005</v>
      </c>
      <c r="W243">
        <v>49</v>
      </c>
      <c r="X243">
        <v>51.3</v>
      </c>
      <c r="Y243">
        <v>8.3000000000000007</v>
      </c>
      <c r="Z243">
        <v>8.4</v>
      </c>
      <c r="AA243">
        <v>0.52300000000000002</v>
      </c>
      <c r="AB243">
        <v>17.100000000000001</v>
      </c>
      <c r="AC243">
        <v>29.7</v>
      </c>
      <c r="AD243">
        <v>0.23899999999999999</v>
      </c>
    </row>
    <row r="244" spans="1:30" x14ac:dyDescent="0.25">
      <c r="A244">
        <v>145</v>
      </c>
      <c r="B244" t="s">
        <v>652</v>
      </c>
      <c r="C244">
        <v>37</v>
      </c>
      <c r="D244">
        <v>30</v>
      </c>
      <c r="E244">
        <v>7</v>
      </c>
      <c r="F244">
        <v>0.81100000000000005</v>
      </c>
      <c r="G244">
        <v>21.43</v>
      </c>
      <c r="H244">
        <v>10.29</v>
      </c>
      <c r="I244">
        <v>15</v>
      </c>
      <c r="J244">
        <v>3</v>
      </c>
      <c r="K244">
        <v>17</v>
      </c>
      <c r="L244">
        <v>1</v>
      </c>
      <c r="M244">
        <v>8</v>
      </c>
      <c r="N244">
        <v>2</v>
      </c>
      <c r="O244">
        <v>2806</v>
      </c>
      <c r="P244">
        <v>2394</v>
      </c>
      <c r="R244">
        <v>67.3</v>
      </c>
      <c r="S244">
        <v>95.5</v>
      </c>
      <c r="T244">
        <v>0.26800000000000002</v>
      </c>
      <c r="U244">
        <v>0.38600000000000001</v>
      </c>
      <c r="V244">
        <v>0.498</v>
      </c>
      <c r="W244">
        <v>43.1</v>
      </c>
      <c r="X244">
        <v>47.9</v>
      </c>
      <c r="Y244">
        <v>8.6</v>
      </c>
      <c r="Z244">
        <v>7.8</v>
      </c>
      <c r="AA244">
        <v>0.46600000000000003</v>
      </c>
      <c r="AB244">
        <v>15.7</v>
      </c>
      <c r="AC244">
        <v>25.2</v>
      </c>
      <c r="AD244">
        <v>0.189</v>
      </c>
    </row>
    <row r="245" spans="1:30" x14ac:dyDescent="0.25">
      <c r="A245">
        <v>146</v>
      </c>
      <c r="B245" t="s">
        <v>274</v>
      </c>
      <c r="C245">
        <v>31</v>
      </c>
      <c r="D245">
        <v>10</v>
      </c>
      <c r="E245">
        <v>21</v>
      </c>
      <c r="F245">
        <v>0.32300000000000001</v>
      </c>
      <c r="G245">
        <v>-3.59</v>
      </c>
      <c r="H245">
        <v>1.31</v>
      </c>
      <c r="I245">
        <v>8</v>
      </c>
      <c r="J245">
        <v>10</v>
      </c>
      <c r="K245">
        <v>5</v>
      </c>
      <c r="L245">
        <v>9</v>
      </c>
      <c r="M245">
        <v>3</v>
      </c>
      <c r="N245">
        <v>8</v>
      </c>
      <c r="O245">
        <v>2091</v>
      </c>
      <c r="P245">
        <v>2243</v>
      </c>
      <c r="R245">
        <v>69.5</v>
      </c>
      <c r="S245">
        <v>104.1</v>
      </c>
      <c r="T245">
        <v>0.41299999999999998</v>
      </c>
      <c r="U245">
        <v>0.33300000000000002</v>
      </c>
      <c r="V245">
        <v>0.55200000000000005</v>
      </c>
      <c r="W245">
        <v>51.1</v>
      </c>
      <c r="X245">
        <v>53</v>
      </c>
      <c r="Y245">
        <v>9.1999999999999993</v>
      </c>
      <c r="Z245">
        <v>9.6999999999999993</v>
      </c>
      <c r="AA245">
        <v>0.51300000000000001</v>
      </c>
      <c r="AB245">
        <v>17.399999999999999</v>
      </c>
      <c r="AC245">
        <v>28.9</v>
      </c>
      <c r="AD245">
        <v>0.29599999999999999</v>
      </c>
    </row>
    <row r="246" spans="1:30" x14ac:dyDescent="0.25">
      <c r="A246">
        <v>147</v>
      </c>
      <c r="B246" t="s">
        <v>275</v>
      </c>
      <c r="C246">
        <v>30</v>
      </c>
      <c r="D246">
        <v>10</v>
      </c>
      <c r="E246">
        <v>20</v>
      </c>
      <c r="F246">
        <v>0.33300000000000002</v>
      </c>
      <c r="G246">
        <v>-11.14</v>
      </c>
      <c r="H246">
        <v>-4.9000000000000004</v>
      </c>
      <c r="I246">
        <v>7</v>
      </c>
      <c r="J246">
        <v>11</v>
      </c>
      <c r="K246">
        <v>4</v>
      </c>
      <c r="L246">
        <v>11</v>
      </c>
      <c r="M246">
        <v>6</v>
      </c>
      <c r="N246">
        <v>9</v>
      </c>
      <c r="O246">
        <v>2209</v>
      </c>
      <c r="P246">
        <v>2349</v>
      </c>
      <c r="R246">
        <v>70.400000000000006</v>
      </c>
      <c r="S246">
        <v>109.4</v>
      </c>
      <c r="T246">
        <v>0.307</v>
      </c>
      <c r="U246">
        <v>0.35599999999999998</v>
      </c>
      <c r="V246">
        <v>0.56699999999999995</v>
      </c>
      <c r="W246">
        <v>51.7</v>
      </c>
      <c r="X246">
        <v>44.5</v>
      </c>
      <c r="Y246">
        <v>8.8000000000000007</v>
      </c>
      <c r="Z246">
        <v>6.5</v>
      </c>
      <c r="AA246">
        <v>0.54</v>
      </c>
      <c r="AB246">
        <v>13.9</v>
      </c>
      <c r="AC246">
        <v>26.4</v>
      </c>
      <c r="AD246">
        <v>0.218</v>
      </c>
    </row>
    <row r="247" spans="1:30" x14ac:dyDescent="0.25">
      <c r="A247">
        <v>148</v>
      </c>
      <c r="B247" t="s">
        <v>276</v>
      </c>
      <c r="C247">
        <v>33</v>
      </c>
      <c r="D247">
        <v>20</v>
      </c>
      <c r="E247">
        <v>13</v>
      </c>
      <c r="F247">
        <v>0.60599999999999998</v>
      </c>
      <c r="G247">
        <v>-5.94</v>
      </c>
      <c r="H247">
        <v>-7.21</v>
      </c>
      <c r="I247">
        <v>12</v>
      </c>
      <c r="J247">
        <v>6</v>
      </c>
      <c r="K247">
        <v>13</v>
      </c>
      <c r="L247">
        <v>2</v>
      </c>
      <c r="M247">
        <v>6</v>
      </c>
      <c r="N247">
        <v>10</v>
      </c>
      <c r="O247">
        <v>2597</v>
      </c>
      <c r="P247">
        <v>2322</v>
      </c>
      <c r="R247">
        <v>71.3</v>
      </c>
      <c r="S247">
        <v>97.2</v>
      </c>
      <c r="T247">
        <v>0.34</v>
      </c>
      <c r="U247">
        <v>0.377</v>
      </c>
      <c r="V247">
        <v>0.53800000000000003</v>
      </c>
      <c r="W247">
        <v>45.1</v>
      </c>
      <c r="X247">
        <v>60.1</v>
      </c>
      <c r="Y247">
        <v>8.8000000000000007</v>
      </c>
      <c r="Z247">
        <v>8.9</v>
      </c>
      <c r="AA247">
        <v>0.505</v>
      </c>
      <c r="AB247">
        <v>19.5</v>
      </c>
      <c r="AC247">
        <v>26.4</v>
      </c>
      <c r="AD247">
        <v>0.24</v>
      </c>
    </row>
    <row r="248" spans="1:30" x14ac:dyDescent="0.25">
      <c r="A248">
        <v>149</v>
      </c>
      <c r="B248" t="s">
        <v>277</v>
      </c>
      <c r="C248">
        <v>31</v>
      </c>
      <c r="D248">
        <v>20</v>
      </c>
      <c r="E248">
        <v>11</v>
      </c>
      <c r="F248">
        <v>0.64500000000000002</v>
      </c>
      <c r="G248">
        <v>-2.31</v>
      </c>
      <c r="H248">
        <v>-4.4400000000000004</v>
      </c>
      <c r="I248">
        <v>12</v>
      </c>
      <c r="J248">
        <v>6</v>
      </c>
      <c r="K248">
        <v>11</v>
      </c>
      <c r="L248">
        <v>3</v>
      </c>
      <c r="M248">
        <v>9</v>
      </c>
      <c r="N248">
        <v>8</v>
      </c>
      <c r="O248">
        <v>2479</v>
      </c>
      <c r="P248">
        <v>2413</v>
      </c>
      <c r="R248">
        <v>72.400000000000006</v>
      </c>
      <c r="S248">
        <v>106.6</v>
      </c>
      <c r="T248">
        <v>0.30499999999999999</v>
      </c>
      <c r="U248">
        <v>0.42499999999999999</v>
      </c>
      <c r="V248">
        <v>0.53700000000000003</v>
      </c>
      <c r="W248">
        <v>49.5</v>
      </c>
      <c r="X248">
        <v>57</v>
      </c>
      <c r="Y248">
        <v>9.5</v>
      </c>
      <c r="Z248">
        <v>10.199999999999999</v>
      </c>
      <c r="AA248">
        <v>0.503</v>
      </c>
      <c r="AB248">
        <v>13.6</v>
      </c>
      <c r="AC248">
        <v>27.4</v>
      </c>
      <c r="AD248">
        <v>0.224</v>
      </c>
    </row>
    <row r="249" spans="1:30" x14ac:dyDescent="0.25">
      <c r="A249">
        <v>150</v>
      </c>
      <c r="B249" t="s">
        <v>653</v>
      </c>
      <c r="C249">
        <v>36</v>
      </c>
      <c r="D249">
        <v>29</v>
      </c>
      <c r="E249">
        <v>7</v>
      </c>
      <c r="F249">
        <v>0.80600000000000005</v>
      </c>
      <c r="G249">
        <v>5.3</v>
      </c>
      <c r="H249">
        <v>-3.85</v>
      </c>
      <c r="I249">
        <v>14</v>
      </c>
      <c r="J249">
        <v>2</v>
      </c>
      <c r="K249">
        <v>16</v>
      </c>
      <c r="L249">
        <v>1</v>
      </c>
      <c r="M249">
        <v>11</v>
      </c>
      <c r="N249">
        <v>3</v>
      </c>
      <c r="O249">
        <v>2654</v>
      </c>
      <c r="P249">
        <v>2209</v>
      </c>
      <c r="R249">
        <v>65.400000000000006</v>
      </c>
      <c r="S249">
        <v>93.9</v>
      </c>
      <c r="T249">
        <v>0.31</v>
      </c>
      <c r="U249">
        <v>0.376</v>
      </c>
      <c r="V249">
        <v>0.50800000000000001</v>
      </c>
      <c r="W249">
        <v>48.5</v>
      </c>
      <c r="X249">
        <v>45.9</v>
      </c>
      <c r="Y249">
        <v>8.1999999999999993</v>
      </c>
      <c r="Z249">
        <v>8.8000000000000007</v>
      </c>
      <c r="AA249">
        <v>0.47799999999999998</v>
      </c>
      <c r="AB249">
        <v>18.2</v>
      </c>
      <c r="AC249">
        <v>24.9</v>
      </c>
      <c r="AD249">
        <v>0.21</v>
      </c>
    </row>
    <row r="250" spans="1:30" x14ac:dyDescent="0.25">
      <c r="A250">
        <v>151</v>
      </c>
      <c r="B250" t="s">
        <v>279</v>
      </c>
      <c r="C250">
        <v>35</v>
      </c>
      <c r="D250">
        <v>28</v>
      </c>
      <c r="E250">
        <v>7</v>
      </c>
      <c r="F250">
        <v>0.8</v>
      </c>
      <c r="G250">
        <v>9.32</v>
      </c>
      <c r="H250">
        <v>-1.95</v>
      </c>
      <c r="I250">
        <v>14</v>
      </c>
      <c r="J250">
        <v>2</v>
      </c>
      <c r="K250">
        <v>14</v>
      </c>
      <c r="L250">
        <v>3</v>
      </c>
      <c r="M250">
        <v>14</v>
      </c>
      <c r="N250">
        <v>4</v>
      </c>
      <c r="O250">
        <v>2939</v>
      </c>
      <c r="P250">
        <v>2452</v>
      </c>
      <c r="R250">
        <v>74.8</v>
      </c>
      <c r="S250">
        <v>93.6</v>
      </c>
      <c r="T250">
        <v>0.28000000000000003</v>
      </c>
      <c r="U250">
        <v>0.38900000000000001</v>
      </c>
      <c r="V250">
        <v>0.51600000000000001</v>
      </c>
      <c r="W250">
        <v>46.8</v>
      </c>
      <c r="X250">
        <v>48.7</v>
      </c>
      <c r="Y250">
        <v>8.6</v>
      </c>
      <c r="Z250">
        <v>10</v>
      </c>
      <c r="AA250">
        <v>0.48099999999999998</v>
      </c>
      <c r="AB250">
        <v>18.399999999999999</v>
      </c>
      <c r="AC250">
        <v>22.7</v>
      </c>
      <c r="AD250">
        <v>0.20799999999999999</v>
      </c>
    </row>
    <row r="251" spans="1:30" x14ac:dyDescent="0.25">
      <c r="A251">
        <v>152</v>
      </c>
      <c r="B251" t="s">
        <v>280</v>
      </c>
      <c r="C251">
        <v>34</v>
      </c>
      <c r="D251">
        <v>15</v>
      </c>
      <c r="E251">
        <v>19</v>
      </c>
      <c r="F251">
        <v>0.441</v>
      </c>
      <c r="G251">
        <v>-4.55</v>
      </c>
      <c r="H251">
        <v>-0.42</v>
      </c>
      <c r="I251">
        <v>8</v>
      </c>
      <c r="J251">
        <v>8</v>
      </c>
      <c r="K251">
        <v>9</v>
      </c>
      <c r="L251">
        <v>5</v>
      </c>
      <c r="M251">
        <v>4</v>
      </c>
      <c r="N251">
        <v>12</v>
      </c>
      <c r="O251">
        <v>2545</v>
      </c>
      <c r="P251">
        <v>2584</v>
      </c>
      <c r="R251">
        <v>73.3</v>
      </c>
      <c r="S251">
        <v>102.5</v>
      </c>
      <c r="T251">
        <v>0.3</v>
      </c>
      <c r="U251">
        <v>0.35499999999999998</v>
      </c>
      <c r="V251">
        <v>0.53</v>
      </c>
      <c r="W251">
        <v>51.3</v>
      </c>
      <c r="X251">
        <v>48.2</v>
      </c>
      <c r="Y251">
        <v>10.4</v>
      </c>
      <c r="Z251">
        <v>8.4</v>
      </c>
      <c r="AA251">
        <v>0.503</v>
      </c>
      <c r="AB251">
        <v>16.7</v>
      </c>
      <c r="AC251">
        <v>31.8</v>
      </c>
      <c r="AD251">
        <v>0.20599999999999999</v>
      </c>
    </row>
    <row r="252" spans="1:30" x14ac:dyDescent="0.25">
      <c r="A252">
        <v>153</v>
      </c>
      <c r="B252" t="s">
        <v>281</v>
      </c>
      <c r="C252">
        <v>32</v>
      </c>
      <c r="D252">
        <v>16</v>
      </c>
      <c r="E252">
        <v>16</v>
      </c>
      <c r="F252">
        <v>0.5</v>
      </c>
      <c r="G252">
        <v>-8.9499999999999993</v>
      </c>
      <c r="H252">
        <v>-9.0399999999999991</v>
      </c>
      <c r="I252">
        <v>9</v>
      </c>
      <c r="J252">
        <v>9</v>
      </c>
      <c r="K252">
        <v>8</v>
      </c>
      <c r="L252">
        <v>5</v>
      </c>
      <c r="M252">
        <v>7</v>
      </c>
      <c r="N252">
        <v>9</v>
      </c>
      <c r="O252">
        <v>2373</v>
      </c>
      <c r="P252">
        <v>2337</v>
      </c>
      <c r="R252">
        <v>72.900000000000006</v>
      </c>
      <c r="S252">
        <v>99.8</v>
      </c>
      <c r="T252">
        <v>0.35</v>
      </c>
      <c r="U252">
        <v>0.32600000000000001</v>
      </c>
      <c r="V252">
        <v>0.51500000000000001</v>
      </c>
      <c r="W252">
        <v>49.9</v>
      </c>
      <c r="X252">
        <v>48.8</v>
      </c>
      <c r="Y252">
        <v>9.4</v>
      </c>
      <c r="Z252">
        <v>11.2</v>
      </c>
      <c r="AA252">
        <v>0.47699999999999998</v>
      </c>
      <c r="AB252">
        <v>16.100000000000001</v>
      </c>
      <c r="AC252">
        <v>28.9</v>
      </c>
      <c r="AD252">
        <v>0.248</v>
      </c>
    </row>
    <row r="253" spans="1:30" x14ac:dyDescent="0.25">
      <c r="A253">
        <v>154</v>
      </c>
      <c r="B253" t="s">
        <v>282</v>
      </c>
      <c r="C253">
        <v>34</v>
      </c>
      <c r="D253">
        <v>16</v>
      </c>
      <c r="E253">
        <v>18</v>
      </c>
      <c r="F253">
        <v>0.47099999999999997</v>
      </c>
      <c r="G253">
        <v>-8.41</v>
      </c>
      <c r="H253">
        <v>-6.6</v>
      </c>
      <c r="I253">
        <v>5</v>
      </c>
      <c r="J253">
        <v>11</v>
      </c>
      <c r="K253">
        <v>10</v>
      </c>
      <c r="L253">
        <v>5</v>
      </c>
      <c r="M253">
        <v>5</v>
      </c>
      <c r="N253">
        <v>12</v>
      </c>
      <c r="O253">
        <v>2407</v>
      </c>
      <c r="P253">
        <v>2408</v>
      </c>
      <c r="R253">
        <v>68.900000000000006</v>
      </c>
      <c r="S253">
        <v>101.6</v>
      </c>
      <c r="T253">
        <v>0.32300000000000001</v>
      </c>
      <c r="U253">
        <v>0.49199999999999999</v>
      </c>
      <c r="V253">
        <v>0.54</v>
      </c>
      <c r="W253">
        <v>49.3</v>
      </c>
      <c r="X253">
        <v>55.8</v>
      </c>
      <c r="Y253">
        <v>8.3000000000000007</v>
      </c>
      <c r="Z253">
        <v>11.8</v>
      </c>
      <c r="AA253">
        <v>0.5</v>
      </c>
      <c r="AB253">
        <v>16.100000000000001</v>
      </c>
      <c r="AC253">
        <v>24.2</v>
      </c>
      <c r="AD253">
        <v>0.245</v>
      </c>
    </row>
    <row r="254" spans="1:30" x14ac:dyDescent="0.25">
      <c r="A254">
        <v>155</v>
      </c>
      <c r="B254" t="s">
        <v>283</v>
      </c>
      <c r="C254">
        <v>32</v>
      </c>
      <c r="D254">
        <v>19</v>
      </c>
      <c r="E254">
        <v>13</v>
      </c>
      <c r="F254">
        <v>0.59399999999999997</v>
      </c>
      <c r="G254">
        <v>-2.0699999999999998</v>
      </c>
      <c r="H254">
        <v>-1.51</v>
      </c>
      <c r="I254">
        <v>10</v>
      </c>
      <c r="J254">
        <v>8</v>
      </c>
      <c r="K254">
        <v>10</v>
      </c>
      <c r="L254">
        <v>4</v>
      </c>
      <c r="M254">
        <v>7</v>
      </c>
      <c r="N254">
        <v>7</v>
      </c>
      <c r="O254">
        <v>2612</v>
      </c>
      <c r="P254">
        <v>2575</v>
      </c>
      <c r="R254">
        <v>74.900000000000006</v>
      </c>
      <c r="S254">
        <v>106.7</v>
      </c>
      <c r="T254">
        <v>0.35899999999999999</v>
      </c>
      <c r="U254">
        <v>0.35599999999999998</v>
      </c>
      <c r="V254">
        <v>0.56399999999999995</v>
      </c>
      <c r="W254">
        <v>51.5</v>
      </c>
      <c r="X254">
        <v>45.3</v>
      </c>
      <c r="Y254">
        <v>8.3000000000000007</v>
      </c>
      <c r="Z254">
        <v>7.8</v>
      </c>
      <c r="AA254">
        <v>0.52800000000000002</v>
      </c>
      <c r="AB254">
        <v>17.5</v>
      </c>
      <c r="AC254">
        <v>31.5</v>
      </c>
      <c r="AD254">
        <v>0.26400000000000001</v>
      </c>
    </row>
    <row r="255" spans="1:30" x14ac:dyDescent="0.25">
      <c r="A255">
        <v>156</v>
      </c>
      <c r="B255" t="s">
        <v>284</v>
      </c>
      <c r="C255">
        <v>35</v>
      </c>
      <c r="D255">
        <v>19</v>
      </c>
      <c r="E255">
        <v>16</v>
      </c>
      <c r="F255">
        <v>0.54300000000000004</v>
      </c>
      <c r="G255">
        <v>0.8</v>
      </c>
      <c r="H255">
        <v>-1.96</v>
      </c>
      <c r="I255">
        <v>9</v>
      </c>
      <c r="J255">
        <v>9</v>
      </c>
      <c r="K255">
        <v>14</v>
      </c>
      <c r="L255">
        <v>3</v>
      </c>
      <c r="M255">
        <v>4</v>
      </c>
      <c r="N255">
        <v>12</v>
      </c>
      <c r="O255">
        <v>2773</v>
      </c>
      <c r="P255">
        <v>2637</v>
      </c>
      <c r="R255">
        <v>69.2</v>
      </c>
      <c r="S255">
        <v>107</v>
      </c>
      <c r="T255">
        <v>0.27800000000000002</v>
      </c>
      <c r="U255">
        <v>0.39100000000000001</v>
      </c>
      <c r="V255">
        <v>0.55000000000000004</v>
      </c>
      <c r="W255">
        <v>50.6</v>
      </c>
      <c r="X255">
        <v>49</v>
      </c>
      <c r="Y255">
        <v>7.9</v>
      </c>
      <c r="Z255">
        <v>11.1</v>
      </c>
      <c r="AA255">
        <v>0.52400000000000002</v>
      </c>
      <c r="AB255">
        <v>15.3</v>
      </c>
      <c r="AC255">
        <v>29.4</v>
      </c>
      <c r="AD255">
        <v>0.19900000000000001</v>
      </c>
    </row>
    <row r="256" spans="1:30" x14ac:dyDescent="0.25">
      <c r="A256">
        <v>157</v>
      </c>
      <c r="B256" t="s">
        <v>654</v>
      </c>
      <c r="C256">
        <v>35</v>
      </c>
      <c r="D256">
        <v>28</v>
      </c>
      <c r="E256">
        <v>7</v>
      </c>
      <c r="F256">
        <v>0.8</v>
      </c>
      <c r="G256">
        <v>16.510000000000002</v>
      </c>
      <c r="H256">
        <v>9.16</v>
      </c>
      <c r="I256">
        <v>16</v>
      </c>
      <c r="J256">
        <v>2</v>
      </c>
      <c r="K256">
        <v>15</v>
      </c>
      <c r="L256">
        <v>2</v>
      </c>
      <c r="M256">
        <v>9</v>
      </c>
      <c r="N256">
        <v>1</v>
      </c>
      <c r="O256">
        <v>2815</v>
      </c>
      <c r="P256">
        <v>2558</v>
      </c>
      <c r="R256">
        <v>70.599999999999994</v>
      </c>
      <c r="S256">
        <v>101</v>
      </c>
      <c r="T256">
        <v>0.33100000000000002</v>
      </c>
      <c r="U256">
        <v>0.4</v>
      </c>
      <c r="V256">
        <v>0.53</v>
      </c>
      <c r="W256">
        <v>47</v>
      </c>
      <c r="X256">
        <v>44.3</v>
      </c>
      <c r="Y256">
        <v>8.8000000000000007</v>
      </c>
      <c r="Z256">
        <v>7.9</v>
      </c>
      <c r="AA256">
        <v>0.499</v>
      </c>
      <c r="AB256">
        <v>17.399999999999999</v>
      </c>
      <c r="AC256">
        <v>30.2</v>
      </c>
      <c r="AD256">
        <v>0.22900000000000001</v>
      </c>
    </row>
    <row r="257" spans="1:30" x14ac:dyDescent="0.25">
      <c r="A257">
        <v>158</v>
      </c>
      <c r="B257" t="s">
        <v>286</v>
      </c>
      <c r="C257">
        <v>33</v>
      </c>
      <c r="D257">
        <v>20</v>
      </c>
      <c r="E257">
        <v>13</v>
      </c>
      <c r="F257">
        <v>0.60599999999999998</v>
      </c>
      <c r="G257">
        <v>0.89</v>
      </c>
      <c r="H257">
        <v>-2.37</v>
      </c>
      <c r="I257">
        <v>9</v>
      </c>
      <c r="J257">
        <v>9</v>
      </c>
      <c r="K257">
        <v>15</v>
      </c>
      <c r="L257">
        <v>1</v>
      </c>
      <c r="M257">
        <v>4</v>
      </c>
      <c r="N257">
        <v>10</v>
      </c>
      <c r="O257">
        <v>2386</v>
      </c>
      <c r="P257">
        <v>2235</v>
      </c>
      <c r="R257">
        <v>68</v>
      </c>
      <c r="S257">
        <v>98.5</v>
      </c>
      <c r="T257">
        <v>0.29499999999999998</v>
      </c>
      <c r="U257">
        <v>0.39200000000000002</v>
      </c>
      <c r="V257">
        <v>0.52100000000000002</v>
      </c>
      <c r="W257">
        <v>49.4</v>
      </c>
      <c r="X257">
        <v>56.5</v>
      </c>
      <c r="Y257">
        <v>8.1999999999999993</v>
      </c>
      <c r="Z257">
        <v>9.6999999999999993</v>
      </c>
      <c r="AA257">
        <v>0.49199999999999999</v>
      </c>
      <c r="AB257">
        <v>17</v>
      </c>
      <c r="AC257">
        <v>27.8</v>
      </c>
      <c r="AD257">
        <v>0.20300000000000001</v>
      </c>
    </row>
    <row r="258" spans="1:30" x14ac:dyDescent="0.25">
      <c r="A258">
        <v>159</v>
      </c>
      <c r="B258" t="s">
        <v>655</v>
      </c>
      <c r="C258">
        <v>34</v>
      </c>
      <c r="D258">
        <v>20</v>
      </c>
      <c r="E258">
        <v>14</v>
      </c>
      <c r="F258">
        <v>0.58799999999999997</v>
      </c>
      <c r="G258">
        <v>17.309999999999999</v>
      </c>
      <c r="H258">
        <v>11.08</v>
      </c>
      <c r="I258">
        <v>10</v>
      </c>
      <c r="J258">
        <v>8</v>
      </c>
      <c r="K258">
        <v>14</v>
      </c>
      <c r="L258">
        <v>4</v>
      </c>
      <c r="M258">
        <v>5</v>
      </c>
      <c r="N258">
        <v>6</v>
      </c>
      <c r="O258">
        <v>2536</v>
      </c>
      <c r="P258">
        <v>2324</v>
      </c>
      <c r="R258">
        <v>68.400000000000006</v>
      </c>
      <c r="S258">
        <v>98.4</v>
      </c>
      <c r="T258">
        <v>0.32</v>
      </c>
      <c r="U258">
        <v>0.372</v>
      </c>
      <c r="V258">
        <v>0.503</v>
      </c>
      <c r="W258">
        <v>47.6</v>
      </c>
      <c r="X258">
        <v>48</v>
      </c>
      <c r="Y258">
        <v>8.3000000000000007</v>
      </c>
      <c r="Z258">
        <v>10.6</v>
      </c>
      <c r="AA258">
        <v>0.46800000000000003</v>
      </c>
      <c r="AB258">
        <v>14.1</v>
      </c>
      <c r="AC258">
        <v>25.7</v>
      </c>
      <c r="AD258">
        <v>0.223</v>
      </c>
    </row>
    <row r="259" spans="1:30" x14ac:dyDescent="0.25">
      <c r="A259">
        <v>160</v>
      </c>
      <c r="B259" t="s">
        <v>288</v>
      </c>
      <c r="C259">
        <v>34</v>
      </c>
      <c r="D259">
        <v>20</v>
      </c>
      <c r="E259">
        <v>14</v>
      </c>
      <c r="F259">
        <v>0.58799999999999997</v>
      </c>
      <c r="G259">
        <v>4.04</v>
      </c>
      <c r="H259">
        <v>-0.12</v>
      </c>
      <c r="I259">
        <v>12</v>
      </c>
      <c r="J259">
        <v>6</v>
      </c>
      <c r="K259">
        <v>13</v>
      </c>
      <c r="L259">
        <v>4</v>
      </c>
      <c r="M259">
        <v>5</v>
      </c>
      <c r="N259">
        <v>7</v>
      </c>
      <c r="O259">
        <v>2231</v>
      </c>
      <c r="P259">
        <v>2066</v>
      </c>
      <c r="R259">
        <v>63.7</v>
      </c>
      <c r="S259">
        <v>95.4</v>
      </c>
      <c r="T259">
        <v>0.23400000000000001</v>
      </c>
      <c r="U259">
        <v>0.39100000000000001</v>
      </c>
      <c r="V259">
        <v>0.53200000000000003</v>
      </c>
      <c r="W259">
        <v>49.5</v>
      </c>
      <c r="X259">
        <v>51.7</v>
      </c>
      <c r="Y259">
        <v>9</v>
      </c>
      <c r="Z259">
        <v>12.4</v>
      </c>
      <c r="AA259">
        <v>0.50800000000000001</v>
      </c>
      <c r="AB259">
        <v>18.7</v>
      </c>
      <c r="AC259">
        <v>21.3</v>
      </c>
      <c r="AD259">
        <v>0.16600000000000001</v>
      </c>
    </row>
    <row r="260" spans="1:30" x14ac:dyDescent="0.25">
      <c r="C260" t="s">
        <v>109</v>
      </c>
      <c r="I260" t="s">
        <v>110</v>
      </c>
      <c r="K260" t="s">
        <v>2</v>
      </c>
      <c r="M260" t="s">
        <v>3</v>
      </c>
      <c r="O260" t="s">
        <v>111</v>
      </c>
      <c r="R260" t="s">
        <v>575</v>
      </c>
    </row>
    <row r="261" spans="1:30" x14ac:dyDescent="0.25">
      <c r="A261" t="s">
        <v>55</v>
      </c>
      <c r="B261" t="s">
        <v>113</v>
      </c>
      <c r="C261" t="s">
        <v>51</v>
      </c>
      <c r="D261" t="s">
        <v>1</v>
      </c>
      <c r="E261" t="s">
        <v>0</v>
      </c>
      <c r="F261" t="s">
        <v>114</v>
      </c>
      <c r="G261" t="s">
        <v>70</v>
      </c>
      <c r="H261" t="s">
        <v>115</v>
      </c>
      <c r="I261" t="s">
        <v>1</v>
      </c>
      <c r="J261" t="s">
        <v>0</v>
      </c>
      <c r="K261" t="s">
        <v>1</v>
      </c>
      <c r="L261" t="s">
        <v>0</v>
      </c>
      <c r="M261" t="s">
        <v>1</v>
      </c>
      <c r="N261" t="s">
        <v>0</v>
      </c>
      <c r="O261" t="s">
        <v>116</v>
      </c>
      <c r="P261" t="s">
        <v>117</v>
      </c>
      <c r="R261" t="s">
        <v>84</v>
      </c>
      <c r="S261" t="s">
        <v>66</v>
      </c>
      <c r="T261" t="s">
        <v>59</v>
      </c>
      <c r="U261" t="s">
        <v>58</v>
      </c>
      <c r="V261" t="s">
        <v>57</v>
      </c>
      <c r="W261" t="s">
        <v>61</v>
      </c>
      <c r="X261" t="s">
        <v>62</v>
      </c>
      <c r="Y261" t="s">
        <v>63</v>
      </c>
      <c r="Z261" t="s">
        <v>64</v>
      </c>
      <c r="AA261" t="s">
        <v>495</v>
      </c>
      <c r="AB261" t="s">
        <v>65</v>
      </c>
      <c r="AC261" t="s">
        <v>60</v>
      </c>
      <c r="AD261" t="s">
        <v>496</v>
      </c>
    </row>
    <row r="262" spans="1:30" x14ac:dyDescent="0.25">
      <c r="A262">
        <v>161</v>
      </c>
      <c r="B262" t="s">
        <v>289</v>
      </c>
      <c r="C262">
        <v>34</v>
      </c>
      <c r="D262">
        <v>22</v>
      </c>
      <c r="E262">
        <v>12</v>
      </c>
      <c r="F262">
        <v>0.64700000000000002</v>
      </c>
      <c r="G262">
        <v>2.94</v>
      </c>
      <c r="H262">
        <v>0.9</v>
      </c>
      <c r="I262">
        <v>8</v>
      </c>
      <c r="J262">
        <v>8</v>
      </c>
      <c r="K262">
        <v>12</v>
      </c>
      <c r="L262">
        <v>4</v>
      </c>
      <c r="M262">
        <v>8</v>
      </c>
      <c r="N262">
        <v>7</v>
      </c>
      <c r="O262">
        <v>2278</v>
      </c>
      <c r="P262">
        <v>2125</v>
      </c>
      <c r="R262">
        <v>65.2</v>
      </c>
      <c r="S262">
        <v>95.9</v>
      </c>
      <c r="T262">
        <v>0.35799999999999998</v>
      </c>
      <c r="U262">
        <v>0.42799999999999999</v>
      </c>
      <c r="V262">
        <v>0.53300000000000003</v>
      </c>
      <c r="W262">
        <v>47.8</v>
      </c>
      <c r="X262">
        <v>65.7</v>
      </c>
      <c r="Y262">
        <v>8.8000000000000007</v>
      </c>
      <c r="Z262">
        <v>9.5</v>
      </c>
      <c r="AA262">
        <v>0.48699999999999999</v>
      </c>
      <c r="AB262">
        <v>19.7</v>
      </c>
      <c r="AC262">
        <v>25.3</v>
      </c>
      <c r="AD262">
        <v>0.27300000000000002</v>
      </c>
    </row>
    <row r="263" spans="1:30" x14ac:dyDescent="0.25">
      <c r="A263">
        <v>162</v>
      </c>
      <c r="B263" t="s">
        <v>290</v>
      </c>
      <c r="C263">
        <v>32</v>
      </c>
      <c r="D263">
        <v>11</v>
      </c>
      <c r="E263">
        <v>21</v>
      </c>
      <c r="F263">
        <v>0.34399999999999997</v>
      </c>
      <c r="G263">
        <v>-9.1</v>
      </c>
      <c r="H263">
        <v>-4.57</v>
      </c>
      <c r="I263">
        <v>7</v>
      </c>
      <c r="J263">
        <v>11</v>
      </c>
      <c r="K263">
        <v>7</v>
      </c>
      <c r="L263">
        <v>5</v>
      </c>
      <c r="M263">
        <v>3</v>
      </c>
      <c r="N263">
        <v>16</v>
      </c>
      <c r="O263">
        <v>2332</v>
      </c>
      <c r="P263">
        <v>2477</v>
      </c>
      <c r="R263">
        <v>70.400000000000006</v>
      </c>
      <c r="S263">
        <v>108.7</v>
      </c>
      <c r="T263">
        <v>0.32300000000000001</v>
      </c>
      <c r="U263">
        <v>0.35499999999999998</v>
      </c>
      <c r="V263">
        <v>0.59</v>
      </c>
      <c r="W263">
        <v>51.7</v>
      </c>
      <c r="X263">
        <v>56</v>
      </c>
      <c r="Y263">
        <v>10.199999999999999</v>
      </c>
      <c r="Z263">
        <v>11.5</v>
      </c>
      <c r="AA263">
        <v>0.55600000000000005</v>
      </c>
      <c r="AB263">
        <v>18.2</v>
      </c>
      <c r="AC263">
        <v>29.2</v>
      </c>
      <c r="AD263">
        <v>0.249</v>
      </c>
    </row>
    <row r="264" spans="1:30" x14ac:dyDescent="0.25">
      <c r="A264">
        <v>163</v>
      </c>
      <c r="B264" t="s">
        <v>291</v>
      </c>
      <c r="C264">
        <v>32</v>
      </c>
      <c r="D264">
        <v>5</v>
      </c>
      <c r="E264">
        <v>27</v>
      </c>
      <c r="F264">
        <v>0.156</v>
      </c>
      <c r="G264">
        <v>-15.09</v>
      </c>
      <c r="H264">
        <v>-4.18</v>
      </c>
      <c r="I264">
        <v>3</v>
      </c>
      <c r="J264">
        <v>13</v>
      </c>
      <c r="K264">
        <v>3</v>
      </c>
      <c r="L264">
        <v>9</v>
      </c>
      <c r="M264">
        <v>2</v>
      </c>
      <c r="N264">
        <v>18</v>
      </c>
      <c r="O264">
        <v>1988</v>
      </c>
      <c r="P264">
        <v>2271</v>
      </c>
      <c r="R264">
        <v>64.599999999999994</v>
      </c>
      <c r="S264">
        <v>107.3</v>
      </c>
      <c r="T264">
        <v>0.38500000000000001</v>
      </c>
      <c r="U264">
        <v>0.47699999999999998</v>
      </c>
      <c r="V264">
        <v>0.57799999999999996</v>
      </c>
      <c r="W264">
        <v>51.2</v>
      </c>
      <c r="X264">
        <v>64.7</v>
      </c>
      <c r="Y264">
        <v>10.9</v>
      </c>
      <c r="Z264">
        <v>7</v>
      </c>
      <c r="AA264">
        <v>0.54700000000000004</v>
      </c>
      <c r="AB264">
        <v>17.5</v>
      </c>
      <c r="AC264">
        <v>27.2</v>
      </c>
      <c r="AD264">
        <v>0.27300000000000002</v>
      </c>
    </row>
    <row r="265" spans="1:30" x14ac:dyDescent="0.25">
      <c r="A265">
        <v>164</v>
      </c>
      <c r="B265" t="s">
        <v>292</v>
      </c>
      <c r="C265">
        <v>32</v>
      </c>
      <c r="D265">
        <v>11</v>
      </c>
      <c r="E265">
        <v>21</v>
      </c>
      <c r="F265">
        <v>0.34399999999999997</v>
      </c>
      <c r="G265">
        <v>-12.86</v>
      </c>
      <c r="H265">
        <v>-7.3</v>
      </c>
      <c r="I265">
        <v>8</v>
      </c>
      <c r="J265">
        <v>10</v>
      </c>
      <c r="K265">
        <v>4</v>
      </c>
      <c r="L265">
        <v>9</v>
      </c>
      <c r="M265">
        <v>4</v>
      </c>
      <c r="N265">
        <v>11</v>
      </c>
      <c r="O265">
        <v>1833</v>
      </c>
      <c r="P265">
        <v>2011</v>
      </c>
      <c r="R265">
        <v>62.7</v>
      </c>
      <c r="S265">
        <v>99.8</v>
      </c>
      <c r="T265">
        <v>0.45600000000000002</v>
      </c>
      <c r="U265">
        <v>0.41899999999999998</v>
      </c>
      <c r="V265">
        <v>0.55200000000000005</v>
      </c>
      <c r="W265">
        <v>51</v>
      </c>
      <c r="X265">
        <v>59.4</v>
      </c>
      <c r="Y265">
        <v>9.9</v>
      </c>
      <c r="Z265">
        <v>12</v>
      </c>
      <c r="AA265">
        <v>0.51</v>
      </c>
      <c r="AB265">
        <v>20.6</v>
      </c>
      <c r="AC265">
        <v>29.1</v>
      </c>
      <c r="AD265">
        <v>0.32300000000000001</v>
      </c>
    </row>
    <row r="266" spans="1:30" x14ac:dyDescent="0.25">
      <c r="A266">
        <v>165</v>
      </c>
      <c r="B266" t="s">
        <v>293</v>
      </c>
      <c r="C266">
        <v>31</v>
      </c>
      <c r="D266">
        <v>12</v>
      </c>
      <c r="E266">
        <v>19</v>
      </c>
      <c r="F266">
        <v>0.38700000000000001</v>
      </c>
      <c r="G266">
        <v>-9.4700000000000006</v>
      </c>
      <c r="H266">
        <v>-7.5</v>
      </c>
      <c r="I266">
        <v>7</v>
      </c>
      <c r="J266">
        <v>11</v>
      </c>
      <c r="K266">
        <v>4</v>
      </c>
      <c r="L266">
        <v>7</v>
      </c>
      <c r="M266">
        <v>6</v>
      </c>
      <c r="N266">
        <v>11</v>
      </c>
      <c r="O266">
        <v>2086</v>
      </c>
      <c r="P266">
        <v>2147</v>
      </c>
      <c r="R266">
        <v>65.599999999999994</v>
      </c>
      <c r="S266">
        <v>104.8</v>
      </c>
      <c r="T266">
        <v>0.36</v>
      </c>
      <c r="U266">
        <v>0.47799999999999998</v>
      </c>
      <c r="V266">
        <v>0.56000000000000005</v>
      </c>
      <c r="W266">
        <v>51.2</v>
      </c>
      <c r="X266">
        <v>56.2</v>
      </c>
      <c r="Y266">
        <v>8.5</v>
      </c>
      <c r="Z266">
        <v>10.199999999999999</v>
      </c>
      <c r="AA266">
        <v>0.53</v>
      </c>
      <c r="AB266">
        <v>17.100000000000001</v>
      </c>
      <c r="AC266">
        <v>26.3</v>
      </c>
      <c r="AD266">
        <v>0.252</v>
      </c>
    </row>
    <row r="267" spans="1:30" x14ac:dyDescent="0.25">
      <c r="A267">
        <v>166</v>
      </c>
      <c r="B267" t="s">
        <v>656</v>
      </c>
      <c r="C267">
        <v>34</v>
      </c>
      <c r="D267">
        <v>24</v>
      </c>
      <c r="E267">
        <v>10</v>
      </c>
      <c r="F267">
        <v>0.70599999999999996</v>
      </c>
      <c r="G267">
        <v>14.84</v>
      </c>
      <c r="H267">
        <v>7.02</v>
      </c>
      <c r="I267">
        <v>12</v>
      </c>
      <c r="J267">
        <v>6</v>
      </c>
      <c r="K267">
        <v>16</v>
      </c>
      <c r="L267">
        <v>3</v>
      </c>
      <c r="M267">
        <v>6</v>
      </c>
      <c r="N267">
        <v>4</v>
      </c>
      <c r="O267">
        <v>2629</v>
      </c>
      <c r="P267">
        <v>2363</v>
      </c>
      <c r="R267">
        <v>70.7</v>
      </c>
      <c r="S267">
        <v>97.2</v>
      </c>
      <c r="T267">
        <v>0.35899999999999999</v>
      </c>
      <c r="U267">
        <v>0.35599999999999998</v>
      </c>
      <c r="V267">
        <v>0.5</v>
      </c>
      <c r="W267">
        <v>47</v>
      </c>
      <c r="X267">
        <v>51</v>
      </c>
      <c r="Y267">
        <v>9.6999999999999993</v>
      </c>
      <c r="Z267">
        <v>8.9</v>
      </c>
      <c r="AA267">
        <v>0.46300000000000002</v>
      </c>
      <c r="AB267">
        <v>14.5</v>
      </c>
      <c r="AC267">
        <v>26.2</v>
      </c>
      <c r="AD267">
        <v>0.24399999999999999</v>
      </c>
    </row>
    <row r="268" spans="1:30" x14ac:dyDescent="0.25">
      <c r="A268">
        <v>167</v>
      </c>
      <c r="B268" t="s">
        <v>295</v>
      </c>
      <c r="C268">
        <v>35</v>
      </c>
      <c r="D268">
        <v>21</v>
      </c>
      <c r="E268">
        <v>14</v>
      </c>
      <c r="F268">
        <v>0.6</v>
      </c>
      <c r="G268">
        <v>-1.1599999999999999</v>
      </c>
      <c r="H268">
        <v>-0.51</v>
      </c>
      <c r="I268">
        <v>11</v>
      </c>
      <c r="J268">
        <v>7</v>
      </c>
      <c r="K268">
        <v>14</v>
      </c>
      <c r="L268">
        <v>3</v>
      </c>
      <c r="M268">
        <v>6</v>
      </c>
      <c r="N268">
        <v>10</v>
      </c>
      <c r="O268">
        <v>2808</v>
      </c>
      <c r="P268">
        <v>2831</v>
      </c>
      <c r="R268">
        <v>76.099999999999994</v>
      </c>
      <c r="S268">
        <v>105.1</v>
      </c>
      <c r="T268">
        <v>0.32900000000000001</v>
      </c>
      <c r="U268">
        <v>0.35499999999999998</v>
      </c>
      <c r="V268">
        <v>0.55800000000000005</v>
      </c>
      <c r="W268">
        <v>55.8</v>
      </c>
      <c r="X268">
        <v>45.1</v>
      </c>
      <c r="Y268">
        <v>8.4</v>
      </c>
      <c r="Z268">
        <v>7.2</v>
      </c>
      <c r="AA268">
        <v>0.52700000000000002</v>
      </c>
      <c r="AB268">
        <v>18.5</v>
      </c>
      <c r="AC268">
        <v>32.299999999999997</v>
      </c>
      <c r="AD268">
        <v>0.23699999999999999</v>
      </c>
    </row>
    <row r="269" spans="1:30" x14ac:dyDescent="0.25">
      <c r="A269">
        <v>168</v>
      </c>
      <c r="B269" t="s">
        <v>296</v>
      </c>
      <c r="C269">
        <v>34</v>
      </c>
      <c r="D269">
        <v>21</v>
      </c>
      <c r="E269">
        <v>13</v>
      </c>
      <c r="F269">
        <v>0.61799999999999999</v>
      </c>
      <c r="G269">
        <v>-5.82</v>
      </c>
      <c r="H269">
        <v>-5.82</v>
      </c>
      <c r="I269">
        <v>11</v>
      </c>
      <c r="J269">
        <v>5</v>
      </c>
      <c r="K269">
        <v>13</v>
      </c>
      <c r="L269">
        <v>4</v>
      </c>
      <c r="M269">
        <v>6</v>
      </c>
      <c r="N269">
        <v>8</v>
      </c>
      <c r="O269">
        <v>2296</v>
      </c>
      <c r="P269">
        <v>2177</v>
      </c>
      <c r="R269">
        <v>65.8</v>
      </c>
      <c r="S269">
        <v>94.5</v>
      </c>
      <c r="T269">
        <v>0.31900000000000001</v>
      </c>
      <c r="U269">
        <v>0.49299999999999999</v>
      </c>
      <c r="V269">
        <v>0.53300000000000003</v>
      </c>
      <c r="W269">
        <v>49.7</v>
      </c>
      <c r="X269">
        <v>53.9</v>
      </c>
      <c r="Y269">
        <v>8.4</v>
      </c>
      <c r="Z269">
        <v>7.9</v>
      </c>
      <c r="AA269">
        <v>0.5</v>
      </c>
      <c r="AB269">
        <v>20.7</v>
      </c>
      <c r="AC269">
        <v>23.9</v>
      </c>
      <c r="AD269">
        <v>0.22800000000000001</v>
      </c>
    </row>
    <row r="270" spans="1:30" x14ac:dyDescent="0.25">
      <c r="A270">
        <v>169</v>
      </c>
      <c r="B270" t="s">
        <v>297</v>
      </c>
      <c r="C270">
        <v>32</v>
      </c>
      <c r="D270">
        <v>7</v>
      </c>
      <c r="E270">
        <v>25</v>
      </c>
      <c r="F270">
        <v>0.219</v>
      </c>
      <c r="G270">
        <v>-24.2</v>
      </c>
      <c r="H270">
        <v>-7.9</v>
      </c>
      <c r="I270">
        <v>5</v>
      </c>
      <c r="J270">
        <v>11</v>
      </c>
      <c r="K270">
        <v>5</v>
      </c>
      <c r="L270">
        <v>7</v>
      </c>
      <c r="M270">
        <v>2</v>
      </c>
      <c r="N270">
        <v>17</v>
      </c>
      <c r="O270">
        <v>1833</v>
      </c>
      <c r="P270">
        <v>2291</v>
      </c>
      <c r="R270">
        <v>65.5</v>
      </c>
      <c r="S270">
        <v>108.9</v>
      </c>
      <c r="T270">
        <v>0.36799999999999999</v>
      </c>
      <c r="U270">
        <v>0.44400000000000001</v>
      </c>
      <c r="V270">
        <v>0.56499999999999995</v>
      </c>
      <c r="W270">
        <v>54.5</v>
      </c>
      <c r="X270">
        <v>59.7</v>
      </c>
      <c r="Y270">
        <v>9.8000000000000007</v>
      </c>
      <c r="Z270">
        <v>9.3000000000000007</v>
      </c>
      <c r="AA270">
        <v>0.53800000000000003</v>
      </c>
      <c r="AB270">
        <v>16.600000000000001</v>
      </c>
      <c r="AC270">
        <v>31.2</v>
      </c>
      <c r="AD270">
        <v>0.252</v>
      </c>
    </row>
    <row r="271" spans="1:30" x14ac:dyDescent="0.25">
      <c r="A271">
        <v>170</v>
      </c>
      <c r="B271" t="s">
        <v>657</v>
      </c>
      <c r="C271">
        <v>34</v>
      </c>
      <c r="D271">
        <v>23</v>
      </c>
      <c r="E271">
        <v>11</v>
      </c>
      <c r="F271">
        <v>0.67600000000000005</v>
      </c>
      <c r="G271">
        <v>16.05</v>
      </c>
      <c r="H271">
        <v>10.14</v>
      </c>
      <c r="I271">
        <v>13</v>
      </c>
      <c r="J271">
        <v>7</v>
      </c>
      <c r="K271">
        <v>15</v>
      </c>
      <c r="L271">
        <v>3</v>
      </c>
      <c r="M271">
        <v>6</v>
      </c>
      <c r="N271">
        <v>5</v>
      </c>
      <c r="O271">
        <v>2429</v>
      </c>
      <c r="P271">
        <v>2228</v>
      </c>
      <c r="R271">
        <v>66.599999999999994</v>
      </c>
      <c r="S271">
        <v>98.4</v>
      </c>
      <c r="T271">
        <v>0.26600000000000001</v>
      </c>
      <c r="U271">
        <v>0.39400000000000002</v>
      </c>
      <c r="V271">
        <v>0.49299999999999999</v>
      </c>
      <c r="W271">
        <v>44</v>
      </c>
      <c r="X271">
        <v>51.9</v>
      </c>
      <c r="Y271">
        <v>10.4</v>
      </c>
      <c r="Z271">
        <v>9.8000000000000007</v>
      </c>
      <c r="AA271">
        <v>0.45900000000000002</v>
      </c>
      <c r="AB271">
        <v>12.3</v>
      </c>
      <c r="AC271">
        <v>24.8</v>
      </c>
      <c r="AD271">
        <v>0.192</v>
      </c>
    </row>
    <row r="272" spans="1:30" x14ac:dyDescent="0.25">
      <c r="A272">
        <v>171</v>
      </c>
      <c r="B272" t="s">
        <v>299</v>
      </c>
      <c r="C272">
        <v>32</v>
      </c>
      <c r="D272">
        <v>15</v>
      </c>
      <c r="E272">
        <v>17</v>
      </c>
      <c r="F272">
        <v>0.46899999999999997</v>
      </c>
      <c r="G272">
        <v>-8.25</v>
      </c>
      <c r="H272">
        <v>-6.92</v>
      </c>
      <c r="I272">
        <v>7</v>
      </c>
      <c r="J272">
        <v>9</v>
      </c>
      <c r="K272">
        <v>8</v>
      </c>
      <c r="L272">
        <v>5</v>
      </c>
      <c r="M272">
        <v>5</v>
      </c>
      <c r="N272">
        <v>12</v>
      </c>
      <c r="O272">
        <v>2456</v>
      </c>
      <c r="P272">
        <v>2420</v>
      </c>
      <c r="R272">
        <v>71.900000000000006</v>
      </c>
      <c r="S272">
        <v>104.4</v>
      </c>
      <c r="T272">
        <v>0.32500000000000001</v>
      </c>
      <c r="U272">
        <v>0.35599999999999998</v>
      </c>
      <c r="V272">
        <v>0.53900000000000003</v>
      </c>
      <c r="W272">
        <v>50.2</v>
      </c>
      <c r="X272">
        <v>46.8</v>
      </c>
      <c r="Y272">
        <v>9.9</v>
      </c>
      <c r="Z272">
        <v>9.8000000000000007</v>
      </c>
      <c r="AA272">
        <v>0.50700000000000001</v>
      </c>
      <c r="AB272">
        <v>15.7</v>
      </c>
      <c r="AC272">
        <v>29.3</v>
      </c>
      <c r="AD272">
        <v>0.23</v>
      </c>
    </row>
    <row r="273" spans="1:30" x14ac:dyDescent="0.25">
      <c r="A273">
        <v>172</v>
      </c>
      <c r="B273" t="s">
        <v>300</v>
      </c>
      <c r="C273">
        <v>32</v>
      </c>
      <c r="D273">
        <v>11</v>
      </c>
      <c r="E273">
        <v>21</v>
      </c>
      <c r="F273">
        <v>0.34399999999999997</v>
      </c>
      <c r="G273">
        <v>-3.01</v>
      </c>
      <c r="H273">
        <v>-0.16</v>
      </c>
      <c r="I273">
        <v>4</v>
      </c>
      <c r="J273">
        <v>14</v>
      </c>
      <c r="K273">
        <v>9</v>
      </c>
      <c r="L273">
        <v>8</v>
      </c>
      <c r="M273">
        <v>1</v>
      </c>
      <c r="N273">
        <v>11</v>
      </c>
      <c r="O273">
        <v>2263</v>
      </c>
      <c r="P273">
        <v>2354</v>
      </c>
      <c r="R273">
        <v>68.400000000000006</v>
      </c>
      <c r="S273">
        <v>106.7</v>
      </c>
      <c r="T273">
        <v>0.41399999999999998</v>
      </c>
      <c r="U273">
        <v>0.34799999999999998</v>
      </c>
      <c r="V273">
        <v>0.55500000000000005</v>
      </c>
      <c r="W273">
        <v>48</v>
      </c>
      <c r="X273">
        <v>59.9</v>
      </c>
      <c r="Y273">
        <v>9.6999999999999993</v>
      </c>
      <c r="Z273">
        <v>10.4</v>
      </c>
      <c r="AA273">
        <v>0.51200000000000001</v>
      </c>
      <c r="AB273">
        <v>14.9</v>
      </c>
      <c r="AC273">
        <v>27</v>
      </c>
      <c r="AD273">
        <v>0.30399999999999999</v>
      </c>
    </row>
    <row r="274" spans="1:30" x14ac:dyDescent="0.25">
      <c r="A274">
        <v>173</v>
      </c>
      <c r="B274" t="s">
        <v>301</v>
      </c>
      <c r="C274">
        <v>31</v>
      </c>
      <c r="D274">
        <v>9</v>
      </c>
      <c r="E274">
        <v>22</v>
      </c>
      <c r="F274">
        <v>0.28999999999999998</v>
      </c>
      <c r="G274">
        <v>-14.4</v>
      </c>
      <c r="H274">
        <v>-6.14</v>
      </c>
      <c r="I274">
        <v>5</v>
      </c>
      <c r="J274">
        <v>13</v>
      </c>
      <c r="K274">
        <v>7</v>
      </c>
      <c r="L274">
        <v>8</v>
      </c>
      <c r="M274">
        <v>2</v>
      </c>
      <c r="N274">
        <v>14</v>
      </c>
      <c r="O274">
        <v>2149</v>
      </c>
      <c r="P274">
        <v>2303</v>
      </c>
      <c r="R274">
        <v>68.400000000000006</v>
      </c>
      <c r="S274">
        <v>108.2</v>
      </c>
      <c r="T274">
        <v>0.26800000000000002</v>
      </c>
      <c r="U274">
        <v>0.4</v>
      </c>
      <c r="V274">
        <v>0.55500000000000005</v>
      </c>
      <c r="W274">
        <v>49.4</v>
      </c>
      <c r="X274">
        <v>56</v>
      </c>
      <c r="Y274">
        <v>10.199999999999999</v>
      </c>
      <c r="Z274">
        <v>7.7</v>
      </c>
      <c r="AA274">
        <v>0.52800000000000002</v>
      </c>
      <c r="AB274">
        <v>15.4</v>
      </c>
      <c r="AC274">
        <v>29.9</v>
      </c>
      <c r="AD274">
        <v>0.19600000000000001</v>
      </c>
    </row>
    <row r="275" spans="1:30" x14ac:dyDescent="0.25">
      <c r="A275">
        <v>174</v>
      </c>
      <c r="B275" t="s">
        <v>82</v>
      </c>
      <c r="C275">
        <v>36</v>
      </c>
      <c r="D275">
        <v>22</v>
      </c>
      <c r="E275">
        <v>14</v>
      </c>
      <c r="F275">
        <v>0.61099999999999999</v>
      </c>
      <c r="G275">
        <v>10.7</v>
      </c>
      <c r="H275">
        <v>5.09</v>
      </c>
      <c r="I275">
        <v>11</v>
      </c>
      <c r="J275">
        <v>7</v>
      </c>
      <c r="K275">
        <v>17</v>
      </c>
      <c r="L275">
        <v>2</v>
      </c>
      <c r="M275">
        <v>3</v>
      </c>
      <c r="N275">
        <v>8</v>
      </c>
      <c r="O275">
        <v>2882</v>
      </c>
      <c r="P275">
        <v>2680</v>
      </c>
      <c r="R275">
        <v>75.5</v>
      </c>
      <c r="S275">
        <v>97.9</v>
      </c>
      <c r="T275">
        <v>0.375</v>
      </c>
      <c r="U275">
        <v>0.39400000000000002</v>
      </c>
      <c r="V275">
        <v>0.52400000000000002</v>
      </c>
      <c r="W275">
        <v>48.7</v>
      </c>
      <c r="X275">
        <v>58.1</v>
      </c>
      <c r="Y275">
        <v>10.3</v>
      </c>
      <c r="Z275">
        <v>11.4</v>
      </c>
      <c r="AA275">
        <v>0.48599999999999999</v>
      </c>
      <c r="AB275">
        <v>18.600000000000001</v>
      </c>
      <c r="AC275">
        <v>30.4</v>
      </c>
      <c r="AD275">
        <v>0.26300000000000001</v>
      </c>
    </row>
    <row r="276" spans="1:30" x14ac:dyDescent="0.25">
      <c r="A276">
        <v>175</v>
      </c>
      <c r="B276" t="s">
        <v>302</v>
      </c>
      <c r="C276">
        <v>31</v>
      </c>
      <c r="D276">
        <v>11</v>
      </c>
      <c r="E276">
        <v>20</v>
      </c>
      <c r="F276">
        <v>0.35499999999999998</v>
      </c>
      <c r="G276">
        <v>-2.85</v>
      </c>
      <c r="H276">
        <v>-0.23</v>
      </c>
      <c r="I276">
        <v>6</v>
      </c>
      <c r="J276">
        <v>12</v>
      </c>
      <c r="K276">
        <v>9</v>
      </c>
      <c r="L276">
        <v>6</v>
      </c>
      <c r="M276">
        <v>2</v>
      </c>
      <c r="N276">
        <v>12</v>
      </c>
      <c r="O276">
        <v>2248</v>
      </c>
      <c r="P276">
        <v>2246</v>
      </c>
      <c r="R276">
        <v>69.099999999999994</v>
      </c>
      <c r="S276">
        <v>104.4</v>
      </c>
      <c r="T276">
        <v>0.33400000000000002</v>
      </c>
      <c r="U276">
        <v>0.47</v>
      </c>
      <c r="V276">
        <v>0.54700000000000004</v>
      </c>
      <c r="W276">
        <v>50.8</v>
      </c>
      <c r="X276">
        <v>54.6</v>
      </c>
      <c r="Y276">
        <v>9.5</v>
      </c>
      <c r="Z276">
        <v>11.1</v>
      </c>
      <c r="AA276">
        <v>0.52100000000000002</v>
      </c>
      <c r="AB276">
        <v>17.7</v>
      </c>
      <c r="AC276">
        <v>31.5</v>
      </c>
      <c r="AD276">
        <v>0.22500000000000001</v>
      </c>
    </row>
    <row r="277" spans="1:30" x14ac:dyDescent="0.25">
      <c r="A277">
        <v>176</v>
      </c>
      <c r="B277" t="s">
        <v>303</v>
      </c>
      <c r="C277">
        <v>32</v>
      </c>
      <c r="D277">
        <v>14</v>
      </c>
      <c r="E277">
        <v>18</v>
      </c>
      <c r="F277">
        <v>0.438</v>
      </c>
      <c r="G277">
        <v>9.41</v>
      </c>
      <c r="H277">
        <v>8.7200000000000006</v>
      </c>
      <c r="I277">
        <v>5</v>
      </c>
      <c r="J277">
        <v>13</v>
      </c>
      <c r="K277">
        <v>11</v>
      </c>
      <c r="L277">
        <v>5</v>
      </c>
      <c r="M277">
        <v>0</v>
      </c>
      <c r="N277">
        <v>10</v>
      </c>
      <c r="O277">
        <v>2297</v>
      </c>
      <c r="P277">
        <v>2275</v>
      </c>
      <c r="R277">
        <v>68.5</v>
      </c>
      <c r="S277">
        <v>103.4</v>
      </c>
      <c r="T277">
        <v>0.22700000000000001</v>
      </c>
      <c r="U277">
        <v>0.39400000000000002</v>
      </c>
      <c r="V277">
        <v>0.54400000000000004</v>
      </c>
      <c r="W277">
        <v>52.3</v>
      </c>
      <c r="X277">
        <v>53.4</v>
      </c>
      <c r="Y277">
        <v>8.3000000000000007</v>
      </c>
      <c r="Z277">
        <v>8.6999999999999993</v>
      </c>
      <c r="AA277">
        <v>0.52</v>
      </c>
      <c r="AB277">
        <v>17.3</v>
      </c>
      <c r="AC277">
        <v>29.8</v>
      </c>
      <c r="AD277">
        <v>0.16500000000000001</v>
      </c>
    </row>
    <row r="278" spans="1:30" x14ac:dyDescent="0.25">
      <c r="A278">
        <v>177</v>
      </c>
      <c r="B278" t="s">
        <v>304</v>
      </c>
      <c r="C278">
        <v>32</v>
      </c>
      <c r="D278">
        <v>15</v>
      </c>
      <c r="E278">
        <v>17</v>
      </c>
      <c r="F278">
        <v>0.46899999999999997</v>
      </c>
      <c r="G278">
        <v>0.82</v>
      </c>
      <c r="H278">
        <v>2.36</v>
      </c>
      <c r="I278">
        <v>7</v>
      </c>
      <c r="J278">
        <v>11</v>
      </c>
      <c r="K278">
        <v>10</v>
      </c>
      <c r="L278">
        <v>5</v>
      </c>
      <c r="M278">
        <v>4</v>
      </c>
      <c r="N278">
        <v>10</v>
      </c>
      <c r="O278">
        <v>2267</v>
      </c>
      <c r="P278">
        <v>2233</v>
      </c>
      <c r="R278">
        <v>68.8</v>
      </c>
      <c r="S278">
        <v>101.1</v>
      </c>
      <c r="T278">
        <v>0.33300000000000002</v>
      </c>
      <c r="U278">
        <v>0.41099999999999998</v>
      </c>
      <c r="V278">
        <v>0.53200000000000003</v>
      </c>
      <c r="W278">
        <v>48</v>
      </c>
      <c r="X278">
        <v>49.2</v>
      </c>
      <c r="Y278">
        <v>8.9</v>
      </c>
      <c r="Z278">
        <v>10.1</v>
      </c>
      <c r="AA278">
        <v>0.501</v>
      </c>
      <c r="AB278">
        <v>15.5</v>
      </c>
      <c r="AC278">
        <v>24.3</v>
      </c>
      <c r="AD278">
        <v>0.23</v>
      </c>
    </row>
    <row r="279" spans="1:30" x14ac:dyDescent="0.25">
      <c r="A279">
        <v>178</v>
      </c>
      <c r="B279" t="s">
        <v>658</v>
      </c>
      <c r="C279">
        <v>38</v>
      </c>
      <c r="D279">
        <v>32</v>
      </c>
      <c r="E279">
        <v>6</v>
      </c>
      <c r="F279">
        <v>0.84199999999999997</v>
      </c>
      <c r="G279">
        <v>25.31</v>
      </c>
      <c r="H279">
        <v>12.13</v>
      </c>
      <c r="I279">
        <v>16</v>
      </c>
      <c r="J279">
        <v>4</v>
      </c>
      <c r="K279">
        <v>15</v>
      </c>
      <c r="L279">
        <v>1</v>
      </c>
      <c r="M279">
        <v>8</v>
      </c>
      <c r="N279">
        <v>4</v>
      </c>
      <c r="O279">
        <v>2974</v>
      </c>
      <c r="P279">
        <v>2473</v>
      </c>
      <c r="R279">
        <v>68.3</v>
      </c>
      <c r="S279">
        <v>94.6</v>
      </c>
      <c r="T279">
        <v>0.27500000000000002</v>
      </c>
      <c r="U279">
        <v>0.371</v>
      </c>
      <c r="V279">
        <v>0.47</v>
      </c>
      <c r="W279">
        <v>43.9</v>
      </c>
      <c r="X279">
        <v>52.3</v>
      </c>
      <c r="Y279">
        <v>9.1</v>
      </c>
      <c r="Z279">
        <v>8.3000000000000007</v>
      </c>
      <c r="AA279">
        <v>0.438</v>
      </c>
      <c r="AB279">
        <v>12.9</v>
      </c>
      <c r="AC279">
        <v>26.1</v>
      </c>
      <c r="AD279">
        <v>0.187</v>
      </c>
    </row>
    <row r="280" spans="1:30" x14ac:dyDescent="0.25">
      <c r="A280">
        <v>179</v>
      </c>
      <c r="B280" t="s">
        <v>659</v>
      </c>
      <c r="C280">
        <v>37</v>
      </c>
      <c r="D280">
        <v>30</v>
      </c>
      <c r="E280">
        <v>7</v>
      </c>
      <c r="F280">
        <v>0.81100000000000005</v>
      </c>
      <c r="G280">
        <v>21.9</v>
      </c>
      <c r="H280">
        <v>10.63</v>
      </c>
      <c r="I280">
        <v>15</v>
      </c>
      <c r="J280">
        <v>5</v>
      </c>
      <c r="K280">
        <v>17</v>
      </c>
      <c r="L280">
        <v>1</v>
      </c>
      <c r="M280">
        <v>7</v>
      </c>
      <c r="N280">
        <v>4</v>
      </c>
      <c r="O280">
        <v>2575</v>
      </c>
      <c r="P280">
        <v>2158</v>
      </c>
      <c r="R280">
        <v>65.400000000000006</v>
      </c>
      <c r="S280">
        <v>89.2</v>
      </c>
      <c r="T280">
        <v>0.24099999999999999</v>
      </c>
      <c r="U280">
        <v>0.30099999999999999</v>
      </c>
      <c r="V280">
        <v>0.46700000000000003</v>
      </c>
      <c r="W280">
        <v>49.3</v>
      </c>
      <c r="X280">
        <v>45.8</v>
      </c>
      <c r="Y280">
        <v>6.1</v>
      </c>
      <c r="Z280">
        <v>9.6</v>
      </c>
      <c r="AA280">
        <v>0.441</v>
      </c>
      <c r="AB280">
        <v>15.8</v>
      </c>
      <c r="AC280">
        <v>24.1</v>
      </c>
      <c r="AD280">
        <v>0.16</v>
      </c>
    </row>
    <row r="281" spans="1:30" x14ac:dyDescent="0.25">
      <c r="A281">
        <v>180</v>
      </c>
      <c r="B281" t="s">
        <v>307</v>
      </c>
      <c r="C281">
        <v>32</v>
      </c>
      <c r="D281">
        <v>11</v>
      </c>
      <c r="E281">
        <v>21</v>
      </c>
      <c r="F281">
        <v>0.34399999999999997</v>
      </c>
      <c r="G281">
        <v>-6.13</v>
      </c>
      <c r="H281">
        <v>1.41</v>
      </c>
      <c r="I281">
        <v>8</v>
      </c>
      <c r="J281">
        <v>10</v>
      </c>
      <c r="K281">
        <v>9</v>
      </c>
      <c r="L281">
        <v>5</v>
      </c>
      <c r="M281">
        <v>2</v>
      </c>
      <c r="N281">
        <v>11</v>
      </c>
      <c r="O281">
        <v>2141</v>
      </c>
      <c r="P281">
        <v>2313</v>
      </c>
      <c r="R281">
        <v>70.3</v>
      </c>
      <c r="S281">
        <v>102.9</v>
      </c>
      <c r="T281">
        <v>0.33200000000000002</v>
      </c>
      <c r="U281">
        <v>0.40400000000000003</v>
      </c>
      <c r="V281">
        <v>0.53500000000000003</v>
      </c>
      <c r="W281">
        <v>47.7</v>
      </c>
      <c r="X281">
        <v>52.5</v>
      </c>
      <c r="Y281">
        <v>10.9</v>
      </c>
      <c r="Z281">
        <v>8.6</v>
      </c>
      <c r="AA281">
        <v>0.501</v>
      </c>
      <c r="AB281">
        <v>15.4</v>
      </c>
      <c r="AC281">
        <v>26.9</v>
      </c>
      <c r="AD281">
        <v>0.23499999999999999</v>
      </c>
    </row>
    <row r="282" spans="1:30" x14ac:dyDescent="0.25">
      <c r="C282" t="s">
        <v>109</v>
      </c>
      <c r="I282" t="s">
        <v>110</v>
      </c>
      <c r="K282" t="s">
        <v>2</v>
      </c>
      <c r="M282" t="s">
        <v>3</v>
      </c>
      <c r="O282" t="s">
        <v>111</v>
      </c>
      <c r="R282" t="s">
        <v>575</v>
      </c>
    </row>
    <row r="283" spans="1:30" x14ac:dyDescent="0.25">
      <c r="A283" t="s">
        <v>55</v>
      </c>
      <c r="B283" t="s">
        <v>113</v>
      </c>
      <c r="C283" t="s">
        <v>51</v>
      </c>
      <c r="D283" t="s">
        <v>1</v>
      </c>
      <c r="E283" t="s">
        <v>0</v>
      </c>
      <c r="F283" t="s">
        <v>114</v>
      </c>
      <c r="G283" t="s">
        <v>70</v>
      </c>
      <c r="H283" t="s">
        <v>115</v>
      </c>
      <c r="I283" t="s">
        <v>1</v>
      </c>
      <c r="J283" t="s">
        <v>0</v>
      </c>
      <c r="K283" t="s">
        <v>1</v>
      </c>
      <c r="L283" t="s">
        <v>0</v>
      </c>
      <c r="M283" t="s">
        <v>1</v>
      </c>
      <c r="N283" t="s">
        <v>0</v>
      </c>
      <c r="O283" t="s">
        <v>116</v>
      </c>
      <c r="P283" t="s">
        <v>117</v>
      </c>
      <c r="R283" t="s">
        <v>84</v>
      </c>
      <c r="S283" t="s">
        <v>66</v>
      </c>
      <c r="T283" t="s">
        <v>59</v>
      </c>
      <c r="U283" t="s">
        <v>58</v>
      </c>
      <c r="V283" t="s">
        <v>57</v>
      </c>
      <c r="W283" t="s">
        <v>61</v>
      </c>
      <c r="X283" t="s">
        <v>62</v>
      </c>
      <c r="Y283" t="s">
        <v>63</v>
      </c>
      <c r="Z283" t="s">
        <v>64</v>
      </c>
      <c r="AA283" t="s">
        <v>495</v>
      </c>
      <c r="AB283" t="s">
        <v>65</v>
      </c>
      <c r="AC283" t="s">
        <v>60</v>
      </c>
      <c r="AD283" t="s">
        <v>496</v>
      </c>
    </row>
    <row r="284" spans="1:30" x14ac:dyDescent="0.25">
      <c r="A284">
        <v>181</v>
      </c>
      <c r="B284" t="s">
        <v>73</v>
      </c>
      <c r="C284">
        <v>31</v>
      </c>
      <c r="D284">
        <v>9</v>
      </c>
      <c r="E284">
        <v>22</v>
      </c>
      <c r="F284">
        <v>0.28999999999999998</v>
      </c>
      <c r="G284">
        <v>-8.76</v>
      </c>
      <c r="H284">
        <v>-2.36</v>
      </c>
      <c r="I284">
        <v>4</v>
      </c>
      <c r="J284">
        <v>14</v>
      </c>
      <c r="K284">
        <v>6</v>
      </c>
      <c r="L284">
        <v>8</v>
      </c>
      <c r="M284">
        <v>3</v>
      </c>
      <c r="N284">
        <v>12</v>
      </c>
      <c r="O284">
        <v>2146</v>
      </c>
      <c r="P284">
        <v>2315</v>
      </c>
      <c r="R284">
        <v>68.900000000000006</v>
      </c>
      <c r="S284">
        <v>107.9</v>
      </c>
      <c r="T284">
        <v>0.35199999999999998</v>
      </c>
      <c r="U284">
        <v>0.45100000000000001</v>
      </c>
      <c r="V284">
        <v>0.54700000000000004</v>
      </c>
      <c r="W284">
        <v>50.7</v>
      </c>
      <c r="X284">
        <v>53.5</v>
      </c>
      <c r="Y284">
        <v>8.3000000000000007</v>
      </c>
      <c r="Z284">
        <v>9.5</v>
      </c>
      <c r="AA284">
        <v>0.51500000000000001</v>
      </c>
      <c r="AB284">
        <v>13.4</v>
      </c>
      <c r="AC284">
        <v>27.4</v>
      </c>
      <c r="AD284">
        <v>0.247</v>
      </c>
    </row>
    <row r="285" spans="1:30" x14ac:dyDescent="0.25">
      <c r="A285">
        <v>182</v>
      </c>
      <c r="B285" t="s">
        <v>660</v>
      </c>
      <c r="C285">
        <v>36</v>
      </c>
      <c r="D285">
        <v>22</v>
      </c>
      <c r="E285">
        <v>14</v>
      </c>
      <c r="F285">
        <v>0.61099999999999999</v>
      </c>
      <c r="G285">
        <v>12.59</v>
      </c>
      <c r="H285">
        <v>11.34</v>
      </c>
      <c r="I285">
        <v>9</v>
      </c>
      <c r="J285">
        <v>11</v>
      </c>
      <c r="K285">
        <v>14</v>
      </c>
      <c r="L285">
        <v>3</v>
      </c>
      <c r="M285">
        <v>2</v>
      </c>
      <c r="N285">
        <v>9</v>
      </c>
      <c r="O285">
        <v>2543</v>
      </c>
      <c r="P285">
        <v>2498</v>
      </c>
      <c r="R285">
        <v>67.900000000000006</v>
      </c>
      <c r="S285">
        <v>101.8</v>
      </c>
      <c r="T285">
        <v>0.28199999999999997</v>
      </c>
      <c r="U285">
        <v>0.33900000000000002</v>
      </c>
      <c r="V285">
        <v>0.52300000000000002</v>
      </c>
      <c r="W285">
        <v>48.8</v>
      </c>
      <c r="X285">
        <v>50.8</v>
      </c>
      <c r="Y285">
        <v>8.5</v>
      </c>
      <c r="Z285">
        <v>10.9</v>
      </c>
      <c r="AA285">
        <v>0.495</v>
      </c>
      <c r="AB285">
        <v>14.7</v>
      </c>
      <c r="AC285">
        <v>27.9</v>
      </c>
      <c r="AD285">
        <v>0.19500000000000001</v>
      </c>
    </row>
    <row r="286" spans="1:30" x14ac:dyDescent="0.25">
      <c r="A286">
        <v>183</v>
      </c>
      <c r="B286" t="s">
        <v>661</v>
      </c>
      <c r="C286">
        <v>34</v>
      </c>
      <c r="D286">
        <v>23</v>
      </c>
      <c r="E286">
        <v>11</v>
      </c>
      <c r="F286">
        <v>0.67600000000000005</v>
      </c>
      <c r="G286">
        <v>15.96</v>
      </c>
      <c r="H286">
        <v>9.08</v>
      </c>
      <c r="I286">
        <v>10</v>
      </c>
      <c r="J286">
        <v>8</v>
      </c>
      <c r="K286">
        <v>14</v>
      </c>
      <c r="L286">
        <v>3</v>
      </c>
      <c r="M286">
        <v>5</v>
      </c>
      <c r="N286">
        <v>5</v>
      </c>
      <c r="O286">
        <v>2628</v>
      </c>
      <c r="P286">
        <v>2394</v>
      </c>
      <c r="R286">
        <v>68.5</v>
      </c>
      <c r="S286">
        <v>102</v>
      </c>
      <c r="T286">
        <v>0.32100000000000001</v>
      </c>
      <c r="U286">
        <v>0.36599999999999999</v>
      </c>
      <c r="V286">
        <v>0.53600000000000003</v>
      </c>
      <c r="W286">
        <v>47.2</v>
      </c>
      <c r="X286">
        <v>50.6</v>
      </c>
      <c r="Y286">
        <v>8.5</v>
      </c>
      <c r="Z286">
        <v>10.1</v>
      </c>
      <c r="AA286">
        <v>0.503</v>
      </c>
      <c r="AB286">
        <v>17</v>
      </c>
      <c r="AC286">
        <v>29.4</v>
      </c>
      <c r="AD286">
        <v>0.23</v>
      </c>
    </row>
    <row r="287" spans="1:30" x14ac:dyDescent="0.25">
      <c r="A287">
        <v>184</v>
      </c>
      <c r="B287" t="s">
        <v>309</v>
      </c>
      <c r="C287">
        <v>32</v>
      </c>
      <c r="D287">
        <v>6</v>
      </c>
      <c r="E287">
        <v>26</v>
      </c>
      <c r="F287">
        <v>0.188</v>
      </c>
      <c r="G287">
        <v>-22.48</v>
      </c>
      <c r="H287">
        <v>-6.99</v>
      </c>
      <c r="I287">
        <v>4</v>
      </c>
      <c r="J287">
        <v>14</v>
      </c>
      <c r="K287">
        <v>6</v>
      </c>
      <c r="L287">
        <v>6</v>
      </c>
      <c r="M287">
        <v>0</v>
      </c>
      <c r="N287">
        <v>20</v>
      </c>
      <c r="O287">
        <v>2058</v>
      </c>
      <c r="P287">
        <v>2498</v>
      </c>
      <c r="R287">
        <v>70.599999999999994</v>
      </c>
      <c r="S287">
        <v>110.1</v>
      </c>
      <c r="T287">
        <v>0.316</v>
      </c>
      <c r="U287">
        <v>0.377</v>
      </c>
      <c r="V287">
        <v>0.56100000000000005</v>
      </c>
      <c r="W287">
        <v>52.4</v>
      </c>
      <c r="X287">
        <v>53.5</v>
      </c>
      <c r="Y287">
        <v>8.4</v>
      </c>
      <c r="Z287">
        <v>9.6</v>
      </c>
      <c r="AA287">
        <v>0.53600000000000003</v>
      </c>
      <c r="AB287">
        <v>15</v>
      </c>
      <c r="AC287">
        <v>30.8</v>
      </c>
      <c r="AD287">
        <v>0.219</v>
      </c>
    </row>
    <row r="288" spans="1:30" x14ac:dyDescent="0.25">
      <c r="A288">
        <v>185</v>
      </c>
      <c r="B288" t="s">
        <v>662</v>
      </c>
      <c r="C288">
        <v>33</v>
      </c>
      <c r="D288">
        <v>20</v>
      </c>
      <c r="E288">
        <v>13</v>
      </c>
      <c r="F288">
        <v>0.60599999999999998</v>
      </c>
      <c r="G288">
        <v>12.31</v>
      </c>
      <c r="H288">
        <v>8.1300000000000008</v>
      </c>
      <c r="I288">
        <v>10</v>
      </c>
      <c r="J288">
        <v>8</v>
      </c>
      <c r="K288">
        <v>11</v>
      </c>
      <c r="L288">
        <v>5</v>
      </c>
      <c r="M288">
        <v>6</v>
      </c>
      <c r="N288">
        <v>5</v>
      </c>
      <c r="O288">
        <v>2485</v>
      </c>
      <c r="P288">
        <v>2347</v>
      </c>
      <c r="R288">
        <v>69.2</v>
      </c>
      <c r="S288">
        <v>102.4</v>
      </c>
      <c r="T288">
        <v>0.33500000000000002</v>
      </c>
      <c r="U288">
        <v>0.34499999999999997</v>
      </c>
      <c r="V288">
        <v>0.54200000000000004</v>
      </c>
      <c r="W288">
        <v>48.9</v>
      </c>
      <c r="X288">
        <v>55.2</v>
      </c>
      <c r="Y288">
        <v>8.9</v>
      </c>
      <c r="Z288">
        <v>9.8000000000000007</v>
      </c>
      <c r="AA288">
        <v>0.51</v>
      </c>
      <c r="AB288">
        <v>17.899999999999999</v>
      </c>
      <c r="AC288">
        <v>29.2</v>
      </c>
      <c r="AD288">
        <v>0.23599999999999999</v>
      </c>
    </row>
    <row r="289" spans="1:30" x14ac:dyDescent="0.25">
      <c r="A289">
        <v>186</v>
      </c>
      <c r="B289" t="s">
        <v>311</v>
      </c>
      <c r="C289">
        <v>32</v>
      </c>
      <c r="D289">
        <v>11</v>
      </c>
      <c r="E289">
        <v>21</v>
      </c>
      <c r="F289">
        <v>0.34399999999999997</v>
      </c>
      <c r="G289">
        <v>-6.58</v>
      </c>
      <c r="H289">
        <v>-1.52</v>
      </c>
      <c r="I289">
        <v>6</v>
      </c>
      <c r="J289">
        <v>10</v>
      </c>
      <c r="K289">
        <v>8</v>
      </c>
      <c r="L289">
        <v>5</v>
      </c>
      <c r="M289">
        <v>3</v>
      </c>
      <c r="N289">
        <v>13</v>
      </c>
      <c r="O289">
        <v>2220</v>
      </c>
      <c r="P289">
        <v>2341</v>
      </c>
      <c r="R289">
        <v>68.599999999999994</v>
      </c>
      <c r="S289">
        <v>105.8</v>
      </c>
      <c r="T289">
        <v>0.36599999999999999</v>
      </c>
      <c r="U289">
        <v>0.36299999999999999</v>
      </c>
      <c r="V289">
        <v>0.56200000000000006</v>
      </c>
      <c r="W289">
        <v>54.6</v>
      </c>
      <c r="X289">
        <v>51.3</v>
      </c>
      <c r="Y289">
        <v>7.8</v>
      </c>
      <c r="Z289">
        <v>9.8000000000000007</v>
      </c>
      <c r="AA289">
        <v>0.53100000000000003</v>
      </c>
      <c r="AB289">
        <v>18.3</v>
      </c>
      <c r="AC289">
        <v>31.6</v>
      </c>
      <c r="AD289">
        <v>0.25800000000000001</v>
      </c>
    </row>
    <row r="290" spans="1:30" x14ac:dyDescent="0.25">
      <c r="A290">
        <v>187</v>
      </c>
      <c r="B290" t="s">
        <v>312</v>
      </c>
      <c r="C290">
        <v>32</v>
      </c>
      <c r="D290">
        <v>16</v>
      </c>
      <c r="E290">
        <v>16</v>
      </c>
      <c r="F290">
        <v>0.5</v>
      </c>
      <c r="G290">
        <v>-1.1599999999999999</v>
      </c>
      <c r="H290">
        <v>-1</v>
      </c>
      <c r="I290">
        <v>10</v>
      </c>
      <c r="J290">
        <v>8</v>
      </c>
      <c r="K290">
        <v>11</v>
      </c>
      <c r="L290">
        <v>4</v>
      </c>
      <c r="M290">
        <v>5</v>
      </c>
      <c r="N290">
        <v>9</v>
      </c>
      <c r="O290">
        <v>2206</v>
      </c>
      <c r="P290">
        <v>2157</v>
      </c>
      <c r="R290">
        <v>66.5</v>
      </c>
      <c r="S290">
        <v>100.9</v>
      </c>
      <c r="T290">
        <v>0.35299999999999998</v>
      </c>
      <c r="U290">
        <v>0.36799999999999999</v>
      </c>
      <c r="V290">
        <v>0.55800000000000005</v>
      </c>
      <c r="W290">
        <v>50.3</v>
      </c>
      <c r="X290">
        <v>51.9</v>
      </c>
      <c r="Y290">
        <v>8.6</v>
      </c>
      <c r="Z290">
        <v>9</v>
      </c>
      <c r="AA290">
        <v>0.52500000000000002</v>
      </c>
      <c r="AB290">
        <v>19.2</v>
      </c>
      <c r="AC290">
        <v>25.3</v>
      </c>
      <c r="AD290">
        <v>0.253</v>
      </c>
    </row>
    <row r="291" spans="1:30" x14ac:dyDescent="0.25">
      <c r="A291">
        <v>188</v>
      </c>
      <c r="B291" t="s">
        <v>313</v>
      </c>
      <c r="C291">
        <v>32</v>
      </c>
      <c r="D291">
        <v>15</v>
      </c>
      <c r="E291">
        <v>17</v>
      </c>
      <c r="F291">
        <v>0.46899999999999997</v>
      </c>
      <c r="G291">
        <v>8.6</v>
      </c>
      <c r="H291">
        <v>9.16</v>
      </c>
      <c r="I291">
        <v>5</v>
      </c>
      <c r="J291">
        <v>13</v>
      </c>
      <c r="K291">
        <v>9</v>
      </c>
      <c r="L291">
        <v>7</v>
      </c>
      <c r="M291">
        <v>2</v>
      </c>
      <c r="N291">
        <v>8</v>
      </c>
      <c r="O291">
        <v>2150</v>
      </c>
      <c r="P291">
        <v>2168</v>
      </c>
      <c r="R291">
        <v>66.099999999999994</v>
      </c>
      <c r="S291">
        <v>101.8</v>
      </c>
      <c r="T291">
        <v>0.38100000000000001</v>
      </c>
      <c r="U291">
        <v>0.40699999999999997</v>
      </c>
      <c r="V291">
        <v>0.53400000000000003</v>
      </c>
      <c r="W291">
        <v>47.1</v>
      </c>
      <c r="X291">
        <v>49.2</v>
      </c>
      <c r="Y291">
        <v>9.1</v>
      </c>
      <c r="Z291">
        <v>11.3</v>
      </c>
      <c r="AA291">
        <v>0.49399999999999999</v>
      </c>
      <c r="AB291">
        <v>16</v>
      </c>
      <c r="AC291">
        <v>25.7</v>
      </c>
      <c r="AD291">
        <v>0.27300000000000002</v>
      </c>
    </row>
    <row r="292" spans="1:30" x14ac:dyDescent="0.25">
      <c r="A292">
        <v>189</v>
      </c>
      <c r="B292" t="s">
        <v>314</v>
      </c>
      <c r="C292">
        <v>35</v>
      </c>
      <c r="D292">
        <v>14</v>
      </c>
      <c r="E292">
        <v>21</v>
      </c>
      <c r="F292">
        <v>0.4</v>
      </c>
      <c r="G292">
        <v>-10.64</v>
      </c>
      <c r="H292">
        <v>-4.8099999999999996</v>
      </c>
      <c r="I292">
        <v>10</v>
      </c>
      <c r="J292">
        <v>8</v>
      </c>
      <c r="K292">
        <v>6</v>
      </c>
      <c r="L292">
        <v>6</v>
      </c>
      <c r="M292">
        <v>5</v>
      </c>
      <c r="N292">
        <v>11</v>
      </c>
      <c r="O292">
        <v>2286</v>
      </c>
      <c r="P292">
        <v>2490</v>
      </c>
      <c r="R292">
        <v>68.400000000000006</v>
      </c>
      <c r="S292">
        <v>102.5</v>
      </c>
      <c r="T292">
        <v>0.432</v>
      </c>
      <c r="U292">
        <v>0.51400000000000001</v>
      </c>
      <c r="V292">
        <v>0.55000000000000004</v>
      </c>
      <c r="W292">
        <v>50</v>
      </c>
      <c r="X292">
        <v>58.8</v>
      </c>
      <c r="Y292">
        <v>10</v>
      </c>
      <c r="Z292">
        <v>9.6</v>
      </c>
      <c r="AA292">
        <v>0.51200000000000001</v>
      </c>
      <c r="AB292">
        <v>18.5</v>
      </c>
      <c r="AC292">
        <v>28.4</v>
      </c>
      <c r="AD292">
        <v>0.30199999999999999</v>
      </c>
    </row>
    <row r="293" spans="1:30" x14ac:dyDescent="0.25">
      <c r="A293">
        <v>190</v>
      </c>
      <c r="B293" t="s">
        <v>315</v>
      </c>
      <c r="C293">
        <v>32</v>
      </c>
      <c r="D293">
        <v>15</v>
      </c>
      <c r="E293">
        <v>17</v>
      </c>
      <c r="F293">
        <v>0.46899999999999997</v>
      </c>
      <c r="G293">
        <v>-7.88</v>
      </c>
      <c r="H293">
        <v>-5.78</v>
      </c>
      <c r="I293">
        <v>11</v>
      </c>
      <c r="J293">
        <v>9</v>
      </c>
      <c r="K293">
        <v>9</v>
      </c>
      <c r="L293">
        <v>4</v>
      </c>
      <c r="M293">
        <v>4</v>
      </c>
      <c r="N293">
        <v>12</v>
      </c>
      <c r="O293">
        <v>2502</v>
      </c>
      <c r="P293">
        <v>2552</v>
      </c>
      <c r="R293">
        <v>71.599999999999994</v>
      </c>
      <c r="S293">
        <v>111.3</v>
      </c>
      <c r="T293">
        <v>0.28899999999999998</v>
      </c>
      <c r="U293">
        <v>0.44500000000000001</v>
      </c>
      <c r="V293">
        <v>0.58799999999999997</v>
      </c>
      <c r="W293">
        <v>50.4</v>
      </c>
      <c r="X293">
        <v>53.4</v>
      </c>
      <c r="Y293">
        <v>8.1999999999999993</v>
      </c>
      <c r="Z293">
        <v>7</v>
      </c>
      <c r="AA293">
        <v>0.56699999999999995</v>
      </c>
      <c r="AB293">
        <v>15.4</v>
      </c>
      <c r="AC293">
        <v>25.7</v>
      </c>
      <c r="AD293">
        <v>0.20300000000000001</v>
      </c>
    </row>
    <row r="294" spans="1:30" x14ac:dyDescent="0.25">
      <c r="A294">
        <v>191</v>
      </c>
      <c r="B294" t="s">
        <v>663</v>
      </c>
      <c r="C294">
        <v>35</v>
      </c>
      <c r="D294">
        <v>26</v>
      </c>
      <c r="E294">
        <v>9</v>
      </c>
      <c r="F294">
        <v>0.74299999999999999</v>
      </c>
      <c r="G294">
        <v>1.52</v>
      </c>
      <c r="H294">
        <v>-5.0199999999999996</v>
      </c>
      <c r="I294">
        <v>16</v>
      </c>
      <c r="J294">
        <v>4</v>
      </c>
      <c r="K294">
        <v>12</v>
      </c>
      <c r="L294">
        <v>2</v>
      </c>
      <c r="M294">
        <v>9</v>
      </c>
      <c r="N294">
        <v>5</v>
      </c>
      <c r="O294">
        <v>2665</v>
      </c>
      <c r="P294">
        <v>2397</v>
      </c>
      <c r="R294">
        <v>68.5</v>
      </c>
      <c r="S294">
        <v>99.6</v>
      </c>
      <c r="T294">
        <v>0.36</v>
      </c>
      <c r="U294">
        <v>0.36499999999999999</v>
      </c>
      <c r="V294">
        <v>0.53800000000000003</v>
      </c>
      <c r="W294">
        <v>48.2</v>
      </c>
      <c r="X294">
        <v>45.6</v>
      </c>
      <c r="Y294">
        <v>8.1</v>
      </c>
      <c r="Z294">
        <v>8</v>
      </c>
      <c r="AA294">
        <v>0.49399999999999999</v>
      </c>
      <c r="AB294">
        <v>17.5</v>
      </c>
      <c r="AC294">
        <v>24.5</v>
      </c>
      <c r="AD294">
        <v>0.27100000000000002</v>
      </c>
    </row>
    <row r="295" spans="1:30" x14ac:dyDescent="0.25">
      <c r="A295">
        <v>192</v>
      </c>
      <c r="B295" t="s">
        <v>317</v>
      </c>
      <c r="C295">
        <v>33</v>
      </c>
      <c r="D295">
        <v>13</v>
      </c>
      <c r="E295">
        <v>20</v>
      </c>
      <c r="F295">
        <v>0.39400000000000002</v>
      </c>
      <c r="G295">
        <v>-7.69</v>
      </c>
      <c r="H295">
        <v>-1.72</v>
      </c>
      <c r="I295">
        <v>8</v>
      </c>
      <c r="J295">
        <v>10</v>
      </c>
      <c r="K295">
        <v>7</v>
      </c>
      <c r="L295">
        <v>7</v>
      </c>
      <c r="M295">
        <v>4</v>
      </c>
      <c r="N295">
        <v>11</v>
      </c>
      <c r="O295">
        <v>2431</v>
      </c>
      <c r="P295">
        <v>2543</v>
      </c>
      <c r="R295">
        <v>70.599999999999994</v>
      </c>
      <c r="S295">
        <v>108</v>
      </c>
      <c r="T295">
        <v>0.28000000000000003</v>
      </c>
      <c r="U295">
        <v>0.374</v>
      </c>
      <c r="V295">
        <v>0.55300000000000005</v>
      </c>
      <c r="W295">
        <v>51.2</v>
      </c>
      <c r="X295">
        <v>50.1</v>
      </c>
      <c r="Y295">
        <v>8.3000000000000007</v>
      </c>
      <c r="Z295">
        <v>12.8</v>
      </c>
      <c r="AA295">
        <v>0.52300000000000002</v>
      </c>
      <c r="AB295">
        <v>15.6</v>
      </c>
      <c r="AC295">
        <v>30.6</v>
      </c>
      <c r="AD295">
        <v>0.20799999999999999</v>
      </c>
    </row>
    <row r="296" spans="1:30" x14ac:dyDescent="0.25">
      <c r="A296">
        <v>193</v>
      </c>
      <c r="B296" t="s">
        <v>318</v>
      </c>
      <c r="C296">
        <v>30</v>
      </c>
      <c r="D296">
        <v>9</v>
      </c>
      <c r="E296">
        <v>21</v>
      </c>
      <c r="F296">
        <v>0.3</v>
      </c>
      <c r="G296">
        <v>-16.03</v>
      </c>
      <c r="H296">
        <v>-10.67</v>
      </c>
      <c r="I296">
        <v>4</v>
      </c>
      <c r="J296">
        <v>12</v>
      </c>
      <c r="K296">
        <v>6</v>
      </c>
      <c r="L296">
        <v>7</v>
      </c>
      <c r="M296">
        <v>2</v>
      </c>
      <c r="N296">
        <v>13</v>
      </c>
      <c r="O296">
        <v>2159</v>
      </c>
      <c r="P296">
        <v>2304</v>
      </c>
      <c r="R296">
        <v>73.8</v>
      </c>
      <c r="S296">
        <v>103.1</v>
      </c>
      <c r="T296">
        <v>0.39700000000000002</v>
      </c>
      <c r="U296">
        <v>0.372</v>
      </c>
      <c r="V296">
        <v>0.56200000000000006</v>
      </c>
      <c r="W296">
        <v>52.8</v>
      </c>
      <c r="X296">
        <v>53.4</v>
      </c>
      <c r="Y296">
        <v>7.7</v>
      </c>
      <c r="Z296">
        <v>11.5</v>
      </c>
      <c r="AA296">
        <v>0.53300000000000003</v>
      </c>
      <c r="AB296">
        <v>20.5</v>
      </c>
      <c r="AC296">
        <v>34.299999999999997</v>
      </c>
      <c r="AD296">
        <v>0.26800000000000002</v>
      </c>
    </row>
    <row r="297" spans="1:30" x14ac:dyDescent="0.25">
      <c r="A297">
        <v>194</v>
      </c>
      <c r="B297" t="s">
        <v>319</v>
      </c>
      <c r="C297">
        <v>31</v>
      </c>
      <c r="D297">
        <v>9</v>
      </c>
      <c r="E297">
        <v>22</v>
      </c>
      <c r="F297">
        <v>0.28999999999999998</v>
      </c>
      <c r="G297">
        <v>-14.55</v>
      </c>
      <c r="H297">
        <v>-6</v>
      </c>
      <c r="I297">
        <v>6</v>
      </c>
      <c r="J297">
        <v>12</v>
      </c>
      <c r="K297">
        <v>4</v>
      </c>
      <c r="L297">
        <v>9</v>
      </c>
      <c r="M297">
        <v>5</v>
      </c>
      <c r="N297">
        <v>13</v>
      </c>
      <c r="O297">
        <v>2092</v>
      </c>
      <c r="P297">
        <v>2286</v>
      </c>
      <c r="R297">
        <v>69.5</v>
      </c>
      <c r="S297">
        <v>106.1</v>
      </c>
      <c r="T297">
        <v>0.33500000000000002</v>
      </c>
      <c r="U297">
        <v>0.38900000000000001</v>
      </c>
      <c r="V297">
        <v>0.54700000000000004</v>
      </c>
      <c r="W297">
        <v>52.6</v>
      </c>
      <c r="X297">
        <v>54.6</v>
      </c>
      <c r="Y297">
        <v>8.9</v>
      </c>
      <c r="Z297">
        <v>9.5</v>
      </c>
      <c r="AA297">
        <v>0.51300000000000001</v>
      </c>
      <c r="AB297">
        <v>15.8</v>
      </c>
      <c r="AC297">
        <v>30.8</v>
      </c>
      <c r="AD297">
        <v>0.24099999999999999</v>
      </c>
    </row>
    <row r="298" spans="1:30" x14ac:dyDescent="0.25">
      <c r="A298">
        <v>195</v>
      </c>
      <c r="B298" t="s">
        <v>664</v>
      </c>
      <c r="C298">
        <v>33</v>
      </c>
      <c r="D298">
        <v>28</v>
      </c>
      <c r="E298">
        <v>5</v>
      </c>
      <c r="F298">
        <v>0.84799999999999998</v>
      </c>
      <c r="G298">
        <v>8.98</v>
      </c>
      <c r="H298">
        <v>-3.09</v>
      </c>
      <c r="I298">
        <v>16</v>
      </c>
      <c r="J298">
        <v>2</v>
      </c>
      <c r="K298">
        <v>15</v>
      </c>
      <c r="L298">
        <v>1</v>
      </c>
      <c r="M298">
        <v>10</v>
      </c>
      <c r="N298">
        <v>3</v>
      </c>
      <c r="O298">
        <v>2727</v>
      </c>
      <c r="P298">
        <v>2255</v>
      </c>
      <c r="R298">
        <v>71.8</v>
      </c>
      <c r="S298">
        <v>95.1</v>
      </c>
      <c r="T298">
        <v>0.27400000000000002</v>
      </c>
      <c r="U298">
        <v>0.35399999999999998</v>
      </c>
      <c r="V298">
        <v>0.495</v>
      </c>
      <c r="W298">
        <v>47.9</v>
      </c>
      <c r="X298">
        <v>45.2</v>
      </c>
      <c r="Y298">
        <v>8.4</v>
      </c>
      <c r="Z298">
        <v>9.1999999999999993</v>
      </c>
      <c r="AA298">
        <v>0.46100000000000002</v>
      </c>
      <c r="AB298">
        <v>16.899999999999999</v>
      </c>
      <c r="AC298">
        <v>29.6</v>
      </c>
      <c r="AD298">
        <v>0.19700000000000001</v>
      </c>
    </row>
    <row r="299" spans="1:30" x14ac:dyDescent="0.25">
      <c r="A299">
        <v>196</v>
      </c>
      <c r="B299" t="s">
        <v>321</v>
      </c>
      <c r="C299">
        <v>31</v>
      </c>
      <c r="D299">
        <v>12</v>
      </c>
      <c r="E299">
        <v>19</v>
      </c>
      <c r="F299">
        <v>0.38700000000000001</v>
      </c>
      <c r="G299">
        <v>-10.07</v>
      </c>
      <c r="H299">
        <v>-3.97</v>
      </c>
      <c r="I299">
        <v>8</v>
      </c>
      <c r="J299">
        <v>10</v>
      </c>
      <c r="K299">
        <v>8</v>
      </c>
      <c r="L299">
        <v>6</v>
      </c>
      <c r="M299">
        <v>4</v>
      </c>
      <c r="N299">
        <v>13</v>
      </c>
      <c r="O299">
        <v>2061</v>
      </c>
      <c r="P299">
        <v>2250</v>
      </c>
      <c r="R299">
        <v>68.3</v>
      </c>
      <c r="S299">
        <v>106.2</v>
      </c>
      <c r="T299">
        <v>0.29699999999999999</v>
      </c>
      <c r="U299">
        <v>0.42899999999999999</v>
      </c>
      <c r="V299">
        <v>0.55300000000000005</v>
      </c>
      <c r="W299">
        <v>47.6</v>
      </c>
      <c r="X299">
        <v>62</v>
      </c>
      <c r="Y299">
        <v>10.8</v>
      </c>
      <c r="Z299">
        <v>11.9</v>
      </c>
      <c r="AA299">
        <v>0.52100000000000002</v>
      </c>
      <c r="AB299">
        <v>14.8</v>
      </c>
      <c r="AC299">
        <v>25.3</v>
      </c>
      <c r="AD299">
        <v>0.22</v>
      </c>
    </row>
    <row r="300" spans="1:30" x14ac:dyDescent="0.25">
      <c r="A300">
        <v>197</v>
      </c>
      <c r="B300" t="s">
        <v>322</v>
      </c>
      <c r="C300">
        <v>32</v>
      </c>
      <c r="D300">
        <v>21</v>
      </c>
      <c r="E300">
        <v>11</v>
      </c>
      <c r="F300">
        <v>0.65600000000000003</v>
      </c>
      <c r="G300">
        <v>-2.2999999999999998</v>
      </c>
      <c r="H300">
        <v>-3.36</v>
      </c>
      <c r="I300">
        <v>13</v>
      </c>
      <c r="J300">
        <v>3</v>
      </c>
      <c r="K300">
        <v>10</v>
      </c>
      <c r="L300">
        <v>2</v>
      </c>
      <c r="M300">
        <v>9</v>
      </c>
      <c r="N300">
        <v>8</v>
      </c>
      <c r="O300">
        <v>2523</v>
      </c>
      <c r="P300">
        <v>2454</v>
      </c>
      <c r="R300">
        <v>70</v>
      </c>
      <c r="S300">
        <v>108.7</v>
      </c>
      <c r="T300">
        <v>0.26300000000000001</v>
      </c>
      <c r="U300">
        <v>0.44</v>
      </c>
      <c r="V300">
        <v>0.57499999999999996</v>
      </c>
      <c r="W300">
        <v>50.8</v>
      </c>
      <c r="X300">
        <v>48.5</v>
      </c>
      <c r="Y300">
        <v>6.6</v>
      </c>
      <c r="Z300">
        <v>8.6</v>
      </c>
      <c r="AA300">
        <v>0.54900000000000004</v>
      </c>
      <c r="AB300">
        <v>15.4</v>
      </c>
      <c r="AC300">
        <v>25.1</v>
      </c>
      <c r="AD300">
        <v>0.19600000000000001</v>
      </c>
    </row>
    <row r="301" spans="1:30" x14ac:dyDescent="0.25">
      <c r="A301">
        <v>198</v>
      </c>
      <c r="B301" t="s">
        <v>323</v>
      </c>
      <c r="C301">
        <v>36</v>
      </c>
      <c r="D301">
        <v>19</v>
      </c>
      <c r="E301">
        <v>17</v>
      </c>
      <c r="F301">
        <v>0.52800000000000002</v>
      </c>
      <c r="G301">
        <v>14.92</v>
      </c>
      <c r="H301">
        <v>11.38</v>
      </c>
      <c r="I301">
        <v>6</v>
      </c>
      <c r="J301">
        <v>14</v>
      </c>
      <c r="K301">
        <v>13</v>
      </c>
      <c r="L301">
        <v>5</v>
      </c>
      <c r="M301">
        <v>2</v>
      </c>
      <c r="N301">
        <v>10</v>
      </c>
      <c r="O301">
        <v>2586</v>
      </c>
      <c r="P301">
        <v>2421</v>
      </c>
      <c r="R301">
        <v>67.2</v>
      </c>
      <c r="S301">
        <v>99.7</v>
      </c>
      <c r="T301">
        <v>0.29499999999999998</v>
      </c>
      <c r="U301">
        <v>0.34300000000000003</v>
      </c>
      <c r="V301">
        <v>0.51100000000000001</v>
      </c>
      <c r="W301">
        <v>51.5</v>
      </c>
      <c r="X301">
        <v>48.6</v>
      </c>
      <c r="Y301">
        <v>7.1</v>
      </c>
      <c r="Z301">
        <v>9.9</v>
      </c>
      <c r="AA301">
        <v>0.47799999999999998</v>
      </c>
      <c r="AB301">
        <v>16.5</v>
      </c>
      <c r="AC301">
        <v>31.5</v>
      </c>
      <c r="AD301">
        <v>0.20899999999999999</v>
      </c>
    </row>
    <row r="302" spans="1:30" x14ac:dyDescent="0.25">
      <c r="A302">
        <v>199</v>
      </c>
      <c r="B302" t="s">
        <v>324</v>
      </c>
      <c r="C302">
        <v>31</v>
      </c>
      <c r="D302">
        <v>17</v>
      </c>
      <c r="E302">
        <v>14</v>
      </c>
      <c r="F302">
        <v>0.54800000000000004</v>
      </c>
      <c r="G302">
        <v>1.61</v>
      </c>
      <c r="H302">
        <v>0.51</v>
      </c>
      <c r="I302">
        <v>11</v>
      </c>
      <c r="J302">
        <v>7</v>
      </c>
      <c r="K302">
        <v>10</v>
      </c>
      <c r="L302">
        <v>6</v>
      </c>
      <c r="M302">
        <v>6</v>
      </c>
      <c r="N302">
        <v>5</v>
      </c>
      <c r="O302">
        <v>2276</v>
      </c>
      <c r="P302">
        <v>2242</v>
      </c>
      <c r="R302">
        <v>69</v>
      </c>
      <c r="S302">
        <v>103.9</v>
      </c>
      <c r="T302">
        <v>0.316</v>
      </c>
      <c r="U302">
        <v>0.34100000000000003</v>
      </c>
      <c r="V302">
        <v>0.53900000000000003</v>
      </c>
      <c r="W302">
        <v>46.7</v>
      </c>
      <c r="X302">
        <v>49.4</v>
      </c>
      <c r="Y302">
        <v>9.1</v>
      </c>
      <c r="Z302">
        <v>6.9</v>
      </c>
      <c r="AA302">
        <v>0.51</v>
      </c>
      <c r="AB302">
        <v>15.4</v>
      </c>
      <c r="AC302">
        <v>27.3</v>
      </c>
      <c r="AD302">
        <v>0.219</v>
      </c>
    </row>
    <row r="303" spans="1:30" x14ac:dyDescent="0.25">
      <c r="A303">
        <v>200</v>
      </c>
      <c r="B303" t="s">
        <v>665</v>
      </c>
      <c r="C303">
        <v>34</v>
      </c>
      <c r="D303">
        <v>29</v>
      </c>
      <c r="E303">
        <v>5</v>
      </c>
      <c r="F303">
        <v>0.85299999999999998</v>
      </c>
      <c r="G303">
        <v>16.02</v>
      </c>
      <c r="H303">
        <v>2.7</v>
      </c>
      <c r="I303">
        <v>15</v>
      </c>
      <c r="J303">
        <v>3</v>
      </c>
      <c r="K303">
        <v>15</v>
      </c>
      <c r="L303">
        <v>0</v>
      </c>
      <c r="M303">
        <v>9</v>
      </c>
      <c r="N303">
        <v>3</v>
      </c>
      <c r="O303">
        <v>2723</v>
      </c>
      <c r="P303">
        <v>2270</v>
      </c>
      <c r="R303">
        <v>70.8</v>
      </c>
      <c r="S303">
        <v>94.3</v>
      </c>
      <c r="T303">
        <v>0.27900000000000003</v>
      </c>
      <c r="U303">
        <v>0.39800000000000002</v>
      </c>
      <c r="V303">
        <v>0.505</v>
      </c>
      <c r="W303">
        <v>48.2</v>
      </c>
      <c r="X303">
        <v>51.8</v>
      </c>
      <c r="Y303">
        <v>6.6</v>
      </c>
      <c r="Z303">
        <v>7.4</v>
      </c>
      <c r="AA303">
        <v>0.47699999999999998</v>
      </c>
      <c r="AB303">
        <v>17</v>
      </c>
      <c r="AC303">
        <v>24.7</v>
      </c>
      <c r="AD303">
        <v>0.189</v>
      </c>
    </row>
    <row r="304" spans="1:30" x14ac:dyDescent="0.25">
      <c r="C304" t="s">
        <v>109</v>
      </c>
      <c r="I304" t="s">
        <v>110</v>
      </c>
      <c r="K304" t="s">
        <v>2</v>
      </c>
      <c r="M304" t="s">
        <v>3</v>
      </c>
      <c r="O304" t="s">
        <v>111</v>
      </c>
      <c r="R304" t="s">
        <v>575</v>
      </c>
    </row>
    <row r="305" spans="1:30" x14ac:dyDescent="0.25">
      <c r="A305" t="s">
        <v>55</v>
      </c>
      <c r="B305" t="s">
        <v>113</v>
      </c>
      <c r="C305" t="s">
        <v>51</v>
      </c>
      <c r="D305" t="s">
        <v>1</v>
      </c>
      <c r="E305" t="s">
        <v>0</v>
      </c>
      <c r="F305" t="s">
        <v>114</v>
      </c>
      <c r="G305" t="s">
        <v>70</v>
      </c>
      <c r="H305" t="s">
        <v>115</v>
      </c>
      <c r="I305" t="s">
        <v>1</v>
      </c>
      <c r="J305" t="s">
        <v>0</v>
      </c>
      <c r="K305" t="s">
        <v>1</v>
      </c>
      <c r="L305" t="s">
        <v>0</v>
      </c>
      <c r="M305" t="s">
        <v>1</v>
      </c>
      <c r="N305" t="s">
        <v>0</v>
      </c>
      <c r="O305" t="s">
        <v>116</v>
      </c>
      <c r="P305" t="s">
        <v>117</v>
      </c>
      <c r="R305" t="s">
        <v>84</v>
      </c>
      <c r="S305" t="s">
        <v>66</v>
      </c>
      <c r="T305" t="s">
        <v>59</v>
      </c>
      <c r="U305" t="s">
        <v>58</v>
      </c>
      <c r="V305" t="s">
        <v>57</v>
      </c>
      <c r="W305" t="s">
        <v>61</v>
      </c>
      <c r="X305" t="s">
        <v>62</v>
      </c>
      <c r="Y305" t="s">
        <v>63</v>
      </c>
      <c r="Z305" t="s">
        <v>64</v>
      </c>
      <c r="AA305" t="s">
        <v>495</v>
      </c>
      <c r="AB305" t="s">
        <v>65</v>
      </c>
      <c r="AC305" t="s">
        <v>60</v>
      </c>
      <c r="AD305" t="s">
        <v>496</v>
      </c>
    </row>
    <row r="306" spans="1:30" x14ac:dyDescent="0.25">
      <c r="A306">
        <v>201</v>
      </c>
      <c r="B306" t="s">
        <v>326</v>
      </c>
      <c r="C306">
        <v>29</v>
      </c>
      <c r="D306">
        <v>5</v>
      </c>
      <c r="E306">
        <v>24</v>
      </c>
      <c r="F306">
        <v>0.17199999999999999</v>
      </c>
      <c r="G306">
        <v>-18.64</v>
      </c>
      <c r="H306">
        <v>-6.01</v>
      </c>
      <c r="I306">
        <v>3</v>
      </c>
      <c r="J306">
        <v>13</v>
      </c>
      <c r="K306">
        <v>4</v>
      </c>
      <c r="L306">
        <v>10</v>
      </c>
      <c r="M306">
        <v>1</v>
      </c>
      <c r="N306">
        <v>14</v>
      </c>
      <c r="O306">
        <v>1742</v>
      </c>
      <c r="P306">
        <v>1990</v>
      </c>
      <c r="R306">
        <v>67.099999999999994</v>
      </c>
      <c r="S306">
        <v>102.3</v>
      </c>
      <c r="T306">
        <v>0.38400000000000001</v>
      </c>
      <c r="U306">
        <v>0.38300000000000001</v>
      </c>
      <c r="V306">
        <v>0.54200000000000004</v>
      </c>
      <c r="W306">
        <v>52.2</v>
      </c>
      <c r="X306">
        <v>41.9</v>
      </c>
      <c r="Y306">
        <v>8</v>
      </c>
      <c r="Z306">
        <v>8.6999999999999993</v>
      </c>
      <c r="AA306">
        <v>0.50700000000000001</v>
      </c>
      <c r="AB306">
        <v>15.6</v>
      </c>
      <c r="AC306">
        <v>23</v>
      </c>
      <c r="AD306">
        <v>0.26800000000000002</v>
      </c>
    </row>
    <row r="307" spans="1:30" x14ac:dyDescent="0.25">
      <c r="A307">
        <v>202</v>
      </c>
      <c r="B307" t="s">
        <v>666</v>
      </c>
      <c r="C307">
        <v>35</v>
      </c>
      <c r="D307">
        <v>30</v>
      </c>
      <c r="E307">
        <v>5</v>
      </c>
      <c r="F307">
        <v>0.85699999999999998</v>
      </c>
      <c r="G307">
        <v>10.06</v>
      </c>
      <c r="H307">
        <v>-2.37</v>
      </c>
      <c r="I307">
        <v>15</v>
      </c>
      <c r="J307">
        <v>1</v>
      </c>
      <c r="K307">
        <v>16</v>
      </c>
      <c r="L307">
        <v>1</v>
      </c>
      <c r="M307">
        <v>10</v>
      </c>
      <c r="N307">
        <v>1</v>
      </c>
      <c r="O307">
        <v>2734</v>
      </c>
      <c r="P307">
        <v>2259</v>
      </c>
      <c r="R307">
        <v>68.3</v>
      </c>
      <c r="S307">
        <v>94.1</v>
      </c>
      <c r="T307">
        <v>0.32500000000000001</v>
      </c>
      <c r="U307">
        <v>0.40100000000000002</v>
      </c>
      <c r="V307">
        <v>0.52</v>
      </c>
      <c r="W307">
        <v>42.8</v>
      </c>
      <c r="X307">
        <v>38.5</v>
      </c>
      <c r="Y307">
        <v>7.2</v>
      </c>
      <c r="Z307">
        <v>5.9</v>
      </c>
      <c r="AA307">
        <v>0.48599999999999999</v>
      </c>
      <c r="AB307">
        <v>17.5</v>
      </c>
      <c r="AC307">
        <v>20.8</v>
      </c>
      <c r="AD307">
        <v>0.22800000000000001</v>
      </c>
    </row>
    <row r="308" spans="1:30" x14ac:dyDescent="0.25">
      <c r="A308">
        <v>203</v>
      </c>
      <c r="B308" t="s">
        <v>328</v>
      </c>
      <c r="C308">
        <v>32</v>
      </c>
      <c r="D308">
        <v>14</v>
      </c>
      <c r="E308">
        <v>18</v>
      </c>
      <c r="F308">
        <v>0.438</v>
      </c>
      <c r="G308">
        <v>-0.54</v>
      </c>
      <c r="H308">
        <v>1.63</v>
      </c>
      <c r="I308">
        <v>7</v>
      </c>
      <c r="J308">
        <v>11</v>
      </c>
      <c r="K308">
        <v>9</v>
      </c>
      <c r="L308">
        <v>7</v>
      </c>
      <c r="M308">
        <v>4</v>
      </c>
      <c r="N308">
        <v>9</v>
      </c>
      <c r="O308">
        <v>2443</v>
      </c>
      <c r="P308">
        <v>2454</v>
      </c>
      <c r="R308">
        <v>74.5</v>
      </c>
      <c r="S308">
        <v>103</v>
      </c>
      <c r="T308">
        <v>0.36799999999999999</v>
      </c>
      <c r="U308">
        <v>0.33700000000000002</v>
      </c>
      <c r="V308">
        <v>0.54300000000000004</v>
      </c>
      <c r="W308">
        <v>49.8</v>
      </c>
      <c r="X308">
        <v>56</v>
      </c>
      <c r="Y308">
        <v>9.4</v>
      </c>
      <c r="Z308">
        <v>9.6</v>
      </c>
      <c r="AA308">
        <v>0.51100000000000001</v>
      </c>
      <c r="AB308">
        <v>16.2</v>
      </c>
      <c r="AC308">
        <v>27.3</v>
      </c>
      <c r="AD308">
        <v>0.252</v>
      </c>
    </row>
    <row r="309" spans="1:30" x14ac:dyDescent="0.25">
      <c r="A309">
        <v>204</v>
      </c>
      <c r="B309" t="s">
        <v>74</v>
      </c>
      <c r="C309">
        <v>33</v>
      </c>
      <c r="D309">
        <v>19</v>
      </c>
      <c r="E309">
        <v>14</v>
      </c>
      <c r="F309">
        <v>0.57599999999999996</v>
      </c>
      <c r="G309">
        <v>-8.8800000000000008</v>
      </c>
      <c r="H309">
        <v>-6.47</v>
      </c>
      <c r="I309">
        <v>12</v>
      </c>
      <c r="J309">
        <v>6</v>
      </c>
      <c r="K309">
        <v>12</v>
      </c>
      <c r="L309">
        <v>4</v>
      </c>
      <c r="M309">
        <v>5</v>
      </c>
      <c r="N309">
        <v>9</v>
      </c>
      <c r="O309">
        <v>2384</v>
      </c>
      <c r="P309">
        <v>2325</v>
      </c>
      <c r="R309">
        <v>71.099999999999994</v>
      </c>
      <c r="S309">
        <v>97.3</v>
      </c>
      <c r="T309">
        <v>0.376</v>
      </c>
      <c r="U309">
        <v>0.33900000000000002</v>
      </c>
      <c r="V309">
        <v>0.53</v>
      </c>
      <c r="W309">
        <v>50.3</v>
      </c>
      <c r="X309">
        <v>54.4</v>
      </c>
      <c r="Y309">
        <v>11</v>
      </c>
      <c r="Z309">
        <v>10.1</v>
      </c>
      <c r="AA309">
        <v>0.49199999999999999</v>
      </c>
      <c r="AB309">
        <v>20.8</v>
      </c>
      <c r="AC309">
        <v>32.799999999999997</v>
      </c>
      <c r="AD309">
        <v>0.26500000000000001</v>
      </c>
    </row>
    <row r="310" spans="1:30" x14ac:dyDescent="0.25">
      <c r="A310">
        <v>205</v>
      </c>
      <c r="B310" t="s">
        <v>329</v>
      </c>
      <c r="C310">
        <v>32</v>
      </c>
      <c r="D310">
        <v>13</v>
      </c>
      <c r="E310">
        <v>19</v>
      </c>
      <c r="F310">
        <v>0.40600000000000003</v>
      </c>
      <c r="G310">
        <v>-11.3</v>
      </c>
      <c r="H310">
        <v>-7.74</v>
      </c>
      <c r="I310">
        <v>6</v>
      </c>
      <c r="J310">
        <v>12</v>
      </c>
      <c r="K310">
        <v>8</v>
      </c>
      <c r="L310">
        <v>8</v>
      </c>
      <c r="M310">
        <v>5</v>
      </c>
      <c r="N310">
        <v>10</v>
      </c>
      <c r="O310">
        <v>2318</v>
      </c>
      <c r="P310">
        <v>2432</v>
      </c>
      <c r="R310">
        <v>70.400000000000006</v>
      </c>
      <c r="S310">
        <v>107.6</v>
      </c>
      <c r="T310">
        <v>0.253</v>
      </c>
      <c r="U310">
        <v>0.373</v>
      </c>
      <c r="V310">
        <v>0.55800000000000005</v>
      </c>
      <c r="W310">
        <v>50.2</v>
      </c>
      <c r="X310">
        <v>50.8</v>
      </c>
      <c r="Y310">
        <v>8</v>
      </c>
      <c r="Z310">
        <v>8.6</v>
      </c>
      <c r="AA310">
        <v>0.53400000000000003</v>
      </c>
      <c r="AB310">
        <v>14.3</v>
      </c>
      <c r="AC310">
        <v>25.6</v>
      </c>
      <c r="AD310">
        <v>0.18099999999999999</v>
      </c>
    </row>
    <row r="311" spans="1:30" x14ac:dyDescent="0.25">
      <c r="A311">
        <v>206</v>
      </c>
      <c r="B311" t="s">
        <v>330</v>
      </c>
      <c r="C311">
        <v>31</v>
      </c>
      <c r="D311">
        <v>14</v>
      </c>
      <c r="E311">
        <v>17</v>
      </c>
      <c r="F311">
        <v>0.45200000000000001</v>
      </c>
      <c r="G311">
        <v>-11.86</v>
      </c>
      <c r="H311">
        <v>-6.97</v>
      </c>
      <c r="I311">
        <v>7</v>
      </c>
      <c r="J311">
        <v>11</v>
      </c>
      <c r="K311">
        <v>9</v>
      </c>
      <c r="L311">
        <v>4</v>
      </c>
      <c r="M311">
        <v>3</v>
      </c>
      <c r="N311">
        <v>13</v>
      </c>
      <c r="O311">
        <v>2260</v>
      </c>
      <c r="P311">
        <v>2302</v>
      </c>
      <c r="R311">
        <v>71.2</v>
      </c>
      <c r="S311">
        <v>103.5</v>
      </c>
      <c r="T311">
        <v>0.33900000000000002</v>
      </c>
      <c r="U311">
        <v>0.34</v>
      </c>
      <c r="V311">
        <v>0.53</v>
      </c>
      <c r="W311">
        <v>54.3</v>
      </c>
      <c r="X311">
        <v>55</v>
      </c>
      <c r="Y311">
        <v>6.7</v>
      </c>
      <c r="Z311">
        <v>9.8000000000000007</v>
      </c>
      <c r="AA311">
        <v>0.496</v>
      </c>
      <c r="AB311">
        <v>16.399999999999999</v>
      </c>
      <c r="AC311">
        <v>32.6</v>
      </c>
      <c r="AD311">
        <v>0.23799999999999999</v>
      </c>
    </row>
    <row r="312" spans="1:30" x14ac:dyDescent="0.25">
      <c r="A312">
        <v>207</v>
      </c>
      <c r="B312" t="s">
        <v>331</v>
      </c>
      <c r="C312">
        <v>35</v>
      </c>
      <c r="D312">
        <v>22</v>
      </c>
      <c r="E312">
        <v>13</v>
      </c>
      <c r="F312">
        <v>0.629</v>
      </c>
      <c r="G312">
        <v>-3.59</v>
      </c>
      <c r="H312">
        <v>-4.71</v>
      </c>
      <c r="I312">
        <v>8</v>
      </c>
      <c r="J312">
        <v>8</v>
      </c>
      <c r="K312">
        <v>11</v>
      </c>
      <c r="L312">
        <v>5</v>
      </c>
      <c r="M312">
        <v>11</v>
      </c>
      <c r="N312">
        <v>8</v>
      </c>
      <c r="O312">
        <v>2472</v>
      </c>
      <c r="P312">
        <v>2401</v>
      </c>
      <c r="R312">
        <v>69.2</v>
      </c>
      <c r="S312">
        <v>98.5</v>
      </c>
      <c r="T312">
        <v>0.29399999999999998</v>
      </c>
      <c r="U312">
        <v>0.376</v>
      </c>
      <c r="V312">
        <v>0.51600000000000001</v>
      </c>
      <c r="W312">
        <v>51.4</v>
      </c>
      <c r="X312">
        <v>50.3</v>
      </c>
      <c r="Y312">
        <v>8</v>
      </c>
      <c r="Z312">
        <v>10</v>
      </c>
      <c r="AA312">
        <v>0.48899999999999999</v>
      </c>
      <c r="AB312">
        <v>16</v>
      </c>
      <c r="AC312">
        <v>26</v>
      </c>
      <c r="AD312">
        <v>0.19800000000000001</v>
      </c>
    </row>
    <row r="313" spans="1:30" x14ac:dyDescent="0.25">
      <c r="A313">
        <v>208</v>
      </c>
      <c r="B313" t="s">
        <v>332</v>
      </c>
      <c r="C313">
        <v>36</v>
      </c>
      <c r="D313">
        <v>22</v>
      </c>
      <c r="E313">
        <v>14</v>
      </c>
      <c r="F313">
        <v>0.61099999999999999</v>
      </c>
      <c r="G313">
        <v>-8.0299999999999994</v>
      </c>
      <c r="H313">
        <v>-8.73</v>
      </c>
      <c r="I313">
        <v>14</v>
      </c>
      <c r="J313">
        <v>2</v>
      </c>
      <c r="K313">
        <v>11</v>
      </c>
      <c r="L313">
        <v>2</v>
      </c>
      <c r="M313">
        <v>9</v>
      </c>
      <c r="N313">
        <v>8</v>
      </c>
      <c r="O313">
        <v>2652</v>
      </c>
      <c r="P313">
        <v>2503</v>
      </c>
      <c r="R313">
        <v>71.8</v>
      </c>
      <c r="S313">
        <v>95.6</v>
      </c>
      <c r="T313">
        <v>0.41199999999999998</v>
      </c>
      <c r="U313">
        <v>0.41799999999999998</v>
      </c>
      <c r="V313">
        <v>0.51500000000000001</v>
      </c>
      <c r="W313">
        <v>49.8</v>
      </c>
      <c r="X313">
        <v>57</v>
      </c>
      <c r="Y313">
        <v>6.7</v>
      </c>
      <c r="Z313">
        <v>9</v>
      </c>
      <c r="AA313">
        <v>0.47699999999999998</v>
      </c>
      <c r="AB313">
        <v>18.8</v>
      </c>
      <c r="AC313">
        <v>28.1</v>
      </c>
      <c r="AD313">
        <v>0.27600000000000002</v>
      </c>
    </row>
    <row r="314" spans="1:30" x14ac:dyDescent="0.25">
      <c r="A314">
        <v>209</v>
      </c>
      <c r="B314" t="s">
        <v>333</v>
      </c>
      <c r="C314">
        <v>32</v>
      </c>
      <c r="D314">
        <v>10</v>
      </c>
      <c r="E314">
        <v>22</v>
      </c>
      <c r="F314">
        <v>0.313</v>
      </c>
      <c r="G314">
        <v>-10.97</v>
      </c>
      <c r="H314">
        <v>-1.66</v>
      </c>
      <c r="I314">
        <v>7</v>
      </c>
      <c r="J314">
        <v>9</v>
      </c>
      <c r="K314">
        <v>8</v>
      </c>
      <c r="L314">
        <v>4</v>
      </c>
      <c r="M314">
        <v>2</v>
      </c>
      <c r="N314">
        <v>18</v>
      </c>
      <c r="O314">
        <v>2145</v>
      </c>
      <c r="P314">
        <v>2358</v>
      </c>
      <c r="R314">
        <v>71.099999999999994</v>
      </c>
      <c r="S314">
        <v>103.2</v>
      </c>
      <c r="T314">
        <v>0.38600000000000001</v>
      </c>
      <c r="U314">
        <v>0.37</v>
      </c>
      <c r="V314">
        <v>0.55100000000000005</v>
      </c>
      <c r="W314">
        <v>50.6</v>
      </c>
      <c r="X314">
        <v>51.6</v>
      </c>
      <c r="Y314">
        <v>9</v>
      </c>
      <c r="Z314">
        <v>13.2</v>
      </c>
      <c r="AA314">
        <v>0.51700000000000002</v>
      </c>
      <c r="AB314">
        <v>16.100000000000001</v>
      </c>
      <c r="AC314">
        <v>25</v>
      </c>
      <c r="AD314">
        <v>0.27100000000000002</v>
      </c>
    </row>
    <row r="315" spans="1:30" x14ac:dyDescent="0.25">
      <c r="A315">
        <v>210</v>
      </c>
      <c r="B315" t="s">
        <v>334</v>
      </c>
      <c r="C315">
        <v>31</v>
      </c>
      <c r="D315">
        <v>4</v>
      </c>
      <c r="E315">
        <v>27</v>
      </c>
      <c r="F315">
        <v>0.129</v>
      </c>
      <c r="G315">
        <v>-19.8</v>
      </c>
      <c r="H315">
        <v>-2.34</v>
      </c>
      <c r="I315">
        <v>2</v>
      </c>
      <c r="J315">
        <v>14</v>
      </c>
      <c r="K315">
        <v>3</v>
      </c>
      <c r="L315">
        <v>10</v>
      </c>
      <c r="M315">
        <v>1</v>
      </c>
      <c r="N315">
        <v>15</v>
      </c>
      <c r="O315">
        <v>1857</v>
      </c>
      <c r="P315">
        <v>2313</v>
      </c>
      <c r="R315">
        <v>64.2</v>
      </c>
      <c r="S315">
        <v>115.8</v>
      </c>
      <c r="T315">
        <v>0.34799999999999998</v>
      </c>
      <c r="U315">
        <v>0.437</v>
      </c>
      <c r="V315">
        <v>0.58299999999999996</v>
      </c>
      <c r="W315">
        <v>53.5</v>
      </c>
      <c r="X315">
        <v>66.2</v>
      </c>
      <c r="Y315">
        <v>10.6</v>
      </c>
      <c r="Z315">
        <v>11.1</v>
      </c>
      <c r="AA315">
        <v>0.55600000000000005</v>
      </c>
      <c r="AB315">
        <v>15.6</v>
      </c>
      <c r="AC315">
        <v>35.299999999999997</v>
      </c>
      <c r="AD315">
        <v>0.248</v>
      </c>
    </row>
    <row r="316" spans="1:30" x14ac:dyDescent="0.25">
      <c r="A316">
        <v>211</v>
      </c>
      <c r="B316" t="s">
        <v>335</v>
      </c>
      <c r="C316">
        <v>32</v>
      </c>
      <c r="D316">
        <v>19</v>
      </c>
      <c r="E316">
        <v>13</v>
      </c>
      <c r="F316">
        <v>0.59399999999999997</v>
      </c>
      <c r="G316">
        <v>-11.25</v>
      </c>
      <c r="H316">
        <v>-9.8800000000000008</v>
      </c>
      <c r="I316">
        <v>13</v>
      </c>
      <c r="J316">
        <v>3</v>
      </c>
      <c r="K316">
        <v>11</v>
      </c>
      <c r="L316">
        <v>2</v>
      </c>
      <c r="M316">
        <v>7</v>
      </c>
      <c r="N316">
        <v>10</v>
      </c>
      <c r="O316">
        <v>2241</v>
      </c>
      <c r="P316">
        <v>2209</v>
      </c>
      <c r="R316">
        <v>67.900000000000006</v>
      </c>
      <c r="S316">
        <v>100.9</v>
      </c>
      <c r="T316">
        <v>0.312</v>
      </c>
      <c r="U316">
        <v>0.37</v>
      </c>
      <c r="V316">
        <v>0.51900000000000002</v>
      </c>
      <c r="W316">
        <v>52.2</v>
      </c>
      <c r="X316">
        <v>54.7</v>
      </c>
      <c r="Y316">
        <v>8.6999999999999993</v>
      </c>
      <c r="Z316">
        <v>9.6</v>
      </c>
      <c r="AA316">
        <v>0.48499999999999999</v>
      </c>
      <c r="AB316">
        <v>17.600000000000001</v>
      </c>
      <c r="AC316">
        <v>33.6</v>
      </c>
      <c r="AD316">
        <v>0.22</v>
      </c>
    </row>
    <row r="317" spans="1:30" x14ac:dyDescent="0.25">
      <c r="A317">
        <v>212</v>
      </c>
      <c r="B317" t="s">
        <v>667</v>
      </c>
      <c r="C317">
        <v>34</v>
      </c>
      <c r="D317">
        <v>18</v>
      </c>
      <c r="E317">
        <v>16</v>
      </c>
      <c r="F317">
        <v>0.52900000000000003</v>
      </c>
      <c r="G317">
        <v>-11.52</v>
      </c>
      <c r="H317">
        <v>-11.23</v>
      </c>
      <c r="I317">
        <v>10</v>
      </c>
      <c r="J317">
        <v>6</v>
      </c>
      <c r="K317">
        <v>10</v>
      </c>
      <c r="L317">
        <v>2</v>
      </c>
      <c r="M317">
        <v>4</v>
      </c>
      <c r="N317">
        <v>12</v>
      </c>
      <c r="O317">
        <v>2429</v>
      </c>
      <c r="P317">
        <v>2266</v>
      </c>
      <c r="R317">
        <v>68.400000000000006</v>
      </c>
      <c r="S317">
        <v>97</v>
      </c>
      <c r="T317">
        <v>0.30499999999999999</v>
      </c>
      <c r="U317">
        <v>0.35099999999999998</v>
      </c>
      <c r="V317">
        <v>0.51800000000000002</v>
      </c>
      <c r="W317">
        <v>45.2</v>
      </c>
      <c r="X317">
        <v>53.2</v>
      </c>
      <c r="Y317">
        <v>8.5</v>
      </c>
      <c r="Z317">
        <v>9.9</v>
      </c>
      <c r="AA317">
        <v>0.49099999999999999</v>
      </c>
      <c r="AB317">
        <v>17.100000000000001</v>
      </c>
      <c r="AC317">
        <v>26.2</v>
      </c>
      <c r="AD317">
        <v>0.20499999999999999</v>
      </c>
    </row>
    <row r="318" spans="1:30" x14ac:dyDescent="0.25">
      <c r="A318">
        <v>213</v>
      </c>
      <c r="B318" t="s">
        <v>337</v>
      </c>
      <c r="C318">
        <v>36</v>
      </c>
      <c r="D318">
        <v>29</v>
      </c>
      <c r="E318">
        <v>7</v>
      </c>
      <c r="F318">
        <v>0.80600000000000005</v>
      </c>
      <c r="G318">
        <v>4.09</v>
      </c>
      <c r="H318">
        <v>-0.88</v>
      </c>
      <c r="I318">
        <v>15</v>
      </c>
      <c r="J318">
        <v>3</v>
      </c>
      <c r="K318">
        <v>15</v>
      </c>
      <c r="L318">
        <v>2</v>
      </c>
      <c r="M318">
        <v>11</v>
      </c>
      <c r="N318">
        <v>4</v>
      </c>
      <c r="O318">
        <v>2738</v>
      </c>
      <c r="P318">
        <v>2443</v>
      </c>
      <c r="R318">
        <v>69.8</v>
      </c>
      <c r="S318">
        <v>96.8</v>
      </c>
      <c r="T318">
        <v>0.317</v>
      </c>
      <c r="U318">
        <v>0.38700000000000001</v>
      </c>
      <c r="V318">
        <v>0.53600000000000003</v>
      </c>
      <c r="W318">
        <v>49.3</v>
      </c>
      <c r="X318">
        <v>47.2</v>
      </c>
      <c r="Y318">
        <v>8.1999999999999993</v>
      </c>
      <c r="Z318">
        <v>7.7</v>
      </c>
      <c r="AA318">
        <v>0.505</v>
      </c>
      <c r="AB318">
        <v>20.6</v>
      </c>
      <c r="AC318">
        <v>29</v>
      </c>
      <c r="AD318">
        <v>0.224</v>
      </c>
    </row>
    <row r="319" spans="1:30" x14ac:dyDescent="0.25">
      <c r="A319">
        <v>214</v>
      </c>
      <c r="B319" t="s">
        <v>338</v>
      </c>
      <c r="C319">
        <v>36</v>
      </c>
      <c r="D319">
        <v>24</v>
      </c>
      <c r="E319">
        <v>12</v>
      </c>
      <c r="F319">
        <v>0.66700000000000004</v>
      </c>
      <c r="G319">
        <v>14.96</v>
      </c>
      <c r="H319">
        <v>6.24</v>
      </c>
      <c r="I319">
        <v>9</v>
      </c>
      <c r="J319">
        <v>9</v>
      </c>
      <c r="K319">
        <v>17</v>
      </c>
      <c r="L319">
        <v>5</v>
      </c>
      <c r="M319">
        <v>4</v>
      </c>
      <c r="N319">
        <v>6</v>
      </c>
      <c r="O319">
        <v>2882</v>
      </c>
      <c r="P319">
        <v>2568</v>
      </c>
      <c r="R319">
        <v>71.8</v>
      </c>
      <c r="S319">
        <v>98.7</v>
      </c>
      <c r="T319">
        <v>0.38800000000000001</v>
      </c>
      <c r="U319">
        <v>0.34300000000000003</v>
      </c>
      <c r="V319">
        <v>0.53200000000000003</v>
      </c>
      <c r="W319">
        <v>47</v>
      </c>
      <c r="X319">
        <v>52.1</v>
      </c>
      <c r="Y319">
        <v>8.6</v>
      </c>
      <c r="Z319">
        <v>10.1</v>
      </c>
      <c r="AA319">
        <v>0.49399999999999999</v>
      </c>
      <c r="AB319">
        <v>18.8</v>
      </c>
      <c r="AC319">
        <v>28.6</v>
      </c>
      <c r="AD319">
        <v>0.27300000000000002</v>
      </c>
    </row>
    <row r="320" spans="1:30" x14ac:dyDescent="0.25">
      <c r="A320">
        <v>215</v>
      </c>
      <c r="B320" t="s">
        <v>339</v>
      </c>
      <c r="C320">
        <v>33</v>
      </c>
      <c r="D320">
        <v>10</v>
      </c>
      <c r="E320">
        <v>23</v>
      </c>
      <c r="F320">
        <v>0.30299999999999999</v>
      </c>
      <c r="G320">
        <v>-8.09</v>
      </c>
      <c r="H320">
        <v>-2.0299999999999998</v>
      </c>
      <c r="I320">
        <v>5</v>
      </c>
      <c r="J320">
        <v>13</v>
      </c>
      <c r="K320">
        <v>5</v>
      </c>
      <c r="L320">
        <v>9</v>
      </c>
      <c r="M320">
        <v>2</v>
      </c>
      <c r="N320">
        <v>12</v>
      </c>
      <c r="O320">
        <v>2515</v>
      </c>
      <c r="P320">
        <v>2670</v>
      </c>
      <c r="R320">
        <v>70.3</v>
      </c>
      <c r="S320">
        <v>113.9</v>
      </c>
      <c r="T320">
        <v>0.32</v>
      </c>
      <c r="U320">
        <v>0.43</v>
      </c>
      <c r="V320">
        <v>0.58399999999999996</v>
      </c>
      <c r="W320">
        <v>47.6</v>
      </c>
      <c r="X320">
        <v>48.5</v>
      </c>
      <c r="Y320">
        <v>8.8000000000000007</v>
      </c>
      <c r="Z320">
        <v>6.1</v>
      </c>
      <c r="AA320">
        <v>0.55600000000000005</v>
      </c>
      <c r="AB320">
        <v>13</v>
      </c>
      <c r="AC320">
        <v>26.1</v>
      </c>
      <c r="AD320">
        <v>0.23400000000000001</v>
      </c>
    </row>
    <row r="321" spans="1:30" x14ac:dyDescent="0.25">
      <c r="A321">
        <v>216</v>
      </c>
      <c r="B321" t="s">
        <v>668</v>
      </c>
      <c r="C321">
        <v>36</v>
      </c>
      <c r="D321">
        <v>29</v>
      </c>
      <c r="E321">
        <v>7</v>
      </c>
      <c r="F321">
        <v>0.80600000000000005</v>
      </c>
      <c r="G321">
        <v>23.94</v>
      </c>
      <c r="H321">
        <v>11.36</v>
      </c>
      <c r="I321">
        <v>16</v>
      </c>
      <c r="J321">
        <v>2</v>
      </c>
      <c r="K321">
        <v>14</v>
      </c>
      <c r="L321">
        <v>2</v>
      </c>
      <c r="M321">
        <v>11</v>
      </c>
      <c r="N321">
        <v>1</v>
      </c>
      <c r="O321">
        <v>3089</v>
      </c>
      <c r="P321">
        <v>2636</v>
      </c>
      <c r="R321">
        <v>75.900000000000006</v>
      </c>
      <c r="S321">
        <v>96.1</v>
      </c>
      <c r="T321">
        <v>0.28399999999999997</v>
      </c>
      <c r="U321">
        <v>0.438</v>
      </c>
      <c r="V321">
        <v>0.51600000000000001</v>
      </c>
      <c r="W321">
        <v>43.4</v>
      </c>
      <c r="X321">
        <v>54.2</v>
      </c>
      <c r="Y321">
        <v>8.9</v>
      </c>
      <c r="Z321">
        <v>10.9</v>
      </c>
      <c r="AA321">
        <v>0.49</v>
      </c>
      <c r="AB321">
        <v>16.399999999999999</v>
      </c>
      <c r="AC321">
        <v>22.4</v>
      </c>
      <c r="AD321">
        <v>0.193</v>
      </c>
    </row>
    <row r="322" spans="1:30" x14ac:dyDescent="0.25">
      <c r="A322">
        <v>217</v>
      </c>
      <c r="B322" t="s">
        <v>669</v>
      </c>
      <c r="C322">
        <v>35</v>
      </c>
      <c r="D322">
        <v>19</v>
      </c>
      <c r="E322">
        <v>16</v>
      </c>
      <c r="F322">
        <v>0.54300000000000004</v>
      </c>
      <c r="G322">
        <v>-3.98</v>
      </c>
      <c r="H322">
        <v>-2.04</v>
      </c>
      <c r="I322">
        <v>9</v>
      </c>
      <c r="J322">
        <v>7</v>
      </c>
      <c r="K322">
        <v>10</v>
      </c>
      <c r="L322">
        <v>3</v>
      </c>
      <c r="M322">
        <v>4</v>
      </c>
      <c r="N322">
        <v>9</v>
      </c>
      <c r="O322">
        <v>2556</v>
      </c>
      <c r="P322">
        <v>2541</v>
      </c>
      <c r="R322">
        <v>66.8</v>
      </c>
      <c r="S322">
        <v>107.9</v>
      </c>
      <c r="T322">
        <v>0.25900000000000001</v>
      </c>
      <c r="U322">
        <v>0.35299999999999998</v>
      </c>
      <c r="V322">
        <v>0.55400000000000005</v>
      </c>
      <c r="W322">
        <v>51.3</v>
      </c>
      <c r="X322">
        <v>45.2</v>
      </c>
      <c r="Y322">
        <v>7.7</v>
      </c>
      <c r="Z322">
        <v>9.4</v>
      </c>
      <c r="AA322">
        <v>0.52500000000000002</v>
      </c>
      <c r="AB322">
        <v>13</v>
      </c>
      <c r="AC322">
        <v>24.5</v>
      </c>
      <c r="AD322">
        <v>0.19400000000000001</v>
      </c>
    </row>
    <row r="323" spans="1:30" x14ac:dyDescent="0.25">
      <c r="A323">
        <v>218</v>
      </c>
      <c r="B323" t="s">
        <v>342</v>
      </c>
      <c r="C323">
        <v>30</v>
      </c>
      <c r="D323">
        <v>12</v>
      </c>
      <c r="E323">
        <v>18</v>
      </c>
      <c r="F323">
        <v>0.4</v>
      </c>
      <c r="G323">
        <v>-8.75</v>
      </c>
      <c r="H323">
        <v>-3.52</v>
      </c>
      <c r="I323">
        <v>6</v>
      </c>
      <c r="J323">
        <v>10</v>
      </c>
      <c r="K323">
        <v>8</v>
      </c>
      <c r="L323">
        <v>6</v>
      </c>
      <c r="M323">
        <v>4</v>
      </c>
      <c r="N323">
        <v>11</v>
      </c>
      <c r="O323">
        <v>2220</v>
      </c>
      <c r="P323">
        <v>2196</v>
      </c>
      <c r="R323">
        <v>71.5</v>
      </c>
      <c r="S323">
        <v>102.4</v>
      </c>
      <c r="T323">
        <v>0.27400000000000002</v>
      </c>
      <c r="U323">
        <v>0.33600000000000002</v>
      </c>
      <c r="V323">
        <v>0.54500000000000004</v>
      </c>
      <c r="W323">
        <v>51.1</v>
      </c>
      <c r="X323">
        <v>43.2</v>
      </c>
      <c r="Y323">
        <v>9.8000000000000007</v>
      </c>
      <c r="Z323">
        <v>5.9</v>
      </c>
      <c r="AA323">
        <v>0.50900000000000001</v>
      </c>
      <c r="AB323">
        <v>15.9</v>
      </c>
      <c r="AC323">
        <v>24.7</v>
      </c>
      <c r="AD323">
        <v>0.21299999999999999</v>
      </c>
    </row>
    <row r="324" spans="1:30" x14ac:dyDescent="0.25">
      <c r="A324">
        <v>219</v>
      </c>
      <c r="B324" t="s">
        <v>343</v>
      </c>
      <c r="C324">
        <v>33</v>
      </c>
      <c r="D324">
        <v>16</v>
      </c>
      <c r="E324">
        <v>17</v>
      </c>
      <c r="F324">
        <v>0.48499999999999999</v>
      </c>
      <c r="G324">
        <v>-3.44</v>
      </c>
      <c r="H324">
        <v>-0.67</v>
      </c>
      <c r="I324">
        <v>9</v>
      </c>
      <c r="J324">
        <v>7</v>
      </c>
      <c r="K324">
        <v>10</v>
      </c>
      <c r="L324">
        <v>3</v>
      </c>
      <c r="M324">
        <v>5</v>
      </c>
      <c r="N324">
        <v>13</v>
      </c>
      <c r="O324">
        <v>2485</v>
      </c>
      <c r="P324">
        <v>2531</v>
      </c>
      <c r="R324">
        <v>74</v>
      </c>
      <c r="S324">
        <v>103.2</v>
      </c>
      <c r="T324">
        <v>0.29099999999999998</v>
      </c>
      <c r="U324">
        <v>0.29199999999999998</v>
      </c>
      <c r="V324">
        <v>0.51500000000000001</v>
      </c>
      <c r="W324">
        <v>50.2</v>
      </c>
      <c r="X324">
        <v>55.9</v>
      </c>
      <c r="Y324">
        <v>12.4</v>
      </c>
      <c r="Z324">
        <v>9.4</v>
      </c>
      <c r="AA324">
        <v>0.48399999999999999</v>
      </c>
      <c r="AB324">
        <v>14.8</v>
      </c>
      <c r="AC324">
        <v>32.299999999999997</v>
      </c>
      <c r="AD324">
        <v>0.20300000000000001</v>
      </c>
    </row>
    <row r="325" spans="1:30" x14ac:dyDescent="0.25">
      <c r="A325">
        <v>220</v>
      </c>
      <c r="B325" t="s">
        <v>344</v>
      </c>
      <c r="C325">
        <v>33</v>
      </c>
      <c r="D325">
        <v>21</v>
      </c>
      <c r="E325">
        <v>12</v>
      </c>
      <c r="F325">
        <v>0.63600000000000001</v>
      </c>
      <c r="G325">
        <v>-0.31</v>
      </c>
      <c r="H325">
        <v>-3.54</v>
      </c>
      <c r="I325">
        <v>8</v>
      </c>
      <c r="J325">
        <v>10</v>
      </c>
      <c r="K325">
        <v>12</v>
      </c>
      <c r="L325">
        <v>4</v>
      </c>
      <c r="M325">
        <v>6</v>
      </c>
      <c r="N325">
        <v>7</v>
      </c>
      <c r="O325">
        <v>2302</v>
      </c>
      <c r="P325">
        <v>2077</v>
      </c>
      <c r="R325">
        <v>67.5</v>
      </c>
      <c r="S325">
        <v>92.9</v>
      </c>
      <c r="T325">
        <v>0.37</v>
      </c>
      <c r="U325">
        <v>0.37</v>
      </c>
      <c r="V325">
        <v>0.5</v>
      </c>
      <c r="W325">
        <v>46.8</v>
      </c>
      <c r="X325">
        <v>49</v>
      </c>
      <c r="Y325">
        <v>9.6</v>
      </c>
      <c r="Z325">
        <v>12.3</v>
      </c>
      <c r="AA325">
        <v>0.46500000000000002</v>
      </c>
      <c r="AB325">
        <v>17.8</v>
      </c>
      <c r="AC325">
        <v>25.2</v>
      </c>
      <c r="AD325">
        <v>0.247</v>
      </c>
    </row>
    <row r="326" spans="1:30" x14ac:dyDescent="0.25">
      <c r="C326" t="s">
        <v>109</v>
      </c>
      <c r="I326" t="s">
        <v>110</v>
      </c>
      <c r="K326" t="s">
        <v>2</v>
      </c>
      <c r="M326" t="s">
        <v>3</v>
      </c>
      <c r="O326" t="s">
        <v>111</v>
      </c>
      <c r="R326" t="s">
        <v>575</v>
      </c>
    </row>
    <row r="327" spans="1:30" x14ac:dyDescent="0.25">
      <c r="A327" t="s">
        <v>55</v>
      </c>
      <c r="B327" t="s">
        <v>113</v>
      </c>
      <c r="C327" t="s">
        <v>51</v>
      </c>
      <c r="D327" t="s">
        <v>1</v>
      </c>
      <c r="E327" t="s">
        <v>0</v>
      </c>
      <c r="F327" t="s">
        <v>114</v>
      </c>
      <c r="G327" t="s">
        <v>70</v>
      </c>
      <c r="H327" t="s">
        <v>115</v>
      </c>
      <c r="I327" t="s">
        <v>1</v>
      </c>
      <c r="J327" t="s">
        <v>0</v>
      </c>
      <c r="K327" t="s">
        <v>1</v>
      </c>
      <c r="L327" t="s">
        <v>0</v>
      </c>
      <c r="M327" t="s">
        <v>1</v>
      </c>
      <c r="N327" t="s">
        <v>0</v>
      </c>
      <c r="O327" t="s">
        <v>116</v>
      </c>
      <c r="P327" t="s">
        <v>117</v>
      </c>
      <c r="R327" t="s">
        <v>84</v>
      </c>
      <c r="S327" t="s">
        <v>66</v>
      </c>
      <c r="T327" t="s">
        <v>59</v>
      </c>
      <c r="U327" t="s">
        <v>58</v>
      </c>
      <c r="V327" t="s">
        <v>57</v>
      </c>
      <c r="W327" t="s">
        <v>61</v>
      </c>
      <c r="X327" t="s">
        <v>62</v>
      </c>
      <c r="Y327" t="s">
        <v>63</v>
      </c>
      <c r="Z327" t="s">
        <v>64</v>
      </c>
      <c r="AA327" t="s">
        <v>495</v>
      </c>
      <c r="AB327" t="s">
        <v>65</v>
      </c>
      <c r="AC327" t="s">
        <v>60</v>
      </c>
      <c r="AD327" t="s">
        <v>496</v>
      </c>
    </row>
    <row r="328" spans="1:30" x14ac:dyDescent="0.25">
      <c r="A328">
        <v>221</v>
      </c>
      <c r="B328" t="s">
        <v>670</v>
      </c>
      <c r="C328">
        <v>34</v>
      </c>
      <c r="D328">
        <v>23</v>
      </c>
      <c r="E328">
        <v>11</v>
      </c>
      <c r="F328">
        <v>0.67600000000000005</v>
      </c>
      <c r="G328">
        <v>3.96</v>
      </c>
      <c r="H328">
        <v>-0.69</v>
      </c>
      <c r="I328">
        <v>14</v>
      </c>
      <c r="J328">
        <v>4</v>
      </c>
      <c r="K328">
        <v>11</v>
      </c>
      <c r="L328">
        <v>2</v>
      </c>
      <c r="M328">
        <v>8</v>
      </c>
      <c r="N328">
        <v>6</v>
      </c>
      <c r="O328">
        <v>2564</v>
      </c>
      <c r="P328">
        <v>2406</v>
      </c>
      <c r="R328">
        <v>66.3</v>
      </c>
      <c r="S328">
        <v>104.8</v>
      </c>
      <c r="T328">
        <v>0.27800000000000002</v>
      </c>
      <c r="U328">
        <v>0.35899999999999999</v>
      </c>
      <c r="V328">
        <v>0.55000000000000004</v>
      </c>
      <c r="W328">
        <v>50.3</v>
      </c>
      <c r="X328">
        <v>45.3</v>
      </c>
      <c r="Y328">
        <v>8.1</v>
      </c>
      <c r="Z328">
        <v>7.4</v>
      </c>
      <c r="AA328">
        <v>0.52100000000000002</v>
      </c>
      <c r="AB328">
        <v>14.9</v>
      </c>
      <c r="AC328">
        <v>24.5</v>
      </c>
      <c r="AD328">
        <v>0.20399999999999999</v>
      </c>
    </row>
    <row r="329" spans="1:30" x14ac:dyDescent="0.25">
      <c r="A329">
        <v>222</v>
      </c>
      <c r="B329" t="s">
        <v>346</v>
      </c>
      <c r="C329">
        <v>31</v>
      </c>
      <c r="D329">
        <v>10</v>
      </c>
      <c r="E329">
        <v>21</v>
      </c>
      <c r="F329">
        <v>0.32300000000000001</v>
      </c>
      <c r="G329">
        <v>-10.72</v>
      </c>
      <c r="H329">
        <v>-6.21</v>
      </c>
      <c r="I329">
        <v>8</v>
      </c>
      <c r="J329">
        <v>12</v>
      </c>
      <c r="K329">
        <v>5</v>
      </c>
      <c r="L329">
        <v>7</v>
      </c>
      <c r="M329">
        <v>5</v>
      </c>
      <c r="N329">
        <v>13</v>
      </c>
      <c r="O329">
        <v>2262</v>
      </c>
      <c r="P329">
        <v>2402</v>
      </c>
      <c r="R329">
        <v>70</v>
      </c>
      <c r="S329">
        <v>109.8</v>
      </c>
      <c r="T329">
        <v>0.29699999999999999</v>
      </c>
      <c r="U329">
        <v>0.436</v>
      </c>
      <c r="V329">
        <v>0.57299999999999995</v>
      </c>
      <c r="W329">
        <v>51.4</v>
      </c>
      <c r="X329">
        <v>54</v>
      </c>
      <c r="Y329">
        <v>7.8</v>
      </c>
      <c r="Z329">
        <v>8.3000000000000007</v>
      </c>
      <c r="AA329">
        <v>0.55000000000000004</v>
      </c>
      <c r="AB329">
        <v>14.8</v>
      </c>
      <c r="AC329">
        <v>26.4</v>
      </c>
      <c r="AD329">
        <v>0.20799999999999999</v>
      </c>
    </row>
    <row r="330" spans="1:30" x14ac:dyDescent="0.25">
      <c r="A330">
        <v>223</v>
      </c>
      <c r="B330" t="s">
        <v>347</v>
      </c>
      <c r="C330">
        <v>32</v>
      </c>
      <c r="D330">
        <v>21</v>
      </c>
      <c r="E330">
        <v>11</v>
      </c>
      <c r="F330">
        <v>0.65600000000000003</v>
      </c>
      <c r="G330">
        <v>-3.91</v>
      </c>
      <c r="H330">
        <v>-6.74</v>
      </c>
      <c r="I330">
        <v>15</v>
      </c>
      <c r="J330">
        <v>5</v>
      </c>
      <c r="K330">
        <v>10</v>
      </c>
      <c r="L330">
        <v>3</v>
      </c>
      <c r="M330">
        <v>11</v>
      </c>
      <c r="N330">
        <v>5</v>
      </c>
      <c r="O330">
        <v>2450</v>
      </c>
      <c r="P330">
        <v>2229</v>
      </c>
      <c r="R330">
        <v>68.599999999999994</v>
      </c>
      <c r="S330">
        <v>100.3</v>
      </c>
      <c r="T330">
        <v>0.27500000000000002</v>
      </c>
      <c r="U330">
        <v>0.311</v>
      </c>
      <c r="V330">
        <v>0.53600000000000003</v>
      </c>
      <c r="W330">
        <v>47.8</v>
      </c>
      <c r="X330">
        <v>43.7</v>
      </c>
      <c r="Y330">
        <v>9.1</v>
      </c>
      <c r="Z330">
        <v>9.8000000000000007</v>
      </c>
      <c r="AA330">
        <v>0.50700000000000001</v>
      </c>
      <c r="AB330">
        <v>16.399999999999999</v>
      </c>
      <c r="AC330">
        <v>24.6</v>
      </c>
      <c r="AD330">
        <v>0.19800000000000001</v>
      </c>
    </row>
    <row r="331" spans="1:30" x14ac:dyDescent="0.25">
      <c r="A331">
        <v>224</v>
      </c>
      <c r="B331" t="s">
        <v>348</v>
      </c>
      <c r="C331">
        <v>34</v>
      </c>
      <c r="D331">
        <v>17</v>
      </c>
      <c r="E331">
        <v>17</v>
      </c>
      <c r="F331">
        <v>0.5</v>
      </c>
      <c r="G331">
        <v>2.66</v>
      </c>
      <c r="H331">
        <v>1.19</v>
      </c>
      <c r="I331">
        <v>8</v>
      </c>
      <c r="J331">
        <v>10</v>
      </c>
      <c r="K331">
        <v>10</v>
      </c>
      <c r="L331">
        <v>6</v>
      </c>
      <c r="M331">
        <v>5</v>
      </c>
      <c r="N331">
        <v>9</v>
      </c>
      <c r="O331">
        <v>2506</v>
      </c>
      <c r="P331">
        <v>2413</v>
      </c>
      <c r="R331">
        <v>68.400000000000006</v>
      </c>
      <c r="S331">
        <v>102.6</v>
      </c>
      <c r="T331">
        <v>0.38300000000000001</v>
      </c>
      <c r="U331">
        <v>0.44900000000000001</v>
      </c>
      <c r="V331">
        <v>0.54400000000000004</v>
      </c>
      <c r="W331">
        <v>49.1</v>
      </c>
      <c r="X331">
        <v>56</v>
      </c>
      <c r="Y331">
        <v>7.3</v>
      </c>
      <c r="Z331">
        <v>7.3</v>
      </c>
      <c r="AA331">
        <v>0.51300000000000001</v>
      </c>
      <c r="AB331">
        <v>16.399999999999999</v>
      </c>
      <c r="AC331">
        <v>25.6</v>
      </c>
      <c r="AD331">
        <v>0.25900000000000001</v>
      </c>
    </row>
    <row r="332" spans="1:30" x14ac:dyDescent="0.25">
      <c r="A332">
        <v>225</v>
      </c>
      <c r="B332" t="s">
        <v>349</v>
      </c>
      <c r="C332">
        <v>34</v>
      </c>
      <c r="D332">
        <v>16</v>
      </c>
      <c r="E332">
        <v>18</v>
      </c>
      <c r="F332">
        <v>0.47099999999999997</v>
      </c>
      <c r="G332">
        <v>-1.5</v>
      </c>
      <c r="H332">
        <v>0.65</v>
      </c>
      <c r="I332">
        <v>9</v>
      </c>
      <c r="J332">
        <v>9</v>
      </c>
      <c r="K332">
        <v>9</v>
      </c>
      <c r="L332">
        <v>5</v>
      </c>
      <c r="M332">
        <v>3</v>
      </c>
      <c r="N332">
        <v>9</v>
      </c>
      <c r="O332">
        <v>2215</v>
      </c>
      <c r="P332">
        <v>2230</v>
      </c>
      <c r="R332">
        <v>65.8</v>
      </c>
      <c r="S332">
        <v>99.7</v>
      </c>
      <c r="T332">
        <v>0.317</v>
      </c>
      <c r="U332">
        <v>0.38300000000000001</v>
      </c>
      <c r="V332">
        <v>0.53800000000000003</v>
      </c>
      <c r="W332">
        <v>50</v>
      </c>
      <c r="X332">
        <v>48.9</v>
      </c>
      <c r="Y332">
        <v>9.9</v>
      </c>
      <c r="Z332">
        <v>7.7</v>
      </c>
      <c r="AA332">
        <v>0.504</v>
      </c>
      <c r="AB332">
        <v>16.600000000000001</v>
      </c>
      <c r="AC332">
        <v>22.3</v>
      </c>
      <c r="AD332">
        <v>0.22800000000000001</v>
      </c>
    </row>
    <row r="333" spans="1:30" x14ac:dyDescent="0.25">
      <c r="A333">
        <v>226</v>
      </c>
      <c r="B333" t="s">
        <v>671</v>
      </c>
      <c r="C333">
        <v>35</v>
      </c>
      <c r="D333">
        <v>26</v>
      </c>
      <c r="E333">
        <v>9</v>
      </c>
      <c r="F333">
        <v>0.74299999999999999</v>
      </c>
      <c r="G333">
        <v>4.8</v>
      </c>
      <c r="H333">
        <v>-2.2599999999999998</v>
      </c>
      <c r="I333">
        <v>13</v>
      </c>
      <c r="J333">
        <v>5</v>
      </c>
      <c r="K333">
        <v>17</v>
      </c>
      <c r="L333">
        <v>1</v>
      </c>
      <c r="M333">
        <v>7</v>
      </c>
      <c r="N333">
        <v>7</v>
      </c>
      <c r="O333">
        <v>2747</v>
      </c>
      <c r="P333">
        <v>2410</v>
      </c>
      <c r="R333">
        <v>70</v>
      </c>
      <c r="S333">
        <v>97.7</v>
      </c>
      <c r="T333">
        <v>0.34799999999999998</v>
      </c>
      <c r="U333">
        <v>0.39200000000000002</v>
      </c>
      <c r="V333">
        <v>0.52</v>
      </c>
      <c r="W333">
        <v>46.8</v>
      </c>
      <c r="X333">
        <v>51.3</v>
      </c>
      <c r="Y333">
        <v>8.4</v>
      </c>
      <c r="Z333">
        <v>11.1</v>
      </c>
      <c r="AA333">
        <v>0.48099999999999998</v>
      </c>
      <c r="AB333">
        <v>16.8</v>
      </c>
      <c r="AC333">
        <v>25.3</v>
      </c>
      <c r="AD333">
        <v>0.251</v>
      </c>
    </row>
    <row r="334" spans="1:30" x14ac:dyDescent="0.25">
      <c r="A334">
        <v>227</v>
      </c>
      <c r="B334" t="s">
        <v>351</v>
      </c>
      <c r="C334">
        <v>31</v>
      </c>
      <c r="D334">
        <v>11</v>
      </c>
      <c r="E334">
        <v>20</v>
      </c>
      <c r="F334">
        <v>0.35499999999999998</v>
      </c>
      <c r="G334">
        <v>-17.07</v>
      </c>
      <c r="H334">
        <v>-6</v>
      </c>
      <c r="I334">
        <v>6</v>
      </c>
      <c r="J334">
        <v>12</v>
      </c>
      <c r="K334">
        <v>8</v>
      </c>
      <c r="L334">
        <v>7</v>
      </c>
      <c r="M334">
        <v>3</v>
      </c>
      <c r="N334">
        <v>13</v>
      </c>
      <c r="O334">
        <v>2051</v>
      </c>
      <c r="P334">
        <v>2280</v>
      </c>
      <c r="R334">
        <v>70.7</v>
      </c>
      <c r="S334">
        <v>103.2</v>
      </c>
      <c r="T334">
        <v>0.35699999999999998</v>
      </c>
      <c r="U334">
        <v>0.375</v>
      </c>
      <c r="V334">
        <v>0.53400000000000003</v>
      </c>
      <c r="W334">
        <v>52.2</v>
      </c>
      <c r="X334">
        <v>56.1</v>
      </c>
      <c r="Y334">
        <v>11</v>
      </c>
      <c r="Z334">
        <v>10.199999999999999</v>
      </c>
      <c r="AA334">
        <v>0.502</v>
      </c>
      <c r="AB334">
        <v>17.100000000000001</v>
      </c>
      <c r="AC334">
        <v>33.4</v>
      </c>
      <c r="AD334">
        <v>0.245</v>
      </c>
    </row>
    <row r="335" spans="1:30" x14ac:dyDescent="0.25">
      <c r="A335">
        <v>228</v>
      </c>
      <c r="B335" t="s">
        <v>352</v>
      </c>
      <c r="C335">
        <v>32</v>
      </c>
      <c r="D335">
        <v>13</v>
      </c>
      <c r="E335">
        <v>19</v>
      </c>
      <c r="F335">
        <v>0.40600000000000003</v>
      </c>
      <c r="G335">
        <v>10.039999999999999</v>
      </c>
      <c r="H335">
        <v>9.23</v>
      </c>
      <c r="I335">
        <v>4</v>
      </c>
      <c r="J335">
        <v>16</v>
      </c>
      <c r="K335">
        <v>10</v>
      </c>
      <c r="L335">
        <v>8</v>
      </c>
      <c r="M335">
        <v>1</v>
      </c>
      <c r="N335">
        <v>9</v>
      </c>
      <c r="O335">
        <v>2108</v>
      </c>
      <c r="P335">
        <v>2082</v>
      </c>
      <c r="R335">
        <v>66.8</v>
      </c>
      <c r="S335">
        <v>96.6</v>
      </c>
      <c r="T335">
        <v>0.34</v>
      </c>
      <c r="U335">
        <v>0.32</v>
      </c>
      <c r="V335">
        <v>0.50600000000000001</v>
      </c>
      <c r="W335">
        <v>51.6</v>
      </c>
      <c r="X335">
        <v>56.5</v>
      </c>
      <c r="Y335">
        <v>8.5</v>
      </c>
      <c r="Z335">
        <v>9.6</v>
      </c>
      <c r="AA335">
        <v>0.46700000000000003</v>
      </c>
      <c r="AB335">
        <v>15.8</v>
      </c>
      <c r="AC335">
        <v>26.3</v>
      </c>
      <c r="AD335">
        <v>0.24299999999999999</v>
      </c>
    </row>
    <row r="336" spans="1:30" x14ac:dyDescent="0.25">
      <c r="A336">
        <v>229</v>
      </c>
      <c r="B336" t="s">
        <v>353</v>
      </c>
      <c r="C336">
        <v>33</v>
      </c>
      <c r="D336">
        <v>14</v>
      </c>
      <c r="E336">
        <v>19</v>
      </c>
      <c r="F336">
        <v>0.42399999999999999</v>
      </c>
      <c r="G336">
        <v>8.01</v>
      </c>
      <c r="H336">
        <v>8.31</v>
      </c>
      <c r="I336">
        <v>3</v>
      </c>
      <c r="J336">
        <v>15</v>
      </c>
      <c r="K336">
        <v>11</v>
      </c>
      <c r="L336">
        <v>8</v>
      </c>
      <c r="M336">
        <v>1</v>
      </c>
      <c r="N336">
        <v>9</v>
      </c>
      <c r="O336">
        <v>2266</v>
      </c>
      <c r="P336">
        <v>2276</v>
      </c>
      <c r="R336">
        <v>66.400000000000006</v>
      </c>
      <c r="S336">
        <v>103.8</v>
      </c>
      <c r="T336">
        <v>0.218</v>
      </c>
      <c r="U336">
        <v>0.36699999999999999</v>
      </c>
      <c r="V336">
        <v>0.51400000000000001</v>
      </c>
      <c r="W336">
        <v>51.6</v>
      </c>
      <c r="X336">
        <v>49.1</v>
      </c>
      <c r="Y336">
        <v>7.4</v>
      </c>
      <c r="Z336">
        <v>8.5</v>
      </c>
      <c r="AA336">
        <v>0.49</v>
      </c>
      <c r="AB336">
        <v>14</v>
      </c>
      <c r="AC336">
        <v>31.1</v>
      </c>
      <c r="AD336">
        <v>0.155</v>
      </c>
    </row>
    <row r="337" spans="1:30" x14ac:dyDescent="0.25">
      <c r="A337">
        <v>230</v>
      </c>
      <c r="B337" t="s">
        <v>354</v>
      </c>
      <c r="C337">
        <v>33</v>
      </c>
      <c r="D337">
        <v>16</v>
      </c>
      <c r="E337">
        <v>17</v>
      </c>
      <c r="F337">
        <v>0.48499999999999999</v>
      </c>
      <c r="G337">
        <v>-2.12</v>
      </c>
      <c r="H337">
        <v>-1.33</v>
      </c>
      <c r="I337">
        <v>11</v>
      </c>
      <c r="J337">
        <v>7</v>
      </c>
      <c r="K337">
        <v>10</v>
      </c>
      <c r="L337">
        <v>6</v>
      </c>
      <c r="M337">
        <v>6</v>
      </c>
      <c r="N337">
        <v>10</v>
      </c>
      <c r="O337">
        <v>2534</v>
      </c>
      <c r="P337">
        <v>2515</v>
      </c>
      <c r="R337">
        <v>69.900000000000006</v>
      </c>
      <c r="S337">
        <v>108.6</v>
      </c>
      <c r="T337">
        <v>0.27500000000000002</v>
      </c>
      <c r="U337">
        <v>0.36799999999999999</v>
      </c>
      <c r="V337">
        <v>0.55400000000000005</v>
      </c>
      <c r="W337">
        <v>52.6</v>
      </c>
      <c r="X337">
        <v>55.7</v>
      </c>
      <c r="Y337">
        <v>9.1999999999999993</v>
      </c>
      <c r="Z337">
        <v>9.3000000000000007</v>
      </c>
      <c r="AA337">
        <v>0.52600000000000002</v>
      </c>
      <c r="AB337">
        <v>15</v>
      </c>
      <c r="AC337">
        <v>31.7</v>
      </c>
      <c r="AD337">
        <v>0.20100000000000001</v>
      </c>
    </row>
    <row r="338" spans="1:30" x14ac:dyDescent="0.25">
      <c r="A338">
        <v>231</v>
      </c>
      <c r="B338" t="s">
        <v>672</v>
      </c>
      <c r="C338">
        <v>35</v>
      </c>
      <c r="D338">
        <v>20</v>
      </c>
      <c r="E338">
        <v>15</v>
      </c>
      <c r="F338">
        <v>0.57099999999999995</v>
      </c>
      <c r="G338">
        <v>13.97</v>
      </c>
      <c r="H338">
        <v>11.09</v>
      </c>
      <c r="I338">
        <v>8</v>
      </c>
      <c r="J338">
        <v>12</v>
      </c>
      <c r="K338">
        <v>12</v>
      </c>
      <c r="L338">
        <v>6</v>
      </c>
      <c r="M338">
        <v>4</v>
      </c>
      <c r="N338">
        <v>7</v>
      </c>
      <c r="O338">
        <v>2419</v>
      </c>
      <c r="P338">
        <v>2318</v>
      </c>
      <c r="R338">
        <v>66.7</v>
      </c>
      <c r="S338">
        <v>98.9</v>
      </c>
      <c r="T338">
        <v>0.318</v>
      </c>
      <c r="U338">
        <v>0.374</v>
      </c>
      <c r="V338">
        <v>0.52200000000000002</v>
      </c>
      <c r="W338">
        <v>49.1</v>
      </c>
      <c r="X338">
        <v>50.1</v>
      </c>
      <c r="Y338">
        <v>9.3000000000000007</v>
      </c>
      <c r="Z338">
        <v>9.3000000000000007</v>
      </c>
      <c r="AA338">
        <v>0.48299999999999998</v>
      </c>
      <c r="AB338">
        <v>16.100000000000001</v>
      </c>
      <c r="AC338">
        <v>25.8</v>
      </c>
      <c r="AD338">
        <v>0.23499999999999999</v>
      </c>
    </row>
    <row r="339" spans="1:30" x14ac:dyDescent="0.25">
      <c r="A339">
        <v>232</v>
      </c>
      <c r="B339" t="s">
        <v>356</v>
      </c>
      <c r="C339">
        <v>31</v>
      </c>
      <c r="D339">
        <v>14</v>
      </c>
      <c r="E339">
        <v>17</v>
      </c>
      <c r="F339">
        <v>0.45200000000000001</v>
      </c>
      <c r="G339">
        <v>-1.82</v>
      </c>
      <c r="H339">
        <v>3.18</v>
      </c>
      <c r="I339">
        <v>6</v>
      </c>
      <c r="J339">
        <v>12</v>
      </c>
      <c r="K339">
        <v>11</v>
      </c>
      <c r="L339">
        <v>5</v>
      </c>
      <c r="M339">
        <v>3</v>
      </c>
      <c r="N339">
        <v>10</v>
      </c>
      <c r="O339">
        <v>2174</v>
      </c>
      <c r="P339">
        <v>2288</v>
      </c>
      <c r="R339">
        <v>71.5</v>
      </c>
      <c r="S339">
        <v>102</v>
      </c>
      <c r="T339">
        <v>0.307</v>
      </c>
      <c r="U339">
        <v>0.39100000000000001</v>
      </c>
      <c r="V339">
        <v>0.53600000000000003</v>
      </c>
      <c r="W339">
        <v>49.1</v>
      </c>
      <c r="X339">
        <v>51.4</v>
      </c>
      <c r="Y339">
        <v>10.6</v>
      </c>
      <c r="Z339">
        <v>6.1</v>
      </c>
      <c r="AA339">
        <v>0.50600000000000001</v>
      </c>
      <c r="AB339">
        <v>16.3</v>
      </c>
      <c r="AC339">
        <v>26.8</v>
      </c>
      <c r="AD339">
        <v>0.217</v>
      </c>
    </row>
    <row r="340" spans="1:30" x14ac:dyDescent="0.25">
      <c r="A340">
        <v>233</v>
      </c>
      <c r="B340" t="s">
        <v>357</v>
      </c>
      <c r="C340">
        <v>32</v>
      </c>
      <c r="D340">
        <v>12</v>
      </c>
      <c r="E340">
        <v>20</v>
      </c>
      <c r="F340">
        <v>0.375</v>
      </c>
      <c r="G340">
        <v>8.06</v>
      </c>
      <c r="H340">
        <v>11.5</v>
      </c>
      <c r="I340">
        <v>5</v>
      </c>
      <c r="J340">
        <v>13</v>
      </c>
      <c r="K340">
        <v>8</v>
      </c>
      <c r="L340">
        <v>7</v>
      </c>
      <c r="M340">
        <v>2</v>
      </c>
      <c r="N340">
        <v>10</v>
      </c>
      <c r="O340">
        <v>2178</v>
      </c>
      <c r="P340">
        <v>2288</v>
      </c>
      <c r="R340">
        <v>67.099999999999994</v>
      </c>
      <c r="S340">
        <v>106.1</v>
      </c>
      <c r="T340">
        <v>0.315</v>
      </c>
      <c r="U340">
        <v>0.42299999999999999</v>
      </c>
      <c r="V340">
        <v>0.54</v>
      </c>
      <c r="W340">
        <v>51.4</v>
      </c>
      <c r="X340">
        <v>55.1</v>
      </c>
      <c r="Y340">
        <v>8.6999999999999993</v>
      </c>
      <c r="Z340">
        <v>10.4</v>
      </c>
      <c r="AA340">
        <v>0.503</v>
      </c>
      <c r="AB340">
        <v>15.2</v>
      </c>
      <c r="AC340">
        <v>29.4</v>
      </c>
      <c r="AD340">
        <v>0.23499999999999999</v>
      </c>
    </row>
    <row r="341" spans="1:30" x14ac:dyDescent="0.25">
      <c r="A341">
        <v>234</v>
      </c>
      <c r="B341" t="s">
        <v>673</v>
      </c>
      <c r="C341">
        <v>34</v>
      </c>
      <c r="D341">
        <v>20</v>
      </c>
      <c r="E341">
        <v>14</v>
      </c>
      <c r="F341">
        <v>0.58799999999999997</v>
      </c>
      <c r="G341">
        <v>15.27</v>
      </c>
      <c r="H341">
        <v>12.18</v>
      </c>
      <c r="I341">
        <v>7</v>
      </c>
      <c r="J341">
        <v>11</v>
      </c>
      <c r="K341">
        <v>11</v>
      </c>
      <c r="L341">
        <v>4</v>
      </c>
      <c r="M341">
        <v>5</v>
      </c>
      <c r="N341">
        <v>7</v>
      </c>
      <c r="O341">
        <v>2423</v>
      </c>
      <c r="P341">
        <v>2318</v>
      </c>
      <c r="R341">
        <v>69.400000000000006</v>
      </c>
      <c r="S341">
        <v>97.9</v>
      </c>
      <c r="T341">
        <v>0.23100000000000001</v>
      </c>
      <c r="U341">
        <v>0.41299999999999998</v>
      </c>
      <c r="V341">
        <v>0.498</v>
      </c>
      <c r="W341">
        <v>49.8</v>
      </c>
      <c r="X341">
        <v>49.8</v>
      </c>
      <c r="Y341">
        <v>9.5</v>
      </c>
      <c r="Z341">
        <v>9.5</v>
      </c>
      <c r="AA341">
        <v>0.47499999999999998</v>
      </c>
      <c r="AB341">
        <v>14.9</v>
      </c>
      <c r="AC341">
        <v>27.4</v>
      </c>
      <c r="AD341">
        <v>0.156</v>
      </c>
    </row>
    <row r="342" spans="1:30" x14ac:dyDescent="0.25">
      <c r="A342">
        <v>235</v>
      </c>
      <c r="B342" t="s">
        <v>674</v>
      </c>
      <c r="C342">
        <v>35</v>
      </c>
      <c r="D342">
        <v>26</v>
      </c>
      <c r="E342">
        <v>9</v>
      </c>
      <c r="F342">
        <v>0.74299999999999999</v>
      </c>
      <c r="G342">
        <v>3.7</v>
      </c>
      <c r="H342">
        <v>-1.21</v>
      </c>
      <c r="I342">
        <v>13</v>
      </c>
      <c r="J342">
        <v>5</v>
      </c>
      <c r="K342">
        <v>14</v>
      </c>
      <c r="L342">
        <v>2</v>
      </c>
      <c r="M342">
        <v>8</v>
      </c>
      <c r="N342">
        <v>4</v>
      </c>
      <c r="O342">
        <v>2300</v>
      </c>
      <c r="P342">
        <v>2128</v>
      </c>
      <c r="R342">
        <v>65.599999999999994</v>
      </c>
      <c r="S342">
        <v>92.7</v>
      </c>
      <c r="T342">
        <v>0.32400000000000001</v>
      </c>
      <c r="U342">
        <v>0.40600000000000003</v>
      </c>
      <c r="V342">
        <v>0.48899999999999999</v>
      </c>
      <c r="W342">
        <v>46.8</v>
      </c>
      <c r="X342">
        <v>53</v>
      </c>
      <c r="Y342">
        <v>7.4</v>
      </c>
      <c r="Z342">
        <v>6.8</v>
      </c>
      <c r="AA342">
        <v>0.45600000000000002</v>
      </c>
      <c r="AB342">
        <v>16.3</v>
      </c>
      <c r="AC342">
        <v>24.4</v>
      </c>
      <c r="AD342">
        <v>0.216</v>
      </c>
    </row>
    <row r="343" spans="1:30" x14ac:dyDescent="0.25">
      <c r="A343">
        <v>236</v>
      </c>
      <c r="B343" t="s">
        <v>359</v>
      </c>
      <c r="C343">
        <v>32</v>
      </c>
      <c r="D343">
        <v>11</v>
      </c>
      <c r="E343">
        <v>21</v>
      </c>
      <c r="F343">
        <v>0.34399999999999997</v>
      </c>
      <c r="G343">
        <v>-9.3000000000000007</v>
      </c>
      <c r="H343">
        <v>-1.87</v>
      </c>
      <c r="I343">
        <v>7</v>
      </c>
      <c r="J343">
        <v>9</v>
      </c>
      <c r="K343">
        <v>7</v>
      </c>
      <c r="L343">
        <v>6</v>
      </c>
      <c r="M343">
        <v>3</v>
      </c>
      <c r="N343">
        <v>13</v>
      </c>
      <c r="O343">
        <v>2314</v>
      </c>
      <c r="P343">
        <v>2483</v>
      </c>
      <c r="R343">
        <v>69.099999999999994</v>
      </c>
      <c r="S343">
        <v>111.8</v>
      </c>
      <c r="T343">
        <v>0.32700000000000001</v>
      </c>
      <c r="U343">
        <v>0.39700000000000002</v>
      </c>
      <c r="V343">
        <v>0.56999999999999995</v>
      </c>
      <c r="W343">
        <v>47.9</v>
      </c>
      <c r="X343">
        <v>56.6</v>
      </c>
      <c r="Y343">
        <v>9.8000000000000007</v>
      </c>
      <c r="Z343">
        <v>7.9</v>
      </c>
      <c r="AA343">
        <v>0.53600000000000003</v>
      </c>
      <c r="AB343">
        <v>13</v>
      </c>
      <c r="AC343">
        <v>26</v>
      </c>
      <c r="AD343">
        <v>0.245</v>
      </c>
    </row>
    <row r="344" spans="1:30" x14ac:dyDescent="0.25">
      <c r="A344">
        <v>237</v>
      </c>
      <c r="B344" t="s">
        <v>360</v>
      </c>
      <c r="C344">
        <v>31</v>
      </c>
      <c r="D344">
        <v>18</v>
      </c>
      <c r="E344">
        <v>13</v>
      </c>
      <c r="F344">
        <v>0.58099999999999996</v>
      </c>
      <c r="G344">
        <v>7.86</v>
      </c>
      <c r="H344">
        <v>4.3099999999999996</v>
      </c>
      <c r="I344">
        <v>10</v>
      </c>
      <c r="J344">
        <v>8</v>
      </c>
      <c r="K344">
        <v>10</v>
      </c>
      <c r="L344">
        <v>5</v>
      </c>
      <c r="M344">
        <v>6</v>
      </c>
      <c r="N344">
        <v>5</v>
      </c>
      <c r="O344">
        <v>2275</v>
      </c>
      <c r="P344">
        <v>2165</v>
      </c>
      <c r="R344">
        <v>67.2</v>
      </c>
      <c r="S344">
        <v>103</v>
      </c>
      <c r="T344">
        <v>0.33500000000000002</v>
      </c>
      <c r="U344">
        <v>0.374</v>
      </c>
      <c r="V344">
        <v>0.52900000000000003</v>
      </c>
      <c r="W344">
        <v>48.3</v>
      </c>
      <c r="X344">
        <v>52.2</v>
      </c>
      <c r="Y344">
        <v>8.9</v>
      </c>
      <c r="Z344">
        <v>7.7</v>
      </c>
      <c r="AA344">
        <v>0.502</v>
      </c>
      <c r="AB344">
        <v>15.3</v>
      </c>
      <c r="AC344">
        <v>28.9</v>
      </c>
      <c r="AD344">
        <v>0.224</v>
      </c>
    </row>
    <row r="345" spans="1:30" x14ac:dyDescent="0.25">
      <c r="A345">
        <v>238</v>
      </c>
      <c r="B345" t="s">
        <v>675</v>
      </c>
      <c r="C345">
        <v>38</v>
      </c>
      <c r="D345">
        <v>25</v>
      </c>
      <c r="E345">
        <v>13</v>
      </c>
      <c r="F345">
        <v>0.65800000000000003</v>
      </c>
      <c r="G345">
        <v>13.98</v>
      </c>
      <c r="H345">
        <v>6.17</v>
      </c>
      <c r="I345">
        <v>10</v>
      </c>
      <c r="J345">
        <v>8</v>
      </c>
      <c r="K345">
        <v>13</v>
      </c>
      <c r="L345">
        <v>4</v>
      </c>
      <c r="M345">
        <v>5</v>
      </c>
      <c r="N345">
        <v>7</v>
      </c>
      <c r="O345">
        <v>2661</v>
      </c>
      <c r="P345">
        <v>2364</v>
      </c>
      <c r="R345">
        <v>65.5</v>
      </c>
      <c r="S345">
        <v>94.4</v>
      </c>
      <c r="T345">
        <v>0.33900000000000002</v>
      </c>
      <c r="U345">
        <v>0.45400000000000001</v>
      </c>
      <c r="V345">
        <v>0.502</v>
      </c>
      <c r="W345">
        <v>48.9</v>
      </c>
      <c r="X345">
        <v>55.1</v>
      </c>
      <c r="Y345">
        <v>7.9</v>
      </c>
      <c r="Z345">
        <v>7.9</v>
      </c>
      <c r="AA345">
        <v>0.46400000000000002</v>
      </c>
      <c r="AB345">
        <v>18.2</v>
      </c>
      <c r="AC345">
        <v>28.2</v>
      </c>
      <c r="AD345">
        <v>0.23799999999999999</v>
      </c>
    </row>
    <row r="346" spans="1:30" x14ac:dyDescent="0.25">
      <c r="A346">
        <v>239</v>
      </c>
      <c r="B346" t="s">
        <v>362</v>
      </c>
      <c r="C346">
        <v>32</v>
      </c>
      <c r="D346">
        <v>14</v>
      </c>
      <c r="E346">
        <v>18</v>
      </c>
      <c r="F346">
        <v>0.438</v>
      </c>
      <c r="G346">
        <v>-2.4500000000000002</v>
      </c>
      <c r="H346">
        <v>1.99</v>
      </c>
      <c r="I346">
        <v>4</v>
      </c>
      <c r="J346">
        <v>12</v>
      </c>
      <c r="K346">
        <v>9</v>
      </c>
      <c r="L346">
        <v>7</v>
      </c>
      <c r="M346">
        <v>5</v>
      </c>
      <c r="N346">
        <v>10</v>
      </c>
      <c r="O346">
        <v>2138</v>
      </c>
      <c r="P346">
        <v>2241</v>
      </c>
      <c r="R346">
        <v>66.7</v>
      </c>
      <c r="S346">
        <v>104.2</v>
      </c>
      <c r="T346">
        <v>0.41299999999999998</v>
      </c>
      <c r="U346">
        <v>0.434</v>
      </c>
      <c r="V346">
        <v>0.57399999999999995</v>
      </c>
      <c r="W346">
        <v>48.8</v>
      </c>
      <c r="X346">
        <v>48</v>
      </c>
      <c r="Y346">
        <v>8.8000000000000007</v>
      </c>
      <c r="Z346">
        <v>10.9</v>
      </c>
      <c r="AA346">
        <v>0.54200000000000004</v>
      </c>
      <c r="AB346">
        <v>17.8</v>
      </c>
      <c r="AC346">
        <v>22.8</v>
      </c>
      <c r="AD346">
        <v>0.28999999999999998</v>
      </c>
    </row>
    <row r="347" spans="1:30" x14ac:dyDescent="0.25">
      <c r="A347">
        <v>240</v>
      </c>
      <c r="B347" t="s">
        <v>363</v>
      </c>
      <c r="C347">
        <v>32</v>
      </c>
      <c r="D347">
        <v>14</v>
      </c>
      <c r="E347">
        <v>18</v>
      </c>
      <c r="F347">
        <v>0.438</v>
      </c>
      <c r="G347">
        <v>12.62</v>
      </c>
      <c r="H347">
        <v>11.59</v>
      </c>
      <c r="I347">
        <v>7</v>
      </c>
      <c r="J347">
        <v>13</v>
      </c>
      <c r="K347">
        <v>9</v>
      </c>
      <c r="L347">
        <v>6</v>
      </c>
      <c r="M347">
        <v>3</v>
      </c>
      <c r="N347">
        <v>9</v>
      </c>
      <c r="O347">
        <v>2229</v>
      </c>
      <c r="P347">
        <v>2196</v>
      </c>
      <c r="R347">
        <v>68.2</v>
      </c>
      <c r="S347">
        <v>99.5</v>
      </c>
      <c r="T347">
        <v>0.34100000000000003</v>
      </c>
      <c r="U347">
        <v>0.33300000000000002</v>
      </c>
      <c r="V347">
        <v>0.53500000000000003</v>
      </c>
      <c r="W347">
        <v>48.4</v>
      </c>
      <c r="X347">
        <v>49.9</v>
      </c>
      <c r="Y347">
        <v>9.8000000000000007</v>
      </c>
      <c r="Z347">
        <v>9.1999999999999993</v>
      </c>
      <c r="AA347">
        <v>0.499</v>
      </c>
      <c r="AB347">
        <v>17.399999999999999</v>
      </c>
      <c r="AC347">
        <v>25.9</v>
      </c>
      <c r="AD347">
        <v>0.245</v>
      </c>
    </row>
    <row r="348" spans="1:30" x14ac:dyDescent="0.25">
      <c r="C348" t="s">
        <v>109</v>
      </c>
      <c r="I348" t="s">
        <v>110</v>
      </c>
      <c r="K348" t="s">
        <v>2</v>
      </c>
      <c r="M348" t="s">
        <v>3</v>
      </c>
      <c r="O348" t="s">
        <v>111</v>
      </c>
      <c r="R348" t="s">
        <v>575</v>
      </c>
    </row>
    <row r="349" spans="1:30" x14ac:dyDescent="0.25">
      <c r="A349" t="s">
        <v>55</v>
      </c>
      <c r="B349" t="s">
        <v>113</v>
      </c>
      <c r="C349" t="s">
        <v>51</v>
      </c>
      <c r="D349" t="s">
        <v>1</v>
      </c>
      <c r="E349" t="s">
        <v>0</v>
      </c>
      <c r="F349" t="s">
        <v>114</v>
      </c>
      <c r="G349" t="s">
        <v>70</v>
      </c>
      <c r="H349" t="s">
        <v>115</v>
      </c>
      <c r="I349" t="s">
        <v>1</v>
      </c>
      <c r="J349" t="s">
        <v>0</v>
      </c>
      <c r="K349" t="s">
        <v>1</v>
      </c>
      <c r="L349" t="s">
        <v>0</v>
      </c>
      <c r="M349" t="s">
        <v>1</v>
      </c>
      <c r="N349" t="s">
        <v>0</v>
      </c>
      <c r="O349" t="s">
        <v>116</v>
      </c>
      <c r="P349" t="s">
        <v>117</v>
      </c>
      <c r="R349" t="s">
        <v>84</v>
      </c>
      <c r="S349" t="s">
        <v>66</v>
      </c>
      <c r="T349" t="s">
        <v>59</v>
      </c>
      <c r="U349" t="s">
        <v>58</v>
      </c>
      <c r="V349" t="s">
        <v>57</v>
      </c>
      <c r="W349" t="s">
        <v>61</v>
      </c>
      <c r="X349" t="s">
        <v>62</v>
      </c>
      <c r="Y349" t="s">
        <v>63</v>
      </c>
      <c r="Z349" t="s">
        <v>64</v>
      </c>
      <c r="AA349" t="s">
        <v>495</v>
      </c>
      <c r="AB349" t="s">
        <v>65</v>
      </c>
      <c r="AC349" t="s">
        <v>60</v>
      </c>
      <c r="AD349" t="s">
        <v>496</v>
      </c>
    </row>
    <row r="350" spans="1:30" x14ac:dyDescent="0.25">
      <c r="A350">
        <v>241</v>
      </c>
      <c r="B350" t="s">
        <v>364</v>
      </c>
      <c r="C350">
        <v>31</v>
      </c>
      <c r="D350">
        <v>19</v>
      </c>
      <c r="E350">
        <v>12</v>
      </c>
      <c r="F350">
        <v>0.61299999999999999</v>
      </c>
      <c r="G350">
        <v>2.06</v>
      </c>
      <c r="H350">
        <v>-0.74</v>
      </c>
      <c r="I350">
        <v>7</v>
      </c>
      <c r="J350">
        <v>7</v>
      </c>
      <c r="K350">
        <v>10</v>
      </c>
      <c r="L350">
        <v>4</v>
      </c>
      <c r="M350">
        <v>8</v>
      </c>
      <c r="N350">
        <v>5</v>
      </c>
      <c r="O350">
        <v>2250</v>
      </c>
      <c r="P350">
        <v>2117</v>
      </c>
      <c r="R350">
        <v>69.099999999999994</v>
      </c>
      <c r="S350">
        <v>96.8</v>
      </c>
      <c r="T350">
        <v>0.25700000000000001</v>
      </c>
      <c r="U350">
        <v>0.32800000000000001</v>
      </c>
      <c r="V350">
        <v>0.51300000000000001</v>
      </c>
      <c r="W350">
        <v>50.2</v>
      </c>
      <c r="X350">
        <v>40.5</v>
      </c>
      <c r="Y350">
        <v>9.1</v>
      </c>
      <c r="Z350">
        <v>8.4</v>
      </c>
      <c r="AA350">
        <v>0.48799999999999999</v>
      </c>
      <c r="AB350">
        <v>16.8</v>
      </c>
      <c r="AC350">
        <v>25.6</v>
      </c>
      <c r="AD350">
        <v>0.17599999999999999</v>
      </c>
    </row>
    <row r="351" spans="1:30" x14ac:dyDescent="0.25">
      <c r="A351">
        <v>242</v>
      </c>
      <c r="B351" t="s">
        <v>365</v>
      </c>
      <c r="C351">
        <v>34</v>
      </c>
      <c r="D351">
        <v>16</v>
      </c>
      <c r="E351">
        <v>18</v>
      </c>
      <c r="F351">
        <v>0.47099999999999997</v>
      </c>
      <c r="G351">
        <v>0.91</v>
      </c>
      <c r="H351">
        <v>0.64</v>
      </c>
      <c r="I351">
        <v>6</v>
      </c>
      <c r="J351">
        <v>10</v>
      </c>
      <c r="K351">
        <v>9</v>
      </c>
      <c r="L351">
        <v>5</v>
      </c>
      <c r="M351">
        <v>2</v>
      </c>
      <c r="N351">
        <v>11</v>
      </c>
      <c r="O351">
        <v>2572</v>
      </c>
      <c r="P351">
        <v>2529</v>
      </c>
      <c r="R351">
        <v>70.7</v>
      </c>
      <c r="S351">
        <v>104.5</v>
      </c>
      <c r="T351">
        <v>0.35699999999999998</v>
      </c>
      <c r="U351">
        <v>0.39700000000000002</v>
      </c>
      <c r="V351">
        <v>0.56299999999999994</v>
      </c>
      <c r="W351">
        <v>52.6</v>
      </c>
      <c r="X351">
        <v>55.4</v>
      </c>
      <c r="Y351">
        <v>8.6999999999999993</v>
      </c>
      <c r="Z351">
        <v>9.6</v>
      </c>
      <c r="AA351">
        <v>0.53400000000000003</v>
      </c>
      <c r="AB351">
        <v>18.399999999999999</v>
      </c>
      <c r="AC351">
        <v>29.3</v>
      </c>
      <c r="AD351">
        <v>0.251</v>
      </c>
    </row>
    <row r="352" spans="1:30" x14ac:dyDescent="0.25">
      <c r="A352">
        <v>243</v>
      </c>
      <c r="B352" t="s">
        <v>366</v>
      </c>
      <c r="C352">
        <v>33</v>
      </c>
      <c r="D352">
        <v>14</v>
      </c>
      <c r="E352">
        <v>19</v>
      </c>
      <c r="F352">
        <v>0.42399999999999999</v>
      </c>
      <c r="G352">
        <v>7.9</v>
      </c>
      <c r="H352">
        <v>6.72</v>
      </c>
      <c r="I352">
        <v>3</v>
      </c>
      <c r="J352">
        <v>15</v>
      </c>
      <c r="K352">
        <v>11</v>
      </c>
      <c r="L352">
        <v>7</v>
      </c>
      <c r="M352">
        <v>0</v>
      </c>
      <c r="N352">
        <v>11</v>
      </c>
      <c r="O352">
        <v>2306</v>
      </c>
      <c r="P352">
        <v>2267</v>
      </c>
      <c r="R352">
        <v>68.599999999999994</v>
      </c>
      <c r="S352">
        <v>99.4</v>
      </c>
      <c r="T352">
        <v>0.32900000000000001</v>
      </c>
      <c r="U352">
        <v>0.40500000000000003</v>
      </c>
      <c r="V352">
        <v>0.51500000000000001</v>
      </c>
      <c r="W352">
        <v>50.1</v>
      </c>
      <c r="X352">
        <v>58.8</v>
      </c>
      <c r="Y352">
        <v>9.5</v>
      </c>
      <c r="Z352">
        <v>15.1</v>
      </c>
      <c r="AA352">
        <v>0.47699999999999998</v>
      </c>
      <c r="AB352">
        <v>18</v>
      </c>
      <c r="AC352">
        <v>32.700000000000003</v>
      </c>
      <c r="AD352">
        <v>0.23599999999999999</v>
      </c>
    </row>
    <row r="353" spans="1:30" x14ac:dyDescent="0.25">
      <c r="A353">
        <v>244</v>
      </c>
      <c r="B353" t="s">
        <v>367</v>
      </c>
      <c r="C353">
        <v>32</v>
      </c>
      <c r="D353">
        <v>16</v>
      </c>
      <c r="E353">
        <v>16</v>
      </c>
      <c r="F353">
        <v>0.5</v>
      </c>
      <c r="G353">
        <v>-8.93</v>
      </c>
      <c r="H353">
        <v>-5.76</v>
      </c>
      <c r="I353">
        <v>11</v>
      </c>
      <c r="J353">
        <v>9</v>
      </c>
      <c r="K353">
        <v>12</v>
      </c>
      <c r="L353">
        <v>4</v>
      </c>
      <c r="M353">
        <v>3</v>
      </c>
      <c r="N353">
        <v>10</v>
      </c>
      <c r="O353">
        <v>2475</v>
      </c>
      <c r="P353">
        <v>2404</v>
      </c>
      <c r="R353">
        <v>72.2</v>
      </c>
      <c r="S353">
        <v>103.3</v>
      </c>
      <c r="T353">
        <v>0.435</v>
      </c>
      <c r="U353">
        <v>0.36</v>
      </c>
      <c r="V353">
        <v>0.56299999999999994</v>
      </c>
      <c r="W353">
        <v>45.3</v>
      </c>
      <c r="X353">
        <v>54.5</v>
      </c>
      <c r="Y353">
        <v>8.1999999999999993</v>
      </c>
      <c r="Z353">
        <v>8.6999999999999993</v>
      </c>
      <c r="AA353">
        <v>0.52500000000000002</v>
      </c>
      <c r="AB353">
        <v>18.3</v>
      </c>
      <c r="AC353">
        <v>26.6</v>
      </c>
      <c r="AD353">
        <v>0.308</v>
      </c>
    </row>
    <row r="354" spans="1:30" x14ac:dyDescent="0.25">
      <c r="A354">
        <v>245</v>
      </c>
      <c r="B354" t="s">
        <v>77</v>
      </c>
      <c r="C354">
        <v>32</v>
      </c>
      <c r="D354">
        <v>7</v>
      </c>
      <c r="E354">
        <v>25</v>
      </c>
      <c r="F354">
        <v>0.219</v>
      </c>
      <c r="G354">
        <v>-10.78</v>
      </c>
      <c r="H354">
        <v>0.52</v>
      </c>
      <c r="I354">
        <v>0</v>
      </c>
      <c r="J354">
        <v>16</v>
      </c>
      <c r="K354">
        <v>6</v>
      </c>
      <c r="L354">
        <v>11</v>
      </c>
      <c r="M354">
        <v>1</v>
      </c>
      <c r="N354">
        <v>12</v>
      </c>
      <c r="O354">
        <v>2078</v>
      </c>
      <c r="P354">
        <v>2389</v>
      </c>
      <c r="R354">
        <v>68.400000000000006</v>
      </c>
      <c r="S354">
        <v>108.2</v>
      </c>
      <c r="T354">
        <v>0.33700000000000002</v>
      </c>
      <c r="U354">
        <v>0.40699999999999997</v>
      </c>
      <c r="V354">
        <v>0.55200000000000005</v>
      </c>
      <c r="W354">
        <v>53.7</v>
      </c>
      <c r="X354">
        <v>61</v>
      </c>
      <c r="Y354">
        <v>9.3000000000000007</v>
      </c>
      <c r="Z354">
        <v>10.4</v>
      </c>
      <c r="AA354">
        <v>0.52</v>
      </c>
      <c r="AB354">
        <v>14.2</v>
      </c>
      <c r="AC354">
        <v>28.9</v>
      </c>
      <c r="AD354">
        <v>0.24099999999999999</v>
      </c>
    </row>
    <row r="355" spans="1:30" x14ac:dyDescent="0.25">
      <c r="A355">
        <v>246</v>
      </c>
      <c r="B355" t="s">
        <v>676</v>
      </c>
      <c r="C355">
        <v>35</v>
      </c>
      <c r="D355">
        <v>22</v>
      </c>
      <c r="E355">
        <v>13</v>
      </c>
      <c r="F355">
        <v>0.629</v>
      </c>
      <c r="G355">
        <v>-7.3</v>
      </c>
      <c r="H355">
        <v>-9.19</v>
      </c>
      <c r="I355">
        <v>17</v>
      </c>
      <c r="J355">
        <v>1</v>
      </c>
      <c r="K355">
        <v>11</v>
      </c>
      <c r="L355">
        <v>0</v>
      </c>
      <c r="M355">
        <v>9</v>
      </c>
      <c r="N355">
        <v>12</v>
      </c>
      <c r="O355">
        <v>2627</v>
      </c>
      <c r="P355">
        <v>2547</v>
      </c>
      <c r="R355">
        <v>72.5</v>
      </c>
      <c r="S355">
        <v>100.4</v>
      </c>
      <c r="T355">
        <v>0.46400000000000002</v>
      </c>
      <c r="U355">
        <v>0.36</v>
      </c>
      <c r="V355">
        <v>0.55300000000000005</v>
      </c>
      <c r="W355">
        <v>53.3</v>
      </c>
      <c r="X355">
        <v>51.6</v>
      </c>
      <c r="Y355">
        <v>6.9</v>
      </c>
      <c r="Z355">
        <v>11.2</v>
      </c>
      <c r="AA355">
        <v>0.51400000000000001</v>
      </c>
      <c r="AB355">
        <v>21.7</v>
      </c>
      <c r="AC355">
        <v>34.1</v>
      </c>
      <c r="AD355">
        <v>0.32100000000000001</v>
      </c>
    </row>
    <row r="356" spans="1:30" x14ac:dyDescent="0.25">
      <c r="A356">
        <v>247</v>
      </c>
      <c r="B356" t="s">
        <v>369</v>
      </c>
      <c r="C356">
        <v>36</v>
      </c>
      <c r="D356">
        <v>20</v>
      </c>
      <c r="E356">
        <v>16</v>
      </c>
      <c r="F356">
        <v>0.55600000000000005</v>
      </c>
      <c r="G356">
        <v>-3.56</v>
      </c>
      <c r="H356">
        <v>-5.35</v>
      </c>
      <c r="I356">
        <v>9</v>
      </c>
      <c r="J356">
        <v>7</v>
      </c>
      <c r="K356">
        <v>12</v>
      </c>
      <c r="L356">
        <v>3</v>
      </c>
      <c r="M356">
        <v>8</v>
      </c>
      <c r="N356">
        <v>12</v>
      </c>
      <c r="O356">
        <v>2817</v>
      </c>
      <c r="P356">
        <v>2610</v>
      </c>
      <c r="R356">
        <v>69.599999999999994</v>
      </c>
      <c r="S356">
        <v>103.7</v>
      </c>
      <c r="T356">
        <v>0.32700000000000001</v>
      </c>
      <c r="U356">
        <v>0.41799999999999998</v>
      </c>
      <c r="V356">
        <v>0.54900000000000004</v>
      </c>
      <c r="W356">
        <v>50.6</v>
      </c>
      <c r="X356">
        <v>50.2</v>
      </c>
      <c r="Y356">
        <v>6.8</v>
      </c>
      <c r="Z356">
        <v>8.6</v>
      </c>
      <c r="AA356">
        <v>0.52</v>
      </c>
      <c r="AB356">
        <v>16.600000000000001</v>
      </c>
      <c r="AC356">
        <v>25.7</v>
      </c>
      <c r="AD356">
        <v>0.23</v>
      </c>
    </row>
    <row r="357" spans="1:30" x14ac:dyDescent="0.25">
      <c r="A357">
        <v>248</v>
      </c>
      <c r="B357" t="s">
        <v>370</v>
      </c>
      <c r="C357">
        <v>28</v>
      </c>
      <c r="D357">
        <v>16</v>
      </c>
      <c r="E357">
        <v>12</v>
      </c>
      <c r="F357">
        <v>0.57099999999999995</v>
      </c>
      <c r="G357">
        <v>-3.4</v>
      </c>
      <c r="H357">
        <v>-0.87</v>
      </c>
      <c r="I357">
        <v>8</v>
      </c>
      <c r="J357">
        <v>6</v>
      </c>
      <c r="K357">
        <v>7</v>
      </c>
      <c r="L357">
        <v>5</v>
      </c>
      <c r="M357">
        <v>8</v>
      </c>
      <c r="N357">
        <v>6</v>
      </c>
      <c r="O357">
        <v>1948</v>
      </c>
      <c r="P357">
        <v>1951</v>
      </c>
      <c r="R357">
        <v>69.8</v>
      </c>
      <c r="S357">
        <v>98.5</v>
      </c>
      <c r="T357">
        <v>0.28799999999999998</v>
      </c>
      <c r="U357">
        <v>0.36199999999999999</v>
      </c>
      <c r="V357">
        <v>0.52300000000000002</v>
      </c>
      <c r="W357">
        <v>49.7</v>
      </c>
      <c r="X357">
        <v>43.4</v>
      </c>
      <c r="Y357">
        <v>9.3000000000000007</v>
      </c>
      <c r="Z357">
        <v>11.4</v>
      </c>
      <c r="AA357">
        <v>0.49</v>
      </c>
      <c r="AB357">
        <v>15.7</v>
      </c>
      <c r="AC357">
        <v>24.3</v>
      </c>
      <c r="AD357">
        <v>0.20899999999999999</v>
      </c>
    </row>
    <row r="358" spans="1:30" x14ac:dyDescent="0.25">
      <c r="A358">
        <v>249</v>
      </c>
      <c r="B358" t="s">
        <v>371</v>
      </c>
      <c r="C358">
        <v>34</v>
      </c>
      <c r="D358">
        <v>18</v>
      </c>
      <c r="E358">
        <v>16</v>
      </c>
      <c r="F358">
        <v>0.52900000000000003</v>
      </c>
      <c r="G358">
        <v>8.35</v>
      </c>
      <c r="H358">
        <v>6.76</v>
      </c>
      <c r="I358">
        <v>7</v>
      </c>
      <c r="J358">
        <v>11</v>
      </c>
      <c r="K358">
        <v>11</v>
      </c>
      <c r="L358">
        <v>7</v>
      </c>
      <c r="M358">
        <v>5</v>
      </c>
      <c r="N358">
        <v>6</v>
      </c>
      <c r="O358">
        <v>2428</v>
      </c>
      <c r="P358">
        <v>2374</v>
      </c>
      <c r="R358">
        <v>68.8</v>
      </c>
      <c r="S358">
        <v>99.6</v>
      </c>
      <c r="T358">
        <v>0.32800000000000001</v>
      </c>
      <c r="U358">
        <v>0.374</v>
      </c>
      <c r="V358">
        <v>0.53300000000000003</v>
      </c>
      <c r="W358">
        <v>48.9</v>
      </c>
      <c r="X358">
        <v>50.8</v>
      </c>
      <c r="Y358">
        <v>9.8000000000000007</v>
      </c>
      <c r="Z358">
        <v>8.4</v>
      </c>
      <c r="AA358">
        <v>0.497</v>
      </c>
      <c r="AB358">
        <v>17.7</v>
      </c>
      <c r="AC358">
        <v>27.9</v>
      </c>
      <c r="AD358">
        <v>0.23899999999999999</v>
      </c>
    </row>
    <row r="359" spans="1:30" x14ac:dyDescent="0.25">
      <c r="A359">
        <v>250</v>
      </c>
      <c r="B359" t="s">
        <v>677</v>
      </c>
      <c r="C359">
        <v>36</v>
      </c>
      <c r="D359">
        <v>26</v>
      </c>
      <c r="E359">
        <v>10</v>
      </c>
      <c r="F359">
        <v>0.72199999999999998</v>
      </c>
      <c r="G359">
        <v>21.45</v>
      </c>
      <c r="H359">
        <v>12.04</v>
      </c>
      <c r="I359">
        <v>16</v>
      </c>
      <c r="J359">
        <v>4</v>
      </c>
      <c r="K359">
        <v>15</v>
      </c>
      <c r="L359">
        <v>0</v>
      </c>
      <c r="M359">
        <v>6</v>
      </c>
      <c r="N359">
        <v>6</v>
      </c>
      <c r="O359">
        <v>2760</v>
      </c>
      <c r="P359">
        <v>2421</v>
      </c>
      <c r="R359">
        <v>66.099999999999994</v>
      </c>
      <c r="S359">
        <v>100.4</v>
      </c>
      <c r="T359">
        <v>0.317</v>
      </c>
      <c r="U359">
        <v>0.432</v>
      </c>
      <c r="V359">
        <v>0.52700000000000002</v>
      </c>
      <c r="W359">
        <v>46.3</v>
      </c>
      <c r="X359">
        <v>53.5</v>
      </c>
      <c r="Y359">
        <v>7.4</v>
      </c>
      <c r="Z359">
        <v>11.6</v>
      </c>
      <c r="AA359">
        <v>0.49</v>
      </c>
      <c r="AB359">
        <v>16.3</v>
      </c>
      <c r="AC359">
        <v>26.5</v>
      </c>
      <c r="AD359">
        <v>0.23200000000000001</v>
      </c>
    </row>
    <row r="360" spans="1:30" x14ac:dyDescent="0.25">
      <c r="A360">
        <v>251</v>
      </c>
      <c r="B360" t="s">
        <v>373</v>
      </c>
      <c r="C360">
        <v>31</v>
      </c>
      <c r="D360">
        <v>16</v>
      </c>
      <c r="E360">
        <v>15</v>
      </c>
      <c r="F360">
        <v>0.51600000000000001</v>
      </c>
      <c r="G360">
        <v>-6.75</v>
      </c>
      <c r="H360">
        <v>-8.01</v>
      </c>
      <c r="I360">
        <v>11</v>
      </c>
      <c r="J360">
        <v>7</v>
      </c>
      <c r="K360">
        <v>7</v>
      </c>
      <c r="L360">
        <v>7</v>
      </c>
      <c r="M360">
        <v>9</v>
      </c>
      <c r="N360">
        <v>6</v>
      </c>
      <c r="O360">
        <v>2294</v>
      </c>
      <c r="P360">
        <v>2255</v>
      </c>
      <c r="R360">
        <v>67.599999999999994</v>
      </c>
      <c r="S360">
        <v>105.1</v>
      </c>
      <c r="T360">
        <v>0.27</v>
      </c>
      <c r="U360">
        <v>0.36899999999999999</v>
      </c>
      <c r="V360">
        <v>0.52800000000000002</v>
      </c>
      <c r="W360">
        <v>49.2</v>
      </c>
      <c r="X360">
        <v>45.4</v>
      </c>
      <c r="Y360">
        <v>8.6</v>
      </c>
      <c r="Z360">
        <v>11.5</v>
      </c>
      <c r="AA360">
        <v>0.50700000000000001</v>
      </c>
      <c r="AB360">
        <v>13.6</v>
      </c>
      <c r="AC360">
        <v>28.7</v>
      </c>
      <c r="AD360">
        <v>0.17599999999999999</v>
      </c>
    </row>
    <row r="361" spans="1:30" x14ac:dyDescent="0.25">
      <c r="A361">
        <v>252</v>
      </c>
      <c r="B361" t="s">
        <v>374</v>
      </c>
      <c r="C361">
        <v>33</v>
      </c>
      <c r="D361">
        <v>22</v>
      </c>
      <c r="E361">
        <v>11</v>
      </c>
      <c r="F361">
        <v>0.66700000000000004</v>
      </c>
      <c r="G361">
        <v>1.28</v>
      </c>
      <c r="H361">
        <v>-1.96</v>
      </c>
      <c r="I361">
        <v>12</v>
      </c>
      <c r="J361">
        <v>4</v>
      </c>
      <c r="K361">
        <v>11</v>
      </c>
      <c r="L361">
        <v>3</v>
      </c>
      <c r="M361">
        <v>9</v>
      </c>
      <c r="N361">
        <v>7</v>
      </c>
      <c r="O361">
        <v>2440</v>
      </c>
      <c r="P361">
        <v>2247</v>
      </c>
      <c r="R361">
        <v>66.400000000000006</v>
      </c>
      <c r="S361">
        <v>101.7</v>
      </c>
      <c r="T361">
        <v>0.3</v>
      </c>
      <c r="U361">
        <v>0.44800000000000001</v>
      </c>
      <c r="V361">
        <v>0.54200000000000004</v>
      </c>
      <c r="W361">
        <v>47.3</v>
      </c>
      <c r="X361">
        <v>50.1</v>
      </c>
      <c r="Y361">
        <v>6.7</v>
      </c>
      <c r="Z361">
        <v>8.8000000000000007</v>
      </c>
      <c r="AA361">
        <v>0.51</v>
      </c>
      <c r="AB361">
        <v>16.3</v>
      </c>
      <c r="AC361">
        <v>24</v>
      </c>
      <c r="AD361">
        <v>0.218</v>
      </c>
    </row>
    <row r="362" spans="1:30" x14ac:dyDescent="0.25">
      <c r="A362">
        <v>253</v>
      </c>
      <c r="B362" t="s">
        <v>375</v>
      </c>
      <c r="C362">
        <v>33</v>
      </c>
      <c r="D362">
        <v>18</v>
      </c>
      <c r="E362">
        <v>15</v>
      </c>
      <c r="F362">
        <v>0.54500000000000004</v>
      </c>
      <c r="G362">
        <v>2.84</v>
      </c>
      <c r="H362">
        <v>1.21</v>
      </c>
      <c r="I362">
        <v>9</v>
      </c>
      <c r="J362">
        <v>9</v>
      </c>
      <c r="K362">
        <v>9</v>
      </c>
      <c r="L362">
        <v>5</v>
      </c>
      <c r="M362">
        <v>5</v>
      </c>
      <c r="N362">
        <v>7</v>
      </c>
      <c r="O362">
        <v>2293</v>
      </c>
      <c r="P362">
        <v>2239</v>
      </c>
      <c r="R362">
        <v>68.2</v>
      </c>
      <c r="S362">
        <v>98.4</v>
      </c>
      <c r="T362">
        <v>0.35699999999999998</v>
      </c>
      <c r="U362">
        <v>0.377</v>
      </c>
      <c r="V362">
        <v>0.52700000000000002</v>
      </c>
      <c r="W362">
        <v>48.8</v>
      </c>
      <c r="X362">
        <v>52.6</v>
      </c>
      <c r="Y362">
        <v>8.4</v>
      </c>
      <c r="Z362">
        <v>8.9</v>
      </c>
      <c r="AA362">
        <v>0.48699999999999999</v>
      </c>
      <c r="AB362">
        <v>17.7</v>
      </c>
      <c r="AC362">
        <v>27.6</v>
      </c>
      <c r="AD362">
        <v>0.25900000000000001</v>
      </c>
    </row>
    <row r="363" spans="1:30" x14ac:dyDescent="0.25">
      <c r="A363">
        <v>254</v>
      </c>
      <c r="B363" t="s">
        <v>376</v>
      </c>
      <c r="C363">
        <v>32</v>
      </c>
      <c r="D363">
        <v>13</v>
      </c>
      <c r="E363">
        <v>19</v>
      </c>
      <c r="F363">
        <v>0.40600000000000003</v>
      </c>
      <c r="G363">
        <v>-6.61</v>
      </c>
      <c r="H363">
        <v>-2.11</v>
      </c>
      <c r="I363">
        <v>8</v>
      </c>
      <c r="J363">
        <v>10</v>
      </c>
      <c r="K363">
        <v>9</v>
      </c>
      <c r="L363">
        <v>7</v>
      </c>
      <c r="M363">
        <v>4</v>
      </c>
      <c r="N363">
        <v>11</v>
      </c>
      <c r="O363">
        <v>2367</v>
      </c>
      <c r="P363">
        <v>2481</v>
      </c>
      <c r="R363">
        <v>71.7</v>
      </c>
      <c r="S363">
        <v>106</v>
      </c>
      <c r="T363">
        <v>0.3</v>
      </c>
      <c r="U363">
        <v>0.39400000000000002</v>
      </c>
      <c r="V363">
        <v>0.54600000000000004</v>
      </c>
      <c r="W363">
        <v>48.7</v>
      </c>
      <c r="X363">
        <v>51.7</v>
      </c>
      <c r="Y363">
        <v>8.5</v>
      </c>
      <c r="Z363">
        <v>10.1</v>
      </c>
      <c r="AA363">
        <v>0.51600000000000001</v>
      </c>
      <c r="AB363">
        <v>13.8</v>
      </c>
      <c r="AC363">
        <v>23.9</v>
      </c>
      <c r="AD363">
        <v>0.216</v>
      </c>
    </row>
    <row r="364" spans="1:30" x14ac:dyDescent="0.25">
      <c r="A364">
        <v>255</v>
      </c>
      <c r="B364" t="s">
        <v>377</v>
      </c>
      <c r="C364">
        <v>33</v>
      </c>
      <c r="D364">
        <v>13</v>
      </c>
      <c r="E364">
        <v>20</v>
      </c>
      <c r="F364">
        <v>0.39400000000000002</v>
      </c>
      <c r="G364">
        <v>-1.35</v>
      </c>
      <c r="H364">
        <v>-0.77</v>
      </c>
      <c r="I364">
        <v>6</v>
      </c>
      <c r="J364">
        <v>12</v>
      </c>
      <c r="K364">
        <v>7</v>
      </c>
      <c r="L364">
        <v>10</v>
      </c>
      <c r="M364">
        <v>4</v>
      </c>
      <c r="N364">
        <v>7</v>
      </c>
      <c r="O364">
        <v>2314</v>
      </c>
      <c r="P364">
        <v>2333</v>
      </c>
      <c r="R364">
        <v>66.599999999999994</v>
      </c>
      <c r="S364">
        <v>106.1</v>
      </c>
      <c r="T364">
        <v>0.28699999999999998</v>
      </c>
      <c r="U364">
        <v>0.38100000000000001</v>
      </c>
      <c r="V364">
        <v>0.55400000000000005</v>
      </c>
      <c r="W364">
        <v>55.1</v>
      </c>
      <c r="X364">
        <v>48.1</v>
      </c>
      <c r="Y364">
        <v>8.4</v>
      </c>
      <c r="Z364">
        <v>9.6</v>
      </c>
      <c r="AA364">
        <v>0.53100000000000003</v>
      </c>
      <c r="AB364">
        <v>16.3</v>
      </c>
      <c r="AC364">
        <v>29.7</v>
      </c>
      <c r="AD364">
        <v>0.19600000000000001</v>
      </c>
    </row>
    <row r="365" spans="1:30" x14ac:dyDescent="0.25">
      <c r="A365">
        <v>256</v>
      </c>
      <c r="B365" t="s">
        <v>378</v>
      </c>
      <c r="C365">
        <v>31</v>
      </c>
      <c r="D365">
        <v>16</v>
      </c>
      <c r="E365">
        <v>15</v>
      </c>
      <c r="F365">
        <v>0.51600000000000001</v>
      </c>
      <c r="G365">
        <v>-4.9400000000000004</v>
      </c>
      <c r="H365">
        <v>-6.49</v>
      </c>
      <c r="I365">
        <v>11</v>
      </c>
      <c r="J365">
        <v>7</v>
      </c>
      <c r="K365">
        <v>9</v>
      </c>
      <c r="L365">
        <v>3</v>
      </c>
      <c r="M365">
        <v>6</v>
      </c>
      <c r="N365">
        <v>10</v>
      </c>
      <c r="O365">
        <v>2381</v>
      </c>
      <c r="P365">
        <v>2333</v>
      </c>
      <c r="R365">
        <v>74.099999999999994</v>
      </c>
      <c r="S365">
        <v>101.1</v>
      </c>
      <c r="T365">
        <v>0.36</v>
      </c>
      <c r="U365">
        <v>0.434</v>
      </c>
      <c r="V365">
        <v>0.56200000000000006</v>
      </c>
      <c r="W365">
        <v>49.6</v>
      </c>
      <c r="X365">
        <v>57.7</v>
      </c>
      <c r="Y365">
        <v>8.1</v>
      </c>
      <c r="Z365">
        <v>9</v>
      </c>
      <c r="AA365">
        <v>0.53700000000000003</v>
      </c>
      <c r="AB365">
        <v>20.2</v>
      </c>
      <c r="AC365">
        <v>27.1</v>
      </c>
      <c r="AD365">
        <v>0.24199999999999999</v>
      </c>
    </row>
    <row r="366" spans="1:30" x14ac:dyDescent="0.25">
      <c r="A366">
        <v>257</v>
      </c>
      <c r="B366" t="s">
        <v>379</v>
      </c>
      <c r="C366">
        <v>35</v>
      </c>
      <c r="D366">
        <v>18</v>
      </c>
      <c r="E366">
        <v>17</v>
      </c>
      <c r="F366">
        <v>0.51400000000000001</v>
      </c>
      <c r="G366">
        <v>-9.3699999999999992</v>
      </c>
      <c r="H366">
        <v>-7.58</v>
      </c>
      <c r="I366">
        <v>11</v>
      </c>
      <c r="J366">
        <v>7</v>
      </c>
      <c r="K366">
        <v>13</v>
      </c>
      <c r="L366">
        <v>4</v>
      </c>
      <c r="M366">
        <v>5</v>
      </c>
      <c r="N366">
        <v>13</v>
      </c>
      <c r="O366">
        <v>2448</v>
      </c>
      <c r="P366">
        <v>2403</v>
      </c>
      <c r="R366">
        <v>68.2</v>
      </c>
      <c r="S366">
        <v>99.3</v>
      </c>
      <c r="T366">
        <v>0.38800000000000001</v>
      </c>
      <c r="U366">
        <v>0.38</v>
      </c>
      <c r="V366">
        <v>0.55400000000000005</v>
      </c>
      <c r="W366">
        <v>49.5</v>
      </c>
      <c r="X366">
        <v>49.5</v>
      </c>
      <c r="Y366">
        <v>9.3000000000000007</v>
      </c>
      <c r="Z366">
        <v>8.5</v>
      </c>
      <c r="AA366">
        <v>0.51200000000000001</v>
      </c>
      <c r="AB366">
        <v>20</v>
      </c>
      <c r="AC366">
        <v>27.1</v>
      </c>
      <c r="AD366">
        <v>0.28699999999999998</v>
      </c>
    </row>
    <row r="367" spans="1:30" x14ac:dyDescent="0.25">
      <c r="A367">
        <v>258</v>
      </c>
      <c r="B367" t="s">
        <v>380</v>
      </c>
      <c r="C367">
        <v>31</v>
      </c>
      <c r="D367">
        <v>14</v>
      </c>
      <c r="E367">
        <v>17</v>
      </c>
      <c r="F367">
        <v>0.45200000000000001</v>
      </c>
      <c r="G367">
        <v>8.9700000000000006</v>
      </c>
      <c r="H367">
        <v>9.84</v>
      </c>
      <c r="I367">
        <v>7</v>
      </c>
      <c r="J367">
        <v>13</v>
      </c>
      <c r="K367">
        <v>10</v>
      </c>
      <c r="L367">
        <v>7</v>
      </c>
      <c r="M367">
        <v>4</v>
      </c>
      <c r="N367">
        <v>9</v>
      </c>
      <c r="O367">
        <v>2105</v>
      </c>
      <c r="P367">
        <v>2132</v>
      </c>
      <c r="R367">
        <v>68.099999999999994</v>
      </c>
      <c r="S367">
        <v>100.2</v>
      </c>
      <c r="T367">
        <v>0.32400000000000001</v>
      </c>
      <c r="U367">
        <v>0.38100000000000001</v>
      </c>
      <c r="V367">
        <v>0.52</v>
      </c>
      <c r="W367">
        <v>47.2</v>
      </c>
      <c r="X367">
        <v>51.1</v>
      </c>
      <c r="Y367">
        <v>9.5</v>
      </c>
      <c r="Z367">
        <v>8.9</v>
      </c>
      <c r="AA367">
        <v>0.49199999999999999</v>
      </c>
      <c r="AB367">
        <v>15.3</v>
      </c>
      <c r="AC367">
        <v>27</v>
      </c>
      <c r="AD367">
        <v>0.216</v>
      </c>
    </row>
    <row r="368" spans="1:30" x14ac:dyDescent="0.25">
      <c r="A368">
        <v>259</v>
      </c>
      <c r="B368" t="s">
        <v>381</v>
      </c>
      <c r="C368">
        <v>31</v>
      </c>
      <c r="D368">
        <v>15</v>
      </c>
      <c r="E368">
        <v>16</v>
      </c>
      <c r="F368">
        <v>0.48399999999999999</v>
      </c>
      <c r="G368">
        <v>-8.75</v>
      </c>
      <c r="H368">
        <v>-6.75</v>
      </c>
      <c r="I368">
        <v>8</v>
      </c>
      <c r="J368">
        <v>12</v>
      </c>
      <c r="K368">
        <v>9</v>
      </c>
      <c r="L368">
        <v>5</v>
      </c>
      <c r="M368">
        <v>4</v>
      </c>
      <c r="N368">
        <v>10</v>
      </c>
      <c r="O368">
        <v>2197</v>
      </c>
      <c r="P368">
        <v>2155</v>
      </c>
      <c r="R368">
        <v>69.400000000000006</v>
      </c>
      <c r="S368">
        <v>99.3</v>
      </c>
      <c r="T368">
        <v>0.35499999999999998</v>
      </c>
      <c r="U368">
        <v>0.379</v>
      </c>
      <c r="V368">
        <v>0.55000000000000004</v>
      </c>
      <c r="W368">
        <v>50</v>
      </c>
      <c r="X368">
        <v>55</v>
      </c>
      <c r="Y368">
        <v>9.4</v>
      </c>
      <c r="Z368">
        <v>9</v>
      </c>
      <c r="AA368">
        <v>0.51100000000000001</v>
      </c>
      <c r="AB368">
        <v>19.5</v>
      </c>
      <c r="AC368">
        <v>26.7</v>
      </c>
      <c r="AD368">
        <v>0.26400000000000001</v>
      </c>
    </row>
    <row r="369" spans="1:30" x14ac:dyDescent="0.25">
      <c r="A369">
        <v>260</v>
      </c>
      <c r="B369" t="s">
        <v>382</v>
      </c>
      <c r="C369">
        <v>32</v>
      </c>
      <c r="D369">
        <v>15</v>
      </c>
      <c r="E369">
        <v>17</v>
      </c>
      <c r="F369">
        <v>0.46899999999999997</v>
      </c>
      <c r="G369">
        <v>-7.84</v>
      </c>
      <c r="H369">
        <v>-8.07</v>
      </c>
      <c r="I369">
        <v>11</v>
      </c>
      <c r="J369">
        <v>7</v>
      </c>
      <c r="K369">
        <v>10</v>
      </c>
      <c r="L369">
        <v>3</v>
      </c>
      <c r="M369">
        <v>4</v>
      </c>
      <c r="N369">
        <v>13</v>
      </c>
      <c r="O369">
        <v>2558</v>
      </c>
      <c r="P369">
        <v>2509</v>
      </c>
      <c r="R369">
        <v>74</v>
      </c>
      <c r="S369">
        <v>105.6</v>
      </c>
      <c r="T369">
        <v>0.312</v>
      </c>
      <c r="U369">
        <v>0.38200000000000001</v>
      </c>
      <c r="V369">
        <v>0.54600000000000004</v>
      </c>
      <c r="W369">
        <v>47</v>
      </c>
      <c r="X369">
        <v>51.1</v>
      </c>
      <c r="Y369">
        <v>9.4</v>
      </c>
      <c r="Z369">
        <v>10</v>
      </c>
      <c r="AA369">
        <v>0.51400000000000001</v>
      </c>
      <c r="AB369">
        <v>14.5</v>
      </c>
      <c r="AC369">
        <v>26.3</v>
      </c>
      <c r="AD369">
        <v>0.22600000000000001</v>
      </c>
    </row>
    <row r="370" spans="1:30" x14ac:dyDescent="0.25">
      <c r="C370" t="s">
        <v>109</v>
      </c>
      <c r="I370" t="s">
        <v>110</v>
      </c>
      <c r="K370" t="s">
        <v>2</v>
      </c>
      <c r="M370" t="s">
        <v>3</v>
      </c>
      <c r="O370" t="s">
        <v>111</v>
      </c>
      <c r="R370" t="s">
        <v>575</v>
      </c>
    </row>
    <row r="371" spans="1:30" x14ac:dyDescent="0.25">
      <c r="A371" t="s">
        <v>55</v>
      </c>
      <c r="B371" t="s">
        <v>113</v>
      </c>
      <c r="C371" t="s">
        <v>51</v>
      </c>
      <c r="D371" t="s">
        <v>1</v>
      </c>
      <c r="E371" t="s">
        <v>0</v>
      </c>
      <c r="F371" t="s">
        <v>114</v>
      </c>
      <c r="G371" t="s">
        <v>70</v>
      </c>
      <c r="H371" t="s">
        <v>115</v>
      </c>
      <c r="I371" t="s">
        <v>1</v>
      </c>
      <c r="J371" t="s">
        <v>0</v>
      </c>
      <c r="K371" t="s">
        <v>1</v>
      </c>
      <c r="L371" t="s">
        <v>0</v>
      </c>
      <c r="M371" t="s">
        <v>1</v>
      </c>
      <c r="N371" t="s">
        <v>0</v>
      </c>
      <c r="O371" t="s">
        <v>116</v>
      </c>
      <c r="P371" t="s">
        <v>117</v>
      </c>
      <c r="R371" t="s">
        <v>84</v>
      </c>
      <c r="S371" t="s">
        <v>66</v>
      </c>
      <c r="T371" t="s">
        <v>59</v>
      </c>
      <c r="U371" t="s">
        <v>58</v>
      </c>
      <c r="V371" t="s">
        <v>57</v>
      </c>
      <c r="W371" t="s">
        <v>61</v>
      </c>
      <c r="X371" t="s">
        <v>62</v>
      </c>
      <c r="Y371" t="s">
        <v>63</v>
      </c>
      <c r="Z371" t="s">
        <v>64</v>
      </c>
      <c r="AA371" t="s">
        <v>495</v>
      </c>
      <c r="AB371" t="s">
        <v>65</v>
      </c>
      <c r="AC371" t="s">
        <v>60</v>
      </c>
      <c r="AD371" t="s">
        <v>496</v>
      </c>
    </row>
    <row r="372" spans="1:30" x14ac:dyDescent="0.25">
      <c r="A372">
        <v>261</v>
      </c>
      <c r="B372" t="s">
        <v>383</v>
      </c>
      <c r="C372">
        <v>33</v>
      </c>
      <c r="D372">
        <v>18</v>
      </c>
      <c r="E372">
        <v>15</v>
      </c>
      <c r="F372">
        <v>0.54500000000000004</v>
      </c>
      <c r="G372">
        <v>-8.64</v>
      </c>
      <c r="H372">
        <v>-6.13</v>
      </c>
      <c r="I372">
        <v>12</v>
      </c>
      <c r="J372">
        <v>6</v>
      </c>
      <c r="K372">
        <v>12</v>
      </c>
      <c r="L372">
        <v>4</v>
      </c>
      <c r="M372">
        <v>6</v>
      </c>
      <c r="N372">
        <v>11</v>
      </c>
      <c r="O372">
        <v>2517</v>
      </c>
      <c r="P372">
        <v>2508</v>
      </c>
      <c r="R372">
        <v>70.8</v>
      </c>
      <c r="S372">
        <v>107.4</v>
      </c>
      <c r="T372">
        <v>0.314</v>
      </c>
      <c r="U372">
        <v>0.39</v>
      </c>
      <c r="V372">
        <v>0.55900000000000005</v>
      </c>
      <c r="W372">
        <v>48</v>
      </c>
      <c r="X372">
        <v>50.5</v>
      </c>
      <c r="Y372">
        <v>7.2</v>
      </c>
      <c r="Z372">
        <v>11</v>
      </c>
      <c r="AA372">
        <v>0.53100000000000003</v>
      </c>
      <c r="AB372">
        <v>15.5</v>
      </c>
      <c r="AC372">
        <v>28.2</v>
      </c>
      <c r="AD372">
        <v>0.223</v>
      </c>
    </row>
    <row r="373" spans="1:30" x14ac:dyDescent="0.25">
      <c r="A373">
        <v>262</v>
      </c>
      <c r="B373" t="s">
        <v>384</v>
      </c>
      <c r="C373">
        <v>33</v>
      </c>
      <c r="D373">
        <v>14</v>
      </c>
      <c r="E373">
        <v>19</v>
      </c>
      <c r="F373">
        <v>0.42399999999999999</v>
      </c>
      <c r="G373">
        <v>-0.41</v>
      </c>
      <c r="H373">
        <v>1.68</v>
      </c>
      <c r="I373">
        <v>6</v>
      </c>
      <c r="J373">
        <v>12</v>
      </c>
      <c r="K373">
        <v>10</v>
      </c>
      <c r="L373">
        <v>5</v>
      </c>
      <c r="M373">
        <v>2</v>
      </c>
      <c r="N373">
        <v>11</v>
      </c>
      <c r="O373">
        <v>2328</v>
      </c>
      <c r="P373">
        <v>2397</v>
      </c>
      <c r="R373">
        <v>68.8</v>
      </c>
      <c r="S373">
        <v>105.2</v>
      </c>
      <c r="T373">
        <v>0.27100000000000002</v>
      </c>
      <c r="U373">
        <v>0.441</v>
      </c>
      <c r="V373">
        <v>0.54500000000000004</v>
      </c>
      <c r="W373">
        <v>51.8</v>
      </c>
      <c r="X373">
        <v>59.2</v>
      </c>
      <c r="Y373">
        <v>7.3</v>
      </c>
      <c r="Z373">
        <v>7.4</v>
      </c>
      <c r="AA373">
        <v>0.51700000000000002</v>
      </c>
      <c r="AB373">
        <v>14</v>
      </c>
      <c r="AC373">
        <v>24.2</v>
      </c>
      <c r="AD373">
        <v>0.19700000000000001</v>
      </c>
    </row>
    <row r="374" spans="1:30" x14ac:dyDescent="0.25">
      <c r="A374">
        <v>263</v>
      </c>
      <c r="B374" t="s">
        <v>678</v>
      </c>
      <c r="C374">
        <v>36</v>
      </c>
      <c r="D374">
        <v>23</v>
      </c>
      <c r="E374">
        <v>13</v>
      </c>
      <c r="F374">
        <v>0.63900000000000001</v>
      </c>
      <c r="G374">
        <v>5.08</v>
      </c>
      <c r="H374">
        <v>2.25</v>
      </c>
      <c r="I374">
        <v>10</v>
      </c>
      <c r="J374">
        <v>8</v>
      </c>
      <c r="K374">
        <v>15</v>
      </c>
      <c r="L374">
        <v>2</v>
      </c>
      <c r="M374">
        <v>4</v>
      </c>
      <c r="N374">
        <v>8</v>
      </c>
      <c r="O374">
        <v>2399</v>
      </c>
      <c r="P374">
        <v>2297</v>
      </c>
      <c r="R374">
        <v>67</v>
      </c>
      <c r="S374">
        <v>95.2</v>
      </c>
      <c r="T374">
        <v>0.33500000000000002</v>
      </c>
      <c r="U374">
        <v>0.376</v>
      </c>
      <c r="V374">
        <v>0.50900000000000001</v>
      </c>
      <c r="W374">
        <v>45.5</v>
      </c>
      <c r="X374">
        <v>54.8</v>
      </c>
      <c r="Y374">
        <v>9</v>
      </c>
      <c r="Z374">
        <v>10</v>
      </c>
      <c r="AA374">
        <v>0.46899999999999997</v>
      </c>
      <c r="AB374">
        <v>17.100000000000001</v>
      </c>
      <c r="AC374">
        <v>24.6</v>
      </c>
      <c r="AD374">
        <v>0.24199999999999999</v>
      </c>
    </row>
    <row r="375" spans="1:30" x14ac:dyDescent="0.25">
      <c r="A375">
        <v>264</v>
      </c>
      <c r="B375" t="s">
        <v>679</v>
      </c>
      <c r="C375">
        <v>34</v>
      </c>
      <c r="D375">
        <v>22</v>
      </c>
      <c r="E375">
        <v>12</v>
      </c>
      <c r="F375">
        <v>0.64700000000000002</v>
      </c>
      <c r="G375">
        <v>12.59</v>
      </c>
      <c r="H375">
        <v>4.42</v>
      </c>
      <c r="I375">
        <v>11</v>
      </c>
      <c r="J375">
        <v>5</v>
      </c>
      <c r="K375">
        <v>14</v>
      </c>
      <c r="L375">
        <v>3</v>
      </c>
      <c r="M375">
        <v>5</v>
      </c>
      <c r="N375">
        <v>5</v>
      </c>
      <c r="O375">
        <v>2463</v>
      </c>
      <c r="P375">
        <v>2185</v>
      </c>
      <c r="R375">
        <v>64.3</v>
      </c>
      <c r="S375">
        <v>99.5</v>
      </c>
      <c r="T375">
        <v>0.29099999999999998</v>
      </c>
      <c r="U375">
        <v>0.316</v>
      </c>
      <c r="V375">
        <v>0.52300000000000002</v>
      </c>
      <c r="W375">
        <v>45.6</v>
      </c>
      <c r="X375">
        <v>43</v>
      </c>
      <c r="Y375">
        <v>7.6</v>
      </c>
      <c r="Z375">
        <v>9.1999999999999993</v>
      </c>
      <c r="AA375">
        <v>0.48899999999999999</v>
      </c>
      <c r="AB375">
        <v>14.6</v>
      </c>
      <c r="AC375">
        <v>22.8</v>
      </c>
      <c r="AD375">
        <v>0.214</v>
      </c>
    </row>
    <row r="376" spans="1:30" x14ac:dyDescent="0.25">
      <c r="A376">
        <v>265</v>
      </c>
      <c r="B376" t="s">
        <v>387</v>
      </c>
      <c r="C376">
        <v>32</v>
      </c>
      <c r="D376">
        <v>10</v>
      </c>
      <c r="E376">
        <v>22</v>
      </c>
      <c r="F376">
        <v>0.313</v>
      </c>
      <c r="G376">
        <v>-12.13</v>
      </c>
      <c r="H376">
        <v>-6.38</v>
      </c>
      <c r="I376">
        <v>6</v>
      </c>
      <c r="J376">
        <v>12</v>
      </c>
      <c r="K376">
        <v>7</v>
      </c>
      <c r="L376">
        <v>7</v>
      </c>
      <c r="M376">
        <v>2</v>
      </c>
      <c r="N376">
        <v>14</v>
      </c>
      <c r="O376">
        <v>2012</v>
      </c>
      <c r="P376">
        <v>2196</v>
      </c>
      <c r="R376">
        <v>64.3</v>
      </c>
      <c r="S376">
        <v>104.6</v>
      </c>
      <c r="T376">
        <v>0.38500000000000001</v>
      </c>
      <c r="U376">
        <v>0.40500000000000003</v>
      </c>
      <c r="V376">
        <v>0.55300000000000005</v>
      </c>
      <c r="W376">
        <v>49.1</v>
      </c>
      <c r="X376">
        <v>53.4</v>
      </c>
      <c r="Y376">
        <v>10.9</v>
      </c>
      <c r="Z376">
        <v>9.3000000000000007</v>
      </c>
      <c r="AA376">
        <v>0.51200000000000001</v>
      </c>
      <c r="AB376">
        <v>16.600000000000001</v>
      </c>
      <c r="AC376">
        <v>27.8</v>
      </c>
      <c r="AD376">
        <v>0.28499999999999998</v>
      </c>
    </row>
    <row r="377" spans="1:30" x14ac:dyDescent="0.25">
      <c r="A377">
        <v>266</v>
      </c>
      <c r="B377" t="s">
        <v>388</v>
      </c>
      <c r="C377">
        <v>33</v>
      </c>
      <c r="D377">
        <v>21</v>
      </c>
      <c r="E377">
        <v>12</v>
      </c>
      <c r="F377">
        <v>0.63600000000000001</v>
      </c>
      <c r="G377">
        <v>-3.16</v>
      </c>
      <c r="H377">
        <v>-5.83</v>
      </c>
      <c r="I377">
        <v>16</v>
      </c>
      <c r="J377">
        <v>2</v>
      </c>
      <c r="K377">
        <v>12</v>
      </c>
      <c r="L377">
        <v>2</v>
      </c>
      <c r="M377">
        <v>8</v>
      </c>
      <c r="N377">
        <v>9</v>
      </c>
      <c r="O377">
        <v>2476</v>
      </c>
      <c r="P377">
        <v>2307</v>
      </c>
      <c r="R377">
        <v>68.599999999999994</v>
      </c>
      <c r="S377">
        <v>100</v>
      </c>
      <c r="T377">
        <v>0.41299999999999998</v>
      </c>
      <c r="U377">
        <v>0.40500000000000003</v>
      </c>
      <c r="V377">
        <v>0.54300000000000004</v>
      </c>
      <c r="W377">
        <v>48.7</v>
      </c>
      <c r="X377">
        <v>55.6</v>
      </c>
      <c r="Y377">
        <v>8.3000000000000007</v>
      </c>
      <c r="Z377">
        <v>8.1999999999999993</v>
      </c>
      <c r="AA377">
        <v>0.504</v>
      </c>
      <c r="AB377">
        <v>19</v>
      </c>
      <c r="AC377">
        <v>27.3</v>
      </c>
      <c r="AD377">
        <v>0.29099999999999998</v>
      </c>
    </row>
    <row r="378" spans="1:30" x14ac:dyDescent="0.25">
      <c r="A378">
        <v>267</v>
      </c>
      <c r="B378" t="s">
        <v>389</v>
      </c>
      <c r="C378">
        <v>33</v>
      </c>
      <c r="D378">
        <v>17</v>
      </c>
      <c r="E378">
        <v>16</v>
      </c>
      <c r="F378">
        <v>0.51500000000000001</v>
      </c>
      <c r="G378">
        <v>0.71</v>
      </c>
      <c r="H378">
        <v>-2.0099999999999998</v>
      </c>
      <c r="I378">
        <v>6</v>
      </c>
      <c r="J378">
        <v>12</v>
      </c>
      <c r="K378">
        <v>11</v>
      </c>
      <c r="L378">
        <v>6</v>
      </c>
      <c r="M378">
        <v>5</v>
      </c>
      <c r="N378">
        <v>9</v>
      </c>
      <c r="O378">
        <v>2583</v>
      </c>
      <c r="P378">
        <v>2487</v>
      </c>
      <c r="R378">
        <v>71.2</v>
      </c>
      <c r="S378">
        <v>103.2</v>
      </c>
      <c r="T378">
        <v>0.28399999999999997</v>
      </c>
      <c r="U378">
        <v>0.442</v>
      </c>
      <c r="V378">
        <v>0.52500000000000002</v>
      </c>
      <c r="W378">
        <v>49.7</v>
      </c>
      <c r="X378">
        <v>54</v>
      </c>
      <c r="Y378">
        <v>9.1999999999999993</v>
      </c>
      <c r="Z378">
        <v>7.9</v>
      </c>
      <c r="AA378">
        <v>0.496</v>
      </c>
      <c r="AB378">
        <v>15.7</v>
      </c>
      <c r="AC378">
        <v>30.7</v>
      </c>
      <c r="AD378">
        <v>0.2</v>
      </c>
    </row>
    <row r="379" spans="1:30" x14ac:dyDescent="0.25">
      <c r="A379">
        <v>268</v>
      </c>
      <c r="B379" t="s">
        <v>390</v>
      </c>
      <c r="C379">
        <v>34</v>
      </c>
      <c r="D379">
        <v>21</v>
      </c>
      <c r="E379">
        <v>13</v>
      </c>
      <c r="F379">
        <v>0.61799999999999999</v>
      </c>
      <c r="G379">
        <v>5.3</v>
      </c>
      <c r="H379">
        <v>2.4900000000000002</v>
      </c>
      <c r="I379">
        <v>11</v>
      </c>
      <c r="J379">
        <v>7</v>
      </c>
      <c r="K379">
        <v>14</v>
      </c>
      <c r="L379">
        <v>3</v>
      </c>
      <c r="M379">
        <v>4</v>
      </c>
      <c r="N379">
        <v>7</v>
      </c>
      <c r="O379">
        <v>2437</v>
      </c>
      <c r="P379">
        <v>2291</v>
      </c>
      <c r="R379">
        <v>68.900000000000006</v>
      </c>
      <c r="S379">
        <v>97.9</v>
      </c>
      <c r="T379">
        <v>0.33</v>
      </c>
      <c r="U379">
        <v>0.42</v>
      </c>
      <c r="V379">
        <v>0.51200000000000001</v>
      </c>
      <c r="W379">
        <v>48.8</v>
      </c>
      <c r="X379">
        <v>54.2</v>
      </c>
      <c r="Y379">
        <v>8.5</v>
      </c>
      <c r="Z379">
        <v>7.5</v>
      </c>
      <c r="AA379">
        <v>0.47799999999999998</v>
      </c>
      <c r="AB379">
        <v>16.600000000000001</v>
      </c>
      <c r="AC379">
        <v>27.8</v>
      </c>
      <c r="AD379">
        <v>0.23</v>
      </c>
    </row>
    <row r="380" spans="1:30" x14ac:dyDescent="0.25">
      <c r="A380">
        <v>269</v>
      </c>
      <c r="B380" t="s">
        <v>391</v>
      </c>
      <c r="C380">
        <v>36</v>
      </c>
      <c r="D380">
        <v>21</v>
      </c>
      <c r="E380">
        <v>15</v>
      </c>
      <c r="F380">
        <v>0.58299999999999996</v>
      </c>
      <c r="G380">
        <v>6.13</v>
      </c>
      <c r="H380">
        <v>3.62</v>
      </c>
      <c r="I380">
        <v>7</v>
      </c>
      <c r="J380">
        <v>9</v>
      </c>
      <c r="K380">
        <v>12</v>
      </c>
      <c r="L380">
        <v>4</v>
      </c>
      <c r="M380">
        <v>5</v>
      </c>
      <c r="N380">
        <v>9</v>
      </c>
      <c r="O380">
        <v>2591</v>
      </c>
      <c r="P380">
        <v>2455</v>
      </c>
      <c r="R380">
        <v>68</v>
      </c>
      <c r="S380">
        <v>98.9</v>
      </c>
      <c r="T380">
        <v>0.36799999999999999</v>
      </c>
      <c r="U380">
        <v>0.32400000000000001</v>
      </c>
      <c r="V380">
        <v>0.53200000000000003</v>
      </c>
      <c r="W380">
        <v>48.1</v>
      </c>
      <c r="X380">
        <v>44.4</v>
      </c>
      <c r="Y380">
        <v>9.6</v>
      </c>
      <c r="Z380">
        <v>9.8000000000000007</v>
      </c>
      <c r="AA380">
        <v>0.49199999999999999</v>
      </c>
      <c r="AB380">
        <v>16</v>
      </c>
      <c r="AC380">
        <v>21.8</v>
      </c>
      <c r="AD380">
        <v>0.26600000000000001</v>
      </c>
    </row>
    <row r="381" spans="1:30" x14ac:dyDescent="0.25">
      <c r="A381">
        <v>270</v>
      </c>
      <c r="B381" t="s">
        <v>392</v>
      </c>
      <c r="C381">
        <v>31</v>
      </c>
      <c r="D381">
        <v>21</v>
      </c>
      <c r="E381">
        <v>10</v>
      </c>
      <c r="F381">
        <v>0.67700000000000005</v>
      </c>
      <c r="G381">
        <v>8.58</v>
      </c>
      <c r="H381">
        <v>1.1399999999999999</v>
      </c>
      <c r="I381">
        <v>9</v>
      </c>
      <c r="J381">
        <v>7</v>
      </c>
      <c r="K381">
        <v>13</v>
      </c>
      <c r="L381">
        <v>3</v>
      </c>
      <c r="M381">
        <v>6</v>
      </c>
      <c r="N381">
        <v>5</v>
      </c>
      <c r="O381">
        <v>2358</v>
      </c>
      <c r="P381">
        <v>2101</v>
      </c>
      <c r="R381">
        <v>67.3</v>
      </c>
      <c r="S381">
        <v>99.9</v>
      </c>
      <c r="T381">
        <v>0.30299999999999999</v>
      </c>
      <c r="U381">
        <v>0.33200000000000002</v>
      </c>
      <c r="V381">
        <v>0.52100000000000002</v>
      </c>
      <c r="W381">
        <v>47.8</v>
      </c>
      <c r="X381">
        <v>43.5</v>
      </c>
      <c r="Y381">
        <v>7.1</v>
      </c>
      <c r="Z381">
        <v>10.7</v>
      </c>
      <c r="AA381">
        <v>0.48599999999999999</v>
      </c>
      <c r="AB381">
        <v>15.3</v>
      </c>
      <c r="AC381">
        <v>25.7</v>
      </c>
      <c r="AD381">
        <v>0.219</v>
      </c>
    </row>
    <row r="382" spans="1:30" x14ac:dyDescent="0.25">
      <c r="A382">
        <v>271</v>
      </c>
      <c r="B382" t="s">
        <v>393</v>
      </c>
      <c r="C382">
        <v>31</v>
      </c>
      <c r="D382">
        <v>4</v>
      </c>
      <c r="E382">
        <v>27</v>
      </c>
      <c r="F382">
        <v>0.129</v>
      </c>
      <c r="G382">
        <v>-16.350000000000001</v>
      </c>
      <c r="H382">
        <v>0.62</v>
      </c>
      <c r="I382">
        <v>1</v>
      </c>
      <c r="J382">
        <v>17</v>
      </c>
      <c r="K382">
        <v>4</v>
      </c>
      <c r="L382">
        <v>11</v>
      </c>
      <c r="M382">
        <v>0</v>
      </c>
      <c r="N382">
        <v>12</v>
      </c>
      <c r="O382">
        <v>2042</v>
      </c>
      <c r="P382">
        <v>2534</v>
      </c>
      <c r="R382">
        <v>71.3</v>
      </c>
      <c r="S382">
        <v>113.7</v>
      </c>
      <c r="T382">
        <v>0.27200000000000002</v>
      </c>
      <c r="U382">
        <v>0.47799999999999998</v>
      </c>
      <c r="V382">
        <v>0.57599999999999996</v>
      </c>
      <c r="W382">
        <v>50.4</v>
      </c>
      <c r="X382">
        <v>58.9</v>
      </c>
      <c r="Y382">
        <v>10.9</v>
      </c>
      <c r="Z382">
        <v>8.1</v>
      </c>
      <c r="AA382">
        <v>0.56200000000000006</v>
      </c>
      <c r="AB382">
        <v>13.6</v>
      </c>
      <c r="AC382">
        <v>27.8</v>
      </c>
      <c r="AD382">
        <v>0.17799999999999999</v>
      </c>
    </row>
    <row r="383" spans="1:30" x14ac:dyDescent="0.25">
      <c r="A383">
        <v>272</v>
      </c>
      <c r="B383" t="s">
        <v>394</v>
      </c>
      <c r="C383">
        <v>31</v>
      </c>
      <c r="D383">
        <v>16</v>
      </c>
      <c r="E383">
        <v>15</v>
      </c>
      <c r="F383">
        <v>0.51600000000000001</v>
      </c>
      <c r="G383">
        <v>-1.9</v>
      </c>
      <c r="H383">
        <v>0.94</v>
      </c>
      <c r="I383">
        <v>8</v>
      </c>
      <c r="J383">
        <v>8</v>
      </c>
      <c r="K383">
        <v>11</v>
      </c>
      <c r="L383">
        <v>6</v>
      </c>
      <c r="M383">
        <v>4</v>
      </c>
      <c r="N383">
        <v>6</v>
      </c>
      <c r="O383">
        <v>2115</v>
      </c>
      <c r="P383">
        <v>2172</v>
      </c>
      <c r="R383">
        <v>67.400000000000006</v>
      </c>
      <c r="S383">
        <v>102.6</v>
      </c>
      <c r="T383">
        <v>0.35399999999999998</v>
      </c>
      <c r="U383">
        <v>0.34300000000000003</v>
      </c>
      <c r="V383">
        <v>0.52300000000000002</v>
      </c>
      <c r="W383">
        <v>50.7</v>
      </c>
      <c r="X383">
        <v>53.9</v>
      </c>
      <c r="Y383">
        <v>9.5</v>
      </c>
      <c r="Z383">
        <v>8.3000000000000007</v>
      </c>
      <c r="AA383">
        <v>0.48599999999999999</v>
      </c>
      <c r="AB383">
        <v>14.2</v>
      </c>
      <c r="AC383">
        <v>28</v>
      </c>
      <c r="AD383">
        <v>0.249</v>
      </c>
    </row>
    <row r="384" spans="1:30" x14ac:dyDescent="0.25">
      <c r="A384">
        <v>273</v>
      </c>
      <c r="B384" t="s">
        <v>395</v>
      </c>
      <c r="C384">
        <v>31</v>
      </c>
      <c r="D384">
        <v>11</v>
      </c>
      <c r="E384">
        <v>20</v>
      </c>
      <c r="F384">
        <v>0.35499999999999998</v>
      </c>
      <c r="G384">
        <v>-20.5</v>
      </c>
      <c r="H384">
        <v>-9.0299999999999994</v>
      </c>
      <c r="I384">
        <v>8</v>
      </c>
      <c r="J384">
        <v>8</v>
      </c>
      <c r="K384">
        <v>6</v>
      </c>
      <c r="L384">
        <v>5</v>
      </c>
      <c r="M384">
        <v>4</v>
      </c>
      <c r="N384">
        <v>14</v>
      </c>
      <c r="O384">
        <v>2360</v>
      </c>
      <c r="P384">
        <v>2694</v>
      </c>
      <c r="R384">
        <v>78.099999999999994</v>
      </c>
      <c r="S384">
        <v>110.8</v>
      </c>
      <c r="T384">
        <v>0.32600000000000001</v>
      </c>
      <c r="U384">
        <v>0.41</v>
      </c>
      <c r="V384">
        <v>0.56499999999999995</v>
      </c>
      <c r="W384">
        <v>53.8</v>
      </c>
      <c r="X384">
        <v>62.5</v>
      </c>
      <c r="Y384">
        <v>9.1</v>
      </c>
      <c r="Z384">
        <v>10.6</v>
      </c>
      <c r="AA384">
        <v>0.53600000000000003</v>
      </c>
      <c r="AB384">
        <v>16.3</v>
      </c>
      <c r="AC384">
        <v>33.700000000000003</v>
      </c>
      <c r="AD384">
        <v>0.23400000000000001</v>
      </c>
    </row>
    <row r="385" spans="1:30" x14ac:dyDescent="0.25">
      <c r="A385">
        <v>274</v>
      </c>
      <c r="B385" t="s">
        <v>396</v>
      </c>
      <c r="C385">
        <v>33</v>
      </c>
      <c r="D385">
        <v>18</v>
      </c>
      <c r="E385">
        <v>15</v>
      </c>
      <c r="F385">
        <v>0.54500000000000004</v>
      </c>
      <c r="G385">
        <v>-1.45</v>
      </c>
      <c r="H385">
        <v>-3.83</v>
      </c>
      <c r="I385">
        <v>6</v>
      </c>
      <c r="J385">
        <v>10</v>
      </c>
      <c r="K385">
        <v>12</v>
      </c>
      <c r="L385">
        <v>6</v>
      </c>
      <c r="M385">
        <v>4</v>
      </c>
      <c r="N385">
        <v>8</v>
      </c>
      <c r="O385">
        <v>2420</v>
      </c>
      <c r="P385">
        <v>2283</v>
      </c>
      <c r="R385">
        <v>69.7</v>
      </c>
      <c r="S385">
        <v>98.5</v>
      </c>
      <c r="T385">
        <v>0.377</v>
      </c>
      <c r="U385">
        <v>0.33100000000000002</v>
      </c>
      <c r="V385">
        <v>0.50900000000000001</v>
      </c>
      <c r="W385">
        <v>47.7</v>
      </c>
      <c r="X385">
        <v>41</v>
      </c>
      <c r="Y385">
        <v>8.1999999999999993</v>
      </c>
      <c r="Z385">
        <v>7.4</v>
      </c>
      <c r="AA385">
        <v>0.46400000000000002</v>
      </c>
      <c r="AB385">
        <v>14.3</v>
      </c>
      <c r="AC385">
        <v>25.9</v>
      </c>
      <c r="AD385">
        <v>0.27400000000000002</v>
      </c>
    </row>
    <row r="386" spans="1:30" x14ac:dyDescent="0.25">
      <c r="A386">
        <v>275</v>
      </c>
      <c r="B386" t="s">
        <v>680</v>
      </c>
      <c r="C386">
        <v>34</v>
      </c>
      <c r="D386">
        <v>20</v>
      </c>
      <c r="E386">
        <v>14</v>
      </c>
      <c r="F386">
        <v>0.58799999999999997</v>
      </c>
      <c r="G386">
        <v>10.32</v>
      </c>
      <c r="H386">
        <v>8.41</v>
      </c>
      <c r="I386">
        <v>9</v>
      </c>
      <c r="J386">
        <v>9</v>
      </c>
      <c r="K386">
        <v>11</v>
      </c>
      <c r="L386">
        <v>4</v>
      </c>
      <c r="M386">
        <v>3</v>
      </c>
      <c r="N386">
        <v>8</v>
      </c>
      <c r="O386">
        <v>2508</v>
      </c>
      <c r="P386">
        <v>2443</v>
      </c>
      <c r="R386">
        <v>70.099999999999994</v>
      </c>
      <c r="S386">
        <v>101.4</v>
      </c>
      <c r="T386">
        <v>0.32800000000000001</v>
      </c>
      <c r="U386">
        <v>0.40200000000000002</v>
      </c>
      <c r="V386">
        <v>0.53500000000000003</v>
      </c>
      <c r="W386">
        <v>49.9</v>
      </c>
      <c r="X386">
        <v>53.1</v>
      </c>
      <c r="Y386">
        <v>8.1</v>
      </c>
      <c r="Z386">
        <v>11.7</v>
      </c>
      <c r="AA386">
        <v>0.496</v>
      </c>
      <c r="AB386">
        <v>17.3</v>
      </c>
      <c r="AC386">
        <v>29.2</v>
      </c>
      <c r="AD386">
        <v>0.24399999999999999</v>
      </c>
    </row>
    <row r="387" spans="1:30" x14ac:dyDescent="0.25">
      <c r="A387">
        <v>276</v>
      </c>
      <c r="B387" t="s">
        <v>398</v>
      </c>
      <c r="C387">
        <v>33</v>
      </c>
      <c r="D387">
        <v>17</v>
      </c>
      <c r="E387">
        <v>16</v>
      </c>
      <c r="F387">
        <v>0.51500000000000001</v>
      </c>
      <c r="G387">
        <v>-7.87</v>
      </c>
      <c r="H387">
        <v>-6.45</v>
      </c>
      <c r="I387">
        <v>11</v>
      </c>
      <c r="J387">
        <v>7</v>
      </c>
      <c r="K387">
        <v>7</v>
      </c>
      <c r="L387">
        <v>7</v>
      </c>
      <c r="M387">
        <v>8</v>
      </c>
      <c r="N387">
        <v>7</v>
      </c>
      <c r="O387">
        <v>2131</v>
      </c>
      <c r="P387">
        <v>2178</v>
      </c>
      <c r="R387">
        <v>61.4</v>
      </c>
      <c r="S387">
        <v>105.5</v>
      </c>
      <c r="T387">
        <v>0.27300000000000002</v>
      </c>
      <c r="U387">
        <v>0.35799999999999998</v>
      </c>
      <c r="V387">
        <v>0.54900000000000004</v>
      </c>
      <c r="W387">
        <v>53.2</v>
      </c>
      <c r="X387">
        <v>43.5</v>
      </c>
      <c r="Y387">
        <v>7.5</v>
      </c>
      <c r="Z387">
        <v>8.1999999999999993</v>
      </c>
      <c r="AA387">
        <v>0.52600000000000002</v>
      </c>
      <c r="AB387">
        <v>15.8</v>
      </c>
      <c r="AC387">
        <v>28.1</v>
      </c>
      <c r="AD387">
        <v>0.188</v>
      </c>
    </row>
    <row r="388" spans="1:30" x14ac:dyDescent="0.25">
      <c r="A388">
        <v>277</v>
      </c>
      <c r="B388" t="s">
        <v>399</v>
      </c>
      <c r="C388">
        <v>34</v>
      </c>
      <c r="D388">
        <v>17</v>
      </c>
      <c r="E388">
        <v>17</v>
      </c>
      <c r="F388">
        <v>0.5</v>
      </c>
      <c r="G388">
        <v>-4.46</v>
      </c>
      <c r="H388">
        <v>-2.71</v>
      </c>
      <c r="I388">
        <v>8</v>
      </c>
      <c r="J388">
        <v>10</v>
      </c>
      <c r="K388">
        <v>13</v>
      </c>
      <c r="L388">
        <v>6</v>
      </c>
      <c r="M388">
        <v>3</v>
      </c>
      <c r="N388">
        <v>10</v>
      </c>
      <c r="O388">
        <v>2478</v>
      </c>
      <c r="P388">
        <v>2465</v>
      </c>
      <c r="R388">
        <v>68.900000000000006</v>
      </c>
      <c r="S388">
        <v>104.1</v>
      </c>
      <c r="T388">
        <v>0.36799999999999999</v>
      </c>
      <c r="U388">
        <v>0.36299999999999999</v>
      </c>
      <c r="V388">
        <v>0.54500000000000004</v>
      </c>
      <c r="W388">
        <v>52.4</v>
      </c>
      <c r="X388">
        <v>53.7</v>
      </c>
      <c r="Y388">
        <v>8.1999999999999993</v>
      </c>
      <c r="Z388">
        <v>13.5</v>
      </c>
      <c r="AA388">
        <v>0.51400000000000001</v>
      </c>
      <c r="AB388">
        <v>17.2</v>
      </c>
      <c r="AC388">
        <v>31.3</v>
      </c>
      <c r="AD388">
        <v>0.252</v>
      </c>
    </row>
    <row r="389" spans="1:30" x14ac:dyDescent="0.25">
      <c r="A389">
        <v>278</v>
      </c>
      <c r="B389" t="s">
        <v>400</v>
      </c>
      <c r="C389">
        <v>34</v>
      </c>
      <c r="D389">
        <v>8</v>
      </c>
      <c r="E389">
        <v>26</v>
      </c>
      <c r="F389">
        <v>0.23499999999999999</v>
      </c>
      <c r="G389">
        <v>-16.84</v>
      </c>
      <c r="H389">
        <v>-8.2799999999999994</v>
      </c>
      <c r="I389">
        <v>5</v>
      </c>
      <c r="J389">
        <v>11</v>
      </c>
      <c r="K389">
        <v>5</v>
      </c>
      <c r="L389">
        <v>6</v>
      </c>
      <c r="M389">
        <v>2</v>
      </c>
      <c r="N389">
        <v>19</v>
      </c>
      <c r="O389">
        <v>2388</v>
      </c>
      <c r="P389">
        <v>2593</v>
      </c>
      <c r="R389">
        <v>69.2</v>
      </c>
      <c r="S389">
        <v>108.9</v>
      </c>
      <c r="T389">
        <v>0.39500000000000002</v>
      </c>
      <c r="U389">
        <v>0.39800000000000002</v>
      </c>
      <c r="V389">
        <v>0.58599999999999997</v>
      </c>
      <c r="W389">
        <v>49.4</v>
      </c>
      <c r="X389">
        <v>50.4</v>
      </c>
      <c r="Y389">
        <v>7.9</v>
      </c>
      <c r="Z389">
        <v>8.6</v>
      </c>
      <c r="AA389">
        <v>0.55700000000000005</v>
      </c>
      <c r="AB389">
        <v>18.3</v>
      </c>
      <c r="AC389">
        <v>29.6</v>
      </c>
      <c r="AD389">
        <v>0.27700000000000002</v>
      </c>
    </row>
    <row r="390" spans="1:30" x14ac:dyDescent="0.25">
      <c r="A390">
        <v>279</v>
      </c>
      <c r="B390" t="s">
        <v>401</v>
      </c>
      <c r="C390">
        <v>32</v>
      </c>
      <c r="D390">
        <v>6</v>
      </c>
      <c r="E390">
        <v>26</v>
      </c>
      <c r="F390">
        <v>0.188</v>
      </c>
      <c r="G390">
        <v>-15.29</v>
      </c>
      <c r="H390">
        <v>-4.26</v>
      </c>
      <c r="I390">
        <v>1</v>
      </c>
      <c r="J390">
        <v>16</v>
      </c>
      <c r="K390">
        <v>5</v>
      </c>
      <c r="L390">
        <v>9</v>
      </c>
      <c r="M390">
        <v>1</v>
      </c>
      <c r="N390">
        <v>15</v>
      </c>
      <c r="O390">
        <v>2169</v>
      </c>
      <c r="P390">
        <v>2395</v>
      </c>
      <c r="R390">
        <v>69.400000000000006</v>
      </c>
      <c r="S390">
        <v>107</v>
      </c>
      <c r="T390">
        <v>0.38600000000000001</v>
      </c>
      <c r="U390">
        <v>0.35799999999999998</v>
      </c>
      <c r="V390">
        <v>0.55800000000000005</v>
      </c>
      <c r="W390">
        <v>53.3</v>
      </c>
      <c r="X390">
        <v>51.6</v>
      </c>
      <c r="Y390">
        <v>8.9</v>
      </c>
      <c r="Z390">
        <v>10</v>
      </c>
      <c r="AA390">
        <v>0.52400000000000002</v>
      </c>
      <c r="AB390">
        <v>16.7</v>
      </c>
      <c r="AC390">
        <v>31.4</v>
      </c>
      <c r="AD390">
        <v>0.27300000000000002</v>
      </c>
    </row>
    <row r="391" spans="1:30" x14ac:dyDescent="0.25">
      <c r="A391">
        <v>280</v>
      </c>
      <c r="B391" t="s">
        <v>402</v>
      </c>
      <c r="C391">
        <v>32</v>
      </c>
      <c r="D391">
        <v>16</v>
      </c>
      <c r="E391">
        <v>16</v>
      </c>
      <c r="F391">
        <v>0.5</v>
      </c>
      <c r="G391">
        <v>8.34</v>
      </c>
      <c r="H391">
        <v>9.6300000000000008</v>
      </c>
      <c r="I391">
        <v>11</v>
      </c>
      <c r="J391">
        <v>7</v>
      </c>
      <c r="K391">
        <v>11</v>
      </c>
      <c r="L391">
        <v>6</v>
      </c>
      <c r="M391">
        <v>4</v>
      </c>
      <c r="N391">
        <v>8</v>
      </c>
      <c r="O391">
        <v>2327</v>
      </c>
      <c r="P391">
        <v>2316</v>
      </c>
      <c r="R391">
        <v>71.2</v>
      </c>
      <c r="S391">
        <v>101.3</v>
      </c>
      <c r="T391">
        <v>0.39200000000000002</v>
      </c>
      <c r="U391">
        <v>0.39500000000000002</v>
      </c>
      <c r="V391">
        <v>0.53500000000000003</v>
      </c>
      <c r="W391">
        <v>50.1</v>
      </c>
      <c r="X391">
        <v>50.5</v>
      </c>
      <c r="Y391">
        <v>9.4</v>
      </c>
      <c r="Z391">
        <v>10.199999999999999</v>
      </c>
      <c r="AA391">
        <v>0.49</v>
      </c>
      <c r="AB391">
        <v>18</v>
      </c>
      <c r="AC391">
        <v>31.2</v>
      </c>
      <c r="AD391">
        <v>0.28999999999999998</v>
      </c>
    </row>
    <row r="392" spans="1:30" x14ac:dyDescent="0.25">
      <c r="C392" t="s">
        <v>109</v>
      </c>
      <c r="I392" t="s">
        <v>110</v>
      </c>
      <c r="K392" t="s">
        <v>2</v>
      </c>
      <c r="M392" t="s">
        <v>3</v>
      </c>
      <c r="O392" t="s">
        <v>111</v>
      </c>
      <c r="R392" t="s">
        <v>575</v>
      </c>
    </row>
    <row r="393" spans="1:30" x14ac:dyDescent="0.25">
      <c r="A393" t="s">
        <v>55</v>
      </c>
      <c r="B393" t="s">
        <v>113</v>
      </c>
      <c r="C393" t="s">
        <v>51</v>
      </c>
      <c r="D393" t="s">
        <v>1</v>
      </c>
      <c r="E393" t="s">
        <v>0</v>
      </c>
      <c r="F393" t="s">
        <v>114</v>
      </c>
      <c r="G393" t="s">
        <v>70</v>
      </c>
      <c r="H393" t="s">
        <v>115</v>
      </c>
      <c r="I393" t="s">
        <v>1</v>
      </c>
      <c r="J393" t="s">
        <v>0</v>
      </c>
      <c r="K393" t="s">
        <v>1</v>
      </c>
      <c r="L393" t="s">
        <v>0</v>
      </c>
      <c r="M393" t="s">
        <v>1</v>
      </c>
      <c r="N393" t="s">
        <v>0</v>
      </c>
      <c r="O393" t="s">
        <v>116</v>
      </c>
      <c r="P393" t="s">
        <v>117</v>
      </c>
      <c r="R393" t="s">
        <v>84</v>
      </c>
      <c r="S393" t="s">
        <v>66</v>
      </c>
      <c r="T393" t="s">
        <v>59</v>
      </c>
      <c r="U393" t="s">
        <v>58</v>
      </c>
      <c r="V393" t="s">
        <v>57</v>
      </c>
      <c r="W393" t="s">
        <v>61</v>
      </c>
      <c r="X393" t="s">
        <v>62</v>
      </c>
      <c r="Y393" t="s">
        <v>63</v>
      </c>
      <c r="Z393" t="s">
        <v>64</v>
      </c>
      <c r="AA393" t="s">
        <v>495</v>
      </c>
      <c r="AB393" t="s">
        <v>65</v>
      </c>
      <c r="AC393" t="s">
        <v>60</v>
      </c>
      <c r="AD393" t="s">
        <v>496</v>
      </c>
    </row>
    <row r="394" spans="1:30" x14ac:dyDescent="0.25">
      <c r="A394">
        <v>281</v>
      </c>
      <c r="B394" t="s">
        <v>403</v>
      </c>
      <c r="C394">
        <v>33</v>
      </c>
      <c r="D394">
        <v>24</v>
      </c>
      <c r="E394">
        <v>9</v>
      </c>
      <c r="F394">
        <v>0.72699999999999998</v>
      </c>
      <c r="G394">
        <v>5.92</v>
      </c>
      <c r="H394">
        <v>-4.74</v>
      </c>
      <c r="I394">
        <v>14</v>
      </c>
      <c r="J394">
        <v>2</v>
      </c>
      <c r="K394">
        <v>14</v>
      </c>
      <c r="L394">
        <v>1</v>
      </c>
      <c r="M394">
        <v>7</v>
      </c>
      <c r="N394">
        <v>6</v>
      </c>
      <c r="O394">
        <v>2789</v>
      </c>
      <c r="P394">
        <v>2425</v>
      </c>
      <c r="R394">
        <v>72.8</v>
      </c>
      <c r="S394">
        <v>100.9</v>
      </c>
      <c r="T394">
        <v>0.24</v>
      </c>
      <c r="U394">
        <v>0.47699999999999998</v>
      </c>
      <c r="V394">
        <v>0.52400000000000002</v>
      </c>
      <c r="W394">
        <v>46.7</v>
      </c>
      <c r="X394">
        <v>48.3</v>
      </c>
      <c r="Y394">
        <v>7.5</v>
      </c>
      <c r="Z394">
        <v>8.6999999999999993</v>
      </c>
      <c r="AA394">
        <v>0.501</v>
      </c>
      <c r="AB394">
        <v>14.2</v>
      </c>
      <c r="AC394">
        <v>22.6</v>
      </c>
      <c r="AD394">
        <v>0.16500000000000001</v>
      </c>
    </row>
    <row r="395" spans="1:30" x14ac:dyDescent="0.25">
      <c r="A395">
        <v>282</v>
      </c>
      <c r="B395" t="s">
        <v>404</v>
      </c>
      <c r="C395">
        <v>30</v>
      </c>
      <c r="D395">
        <v>13</v>
      </c>
      <c r="E395">
        <v>17</v>
      </c>
      <c r="F395">
        <v>0.433</v>
      </c>
      <c r="G395">
        <v>-5.5</v>
      </c>
      <c r="H395">
        <v>-3.04</v>
      </c>
      <c r="I395">
        <v>7</v>
      </c>
      <c r="J395">
        <v>9</v>
      </c>
      <c r="K395">
        <v>8</v>
      </c>
      <c r="L395">
        <v>6</v>
      </c>
      <c r="M395">
        <v>4</v>
      </c>
      <c r="N395">
        <v>8</v>
      </c>
      <c r="O395">
        <v>2118</v>
      </c>
      <c r="P395">
        <v>2136</v>
      </c>
      <c r="R395">
        <v>68.099999999999994</v>
      </c>
      <c r="S395">
        <v>104.2</v>
      </c>
      <c r="T395">
        <v>0.33400000000000002</v>
      </c>
      <c r="U395">
        <v>0.36599999999999999</v>
      </c>
      <c r="V395">
        <v>0.55200000000000005</v>
      </c>
      <c r="W395">
        <v>52.1</v>
      </c>
      <c r="X395">
        <v>44.9</v>
      </c>
      <c r="Y395">
        <v>7.4</v>
      </c>
      <c r="Z395">
        <v>10.9</v>
      </c>
      <c r="AA395">
        <v>0.51500000000000001</v>
      </c>
      <c r="AB395">
        <v>15.9</v>
      </c>
      <c r="AC395">
        <v>25.5</v>
      </c>
      <c r="AD395">
        <v>0.249</v>
      </c>
    </row>
    <row r="396" spans="1:30" x14ac:dyDescent="0.25">
      <c r="A396">
        <v>283</v>
      </c>
      <c r="B396" t="s">
        <v>405</v>
      </c>
      <c r="C396">
        <v>35</v>
      </c>
      <c r="D396">
        <v>22</v>
      </c>
      <c r="E396">
        <v>13</v>
      </c>
      <c r="F396">
        <v>0.629</v>
      </c>
      <c r="G396">
        <v>5.67</v>
      </c>
      <c r="H396">
        <v>1.32</v>
      </c>
      <c r="I396">
        <v>8</v>
      </c>
      <c r="J396">
        <v>10</v>
      </c>
      <c r="K396">
        <v>17</v>
      </c>
      <c r="L396">
        <v>5</v>
      </c>
      <c r="M396">
        <v>4</v>
      </c>
      <c r="N396">
        <v>6</v>
      </c>
      <c r="O396">
        <v>2516</v>
      </c>
      <c r="P396">
        <v>2327</v>
      </c>
      <c r="R396">
        <v>69.2</v>
      </c>
      <c r="S396">
        <v>94</v>
      </c>
      <c r="T396">
        <v>0.42099999999999999</v>
      </c>
      <c r="U396">
        <v>0.379</v>
      </c>
      <c r="V396">
        <v>0.52300000000000002</v>
      </c>
      <c r="W396">
        <v>45.2</v>
      </c>
      <c r="X396">
        <v>59.1</v>
      </c>
      <c r="Y396">
        <v>9.9</v>
      </c>
      <c r="Z396">
        <v>12.6</v>
      </c>
      <c r="AA396">
        <v>0.48299999999999998</v>
      </c>
      <c r="AB396">
        <v>19.8</v>
      </c>
      <c r="AC396">
        <v>25.5</v>
      </c>
      <c r="AD396">
        <v>0.28899999999999998</v>
      </c>
    </row>
    <row r="397" spans="1:30" x14ac:dyDescent="0.25">
      <c r="A397">
        <v>284</v>
      </c>
      <c r="B397" t="s">
        <v>406</v>
      </c>
      <c r="C397">
        <v>31</v>
      </c>
      <c r="D397">
        <v>10</v>
      </c>
      <c r="E397">
        <v>21</v>
      </c>
      <c r="F397">
        <v>0.32300000000000001</v>
      </c>
      <c r="G397">
        <v>-11.3</v>
      </c>
      <c r="H397">
        <v>-4.37</v>
      </c>
      <c r="I397">
        <v>5</v>
      </c>
      <c r="J397">
        <v>13</v>
      </c>
      <c r="K397">
        <v>6</v>
      </c>
      <c r="L397">
        <v>8</v>
      </c>
      <c r="M397">
        <v>2</v>
      </c>
      <c r="N397">
        <v>13</v>
      </c>
      <c r="O397">
        <v>2216</v>
      </c>
      <c r="P397">
        <v>2378</v>
      </c>
      <c r="R397">
        <v>70.2</v>
      </c>
      <c r="S397">
        <v>107.1</v>
      </c>
      <c r="T397">
        <v>0.33400000000000002</v>
      </c>
      <c r="U397">
        <v>0.41699999999999998</v>
      </c>
      <c r="V397">
        <v>0.55400000000000005</v>
      </c>
      <c r="W397">
        <v>51.2</v>
      </c>
      <c r="X397">
        <v>54.4</v>
      </c>
      <c r="Y397">
        <v>8.4</v>
      </c>
      <c r="Z397">
        <v>10.5</v>
      </c>
      <c r="AA397">
        <v>0.52100000000000002</v>
      </c>
      <c r="AB397">
        <v>15.4</v>
      </c>
      <c r="AC397">
        <v>28.3</v>
      </c>
      <c r="AD397">
        <v>0.24099999999999999</v>
      </c>
    </row>
    <row r="398" spans="1:30" x14ac:dyDescent="0.25">
      <c r="A398">
        <v>285</v>
      </c>
      <c r="B398" t="s">
        <v>407</v>
      </c>
      <c r="C398">
        <v>33</v>
      </c>
      <c r="D398">
        <v>17</v>
      </c>
      <c r="E398">
        <v>16</v>
      </c>
      <c r="F398">
        <v>0.51500000000000001</v>
      </c>
      <c r="G398">
        <v>-7.59</v>
      </c>
      <c r="H398">
        <v>-6.3</v>
      </c>
      <c r="I398">
        <v>12</v>
      </c>
      <c r="J398">
        <v>6</v>
      </c>
      <c r="K398">
        <v>9</v>
      </c>
      <c r="L398">
        <v>5</v>
      </c>
      <c r="M398">
        <v>7</v>
      </c>
      <c r="N398">
        <v>9</v>
      </c>
      <c r="O398">
        <v>2224</v>
      </c>
      <c r="P398">
        <v>2228</v>
      </c>
      <c r="R398">
        <v>67.599999999999994</v>
      </c>
      <c r="S398">
        <v>99.8</v>
      </c>
      <c r="T398">
        <v>0.38500000000000001</v>
      </c>
      <c r="U398">
        <v>0.35099999999999998</v>
      </c>
      <c r="V398">
        <v>0.54200000000000004</v>
      </c>
      <c r="W398">
        <v>47.8</v>
      </c>
      <c r="X398">
        <v>46.5</v>
      </c>
      <c r="Y398">
        <v>10.4</v>
      </c>
      <c r="Z398">
        <v>11.6</v>
      </c>
      <c r="AA398">
        <v>0.5</v>
      </c>
      <c r="AB398">
        <v>19</v>
      </c>
      <c r="AC398">
        <v>28.2</v>
      </c>
      <c r="AD398">
        <v>0.28299999999999997</v>
      </c>
    </row>
    <row r="399" spans="1:30" x14ac:dyDescent="0.25">
      <c r="A399">
        <v>286</v>
      </c>
      <c r="B399" t="s">
        <v>408</v>
      </c>
      <c r="C399">
        <v>33</v>
      </c>
      <c r="D399">
        <v>16</v>
      </c>
      <c r="E399">
        <v>17</v>
      </c>
      <c r="F399">
        <v>0.48499999999999999</v>
      </c>
      <c r="G399">
        <v>8.25</v>
      </c>
      <c r="H399">
        <v>4.9800000000000004</v>
      </c>
      <c r="I399">
        <v>8</v>
      </c>
      <c r="J399">
        <v>10</v>
      </c>
      <c r="K399">
        <v>12</v>
      </c>
      <c r="L399">
        <v>5</v>
      </c>
      <c r="M399">
        <v>2</v>
      </c>
      <c r="N399">
        <v>9</v>
      </c>
      <c r="O399">
        <v>2518</v>
      </c>
      <c r="P399">
        <v>2410</v>
      </c>
      <c r="R399">
        <v>71</v>
      </c>
      <c r="S399">
        <v>101.3</v>
      </c>
      <c r="T399">
        <v>0.3</v>
      </c>
      <c r="U399">
        <v>0.38700000000000001</v>
      </c>
      <c r="V399">
        <v>0.51900000000000002</v>
      </c>
      <c r="W399">
        <v>51.3</v>
      </c>
      <c r="X399">
        <v>55</v>
      </c>
      <c r="Y399">
        <v>8.1</v>
      </c>
      <c r="Z399">
        <v>7.6</v>
      </c>
      <c r="AA399">
        <v>0.49099999999999999</v>
      </c>
      <c r="AB399">
        <v>15.7</v>
      </c>
      <c r="AC399">
        <v>29.9</v>
      </c>
      <c r="AD399">
        <v>0.20399999999999999</v>
      </c>
    </row>
    <row r="400" spans="1:30" x14ac:dyDescent="0.25">
      <c r="A400">
        <v>287</v>
      </c>
      <c r="B400" t="s">
        <v>409</v>
      </c>
      <c r="C400">
        <v>31</v>
      </c>
      <c r="D400">
        <v>10</v>
      </c>
      <c r="E400">
        <v>21</v>
      </c>
      <c r="F400">
        <v>0.32300000000000001</v>
      </c>
      <c r="G400">
        <v>-14.45</v>
      </c>
      <c r="H400">
        <v>-5.04</v>
      </c>
      <c r="I400">
        <v>6</v>
      </c>
      <c r="J400">
        <v>12</v>
      </c>
      <c r="K400">
        <v>7</v>
      </c>
      <c r="L400">
        <v>8</v>
      </c>
      <c r="M400">
        <v>2</v>
      </c>
      <c r="N400">
        <v>11</v>
      </c>
      <c r="O400">
        <v>2265</v>
      </c>
      <c r="P400">
        <v>2520</v>
      </c>
      <c r="R400">
        <v>71.900000000000006</v>
      </c>
      <c r="S400">
        <v>109.5</v>
      </c>
      <c r="T400">
        <v>0.38100000000000001</v>
      </c>
      <c r="U400">
        <v>0.372</v>
      </c>
      <c r="V400">
        <v>0.58799999999999997</v>
      </c>
      <c r="W400">
        <v>51.8</v>
      </c>
      <c r="X400">
        <v>52.5</v>
      </c>
      <c r="Y400">
        <v>9.6</v>
      </c>
      <c r="Z400">
        <v>7.5</v>
      </c>
      <c r="AA400">
        <v>0.56100000000000005</v>
      </c>
      <c r="AB400">
        <v>17.100000000000001</v>
      </c>
      <c r="AC400">
        <v>28.2</v>
      </c>
      <c r="AD400">
        <v>0.26700000000000002</v>
      </c>
    </row>
    <row r="401" spans="1:30" x14ac:dyDescent="0.25">
      <c r="A401">
        <v>288</v>
      </c>
      <c r="B401" t="s">
        <v>410</v>
      </c>
      <c r="C401">
        <v>32</v>
      </c>
      <c r="D401">
        <v>17</v>
      </c>
      <c r="E401">
        <v>15</v>
      </c>
      <c r="F401">
        <v>0.53100000000000003</v>
      </c>
      <c r="G401">
        <v>1.43</v>
      </c>
      <c r="H401">
        <v>-0.14000000000000001</v>
      </c>
      <c r="I401">
        <v>10</v>
      </c>
      <c r="J401">
        <v>8</v>
      </c>
      <c r="K401">
        <v>9</v>
      </c>
      <c r="L401">
        <v>6</v>
      </c>
      <c r="M401">
        <v>7</v>
      </c>
      <c r="N401">
        <v>7</v>
      </c>
      <c r="O401">
        <v>2194</v>
      </c>
      <c r="P401">
        <v>2144</v>
      </c>
      <c r="R401">
        <v>66.8</v>
      </c>
      <c r="S401">
        <v>100.3</v>
      </c>
      <c r="T401">
        <v>0.25600000000000001</v>
      </c>
      <c r="U401">
        <v>0.39600000000000002</v>
      </c>
      <c r="V401">
        <v>0.52200000000000002</v>
      </c>
      <c r="W401">
        <v>49.2</v>
      </c>
      <c r="X401">
        <v>51</v>
      </c>
      <c r="Y401">
        <v>9.5</v>
      </c>
      <c r="Z401">
        <v>8.5</v>
      </c>
      <c r="AA401">
        <v>0.496</v>
      </c>
      <c r="AB401">
        <v>16.5</v>
      </c>
      <c r="AC401">
        <v>29.1</v>
      </c>
      <c r="AD401">
        <v>0.17899999999999999</v>
      </c>
    </row>
    <row r="402" spans="1:30" x14ac:dyDescent="0.25">
      <c r="A402">
        <v>289</v>
      </c>
      <c r="B402" t="s">
        <v>411</v>
      </c>
      <c r="C402">
        <v>32</v>
      </c>
      <c r="D402">
        <v>15</v>
      </c>
      <c r="E402">
        <v>17</v>
      </c>
      <c r="F402">
        <v>0.46899999999999997</v>
      </c>
      <c r="G402">
        <v>5.82</v>
      </c>
      <c r="H402">
        <v>4.13</v>
      </c>
      <c r="I402">
        <v>6</v>
      </c>
      <c r="J402">
        <v>12</v>
      </c>
      <c r="K402">
        <v>10</v>
      </c>
      <c r="L402">
        <v>8</v>
      </c>
      <c r="M402">
        <v>3</v>
      </c>
      <c r="N402">
        <v>7</v>
      </c>
      <c r="O402">
        <v>2303</v>
      </c>
      <c r="P402">
        <v>2249</v>
      </c>
      <c r="R402">
        <v>66.5</v>
      </c>
      <c r="S402">
        <v>105.6</v>
      </c>
      <c r="T402">
        <v>0.29499999999999998</v>
      </c>
      <c r="U402">
        <v>0.41099999999999998</v>
      </c>
      <c r="V402">
        <v>0.53200000000000003</v>
      </c>
      <c r="W402">
        <v>49.2</v>
      </c>
      <c r="X402">
        <v>62.2</v>
      </c>
      <c r="Y402">
        <v>7.3</v>
      </c>
      <c r="Z402">
        <v>7.6</v>
      </c>
      <c r="AA402">
        <v>0.5</v>
      </c>
      <c r="AB402">
        <v>14.9</v>
      </c>
      <c r="AC402">
        <v>30.8</v>
      </c>
      <c r="AD402">
        <v>0.214</v>
      </c>
    </row>
    <row r="403" spans="1:30" x14ac:dyDescent="0.25">
      <c r="A403">
        <v>290</v>
      </c>
      <c r="B403" t="s">
        <v>412</v>
      </c>
      <c r="C403">
        <v>33</v>
      </c>
      <c r="D403">
        <v>20</v>
      </c>
      <c r="E403">
        <v>13</v>
      </c>
      <c r="F403">
        <v>0.60599999999999998</v>
      </c>
      <c r="G403">
        <v>2.52</v>
      </c>
      <c r="H403">
        <v>-0.89</v>
      </c>
      <c r="I403">
        <v>11</v>
      </c>
      <c r="J403">
        <v>7</v>
      </c>
      <c r="K403">
        <v>11</v>
      </c>
      <c r="L403">
        <v>3</v>
      </c>
      <c r="M403">
        <v>7</v>
      </c>
      <c r="N403">
        <v>7</v>
      </c>
      <c r="O403">
        <v>2392</v>
      </c>
      <c r="P403">
        <v>2160</v>
      </c>
      <c r="R403">
        <v>67.400000000000006</v>
      </c>
      <c r="S403">
        <v>96.4</v>
      </c>
      <c r="T403">
        <v>0.28599999999999998</v>
      </c>
      <c r="U403">
        <v>0.46800000000000003</v>
      </c>
      <c r="V403">
        <v>0.50600000000000001</v>
      </c>
      <c r="W403">
        <v>49.9</v>
      </c>
      <c r="X403">
        <v>54.1</v>
      </c>
      <c r="Y403">
        <v>8</v>
      </c>
      <c r="Z403">
        <v>7.6</v>
      </c>
      <c r="AA403">
        <v>0.48199999999999998</v>
      </c>
      <c r="AB403">
        <v>16.899999999999999</v>
      </c>
      <c r="AC403">
        <v>26.2</v>
      </c>
      <c r="AD403">
        <v>0.185</v>
      </c>
    </row>
    <row r="404" spans="1:30" x14ac:dyDescent="0.25">
      <c r="A404">
        <v>291</v>
      </c>
      <c r="B404" t="s">
        <v>413</v>
      </c>
      <c r="C404">
        <v>34</v>
      </c>
      <c r="D404">
        <v>17</v>
      </c>
      <c r="E404">
        <v>17</v>
      </c>
      <c r="F404">
        <v>0.5</v>
      </c>
      <c r="G404">
        <v>-8.8800000000000008</v>
      </c>
      <c r="H404">
        <v>-6.19</v>
      </c>
      <c r="I404">
        <v>9</v>
      </c>
      <c r="J404">
        <v>11</v>
      </c>
      <c r="K404">
        <v>11</v>
      </c>
      <c r="L404">
        <v>4</v>
      </c>
      <c r="M404">
        <v>4</v>
      </c>
      <c r="N404">
        <v>12</v>
      </c>
      <c r="O404">
        <v>2573</v>
      </c>
      <c r="P404">
        <v>2566</v>
      </c>
      <c r="R404">
        <v>73.5</v>
      </c>
      <c r="S404">
        <v>101.2</v>
      </c>
      <c r="T404">
        <v>0.377</v>
      </c>
      <c r="U404">
        <v>0.38300000000000001</v>
      </c>
      <c r="V404">
        <v>0.53700000000000003</v>
      </c>
      <c r="W404">
        <v>49.8</v>
      </c>
      <c r="X404">
        <v>49.1</v>
      </c>
      <c r="Y404">
        <v>8.8000000000000007</v>
      </c>
      <c r="Z404">
        <v>10.4</v>
      </c>
      <c r="AA404">
        <v>0.498</v>
      </c>
      <c r="AB404">
        <v>15.7</v>
      </c>
      <c r="AC404">
        <v>24</v>
      </c>
      <c r="AD404">
        <v>0.27</v>
      </c>
    </row>
    <row r="405" spans="1:30" x14ac:dyDescent="0.25">
      <c r="A405">
        <v>292</v>
      </c>
      <c r="B405" t="s">
        <v>414</v>
      </c>
      <c r="C405">
        <v>32</v>
      </c>
      <c r="D405">
        <v>7</v>
      </c>
      <c r="E405">
        <v>25</v>
      </c>
      <c r="F405">
        <v>0.219</v>
      </c>
      <c r="G405">
        <v>-16.8</v>
      </c>
      <c r="H405">
        <v>-7.38</v>
      </c>
      <c r="I405">
        <v>6</v>
      </c>
      <c r="J405">
        <v>12</v>
      </c>
      <c r="K405">
        <v>6</v>
      </c>
      <c r="L405">
        <v>5</v>
      </c>
      <c r="M405">
        <v>1</v>
      </c>
      <c r="N405">
        <v>18</v>
      </c>
      <c r="O405">
        <v>2077</v>
      </c>
      <c r="P405">
        <v>2360</v>
      </c>
      <c r="R405">
        <v>68.400000000000006</v>
      </c>
      <c r="S405">
        <v>107.5</v>
      </c>
      <c r="T405">
        <v>0.49</v>
      </c>
      <c r="U405">
        <v>0.35899999999999999</v>
      </c>
      <c r="V405">
        <v>0.58099999999999996</v>
      </c>
      <c r="W405">
        <v>52.1</v>
      </c>
      <c r="X405">
        <v>51.8</v>
      </c>
      <c r="Y405">
        <v>9.1999999999999993</v>
      </c>
      <c r="Z405">
        <v>9.1</v>
      </c>
      <c r="AA405">
        <v>0.54700000000000004</v>
      </c>
      <c r="AB405">
        <v>19.399999999999999</v>
      </c>
      <c r="AC405">
        <v>32.200000000000003</v>
      </c>
      <c r="AD405">
        <v>0.33800000000000002</v>
      </c>
    </row>
    <row r="406" spans="1:30" x14ac:dyDescent="0.25">
      <c r="A406">
        <v>293</v>
      </c>
      <c r="B406" t="s">
        <v>415</v>
      </c>
      <c r="C406">
        <v>34</v>
      </c>
      <c r="D406">
        <v>18</v>
      </c>
      <c r="E406">
        <v>16</v>
      </c>
      <c r="F406">
        <v>0.52900000000000003</v>
      </c>
      <c r="G406">
        <v>3.35</v>
      </c>
      <c r="H406">
        <v>0.27</v>
      </c>
      <c r="I406">
        <v>12</v>
      </c>
      <c r="J406">
        <v>6</v>
      </c>
      <c r="K406">
        <v>9</v>
      </c>
      <c r="L406">
        <v>5</v>
      </c>
      <c r="M406">
        <v>6</v>
      </c>
      <c r="N406">
        <v>7</v>
      </c>
      <c r="O406">
        <v>2250</v>
      </c>
      <c r="P406">
        <v>2145</v>
      </c>
      <c r="R406">
        <v>65.099999999999994</v>
      </c>
      <c r="S406">
        <v>95.1</v>
      </c>
      <c r="T406">
        <v>0.315</v>
      </c>
      <c r="U406">
        <v>0.43</v>
      </c>
      <c r="V406">
        <v>0.501</v>
      </c>
      <c r="W406">
        <v>49.4</v>
      </c>
      <c r="X406">
        <v>51.5</v>
      </c>
      <c r="Y406">
        <v>8.6999999999999993</v>
      </c>
      <c r="Z406">
        <v>7.6</v>
      </c>
      <c r="AA406">
        <v>0.47199999999999998</v>
      </c>
      <c r="AB406">
        <v>17.2</v>
      </c>
      <c r="AC406">
        <v>28.3</v>
      </c>
      <c r="AD406">
        <v>0.20699999999999999</v>
      </c>
    </row>
    <row r="407" spans="1:30" x14ac:dyDescent="0.25">
      <c r="A407">
        <v>294</v>
      </c>
      <c r="B407" t="s">
        <v>416</v>
      </c>
      <c r="C407">
        <v>33</v>
      </c>
      <c r="D407">
        <v>17</v>
      </c>
      <c r="E407">
        <v>16</v>
      </c>
      <c r="F407">
        <v>0.51500000000000001</v>
      </c>
      <c r="G407">
        <v>-10.15</v>
      </c>
      <c r="H407">
        <v>-8.41</v>
      </c>
      <c r="I407">
        <v>9</v>
      </c>
      <c r="J407">
        <v>9</v>
      </c>
      <c r="K407">
        <v>11</v>
      </c>
      <c r="L407">
        <v>3</v>
      </c>
      <c r="M407">
        <v>6</v>
      </c>
      <c r="N407">
        <v>12</v>
      </c>
      <c r="O407">
        <v>2345</v>
      </c>
      <c r="P407">
        <v>2320</v>
      </c>
      <c r="R407">
        <v>70.599999999999994</v>
      </c>
      <c r="S407">
        <v>99.3</v>
      </c>
      <c r="T407">
        <v>0.38400000000000001</v>
      </c>
      <c r="U407">
        <v>0.315</v>
      </c>
      <c r="V407">
        <v>0.52600000000000002</v>
      </c>
      <c r="W407">
        <v>50.9</v>
      </c>
      <c r="X407">
        <v>44.8</v>
      </c>
      <c r="Y407">
        <v>7.2</v>
      </c>
      <c r="Z407">
        <v>10.6</v>
      </c>
      <c r="AA407">
        <v>0.48099999999999998</v>
      </c>
      <c r="AB407">
        <v>17.100000000000001</v>
      </c>
      <c r="AC407">
        <v>27.4</v>
      </c>
      <c r="AD407">
        <v>0.28100000000000003</v>
      </c>
    </row>
    <row r="408" spans="1:30" x14ac:dyDescent="0.25">
      <c r="A408">
        <v>295</v>
      </c>
      <c r="B408" t="s">
        <v>681</v>
      </c>
      <c r="C408">
        <v>34</v>
      </c>
      <c r="D408">
        <v>21</v>
      </c>
      <c r="E408">
        <v>13</v>
      </c>
      <c r="F408">
        <v>0.61799999999999999</v>
      </c>
      <c r="G408">
        <v>7.96</v>
      </c>
      <c r="H408">
        <v>5.58</v>
      </c>
      <c r="I408">
        <v>8</v>
      </c>
      <c r="J408">
        <v>10</v>
      </c>
      <c r="K408">
        <v>11</v>
      </c>
      <c r="L408">
        <v>4</v>
      </c>
      <c r="M408">
        <v>4</v>
      </c>
      <c r="N408">
        <v>7</v>
      </c>
      <c r="O408">
        <v>2623</v>
      </c>
      <c r="P408">
        <v>2542</v>
      </c>
      <c r="R408">
        <v>72.599999999999994</v>
      </c>
      <c r="S408">
        <v>101.8</v>
      </c>
      <c r="T408">
        <v>0.39700000000000002</v>
      </c>
      <c r="U408">
        <v>0.42199999999999999</v>
      </c>
      <c r="V408">
        <v>0.54500000000000004</v>
      </c>
      <c r="W408">
        <v>54.2</v>
      </c>
      <c r="X408">
        <v>54.2</v>
      </c>
      <c r="Y408">
        <v>7</v>
      </c>
      <c r="Z408">
        <v>6.4</v>
      </c>
      <c r="AA408">
        <v>0.50700000000000001</v>
      </c>
      <c r="AB408">
        <v>18.5</v>
      </c>
      <c r="AC408">
        <v>29.2</v>
      </c>
      <c r="AD408">
        <v>0.28199999999999997</v>
      </c>
    </row>
    <row r="409" spans="1:30" x14ac:dyDescent="0.25">
      <c r="A409">
        <v>296</v>
      </c>
      <c r="B409" t="s">
        <v>418</v>
      </c>
      <c r="C409">
        <v>31</v>
      </c>
      <c r="D409">
        <v>15</v>
      </c>
      <c r="E409">
        <v>16</v>
      </c>
      <c r="F409">
        <v>0.48399999999999999</v>
      </c>
      <c r="G409">
        <v>6.05</v>
      </c>
      <c r="H409">
        <v>5.15</v>
      </c>
      <c r="I409">
        <v>8</v>
      </c>
      <c r="J409">
        <v>10</v>
      </c>
      <c r="K409">
        <v>10</v>
      </c>
      <c r="L409">
        <v>4</v>
      </c>
      <c r="M409">
        <v>4</v>
      </c>
      <c r="N409">
        <v>9</v>
      </c>
      <c r="O409">
        <v>2255</v>
      </c>
      <c r="P409">
        <v>2227</v>
      </c>
      <c r="R409">
        <v>71.8</v>
      </c>
      <c r="S409">
        <v>99.6</v>
      </c>
      <c r="T409">
        <v>0.32900000000000001</v>
      </c>
      <c r="U409">
        <v>0.27300000000000002</v>
      </c>
      <c r="V409">
        <v>0.51</v>
      </c>
      <c r="W409">
        <v>48.6</v>
      </c>
      <c r="X409">
        <v>40.9</v>
      </c>
      <c r="Y409">
        <v>8.9</v>
      </c>
      <c r="Z409">
        <v>8.6</v>
      </c>
      <c r="AA409">
        <v>0.47899999999999998</v>
      </c>
      <c r="AB409">
        <v>15</v>
      </c>
      <c r="AC409">
        <v>28.3</v>
      </c>
      <c r="AD409">
        <v>0.223</v>
      </c>
    </row>
    <row r="410" spans="1:30" x14ac:dyDescent="0.25">
      <c r="A410">
        <v>297</v>
      </c>
      <c r="B410" t="s">
        <v>419</v>
      </c>
      <c r="C410">
        <v>30</v>
      </c>
      <c r="D410">
        <v>14</v>
      </c>
      <c r="E410">
        <v>16</v>
      </c>
      <c r="F410">
        <v>0.46700000000000003</v>
      </c>
      <c r="G410">
        <v>-10.99</v>
      </c>
      <c r="H410">
        <v>-5.91</v>
      </c>
      <c r="I410">
        <v>7</v>
      </c>
      <c r="J410">
        <v>11</v>
      </c>
      <c r="K410">
        <v>10</v>
      </c>
      <c r="L410">
        <v>6</v>
      </c>
      <c r="M410">
        <v>3</v>
      </c>
      <c r="N410">
        <v>9</v>
      </c>
      <c r="O410">
        <v>2105</v>
      </c>
      <c r="P410">
        <v>2161</v>
      </c>
      <c r="R410">
        <v>69.8</v>
      </c>
      <c r="S410">
        <v>102.3</v>
      </c>
      <c r="T410">
        <v>0.35199999999999998</v>
      </c>
      <c r="U410">
        <v>0.439</v>
      </c>
      <c r="V410">
        <v>0.54900000000000004</v>
      </c>
      <c r="W410">
        <v>51</v>
      </c>
      <c r="X410">
        <v>64.2</v>
      </c>
      <c r="Y410">
        <v>9.6999999999999993</v>
      </c>
      <c r="Z410">
        <v>7.8</v>
      </c>
      <c r="AA410">
        <v>0.51600000000000001</v>
      </c>
      <c r="AB410">
        <v>19.3</v>
      </c>
      <c r="AC410">
        <v>32.200000000000003</v>
      </c>
      <c r="AD410">
        <v>0.249</v>
      </c>
    </row>
    <row r="411" spans="1:30" x14ac:dyDescent="0.25">
      <c r="A411">
        <v>298</v>
      </c>
      <c r="B411" t="s">
        <v>420</v>
      </c>
      <c r="C411">
        <v>31</v>
      </c>
      <c r="D411">
        <v>7</v>
      </c>
      <c r="E411">
        <v>24</v>
      </c>
      <c r="F411">
        <v>0.22600000000000001</v>
      </c>
      <c r="G411">
        <v>-14.99</v>
      </c>
      <c r="H411">
        <v>-3.44</v>
      </c>
      <c r="I411">
        <v>3</v>
      </c>
      <c r="J411">
        <v>13</v>
      </c>
      <c r="K411">
        <v>7</v>
      </c>
      <c r="L411">
        <v>8</v>
      </c>
      <c r="M411">
        <v>0</v>
      </c>
      <c r="N411">
        <v>16</v>
      </c>
      <c r="O411">
        <v>2151</v>
      </c>
      <c r="P411">
        <v>2429</v>
      </c>
      <c r="R411">
        <v>71.599999999999994</v>
      </c>
      <c r="S411">
        <v>109</v>
      </c>
      <c r="T411">
        <v>0.32200000000000001</v>
      </c>
      <c r="U411">
        <v>0.40799999999999997</v>
      </c>
      <c r="V411">
        <v>0.56499999999999995</v>
      </c>
      <c r="W411">
        <v>52.2</v>
      </c>
      <c r="X411">
        <v>57.1</v>
      </c>
      <c r="Y411">
        <v>9</v>
      </c>
      <c r="Z411">
        <v>8.8000000000000007</v>
      </c>
      <c r="AA411">
        <v>0.54</v>
      </c>
      <c r="AB411">
        <v>16</v>
      </c>
      <c r="AC411">
        <v>30.8</v>
      </c>
      <c r="AD411">
        <v>0.224</v>
      </c>
    </row>
    <row r="412" spans="1:30" x14ac:dyDescent="0.25">
      <c r="A412">
        <v>299</v>
      </c>
      <c r="B412" t="s">
        <v>421</v>
      </c>
      <c r="C412">
        <v>33</v>
      </c>
      <c r="D412">
        <v>24</v>
      </c>
      <c r="E412">
        <v>9</v>
      </c>
      <c r="F412">
        <v>0.72699999999999998</v>
      </c>
      <c r="G412">
        <v>-2.09</v>
      </c>
      <c r="H412">
        <v>-6.46</v>
      </c>
      <c r="I412">
        <v>12</v>
      </c>
      <c r="J412">
        <v>4</v>
      </c>
      <c r="K412">
        <v>10</v>
      </c>
      <c r="L412">
        <v>4</v>
      </c>
      <c r="M412">
        <v>13</v>
      </c>
      <c r="N412">
        <v>4</v>
      </c>
      <c r="O412">
        <v>2364</v>
      </c>
      <c r="P412">
        <v>2188</v>
      </c>
      <c r="R412">
        <v>69.900000000000006</v>
      </c>
      <c r="S412">
        <v>93.8</v>
      </c>
      <c r="T412">
        <v>0.36099999999999999</v>
      </c>
      <c r="U412">
        <v>0.42</v>
      </c>
      <c r="V412">
        <v>0.49399999999999999</v>
      </c>
      <c r="W412">
        <v>45.8</v>
      </c>
      <c r="X412">
        <v>51.9</v>
      </c>
      <c r="Y412">
        <v>9</v>
      </c>
      <c r="Z412">
        <v>10.5</v>
      </c>
      <c r="AA412">
        <v>0.45800000000000002</v>
      </c>
      <c r="AB412">
        <v>16.600000000000001</v>
      </c>
      <c r="AC412">
        <v>25.6</v>
      </c>
      <c r="AD412">
        <v>0.24199999999999999</v>
      </c>
    </row>
    <row r="413" spans="1:30" x14ac:dyDescent="0.25">
      <c r="A413">
        <v>300</v>
      </c>
      <c r="B413" t="s">
        <v>682</v>
      </c>
      <c r="C413">
        <v>34</v>
      </c>
      <c r="D413">
        <v>20</v>
      </c>
      <c r="E413">
        <v>14</v>
      </c>
      <c r="F413">
        <v>0.58799999999999997</v>
      </c>
      <c r="G413">
        <v>13.76</v>
      </c>
      <c r="H413">
        <v>10.11</v>
      </c>
      <c r="I413">
        <v>10</v>
      </c>
      <c r="J413">
        <v>8</v>
      </c>
      <c r="K413">
        <v>13</v>
      </c>
      <c r="L413">
        <v>6</v>
      </c>
      <c r="M413">
        <v>6</v>
      </c>
      <c r="N413">
        <v>4</v>
      </c>
      <c r="O413">
        <v>2370</v>
      </c>
      <c r="P413">
        <v>2246</v>
      </c>
      <c r="R413">
        <v>67.099999999999994</v>
      </c>
      <c r="S413">
        <v>98</v>
      </c>
      <c r="T413">
        <v>0.34300000000000003</v>
      </c>
      <c r="U413">
        <v>0.48099999999999998</v>
      </c>
      <c r="V413">
        <v>0.52</v>
      </c>
      <c r="W413">
        <v>51.6</v>
      </c>
      <c r="X413">
        <v>67.8</v>
      </c>
      <c r="Y413">
        <v>9.8000000000000007</v>
      </c>
      <c r="Z413">
        <v>10</v>
      </c>
      <c r="AA413">
        <v>0.48099999999999998</v>
      </c>
      <c r="AB413">
        <v>19.600000000000001</v>
      </c>
      <c r="AC413">
        <v>33.299999999999997</v>
      </c>
      <c r="AD413">
        <v>0.248</v>
      </c>
    </row>
    <row r="414" spans="1:30" x14ac:dyDescent="0.25">
      <c r="C414" t="s">
        <v>109</v>
      </c>
      <c r="I414" t="s">
        <v>110</v>
      </c>
      <c r="K414" t="s">
        <v>2</v>
      </c>
      <c r="M414" t="s">
        <v>3</v>
      </c>
      <c r="O414" t="s">
        <v>111</v>
      </c>
      <c r="R414" t="s">
        <v>575</v>
      </c>
    </row>
    <row r="415" spans="1:30" x14ac:dyDescent="0.25">
      <c r="A415" t="s">
        <v>55</v>
      </c>
      <c r="B415" t="s">
        <v>113</v>
      </c>
      <c r="C415" t="s">
        <v>51</v>
      </c>
      <c r="D415" t="s">
        <v>1</v>
      </c>
      <c r="E415" t="s">
        <v>0</v>
      </c>
      <c r="F415" t="s">
        <v>114</v>
      </c>
      <c r="G415" t="s">
        <v>70</v>
      </c>
      <c r="H415" t="s">
        <v>115</v>
      </c>
      <c r="I415" t="s">
        <v>1</v>
      </c>
      <c r="J415" t="s">
        <v>0</v>
      </c>
      <c r="K415" t="s">
        <v>1</v>
      </c>
      <c r="L415" t="s">
        <v>0</v>
      </c>
      <c r="M415" t="s">
        <v>1</v>
      </c>
      <c r="N415" t="s">
        <v>0</v>
      </c>
      <c r="O415" t="s">
        <v>116</v>
      </c>
      <c r="P415" t="s">
        <v>117</v>
      </c>
      <c r="R415" t="s">
        <v>84</v>
      </c>
      <c r="S415" t="s">
        <v>66</v>
      </c>
      <c r="T415" t="s">
        <v>59</v>
      </c>
      <c r="U415" t="s">
        <v>58</v>
      </c>
      <c r="V415" t="s">
        <v>57</v>
      </c>
      <c r="W415" t="s">
        <v>61</v>
      </c>
      <c r="X415" t="s">
        <v>62</v>
      </c>
      <c r="Y415" t="s">
        <v>63</v>
      </c>
      <c r="Z415" t="s">
        <v>64</v>
      </c>
      <c r="AA415" t="s">
        <v>495</v>
      </c>
      <c r="AB415" t="s">
        <v>65</v>
      </c>
      <c r="AC415" t="s">
        <v>60</v>
      </c>
      <c r="AD415" t="s">
        <v>496</v>
      </c>
    </row>
    <row r="416" spans="1:30" x14ac:dyDescent="0.25">
      <c r="A416">
        <v>301</v>
      </c>
      <c r="B416" t="s">
        <v>683</v>
      </c>
      <c r="C416">
        <v>33</v>
      </c>
      <c r="D416">
        <v>23</v>
      </c>
      <c r="E416">
        <v>10</v>
      </c>
      <c r="F416">
        <v>0.69699999999999995</v>
      </c>
      <c r="G416">
        <v>8.18</v>
      </c>
      <c r="H416">
        <v>4.93</v>
      </c>
      <c r="I416">
        <v>13</v>
      </c>
      <c r="J416">
        <v>5</v>
      </c>
      <c r="K416">
        <v>13</v>
      </c>
      <c r="L416">
        <v>2</v>
      </c>
      <c r="M416">
        <v>8</v>
      </c>
      <c r="N416">
        <v>5</v>
      </c>
      <c r="O416">
        <v>2465</v>
      </c>
      <c r="P416">
        <v>2358</v>
      </c>
      <c r="R416">
        <v>70.5</v>
      </c>
      <c r="S416">
        <v>99.9</v>
      </c>
      <c r="T416">
        <v>0.33900000000000002</v>
      </c>
      <c r="U416">
        <v>0.38300000000000001</v>
      </c>
      <c r="V416">
        <v>0.53500000000000003</v>
      </c>
      <c r="W416">
        <v>51.8</v>
      </c>
      <c r="X416">
        <v>50.1</v>
      </c>
      <c r="Y416">
        <v>7.7</v>
      </c>
      <c r="Z416">
        <v>6.8</v>
      </c>
      <c r="AA416">
        <v>0.50600000000000001</v>
      </c>
      <c r="AB416">
        <v>18</v>
      </c>
      <c r="AC416">
        <v>28.4</v>
      </c>
      <c r="AD416">
        <v>0.23</v>
      </c>
    </row>
    <row r="417" spans="1:30" x14ac:dyDescent="0.25">
      <c r="A417">
        <v>302</v>
      </c>
      <c r="B417" t="s">
        <v>424</v>
      </c>
      <c r="C417">
        <v>31</v>
      </c>
      <c r="D417">
        <v>12</v>
      </c>
      <c r="E417">
        <v>19</v>
      </c>
      <c r="F417">
        <v>0.38700000000000001</v>
      </c>
      <c r="G417">
        <v>-10.92</v>
      </c>
      <c r="H417">
        <v>-4.3</v>
      </c>
      <c r="I417">
        <v>6</v>
      </c>
      <c r="J417">
        <v>12</v>
      </c>
      <c r="K417">
        <v>10</v>
      </c>
      <c r="L417">
        <v>4</v>
      </c>
      <c r="M417">
        <v>1</v>
      </c>
      <c r="N417">
        <v>14</v>
      </c>
      <c r="O417">
        <v>2356</v>
      </c>
      <c r="P417">
        <v>2486</v>
      </c>
      <c r="R417">
        <v>71.2</v>
      </c>
      <c r="S417">
        <v>111.8</v>
      </c>
      <c r="T417">
        <v>0.26800000000000002</v>
      </c>
      <c r="U417">
        <v>0.41499999999999998</v>
      </c>
      <c r="V417">
        <v>0.58199999999999996</v>
      </c>
      <c r="W417">
        <v>51.4</v>
      </c>
      <c r="X417">
        <v>59.2</v>
      </c>
      <c r="Y417">
        <v>9.6</v>
      </c>
      <c r="Z417">
        <v>8.3000000000000007</v>
      </c>
      <c r="AA417">
        <v>0.56200000000000006</v>
      </c>
      <c r="AB417">
        <v>16.8</v>
      </c>
      <c r="AC417">
        <v>33.200000000000003</v>
      </c>
      <c r="AD417">
        <v>0.187</v>
      </c>
    </row>
    <row r="418" spans="1:30" x14ac:dyDescent="0.25">
      <c r="A418">
        <v>303</v>
      </c>
      <c r="B418" t="s">
        <v>425</v>
      </c>
      <c r="C418">
        <v>30</v>
      </c>
      <c r="D418">
        <v>9</v>
      </c>
      <c r="E418">
        <v>21</v>
      </c>
      <c r="F418">
        <v>0.3</v>
      </c>
      <c r="G418">
        <v>-11.6</v>
      </c>
      <c r="H418">
        <v>-3.13</v>
      </c>
      <c r="I418">
        <v>6</v>
      </c>
      <c r="J418">
        <v>12</v>
      </c>
      <c r="K418">
        <v>6</v>
      </c>
      <c r="L418">
        <v>7</v>
      </c>
      <c r="M418">
        <v>3</v>
      </c>
      <c r="N418">
        <v>14</v>
      </c>
      <c r="O418">
        <v>2182</v>
      </c>
      <c r="P418">
        <v>2332</v>
      </c>
      <c r="R418">
        <v>73.099999999999994</v>
      </c>
      <c r="S418">
        <v>105.4</v>
      </c>
      <c r="T418">
        <v>0.53200000000000003</v>
      </c>
      <c r="U418">
        <v>0.35499999999999998</v>
      </c>
      <c r="V418">
        <v>0.57599999999999996</v>
      </c>
      <c r="W418">
        <v>50</v>
      </c>
      <c r="X418">
        <v>45.7</v>
      </c>
      <c r="Y418">
        <v>8.6999999999999993</v>
      </c>
      <c r="Z418">
        <v>10.8</v>
      </c>
      <c r="AA418">
        <v>0.53200000000000003</v>
      </c>
      <c r="AB418">
        <v>18.3</v>
      </c>
      <c r="AC418">
        <v>27.4</v>
      </c>
      <c r="AD418">
        <v>0.38</v>
      </c>
    </row>
    <row r="419" spans="1:30" x14ac:dyDescent="0.25">
      <c r="A419">
        <v>304</v>
      </c>
      <c r="B419" t="s">
        <v>426</v>
      </c>
      <c r="C419">
        <v>31</v>
      </c>
      <c r="D419">
        <v>8</v>
      </c>
      <c r="E419">
        <v>23</v>
      </c>
      <c r="F419">
        <v>0.25800000000000001</v>
      </c>
      <c r="G419">
        <v>-14.73</v>
      </c>
      <c r="H419">
        <v>-2.97</v>
      </c>
      <c r="I419">
        <v>4</v>
      </c>
      <c r="J419">
        <v>14</v>
      </c>
      <c r="K419">
        <v>5</v>
      </c>
      <c r="L419">
        <v>10</v>
      </c>
      <c r="M419">
        <v>3</v>
      </c>
      <c r="N419">
        <v>13</v>
      </c>
      <c r="O419">
        <v>2104</v>
      </c>
      <c r="P419">
        <v>2350</v>
      </c>
      <c r="R419">
        <v>72.900000000000006</v>
      </c>
      <c r="S419">
        <v>103.2</v>
      </c>
      <c r="T419">
        <v>0.32</v>
      </c>
      <c r="U419">
        <v>0.36599999999999999</v>
      </c>
      <c r="V419">
        <v>0.53600000000000003</v>
      </c>
      <c r="W419">
        <v>51.7</v>
      </c>
      <c r="X419">
        <v>59.9</v>
      </c>
      <c r="Y419">
        <v>11.5</v>
      </c>
      <c r="Z419">
        <v>9.1</v>
      </c>
      <c r="AA419">
        <v>0.503</v>
      </c>
      <c r="AB419">
        <v>17</v>
      </c>
      <c r="AC419">
        <v>31.7</v>
      </c>
      <c r="AD419">
        <v>0.22800000000000001</v>
      </c>
    </row>
    <row r="420" spans="1:30" x14ac:dyDescent="0.25">
      <c r="A420">
        <v>305</v>
      </c>
      <c r="B420" t="s">
        <v>684</v>
      </c>
      <c r="C420">
        <v>37</v>
      </c>
      <c r="D420">
        <v>31</v>
      </c>
      <c r="E420">
        <v>6</v>
      </c>
      <c r="F420">
        <v>0.83799999999999997</v>
      </c>
      <c r="G420">
        <v>21.55</v>
      </c>
      <c r="H420">
        <v>10.16</v>
      </c>
      <c r="I420">
        <v>15</v>
      </c>
      <c r="J420">
        <v>3</v>
      </c>
      <c r="K420">
        <v>18</v>
      </c>
      <c r="L420">
        <v>0</v>
      </c>
      <c r="M420">
        <v>7</v>
      </c>
      <c r="N420">
        <v>3</v>
      </c>
      <c r="O420">
        <v>3035</v>
      </c>
      <c r="P420">
        <v>2580</v>
      </c>
      <c r="R420">
        <v>69.400000000000006</v>
      </c>
      <c r="S420">
        <v>98.7</v>
      </c>
      <c r="T420">
        <v>0.34300000000000003</v>
      </c>
      <c r="U420">
        <v>0.40600000000000003</v>
      </c>
      <c r="V420">
        <v>0.504</v>
      </c>
      <c r="W420">
        <v>47.7</v>
      </c>
      <c r="X420">
        <v>51.2</v>
      </c>
      <c r="Y420">
        <v>8.8000000000000007</v>
      </c>
      <c r="Z420">
        <v>6.3</v>
      </c>
      <c r="AA420">
        <v>0.47499999999999998</v>
      </c>
      <c r="AB420">
        <v>15.6</v>
      </c>
      <c r="AC420">
        <v>29.4</v>
      </c>
      <c r="AD420">
        <v>0.224</v>
      </c>
    </row>
    <row r="421" spans="1:30" x14ac:dyDescent="0.25">
      <c r="A421">
        <v>306</v>
      </c>
      <c r="B421" t="s">
        <v>428</v>
      </c>
      <c r="C421">
        <v>32</v>
      </c>
      <c r="D421">
        <v>14</v>
      </c>
      <c r="E421">
        <v>18</v>
      </c>
      <c r="F421">
        <v>0.438</v>
      </c>
      <c r="G421">
        <v>-9.11</v>
      </c>
      <c r="H421">
        <v>-5.68</v>
      </c>
      <c r="I421">
        <v>9</v>
      </c>
      <c r="J421">
        <v>9</v>
      </c>
      <c r="K421">
        <v>9</v>
      </c>
      <c r="L421">
        <v>7</v>
      </c>
      <c r="M421">
        <v>5</v>
      </c>
      <c r="N421">
        <v>9</v>
      </c>
      <c r="O421">
        <v>2126</v>
      </c>
      <c r="P421">
        <v>2124</v>
      </c>
      <c r="R421">
        <v>67.3</v>
      </c>
      <c r="S421">
        <v>97.8</v>
      </c>
      <c r="T421">
        <v>0.39700000000000002</v>
      </c>
      <c r="U421">
        <v>0.40799999999999997</v>
      </c>
      <c r="V421">
        <v>0.52700000000000002</v>
      </c>
      <c r="W421">
        <v>47.4</v>
      </c>
      <c r="X421">
        <v>57.5</v>
      </c>
      <c r="Y421">
        <v>9.6999999999999993</v>
      </c>
      <c r="Z421">
        <v>9.3000000000000007</v>
      </c>
      <c r="AA421">
        <v>0.48</v>
      </c>
      <c r="AB421">
        <v>18.100000000000001</v>
      </c>
      <c r="AC421">
        <v>25.8</v>
      </c>
      <c r="AD421">
        <v>0.29299999999999998</v>
      </c>
    </row>
    <row r="422" spans="1:30" x14ac:dyDescent="0.25">
      <c r="A422">
        <v>307</v>
      </c>
      <c r="B422" t="s">
        <v>429</v>
      </c>
      <c r="C422">
        <v>32</v>
      </c>
      <c r="D422">
        <v>14</v>
      </c>
      <c r="E422">
        <v>18</v>
      </c>
      <c r="F422">
        <v>0.438</v>
      </c>
      <c r="G422">
        <v>7.2</v>
      </c>
      <c r="H422">
        <v>8.57</v>
      </c>
      <c r="I422">
        <v>6</v>
      </c>
      <c r="J422">
        <v>12</v>
      </c>
      <c r="K422">
        <v>9</v>
      </c>
      <c r="L422">
        <v>8</v>
      </c>
      <c r="M422">
        <v>3</v>
      </c>
      <c r="N422">
        <v>7</v>
      </c>
      <c r="O422">
        <v>2253</v>
      </c>
      <c r="P422">
        <v>2297</v>
      </c>
      <c r="R422">
        <v>69.400000000000006</v>
      </c>
      <c r="S422">
        <v>103.4</v>
      </c>
      <c r="T422">
        <v>0.27</v>
      </c>
      <c r="U422">
        <v>0.42799999999999999</v>
      </c>
      <c r="V422">
        <v>0.51900000000000002</v>
      </c>
      <c r="W422">
        <v>49.3</v>
      </c>
      <c r="X422">
        <v>58.3</v>
      </c>
      <c r="Y422">
        <v>10.3</v>
      </c>
      <c r="Z422">
        <v>12.6</v>
      </c>
      <c r="AA422">
        <v>0.49299999999999999</v>
      </c>
      <c r="AB422">
        <v>15.6</v>
      </c>
      <c r="AC422">
        <v>32.4</v>
      </c>
      <c r="AD422">
        <v>0.185</v>
      </c>
    </row>
    <row r="423" spans="1:30" x14ac:dyDescent="0.25">
      <c r="A423">
        <v>308</v>
      </c>
      <c r="B423" t="s">
        <v>430</v>
      </c>
      <c r="C423">
        <v>33</v>
      </c>
      <c r="D423">
        <v>17</v>
      </c>
      <c r="E423">
        <v>16</v>
      </c>
      <c r="F423">
        <v>0.51500000000000001</v>
      </c>
      <c r="G423">
        <v>-0.52</v>
      </c>
      <c r="H423">
        <v>0.83</v>
      </c>
      <c r="I423">
        <v>12</v>
      </c>
      <c r="J423">
        <v>6</v>
      </c>
      <c r="K423">
        <v>9</v>
      </c>
      <c r="L423">
        <v>5</v>
      </c>
      <c r="M423">
        <v>7</v>
      </c>
      <c r="N423">
        <v>10</v>
      </c>
      <c r="O423">
        <v>2284</v>
      </c>
      <c r="P423">
        <v>2303</v>
      </c>
      <c r="R423">
        <v>69</v>
      </c>
      <c r="S423">
        <v>99.3</v>
      </c>
      <c r="T423">
        <v>0.374</v>
      </c>
      <c r="U423">
        <v>0.38400000000000001</v>
      </c>
      <c r="V423">
        <v>0.51800000000000002</v>
      </c>
      <c r="W423">
        <v>48.4</v>
      </c>
      <c r="X423">
        <v>52.1</v>
      </c>
      <c r="Y423">
        <v>8.8000000000000007</v>
      </c>
      <c r="Z423">
        <v>11.4</v>
      </c>
      <c r="AA423">
        <v>0.48</v>
      </c>
      <c r="AB423">
        <v>16.100000000000001</v>
      </c>
      <c r="AC423">
        <v>27.6</v>
      </c>
      <c r="AD423">
        <v>0.26</v>
      </c>
    </row>
    <row r="424" spans="1:30" x14ac:dyDescent="0.25">
      <c r="A424">
        <v>309</v>
      </c>
      <c r="B424" t="s">
        <v>431</v>
      </c>
      <c r="C424">
        <v>36</v>
      </c>
      <c r="D424">
        <v>23</v>
      </c>
      <c r="E424">
        <v>13</v>
      </c>
      <c r="F424">
        <v>0.63900000000000001</v>
      </c>
      <c r="G424">
        <v>14.1</v>
      </c>
      <c r="H424">
        <v>9.3800000000000008</v>
      </c>
      <c r="I424">
        <v>7</v>
      </c>
      <c r="J424">
        <v>11</v>
      </c>
      <c r="K424">
        <v>15</v>
      </c>
      <c r="L424">
        <v>5</v>
      </c>
      <c r="M424">
        <v>3</v>
      </c>
      <c r="N424">
        <v>7</v>
      </c>
      <c r="O424">
        <v>2686</v>
      </c>
      <c r="P424">
        <v>2516</v>
      </c>
      <c r="R424">
        <v>69.5</v>
      </c>
      <c r="S424">
        <v>99.1</v>
      </c>
      <c r="T424">
        <v>0.27700000000000002</v>
      </c>
      <c r="U424">
        <v>0.36199999999999999</v>
      </c>
      <c r="V424">
        <v>0.51600000000000001</v>
      </c>
      <c r="W424">
        <v>48.4</v>
      </c>
      <c r="X424">
        <v>59.7</v>
      </c>
      <c r="Y424">
        <v>8.6</v>
      </c>
      <c r="Z424">
        <v>10.6</v>
      </c>
      <c r="AA424">
        <v>0.48399999999999999</v>
      </c>
      <c r="AB424">
        <v>16.3</v>
      </c>
      <c r="AC424">
        <v>28.7</v>
      </c>
      <c r="AD424">
        <v>0.19900000000000001</v>
      </c>
    </row>
    <row r="425" spans="1:30" x14ac:dyDescent="0.25">
      <c r="A425">
        <v>310</v>
      </c>
      <c r="B425" t="s">
        <v>432</v>
      </c>
      <c r="C425">
        <v>29</v>
      </c>
      <c r="D425">
        <v>8</v>
      </c>
      <c r="E425">
        <v>21</v>
      </c>
      <c r="F425">
        <v>0.27600000000000002</v>
      </c>
      <c r="G425">
        <v>-8.27</v>
      </c>
      <c r="H425">
        <v>-1.75</v>
      </c>
      <c r="I425">
        <v>3</v>
      </c>
      <c r="J425">
        <v>15</v>
      </c>
      <c r="K425">
        <v>8</v>
      </c>
      <c r="L425">
        <v>8</v>
      </c>
      <c r="M425">
        <v>0</v>
      </c>
      <c r="N425">
        <v>13</v>
      </c>
      <c r="O425">
        <v>1859</v>
      </c>
      <c r="P425">
        <v>2001</v>
      </c>
      <c r="R425">
        <v>70</v>
      </c>
      <c r="S425">
        <v>97.7</v>
      </c>
      <c r="T425">
        <v>0.32700000000000001</v>
      </c>
      <c r="U425">
        <v>0.36599999999999999</v>
      </c>
      <c r="V425">
        <v>0.51300000000000001</v>
      </c>
      <c r="W425">
        <v>49.6</v>
      </c>
      <c r="X425">
        <v>48</v>
      </c>
      <c r="Y425">
        <v>9.6</v>
      </c>
      <c r="Z425">
        <v>10.4</v>
      </c>
      <c r="AA425">
        <v>0.48499999999999999</v>
      </c>
      <c r="AB425">
        <v>16.7</v>
      </c>
      <c r="AC425">
        <v>27</v>
      </c>
      <c r="AD425">
        <v>0.215</v>
      </c>
    </row>
    <row r="426" spans="1:30" x14ac:dyDescent="0.25">
      <c r="A426">
        <v>311</v>
      </c>
      <c r="B426" t="s">
        <v>433</v>
      </c>
      <c r="C426">
        <v>37</v>
      </c>
      <c r="D426">
        <v>20</v>
      </c>
      <c r="E426">
        <v>17</v>
      </c>
      <c r="F426">
        <v>0.54100000000000004</v>
      </c>
      <c r="G426">
        <v>-2.04</v>
      </c>
      <c r="H426">
        <v>-1.61</v>
      </c>
      <c r="I426">
        <v>9</v>
      </c>
      <c r="J426">
        <v>7</v>
      </c>
      <c r="K426">
        <v>11</v>
      </c>
      <c r="L426">
        <v>9</v>
      </c>
      <c r="M426">
        <v>8</v>
      </c>
      <c r="N426">
        <v>7</v>
      </c>
      <c r="O426">
        <v>2634</v>
      </c>
      <c r="P426">
        <v>2623</v>
      </c>
      <c r="R426">
        <v>71.900000000000006</v>
      </c>
      <c r="S426">
        <v>97.9</v>
      </c>
      <c r="T426">
        <v>0.42899999999999999</v>
      </c>
      <c r="U426">
        <v>0.34499999999999997</v>
      </c>
      <c r="V426">
        <v>0.54100000000000004</v>
      </c>
      <c r="W426">
        <v>54.2</v>
      </c>
      <c r="X426">
        <v>57</v>
      </c>
      <c r="Y426">
        <v>8.4</v>
      </c>
      <c r="Z426">
        <v>8.6999999999999993</v>
      </c>
      <c r="AA426">
        <v>0.503</v>
      </c>
      <c r="AB426">
        <v>21.3</v>
      </c>
      <c r="AC426">
        <v>32.4</v>
      </c>
      <c r="AD426">
        <v>0.29799999999999999</v>
      </c>
    </row>
    <row r="427" spans="1:30" x14ac:dyDescent="0.25">
      <c r="A427">
        <v>312</v>
      </c>
      <c r="B427" t="s">
        <v>434</v>
      </c>
      <c r="C427">
        <v>32</v>
      </c>
      <c r="D427">
        <v>17</v>
      </c>
      <c r="E427">
        <v>15</v>
      </c>
      <c r="F427">
        <v>0.53100000000000003</v>
      </c>
      <c r="G427">
        <v>0.64</v>
      </c>
      <c r="H427">
        <v>0</v>
      </c>
      <c r="I427">
        <v>11</v>
      </c>
      <c r="J427">
        <v>7</v>
      </c>
      <c r="K427">
        <v>11</v>
      </c>
      <c r="L427">
        <v>4</v>
      </c>
      <c r="M427">
        <v>5</v>
      </c>
      <c r="N427">
        <v>7</v>
      </c>
      <c r="O427">
        <v>2481</v>
      </c>
      <c r="P427">
        <v>2407</v>
      </c>
      <c r="R427">
        <v>74</v>
      </c>
      <c r="S427">
        <v>100.5</v>
      </c>
      <c r="T427">
        <v>0.33600000000000002</v>
      </c>
      <c r="U427">
        <v>0.39900000000000002</v>
      </c>
      <c r="V427">
        <v>0.52700000000000002</v>
      </c>
      <c r="W427">
        <v>50.8</v>
      </c>
      <c r="X427">
        <v>48.6</v>
      </c>
      <c r="Y427">
        <v>7.8</v>
      </c>
      <c r="Z427">
        <v>8.5</v>
      </c>
      <c r="AA427">
        <v>0.49199999999999999</v>
      </c>
      <c r="AB427">
        <v>16</v>
      </c>
      <c r="AC427">
        <v>26.8</v>
      </c>
      <c r="AD427">
        <v>0.23799999999999999</v>
      </c>
    </row>
    <row r="428" spans="1:30" x14ac:dyDescent="0.25">
      <c r="A428">
        <v>313</v>
      </c>
      <c r="B428" t="s">
        <v>435</v>
      </c>
      <c r="C428">
        <v>37</v>
      </c>
      <c r="D428">
        <v>24</v>
      </c>
      <c r="E428">
        <v>13</v>
      </c>
      <c r="F428">
        <v>0.64900000000000002</v>
      </c>
      <c r="G428">
        <v>-5.62</v>
      </c>
      <c r="H428">
        <v>-7.13</v>
      </c>
      <c r="I428">
        <v>14</v>
      </c>
      <c r="J428">
        <v>4</v>
      </c>
      <c r="K428">
        <v>10</v>
      </c>
      <c r="L428">
        <v>2</v>
      </c>
      <c r="M428">
        <v>13</v>
      </c>
      <c r="N428">
        <v>10</v>
      </c>
      <c r="O428">
        <v>3016</v>
      </c>
      <c r="P428">
        <v>2921</v>
      </c>
      <c r="R428">
        <v>76.400000000000006</v>
      </c>
      <c r="S428">
        <v>101.6</v>
      </c>
      <c r="T428">
        <v>0.32100000000000001</v>
      </c>
      <c r="U428">
        <v>0.35699999999999998</v>
      </c>
      <c r="V428">
        <v>0.53500000000000003</v>
      </c>
      <c r="W428">
        <v>49.1</v>
      </c>
      <c r="X428">
        <v>54.7</v>
      </c>
      <c r="Y428">
        <v>9.5</v>
      </c>
      <c r="Z428">
        <v>8.6999999999999993</v>
      </c>
      <c r="AA428">
        <v>0.51100000000000001</v>
      </c>
      <c r="AB428">
        <v>17.2</v>
      </c>
      <c r="AC428">
        <v>30.1</v>
      </c>
      <c r="AD428">
        <v>0.21099999999999999</v>
      </c>
    </row>
    <row r="429" spans="1:30" x14ac:dyDescent="0.25">
      <c r="A429">
        <v>314</v>
      </c>
      <c r="B429" t="s">
        <v>436</v>
      </c>
      <c r="C429">
        <v>34</v>
      </c>
      <c r="D429">
        <v>24</v>
      </c>
      <c r="E429">
        <v>10</v>
      </c>
      <c r="F429">
        <v>0.70599999999999996</v>
      </c>
      <c r="G429">
        <v>1.54</v>
      </c>
      <c r="H429">
        <v>-3</v>
      </c>
      <c r="I429">
        <v>12</v>
      </c>
      <c r="J429">
        <v>6</v>
      </c>
      <c r="K429">
        <v>11</v>
      </c>
      <c r="L429">
        <v>4</v>
      </c>
      <c r="M429">
        <v>10</v>
      </c>
      <c r="N429">
        <v>5</v>
      </c>
      <c r="O429">
        <v>2470</v>
      </c>
      <c r="P429">
        <v>2204</v>
      </c>
      <c r="R429">
        <v>68.5</v>
      </c>
      <c r="S429">
        <v>93.9</v>
      </c>
      <c r="T429">
        <v>0.38900000000000001</v>
      </c>
      <c r="U429">
        <v>0.39300000000000002</v>
      </c>
      <c r="V429">
        <v>0.51800000000000002</v>
      </c>
      <c r="W429">
        <v>45.6</v>
      </c>
      <c r="X429">
        <v>48.6</v>
      </c>
      <c r="Y429">
        <v>9.1999999999999993</v>
      </c>
      <c r="Z429">
        <v>10.8</v>
      </c>
      <c r="AA429">
        <v>0.47299999999999998</v>
      </c>
      <c r="AB429">
        <v>19</v>
      </c>
      <c r="AC429">
        <v>24.1</v>
      </c>
      <c r="AD429">
        <v>0.28199999999999997</v>
      </c>
    </row>
    <row r="430" spans="1:30" x14ac:dyDescent="0.25">
      <c r="A430">
        <v>315</v>
      </c>
      <c r="B430" t="s">
        <v>685</v>
      </c>
      <c r="C430">
        <v>36</v>
      </c>
      <c r="D430">
        <v>30</v>
      </c>
      <c r="E430">
        <v>6</v>
      </c>
      <c r="F430">
        <v>0.83299999999999996</v>
      </c>
      <c r="G430">
        <v>22.58</v>
      </c>
      <c r="H430">
        <v>8.64</v>
      </c>
      <c r="I430">
        <v>14</v>
      </c>
      <c r="J430">
        <v>4</v>
      </c>
      <c r="K430">
        <v>17</v>
      </c>
      <c r="L430">
        <v>1</v>
      </c>
      <c r="M430">
        <v>6</v>
      </c>
      <c r="N430">
        <v>3</v>
      </c>
      <c r="O430">
        <v>2627</v>
      </c>
      <c r="P430">
        <v>2125</v>
      </c>
      <c r="R430">
        <v>68</v>
      </c>
      <c r="S430">
        <v>86.5</v>
      </c>
      <c r="T430">
        <v>0.36499999999999999</v>
      </c>
      <c r="U430">
        <v>0.4</v>
      </c>
      <c r="V430">
        <v>0.47099999999999997</v>
      </c>
      <c r="W430">
        <v>48.9</v>
      </c>
      <c r="X430">
        <v>49.5</v>
      </c>
      <c r="Y430">
        <v>9.4</v>
      </c>
      <c r="Z430">
        <v>6.9</v>
      </c>
      <c r="AA430">
        <v>0.42799999999999999</v>
      </c>
      <c r="AB430">
        <v>20</v>
      </c>
      <c r="AC430">
        <v>27.7</v>
      </c>
      <c r="AD430">
        <v>0.251</v>
      </c>
    </row>
    <row r="431" spans="1:30" x14ac:dyDescent="0.25">
      <c r="A431">
        <v>316</v>
      </c>
      <c r="B431" t="s">
        <v>438</v>
      </c>
      <c r="C431">
        <v>35</v>
      </c>
      <c r="D431">
        <v>19</v>
      </c>
      <c r="E431">
        <v>16</v>
      </c>
      <c r="F431">
        <v>0.54300000000000004</v>
      </c>
      <c r="G431">
        <v>15.49</v>
      </c>
      <c r="H431">
        <v>11.46</v>
      </c>
      <c r="I431">
        <v>8</v>
      </c>
      <c r="J431">
        <v>10</v>
      </c>
      <c r="K431">
        <v>15</v>
      </c>
      <c r="L431">
        <v>6</v>
      </c>
      <c r="M431">
        <v>2</v>
      </c>
      <c r="N431">
        <v>8</v>
      </c>
      <c r="O431">
        <v>2489</v>
      </c>
      <c r="P431">
        <v>2348</v>
      </c>
      <c r="R431">
        <v>66.2</v>
      </c>
      <c r="S431">
        <v>100.2</v>
      </c>
      <c r="T431">
        <v>0.3</v>
      </c>
      <c r="U431">
        <v>0.36</v>
      </c>
      <c r="V431">
        <v>0.52200000000000002</v>
      </c>
      <c r="W431">
        <v>50.7</v>
      </c>
      <c r="X431">
        <v>47.1</v>
      </c>
      <c r="Y431">
        <v>7.6</v>
      </c>
      <c r="Z431">
        <v>10</v>
      </c>
      <c r="AA431">
        <v>0.49299999999999999</v>
      </c>
      <c r="AB431">
        <v>16.5</v>
      </c>
      <c r="AC431">
        <v>29.8</v>
      </c>
      <c r="AD431">
        <v>0.20699999999999999</v>
      </c>
    </row>
    <row r="432" spans="1:30" x14ac:dyDescent="0.25">
      <c r="A432">
        <v>317</v>
      </c>
      <c r="B432" t="s">
        <v>439</v>
      </c>
      <c r="C432">
        <v>33</v>
      </c>
      <c r="D432">
        <v>25</v>
      </c>
      <c r="E432">
        <v>8</v>
      </c>
      <c r="F432">
        <v>0.75800000000000001</v>
      </c>
      <c r="G432">
        <v>8.25</v>
      </c>
      <c r="H432">
        <v>0.75</v>
      </c>
      <c r="I432">
        <v>13</v>
      </c>
      <c r="J432">
        <v>5</v>
      </c>
      <c r="K432">
        <v>14</v>
      </c>
      <c r="L432">
        <v>2</v>
      </c>
      <c r="M432">
        <v>8</v>
      </c>
      <c r="N432">
        <v>5</v>
      </c>
      <c r="O432">
        <v>2537</v>
      </c>
      <c r="P432">
        <v>2256</v>
      </c>
      <c r="R432">
        <v>69.7</v>
      </c>
      <c r="S432">
        <v>97.3</v>
      </c>
      <c r="T432">
        <v>0.26600000000000001</v>
      </c>
      <c r="U432">
        <v>0.34899999999999998</v>
      </c>
      <c r="V432">
        <v>0.49399999999999999</v>
      </c>
      <c r="W432">
        <v>47.5</v>
      </c>
      <c r="X432">
        <v>41.1</v>
      </c>
      <c r="Y432">
        <v>9.1999999999999993</v>
      </c>
      <c r="Z432">
        <v>8</v>
      </c>
      <c r="AA432">
        <v>0.46600000000000003</v>
      </c>
      <c r="AB432">
        <v>13.8</v>
      </c>
      <c r="AC432">
        <v>25.5</v>
      </c>
      <c r="AD432">
        <v>0.182</v>
      </c>
    </row>
    <row r="433" spans="1:30" x14ac:dyDescent="0.25">
      <c r="A433">
        <v>318</v>
      </c>
      <c r="B433" t="s">
        <v>440</v>
      </c>
      <c r="C433">
        <v>32</v>
      </c>
      <c r="D433">
        <v>10</v>
      </c>
      <c r="E433">
        <v>22</v>
      </c>
      <c r="F433">
        <v>0.313</v>
      </c>
      <c r="G433">
        <v>-8.43</v>
      </c>
      <c r="H433">
        <v>-3.56</v>
      </c>
      <c r="I433">
        <v>6</v>
      </c>
      <c r="J433">
        <v>12</v>
      </c>
      <c r="K433">
        <v>5</v>
      </c>
      <c r="L433">
        <v>8</v>
      </c>
      <c r="M433">
        <v>4</v>
      </c>
      <c r="N433">
        <v>8</v>
      </c>
      <c r="O433">
        <v>2170</v>
      </c>
      <c r="P433">
        <v>2294</v>
      </c>
      <c r="R433">
        <v>64.5</v>
      </c>
      <c r="S433">
        <v>108.6</v>
      </c>
      <c r="T433">
        <v>0.32900000000000001</v>
      </c>
      <c r="U433">
        <v>0.46100000000000002</v>
      </c>
      <c r="V433">
        <v>0.55400000000000005</v>
      </c>
      <c r="W433">
        <v>46.4</v>
      </c>
      <c r="X433">
        <v>59.7</v>
      </c>
      <c r="Y433">
        <v>8.3000000000000007</v>
      </c>
      <c r="Z433">
        <v>5.7</v>
      </c>
      <c r="AA433">
        <v>0.51800000000000002</v>
      </c>
      <c r="AB433">
        <v>13.6</v>
      </c>
      <c r="AC433">
        <v>26.5</v>
      </c>
      <c r="AD433">
        <v>0.245</v>
      </c>
    </row>
    <row r="434" spans="1:30" x14ac:dyDescent="0.25">
      <c r="A434">
        <v>319</v>
      </c>
      <c r="B434" t="s">
        <v>441</v>
      </c>
      <c r="C434">
        <v>30</v>
      </c>
      <c r="D434">
        <v>12</v>
      </c>
      <c r="E434">
        <v>18</v>
      </c>
      <c r="F434">
        <v>0.4</v>
      </c>
      <c r="G434">
        <v>-6.12</v>
      </c>
      <c r="H434">
        <v>-1.01</v>
      </c>
      <c r="I434">
        <v>5</v>
      </c>
      <c r="J434">
        <v>13</v>
      </c>
      <c r="K434">
        <v>8</v>
      </c>
      <c r="L434">
        <v>8</v>
      </c>
      <c r="M434">
        <v>4</v>
      </c>
      <c r="N434">
        <v>10</v>
      </c>
      <c r="O434">
        <v>2179</v>
      </c>
      <c r="P434">
        <v>2242</v>
      </c>
      <c r="R434">
        <v>69.599999999999994</v>
      </c>
      <c r="S434">
        <v>106.6</v>
      </c>
      <c r="T434">
        <v>0.32100000000000001</v>
      </c>
      <c r="U434">
        <v>0.38</v>
      </c>
      <c r="V434">
        <v>0.54800000000000004</v>
      </c>
      <c r="W434">
        <v>51.2</v>
      </c>
      <c r="X434">
        <v>48.9</v>
      </c>
      <c r="Y434">
        <v>8.6999999999999993</v>
      </c>
      <c r="Z434">
        <v>5.8</v>
      </c>
      <c r="AA434">
        <v>0.51900000000000002</v>
      </c>
      <c r="AB434">
        <v>15.5</v>
      </c>
      <c r="AC434">
        <v>30.2</v>
      </c>
      <c r="AD434">
        <v>0.22500000000000001</v>
      </c>
    </row>
    <row r="435" spans="1:30" x14ac:dyDescent="0.25">
      <c r="A435">
        <v>320</v>
      </c>
      <c r="B435" t="s">
        <v>442</v>
      </c>
      <c r="C435">
        <v>31</v>
      </c>
      <c r="D435">
        <v>4</v>
      </c>
      <c r="E435">
        <v>27</v>
      </c>
      <c r="F435">
        <v>0.129</v>
      </c>
      <c r="G435">
        <v>-6.73</v>
      </c>
      <c r="H435">
        <v>3.62</v>
      </c>
      <c r="I435">
        <v>0</v>
      </c>
      <c r="J435">
        <v>18</v>
      </c>
      <c r="K435">
        <v>3</v>
      </c>
      <c r="L435">
        <v>12</v>
      </c>
      <c r="M435">
        <v>0</v>
      </c>
      <c r="N435">
        <v>11</v>
      </c>
      <c r="O435">
        <v>2082</v>
      </c>
      <c r="P435">
        <v>2403</v>
      </c>
      <c r="R435">
        <v>72</v>
      </c>
      <c r="S435">
        <v>107.7</v>
      </c>
      <c r="T435">
        <v>0.316</v>
      </c>
      <c r="U435">
        <v>0.38700000000000001</v>
      </c>
      <c r="V435">
        <v>0.53300000000000003</v>
      </c>
      <c r="W435">
        <v>51.4</v>
      </c>
      <c r="X435">
        <v>51.8</v>
      </c>
      <c r="Y435">
        <v>10.4</v>
      </c>
      <c r="Z435">
        <v>9.6999999999999993</v>
      </c>
      <c r="AA435">
        <v>0.50600000000000001</v>
      </c>
      <c r="AB435">
        <v>12.9</v>
      </c>
      <c r="AC435">
        <v>30</v>
      </c>
      <c r="AD435">
        <v>0.215</v>
      </c>
    </row>
    <row r="436" spans="1:30" x14ac:dyDescent="0.25">
      <c r="C436" t="s">
        <v>109</v>
      </c>
      <c r="I436" t="s">
        <v>110</v>
      </c>
      <c r="K436" t="s">
        <v>2</v>
      </c>
      <c r="M436" t="s">
        <v>3</v>
      </c>
      <c r="O436" t="s">
        <v>111</v>
      </c>
      <c r="R436" t="s">
        <v>575</v>
      </c>
    </row>
    <row r="437" spans="1:30" x14ac:dyDescent="0.25">
      <c r="A437" t="s">
        <v>55</v>
      </c>
      <c r="B437" t="s">
        <v>113</v>
      </c>
      <c r="C437" t="s">
        <v>51</v>
      </c>
      <c r="D437" t="s">
        <v>1</v>
      </c>
      <c r="E437" t="s">
        <v>0</v>
      </c>
      <c r="F437" t="s">
        <v>114</v>
      </c>
      <c r="G437" t="s">
        <v>70</v>
      </c>
      <c r="H437" t="s">
        <v>115</v>
      </c>
      <c r="I437" t="s">
        <v>1</v>
      </c>
      <c r="J437" t="s">
        <v>0</v>
      </c>
      <c r="K437" t="s">
        <v>1</v>
      </c>
      <c r="L437" t="s">
        <v>0</v>
      </c>
      <c r="M437" t="s">
        <v>1</v>
      </c>
      <c r="N437" t="s">
        <v>0</v>
      </c>
      <c r="O437" t="s">
        <v>116</v>
      </c>
      <c r="P437" t="s">
        <v>117</v>
      </c>
      <c r="R437" t="s">
        <v>84</v>
      </c>
      <c r="S437" t="s">
        <v>66</v>
      </c>
      <c r="T437" t="s">
        <v>59</v>
      </c>
      <c r="U437" t="s">
        <v>58</v>
      </c>
      <c r="V437" t="s">
        <v>57</v>
      </c>
      <c r="W437" t="s">
        <v>61</v>
      </c>
      <c r="X437" t="s">
        <v>62</v>
      </c>
      <c r="Y437" t="s">
        <v>63</v>
      </c>
      <c r="Z437" t="s">
        <v>64</v>
      </c>
      <c r="AA437" t="s">
        <v>495</v>
      </c>
      <c r="AB437" t="s">
        <v>65</v>
      </c>
      <c r="AC437" t="s">
        <v>60</v>
      </c>
      <c r="AD437" t="s">
        <v>496</v>
      </c>
    </row>
    <row r="438" spans="1:30" x14ac:dyDescent="0.25">
      <c r="A438">
        <v>321</v>
      </c>
      <c r="B438" t="s">
        <v>443</v>
      </c>
      <c r="C438">
        <v>32</v>
      </c>
      <c r="D438">
        <v>18</v>
      </c>
      <c r="E438">
        <v>14</v>
      </c>
      <c r="F438">
        <v>0.56299999999999994</v>
      </c>
      <c r="G438">
        <v>4.6500000000000004</v>
      </c>
      <c r="H438">
        <v>3.87</v>
      </c>
      <c r="I438">
        <v>8</v>
      </c>
      <c r="J438">
        <v>10</v>
      </c>
      <c r="K438">
        <v>14</v>
      </c>
      <c r="L438">
        <v>3</v>
      </c>
      <c r="M438">
        <v>3</v>
      </c>
      <c r="N438">
        <v>8</v>
      </c>
      <c r="O438">
        <v>2296</v>
      </c>
      <c r="P438">
        <v>2271</v>
      </c>
      <c r="R438">
        <v>69.900000000000006</v>
      </c>
      <c r="S438">
        <v>100.8</v>
      </c>
      <c r="T438">
        <v>0.30299999999999999</v>
      </c>
      <c r="U438">
        <v>0.439</v>
      </c>
      <c r="V438">
        <v>0.51200000000000001</v>
      </c>
      <c r="W438">
        <v>51.4</v>
      </c>
      <c r="X438">
        <v>55.7</v>
      </c>
      <c r="Y438">
        <v>9.5</v>
      </c>
      <c r="Z438">
        <v>9.3000000000000007</v>
      </c>
      <c r="AA438">
        <v>0.48099999999999998</v>
      </c>
      <c r="AB438">
        <v>15.1</v>
      </c>
      <c r="AC438">
        <v>28.8</v>
      </c>
      <c r="AD438">
        <v>0.21</v>
      </c>
    </row>
    <row r="439" spans="1:30" x14ac:dyDescent="0.25">
      <c r="A439">
        <v>322</v>
      </c>
      <c r="B439" t="s">
        <v>444</v>
      </c>
      <c r="C439">
        <v>33</v>
      </c>
      <c r="D439">
        <v>17</v>
      </c>
      <c r="E439">
        <v>16</v>
      </c>
      <c r="F439">
        <v>0.51500000000000001</v>
      </c>
      <c r="G439">
        <v>7.2</v>
      </c>
      <c r="H439">
        <v>6.81</v>
      </c>
      <c r="I439">
        <v>9</v>
      </c>
      <c r="J439">
        <v>9</v>
      </c>
      <c r="K439">
        <v>13</v>
      </c>
      <c r="L439">
        <v>5</v>
      </c>
      <c r="M439">
        <v>3</v>
      </c>
      <c r="N439">
        <v>7</v>
      </c>
      <c r="O439">
        <v>2580</v>
      </c>
      <c r="P439">
        <v>2567</v>
      </c>
      <c r="R439">
        <v>73.7</v>
      </c>
      <c r="S439">
        <v>104.4</v>
      </c>
      <c r="T439">
        <v>0.27600000000000002</v>
      </c>
      <c r="U439">
        <v>0.41399999999999998</v>
      </c>
      <c r="V439">
        <v>0.52400000000000002</v>
      </c>
      <c r="W439">
        <v>47.2</v>
      </c>
      <c r="X439">
        <v>60.5</v>
      </c>
      <c r="Y439">
        <v>9.4</v>
      </c>
      <c r="Z439">
        <v>8.6</v>
      </c>
      <c r="AA439">
        <v>0.496</v>
      </c>
      <c r="AB439">
        <v>13.1</v>
      </c>
      <c r="AC439">
        <v>27.1</v>
      </c>
      <c r="AD439">
        <v>0.19400000000000001</v>
      </c>
    </row>
    <row r="440" spans="1:30" x14ac:dyDescent="0.25">
      <c r="A440">
        <v>323</v>
      </c>
      <c r="B440" t="s">
        <v>686</v>
      </c>
      <c r="C440">
        <v>35</v>
      </c>
      <c r="D440">
        <v>28</v>
      </c>
      <c r="E440">
        <v>7</v>
      </c>
      <c r="F440">
        <v>0.8</v>
      </c>
      <c r="G440">
        <v>11.99</v>
      </c>
      <c r="H440">
        <v>0.91</v>
      </c>
      <c r="I440">
        <v>15</v>
      </c>
      <c r="J440">
        <v>3</v>
      </c>
      <c r="K440">
        <v>14</v>
      </c>
      <c r="L440">
        <v>1</v>
      </c>
      <c r="M440">
        <v>9</v>
      </c>
      <c r="N440">
        <v>4</v>
      </c>
      <c r="O440">
        <v>2753</v>
      </c>
      <c r="P440">
        <v>2349</v>
      </c>
      <c r="R440">
        <v>70</v>
      </c>
      <c r="S440">
        <v>95.2</v>
      </c>
      <c r="T440">
        <v>0.34</v>
      </c>
      <c r="U440">
        <v>0.39800000000000002</v>
      </c>
      <c r="V440">
        <v>0.504</v>
      </c>
      <c r="W440">
        <v>43.8</v>
      </c>
      <c r="X440">
        <v>50.9</v>
      </c>
      <c r="Y440">
        <v>8.8000000000000007</v>
      </c>
      <c r="Z440">
        <v>9.4</v>
      </c>
      <c r="AA440">
        <v>0.46400000000000002</v>
      </c>
      <c r="AB440">
        <v>15.6</v>
      </c>
      <c r="AC440">
        <v>22.2</v>
      </c>
      <c r="AD440">
        <v>0.24299999999999999</v>
      </c>
    </row>
    <row r="441" spans="1:30" x14ac:dyDescent="0.25">
      <c r="A441">
        <v>324</v>
      </c>
      <c r="B441" t="s">
        <v>446</v>
      </c>
      <c r="C441">
        <v>35</v>
      </c>
      <c r="D441">
        <v>25</v>
      </c>
      <c r="E441">
        <v>10</v>
      </c>
      <c r="F441">
        <v>0.71399999999999997</v>
      </c>
      <c r="G441">
        <v>3.01</v>
      </c>
      <c r="H441">
        <v>-2.29</v>
      </c>
      <c r="I441">
        <v>12</v>
      </c>
      <c r="J441">
        <v>4</v>
      </c>
      <c r="K441">
        <v>14</v>
      </c>
      <c r="L441">
        <v>1</v>
      </c>
      <c r="M441">
        <v>8</v>
      </c>
      <c r="N441">
        <v>8</v>
      </c>
      <c r="O441">
        <v>2697</v>
      </c>
      <c r="P441">
        <v>2474</v>
      </c>
      <c r="R441">
        <v>70.400000000000006</v>
      </c>
      <c r="S441">
        <v>100.4</v>
      </c>
      <c r="T441">
        <v>0.29099999999999998</v>
      </c>
      <c r="U441">
        <v>0.36099999999999999</v>
      </c>
      <c r="V441">
        <v>0.52200000000000002</v>
      </c>
      <c r="W441">
        <v>47</v>
      </c>
      <c r="X441">
        <v>51.7</v>
      </c>
      <c r="Y441">
        <v>10.4</v>
      </c>
      <c r="Z441">
        <v>8.1</v>
      </c>
      <c r="AA441">
        <v>0.48899999999999999</v>
      </c>
      <c r="AB441">
        <v>14.7</v>
      </c>
      <c r="AC441">
        <v>25.1</v>
      </c>
      <c r="AD441">
        <v>0.20799999999999999</v>
      </c>
    </row>
    <row r="442" spans="1:30" x14ac:dyDescent="0.25">
      <c r="A442">
        <v>325</v>
      </c>
      <c r="B442" t="s">
        <v>78</v>
      </c>
      <c r="C442">
        <v>31</v>
      </c>
      <c r="D442">
        <v>17</v>
      </c>
      <c r="E442">
        <v>14</v>
      </c>
      <c r="F442">
        <v>0.54800000000000004</v>
      </c>
      <c r="G442">
        <v>6.15</v>
      </c>
      <c r="H442">
        <v>5.12</v>
      </c>
      <c r="I442">
        <v>11</v>
      </c>
      <c r="J442">
        <v>7</v>
      </c>
      <c r="K442">
        <v>10</v>
      </c>
      <c r="L442">
        <v>5</v>
      </c>
      <c r="M442">
        <v>6</v>
      </c>
      <c r="N442">
        <v>5</v>
      </c>
      <c r="O442">
        <v>2343</v>
      </c>
      <c r="P442">
        <v>2311</v>
      </c>
      <c r="R442">
        <v>67.900000000000006</v>
      </c>
      <c r="S442">
        <v>109.4</v>
      </c>
      <c r="T442">
        <v>0.32500000000000001</v>
      </c>
      <c r="U442">
        <v>0.36399999999999999</v>
      </c>
      <c r="V442">
        <v>0.55500000000000005</v>
      </c>
      <c r="W442">
        <v>47.7</v>
      </c>
      <c r="X442">
        <v>47.8</v>
      </c>
      <c r="Y442">
        <v>8.6999999999999993</v>
      </c>
      <c r="Z442">
        <v>13.1</v>
      </c>
      <c r="AA442">
        <v>0.52300000000000002</v>
      </c>
      <c r="AB442">
        <v>12.9</v>
      </c>
      <c r="AC442">
        <v>26.9</v>
      </c>
      <c r="AD442">
        <v>0.23400000000000001</v>
      </c>
    </row>
    <row r="443" spans="1:30" x14ac:dyDescent="0.25">
      <c r="A443">
        <v>326</v>
      </c>
      <c r="B443" t="s">
        <v>447</v>
      </c>
      <c r="C443">
        <v>33</v>
      </c>
      <c r="D443">
        <v>15</v>
      </c>
      <c r="E443">
        <v>18</v>
      </c>
      <c r="F443">
        <v>0.45500000000000002</v>
      </c>
      <c r="G443">
        <v>-3.35</v>
      </c>
      <c r="H443">
        <v>-0.96</v>
      </c>
      <c r="I443">
        <v>7</v>
      </c>
      <c r="J443">
        <v>11</v>
      </c>
      <c r="K443">
        <v>8</v>
      </c>
      <c r="L443">
        <v>7</v>
      </c>
      <c r="M443">
        <v>5</v>
      </c>
      <c r="N443">
        <v>8</v>
      </c>
      <c r="O443">
        <v>2205</v>
      </c>
      <c r="P443">
        <v>2187</v>
      </c>
      <c r="R443">
        <v>66.400000000000006</v>
      </c>
      <c r="S443">
        <v>98.6</v>
      </c>
      <c r="T443">
        <v>0.31</v>
      </c>
      <c r="U443">
        <v>0.35399999999999998</v>
      </c>
      <c r="V443">
        <v>0.52300000000000002</v>
      </c>
      <c r="W443">
        <v>49.2</v>
      </c>
      <c r="X443">
        <v>50.6</v>
      </c>
      <c r="Y443">
        <v>10.199999999999999</v>
      </c>
      <c r="Z443">
        <v>7.9</v>
      </c>
      <c r="AA443">
        <v>0.49099999999999999</v>
      </c>
      <c r="AB443">
        <v>16.7</v>
      </c>
      <c r="AC443">
        <v>25.8</v>
      </c>
      <c r="AD443">
        <v>0.218</v>
      </c>
    </row>
    <row r="444" spans="1:30" x14ac:dyDescent="0.25">
      <c r="A444">
        <v>327</v>
      </c>
      <c r="B444" t="s">
        <v>448</v>
      </c>
      <c r="C444">
        <v>32</v>
      </c>
      <c r="D444">
        <v>9</v>
      </c>
      <c r="E444">
        <v>23</v>
      </c>
      <c r="F444">
        <v>0.28100000000000003</v>
      </c>
      <c r="G444">
        <v>3.56</v>
      </c>
      <c r="H444">
        <v>7.78</v>
      </c>
      <c r="I444">
        <v>0</v>
      </c>
      <c r="J444">
        <v>18</v>
      </c>
      <c r="K444">
        <v>8</v>
      </c>
      <c r="L444">
        <v>10</v>
      </c>
      <c r="M444">
        <v>1</v>
      </c>
      <c r="N444">
        <v>10</v>
      </c>
      <c r="O444">
        <v>2180</v>
      </c>
      <c r="P444">
        <v>2315</v>
      </c>
      <c r="R444">
        <v>68.900000000000006</v>
      </c>
      <c r="S444">
        <v>104.6</v>
      </c>
      <c r="T444">
        <v>0.33300000000000002</v>
      </c>
      <c r="U444">
        <v>0.35599999999999998</v>
      </c>
      <c r="V444">
        <v>0.53100000000000003</v>
      </c>
      <c r="W444">
        <v>49.9</v>
      </c>
      <c r="X444">
        <v>47.2</v>
      </c>
      <c r="Y444">
        <v>9.4</v>
      </c>
      <c r="Z444">
        <v>11.3</v>
      </c>
      <c r="AA444">
        <v>0.495</v>
      </c>
      <c r="AB444">
        <v>14.2</v>
      </c>
      <c r="AC444">
        <v>29.2</v>
      </c>
      <c r="AD444">
        <v>0.23799999999999999</v>
      </c>
    </row>
    <row r="445" spans="1:30" x14ac:dyDescent="0.25">
      <c r="A445">
        <v>328</v>
      </c>
      <c r="B445" t="s">
        <v>687</v>
      </c>
      <c r="C445">
        <v>34</v>
      </c>
      <c r="D445">
        <v>27</v>
      </c>
      <c r="E445">
        <v>7</v>
      </c>
      <c r="F445">
        <v>0.79400000000000004</v>
      </c>
      <c r="G445">
        <v>4.91</v>
      </c>
      <c r="H445">
        <v>-4.1500000000000004</v>
      </c>
      <c r="I445">
        <v>14</v>
      </c>
      <c r="J445">
        <v>2</v>
      </c>
      <c r="K445">
        <v>16</v>
      </c>
      <c r="L445">
        <v>2</v>
      </c>
      <c r="M445">
        <v>11</v>
      </c>
      <c r="N445">
        <v>4</v>
      </c>
      <c r="O445">
        <v>2508</v>
      </c>
      <c r="P445">
        <v>2143</v>
      </c>
      <c r="R445">
        <v>66.5</v>
      </c>
      <c r="S445">
        <v>94.2</v>
      </c>
      <c r="T445">
        <v>0.27400000000000002</v>
      </c>
      <c r="U445">
        <v>0.378</v>
      </c>
      <c r="V445">
        <v>0.51700000000000002</v>
      </c>
      <c r="W445">
        <v>46.8</v>
      </c>
      <c r="X445">
        <v>46</v>
      </c>
      <c r="Y445">
        <v>8.1999999999999993</v>
      </c>
      <c r="Z445">
        <v>8.3000000000000007</v>
      </c>
      <c r="AA445">
        <v>0.48399999999999999</v>
      </c>
      <c r="AB445">
        <v>17.5</v>
      </c>
      <c r="AC445">
        <v>21.3</v>
      </c>
      <c r="AD445">
        <v>0.2</v>
      </c>
    </row>
    <row r="446" spans="1:30" x14ac:dyDescent="0.25">
      <c r="A446">
        <v>329</v>
      </c>
      <c r="B446" t="s">
        <v>688</v>
      </c>
      <c r="C446">
        <v>36</v>
      </c>
      <c r="D446">
        <v>26</v>
      </c>
      <c r="E446">
        <v>10</v>
      </c>
      <c r="F446">
        <v>0.72199999999999998</v>
      </c>
      <c r="G446">
        <v>14.39</v>
      </c>
      <c r="H446">
        <v>8.0299999999999994</v>
      </c>
      <c r="I446">
        <v>13</v>
      </c>
      <c r="J446">
        <v>5</v>
      </c>
      <c r="K446">
        <v>13</v>
      </c>
      <c r="L446">
        <v>2</v>
      </c>
      <c r="M446">
        <v>5</v>
      </c>
      <c r="N446">
        <v>6</v>
      </c>
      <c r="O446">
        <v>2654</v>
      </c>
      <c r="P446">
        <v>2425</v>
      </c>
      <c r="R446">
        <v>65</v>
      </c>
      <c r="S446">
        <v>102.5</v>
      </c>
      <c r="T446">
        <v>0.28199999999999997</v>
      </c>
      <c r="U446">
        <v>0.39700000000000002</v>
      </c>
      <c r="V446">
        <v>0.53100000000000003</v>
      </c>
      <c r="W446">
        <v>48.6</v>
      </c>
      <c r="X446">
        <v>56.1</v>
      </c>
      <c r="Y446">
        <v>7.9</v>
      </c>
      <c r="Z446">
        <v>8.8000000000000007</v>
      </c>
      <c r="AA446">
        <v>0.504</v>
      </c>
      <c r="AB446">
        <v>15.4</v>
      </c>
      <c r="AC446">
        <v>27.4</v>
      </c>
      <c r="AD446">
        <v>0.19700000000000001</v>
      </c>
    </row>
    <row r="447" spans="1:30" x14ac:dyDescent="0.25">
      <c r="A447">
        <v>330</v>
      </c>
      <c r="B447" t="s">
        <v>689</v>
      </c>
      <c r="C447">
        <v>33</v>
      </c>
      <c r="D447">
        <v>25</v>
      </c>
      <c r="E447">
        <v>8</v>
      </c>
      <c r="F447">
        <v>0.75800000000000001</v>
      </c>
      <c r="G447">
        <v>11.96</v>
      </c>
      <c r="H447">
        <v>2.87</v>
      </c>
      <c r="I447">
        <v>16</v>
      </c>
      <c r="J447">
        <v>2</v>
      </c>
      <c r="K447">
        <v>16</v>
      </c>
      <c r="L447">
        <v>1</v>
      </c>
      <c r="M447">
        <v>8</v>
      </c>
      <c r="N447">
        <v>4</v>
      </c>
      <c r="O447">
        <v>2344</v>
      </c>
      <c r="P447">
        <v>2044</v>
      </c>
      <c r="R447">
        <v>69</v>
      </c>
      <c r="S447">
        <v>89.1</v>
      </c>
      <c r="T447">
        <v>0.36599999999999999</v>
      </c>
      <c r="U447">
        <v>0.33200000000000002</v>
      </c>
      <c r="V447">
        <v>0.47799999999999998</v>
      </c>
      <c r="W447">
        <v>49.2</v>
      </c>
      <c r="X447">
        <v>50.7</v>
      </c>
      <c r="Y447">
        <v>9.1999999999999993</v>
      </c>
      <c r="Z447">
        <v>7.9</v>
      </c>
      <c r="AA447">
        <v>0.435</v>
      </c>
      <c r="AB447">
        <v>20</v>
      </c>
      <c r="AC447">
        <v>30.6</v>
      </c>
      <c r="AD447">
        <v>0.252</v>
      </c>
    </row>
    <row r="448" spans="1:30" x14ac:dyDescent="0.25">
      <c r="A448">
        <v>331</v>
      </c>
      <c r="B448" t="s">
        <v>452</v>
      </c>
      <c r="C448">
        <v>32</v>
      </c>
      <c r="D448">
        <v>11</v>
      </c>
      <c r="E448">
        <v>21</v>
      </c>
      <c r="F448">
        <v>0.34399999999999997</v>
      </c>
      <c r="G448">
        <v>-10.48</v>
      </c>
      <c r="H448">
        <v>0.11</v>
      </c>
      <c r="I448">
        <v>4</v>
      </c>
      <c r="J448">
        <v>14</v>
      </c>
      <c r="K448">
        <v>8</v>
      </c>
      <c r="L448">
        <v>7</v>
      </c>
      <c r="M448">
        <v>2</v>
      </c>
      <c r="N448">
        <v>13</v>
      </c>
      <c r="O448">
        <v>2433</v>
      </c>
      <c r="P448">
        <v>2617</v>
      </c>
      <c r="R448">
        <v>73.5</v>
      </c>
      <c r="S448">
        <v>110.4</v>
      </c>
      <c r="T448">
        <v>0.311</v>
      </c>
      <c r="U448">
        <v>0.39400000000000002</v>
      </c>
      <c r="V448">
        <v>0.57399999999999995</v>
      </c>
      <c r="W448">
        <v>52.8</v>
      </c>
      <c r="X448">
        <v>52</v>
      </c>
      <c r="Y448">
        <v>8.1</v>
      </c>
      <c r="Z448">
        <v>11.1</v>
      </c>
      <c r="AA448">
        <v>0.54800000000000004</v>
      </c>
      <c r="AB448">
        <v>15.2</v>
      </c>
      <c r="AC448">
        <v>27</v>
      </c>
      <c r="AD448">
        <v>0.221</v>
      </c>
    </row>
    <row r="449" spans="1:30" x14ac:dyDescent="0.25">
      <c r="A449">
        <v>332</v>
      </c>
      <c r="B449" t="s">
        <v>690</v>
      </c>
      <c r="C449">
        <v>35</v>
      </c>
      <c r="D449">
        <v>26</v>
      </c>
      <c r="E449">
        <v>9</v>
      </c>
      <c r="F449">
        <v>0.74299999999999999</v>
      </c>
      <c r="G449">
        <v>19.3</v>
      </c>
      <c r="H449">
        <v>7.82</v>
      </c>
      <c r="I449">
        <v>12</v>
      </c>
      <c r="J449">
        <v>6</v>
      </c>
      <c r="K449">
        <v>14</v>
      </c>
      <c r="L449">
        <v>2</v>
      </c>
      <c r="M449">
        <v>5</v>
      </c>
      <c r="N449">
        <v>5</v>
      </c>
      <c r="O449">
        <v>2574</v>
      </c>
      <c r="P449">
        <v>2172</v>
      </c>
      <c r="R449">
        <v>64.400000000000006</v>
      </c>
      <c r="S449">
        <v>95.6</v>
      </c>
      <c r="T449">
        <v>0.26300000000000001</v>
      </c>
      <c r="U449">
        <v>0.499</v>
      </c>
      <c r="V449">
        <v>0.52</v>
      </c>
      <c r="W449">
        <v>48.1</v>
      </c>
      <c r="X449">
        <v>56.5</v>
      </c>
      <c r="Y449">
        <v>7.7</v>
      </c>
      <c r="Z449">
        <v>9.9</v>
      </c>
      <c r="AA449">
        <v>0.49</v>
      </c>
      <c r="AB449">
        <v>19</v>
      </c>
      <c r="AC449">
        <v>27</v>
      </c>
      <c r="AD449">
        <v>0.19</v>
      </c>
    </row>
    <row r="450" spans="1:30" x14ac:dyDescent="0.25">
      <c r="A450">
        <v>333</v>
      </c>
      <c r="B450" t="s">
        <v>691</v>
      </c>
      <c r="C450">
        <v>36</v>
      </c>
      <c r="D450">
        <v>33</v>
      </c>
      <c r="E450">
        <v>3</v>
      </c>
      <c r="F450">
        <v>0.91700000000000004</v>
      </c>
      <c r="G450">
        <v>25.42</v>
      </c>
      <c r="H450">
        <v>9.5</v>
      </c>
      <c r="I450">
        <v>16</v>
      </c>
      <c r="J450">
        <v>2</v>
      </c>
      <c r="K450">
        <v>15</v>
      </c>
      <c r="L450">
        <v>1</v>
      </c>
      <c r="M450">
        <v>10</v>
      </c>
      <c r="N450">
        <v>1</v>
      </c>
      <c r="O450">
        <v>2566</v>
      </c>
      <c r="P450">
        <v>1993</v>
      </c>
      <c r="R450">
        <v>60.8</v>
      </c>
      <c r="S450">
        <v>90.5</v>
      </c>
      <c r="T450">
        <v>0.26400000000000001</v>
      </c>
      <c r="U450">
        <v>0.41899999999999998</v>
      </c>
      <c r="V450">
        <v>0.47199999999999998</v>
      </c>
      <c r="W450">
        <v>45.9</v>
      </c>
      <c r="X450">
        <v>43.7</v>
      </c>
      <c r="Y450">
        <v>8.1999999999999993</v>
      </c>
      <c r="Z450">
        <v>8.1999999999999993</v>
      </c>
      <c r="AA450">
        <v>0.44400000000000001</v>
      </c>
      <c r="AB450">
        <v>15.7</v>
      </c>
      <c r="AC450">
        <v>25</v>
      </c>
      <c r="AD450">
        <v>0.17299999999999999</v>
      </c>
    </row>
    <row r="451" spans="1:30" x14ac:dyDescent="0.25">
      <c r="A451">
        <v>334</v>
      </c>
      <c r="B451" t="s">
        <v>455</v>
      </c>
      <c r="C451">
        <v>30</v>
      </c>
      <c r="D451">
        <v>13</v>
      </c>
      <c r="E451">
        <v>17</v>
      </c>
      <c r="F451">
        <v>0.433</v>
      </c>
      <c r="G451">
        <v>-12.95</v>
      </c>
      <c r="H451">
        <v>-7.59</v>
      </c>
      <c r="I451">
        <v>8</v>
      </c>
      <c r="J451">
        <v>10</v>
      </c>
      <c r="K451">
        <v>7</v>
      </c>
      <c r="L451">
        <v>7</v>
      </c>
      <c r="M451">
        <v>6</v>
      </c>
      <c r="N451">
        <v>10</v>
      </c>
      <c r="O451">
        <v>1974</v>
      </c>
      <c r="P451">
        <v>2044</v>
      </c>
      <c r="R451">
        <v>66.400000000000006</v>
      </c>
      <c r="S451">
        <v>102.1</v>
      </c>
      <c r="T451">
        <v>0.46400000000000002</v>
      </c>
      <c r="U451">
        <v>0.41399999999999998</v>
      </c>
      <c r="V451">
        <v>0.54600000000000004</v>
      </c>
      <c r="W451">
        <v>48</v>
      </c>
      <c r="X451">
        <v>54.3</v>
      </c>
      <c r="Y451">
        <v>8.8000000000000007</v>
      </c>
      <c r="Z451">
        <v>9.4</v>
      </c>
      <c r="AA451">
        <v>0.502</v>
      </c>
      <c r="AB451">
        <v>17.5</v>
      </c>
      <c r="AC451">
        <v>27.6</v>
      </c>
      <c r="AD451">
        <v>0.32900000000000001</v>
      </c>
    </row>
    <row r="452" spans="1:30" x14ac:dyDescent="0.25">
      <c r="A452">
        <v>335</v>
      </c>
      <c r="B452" t="s">
        <v>456</v>
      </c>
      <c r="C452">
        <v>31</v>
      </c>
      <c r="D452">
        <v>11</v>
      </c>
      <c r="E452">
        <v>20</v>
      </c>
      <c r="F452">
        <v>0.35499999999999998</v>
      </c>
      <c r="G452">
        <v>1.22</v>
      </c>
      <c r="H452">
        <v>8.48</v>
      </c>
      <c r="I452">
        <v>4</v>
      </c>
      <c r="J452">
        <v>14</v>
      </c>
      <c r="K452">
        <v>8</v>
      </c>
      <c r="L452">
        <v>8</v>
      </c>
      <c r="M452">
        <v>1</v>
      </c>
      <c r="N452">
        <v>10</v>
      </c>
      <c r="O452">
        <v>2119</v>
      </c>
      <c r="P452">
        <v>2344</v>
      </c>
      <c r="R452">
        <v>68.8</v>
      </c>
      <c r="S452">
        <v>109.1</v>
      </c>
      <c r="T452">
        <v>0.35199999999999998</v>
      </c>
      <c r="U452">
        <v>0.40300000000000002</v>
      </c>
      <c r="V452">
        <v>0.56200000000000006</v>
      </c>
      <c r="W452">
        <v>47.8</v>
      </c>
      <c r="X452">
        <v>56.6</v>
      </c>
      <c r="Y452">
        <v>10.199999999999999</v>
      </c>
      <c r="Z452">
        <v>11.7</v>
      </c>
      <c r="AA452">
        <v>0.53300000000000003</v>
      </c>
      <c r="AB452">
        <v>14.2</v>
      </c>
      <c r="AC452">
        <v>27.1</v>
      </c>
      <c r="AD452">
        <v>0.245</v>
      </c>
    </row>
    <row r="453" spans="1:30" x14ac:dyDescent="0.25">
      <c r="A453">
        <v>336</v>
      </c>
      <c r="B453" t="s">
        <v>457</v>
      </c>
      <c r="C453">
        <v>32</v>
      </c>
      <c r="D453">
        <v>11</v>
      </c>
      <c r="E453">
        <v>21</v>
      </c>
      <c r="F453">
        <v>0.34399999999999997</v>
      </c>
      <c r="G453">
        <v>-1.65</v>
      </c>
      <c r="H453">
        <v>2.2200000000000002</v>
      </c>
      <c r="I453">
        <v>4</v>
      </c>
      <c r="J453">
        <v>14</v>
      </c>
      <c r="K453">
        <v>9</v>
      </c>
      <c r="L453">
        <v>7</v>
      </c>
      <c r="M453">
        <v>2</v>
      </c>
      <c r="N453">
        <v>8</v>
      </c>
      <c r="O453">
        <v>2393</v>
      </c>
      <c r="P453">
        <v>2517</v>
      </c>
      <c r="R453">
        <v>71.7</v>
      </c>
      <c r="S453">
        <v>109.8</v>
      </c>
      <c r="T453">
        <v>0.28299999999999997</v>
      </c>
      <c r="U453">
        <v>0.41599999999999998</v>
      </c>
      <c r="V453">
        <v>0.56299999999999994</v>
      </c>
      <c r="W453">
        <v>51.7</v>
      </c>
      <c r="X453">
        <v>53.2</v>
      </c>
      <c r="Y453">
        <v>10.199999999999999</v>
      </c>
      <c r="Z453">
        <v>7.8</v>
      </c>
      <c r="AA453">
        <v>0.54600000000000004</v>
      </c>
      <c r="AB453">
        <v>15</v>
      </c>
      <c r="AC453">
        <v>29.5</v>
      </c>
      <c r="AD453">
        <v>0.186</v>
      </c>
    </row>
    <row r="454" spans="1:30" x14ac:dyDescent="0.25">
      <c r="A454">
        <v>337</v>
      </c>
      <c r="B454" t="s">
        <v>692</v>
      </c>
      <c r="C454">
        <v>36</v>
      </c>
      <c r="D454">
        <v>27</v>
      </c>
      <c r="E454">
        <v>9</v>
      </c>
      <c r="F454">
        <v>0.75</v>
      </c>
      <c r="G454">
        <v>12.03</v>
      </c>
      <c r="H454">
        <v>7.03</v>
      </c>
      <c r="I454">
        <v>15</v>
      </c>
      <c r="J454">
        <v>3</v>
      </c>
      <c r="K454">
        <v>15</v>
      </c>
      <c r="L454">
        <v>1</v>
      </c>
      <c r="M454">
        <v>7</v>
      </c>
      <c r="N454">
        <v>4</v>
      </c>
      <c r="O454">
        <v>2511</v>
      </c>
      <c r="P454">
        <v>2331</v>
      </c>
      <c r="R454">
        <v>67.400000000000006</v>
      </c>
      <c r="S454">
        <v>95.8</v>
      </c>
      <c r="T454">
        <v>0.34</v>
      </c>
      <c r="U454">
        <v>0.35299999999999998</v>
      </c>
      <c r="V454">
        <v>0.51300000000000001</v>
      </c>
      <c r="W454">
        <v>52.4</v>
      </c>
      <c r="X454">
        <v>58.6</v>
      </c>
      <c r="Y454">
        <v>8.9</v>
      </c>
      <c r="Z454">
        <v>7.6</v>
      </c>
      <c r="AA454">
        <v>0.47499999999999998</v>
      </c>
      <c r="AB454">
        <v>20.5</v>
      </c>
      <c r="AC454">
        <v>34.5</v>
      </c>
      <c r="AD454">
        <v>0.24099999999999999</v>
      </c>
    </row>
    <row r="455" spans="1:30" x14ac:dyDescent="0.25">
      <c r="A455">
        <v>338</v>
      </c>
      <c r="B455" t="s">
        <v>458</v>
      </c>
      <c r="C455">
        <v>33</v>
      </c>
      <c r="D455">
        <v>18</v>
      </c>
      <c r="E455">
        <v>15</v>
      </c>
      <c r="F455">
        <v>0.54500000000000004</v>
      </c>
      <c r="G455">
        <v>-4.3499999999999996</v>
      </c>
      <c r="H455">
        <v>-6.09</v>
      </c>
      <c r="I455">
        <v>11</v>
      </c>
      <c r="J455">
        <v>9</v>
      </c>
      <c r="K455">
        <v>10</v>
      </c>
      <c r="L455">
        <v>5</v>
      </c>
      <c r="M455">
        <v>5</v>
      </c>
      <c r="N455">
        <v>7</v>
      </c>
      <c r="O455">
        <v>2617</v>
      </c>
      <c r="P455">
        <v>2454</v>
      </c>
      <c r="R455">
        <v>73.400000000000006</v>
      </c>
      <c r="S455">
        <v>100.5</v>
      </c>
      <c r="T455">
        <v>0.307</v>
      </c>
      <c r="U455">
        <v>0.32700000000000001</v>
      </c>
      <c r="V455">
        <v>0.51300000000000001</v>
      </c>
      <c r="W455">
        <v>51</v>
      </c>
      <c r="X455">
        <v>44.9</v>
      </c>
      <c r="Y455">
        <v>7.7</v>
      </c>
      <c r="Z455">
        <v>7.4</v>
      </c>
      <c r="AA455">
        <v>0.48</v>
      </c>
      <c r="AB455">
        <v>13.9</v>
      </c>
      <c r="AC455">
        <v>25.8</v>
      </c>
      <c r="AD455">
        <v>0.215</v>
      </c>
    </row>
    <row r="456" spans="1:30" x14ac:dyDescent="0.25">
      <c r="A456">
        <v>339</v>
      </c>
      <c r="B456" t="s">
        <v>459</v>
      </c>
      <c r="C456">
        <v>36</v>
      </c>
      <c r="D456">
        <v>15</v>
      </c>
      <c r="E456">
        <v>21</v>
      </c>
      <c r="F456">
        <v>0.41699999999999998</v>
      </c>
      <c r="G456">
        <v>6.9</v>
      </c>
      <c r="H456">
        <v>10.54</v>
      </c>
      <c r="I456">
        <v>4</v>
      </c>
      <c r="J456">
        <v>14</v>
      </c>
      <c r="K456">
        <v>11</v>
      </c>
      <c r="L456">
        <v>7</v>
      </c>
      <c r="M456">
        <v>0</v>
      </c>
      <c r="N456">
        <v>10</v>
      </c>
      <c r="O456">
        <v>2655</v>
      </c>
      <c r="P456">
        <v>2786</v>
      </c>
      <c r="R456">
        <v>71.7</v>
      </c>
      <c r="S456">
        <v>106.5</v>
      </c>
      <c r="T456">
        <v>0.379</v>
      </c>
      <c r="U456">
        <v>0.36199999999999999</v>
      </c>
      <c r="V456">
        <v>0.56000000000000005</v>
      </c>
      <c r="W456">
        <v>46.9</v>
      </c>
      <c r="X456">
        <v>50.3</v>
      </c>
      <c r="Y456">
        <v>11.4</v>
      </c>
      <c r="Z456">
        <v>10</v>
      </c>
      <c r="AA456">
        <v>0.52400000000000002</v>
      </c>
      <c r="AB456">
        <v>16.3</v>
      </c>
      <c r="AC456">
        <v>28.6</v>
      </c>
      <c r="AD456">
        <v>0.27300000000000002</v>
      </c>
    </row>
    <row r="457" spans="1:30" x14ac:dyDescent="0.25">
      <c r="A457">
        <v>340</v>
      </c>
      <c r="B457" t="s">
        <v>460</v>
      </c>
      <c r="C457">
        <v>32</v>
      </c>
      <c r="D457">
        <v>7</v>
      </c>
      <c r="E457">
        <v>25</v>
      </c>
      <c r="F457">
        <v>0.219</v>
      </c>
      <c r="G457">
        <v>-9.25</v>
      </c>
      <c r="H457">
        <v>0.36</v>
      </c>
      <c r="I457">
        <v>4</v>
      </c>
      <c r="J457">
        <v>14</v>
      </c>
      <c r="K457">
        <v>4</v>
      </c>
      <c r="L457">
        <v>8</v>
      </c>
      <c r="M457">
        <v>3</v>
      </c>
      <c r="N457">
        <v>14</v>
      </c>
      <c r="O457">
        <v>2304</v>
      </c>
      <c r="P457">
        <v>2563</v>
      </c>
      <c r="R457">
        <v>71.3</v>
      </c>
      <c r="S457">
        <v>111</v>
      </c>
      <c r="T457">
        <v>0.40400000000000003</v>
      </c>
      <c r="U457">
        <v>0.38200000000000001</v>
      </c>
      <c r="V457">
        <v>0.57099999999999995</v>
      </c>
      <c r="W457">
        <v>47.6</v>
      </c>
      <c r="X457">
        <v>46.5</v>
      </c>
      <c r="Y457">
        <v>12.2</v>
      </c>
      <c r="Z457">
        <v>14.1</v>
      </c>
      <c r="AA457">
        <v>0.54400000000000004</v>
      </c>
      <c r="AB457">
        <v>13.1</v>
      </c>
      <c r="AC457">
        <v>25.1</v>
      </c>
      <c r="AD457">
        <v>0.27300000000000002</v>
      </c>
    </row>
    <row r="458" spans="1:30" x14ac:dyDescent="0.25">
      <c r="C458" t="s">
        <v>109</v>
      </c>
      <c r="I458" t="s">
        <v>110</v>
      </c>
      <c r="K458" t="s">
        <v>2</v>
      </c>
      <c r="M458" t="s">
        <v>3</v>
      </c>
      <c r="O458" t="s">
        <v>111</v>
      </c>
      <c r="R458" t="s">
        <v>575</v>
      </c>
    </row>
    <row r="459" spans="1:30" x14ac:dyDescent="0.25">
      <c r="A459" t="s">
        <v>55</v>
      </c>
      <c r="B459" t="s">
        <v>113</v>
      </c>
      <c r="C459" t="s">
        <v>51</v>
      </c>
      <c r="D459" t="s">
        <v>1</v>
      </c>
      <c r="E459" t="s">
        <v>0</v>
      </c>
      <c r="F459" t="s">
        <v>114</v>
      </c>
      <c r="G459" t="s">
        <v>70</v>
      </c>
      <c r="H459" t="s">
        <v>115</v>
      </c>
      <c r="I459" t="s">
        <v>1</v>
      </c>
      <c r="J459" t="s">
        <v>0</v>
      </c>
      <c r="K459" t="s">
        <v>1</v>
      </c>
      <c r="L459" t="s">
        <v>0</v>
      </c>
      <c r="M459" t="s">
        <v>1</v>
      </c>
      <c r="N459" t="s">
        <v>0</v>
      </c>
      <c r="O459" t="s">
        <v>116</v>
      </c>
      <c r="P459" t="s">
        <v>117</v>
      </c>
      <c r="R459" t="s">
        <v>84</v>
      </c>
      <c r="S459" t="s">
        <v>66</v>
      </c>
      <c r="T459" t="s">
        <v>59</v>
      </c>
      <c r="U459" t="s">
        <v>58</v>
      </c>
      <c r="V459" t="s">
        <v>57</v>
      </c>
      <c r="W459" t="s">
        <v>61</v>
      </c>
      <c r="X459" t="s">
        <v>62</v>
      </c>
      <c r="Y459" t="s">
        <v>63</v>
      </c>
      <c r="Z459" t="s">
        <v>64</v>
      </c>
      <c r="AA459" t="s">
        <v>495</v>
      </c>
      <c r="AB459" t="s">
        <v>65</v>
      </c>
      <c r="AC459" t="s">
        <v>60</v>
      </c>
      <c r="AD459" t="s">
        <v>496</v>
      </c>
    </row>
    <row r="460" spans="1:30" x14ac:dyDescent="0.25">
      <c r="A460">
        <v>341</v>
      </c>
      <c r="B460" t="s">
        <v>461</v>
      </c>
      <c r="C460">
        <v>31</v>
      </c>
      <c r="D460">
        <v>10</v>
      </c>
      <c r="E460">
        <v>21</v>
      </c>
      <c r="F460">
        <v>0.32300000000000001</v>
      </c>
      <c r="G460">
        <v>-10.01</v>
      </c>
      <c r="H460">
        <v>-5.15</v>
      </c>
      <c r="I460">
        <v>4</v>
      </c>
      <c r="J460">
        <v>12</v>
      </c>
      <c r="K460">
        <v>7</v>
      </c>
      <c r="L460">
        <v>6</v>
      </c>
      <c r="M460">
        <v>2</v>
      </c>
      <c r="N460">
        <v>14</v>
      </c>
      <c r="O460">
        <v>2198</v>
      </c>
      <c r="P460">
        <v>2272</v>
      </c>
      <c r="R460">
        <v>69.5</v>
      </c>
      <c r="S460">
        <v>105</v>
      </c>
      <c r="T460">
        <v>0.26900000000000002</v>
      </c>
      <c r="U460">
        <v>0.38300000000000001</v>
      </c>
      <c r="V460">
        <v>0.53800000000000003</v>
      </c>
      <c r="W460">
        <v>51.1</v>
      </c>
      <c r="X460">
        <v>46.5</v>
      </c>
      <c r="Y460">
        <v>8.4</v>
      </c>
      <c r="Z460">
        <v>7.2</v>
      </c>
      <c r="AA460">
        <v>0.51600000000000001</v>
      </c>
      <c r="AB460">
        <v>13.6</v>
      </c>
      <c r="AC460">
        <v>25.1</v>
      </c>
      <c r="AD460">
        <v>0.182</v>
      </c>
    </row>
    <row r="461" spans="1:30" x14ac:dyDescent="0.25">
      <c r="A461">
        <v>342</v>
      </c>
      <c r="B461" t="s">
        <v>462</v>
      </c>
      <c r="C461">
        <v>34</v>
      </c>
      <c r="D461">
        <v>20</v>
      </c>
      <c r="E461">
        <v>14</v>
      </c>
      <c r="F461">
        <v>0.58799999999999997</v>
      </c>
      <c r="G461">
        <v>3.09</v>
      </c>
      <c r="H461">
        <v>0.91</v>
      </c>
      <c r="I461">
        <v>11</v>
      </c>
      <c r="J461">
        <v>7</v>
      </c>
      <c r="K461">
        <v>10</v>
      </c>
      <c r="L461">
        <v>4</v>
      </c>
      <c r="M461">
        <v>6</v>
      </c>
      <c r="N461">
        <v>8</v>
      </c>
      <c r="O461">
        <v>2429</v>
      </c>
      <c r="P461">
        <v>2355</v>
      </c>
      <c r="R461">
        <v>69</v>
      </c>
      <c r="S461">
        <v>98.9</v>
      </c>
      <c r="T461">
        <v>0.25600000000000001</v>
      </c>
      <c r="U461">
        <v>0.40799999999999997</v>
      </c>
      <c r="V461">
        <v>0.51500000000000001</v>
      </c>
      <c r="W461">
        <v>48.4</v>
      </c>
      <c r="X461">
        <v>52</v>
      </c>
      <c r="Y461">
        <v>8.4</v>
      </c>
      <c r="Z461">
        <v>9.6</v>
      </c>
      <c r="AA461">
        <v>0.49</v>
      </c>
      <c r="AB461">
        <v>16.100000000000001</v>
      </c>
      <c r="AC461">
        <v>27.5</v>
      </c>
      <c r="AD461">
        <v>0.17599999999999999</v>
      </c>
    </row>
    <row r="462" spans="1:30" x14ac:dyDescent="0.25">
      <c r="A462">
        <v>343</v>
      </c>
      <c r="B462" t="s">
        <v>463</v>
      </c>
      <c r="C462">
        <v>32</v>
      </c>
      <c r="D462">
        <v>8</v>
      </c>
      <c r="E462">
        <v>24</v>
      </c>
      <c r="F462">
        <v>0.25</v>
      </c>
      <c r="G462">
        <v>-6.21</v>
      </c>
      <c r="H462">
        <v>1.53</v>
      </c>
      <c r="I462">
        <v>2</v>
      </c>
      <c r="J462">
        <v>16</v>
      </c>
      <c r="K462">
        <v>5</v>
      </c>
      <c r="L462">
        <v>9</v>
      </c>
      <c r="M462">
        <v>2</v>
      </c>
      <c r="N462">
        <v>14</v>
      </c>
      <c r="O462">
        <v>2246</v>
      </c>
      <c r="P462">
        <v>2439</v>
      </c>
      <c r="R462">
        <v>70.2</v>
      </c>
      <c r="S462">
        <v>106.9</v>
      </c>
      <c r="T462">
        <v>0.29499999999999998</v>
      </c>
      <c r="U462">
        <v>0.38600000000000001</v>
      </c>
      <c r="V462">
        <v>0.54400000000000004</v>
      </c>
      <c r="W462">
        <v>48.5</v>
      </c>
      <c r="X462">
        <v>50.6</v>
      </c>
      <c r="Y462">
        <v>11.1</v>
      </c>
      <c r="Z462">
        <v>9.8000000000000007</v>
      </c>
      <c r="AA462">
        <v>0.51800000000000002</v>
      </c>
      <c r="AB462">
        <v>13.6</v>
      </c>
      <c r="AC462">
        <v>27.4</v>
      </c>
      <c r="AD462">
        <v>0.20599999999999999</v>
      </c>
    </row>
    <row r="463" spans="1:30" x14ac:dyDescent="0.25">
      <c r="A463">
        <v>344</v>
      </c>
      <c r="B463" t="s">
        <v>464</v>
      </c>
      <c r="C463">
        <v>36</v>
      </c>
      <c r="D463">
        <v>22</v>
      </c>
      <c r="E463">
        <v>14</v>
      </c>
      <c r="F463">
        <v>0.61099999999999999</v>
      </c>
      <c r="G463">
        <v>7.87</v>
      </c>
      <c r="H463">
        <v>5.82</v>
      </c>
      <c r="I463">
        <v>10</v>
      </c>
      <c r="J463">
        <v>8</v>
      </c>
      <c r="K463">
        <v>10</v>
      </c>
      <c r="L463">
        <v>4</v>
      </c>
      <c r="M463">
        <v>7</v>
      </c>
      <c r="N463">
        <v>7</v>
      </c>
      <c r="O463">
        <v>2545</v>
      </c>
      <c r="P463">
        <v>2471</v>
      </c>
      <c r="R463">
        <v>69.099999999999994</v>
      </c>
      <c r="S463">
        <v>99</v>
      </c>
      <c r="T463">
        <v>0.39100000000000001</v>
      </c>
      <c r="U463">
        <v>0.36799999999999999</v>
      </c>
      <c r="V463">
        <v>0.51600000000000001</v>
      </c>
      <c r="W463">
        <v>47.9</v>
      </c>
      <c r="X463">
        <v>49.2</v>
      </c>
      <c r="Y463">
        <v>7.5</v>
      </c>
      <c r="Z463">
        <v>10.6</v>
      </c>
      <c r="AA463">
        <v>0.47699999999999998</v>
      </c>
      <c r="AB463">
        <v>15.4</v>
      </c>
      <c r="AC463">
        <v>27</v>
      </c>
      <c r="AD463">
        <v>0.26900000000000002</v>
      </c>
    </row>
    <row r="464" spans="1:30" x14ac:dyDescent="0.25">
      <c r="A464">
        <v>345</v>
      </c>
      <c r="B464" t="s">
        <v>465</v>
      </c>
      <c r="C464">
        <v>31</v>
      </c>
      <c r="D464">
        <v>14</v>
      </c>
      <c r="E464">
        <v>17</v>
      </c>
      <c r="F464">
        <v>0.45200000000000001</v>
      </c>
      <c r="G464">
        <v>-4.79</v>
      </c>
      <c r="H464">
        <v>-2.09</v>
      </c>
      <c r="I464">
        <v>10</v>
      </c>
      <c r="J464">
        <v>8</v>
      </c>
      <c r="K464">
        <v>9</v>
      </c>
      <c r="L464">
        <v>5</v>
      </c>
      <c r="M464">
        <v>5</v>
      </c>
      <c r="N464">
        <v>11</v>
      </c>
      <c r="O464">
        <v>2321</v>
      </c>
      <c r="P464">
        <v>2385</v>
      </c>
      <c r="R464">
        <v>69.2</v>
      </c>
      <c r="S464">
        <v>109</v>
      </c>
      <c r="T464">
        <v>0.3</v>
      </c>
      <c r="U464">
        <v>0.36599999999999999</v>
      </c>
      <c r="V464">
        <v>0.56100000000000005</v>
      </c>
      <c r="W464">
        <v>50.1</v>
      </c>
      <c r="X464">
        <v>48.5</v>
      </c>
      <c r="Y464">
        <v>9.6</v>
      </c>
      <c r="Z464">
        <v>8</v>
      </c>
      <c r="AA464">
        <v>0.52600000000000002</v>
      </c>
      <c r="AB464">
        <v>13.7</v>
      </c>
      <c r="AC464">
        <v>25.5</v>
      </c>
      <c r="AD464">
        <v>0.22900000000000001</v>
      </c>
    </row>
    <row r="465" spans="1:30" x14ac:dyDescent="0.25">
      <c r="A465">
        <v>346</v>
      </c>
      <c r="B465" t="s">
        <v>466</v>
      </c>
      <c r="C465">
        <v>30</v>
      </c>
      <c r="D465">
        <v>18</v>
      </c>
      <c r="E465">
        <v>12</v>
      </c>
      <c r="F465">
        <v>0.6</v>
      </c>
      <c r="G465">
        <v>-2.88</v>
      </c>
      <c r="H465">
        <v>-3.74</v>
      </c>
      <c r="I465">
        <v>10</v>
      </c>
      <c r="J465">
        <v>6</v>
      </c>
      <c r="K465">
        <v>11</v>
      </c>
      <c r="L465">
        <v>3</v>
      </c>
      <c r="M465">
        <v>7</v>
      </c>
      <c r="N465">
        <v>8</v>
      </c>
      <c r="O465">
        <v>2499</v>
      </c>
      <c r="P465">
        <v>2358</v>
      </c>
      <c r="R465">
        <v>75.099999999999994</v>
      </c>
      <c r="S465">
        <v>103.8</v>
      </c>
      <c r="T465">
        <v>0.29399999999999998</v>
      </c>
      <c r="U465">
        <v>0.40699999999999997</v>
      </c>
      <c r="V465">
        <v>0.53200000000000003</v>
      </c>
      <c r="W465">
        <v>46.6</v>
      </c>
      <c r="X465">
        <v>47.7</v>
      </c>
      <c r="Y465">
        <v>9.6999999999999993</v>
      </c>
      <c r="Z465">
        <v>10.8</v>
      </c>
      <c r="AA465">
        <v>0.501</v>
      </c>
      <c r="AB465">
        <v>13.6</v>
      </c>
      <c r="AC465">
        <v>24.6</v>
      </c>
      <c r="AD465">
        <v>0.21</v>
      </c>
    </row>
    <row r="466" spans="1:30" x14ac:dyDescent="0.25">
      <c r="A466">
        <v>347</v>
      </c>
      <c r="B466" t="s">
        <v>693</v>
      </c>
      <c r="C466">
        <v>34</v>
      </c>
      <c r="D466">
        <v>23</v>
      </c>
      <c r="E466">
        <v>11</v>
      </c>
      <c r="F466">
        <v>0.67600000000000005</v>
      </c>
      <c r="G466">
        <v>17.96</v>
      </c>
      <c r="H466">
        <v>11.08</v>
      </c>
      <c r="I466">
        <v>14</v>
      </c>
      <c r="J466">
        <v>6</v>
      </c>
      <c r="K466">
        <v>12</v>
      </c>
      <c r="L466">
        <v>3</v>
      </c>
      <c r="M466">
        <v>8</v>
      </c>
      <c r="N466">
        <v>5</v>
      </c>
      <c r="O466">
        <v>2333</v>
      </c>
      <c r="P466">
        <v>2099</v>
      </c>
      <c r="R466">
        <v>64.8</v>
      </c>
      <c r="S466">
        <v>93.5</v>
      </c>
      <c r="T466">
        <v>0.25800000000000001</v>
      </c>
      <c r="U466">
        <v>0.35</v>
      </c>
      <c r="V466">
        <v>0.47899999999999998</v>
      </c>
      <c r="W466">
        <v>50.2</v>
      </c>
      <c r="X466">
        <v>45.5</v>
      </c>
      <c r="Y466">
        <v>7.8</v>
      </c>
      <c r="Z466">
        <v>10.8</v>
      </c>
      <c r="AA466">
        <v>0.45200000000000001</v>
      </c>
      <c r="AB466">
        <v>15</v>
      </c>
      <c r="AC466">
        <v>26.3</v>
      </c>
      <c r="AD466">
        <v>0.17199999999999999</v>
      </c>
    </row>
    <row r="467" spans="1:30" x14ac:dyDescent="0.25">
      <c r="A467">
        <v>348</v>
      </c>
      <c r="B467" t="s">
        <v>694</v>
      </c>
      <c r="C467">
        <v>35</v>
      </c>
      <c r="D467">
        <v>30</v>
      </c>
      <c r="E467">
        <v>5</v>
      </c>
      <c r="F467">
        <v>0.85699999999999998</v>
      </c>
      <c r="G467">
        <v>13.94</v>
      </c>
      <c r="H467">
        <v>0.81</v>
      </c>
      <c r="I467">
        <v>18</v>
      </c>
      <c r="J467">
        <v>0</v>
      </c>
      <c r="K467">
        <v>15</v>
      </c>
      <c r="L467">
        <v>1</v>
      </c>
      <c r="M467">
        <v>11</v>
      </c>
      <c r="N467">
        <v>3</v>
      </c>
      <c r="O467">
        <v>2879</v>
      </c>
      <c r="P467">
        <v>2295</v>
      </c>
      <c r="R467">
        <v>68.5</v>
      </c>
      <c r="S467">
        <v>95</v>
      </c>
      <c r="T467">
        <v>0.30399999999999999</v>
      </c>
      <c r="U467">
        <v>0.40200000000000002</v>
      </c>
      <c r="V467">
        <v>0.52100000000000002</v>
      </c>
      <c r="W467">
        <v>45.5</v>
      </c>
      <c r="X467">
        <v>48.5</v>
      </c>
      <c r="Y467">
        <v>7.9</v>
      </c>
      <c r="Z467">
        <v>7.3</v>
      </c>
      <c r="AA467">
        <v>0.49</v>
      </c>
      <c r="AB467">
        <v>18</v>
      </c>
      <c r="AC467">
        <v>23.8</v>
      </c>
      <c r="AD467">
        <v>0.214</v>
      </c>
    </row>
    <row r="468" spans="1:30" x14ac:dyDescent="0.25">
      <c r="A468">
        <v>349</v>
      </c>
      <c r="B468" t="s">
        <v>469</v>
      </c>
      <c r="C468">
        <v>35</v>
      </c>
      <c r="D468">
        <v>21</v>
      </c>
      <c r="E468">
        <v>14</v>
      </c>
      <c r="F468">
        <v>0.6</v>
      </c>
      <c r="G468">
        <v>3.45</v>
      </c>
      <c r="H468">
        <v>-0.74</v>
      </c>
      <c r="I468">
        <v>13</v>
      </c>
      <c r="J468">
        <v>5</v>
      </c>
      <c r="K468">
        <v>15</v>
      </c>
      <c r="L468">
        <v>2</v>
      </c>
      <c r="M468">
        <v>5</v>
      </c>
      <c r="N468">
        <v>8</v>
      </c>
      <c r="O468">
        <v>2561</v>
      </c>
      <c r="P468">
        <v>2365</v>
      </c>
      <c r="R468">
        <v>67.5</v>
      </c>
      <c r="S468">
        <v>99.8</v>
      </c>
      <c r="T468">
        <v>0.28000000000000003</v>
      </c>
      <c r="U468">
        <v>0.38100000000000001</v>
      </c>
      <c r="V468">
        <v>0.54800000000000004</v>
      </c>
      <c r="W468">
        <v>47.7</v>
      </c>
      <c r="X468">
        <v>44.5</v>
      </c>
      <c r="Y468">
        <v>8</v>
      </c>
      <c r="Z468">
        <v>10.3</v>
      </c>
      <c r="AA468">
        <v>0.52300000000000002</v>
      </c>
      <c r="AB468">
        <v>18.3</v>
      </c>
      <c r="AC468">
        <v>25</v>
      </c>
      <c r="AD468">
        <v>0.19500000000000001</v>
      </c>
    </row>
    <row r="469" spans="1:30" x14ac:dyDescent="0.25">
      <c r="A469">
        <v>350</v>
      </c>
      <c r="B469" t="s">
        <v>470</v>
      </c>
      <c r="C469">
        <v>32</v>
      </c>
      <c r="D469">
        <v>8</v>
      </c>
      <c r="E469">
        <v>24</v>
      </c>
      <c r="F469">
        <v>0.25</v>
      </c>
      <c r="G469">
        <v>-9.73</v>
      </c>
      <c r="H469">
        <v>0.21</v>
      </c>
      <c r="I469">
        <v>4</v>
      </c>
      <c r="J469">
        <v>14</v>
      </c>
      <c r="K469">
        <v>6</v>
      </c>
      <c r="L469">
        <v>10</v>
      </c>
      <c r="M469">
        <v>1</v>
      </c>
      <c r="N469">
        <v>11</v>
      </c>
      <c r="O469">
        <v>2105</v>
      </c>
      <c r="P469">
        <v>2411</v>
      </c>
      <c r="R469">
        <v>70.2</v>
      </c>
      <c r="S469">
        <v>106.9</v>
      </c>
      <c r="T469">
        <v>0.34499999999999997</v>
      </c>
      <c r="U469">
        <v>0.40699999999999997</v>
      </c>
      <c r="V469">
        <v>0.55100000000000005</v>
      </c>
      <c r="W469">
        <v>55.3</v>
      </c>
      <c r="X469">
        <v>56.5</v>
      </c>
      <c r="Y469">
        <v>9.6999999999999993</v>
      </c>
      <c r="Z469">
        <v>9.4</v>
      </c>
      <c r="AA469">
        <v>0.51400000000000001</v>
      </c>
      <c r="AB469">
        <v>15.1</v>
      </c>
      <c r="AC469">
        <v>28</v>
      </c>
      <c r="AD469">
        <v>0.254</v>
      </c>
    </row>
    <row r="470" spans="1:30" x14ac:dyDescent="0.25">
      <c r="A470">
        <v>351</v>
      </c>
      <c r="B470" t="s">
        <v>471</v>
      </c>
      <c r="C470">
        <v>35</v>
      </c>
      <c r="D470">
        <v>19</v>
      </c>
      <c r="E470">
        <v>16</v>
      </c>
      <c r="F470">
        <v>0.54300000000000004</v>
      </c>
      <c r="G470">
        <v>9.67</v>
      </c>
      <c r="H470">
        <v>8.1199999999999992</v>
      </c>
      <c r="I470">
        <v>9</v>
      </c>
      <c r="J470">
        <v>9</v>
      </c>
      <c r="K470">
        <v>13</v>
      </c>
      <c r="L470">
        <v>5</v>
      </c>
      <c r="M470">
        <v>4</v>
      </c>
      <c r="N470">
        <v>8</v>
      </c>
      <c r="O470">
        <v>2526</v>
      </c>
      <c r="P470">
        <v>2472</v>
      </c>
      <c r="R470">
        <v>66.5</v>
      </c>
      <c r="S470">
        <v>104.7</v>
      </c>
      <c r="T470">
        <v>0.249</v>
      </c>
      <c r="U470">
        <v>0.42199999999999999</v>
      </c>
      <c r="V470">
        <v>0.53100000000000003</v>
      </c>
      <c r="W470">
        <v>46.6</v>
      </c>
      <c r="X470">
        <v>55.6</v>
      </c>
      <c r="Y470">
        <v>10.199999999999999</v>
      </c>
      <c r="Z470">
        <v>8.9</v>
      </c>
      <c r="AA470">
        <v>0.50700000000000001</v>
      </c>
      <c r="AB470">
        <v>13.7</v>
      </c>
      <c r="AC470">
        <v>27.2</v>
      </c>
      <c r="AD470">
        <v>0.17399999999999999</v>
      </c>
    </row>
    <row r="471" spans="1:30" x14ac:dyDescent="0.25">
      <c r="A471">
        <v>352</v>
      </c>
      <c r="B471" t="s">
        <v>695</v>
      </c>
      <c r="C471">
        <v>30</v>
      </c>
      <c r="D471">
        <v>22</v>
      </c>
      <c r="E471">
        <v>8</v>
      </c>
      <c r="F471">
        <v>0.73299999999999998</v>
      </c>
      <c r="G471">
        <v>5.55</v>
      </c>
      <c r="H471">
        <v>-1.21</v>
      </c>
      <c r="I471">
        <v>10</v>
      </c>
      <c r="J471">
        <v>4</v>
      </c>
      <c r="K471">
        <v>11</v>
      </c>
      <c r="L471">
        <v>2</v>
      </c>
      <c r="M471">
        <v>8</v>
      </c>
      <c r="N471">
        <v>5</v>
      </c>
      <c r="O471">
        <v>2427</v>
      </c>
      <c r="P471">
        <v>2202</v>
      </c>
      <c r="R471">
        <v>72.900000000000006</v>
      </c>
      <c r="S471">
        <v>99.5</v>
      </c>
      <c r="T471">
        <v>0.30499999999999999</v>
      </c>
      <c r="U471">
        <v>0.38</v>
      </c>
      <c r="V471">
        <v>0.50900000000000001</v>
      </c>
      <c r="W471">
        <v>47.1</v>
      </c>
      <c r="X471">
        <v>48.9</v>
      </c>
      <c r="Y471">
        <v>9.5</v>
      </c>
      <c r="Z471">
        <v>7.9</v>
      </c>
      <c r="AA471">
        <v>0.47099999999999997</v>
      </c>
      <c r="AB471">
        <v>13.5</v>
      </c>
      <c r="AC471">
        <v>24.1</v>
      </c>
      <c r="AD471">
        <v>0.223</v>
      </c>
    </row>
    <row r="472" spans="1:30" x14ac:dyDescent="0.25">
      <c r="A472">
        <v>353</v>
      </c>
      <c r="B472" t="s">
        <v>473</v>
      </c>
      <c r="C472">
        <v>32</v>
      </c>
      <c r="D472">
        <v>12</v>
      </c>
      <c r="E472">
        <v>20</v>
      </c>
      <c r="F472">
        <v>0.375</v>
      </c>
      <c r="G472">
        <v>-7.64</v>
      </c>
      <c r="H472">
        <v>-1.91</v>
      </c>
      <c r="I472">
        <v>8</v>
      </c>
      <c r="J472">
        <v>10</v>
      </c>
      <c r="K472">
        <v>6</v>
      </c>
      <c r="L472">
        <v>7</v>
      </c>
      <c r="M472">
        <v>5</v>
      </c>
      <c r="N472">
        <v>11</v>
      </c>
      <c r="O472">
        <v>2415</v>
      </c>
      <c r="P472">
        <v>2526</v>
      </c>
      <c r="R472">
        <v>70.599999999999994</v>
      </c>
      <c r="S472">
        <v>109.6</v>
      </c>
      <c r="T472">
        <v>0.37</v>
      </c>
      <c r="U472">
        <v>0.38600000000000001</v>
      </c>
      <c r="V472">
        <v>0.56599999999999995</v>
      </c>
      <c r="W472">
        <v>48.5</v>
      </c>
      <c r="X472">
        <v>51.3</v>
      </c>
      <c r="Y472">
        <v>8.1999999999999993</v>
      </c>
      <c r="Z472">
        <v>9.1999999999999993</v>
      </c>
      <c r="AA472">
        <v>0.53</v>
      </c>
      <c r="AB472">
        <v>14.9</v>
      </c>
      <c r="AC472">
        <v>28.5</v>
      </c>
      <c r="AD472">
        <v>0.27200000000000002</v>
      </c>
    </row>
    <row r="474" spans="1:30" x14ac:dyDescent="0.25">
      <c r="A474" t="s">
        <v>100</v>
      </c>
    </row>
    <row r="476" spans="1:30" x14ac:dyDescent="0.25">
      <c r="A476" t="s">
        <v>92</v>
      </c>
    </row>
    <row r="478" spans="1:30" x14ac:dyDescent="0.25">
      <c r="A478" t="s">
        <v>101</v>
      </c>
    </row>
    <row r="479" spans="1:30" x14ac:dyDescent="0.25">
      <c r="A479" t="s">
        <v>102</v>
      </c>
    </row>
    <row r="480" spans="1:30" x14ac:dyDescent="0.25">
      <c r="A480" t="s">
        <v>94</v>
      </c>
    </row>
    <row r="481" spans="1:1" x14ac:dyDescent="0.25">
      <c r="A481" t="s">
        <v>29</v>
      </c>
    </row>
    <row r="482" spans="1:1" x14ac:dyDescent="0.25">
      <c r="A482" t="s">
        <v>54</v>
      </c>
    </row>
    <row r="483" spans="1:1" x14ac:dyDescent="0.25">
      <c r="A483" t="s">
        <v>53</v>
      </c>
    </row>
    <row r="484" spans="1:1" x14ac:dyDescent="0.25">
      <c r="A484" t="s">
        <v>95</v>
      </c>
    </row>
    <row r="485" spans="1:1" x14ac:dyDescent="0.25">
      <c r="A485" t="s">
        <v>71</v>
      </c>
    </row>
    <row r="486" spans="1:1" x14ac:dyDescent="0.25">
      <c r="A486" t="s">
        <v>97</v>
      </c>
    </row>
    <row r="487" spans="1:1" x14ac:dyDescent="0.25">
      <c r="A487" t="s">
        <v>98</v>
      </c>
    </row>
    <row r="488" spans="1:1" x14ac:dyDescent="0.25">
      <c r="A488" t="s">
        <v>99</v>
      </c>
    </row>
    <row r="489" spans="1:1" x14ac:dyDescent="0.25">
      <c r="A489" t="s">
        <v>33</v>
      </c>
    </row>
    <row r="490" spans="1:1" x14ac:dyDescent="0.25">
      <c r="A490" t="s">
        <v>602</v>
      </c>
    </row>
    <row r="491" spans="1:1" x14ac:dyDescent="0.25">
      <c r="A491" t="s">
        <v>22</v>
      </c>
    </row>
    <row r="492" spans="1:1" x14ac:dyDescent="0.25">
      <c r="A492" t="s">
        <v>23</v>
      </c>
    </row>
    <row r="493" spans="1:1" x14ac:dyDescent="0.25">
      <c r="A493" t="s">
        <v>24</v>
      </c>
    </row>
    <row r="494" spans="1:1" x14ac:dyDescent="0.25">
      <c r="A494" t="s">
        <v>25</v>
      </c>
    </row>
    <row r="495" spans="1:1" x14ac:dyDescent="0.25">
      <c r="A495" t="s">
        <v>576</v>
      </c>
    </row>
    <row r="497" spans="1:1" x14ac:dyDescent="0.25">
      <c r="A497" t="s">
        <v>34</v>
      </c>
    </row>
    <row r="498" spans="1:1" x14ac:dyDescent="0.25">
      <c r="A498" t="s">
        <v>35</v>
      </c>
    </row>
    <row r="499" spans="1:1" x14ac:dyDescent="0.25">
      <c r="A499" t="s">
        <v>27</v>
      </c>
    </row>
    <row r="500" spans="1:1" x14ac:dyDescent="0.25">
      <c r="A500" t="s">
        <v>474</v>
      </c>
    </row>
    <row r="501" spans="1:1" x14ac:dyDescent="0.25">
      <c r="A501" t="s">
        <v>86</v>
      </c>
    </row>
    <row r="502" spans="1:1" x14ac:dyDescent="0.25">
      <c r="A502" t="s">
        <v>475</v>
      </c>
    </row>
    <row r="503" spans="1:1" x14ac:dyDescent="0.25">
      <c r="A503" t="s">
        <v>28</v>
      </c>
    </row>
    <row r="504" spans="1:1" x14ac:dyDescent="0.25">
      <c r="A504" t="s">
        <v>476</v>
      </c>
    </row>
    <row r="505" spans="1:1" x14ac:dyDescent="0.25">
      <c r="A505" t="s">
        <v>477</v>
      </c>
    </row>
    <row r="506" spans="1:1" x14ac:dyDescent="0.25">
      <c r="A506" t="s">
        <v>478</v>
      </c>
    </row>
    <row r="507" spans="1:1" x14ac:dyDescent="0.25">
      <c r="A507" t="s">
        <v>479</v>
      </c>
    </row>
    <row r="508" spans="1:1" x14ac:dyDescent="0.25">
      <c r="A508" t="s">
        <v>480</v>
      </c>
    </row>
    <row r="509" spans="1:1" x14ac:dyDescent="0.25">
      <c r="A509" t="s">
        <v>99</v>
      </c>
    </row>
    <row r="510" spans="1:1" x14ac:dyDescent="0.25">
      <c r="A510" t="s">
        <v>481</v>
      </c>
    </row>
    <row r="511" spans="1:1" x14ac:dyDescent="0.25">
      <c r="A511" t="s">
        <v>30</v>
      </c>
    </row>
    <row r="512" spans="1:1" x14ac:dyDescent="0.25">
      <c r="A512" t="s">
        <v>482</v>
      </c>
    </row>
    <row r="513" spans="1:1" x14ac:dyDescent="0.25">
      <c r="A513" t="s">
        <v>483</v>
      </c>
    </row>
    <row r="514" spans="1:1" x14ac:dyDescent="0.25">
      <c r="A514" t="s">
        <v>484</v>
      </c>
    </row>
    <row r="515" spans="1:1" x14ac:dyDescent="0.25">
      <c r="A515" t="s">
        <v>54</v>
      </c>
    </row>
    <row r="516" spans="1:1" x14ac:dyDescent="0.25">
      <c r="A516" t="s">
        <v>485</v>
      </c>
    </row>
    <row r="517" spans="1:1" x14ac:dyDescent="0.25">
      <c r="A517" t="s">
        <v>486</v>
      </c>
    </row>
    <row r="518" spans="1:1" x14ac:dyDescent="0.25">
      <c r="A518" t="s">
        <v>487</v>
      </c>
    </row>
    <row r="519" spans="1:1" x14ac:dyDescent="0.25">
      <c r="A519" t="s">
        <v>36</v>
      </c>
    </row>
    <row r="520" spans="1:1" x14ac:dyDescent="0.25">
      <c r="A520" t="s">
        <v>488</v>
      </c>
    </row>
    <row r="521" spans="1:1" x14ac:dyDescent="0.25">
      <c r="A521" t="s">
        <v>37</v>
      </c>
    </row>
    <row r="522" spans="1:1" x14ac:dyDescent="0.25">
      <c r="A522" t="s">
        <v>489</v>
      </c>
    </row>
    <row r="523" spans="1:1" x14ac:dyDescent="0.25">
      <c r="A523" t="s">
        <v>490</v>
      </c>
    </row>
    <row r="525" spans="1:1" x14ac:dyDescent="0.25">
      <c r="A525" t="s">
        <v>38</v>
      </c>
    </row>
    <row r="527" spans="1:1" x14ac:dyDescent="0.25">
      <c r="A527" t="s">
        <v>39</v>
      </c>
    </row>
    <row r="529" spans="1:1" x14ac:dyDescent="0.25">
      <c r="A529" t="s">
        <v>701</v>
      </c>
    </row>
    <row r="531" spans="1:1" x14ac:dyDescent="0.25">
      <c r="A531" t="s">
        <v>40</v>
      </c>
    </row>
    <row r="533" spans="1:1" x14ac:dyDescent="0.25">
      <c r="A533" t="s">
        <v>41</v>
      </c>
    </row>
    <row r="535" spans="1:1" x14ac:dyDescent="0.25">
      <c r="A535" t="s">
        <v>42</v>
      </c>
    </row>
    <row r="536" spans="1:1" x14ac:dyDescent="0.25">
      <c r="A536" t="s">
        <v>43</v>
      </c>
    </row>
    <row r="537" spans="1:1" x14ac:dyDescent="0.25">
      <c r="A537" t="s">
        <v>44</v>
      </c>
    </row>
    <row r="538" spans="1:1" x14ac:dyDescent="0.25">
      <c r="A538" t="s">
        <v>45</v>
      </c>
    </row>
    <row r="539" spans="1:1" x14ac:dyDescent="0.25">
      <c r="A539" t="s">
        <v>46</v>
      </c>
    </row>
    <row r="540" spans="1:1" x14ac:dyDescent="0.25">
      <c r="A540" t="s">
        <v>47</v>
      </c>
    </row>
    <row r="542" spans="1:1" x14ac:dyDescent="0.25">
      <c r="A542" t="s">
        <v>48</v>
      </c>
    </row>
    <row r="544" spans="1:1" x14ac:dyDescent="0.25">
      <c r="A544" t="s">
        <v>49</v>
      </c>
    </row>
    <row r="546" spans="1:1" x14ac:dyDescent="0.25">
      <c r="A546" t="s">
        <v>491</v>
      </c>
    </row>
    <row r="548" spans="1:1" x14ac:dyDescent="0.25">
      <c r="A548" t="s">
        <v>69</v>
      </c>
    </row>
    <row r="550" spans="1:1" x14ac:dyDescent="0.25">
      <c r="A550" t="s">
        <v>12</v>
      </c>
    </row>
    <row r="551" spans="1:1" x14ac:dyDescent="0.25">
      <c r="A551" t="s">
        <v>13</v>
      </c>
    </row>
    <row r="552" spans="1:1" x14ac:dyDescent="0.25">
      <c r="A552" t="s">
        <v>14</v>
      </c>
    </row>
    <row r="553" spans="1:1" x14ac:dyDescent="0.25">
      <c r="A553" t="s">
        <v>15</v>
      </c>
    </row>
    <row r="554" spans="1:1" x14ac:dyDescent="0.25">
      <c r="A554" t="s">
        <v>16</v>
      </c>
    </row>
    <row r="555" spans="1:1" x14ac:dyDescent="0.25">
      <c r="A555" t="s">
        <v>17</v>
      </c>
    </row>
    <row r="556" spans="1:1" x14ac:dyDescent="0.25">
      <c r="A556" t="s">
        <v>18</v>
      </c>
    </row>
    <row r="557" spans="1:1" x14ac:dyDescent="0.25">
      <c r="A557" t="s">
        <v>19</v>
      </c>
    </row>
    <row r="558" spans="1:1" x14ac:dyDescent="0.25">
      <c r="A558" t="s">
        <v>20</v>
      </c>
    </row>
    <row r="559" spans="1:1" x14ac:dyDescent="0.25">
      <c r="A559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7"/>
  <sheetViews>
    <sheetView topLeftCell="A75" workbookViewId="0">
      <selection activeCell="M75" sqref="M75"/>
    </sheetView>
  </sheetViews>
  <sheetFormatPr defaultRowHeight="15" x14ac:dyDescent="0.25"/>
  <cols>
    <col min="1" max="1" width="16.5703125" customWidth="1"/>
    <col min="2" max="2" width="26" bestFit="1" customWidth="1"/>
    <col min="3" max="3" width="11.5703125" customWidth="1"/>
    <col min="4" max="4" width="4.42578125" customWidth="1"/>
    <col min="5" max="6" width="3" customWidth="1"/>
    <col min="7" max="8" width="5" customWidth="1"/>
    <col min="9" max="9" width="6.7109375" customWidth="1"/>
    <col min="10" max="10" width="6" customWidth="1"/>
    <col min="11" max="11" width="6.7109375" customWidth="1"/>
    <col min="12" max="12" width="6.28515625" customWidth="1"/>
    <col min="13" max="15" width="6.7109375" customWidth="1"/>
    <col min="16" max="16" width="9" customWidth="1"/>
    <col min="17" max="17" width="7" customWidth="1"/>
    <col min="18" max="18" width="6.7109375" customWidth="1"/>
    <col min="19" max="19" width="6.140625" customWidth="1"/>
    <col min="20" max="20" width="5" customWidth="1"/>
    <col min="21" max="21" width="5.28515625" customWidth="1"/>
    <col min="22" max="22" width="5.140625" customWidth="1"/>
    <col min="23" max="23" width="4.7109375" customWidth="1"/>
    <col min="24" max="24" width="6.7109375" customWidth="1"/>
    <col min="25" max="25" width="4.28515625" customWidth="1"/>
    <col min="26" max="26" width="6.42578125" customWidth="1"/>
    <col min="27" max="27" width="6.28515625" customWidth="1"/>
    <col min="28" max="28" width="5.7109375" customWidth="1"/>
    <col min="29" max="29" width="6" customWidth="1"/>
    <col min="30" max="30" width="17.570312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602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85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86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52</v>
      </c>
    </row>
    <row r="23" spans="1:1" x14ac:dyDescent="0.25">
      <c r="A23" t="s">
        <v>87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558</v>
      </c>
    </row>
    <row r="28" spans="1:1" x14ac:dyDescent="0.25">
      <c r="A28" t="s">
        <v>602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497</v>
      </c>
    </row>
    <row r="34" spans="1:1" x14ac:dyDescent="0.25">
      <c r="A34" t="s">
        <v>89</v>
      </c>
    </row>
    <row r="36" spans="1:1" x14ac:dyDescent="0.25">
      <c r="A36" t="s">
        <v>623</v>
      </c>
    </row>
    <row r="37" spans="1:1" x14ac:dyDescent="0.25">
      <c r="A37" t="s">
        <v>90</v>
      </c>
    </row>
    <row r="38" spans="1:1" x14ac:dyDescent="0.25">
      <c r="A38" t="s">
        <v>624</v>
      </c>
    </row>
    <row r="39" spans="1:1" x14ac:dyDescent="0.25">
      <c r="A39" t="s">
        <v>91</v>
      </c>
    </row>
    <row r="40" spans="1:1" x14ac:dyDescent="0.25">
      <c r="A40" t="s">
        <v>33</v>
      </c>
    </row>
    <row r="41" spans="1:1" x14ac:dyDescent="0.25">
      <c r="A41" t="s">
        <v>92</v>
      </c>
    </row>
    <row r="42" spans="1:1" x14ac:dyDescent="0.25">
      <c r="A42" t="s">
        <v>93</v>
      </c>
    </row>
    <row r="43" spans="1:1" x14ac:dyDescent="0.25">
      <c r="A43" t="s">
        <v>94</v>
      </c>
    </row>
    <row r="44" spans="1:1" x14ac:dyDescent="0.25">
      <c r="A44" t="s">
        <v>29</v>
      </c>
    </row>
    <row r="45" spans="1:1" x14ac:dyDescent="0.25">
      <c r="A45" t="s">
        <v>54</v>
      </c>
    </row>
    <row r="46" spans="1:1" x14ac:dyDescent="0.25">
      <c r="A46" t="s">
        <v>53</v>
      </c>
    </row>
    <row r="47" spans="1:1" x14ac:dyDescent="0.25">
      <c r="A47" t="s">
        <v>95</v>
      </c>
    </row>
    <row r="48" spans="1:1" x14ac:dyDescent="0.25">
      <c r="A48" t="s">
        <v>71</v>
      </c>
    </row>
    <row r="49" spans="1:1" x14ac:dyDescent="0.25">
      <c r="A49" t="s">
        <v>96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100</v>
      </c>
    </row>
    <row r="56" spans="1:1" x14ac:dyDescent="0.25">
      <c r="A56" t="s">
        <v>101</v>
      </c>
    </row>
    <row r="59" spans="1:1" x14ac:dyDescent="0.25">
      <c r="A59" t="s">
        <v>102</v>
      </c>
    </row>
    <row r="60" spans="1:1" x14ac:dyDescent="0.25">
      <c r="A60" t="s">
        <v>94</v>
      </c>
    </row>
    <row r="61" spans="1:1" x14ac:dyDescent="0.25">
      <c r="A61" t="s">
        <v>29</v>
      </c>
    </row>
    <row r="62" spans="1:1" x14ac:dyDescent="0.25">
      <c r="A62" t="s">
        <v>54</v>
      </c>
    </row>
    <row r="63" spans="1:1" x14ac:dyDescent="0.25">
      <c r="A63" t="s">
        <v>53</v>
      </c>
    </row>
    <row r="64" spans="1:1" x14ac:dyDescent="0.25">
      <c r="A64" t="s">
        <v>95</v>
      </c>
    </row>
    <row r="65" spans="1:1" x14ac:dyDescent="0.25">
      <c r="A65" t="s">
        <v>71</v>
      </c>
    </row>
    <row r="66" spans="1:1" x14ac:dyDescent="0.25">
      <c r="A66" t="s">
        <v>97</v>
      </c>
    </row>
    <row r="67" spans="1:1" x14ac:dyDescent="0.25">
      <c r="A67" t="s">
        <v>98</v>
      </c>
    </row>
    <row r="68" spans="1:1" x14ac:dyDescent="0.25">
      <c r="A68" t="s">
        <v>99</v>
      </c>
    </row>
    <row r="70" spans="1:1" x14ac:dyDescent="0.25">
      <c r="A70" t="s">
        <v>625</v>
      </c>
    </row>
    <row r="72" spans="1:1" x14ac:dyDescent="0.25">
      <c r="A72" t="s">
        <v>626</v>
      </c>
    </row>
    <row r="74" spans="1:1" x14ac:dyDescent="0.25">
      <c r="A74" t="s">
        <v>627</v>
      </c>
    </row>
    <row r="76" spans="1:1" x14ac:dyDescent="0.25">
      <c r="A76" t="s">
        <v>498</v>
      </c>
    </row>
    <row r="77" spans="1:1" x14ac:dyDescent="0.25">
      <c r="A77" t="s">
        <v>499</v>
      </c>
    </row>
    <row r="78" spans="1:1" x14ac:dyDescent="0.25">
      <c r="A78" t="s">
        <v>500</v>
      </c>
    </row>
    <row r="80" spans="1:1" x14ac:dyDescent="0.25">
      <c r="A80" t="s">
        <v>501</v>
      </c>
    </row>
    <row r="81" spans="1:18" x14ac:dyDescent="0.25">
      <c r="A81" t="s">
        <v>502</v>
      </c>
    </row>
    <row r="82" spans="1:18" x14ac:dyDescent="0.25">
      <c r="M82" t="s">
        <v>70</v>
      </c>
      <c r="P82" t="s">
        <v>503</v>
      </c>
    </row>
    <row r="83" spans="1:18" x14ac:dyDescent="0.25">
      <c r="A83" t="s">
        <v>55</v>
      </c>
      <c r="B83" t="s">
        <v>113</v>
      </c>
      <c r="C83" t="s">
        <v>504</v>
      </c>
      <c r="E83" t="s">
        <v>1</v>
      </c>
      <c r="F83" t="s">
        <v>0</v>
      </c>
      <c r="G83" t="s">
        <v>505</v>
      </c>
      <c r="H83" t="s">
        <v>506</v>
      </c>
      <c r="I83" t="s">
        <v>507</v>
      </c>
      <c r="K83" t="s">
        <v>115</v>
      </c>
      <c r="M83" t="s">
        <v>508</v>
      </c>
      <c r="N83" t="s">
        <v>509</v>
      </c>
      <c r="O83" t="s">
        <v>70</v>
      </c>
      <c r="P83" t="s">
        <v>66</v>
      </c>
      <c r="Q83" t="s">
        <v>510</v>
      </c>
      <c r="R83" t="s">
        <v>511</v>
      </c>
    </row>
    <row r="84" spans="1:18" x14ac:dyDescent="0.25">
      <c r="A84">
        <v>1</v>
      </c>
      <c r="B84" t="s">
        <v>240</v>
      </c>
      <c r="C84" t="s">
        <v>513</v>
      </c>
      <c r="E84">
        <v>33</v>
      </c>
      <c r="F84">
        <v>4</v>
      </c>
      <c r="G84">
        <v>87.6</v>
      </c>
      <c r="H84">
        <v>64.900000000000006</v>
      </c>
      <c r="I84">
        <v>22.78</v>
      </c>
      <c r="K84">
        <v>5.0199999999999996</v>
      </c>
      <c r="M84">
        <v>18.59</v>
      </c>
      <c r="N84">
        <v>9.2100000000000009</v>
      </c>
      <c r="O84">
        <v>27.8</v>
      </c>
      <c r="P84">
        <v>125.16</v>
      </c>
      <c r="Q84">
        <v>86.24</v>
      </c>
      <c r="R84">
        <v>38.92</v>
      </c>
    </row>
    <row r="85" spans="1:18" x14ac:dyDescent="0.25">
      <c r="A85">
        <v>2</v>
      </c>
      <c r="B85" t="s">
        <v>211</v>
      </c>
      <c r="C85" t="s">
        <v>512</v>
      </c>
      <c r="E85">
        <v>32</v>
      </c>
      <c r="F85">
        <v>6</v>
      </c>
      <c r="G85">
        <v>82.7</v>
      </c>
      <c r="H85">
        <v>67.8</v>
      </c>
      <c r="I85">
        <v>14.92</v>
      </c>
      <c r="K85">
        <v>12</v>
      </c>
      <c r="M85">
        <v>17.510000000000002</v>
      </c>
      <c r="N85">
        <v>9.4</v>
      </c>
      <c r="O85">
        <v>26.92</v>
      </c>
      <c r="P85">
        <v>121.6</v>
      </c>
      <c r="Q85">
        <v>84.2</v>
      </c>
      <c r="R85">
        <v>37.4</v>
      </c>
    </row>
    <row r="86" spans="1:18" x14ac:dyDescent="0.25">
      <c r="A86">
        <v>3</v>
      </c>
      <c r="B86" t="s">
        <v>454</v>
      </c>
      <c r="C86" t="s">
        <v>512</v>
      </c>
      <c r="E86">
        <v>33</v>
      </c>
      <c r="F86">
        <v>3</v>
      </c>
      <c r="G86">
        <v>71.3</v>
      </c>
      <c r="H86">
        <v>55.4</v>
      </c>
      <c r="I86">
        <v>15.92</v>
      </c>
      <c r="K86">
        <v>9.5</v>
      </c>
      <c r="M86">
        <v>4.54</v>
      </c>
      <c r="N86">
        <v>20.88</v>
      </c>
      <c r="O86">
        <v>25.42</v>
      </c>
      <c r="P86">
        <v>124.3</v>
      </c>
      <c r="Q86">
        <v>84.64</v>
      </c>
      <c r="R86">
        <v>39.659999999999997</v>
      </c>
    </row>
    <row r="87" spans="1:18" x14ac:dyDescent="0.25">
      <c r="A87">
        <v>4</v>
      </c>
      <c r="B87" t="s">
        <v>305</v>
      </c>
      <c r="C87" t="s">
        <v>514</v>
      </c>
      <c r="E87">
        <v>32</v>
      </c>
      <c r="F87">
        <v>6</v>
      </c>
      <c r="G87">
        <v>78.3</v>
      </c>
      <c r="H87">
        <v>65.099999999999994</v>
      </c>
      <c r="I87">
        <v>13.18</v>
      </c>
      <c r="K87">
        <v>12.13</v>
      </c>
      <c r="M87">
        <v>13.4</v>
      </c>
      <c r="N87">
        <v>11.91</v>
      </c>
      <c r="O87">
        <v>25.31</v>
      </c>
      <c r="P87">
        <v>123</v>
      </c>
      <c r="Q87">
        <v>86.04</v>
      </c>
      <c r="R87">
        <v>36.97</v>
      </c>
    </row>
    <row r="88" spans="1:18" x14ac:dyDescent="0.25">
      <c r="A88">
        <v>5</v>
      </c>
      <c r="B88" t="s">
        <v>340</v>
      </c>
      <c r="C88" t="s">
        <v>512</v>
      </c>
      <c r="E88">
        <v>29</v>
      </c>
      <c r="F88">
        <v>7</v>
      </c>
      <c r="G88">
        <v>85.8</v>
      </c>
      <c r="H88">
        <v>73.2</v>
      </c>
      <c r="I88">
        <v>12.58</v>
      </c>
      <c r="K88">
        <v>11.36</v>
      </c>
      <c r="M88">
        <v>19.809999999999999</v>
      </c>
      <c r="N88">
        <v>4.1399999999999997</v>
      </c>
      <c r="O88">
        <v>23.94</v>
      </c>
      <c r="P88">
        <v>120.59</v>
      </c>
      <c r="Q88">
        <v>88.19</v>
      </c>
      <c r="R88">
        <v>32.409999999999997</v>
      </c>
    </row>
    <row r="89" spans="1:18" x14ac:dyDescent="0.25">
      <c r="A89">
        <v>6</v>
      </c>
      <c r="B89" t="s">
        <v>437</v>
      </c>
      <c r="C89" t="s">
        <v>516</v>
      </c>
      <c r="E89">
        <v>30</v>
      </c>
      <c r="F89">
        <v>6</v>
      </c>
      <c r="G89">
        <v>73</v>
      </c>
      <c r="H89">
        <v>59</v>
      </c>
      <c r="I89">
        <v>13.94</v>
      </c>
      <c r="K89">
        <v>8.64</v>
      </c>
      <c r="M89">
        <v>5.48</v>
      </c>
      <c r="N89">
        <v>17.100000000000001</v>
      </c>
      <c r="O89">
        <v>22.58</v>
      </c>
      <c r="P89">
        <v>114.87</v>
      </c>
      <c r="Q89">
        <v>81.19</v>
      </c>
      <c r="R89">
        <v>33.69</v>
      </c>
    </row>
    <row r="90" spans="1:18" x14ac:dyDescent="0.25">
      <c r="A90">
        <v>7</v>
      </c>
      <c r="B90" t="s">
        <v>306</v>
      </c>
      <c r="C90" t="s">
        <v>514</v>
      </c>
      <c r="E90">
        <v>30</v>
      </c>
      <c r="F90">
        <v>7</v>
      </c>
      <c r="G90">
        <v>69.599999999999994</v>
      </c>
      <c r="H90">
        <v>58.3</v>
      </c>
      <c r="I90">
        <v>11.27</v>
      </c>
      <c r="K90">
        <v>10.63</v>
      </c>
      <c r="M90">
        <v>4.26</v>
      </c>
      <c r="N90">
        <v>17.64</v>
      </c>
      <c r="O90">
        <v>21.9</v>
      </c>
      <c r="P90">
        <v>115.43</v>
      </c>
      <c r="Q90">
        <v>82.51</v>
      </c>
      <c r="R90">
        <v>32.93</v>
      </c>
    </row>
    <row r="91" spans="1:18" x14ac:dyDescent="0.25">
      <c r="A91">
        <v>8</v>
      </c>
      <c r="B91" t="s">
        <v>427</v>
      </c>
      <c r="C91" t="s">
        <v>515</v>
      </c>
      <c r="E91">
        <v>31</v>
      </c>
      <c r="F91">
        <v>6</v>
      </c>
      <c r="G91">
        <v>82</v>
      </c>
      <c r="H91">
        <v>69.7</v>
      </c>
      <c r="I91">
        <v>12.3</v>
      </c>
      <c r="K91">
        <v>10.16</v>
      </c>
      <c r="M91">
        <v>14.69</v>
      </c>
      <c r="N91">
        <v>6.86</v>
      </c>
      <c r="O91">
        <v>21.55</v>
      </c>
      <c r="P91">
        <v>123.13</v>
      </c>
      <c r="Q91">
        <v>92.17</v>
      </c>
      <c r="R91">
        <v>30.96</v>
      </c>
    </row>
    <row r="92" spans="1:18" x14ac:dyDescent="0.25">
      <c r="A92">
        <v>9</v>
      </c>
      <c r="B92" t="s">
        <v>372</v>
      </c>
      <c r="C92" t="s">
        <v>514</v>
      </c>
      <c r="E92">
        <v>26</v>
      </c>
      <c r="F92">
        <v>10</v>
      </c>
      <c r="G92">
        <v>76.7</v>
      </c>
      <c r="H92">
        <v>67.3</v>
      </c>
      <c r="I92">
        <v>9.42</v>
      </c>
      <c r="K92">
        <v>12.04</v>
      </c>
      <c r="M92">
        <v>12.3</v>
      </c>
      <c r="N92">
        <v>9.15</v>
      </c>
      <c r="O92">
        <v>21.45</v>
      </c>
      <c r="P92">
        <v>123.65</v>
      </c>
      <c r="Q92">
        <v>91.7</v>
      </c>
      <c r="R92">
        <v>31.95</v>
      </c>
    </row>
    <row r="93" spans="1:18" x14ac:dyDescent="0.25">
      <c r="A93">
        <v>10</v>
      </c>
      <c r="B93" t="s">
        <v>273</v>
      </c>
      <c r="C93" t="s">
        <v>515</v>
      </c>
      <c r="E93">
        <v>30</v>
      </c>
      <c r="F93">
        <v>7</v>
      </c>
      <c r="G93">
        <v>75.8</v>
      </c>
      <c r="H93">
        <v>64.7</v>
      </c>
      <c r="I93">
        <v>11.14</v>
      </c>
      <c r="K93">
        <v>10.29</v>
      </c>
      <c r="M93">
        <v>8.31</v>
      </c>
      <c r="N93">
        <v>13.12</v>
      </c>
      <c r="O93">
        <v>21.43</v>
      </c>
      <c r="P93">
        <v>119.35</v>
      </c>
      <c r="Q93">
        <v>87.34</v>
      </c>
      <c r="R93">
        <v>32.01</v>
      </c>
    </row>
    <row r="94" spans="1:18" x14ac:dyDescent="0.25">
      <c r="A94">
        <v>11</v>
      </c>
      <c r="B94" t="s">
        <v>151</v>
      </c>
      <c r="C94" t="s">
        <v>515</v>
      </c>
      <c r="E94">
        <v>30</v>
      </c>
      <c r="F94">
        <v>9</v>
      </c>
      <c r="G94">
        <v>80.2</v>
      </c>
      <c r="H94">
        <v>68.900000000000006</v>
      </c>
      <c r="I94">
        <v>11.26</v>
      </c>
      <c r="K94">
        <v>10.54</v>
      </c>
      <c r="M94">
        <v>13.2</v>
      </c>
      <c r="N94">
        <v>7.55</v>
      </c>
      <c r="O94">
        <v>20.75</v>
      </c>
      <c r="P94">
        <v>121.21</v>
      </c>
      <c r="Q94">
        <v>91.77</v>
      </c>
      <c r="R94">
        <v>29.45</v>
      </c>
    </row>
    <row r="95" spans="1:18" x14ac:dyDescent="0.25">
      <c r="A95">
        <v>12</v>
      </c>
      <c r="B95" t="s">
        <v>453</v>
      </c>
      <c r="C95" t="s">
        <v>512</v>
      </c>
      <c r="E95">
        <v>26</v>
      </c>
      <c r="F95">
        <v>9</v>
      </c>
      <c r="G95">
        <v>73.5</v>
      </c>
      <c r="H95">
        <v>62.1</v>
      </c>
      <c r="I95">
        <v>11.49</v>
      </c>
      <c r="K95">
        <v>7.82</v>
      </c>
      <c r="M95">
        <v>6.53</v>
      </c>
      <c r="N95">
        <v>12.77</v>
      </c>
      <c r="O95">
        <v>19.3</v>
      </c>
      <c r="P95">
        <v>119.81</v>
      </c>
      <c r="Q95">
        <v>90.49</v>
      </c>
      <c r="R95">
        <v>29.32</v>
      </c>
    </row>
    <row r="96" spans="1:18" x14ac:dyDescent="0.25">
      <c r="A96">
        <v>13</v>
      </c>
      <c r="B96" t="s">
        <v>81</v>
      </c>
      <c r="C96" t="s">
        <v>518</v>
      </c>
      <c r="E96">
        <v>33</v>
      </c>
      <c r="F96">
        <v>4</v>
      </c>
      <c r="G96">
        <v>75.3</v>
      </c>
      <c r="H96">
        <v>61</v>
      </c>
      <c r="I96">
        <v>14.3</v>
      </c>
      <c r="K96">
        <v>4.6100000000000003</v>
      </c>
      <c r="M96">
        <v>6.32</v>
      </c>
      <c r="N96">
        <v>12.58</v>
      </c>
      <c r="O96">
        <v>18.899999999999999</v>
      </c>
      <c r="P96">
        <v>116.1</v>
      </c>
      <c r="Q96">
        <v>88.3</v>
      </c>
      <c r="R96">
        <v>27.81</v>
      </c>
    </row>
    <row r="97" spans="1:18" x14ac:dyDescent="0.25">
      <c r="A97">
        <v>14</v>
      </c>
      <c r="B97" t="s">
        <v>270</v>
      </c>
      <c r="C97" t="s">
        <v>516</v>
      </c>
      <c r="E97">
        <v>26</v>
      </c>
      <c r="F97">
        <v>10</v>
      </c>
      <c r="G97">
        <v>75.7</v>
      </c>
      <c r="H97">
        <v>70.099999999999994</v>
      </c>
      <c r="I97">
        <v>5.56</v>
      </c>
      <c r="K97">
        <v>12.75</v>
      </c>
      <c r="M97">
        <v>10.8</v>
      </c>
      <c r="N97">
        <v>7.5</v>
      </c>
      <c r="O97">
        <v>18.309999999999999</v>
      </c>
      <c r="P97">
        <v>115.49</v>
      </c>
      <c r="Q97">
        <v>89.22</v>
      </c>
      <c r="R97">
        <v>26.27</v>
      </c>
    </row>
    <row r="98" spans="1:18" x14ac:dyDescent="0.25">
      <c r="A98">
        <v>15</v>
      </c>
      <c r="B98" t="s">
        <v>261</v>
      </c>
      <c r="C98" t="s">
        <v>516</v>
      </c>
      <c r="E98">
        <v>23</v>
      </c>
      <c r="F98">
        <v>12</v>
      </c>
      <c r="G98">
        <v>76.900000000000006</v>
      </c>
      <c r="H98">
        <v>68.099999999999994</v>
      </c>
      <c r="I98">
        <v>8.77</v>
      </c>
      <c r="K98">
        <v>9.26</v>
      </c>
      <c r="M98">
        <v>10.46</v>
      </c>
      <c r="N98">
        <v>7.57</v>
      </c>
      <c r="O98">
        <v>18.03</v>
      </c>
      <c r="P98">
        <v>119.6</v>
      </c>
      <c r="Q98">
        <v>93.11</v>
      </c>
      <c r="R98">
        <v>26.48</v>
      </c>
    </row>
    <row r="99" spans="1:18" x14ac:dyDescent="0.25">
      <c r="A99">
        <v>16</v>
      </c>
      <c r="B99" t="s">
        <v>227</v>
      </c>
      <c r="C99" t="s">
        <v>512</v>
      </c>
      <c r="E99">
        <v>29</v>
      </c>
      <c r="F99">
        <v>8</v>
      </c>
      <c r="G99">
        <v>74.900000000000006</v>
      </c>
      <c r="H99">
        <v>67.2</v>
      </c>
      <c r="I99">
        <v>7.73</v>
      </c>
      <c r="K99">
        <v>10.28</v>
      </c>
      <c r="M99">
        <v>8.7200000000000006</v>
      </c>
      <c r="N99">
        <v>9.2899999999999991</v>
      </c>
      <c r="O99">
        <v>18.010000000000002</v>
      </c>
      <c r="P99">
        <v>113.45</v>
      </c>
      <c r="Q99">
        <v>87.47</v>
      </c>
      <c r="R99">
        <v>25.97</v>
      </c>
    </row>
    <row r="100" spans="1:18" x14ac:dyDescent="0.25">
      <c r="A100">
        <v>17</v>
      </c>
      <c r="B100" t="s">
        <v>467</v>
      </c>
      <c r="C100" t="s">
        <v>514</v>
      </c>
      <c r="E100">
        <v>23</v>
      </c>
      <c r="F100">
        <v>11</v>
      </c>
      <c r="G100">
        <v>68.599999999999994</v>
      </c>
      <c r="H100">
        <v>61.7</v>
      </c>
      <c r="I100">
        <v>6.88</v>
      </c>
      <c r="K100">
        <v>11.08</v>
      </c>
      <c r="M100">
        <v>2.81</v>
      </c>
      <c r="N100">
        <v>15.16</v>
      </c>
      <c r="O100">
        <v>17.96</v>
      </c>
      <c r="P100">
        <v>112.54</v>
      </c>
      <c r="Q100">
        <v>85.76</v>
      </c>
      <c r="R100">
        <v>26.78</v>
      </c>
    </row>
    <row r="101" spans="1:18" x14ac:dyDescent="0.25">
      <c r="A101">
        <v>18</v>
      </c>
      <c r="B101" t="s">
        <v>287</v>
      </c>
      <c r="C101" t="s">
        <v>512</v>
      </c>
      <c r="E101">
        <v>20</v>
      </c>
      <c r="F101">
        <v>14</v>
      </c>
      <c r="G101">
        <v>74.599999999999994</v>
      </c>
      <c r="H101">
        <v>68.400000000000006</v>
      </c>
      <c r="I101">
        <v>6.24</v>
      </c>
      <c r="K101">
        <v>11.08</v>
      </c>
      <c r="M101">
        <v>8.42</v>
      </c>
      <c r="N101">
        <v>8.89</v>
      </c>
      <c r="O101">
        <v>17.309999999999999</v>
      </c>
      <c r="P101">
        <v>115.44</v>
      </c>
      <c r="Q101">
        <v>90.34</v>
      </c>
      <c r="R101">
        <v>25.1</v>
      </c>
    </row>
    <row r="102" spans="1:18" x14ac:dyDescent="0.25">
      <c r="A102">
        <v>19</v>
      </c>
      <c r="B102" t="s">
        <v>285</v>
      </c>
      <c r="C102" t="s">
        <v>515</v>
      </c>
      <c r="E102">
        <v>28</v>
      </c>
      <c r="F102">
        <v>7</v>
      </c>
      <c r="G102">
        <v>80.400000000000006</v>
      </c>
      <c r="H102">
        <v>73.099999999999994</v>
      </c>
      <c r="I102">
        <v>7.34</v>
      </c>
      <c r="K102">
        <v>9.16</v>
      </c>
      <c r="M102">
        <v>13.86</v>
      </c>
      <c r="N102">
        <v>2.64</v>
      </c>
      <c r="O102">
        <v>16.510000000000002</v>
      </c>
      <c r="P102">
        <v>118.1</v>
      </c>
      <c r="Q102">
        <v>94.18</v>
      </c>
      <c r="R102">
        <v>23.92</v>
      </c>
    </row>
    <row r="103" spans="1:18" x14ac:dyDescent="0.25">
      <c r="A103">
        <v>20</v>
      </c>
      <c r="B103" t="s">
        <v>298</v>
      </c>
      <c r="C103" t="s">
        <v>514</v>
      </c>
      <c r="E103">
        <v>23</v>
      </c>
      <c r="F103">
        <v>11</v>
      </c>
      <c r="G103">
        <v>71.400000000000006</v>
      </c>
      <c r="H103">
        <v>65.5</v>
      </c>
      <c r="I103">
        <v>5.91</v>
      </c>
      <c r="K103">
        <v>10.14</v>
      </c>
      <c r="M103">
        <v>5.6</v>
      </c>
      <c r="N103">
        <v>10.45</v>
      </c>
      <c r="O103">
        <v>16.05</v>
      </c>
      <c r="P103">
        <v>114.3</v>
      </c>
      <c r="Q103">
        <v>90.84</v>
      </c>
      <c r="R103">
        <v>23.46</v>
      </c>
    </row>
    <row r="104" spans="1:18" x14ac:dyDescent="0.25">
      <c r="M104" t="s">
        <v>70</v>
      </c>
      <c r="P104" t="s">
        <v>503</v>
      </c>
    </row>
    <row r="105" spans="1:18" x14ac:dyDescent="0.25">
      <c r="A105" t="s">
        <v>55</v>
      </c>
      <c r="B105" t="s">
        <v>113</v>
      </c>
      <c r="C105" t="s">
        <v>504</v>
      </c>
      <c r="E105" t="s">
        <v>1</v>
      </c>
      <c r="F105" t="s">
        <v>0</v>
      </c>
      <c r="G105" t="s">
        <v>505</v>
      </c>
      <c r="H105" t="s">
        <v>506</v>
      </c>
      <c r="I105" t="s">
        <v>507</v>
      </c>
      <c r="K105" t="s">
        <v>115</v>
      </c>
      <c r="M105" t="s">
        <v>508</v>
      </c>
      <c r="N105" t="s">
        <v>509</v>
      </c>
      <c r="O105" t="s">
        <v>70</v>
      </c>
      <c r="P105" t="s">
        <v>66</v>
      </c>
      <c r="Q105" t="s">
        <v>510</v>
      </c>
      <c r="R105" t="s">
        <v>511</v>
      </c>
    </row>
    <row r="106" spans="1:18" x14ac:dyDescent="0.25">
      <c r="A106">
        <v>21</v>
      </c>
      <c r="B106" t="s">
        <v>325</v>
      </c>
      <c r="C106" t="s">
        <v>517</v>
      </c>
      <c r="E106">
        <v>29</v>
      </c>
      <c r="F106">
        <v>5</v>
      </c>
      <c r="G106">
        <v>80.099999999999994</v>
      </c>
      <c r="H106">
        <v>66.8</v>
      </c>
      <c r="I106">
        <v>13.32</v>
      </c>
      <c r="K106">
        <v>2.7</v>
      </c>
      <c r="M106">
        <v>9.41</v>
      </c>
      <c r="N106">
        <v>6.61</v>
      </c>
      <c r="O106">
        <v>16.02</v>
      </c>
      <c r="P106">
        <v>114.63</v>
      </c>
      <c r="Q106">
        <v>92</v>
      </c>
      <c r="R106">
        <v>22.63</v>
      </c>
    </row>
    <row r="107" spans="1:18" x14ac:dyDescent="0.25">
      <c r="A107">
        <v>22</v>
      </c>
      <c r="B107" t="s">
        <v>308</v>
      </c>
      <c r="C107" t="s">
        <v>515</v>
      </c>
      <c r="E107">
        <v>23</v>
      </c>
      <c r="F107">
        <v>11</v>
      </c>
      <c r="G107">
        <v>77.3</v>
      </c>
      <c r="H107">
        <v>70.400000000000006</v>
      </c>
      <c r="I107">
        <v>6.88</v>
      </c>
      <c r="K107">
        <v>9.08</v>
      </c>
      <c r="M107">
        <v>10.029999999999999</v>
      </c>
      <c r="N107">
        <v>5.93</v>
      </c>
      <c r="O107">
        <v>15.96</v>
      </c>
      <c r="P107">
        <v>117.68</v>
      </c>
      <c r="Q107">
        <v>94.25</v>
      </c>
      <c r="R107">
        <v>23.43</v>
      </c>
    </row>
    <row r="108" spans="1:18" x14ac:dyDescent="0.25">
      <c r="A108">
        <v>23</v>
      </c>
      <c r="B108" t="s">
        <v>167</v>
      </c>
      <c r="C108" t="s">
        <v>519</v>
      </c>
      <c r="E108">
        <v>32</v>
      </c>
      <c r="F108">
        <v>4</v>
      </c>
      <c r="G108">
        <v>84.4</v>
      </c>
      <c r="H108">
        <v>70.8</v>
      </c>
      <c r="I108">
        <v>13.53</v>
      </c>
      <c r="K108">
        <v>2.66</v>
      </c>
      <c r="M108">
        <v>14.38</v>
      </c>
      <c r="N108">
        <v>1.22</v>
      </c>
      <c r="O108">
        <v>15.6</v>
      </c>
      <c r="P108">
        <v>114.97</v>
      </c>
      <c r="Q108">
        <v>93.72</v>
      </c>
      <c r="R108">
        <v>21.25</v>
      </c>
    </row>
    <row r="109" spans="1:18" x14ac:dyDescent="0.25">
      <c r="A109">
        <v>24</v>
      </c>
      <c r="B109" t="s">
        <v>438</v>
      </c>
      <c r="C109" t="s">
        <v>516</v>
      </c>
      <c r="E109">
        <v>19</v>
      </c>
      <c r="F109">
        <v>16</v>
      </c>
      <c r="G109">
        <v>71.099999999999994</v>
      </c>
      <c r="H109">
        <v>67.099999999999994</v>
      </c>
      <c r="I109">
        <v>4.03</v>
      </c>
      <c r="K109">
        <v>11.46</v>
      </c>
      <c r="M109">
        <v>4.91</v>
      </c>
      <c r="N109">
        <v>10.58</v>
      </c>
      <c r="O109">
        <v>15.49</v>
      </c>
      <c r="P109">
        <v>114.89</v>
      </c>
      <c r="Q109">
        <v>91.92</v>
      </c>
      <c r="R109">
        <v>22.97</v>
      </c>
    </row>
    <row r="110" spans="1:18" x14ac:dyDescent="0.25">
      <c r="A110">
        <v>25</v>
      </c>
      <c r="B110" t="s">
        <v>228</v>
      </c>
      <c r="C110" t="s">
        <v>515</v>
      </c>
      <c r="E110">
        <v>20</v>
      </c>
      <c r="F110">
        <v>16</v>
      </c>
      <c r="G110">
        <v>67.8</v>
      </c>
      <c r="H110">
        <v>63.6</v>
      </c>
      <c r="I110">
        <v>4.1900000000000004</v>
      </c>
      <c r="K110">
        <v>11.24</v>
      </c>
      <c r="M110">
        <v>0.8</v>
      </c>
      <c r="N110">
        <v>14.64</v>
      </c>
      <c r="O110">
        <v>15.44</v>
      </c>
      <c r="P110">
        <v>111.91</v>
      </c>
      <c r="Q110">
        <v>89.12</v>
      </c>
      <c r="R110">
        <v>22.79</v>
      </c>
    </row>
    <row r="111" spans="1:18" x14ac:dyDescent="0.25">
      <c r="A111">
        <v>26</v>
      </c>
      <c r="B111" t="s">
        <v>269</v>
      </c>
      <c r="C111" t="s">
        <v>516</v>
      </c>
      <c r="E111">
        <v>25</v>
      </c>
      <c r="F111">
        <v>9</v>
      </c>
      <c r="G111">
        <v>65.8</v>
      </c>
      <c r="H111">
        <v>59.6</v>
      </c>
      <c r="I111">
        <v>6.21</v>
      </c>
      <c r="K111">
        <v>9.15</v>
      </c>
      <c r="M111">
        <v>-1.5</v>
      </c>
      <c r="N111">
        <v>16.850000000000001</v>
      </c>
      <c r="O111">
        <v>15.36</v>
      </c>
      <c r="P111">
        <v>108.8</v>
      </c>
      <c r="Q111">
        <v>85.73</v>
      </c>
      <c r="R111">
        <v>23.07</v>
      </c>
    </row>
    <row r="112" spans="1:18" x14ac:dyDescent="0.25">
      <c r="A112">
        <v>27</v>
      </c>
      <c r="B112" t="s">
        <v>83</v>
      </c>
      <c r="C112" t="s">
        <v>516</v>
      </c>
      <c r="E112">
        <v>20</v>
      </c>
      <c r="F112">
        <v>14</v>
      </c>
      <c r="G112">
        <v>71.3</v>
      </c>
      <c r="H112">
        <v>68.2</v>
      </c>
      <c r="I112">
        <v>3.09</v>
      </c>
      <c r="K112">
        <v>12.18</v>
      </c>
      <c r="M112">
        <v>6.87</v>
      </c>
      <c r="N112">
        <v>8.4</v>
      </c>
      <c r="O112">
        <v>15.27</v>
      </c>
      <c r="P112">
        <v>111.34</v>
      </c>
      <c r="Q112">
        <v>89.87</v>
      </c>
      <c r="R112">
        <v>21.48</v>
      </c>
    </row>
    <row r="113" spans="1:18" x14ac:dyDescent="0.25">
      <c r="A113">
        <v>28</v>
      </c>
      <c r="B113" t="s">
        <v>338</v>
      </c>
      <c r="C113" t="s">
        <v>512</v>
      </c>
      <c r="E113">
        <v>24</v>
      </c>
      <c r="F113">
        <v>12</v>
      </c>
      <c r="G113">
        <v>80.099999999999994</v>
      </c>
      <c r="H113">
        <v>71.3</v>
      </c>
      <c r="I113">
        <v>8.7200000000000006</v>
      </c>
      <c r="K113">
        <v>6.24</v>
      </c>
      <c r="M113">
        <v>12.57</v>
      </c>
      <c r="N113">
        <v>2.4</v>
      </c>
      <c r="O113">
        <v>14.96</v>
      </c>
      <c r="P113">
        <v>114.63</v>
      </c>
      <c r="Q113">
        <v>94.05</v>
      </c>
      <c r="R113">
        <v>20.58</v>
      </c>
    </row>
    <row r="114" spans="1:18" x14ac:dyDescent="0.25">
      <c r="A114">
        <v>29</v>
      </c>
      <c r="B114" t="s">
        <v>323</v>
      </c>
      <c r="C114" t="s">
        <v>514</v>
      </c>
      <c r="E114">
        <v>19</v>
      </c>
      <c r="F114">
        <v>17</v>
      </c>
      <c r="G114">
        <v>71.8</v>
      </c>
      <c r="H114">
        <v>67.3</v>
      </c>
      <c r="I114">
        <v>4.58</v>
      </c>
      <c r="K114">
        <v>11.38</v>
      </c>
      <c r="M114">
        <v>6.67</v>
      </c>
      <c r="N114">
        <v>8.25</v>
      </c>
      <c r="O114">
        <v>14.92</v>
      </c>
      <c r="P114">
        <v>114.72</v>
      </c>
      <c r="Q114">
        <v>93.56</v>
      </c>
      <c r="R114">
        <v>21.16</v>
      </c>
    </row>
    <row r="115" spans="1:18" x14ac:dyDescent="0.25">
      <c r="A115">
        <v>30</v>
      </c>
      <c r="B115" t="s">
        <v>294</v>
      </c>
      <c r="C115" t="s">
        <v>520</v>
      </c>
      <c r="E115">
        <v>24</v>
      </c>
      <c r="F115">
        <v>10</v>
      </c>
      <c r="G115">
        <v>77.3</v>
      </c>
      <c r="H115">
        <v>69.5</v>
      </c>
      <c r="I115">
        <v>7.82</v>
      </c>
      <c r="K115">
        <v>7.02</v>
      </c>
      <c r="M115">
        <v>8.5500000000000007</v>
      </c>
      <c r="N115">
        <v>6.29</v>
      </c>
      <c r="O115">
        <v>14.84</v>
      </c>
      <c r="P115">
        <v>113.11</v>
      </c>
      <c r="Q115">
        <v>91.97</v>
      </c>
      <c r="R115">
        <v>21.14</v>
      </c>
    </row>
    <row r="116" spans="1:18" x14ac:dyDescent="0.25">
      <c r="A116">
        <v>31</v>
      </c>
      <c r="B116" t="s">
        <v>188</v>
      </c>
      <c r="C116" t="s">
        <v>518</v>
      </c>
      <c r="E116">
        <v>28</v>
      </c>
      <c r="F116">
        <v>7</v>
      </c>
      <c r="G116">
        <v>71.7</v>
      </c>
      <c r="H116">
        <v>62.7</v>
      </c>
      <c r="I116">
        <v>9.0299999999999994</v>
      </c>
      <c r="K116">
        <v>5.53</v>
      </c>
      <c r="M116">
        <v>2.64</v>
      </c>
      <c r="N116">
        <v>11.92</v>
      </c>
      <c r="O116">
        <v>14.55</v>
      </c>
      <c r="P116">
        <v>113.44</v>
      </c>
      <c r="Q116">
        <v>91.66</v>
      </c>
      <c r="R116">
        <v>21.78</v>
      </c>
    </row>
    <row r="117" spans="1:18" x14ac:dyDescent="0.25">
      <c r="A117">
        <v>32</v>
      </c>
      <c r="B117" t="s">
        <v>450</v>
      </c>
      <c r="C117" t="s">
        <v>520</v>
      </c>
      <c r="E117">
        <v>26</v>
      </c>
      <c r="F117">
        <v>10</v>
      </c>
      <c r="G117">
        <v>73.7</v>
      </c>
      <c r="H117">
        <v>67.400000000000006</v>
      </c>
      <c r="I117">
        <v>6.36</v>
      </c>
      <c r="K117">
        <v>8.0299999999999994</v>
      </c>
      <c r="M117">
        <v>5.07</v>
      </c>
      <c r="N117">
        <v>9.32</v>
      </c>
      <c r="O117">
        <v>14.39</v>
      </c>
      <c r="P117">
        <v>117.38</v>
      </c>
      <c r="Q117">
        <v>96.21</v>
      </c>
      <c r="R117">
        <v>21.17</v>
      </c>
    </row>
    <row r="118" spans="1:18" x14ac:dyDescent="0.25">
      <c r="A118">
        <v>33</v>
      </c>
      <c r="B118" t="s">
        <v>262</v>
      </c>
      <c r="C118" t="s">
        <v>514</v>
      </c>
      <c r="E118">
        <v>23</v>
      </c>
      <c r="F118">
        <v>12</v>
      </c>
      <c r="G118">
        <v>78.3</v>
      </c>
      <c r="H118">
        <v>73.900000000000006</v>
      </c>
      <c r="I118">
        <v>4.43</v>
      </c>
      <c r="K118">
        <v>9.93</v>
      </c>
      <c r="M118">
        <v>12.62</v>
      </c>
      <c r="N118">
        <v>1.74</v>
      </c>
      <c r="O118">
        <v>14.35</v>
      </c>
      <c r="P118">
        <v>119.22</v>
      </c>
      <c r="Q118">
        <v>98.29</v>
      </c>
      <c r="R118">
        <v>20.93</v>
      </c>
    </row>
    <row r="119" spans="1:18" x14ac:dyDescent="0.25">
      <c r="A119">
        <v>34</v>
      </c>
      <c r="B119" t="s">
        <v>431</v>
      </c>
      <c r="C119" t="s">
        <v>516</v>
      </c>
      <c r="E119">
        <v>23</v>
      </c>
      <c r="F119">
        <v>13</v>
      </c>
      <c r="G119">
        <v>74.599999999999994</v>
      </c>
      <c r="H119">
        <v>69.900000000000006</v>
      </c>
      <c r="I119">
        <v>4.72</v>
      </c>
      <c r="K119">
        <v>9.3800000000000008</v>
      </c>
      <c r="M119">
        <v>8.4499999999999993</v>
      </c>
      <c r="N119">
        <v>5.66</v>
      </c>
      <c r="O119">
        <v>14.1</v>
      </c>
      <c r="P119">
        <v>113.14</v>
      </c>
      <c r="Q119">
        <v>93.08</v>
      </c>
      <c r="R119">
        <v>20.05</v>
      </c>
    </row>
    <row r="120" spans="1:18" x14ac:dyDescent="0.25">
      <c r="A120">
        <v>35</v>
      </c>
      <c r="B120" t="s">
        <v>361</v>
      </c>
      <c r="C120" t="s">
        <v>521</v>
      </c>
      <c r="E120">
        <v>25</v>
      </c>
      <c r="F120">
        <v>13</v>
      </c>
      <c r="G120">
        <v>70</v>
      </c>
      <c r="H120">
        <v>62.2</v>
      </c>
      <c r="I120">
        <v>7.82</v>
      </c>
      <c r="K120">
        <v>6.17</v>
      </c>
      <c r="M120">
        <v>0.71</v>
      </c>
      <c r="N120">
        <v>13.28</v>
      </c>
      <c r="O120">
        <v>13.98</v>
      </c>
      <c r="P120">
        <v>110.22</v>
      </c>
      <c r="Q120">
        <v>88.88</v>
      </c>
      <c r="R120">
        <v>21.34</v>
      </c>
    </row>
    <row r="121" spans="1:18" x14ac:dyDescent="0.25">
      <c r="A121">
        <v>36</v>
      </c>
      <c r="B121" t="s">
        <v>355</v>
      </c>
      <c r="C121" t="s">
        <v>514</v>
      </c>
      <c r="E121">
        <v>20</v>
      </c>
      <c r="F121">
        <v>15</v>
      </c>
      <c r="G121">
        <v>69.099999999999994</v>
      </c>
      <c r="H121">
        <v>66.2</v>
      </c>
      <c r="I121">
        <v>2.89</v>
      </c>
      <c r="K121">
        <v>11.09</v>
      </c>
      <c r="M121">
        <v>2.87</v>
      </c>
      <c r="N121">
        <v>11.1</v>
      </c>
      <c r="O121">
        <v>13.97</v>
      </c>
      <c r="P121">
        <v>110.73</v>
      </c>
      <c r="Q121">
        <v>90.52</v>
      </c>
      <c r="R121">
        <v>20.22</v>
      </c>
    </row>
    <row r="122" spans="1:18" x14ac:dyDescent="0.25">
      <c r="A122">
        <v>37</v>
      </c>
      <c r="B122" t="s">
        <v>468</v>
      </c>
      <c r="C122" t="s">
        <v>414</v>
      </c>
      <c r="E122">
        <v>30</v>
      </c>
      <c r="F122">
        <v>5</v>
      </c>
      <c r="G122">
        <v>82.3</v>
      </c>
      <c r="H122">
        <v>65.599999999999994</v>
      </c>
      <c r="I122">
        <v>16.690000000000001</v>
      </c>
      <c r="K122">
        <v>0.81</v>
      </c>
      <c r="M122">
        <v>7.68</v>
      </c>
      <c r="N122">
        <v>6.26</v>
      </c>
      <c r="O122">
        <v>13.94</v>
      </c>
      <c r="P122">
        <v>118.33</v>
      </c>
      <c r="Q122">
        <v>97.09</v>
      </c>
      <c r="R122">
        <v>21.23</v>
      </c>
    </row>
    <row r="123" spans="1:18" x14ac:dyDescent="0.25">
      <c r="A123">
        <v>38</v>
      </c>
      <c r="B123" t="s">
        <v>79</v>
      </c>
      <c r="C123" t="s">
        <v>514</v>
      </c>
      <c r="E123">
        <v>19</v>
      </c>
      <c r="F123">
        <v>16</v>
      </c>
      <c r="G123">
        <v>71.5</v>
      </c>
      <c r="H123">
        <v>67.8</v>
      </c>
      <c r="I123">
        <v>3.71</v>
      </c>
      <c r="K123">
        <v>10.18</v>
      </c>
      <c r="M123">
        <v>5.0999999999999996</v>
      </c>
      <c r="N123">
        <v>8.8000000000000007</v>
      </c>
      <c r="O123">
        <v>13.89</v>
      </c>
      <c r="P123">
        <v>110.52</v>
      </c>
      <c r="Q123">
        <v>90.63</v>
      </c>
      <c r="R123">
        <v>19.89</v>
      </c>
    </row>
    <row r="124" spans="1:18" x14ac:dyDescent="0.25">
      <c r="A124">
        <v>39</v>
      </c>
      <c r="B124" t="s">
        <v>190</v>
      </c>
      <c r="C124" t="s">
        <v>512</v>
      </c>
      <c r="E124">
        <v>20</v>
      </c>
      <c r="F124">
        <v>14</v>
      </c>
      <c r="G124">
        <v>68.8</v>
      </c>
      <c r="H124">
        <v>63.9</v>
      </c>
      <c r="I124">
        <v>4.8499999999999996</v>
      </c>
      <c r="K124">
        <v>9.02</v>
      </c>
      <c r="M124">
        <v>1.86</v>
      </c>
      <c r="N124">
        <v>12.01</v>
      </c>
      <c r="O124">
        <v>13.88</v>
      </c>
      <c r="P124">
        <v>109.15</v>
      </c>
      <c r="Q124">
        <v>88.49</v>
      </c>
      <c r="R124">
        <v>20.66</v>
      </c>
    </row>
    <row r="125" spans="1:18" x14ac:dyDescent="0.25">
      <c r="A125">
        <v>40</v>
      </c>
      <c r="B125" t="s">
        <v>422</v>
      </c>
      <c r="C125" t="s">
        <v>512</v>
      </c>
      <c r="E125">
        <v>20</v>
      </c>
      <c r="F125">
        <v>14</v>
      </c>
      <c r="G125">
        <v>69.7</v>
      </c>
      <c r="H125">
        <v>66.099999999999994</v>
      </c>
      <c r="I125">
        <v>3.65</v>
      </c>
      <c r="K125">
        <v>10.11</v>
      </c>
      <c r="M125">
        <v>3.39</v>
      </c>
      <c r="N125">
        <v>10.37</v>
      </c>
      <c r="O125">
        <v>13.76</v>
      </c>
      <c r="P125">
        <v>111.54</v>
      </c>
      <c r="Q125">
        <v>90.87</v>
      </c>
      <c r="R125">
        <v>20.68</v>
      </c>
    </row>
    <row r="126" spans="1:18" x14ac:dyDescent="0.25">
      <c r="M126" t="s">
        <v>70</v>
      </c>
      <c r="P126" t="s">
        <v>503</v>
      </c>
    </row>
    <row r="127" spans="1:18" x14ac:dyDescent="0.25">
      <c r="A127" t="s">
        <v>55</v>
      </c>
      <c r="B127" t="s">
        <v>113</v>
      </c>
      <c r="C127" t="s">
        <v>504</v>
      </c>
      <c r="E127" t="s">
        <v>1</v>
      </c>
      <c r="F127" t="s">
        <v>0</v>
      </c>
      <c r="G127" t="s">
        <v>505</v>
      </c>
      <c r="H127" t="s">
        <v>506</v>
      </c>
      <c r="I127" t="s">
        <v>507</v>
      </c>
      <c r="K127" t="s">
        <v>115</v>
      </c>
      <c r="M127" t="s">
        <v>508</v>
      </c>
      <c r="N127" t="s">
        <v>509</v>
      </c>
      <c r="O127" t="s">
        <v>70</v>
      </c>
      <c r="P127" t="s">
        <v>66</v>
      </c>
      <c r="Q127" t="s">
        <v>510</v>
      </c>
      <c r="R127" t="s">
        <v>511</v>
      </c>
    </row>
    <row r="128" spans="1:18" x14ac:dyDescent="0.25">
      <c r="A128">
        <v>41</v>
      </c>
      <c r="B128" t="s">
        <v>183</v>
      </c>
      <c r="C128" t="s">
        <v>518</v>
      </c>
      <c r="E128">
        <v>24</v>
      </c>
      <c r="F128">
        <v>9</v>
      </c>
      <c r="G128">
        <v>72.3</v>
      </c>
      <c r="H128">
        <v>64.5</v>
      </c>
      <c r="I128">
        <v>7.79</v>
      </c>
      <c r="K128">
        <v>5.57</v>
      </c>
      <c r="M128">
        <v>3.02</v>
      </c>
      <c r="N128">
        <v>10.35</v>
      </c>
      <c r="O128">
        <v>13.36</v>
      </c>
      <c r="P128">
        <v>111.76</v>
      </c>
      <c r="Q128">
        <v>92.03</v>
      </c>
      <c r="R128">
        <v>19.739999999999998</v>
      </c>
    </row>
    <row r="129" spans="1:18" x14ac:dyDescent="0.25">
      <c r="A129">
        <v>42</v>
      </c>
      <c r="B129" t="s">
        <v>154</v>
      </c>
      <c r="C129" t="s">
        <v>516</v>
      </c>
      <c r="E129">
        <v>20</v>
      </c>
      <c r="F129">
        <v>14</v>
      </c>
      <c r="G129">
        <v>71.8</v>
      </c>
      <c r="H129">
        <v>67.7</v>
      </c>
      <c r="I129">
        <v>4.12</v>
      </c>
      <c r="K129">
        <v>9.2200000000000006</v>
      </c>
      <c r="M129">
        <v>5.18</v>
      </c>
      <c r="N129">
        <v>8.16</v>
      </c>
      <c r="O129">
        <v>13.34</v>
      </c>
      <c r="P129">
        <v>114.78</v>
      </c>
      <c r="Q129">
        <v>94.89</v>
      </c>
      <c r="R129">
        <v>19.89</v>
      </c>
    </row>
    <row r="130" spans="1:18" x14ac:dyDescent="0.25">
      <c r="A130">
        <v>43</v>
      </c>
      <c r="B130" t="s">
        <v>363</v>
      </c>
      <c r="C130" t="s">
        <v>514</v>
      </c>
      <c r="E130">
        <v>14</v>
      </c>
      <c r="F130">
        <v>18</v>
      </c>
      <c r="G130">
        <v>69.7</v>
      </c>
      <c r="H130">
        <v>68.599999999999994</v>
      </c>
      <c r="I130">
        <v>1.03</v>
      </c>
      <c r="K130">
        <v>11.59</v>
      </c>
      <c r="M130">
        <v>4.6100000000000003</v>
      </c>
      <c r="N130">
        <v>8.01</v>
      </c>
      <c r="O130">
        <v>12.62</v>
      </c>
      <c r="P130">
        <v>109.77</v>
      </c>
      <c r="Q130">
        <v>90.79</v>
      </c>
      <c r="R130">
        <v>18.989999999999998</v>
      </c>
    </row>
    <row r="131" spans="1:18" x14ac:dyDescent="0.25">
      <c r="A131">
        <v>44</v>
      </c>
      <c r="B131" t="s">
        <v>76</v>
      </c>
      <c r="C131" t="s">
        <v>514</v>
      </c>
      <c r="E131">
        <v>22</v>
      </c>
      <c r="F131">
        <v>14</v>
      </c>
      <c r="G131">
        <v>70.599999999999994</v>
      </c>
      <c r="H131">
        <v>69.400000000000006</v>
      </c>
      <c r="I131">
        <v>1.25</v>
      </c>
      <c r="K131">
        <v>11.34</v>
      </c>
      <c r="M131">
        <v>5.52</v>
      </c>
      <c r="N131">
        <v>7.06</v>
      </c>
      <c r="O131">
        <v>12.59</v>
      </c>
      <c r="P131">
        <v>111.56</v>
      </c>
      <c r="Q131">
        <v>93.35</v>
      </c>
      <c r="R131">
        <v>18.21</v>
      </c>
    </row>
    <row r="132" spans="1:18" x14ac:dyDescent="0.25">
      <c r="A132">
        <v>45</v>
      </c>
      <c r="B132" t="s">
        <v>386</v>
      </c>
      <c r="C132" t="s">
        <v>513</v>
      </c>
      <c r="E132">
        <v>22</v>
      </c>
      <c r="F132">
        <v>12</v>
      </c>
      <c r="G132">
        <v>72.400000000000006</v>
      </c>
      <c r="H132">
        <v>64.3</v>
      </c>
      <c r="I132">
        <v>8.18</v>
      </c>
      <c r="K132">
        <v>4.42</v>
      </c>
      <c r="M132">
        <v>2.17</v>
      </c>
      <c r="N132">
        <v>10.43</v>
      </c>
      <c r="O132">
        <v>12.59</v>
      </c>
      <c r="P132">
        <v>115.26</v>
      </c>
      <c r="Q132">
        <v>95.59</v>
      </c>
      <c r="R132">
        <v>19.670000000000002</v>
      </c>
    </row>
    <row r="133" spans="1:18" x14ac:dyDescent="0.25">
      <c r="A133">
        <v>46</v>
      </c>
      <c r="B133" t="s">
        <v>310</v>
      </c>
      <c r="C133" t="s">
        <v>515</v>
      </c>
      <c r="E133">
        <v>20</v>
      </c>
      <c r="F133">
        <v>13</v>
      </c>
      <c r="G133">
        <v>75.3</v>
      </c>
      <c r="H133">
        <v>71.099999999999994</v>
      </c>
      <c r="I133">
        <v>4.18</v>
      </c>
      <c r="K133">
        <v>8.1300000000000008</v>
      </c>
      <c r="M133">
        <v>7.74</v>
      </c>
      <c r="N133">
        <v>4.57</v>
      </c>
      <c r="O133">
        <v>12.31</v>
      </c>
      <c r="P133">
        <v>113.29</v>
      </c>
      <c r="Q133">
        <v>95.17</v>
      </c>
      <c r="R133">
        <v>18.12</v>
      </c>
    </row>
    <row r="134" spans="1:18" x14ac:dyDescent="0.25">
      <c r="A134">
        <v>47</v>
      </c>
      <c r="B134" t="s">
        <v>201</v>
      </c>
      <c r="C134" t="s">
        <v>520</v>
      </c>
      <c r="E134">
        <v>20</v>
      </c>
      <c r="F134">
        <v>15</v>
      </c>
      <c r="G134">
        <v>77.900000000000006</v>
      </c>
      <c r="H134">
        <v>73.2</v>
      </c>
      <c r="I134">
        <v>4.74</v>
      </c>
      <c r="K134">
        <v>8.68</v>
      </c>
      <c r="M134">
        <v>8.85</v>
      </c>
      <c r="N134">
        <v>3.25</v>
      </c>
      <c r="O134">
        <v>12.09</v>
      </c>
      <c r="P134">
        <v>114.17</v>
      </c>
      <c r="Q134">
        <v>96.72</v>
      </c>
      <c r="R134">
        <v>17.45</v>
      </c>
    </row>
    <row r="135" spans="1:18" x14ac:dyDescent="0.25">
      <c r="A135">
        <v>48</v>
      </c>
      <c r="B135" t="s">
        <v>72</v>
      </c>
      <c r="C135" t="s">
        <v>521</v>
      </c>
      <c r="E135">
        <v>27</v>
      </c>
      <c r="F135">
        <v>9</v>
      </c>
      <c r="G135">
        <v>69.8</v>
      </c>
      <c r="H135">
        <v>64.8</v>
      </c>
      <c r="I135">
        <v>5</v>
      </c>
      <c r="K135">
        <v>7.03</v>
      </c>
      <c r="M135">
        <v>1.23</v>
      </c>
      <c r="N135">
        <v>10.8</v>
      </c>
      <c r="O135">
        <v>12.03</v>
      </c>
      <c r="P135">
        <v>108.18</v>
      </c>
      <c r="Q135">
        <v>90.45</v>
      </c>
      <c r="R135">
        <v>17.73</v>
      </c>
    </row>
    <row r="136" spans="1:18" x14ac:dyDescent="0.25">
      <c r="A136">
        <v>49</v>
      </c>
      <c r="B136" t="s">
        <v>445</v>
      </c>
      <c r="C136" t="s">
        <v>517</v>
      </c>
      <c r="E136">
        <v>28</v>
      </c>
      <c r="F136">
        <v>7</v>
      </c>
      <c r="G136">
        <v>78.7</v>
      </c>
      <c r="H136">
        <v>67.099999999999994</v>
      </c>
      <c r="I136">
        <v>11.54</v>
      </c>
      <c r="K136">
        <v>0.91</v>
      </c>
      <c r="M136">
        <v>6.81</v>
      </c>
      <c r="N136">
        <v>5.18</v>
      </c>
      <c r="O136">
        <v>11.99</v>
      </c>
      <c r="P136">
        <v>111.41</v>
      </c>
      <c r="Q136">
        <v>93.99</v>
      </c>
      <c r="R136">
        <v>17.41</v>
      </c>
    </row>
    <row r="137" spans="1:18" x14ac:dyDescent="0.25">
      <c r="A137">
        <v>50</v>
      </c>
      <c r="B137" t="s">
        <v>451</v>
      </c>
      <c r="C137" t="s">
        <v>522</v>
      </c>
      <c r="E137">
        <v>25</v>
      </c>
      <c r="F137">
        <v>8</v>
      </c>
      <c r="G137">
        <v>71</v>
      </c>
      <c r="H137">
        <v>61.9</v>
      </c>
      <c r="I137">
        <v>9.09</v>
      </c>
      <c r="K137">
        <v>2.87</v>
      </c>
      <c r="M137">
        <v>1.1399999999999999</v>
      </c>
      <c r="N137">
        <v>10.82</v>
      </c>
      <c r="O137">
        <v>11.96</v>
      </c>
      <c r="P137">
        <v>104.01</v>
      </c>
      <c r="Q137">
        <v>86.23</v>
      </c>
      <c r="R137">
        <v>17.78</v>
      </c>
    </row>
    <row r="138" spans="1:18" x14ac:dyDescent="0.25">
      <c r="A138">
        <v>51</v>
      </c>
      <c r="B138" t="s">
        <v>149</v>
      </c>
      <c r="C138" t="s">
        <v>515</v>
      </c>
      <c r="E138">
        <v>18</v>
      </c>
      <c r="F138">
        <v>16</v>
      </c>
      <c r="G138">
        <v>75.3</v>
      </c>
      <c r="H138">
        <v>72.3</v>
      </c>
      <c r="I138">
        <v>2.97</v>
      </c>
      <c r="K138">
        <v>8.76</v>
      </c>
      <c r="M138">
        <v>8.18</v>
      </c>
      <c r="N138">
        <v>3.55</v>
      </c>
      <c r="O138">
        <v>11.73</v>
      </c>
      <c r="P138">
        <v>110.53</v>
      </c>
      <c r="Q138">
        <v>93.76</v>
      </c>
      <c r="R138">
        <v>16.77</v>
      </c>
    </row>
    <row r="139" spans="1:18" x14ac:dyDescent="0.25">
      <c r="A139">
        <v>52</v>
      </c>
      <c r="B139" t="s">
        <v>82</v>
      </c>
      <c r="C139" t="s">
        <v>518</v>
      </c>
      <c r="E139">
        <v>22</v>
      </c>
      <c r="F139">
        <v>14</v>
      </c>
      <c r="G139">
        <v>80.099999999999994</v>
      </c>
      <c r="H139">
        <v>74.400000000000006</v>
      </c>
      <c r="I139">
        <v>5.61</v>
      </c>
      <c r="K139">
        <v>5.09</v>
      </c>
      <c r="M139">
        <v>11.45</v>
      </c>
      <c r="N139">
        <v>-0.75</v>
      </c>
      <c r="O139">
        <v>10.7</v>
      </c>
      <c r="P139">
        <v>109.92</v>
      </c>
      <c r="Q139">
        <v>94.71</v>
      </c>
      <c r="R139">
        <v>15.21</v>
      </c>
    </row>
    <row r="140" spans="1:18" x14ac:dyDescent="0.25">
      <c r="A140">
        <v>53</v>
      </c>
      <c r="B140" t="s">
        <v>397</v>
      </c>
      <c r="C140" t="s">
        <v>520</v>
      </c>
      <c r="E140">
        <v>20</v>
      </c>
      <c r="F140">
        <v>14</v>
      </c>
      <c r="G140">
        <v>73.8</v>
      </c>
      <c r="H140">
        <v>71.900000000000006</v>
      </c>
      <c r="I140">
        <v>1.91</v>
      </c>
      <c r="K140">
        <v>8.41</v>
      </c>
      <c r="M140">
        <v>5.84</v>
      </c>
      <c r="N140">
        <v>4.49</v>
      </c>
      <c r="O140">
        <v>10.32</v>
      </c>
      <c r="P140">
        <v>109.64</v>
      </c>
      <c r="Q140">
        <v>94.27</v>
      </c>
      <c r="R140">
        <v>15.37</v>
      </c>
    </row>
    <row r="141" spans="1:18" x14ac:dyDescent="0.25">
      <c r="A141">
        <v>54</v>
      </c>
      <c r="B141" t="s">
        <v>144</v>
      </c>
      <c r="C141" t="s">
        <v>521</v>
      </c>
      <c r="E141">
        <v>23</v>
      </c>
      <c r="F141">
        <v>11</v>
      </c>
      <c r="G141">
        <v>77.599999999999994</v>
      </c>
      <c r="H141">
        <v>73.400000000000006</v>
      </c>
      <c r="I141">
        <v>4.24</v>
      </c>
      <c r="K141">
        <v>6.06</v>
      </c>
      <c r="M141">
        <v>8.07</v>
      </c>
      <c r="N141">
        <v>2.23</v>
      </c>
      <c r="O141">
        <v>10.29</v>
      </c>
      <c r="P141">
        <v>109.51</v>
      </c>
      <c r="Q141">
        <v>94.52</v>
      </c>
      <c r="R141">
        <v>14.99</v>
      </c>
    </row>
    <row r="142" spans="1:18" x14ac:dyDescent="0.25">
      <c r="A142">
        <v>55</v>
      </c>
      <c r="B142" t="s">
        <v>327</v>
      </c>
      <c r="C142" t="s">
        <v>524</v>
      </c>
      <c r="E142">
        <v>30</v>
      </c>
      <c r="F142">
        <v>5</v>
      </c>
      <c r="G142">
        <v>78.099999999999994</v>
      </c>
      <c r="H142">
        <v>64.5</v>
      </c>
      <c r="I142">
        <v>13.57</v>
      </c>
      <c r="K142">
        <v>-2.37</v>
      </c>
      <c r="M142">
        <v>3.91</v>
      </c>
      <c r="N142">
        <v>6.15</v>
      </c>
      <c r="O142">
        <v>10.06</v>
      </c>
      <c r="P142">
        <v>113.08</v>
      </c>
      <c r="Q142">
        <v>97.8</v>
      </c>
      <c r="R142">
        <v>15.28</v>
      </c>
    </row>
    <row r="143" spans="1:18" x14ac:dyDescent="0.25">
      <c r="A143">
        <v>56</v>
      </c>
      <c r="B143" t="s">
        <v>352</v>
      </c>
      <c r="C143" t="s">
        <v>514</v>
      </c>
      <c r="E143">
        <v>13</v>
      </c>
      <c r="F143">
        <v>19</v>
      </c>
      <c r="G143">
        <v>65.900000000000006</v>
      </c>
      <c r="H143">
        <v>65.099999999999994</v>
      </c>
      <c r="I143">
        <v>0.81</v>
      </c>
      <c r="K143">
        <v>9.23</v>
      </c>
      <c r="M143">
        <v>-0.6</v>
      </c>
      <c r="N143">
        <v>10.65</v>
      </c>
      <c r="O143">
        <v>10.039999999999999</v>
      </c>
      <c r="P143">
        <v>104.73</v>
      </c>
      <c r="Q143">
        <v>89.89</v>
      </c>
      <c r="R143">
        <v>14.84</v>
      </c>
    </row>
    <row r="144" spans="1:18" x14ac:dyDescent="0.25">
      <c r="A144">
        <v>57</v>
      </c>
      <c r="B144" t="s">
        <v>196</v>
      </c>
      <c r="C144" t="s">
        <v>521</v>
      </c>
      <c r="E144">
        <v>23</v>
      </c>
      <c r="F144">
        <v>13</v>
      </c>
      <c r="G144">
        <v>73.599999999999994</v>
      </c>
      <c r="H144">
        <v>67.5</v>
      </c>
      <c r="I144">
        <v>6.08</v>
      </c>
      <c r="K144">
        <v>3.61</v>
      </c>
      <c r="M144">
        <v>3.13</v>
      </c>
      <c r="N144">
        <v>6.56</v>
      </c>
      <c r="O144">
        <v>9.69</v>
      </c>
      <c r="P144">
        <v>107.63</v>
      </c>
      <c r="Q144">
        <v>93.68</v>
      </c>
      <c r="R144">
        <v>13.95</v>
      </c>
    </row>
    <row r="145" spans="1:18" x14ac:dyDescent="0.25">
      <c r="A145">
        <v>58</v>
      </c>
      <c r="B145" t="s">
        <v>204</v>
      </c>
      <c r="C145" t="s">
        <v>522</v>
      </c>
      <c r="E145">
        <v>21</v>
      </c>
      <c r="F145">
        <v>12</v>
      </c>
      <c r="G145">
        <v>72.900000000000006</v>
      </c>
      <c r="H145">
        <v>66.2</v>
      </c>
      <c r="I145">
        <v>6.76</v>
      </c>
      <c r="K145">
        <v>2.93</v>
      </c>
      <c r="M145">
        <v>3.08</v>
      </c>
      <c r="N145">
        <v>6.61</v>
      </c>
      <c r="O145">
        <v>9.68</v>
      </c>
      <c r="P145">
        <v>112.06</v>
      </c>
      <c r="Q145">
        <v>97.34</v>
      </c>
      <c r="R145">
        <v>14.72</v>
      </c>
    </row>
    <row r="146" spans="1:18" x14ac:dyDescent="0.25">
      <c r="A146">
        <v>59</v>
      </c>
      <c r="B146" t="s">
        <v>471</v>
      </c>
      <c r="C146" t="s">
        <v>520</v>
      </c>
      <c r="E146">
        <v>19</v>
      </c>
      <c r="F146">
        <v>16</v>
      </c>
      <c r="G146">
        <v>72.2</v>
      </c>
      <c r="H146">
        <v>70.599999999999994</v>
      </c>
      <c r="I146">
        <v>1.54</v>
      </c>
      <c r="K146">
        <v>8.1199999999999992</v>
      </c>
      <c r="M146">
        <v>3.48</v>
      </c>
      <c r="N146">
        <v>6.18</v>
      </c>
      <c r="O146">
        <v>9.67</v>
      </c>
      <c r="P146">
        <v>112.33</v>
      </c>
      <c r="Q146">
        <v>98.07</v>
      </c>
      <c r="R146">
        <v>14.26</v>
      </c>
    </row>
    <row r="147" spans="1:18" x14ac:dyDescent="0.25">
      <c r="A147">
        <v>60</v>
      </c>
      <c r="B147" t="s">
        <v>139</v>
      </c>
      <c r="C147" t="s">
        <v>515</v>
      </c>
      <c r="E147">
        <v>18</v>
      </c>
      <c r="F147">
        <v>16</v>
      </c>
      <c r="G147">
        <v>72</v>
      </c>
      <c r="H147">
        <v>71.599999999999994</v>
      </c>
      <c r="I147">
        <v>0.44</v>
      </c>
      <c r="K147">
        <v>9.01</v>
      </c>
      <c r="M147">
        <v>4.58</v>
      </c>
      <c r="N147">
        <v>4.87</v>
      </c>
      <c r="O147">
        <v>9.4600000000000009</v>
      </c>
      <c r="P147">
        <v>108.64</v>
      </c>
      <c r="Q147">
        <v>95.03</v>
      </c>
      <c r="R147">
        <v>13.6</v>
      </c>
    </row>
    <row r="148" spans="1:18" x14ac:dyDescent="0.25">
      <c r="M148" t="s">
        <v>70</v>
      </c>
      <c r="P148" t="s">
        <v>503</v>
      </c>
    </row>
    <row r="149" spans="1:18" x14ac:dyDescent="0.25">
      <c r="A149" t="s">
        <v>55</v>
      </c>
      <c r="B149" t="s">
        <v>113</v>
      </c>
      <c r="C149" t="s">
        <v>504</v>
      </c>
      <c r="E149" t="s">
        <v>1</v>
      </c>
      <c r="F149" t="s">
        <v>0</v>
      </c>
      <c r="G149" t="s">
        <v>505</v>
      </c>
      <c r="H149" t="s">
        <v>506</v>
      </c>
      <c r="I149" t="s">
        <v>507</v>
      </c>
      <c r="K149" t="s">
        <v>115</v>
      </c>
      <c r="M149" t="s">
        <v>508</v>
      </c>
      <c r="N149" t="s">
        <v>509</v>
      </c>
      <c r="O149" t="s">
        <v>70</v>
      </c>
      <c r="P149" t="s">
        <v>66</v>
      </c>
      <c r="Q149" t="s">
        <v>510</v>
      </c>
      <c r="R149" t="s">
        <v>511</v>
      </c>
    </row>
    <row r="150" spans="1:18" x14ac:dyDescent="0.25">
      <c r="A150">
        <v>61</v>
      </c>
      <c r="B150" t="s">
        <v>303</v>
      </c>
      <c r="C150" t="s">
        <v>512</v>
      </c>
      <c r="E150">
        <v>14</v>
      </c>
      <c r="F150">
        <v>18</v>
      </c>
      <c r="G150">
        <v>71.8</v>
      </c>
      <c r="H150">
        <v>71.099999999999994</v>
      </c>
      <c r="I150">
        <v>0.69</v>
      </c>
      <c r="K150">
        <v>8.7200000000000006</v>
      </c>
      <c r="M150">
        <v>4.12</v>
      </c>
      <c r="N150">
        <v>5.29</v>
      </c>
      <c r="O150">
        <v>9.41</v>
      </c>
      <c r="P150">
        <v>110.74</v>
      </c>
      <c r="Q150">
        <v>97.2</v>
      </c>
      <c r="R150">
        <v>13.54</v>
      </c>
    </row>
    <row r="151" spans="1:18" x14ac:dyDescent="0.25">
      <c r="A151">
        <v>62</v>
      </c>
      <c r="B151" t="s">
        <v>279</v>
      </c>
      <c r="C151" t="s">
        <v>526</v>
      </c>
      <c r="E151">
        <v>28</v>
      </c>
      <c r="F151">
        <v>7</v>
      </c>
      <c r="G151">
        <v>84</v>
      </c>
      <c r="H151">
        <v>70.099999999999994</v>
      </c>
      <c r="I151">
        <v>13.91</v>
      </c>
      <c r="K151">
        <v>-1.95</v>
      </c>
      <c r="M151">
        <v>10.15</v>
      </c>
      <c r="N151">
        <v>-0.82</v>
      </c>
      <c r="O151">
        <v>9.32</v>
      </c>
      <c r="P151">
        <v>111.2</v>
      </c>
      <c r="Q151">
        <v>97.61</v>
      </c>
      <c r="R151">
        <v>13.59</v>
      </c>
    </row>
    <row r="152" spans="1:18" x14ac:dyDescent="0.25">
      <c r="A152">
        <v>63</v>
      </c>
      <c r="B152" t="s">
        <v>168</v>
      </c>
      <c r="C152" t="s">
        <v>520</v>
      </c>
      <c r="E152">
        <v>16</v>
      </c>
      <c r="F152">
        <v>17</v>
      </c>
      <c r="G152">
        <v>71.900000000000006</v>
      </c>
      <c r="H152">
        <v>70.8</v>
      </c>
      <c r="I152">
        <v>1.1200000000000001</v>
      </c>
      <c r="K152">
        <v>8.17</v>
      </c>
      <c r="M152">
        <v>4.0199999999999996</v>
      </c>
      <c r="N152">
        <v>5.27</v>
      </c>
      <c r="O152">
        <v>9.2899999999999991</v>
      </c>
      <c r="P152">
        <v>112.33</v>
      </c>
      <c r="Q152">
        <v>98.63</v>
      </c>
      <c r="R152">
        <v>13.7</v>
      </c>
    </row>
    <row r="153" spans="1:18" x14ac:dyDescent="0.25">
      <c r="A153">
        <v>64</v>
      </c>
      <c r="B153" t="s">
        <v>155</v>
      </c>
      <c r="C153" t="s">
        <v>523</v>
      </c>
      <c r="E153">
        <v>27</v>
      </c>
      <c r="F153">
        <v>6</v>
      </c>
      <c r="G153">
        <v>86.9</v>
      </c>
      <c r="H153">
        <v>73.900000000000006</v>
      </c>
      <c r="I153">
        <v>13</v>
      </c>
      <c r="K153">
        <v>-2.5499999999999998</v>
      </c>
      <c r="M153">
        <v>11.36</v>
      </c>
      <c r="N153">
        <v>-2.19</v>
      </c>
      <c r="O153">
        <v>9.17</v>
      </c>
      <c r="P153">
        <v>114.77</v>
      </c>
      <c r="Q153">
        <v>101.36</v>
      </c>
      <c r="R153">
        <v>13.41</v>
      </c>
    </row>
    <row r="154" spans="1:18" x14ac:dyDescent="0.25">
      <c r="A154">
        <v>65</v>
      </c>
      <c r="B154" t="s">
        <v>230</v>
      </c>
      <c r="C154" t="s">
        <v>517</v>
      </c>
      <c r="E154">
        <v>23</v>
      </c>
      <c r="F154">
        <v>9</v>
      </c>
      <c r="G154">
        <v>76.5</v>
      </c>
      <c r="H154">
        <v>67.599999999999994</v>
      </c>
      <c r="I154">
        <v>8.94</v>
      </c>
      <c r="K154">
        <v>0.69</v>
      </c>
      <c r="M154">
        <v>4.12</v>
      </c>
      <c r="N154">
        <v>4.9000000000000004</v>
      </c>
      <c r="O154">
        <v>9.02</v>
      </c>
      <c r="P154">
        <v>109.85</v>
      </c>
      <c r="Q154">
        <v>96.56</v>
      </c>
      <c r="R154">
        <v>13.28</v>
      </c>
    </row>
    <row r="155" spans="1:18" x14ac:dyDescent="0.25">
      <c r="A155">
        <v>66</v>
      </c>
      <c r="B155" t="s">
        <v>257</v>
      </c>
      <c r="C155" t="s">
        <v>514</v>
      </c>
      <c r="E155">
        <v>12</v>
      </c>
      <c r="F155">
        <v>21</v>
      </c>
      <c r="G155">
        <v>72.7</v>
      </c>
      <c r="H155">
        <v>75.2</v>
      </c>
      <c r="I155">
        <v>-2.58</v>
      </c>
      <c r="K155">
        <v>11.59</v>
      </c>
      <c r="M155">
        <v>7.9</v>
      </c>
      <c r="N155">
        <v>1.1100000000000001</v>
      </c>
      <c r="O155">
        <v>9.02</v>
      </c>
      <c r="P155">
        <v>110.55</v>
      </c>
      <c r="Q155">
        <v>97.49</v>
      </c>
      <c r="R155">
        <v>13.05</v>
      </c>
    </row>
    <row r="156" spans="1:18" x14ac:dyDescent="0.25">
      <c r="A156">
        <v>67</v>
      </c>
      <c r="B156" t="s">
        <v>320</v>
      </c>
      <c r="C156" t="s">
        <v>523</v>
      </c>
      <c r="E156">
        <v>28</v>
      </c>
      <c r="F156">
        <v>5</v>
      </c>
      <c r="G156">
        <v>82.6</v>
      </c>
      <c r="H156">
        <v>68.3</v>
      </c>
      <c r="I156">
        <v>14.3</v>
      </c>
      <c r="K156">
        <v>-3.09</v>
      </c>
      <c r="M156">
        <v>6.14</v>
      </c>
      <c r="N156">
        <v>2.84</v>
      </c>
      <c r="O156">
        <v>8.98</v>
      </c>
      <c r="P156">
        <v>111.62</v>
      </c>
      <c r="Q156">
        <v>98.13</v>
      </c>
      <c r="R156">
        <v>13.49</v>
      </c>
    </row>
    <row r="157" spans="1:18" x14ac:dyDescent="0.25">
      <c r="A157">
        <v>68</v>
      </c>
      <c r="B157" t="s">
        <v>380</v>
      </c>
      <c r="C157" t="s">
        <v>514</v>
      </c>
      <c r="E157">
        <v>14</v>
      </c>
      <c r="F157">
        <v>17</v>
      </c>
      <c r="G157">
        <v>67.900000000000006</v>
      </c>
      <c r="H157">
        <v>68.8</v>
      </c>
      <c r="I157">
        <v>-0.87</v>
      </c>
      <c r="K157">
        <v>9.84</v>
      </c>
      <c r="M157">
        <v>1.93</v>
      </c>
      <c r="N157">
        <v>7.04</v>
      </c>
      <c r="O157">
        <v>8.9700000000000006</v>
      </c>
      <c r="P157">
        <v>106.2</v>
      </c>
      <c r="Q157">
        <v>93.03</v>
      </c>
      <c r="R157">
        <v>13.17</v>
      </c>
    </row>
    <row r="158" spans="1:18" x14ac:dyDescent="0.25">
      <c r="A158">
        <v>69</v>
      </c>
      <c r="B158" t="s">
        <v>313</v>
      </c>
      <c r="C158" t="s">
        <v>515</v>
      </c>
      <c r="E158">
        <v>15</v>
      </c>
      <c r="F158">
        <v>17</v>
      </c>
      <c r="G158">
        <v>67.2</v>
      </c>
      <c r="H158">
        <v>67.8</v>
      </c>
      <c r="I158">
        <v>-0.56000000000000005</v>
      </c>
      <c r="K158">
        <v>9.16</v>
      </c>
      <c r="M158">
        <v>-0.42</v>
      </c>
      <c r="N158">
        <v>9.02</v>
      </c>
      <c r="O158">
        <v>8.6</v>
      </c>
      <c r="P158">
        <v>107.58</v>
      </c>
      <c r="Q158">
        <v>94.61</v>
      </c>
      <c r="R158">
        <v>12.98</v>
      </c>
    </row>
    <row r="159" spans="1:18" x14ac:dyDescent="0.25">
      <c r="A159">
        <v>70</v>
      </c>
      <c r="B159" t="s">
        <v>392</v>
      </c>
      <c r="C159" t="s">
        <v>513</v>
      </c>
      <c r="E159">
        <v>21</v>
      </c>
      <c r="F159">
        <v>10</v>
      </c>
      <c r="G159">
        <v>76.099999999999994</v>
      </c>
      <c r="H159">
        <v>67.8</v>
      </c>
      <c r="I159">
        <v>8.2899999999999991</v>
      </c>
      <c r="K159">
        <v>1.1399999999999999</v>
      </c>
      <c r="M159">
        <v>4.3600000000000003</v>
      </c>
      <c r="N159">
        <v>4.22</v>
      </c>
      <c r="O159">
        <v>8.58</v>
      </c>
      <c r="P159">
        <v>112.02</v>
      </c>
      <c r="Q159">
        <v>98.85</v>
      </c>
      <c r="R159">
        <v>13.17</v>
      </c>
    </row>
    <row r="160" spans="1:18" x14ac:dyDescent="0.25">
      <c r="A160">
        <v>71</v>
      </c>
      <c r="B160" t="s">
        <v>371</v>
      </c>
      <c r="C160" t="s">
        <v>520</v>
      </c>
      <c r="E160">
        <v>18</v>
      </c>
      <c r="F160">
        <v>16</v>
      </c>
      <c r="G160">
        <v>71.400000000000006</v>
      </c>
      <c r="H160">
        <v>69.8</v>
      </c>
      <c r="I160">
        <v>1.59</v>
      </c>
      <c r="K160">
        <v>6.76</v>
      </c>
      <c r="M160">
        <v>2.34</v>
      </c>
      <c r="N160">
        <v>6.01</v>
      </c>
      <c r="O160">
        <v>8.35</v>
      </c>
      <c r="P160">
        <v>105.99</v>
      </c>
      <c r="Q160">
        <v>93.63</v>
      </c>
      <c r="R160">
        <v>12.36</v>
      </c>
    </row>
    <row r="161" spans="1:18" x14ac:dyDescent="0.25">
      <c r="A161">
        <v>72</v>
      </c>
      <c r="B161" t="s">
        <v>402</v>
      </c>
      <c r="C161" t="s">
        <v>515</v>
      </c>
      <c r="E161">
        <v>16</v>
      </c>
      <c r="F161">
        <v>16</v>
      </c>
      <c r="G161">
        <v>72.7</v>
      </c>
      <c r="H161">
        <v>72.400000000000006</v>
      </c>
      <c r="I161">
        <v>0.34</v>
      </c>
      <c r="K161">
        <v>9.6300000000000008</v>
      </c>
      <c r="M161">
        <v>5.58</v>
      </c>
      <c r="N161">
        <v>2.76</v>
      </c>
      <c r="O161">
        <v>8.34</v>
      </c>
      <c r="P161">
        <v>106.96</v>
      </c>
      <c r="Q161">
        <v>94.53</v>
      </c>
      <c r="R161">
        <v>12.43</v>
      </c>
    </row>
    <row r="162" spans="1:18" x14ac:dyDescent="0.25">
      <c r="A162">
        <v>73</v>
      </c>
      <c r="B162" t="s">
        <v>145</v>
      </c>
      <c r="C162" t="s">
        <v>521</v>
      </c>
      <c r="E162">
        <v>17</v>
      </c>
      <c r="F162">
        <v>15</v>
      </c>
      <c r="G162">
        <v>70.900000000000006</v>
      </c>
      <c r="H162">
        <v>68.900000000000006</v>
      </c>
      <c r="I162">
        <v>2</v>
      </c>
      <c r="K162">
        <v>6.33</v>
      </c>
      <c r="M162">
        <v>1.36</v>
      </c>
      <c r="N162">
        <v>6.97</v>
      </c>
      <c r="O162">
        <v>8.33</v>
      </c>
      <c r="P162">
        <v>106.53</v>
      </c>
      <c r="Q162">
        <v>94.45</v>
      </c>
      <c r="R162">
        <v>12.07</v>
      </c>
    </row>
    <row r="163" spans="1:18" x14ac:dyDescent="0.25">
      <c r="A163">
        <v>74</v>
      </c>
      <c r="B163" t="s">
        <v>408</v>
      </c>
      <c r="C163" t="s">
        <v>521</v>
      </c>
      <c r="E163">
        <v>16</v>
      </c>
      <c r="F163">
        <v>17</v>
      </c>
      <c r="G163">
        <v>76.3</v>
      </c>
      <c r="H163">
        <v>73</v>
      </c>
      <c r="I163">
        <v>3.27</v>
      </c>
      <c r="K163">
        <v>4.9800000000000004</v>
      </c>
      <c r="M163">
        <v>7.49</v>
      </c>
      <c r="N163">
        <v>0.76</v>
      </c>
      <c r="O163">
        <v>8.25</v>
      </c>
      <c r="P163">
        <v>110.26</v>
      </c>
      <c r="Q163">
        <v>98.15</v>
      </c>
      <c r="R163">
        <v>12.12</v>
      </c>
    </row>
    <row r="164" spans="1:18" x14ac:dyDescent="0.25">
      <c r="A164">
        <v>75</v>
      </c>
      <c r="B164" t="s">
        <v>439</v>
      </c>
      <c r="C164" t="s">
        <v>525</v>
      </c>
      <c r="E164">
        <v>25</v>
      </c>
      <c r="F164">
        <v>8</v>
      </c>
      <c r="G164">
        <v>76.900000000000006</v>
      </c>
      <c r="H164">
        <v>68.400000000000006</v>
      </c>
      <c r="I164">
        <v>8.52</v>
      </c>
      <c r="K164">
        <v>0.75</v>
      </c>
      <c r="M164">
        <v>3.9</v>
      </c>
      <c r="N164">
        <v>4.3499999999999996</v>
      </c>
      <c r="O164">
        <v>8.25</v>
      </c>
      <c r="P164">
        <v>108.91</v>
      </c>
      <c r="Q164">
        <v>96.32</v>
      </c>
      <c r="R164">
        <v>12.6</v>
      </c>
    </row>
    <row r="165" spans="1:18" x14ac:dyDescent="0.25">
      <c r="A165">
        <v>76</v>
      </c>
      <c r="B165" t="s">
        <v>423</v>
      </c>
      <c r="C165" t="s">
        <v>518</v>
      </c>
      <c r="E165">
        <v>23</v>
      </c>
      <c r="F165">
        <v>10</v>
      </c>
      <c r="G165">
        <v>74.7</v>
      </c>
      <c r="H165">
        <v>71.5</v>
      </c>
      <c r="I165">
        <v>3.24</v>
      </c>
      <c r="K165">
        <v>4.93</v>
      </c>
      <c r="M165">
        <v>5.56</v>
      </c>
      <c r="N165">
        <v>2.62</v>
      </c>
      <c r="O165">
        <v>8.18</v>
      </c>
      <c r="P165">
        <v>109.42</v>
      </c>
      <c r="Q165">
        <v>97.3</v>
      </c>
      <c r="R165">
        <v>12.13</v>
      </c>
    </row>
    <row r="166" spans="1:18" x14ac:dyDescent="0.25">
      <c r="A166">
        <v>77</v>
      </c>
      <c r="B166" t="s">
        <v>357</v>
      </c>
      <c r="C166" t="s">
        <v>516</v>
      </c>
      <c r="E166">
        <v>12</v>
      </c>
      <c r="F166">
        <v>20</v>
      </c>
      <c r="G166">
        <v>68.099999999999994</v>
      </c>
      <c r="H166">
        <v>71.5</v>
      </c>
      <c r="I166">
        <v>-3.44</v>
      </c>
      <c r="K166">
        <v>11.5</v>
      </c>
      <c r="M166">
        <v>2.57</v>
      </c>
      <c r="N166">
        <v>5.49</v>
      </c>
      <c r="O166">
        <v>8.06</v>
      </c>
      <c r="P166">
        <v>109.55</v>
      </c>
      <c r="Q166">
        <v>98.37</v>
      </c>
      <c r="R166">
        <v>11.17</v>
      </c>
    </row>
    <row r="167" spans="1:18" x14ac:dyDescent="0.25">
      <c r="A167">
        <v>78</v>
      </c>
      <c r="B167" t="s">
        <v>353</v>
      </c>
      <c r="C167" t="s">
        <v>512</v>
      </c>
      <c r="E167">
        <v>14</v>
      </c>
      <c r="F167">
        <v>19</v>
      </c>
      <c r="G167">
        <v>68.7</v>
      </c>
      <c r="H167">
        <v>69</v>
      </c>
      <c r="I167">
        <v>-0.3</v>
      </c>
      <c r="K167">
        <v>8.31</v>
      </c>
      <c r="M167">
        <v>1.34</v>
      </c>
      <c r="N167">
        <v>6.66</v>
      </c>
      <c r="O167">
        <v>8.01</v>
      </c>
      <c r="P167">
        <v>109.69</v>
      </c>
      <c r="Q167">
        <v>98.05</v>
      </c>
      <c r="R167">
        <v>11.63</v>
      </c>
    </row>
    <row r="168" spans="1:18" x14ac:dyDescent="0.25">
      <c r="A168">
        <v>79</v>
      </c>
      <c r="B168" t="s">
        <v>417</v>
      </c>
      <c r="C168" t="s">
        <v>520</v>
      </c>
      <c r="E168">
        <v>21</v>
      </c>
      <c r="F168">
        <v>13</v>
      </c>
      <c r="G168">
        <v>77.099999999999994</v>
      </c>
      <c r="H168">
        <v>74.8</v>
      </c>
      <c r="I168">
        <v>2.38</v>
      </c>
      <c r="K168">
        <v>5.58</v>
      </c>
      <c r="M168">
        <v>7.76</v>
      </c>
      <c r="N168">
        <v>0.2</v>
      </c>
      <c r="O168">
        <v>7.96</v>
      </c>
      <c r="P168">
        <v>109.64</v>
      </c>
      <c r="Q168">
        <v>98.25</v>
      </c>
      <c r="R168">
        <v>11.39</v>
      </c>
    </row>
    <row r="169" spans="1:18" x14ac:dyDescent="0.25">
      <c r="A169">
        <v>80</v>
      </c>
      <c r="B169" t="s">
        <v>366</v>
      </c>
      <c r="C169" t="s">
        <v>512</v>
      </c>
      <c r="E169">
        <v>14</v>
      </c>
      <c r="F169">
        <v>19</v>
      </c>
      <c r="G169">
        <v>69.900000000000006</v>
      </c>
      <c r="H169">
        <v>68.7</v>
      </c>
      <c r="I169">
        <v>1.18</v>
      </c>
      <c r="K169">
        <v>6.72</v>
      </c>
      <c r="M169">
        <v>1.44</v>
      </c>
      <c r="N169">
        <v>6.46</v>
      </c>
      <c r="O169">
        <v>7.9</v>
      </c>
      <c r="P169">
        <v>105.52</v>
      </c>
      <c r="Q169">
        <v>94.16</v>
      </c>
      <c r="R169">
        <v>11.37</v>
      </c>
    </row>
    <row r="170" spans="1:18" x14ac:dyDescent="0.25">
      <c r="M170" t="s">
        <v>70</v>
      </c>
      <c r="P170" t="s">
        <v>503</v>
      </c>
    </row>
    <row r="171" spans="1:18" x14ac:dyDescent="0.25">
      <c r="A171" t="s">
        <v>55</v>
      </c>
      <c r="B171" t="s">
        <v>113</v>
      </c>
      <c r="C171" t="s">
        <v>504</v>
      </c>
      <c r="E171" t="s">
        <v>1</v>
      </c>
      <c r="F171" t="s">
        <v>0</v>
      </c>
      <c r="G171" t="s">
        <v>505</v>
      </c>
      <c r="H171" t="s">
        <v>506</v>
      </c>
      <c r="I171" t="s">
        <v>507</v>
      </c>
      <c r="K171" t="s">
        <v>115</v>
      </c>
      <c r="M171" t="s">
        <v>508</v>
      </c>
      <c r="N171" t="s">
        <v>509</v>
      </c>
      <c r="O171" t="s">
        <v>70</v>
      </c>
      <c r="P171" t="s">
        <v>66</v>
      </c>
      <c r="Q171" t="s">
        <v>510</v>
      </c>
      <c r="R171" t="s">
        <v>511</v>
      </c>
    </row>
    <row r="172" spans="1:18" x14ac:dyDescent="0.25">
      <c r="A172">
        <v>81</v>
      </c>
      <c r="B172" t="s">
        <v>464</v>
      </c>
      <c r="C172" t="s">
        <v>518</v>
      </c>
      <c r="E172">
        <v>22</v>
      </c>
      <c r="F172">
        <v>14</v>
      </c>
      <c r="G172">
        <v>70.7</v>
      </c>
      <c r="H172">
        <v>68.599999999999994</v>
      </c>
      <c r="I172">
        <v>2.06</v>
      </c>
      <c r="K172">
        <v>5.82</v>
      </c>
      <c r="M172">
        <v>2.29</v>
      </c>
      <c r="N172">
        <v>5.58</v>
      </c>
      <c r="O172">
        <v>7.87</v>
      </c>
      <c r="P172">
        <v>106.8</v>
      </c>
      <c r="Q172">
        <v>94.78</v>
      </c>
      <c r="R172">
        <v>12.02</v>
      </c>
    </row>
    <row r="173" spans="1:18" x14ac:dyDescent="0.25">
      <c r="A173">
        <v>82</v>
      </c>
      <c r="B173" t="s">
        <v>360</v>
      </c>
      <c r="C173" t="s">
        <v>521</v>
      </c>
      <c r="E173">
        <v>18</v>
      </c>
      <c r="F173">
        <v>13</v>
      </c>
      <c r="G173">
        <v>73.400000000000006</v>
      </c>
      <c r="H173">
        <v>69.8</v>
      </c>
      <c r="I173">
        <v>3.55</v>
      </c>
      <c r="K173">
        <v>4.3099999999999996</v>
      </c>
      <c r="M173">
        <v>4.0199999999999996</v>
      </c>
      <c r="N173">
        <v>3.84</v>
      </c>
      <c r="O173">
        <v>7.86</v>
      </c>
      <c r="P173">
        <v>112</v>
      </c>
      <c r="Q173">
        <v>100.4</v>
      </c>
      <c r="R173">
        <v>11.6</v>
      </c>
    </row>
    <row r="174" spans="1:18" x14ac:dyDescent="0.25">
      <c r="A174">
        <v>83</v>
      </c>
      <c r="B174" t="s">
        <v>231</v>
      </c>
      <c r="C174" t="s">
        <v>414</v>
      </c>
      <c r="E174">
        <v>25</v>
      </c>
      <c r="F174">
        <v>8</v>
      </c>
      <c r="G174">
        <v>77.599999999999994</v>
      </c>
      <c r="H174">
        <v>66.099999999999994</v>
      </c>
      <c r="I174">
        <v>11.52</v>
      </c>
      <c r="K174">
        <v>-1.48</v>
      </c>
      <c r="M174">
        <v>2.1800000000000002</v>
      </c>
      <c r="N174">
        <v>5.3</v>
      </c>
      <c r="O174">
        <v>7.49</v>
      </c>
      <c r="P174">
        <v>107.17</v>
      </c>
      <c r="Q174">
        <v>95.83</v>
      </c>
      <c r="R174">
        <v>11.33</v>
      </c>
    </row>
    <row r="175" spans="1:18" x14ac:dyDescent="0.25">
      <c r="A175">
        <v>84</v>
      </c>
      <c r="B175" t="s">
        <v>429</v>
      </c>
      <c r="C175" t="s">
        <v>515</v>
      </c>
      <c r="E175">
        <v>14</v>
      </c>
      <c r="F175">
        <v>18</v>
      </c>
      <c r="G175">
        <v>70.400000000000006</v>
      </c>
      <c r="H175">
        <v>71.8</v>
      </c>
      <c r="I175">
        <v>-1.38</v>
      </c>
      <c r="K175">
        <v>8.57</v>
      </c>
      <c r="M175">
        <v>2.2999999999999998</v>
      </c>
      <c r="N175">
        <v>4.8899999999999997</v>
      </c>
      <c r="O175">
        <v>7.2</v>
      </c>
      <c r="P175">
        <v>107.29</v>
      </c>
      <c r="Q175">
        <v>96.63</v>
      </c>
      <c r="R175">
        <v>10.66</v>
      </c>
    </row>
    <row r="176" spans="1:18" x14ac:dyDescent="0.25">
      <c r="A176">
        <v>85</v>
      </c>
      <c r="B176" t="s">
        <v>444</v>
      </c>
      <c r="C176" t="s">
        <v>521</v>
      </c>
      <c r="E176">
        <v>17</v>
      </c>
      <c r="F176">
        <v>16</v>
      </c>
      <c r="G176">
        <v>78.2</v>
      </c>
      <c r="H176">
        <v>77.8</v>
      </c>
      <c r="I176">
        <v>0.39</v>
      </c>
      <c r="K176">
        <v>6.81</v>
      </c>
      <c r="M176">
        <v>9.5399999999999991</v>
      </c>
      <c r="N176">
        <v>-2.34</v>
      </c>
      <c r="O176">
        <v>7.2</v>
      </c>
      <c r="P176">
        <v>109.9</v>
      </c>
      <c r="Q176">
        <v>99.18</v>
      </c>
      <c r="R176">
        <v>10.73</v>
      </c>
    </row>
    <row r="177" spans="1:18" x14ac:dyDescent="0.25">
      <c r="A177">
        <v>86</v>
      </c>
      <c r="B177" t="s">
        <v>238</v>
      </c>
      <c r="C177" t="s">
        <v>512</v>
      </c>
      <c r="E177">
        <v>14</v>
      </c>
      <c r="F177">
        <v>18</v>
      </c>
      <c r="G177">
        <v>65.3</v>
      </c>
      <c r="H177">
        <v>66.599999999999994</v>
      </c>
      <c r="I177">
        <v>-1.22</v>
      </c>
      <c r="K177">
        <v>8.17</v>
      </c>
      <c r="M177">
        <v>-1.71</v>
      </c>
      <c r="N177">
        <v>8.66</v>
      </c>
      <c r="O177">
        <v>6.95</v>
      </c>
      <c r="P177">
        <v>102.28</v>
      </c>
      <c r="Q177">
        <v>92.37</v>
      </c>
      <c r="R177">
        <v>9.92</v>
      </c>
    </row>
    <row r="178" spans="1:18" x14ac:dyDescent="0.25">
      <c r="A178">
        <v>87</v>
      </c>
      <c r="B178" t="s">
        <v>459</v>
      </c>
      <c r="C178" t="s">
        <v>516</v>
      </c>
      <c r="E178">
        <v>15</v>
      </c>
      <c r="F178">
        <v>21</v>
      </c>
      <c r="G178">
        <v>73.8</v>
      </c>
      <c r="H178">
        <v>77.400000000000006</v>
      </c>
      <c r="I178">
        <v>-3.64</v>
      </c>
      <c r="K178">
        <v>10.54</v>
      </c>
      <c r="M178">
        <v>7.94</v>
      </c>
      <c r="N178">
        <v>-1.04</v>
      </c>
      <c r="O178">
        <v>6.9</v>
      </c>
      <c r="P178">
        <v>110.07</v>
      </c>
      <c r="Q178">
        <v>99.48</v>
      </c>
      <c r="R178">
        <v>10.59</v>
      </c>
    </row>
    <row r="179" spans="1:18" x14ac:dyDescent="0.25">
      <c r="A179">
        <v>88</v>
      </c>
      <c r="B179" t="s">
        <v>235</v>
      </c>
      <c r="C179" t="s">
        <v>520</v>
      </c>
      <c r="E179">
        <v>19</v>
      </c>
      <c r="F179">
        <v>14</v>
      </c>
      <c r="G179">
        <v>79.5</v>
      </c>
      <c r="H179">
        <v>78.099999999999994</v>
      </c>
      <c r="I179">
        <v>1.48</v>
      </c>
      <c r="K179">
        <v>5.37</v>
      </c>
      <c r="M179">
        <v>10.17</v>
      </c>
      <c r="N179">
        <v>-3.32</v>
      </c>
      <c r="O179">
        <v>6.86</v>
      </c>
      <c r="P179">
        <v>109.02</v>
      </c>
      <c r="Q179">
        <v>99.41</v>
      </c>
      <c r="R179">
        <v>9.61</v>
      </c>
    </row>
    <row r="180" spans="1:18" x14ac:dyDescent="0.25">
      <c r="A180">
        <v>89</v>
      </c>
      <c r="B180" t="s">
        <v>198</v>
      </c>
      <c r="C180" t="s">
        <v>518</v>
      </c>
      <c r="E180">
        <v>16</v>
      </c>
      <c r="F180">
        <v>17</v>
      </c>
      <c r="G180">
        <v>73.8</v>
      </c>
      <c r="H180">
        <v>71.3</v>
      </c>
      <c r="I180">
        <v>2.48</v>
      </c>
      <c r="K180">
        <v>4.32</v>
      </c>
      <c r="M180">
        <v>5.26</v>
      </c>
      <c r="N180">
        <v>1.55</v>
      </c>
      <c r="O180">
        <v>6.81</v>
      </c>
      <c r="P180">
        <v>108.76</v>
      </c>
      <c r="Q180">
        <v>98.77</v>
      </c>
      <c r="R180">
        <v>9.99</v>
      </c>
    </row>
    <row r="181" spans="1:18" x14ac:dyDescent="0.25">
      <c r="A181">
        <v>90</v>
      </c>
      <c r="B181" t="s">
        <v>203</v>
      </c>
      <c r="C181" t="s">
        <v>522</v>
      </c>
      <c r="E181">
        <v>24</v>
      </c>
      <c r="F181">
        <v>10</v>
      </c>
      <c r="G181">
        <v>70.900000000000006</v>
      </c>
      <c r="H181">
        <v>65.599999999999994</v>
      </c>
      <c r="I181">
        <v>5.29</v>
      </c>
      <c r="K181">
        <v>1.98</v>
      </c>
      <c r="M181">
        <v>-0.23</v>
      </c>
      <c r="N181">
        <v>6.64</v>
      </c>
      <c r="O181">
        <v>6.41</v>
      </c>
      <c r="P181">
        <v>108.24</v>
      </c>
      <c r="Q181">
        <v>98.26</v>
      </c>
      <c r="R181">
        <v>9.9700000000000006</v>
      </c>
    </row>
    <row r="182" spans="1:18" x14ac:dyDescent="0.25">
      <c r="A182">
        <v>91</v>
      </c>
      <c r="B182" t="s">
        <v>207</v>
      </c>
      <c r="C182" t="s">
        <v>520</v>
      </c>
      <c r="E182">
        <v>18</v>
      </c>
      <c r="F182">
        <v>15</v>
      </c>
      <c r="G182">
        <v>78.599999999999994</v>
      </c>
      <c r="H182">
        <v>76.2</v>
      </c>
      <c r="I182">
        <v>2.42</v>
      </c>
      <c r="K182">
        <v>3.94</v>
      </c>
      <c r="M182">
        <v>8.0299999999999994</v>
      </c>
      <c r="N182">
        <v>-1.67</v>
      </c>
      <c r="O182">
        <v>6.36</v>
      </c>
      <c r="P182">
        <v>112</v>
      </c>
      <c r="Q182">
        <v>102.98</v>
      </c>
      <c r="R182">
        <v>9.02</v>
      </c>
    </row>
    <row r="183" spans="1:18" x14ac:dyDescent="0.25">
      <c r="A183">
        <v>92</v>
      </c>
      <c r="B183" t="s">
        <v>163</v>
      </c>
      <c r="C183" t="s">
        <v>513</v>
      </c>
      <c r="E183">
        <v>19</v>
      </c>
      <c r="F183">
        <v>13</v>
      </c>
      <c r="G183">
        <v>79</v>
      </c>
      <c r="H183">
        <v>76.099999999999994</v>
      </c>
      <c r="I183">
        <v>2.84</v>
      </c>
      <c r="K183">
        <v>3.32</v>
      </c>
      <c r="M183">
        <v>9.4499999999999993</v>
      </c>
      <c r="N183">
        <v>-3.29</v>
      </c>
      <c r="O183">
        <v>6.16</v>
      </c>
      <c r="P183">
        <v>111.04</v>
      </c>
      <c r="Q183">
        <v>101.54</v>
      </c>
      <c r="R183">
        <v>9.49</v>
      </c>
    </row>
    <row r="184" spans="1:18" x14ac:dyDescent="0.25">
      <c r="A184">
        <v>93</v>
      </c>
      <c r="B184" t="s">
        <v>78</v>
      </c>
      <c r="C184" t="s">
        <v>521</v>
      </c>
      <c r="E184">
        <v>17</v>
      </c>
      <c r="F184">
        <v>14</v>
      </c>
      <c r="G184">
        <v>75.599999999999994</v>
      </c>
      <c r="H184">
        <v>74.5</v>
      </c>
      <c r="I184">
        <v>1.03</v>
      </c>
      <c r="K184">
        <v>5.12</v>
      </c>
      <c r="M184">
        <v>6.55</v>
      </c>
      <c r="N184">
        <v>-0.4</v>
      </c>
      <c r="O184">
        <v>6.15</v>
      </c>
      <c r="P184">
        <v>114.62</v>
      </c>
      <c r="Q184">
        <v>105.85</v>
      </c>
      <c r="R184">
        <v>8.77</v>
      </c>
    </row>
    <row r="185" spans="1:18" x14ac:dyDescent="0.25">
      <c r="A185">
        <v>94</v>
      </c>
      <c r="B185" t="s">
        <v>391</v>
      </c>
      <c r="C185" t="s">
        <v>513</v>
      </c>
      <c r="E185">
        <v>21</v>
      </c>
      <c r="F185">
        <v>15</v>
      </c>
      <c r="G185">
        <v>72</v>
      </c>
      <c r="H185">
        <v>68.2</v>
      </c>
      <c r="I185">
        <v>3.78</v>
      </c>
      <c r="K185">
        <v>3.62</v>
      </c>
      <c r="M185">
        <v>1.45</v>
      </c>
      <c r="N185">
        <v>4.6900000000000004</v>
      </c>
      <c r="O185">
        <v>6.13</v>
      </c>
      <c r="P185">
        <v>106.44</v>
      </c>
      <c r="Q185">
        <v>97.03</v>
      </c>
      <c r="R185">
        <v>9.41</v>
      </c>
    </row>
    <row r="186" spans="1:18" x14ac:dyDescent="0.25">
      <c r="A186">
        <v>95</v>
      </c>
      <c r="B186" t="s">
        <v>418</v>
      </c>
      <c r="C186" t="s">
        <v>521</v>
      </c>
      <c r="E186">
        <v>15</v>
      </c>
      <c r="F186">
        <v>16</v>
      </c>
      <c r="G186">
        <v>72.7</v>
      </c>
      <c r="H186">
        <v>71.8</v>
      </c>
      <c r="I186">
        <v>0.9</v>
      </c>
      <c r="K186">
        <v>5.15</v>
      </c>
      <c r="M186">
        <v>2.58</v>
      </c>
      <c r="N186">
        <v>3.47</v>
      </c>
      <c r="O186">
        <v>6.05</v>
      </c>
      <c r="P186">
        <v>103.76</v>
      </c>
      <c r="Q186">
        <v>95.26</v>
      </c>
      <c r="R186">
        <v>8.5</v>
      </c>
    </row>
    <row r="187" spans="1:18" x14ac:dyDescent="0.25">
      <c r="A187">
        <v>96</v>
      </c>
      <c r="B187" t="s">
        <v>403</v>
      </c>
      <c r="C187" t="s">
        <v>527</v>
      </c>
      <c r="E187">
        <v>24</v>
      </c>
      <c r="F187">
        <v>9</v>
      </c>
      <c r="G187">
        <v>84.5</v>
      </c>
      <c r="H187">
        <v>73.5</v>
      </c>
      <c r="I187">
        <v>11.03</v>
      </c>
      <c r="K187">
        <v>-4.74</v>
      </c>
      <c r="M187">
        <v>9.3000000000000007</v>
      </c>
      <c r="N187">
        <v>-3.38</v>
      </c>
      <c r="O187">
        <v>5.92</v>
      </c>
      <c r="P187">
        <v>111.92</v>
      </c>
      <c r="Q187">
        <v>103.54</v>
      </c>
      <c r="R187">
        <v>8.3800000000000008</v>
      </c>
    </row>
    <row r="188" spans="1:18" x14ac:dyDescent="0.25">
      <c r="A188">
        <v>97</v>
      </c>
      <c r="B188" t="s">
        <v>159</v>
      </c>
      <c r="C188" t="s">
        <v>512</v>
      </c>
      <c r="E188">
        <v>14</v>
      </c>
      <c r="F188">
        <v>17</v>
      </c>
      <c r="G188">
        <v>70.8</v>
      </c>
      <c r="H188">
        <v>72.8</v>
      </c>
      <c r="I188">
        <v>-1.94</v>
      </c>
      <c r="K188">
        <v>7.8</v>
      </c>
      <c r="M188">
        <v>3.46</v>
      </c>
      <c r="N188">
        <v>2.41</v>
      </c>
      <c r="O188">
        <v>5.87</v>
      </c>
      <c r="P188">
        <v>108.42</v>
      </c>
      <c r="Q188">
        <v>99.73</v>
      </c>
      <c r="R188">
        <v>8.6999999999999993</v>
      </c>
    </row>
    <row r="189" spans="1:18" x14ac:dyDescent="0.25">
      <c r="A189">
        <v>98</v>
      </c>
      <c r="B189" t="s">
        <v>411</v>
      </c>
      <c r="C189" t="s">
        <v>518</v>
      </c>
      <c r="E189">
        <v>15</v>
      </c>
      <c r="F189">
        <v>17</v>
      </c>
      <c r="G189">
        <v>72</v>
      </c>
      <c r="H189">
        <v>70.3</v>
      </c>
      <c r="I189">
        <v>1.69</v>
      </c>
      <c r="K189">
        <v>4.13</v>
      </c>
      <c r="M189">
        <v>2.79</v>
      </c>
      <c r="N189">
        <v>3.03</v>
      </c>
      <c r="O189">
        <v>5.82</v>
      </c>
      <c r="P189">
        <v>112.1</v>
      </c>
      <c r="Q189">
        <v>103</v>
      </c>
      <c r="R189">
        <v>9.1</v>
      </c>
    </row>
    <row r="190" spans="1:18" x14ac:dyDescent="0.25">
      <c r="A190">
        <v>99</v>
      </c>
      <c r="B190" t="s">
        <v>175</v>
      </c>
      <c r="C190" t="s">
        <v>535</v>
      </c>
      <c r="E190">
        <v>31</v>
      </c>
      <c r="F190">
        <v>6</v>
      </c>
      <c r="G190">
        <v>72.3</v>
      </c>
      <c r="H190">
        <v>63.6</v>
      </c>
      <c r="I190">
        <v>8.6999999999999993</v>
      </c>
      <c r="K190">
        <v>-2.2799999999999998</v>
      </c>
      <c r="M190">
        <v>-0.28999999999999998</v>
      </c>
      <c r="N190">
        <v>6.01</v>
      </c>
      <c r="O190">
        <v>5.72</v>
      </c>
      <c r="P190">
        <v>105.67</v>
      </c>
      <c r="Q190">
        <v>96.21</v>
      </c>
      <c r="R190">
        <v>9.4600000000000009</v>
      </c>
    </row>
    <row r="191" spans="1:18" x14ac:dyDescent="0.25">
      <c r="A191">
        <v>100</v>
      </c>
      <c r="B191" t="s">
        <v>405</v>
      </c>
      <c r="C191" t="s">
        <v>518</v>
      </c>
      <c r="E191">
        <v>22</v>
      </c>
      <c r="F191">
        <v>13</v>
      </c>
      <c r="G191">
        <v>71.900000000000006</v>
      </c>
      <c r="H191">
        <v>66.5</v>
      </c>
      <c r="I191">
        <v>5.4</v>
      </c>
      <c r="K191">
        <v>1.32</v>
      </c>
      <c r="M191">
        <v>-0.3</v>
      </c>
      <c r="N191">
        <v>5.97</v>
      </c>
      <c r="O191">
        <v>5.67</v>
      </c>
      <c r="P191">
        <v>101.96</v>
      </c>
      <c r="Q191">
        <v>93.27</v>
      </c>
      <c r="R191">
        <v>8.6999999999999993</v>
      </c>
    </row>
    <row r="192" spans="1:18" x14ac:dyDescent="0.25">
      <c r="M192" t="s">
        <v>70</v>
      </c>
      <c r="P192" t="s">
        <v>503</v>
      </c>
    </row>
    <row r="193" spans="1:18" x14ac:dyDescent="0.25">
      <c r="A193" t="s">
        <v>55</v>
      </c>
      <c r="B193" t="s">
        <v>113</v>
      </c>
      <c r="C193" t="s">
        <v>504</v>
      </c>
      <c r="E193" t="s">
        <v>1</v>
      </c>
      <c r="F193" t="s">
        <v>0</v>
      </c>
      <c r="G193" t="s">
        <v>505</v>
      </c>
      <c r="H193" t="s">
        <v>506</v>
      </c>
      <c r="I193" t="s">
        <v>507</v>
      </c>
      <c r="K193" t="s">
        <v>115</v>
      </c>
      <c r="M193" t="s">
        <v>508</v>
      </c>
      <c r="N193" t="s">
        <v>509</v>
      </c>
      <c r="O193" t="s">
        <v>70</v>
      </c>
      <c r="P193" t="s">
        <v>66</v>
      </c>
      <c r="Q193" t="s">
        <v>510</v>
      </c>
      <c r="R193" t="s">
        <v>511</v>
      </c>
    </row>
    <row r="194" spans="1:18" x14ac:dyDescent="0.25">
      <c r="A194">
        <v>101</v>
      </c>
      <c r="B194" t="s">
        <v>472</v>
      </c>
      <c r="C194" t="s">
        <v>530</v>
      </c>
      <c r="E194">
        <v>22</v>
      </c>
      <c r="F194">
        <v>8</v>
      </c>
      <c r="G194">
        <v>80.900000000000006</v>
      </c>
      <c r="H194">
        <v>73.400000000000006</v>
      </c>
      <c r="I194">
        <v>7.5</v>
      </c>
      <c r="K194">
        <v>-1.21</v>
      </c>
      <c r="M194">
        <v>7.98</v>
      </c>
      <c r="N194">
        <v>-2.4300000000000002</v>
      </c>
      <c r="O194">
        <v>5.55</v>
      </c>
      <c r="P194">
        <v>109.84</v>
      </c>
      <c r="Q194">
        <v>101.81</v>
      </c>
      <c r="R194">
        <v>8.0299999999999994</v>
      </c>
    </row>
    <row r="195" spans="1:18" x14ac:dyDescent="0.25">
      <c r="A195">
        <v>102</v>
      </c>
      <c r="B195" t="s">
        <v>278</v>
      </c>
      <c r="C195" t="s">
        <v>526</v>
      </c>
      <c r="E195">
        <v>29</v>
      </c>
      <c r="F195">
        <v>7</v>
      </c>
      <c r="G195">
        <v>73.7</v>
      </c>
      <c r="H195">
        <v>61.4</v>
      </c>
      <c r="I195">
        <v>12.36</v>
      </c>
      <c r="K195">
        <v>-3.85</v>
      </c>
      <c r="M195">
        <v>-3.23</v>
      </c>
      <c r="N195">
        <v>8.5299999999999994</v>
      </c>
      <c r="O195">
        <v>5.3</v>
      </c>
      <c r="P195">
        <v>108.83</v>
      </c>
      <c r="Q195">
        <v>98.92</v>
      </c>
      <c r="R195">
        <v>9.91</v>
      </c>
    </row>
    <row r="196" spans="1:18" x14ac:dyDescent="0.25">
      <c r="A196">
        <v>103</v>
      </c>
      <c r="B196" t="s">
        <v>390</v>
      </c>
      <c r="C196" t="s">
        <v>517</v>
      </c>
      <c r="E196">
        <v>21</v>
      </c>
      <c r="F196">
        <v>13</v>
      </c>
      <c r="G196">
        <v>71.7</v>
      </c>
      <c r="H196">
        <v>67.400000000000006</v>
      </c>
      <c r="I196">
        <v>4.29</v>
      </c>
      <c r="K196">
        <v>2.4900000000000002</v>
      </c>
      <c r="M196">
        <v>-0.75</v>
      </c>
      <c r="N196">
        <v>6.05</v>
      </c>
      <c r="O196">
        <v>5.3</v>
      </c>
      <c r="P196">
        <v>104.72</v>
      </c>
      <c r="Q196">
        <v>97.38</v>
      </c>
      <c r="R196">
        <v>7.34</v>
      </c>
    </row>
    <row r="197" spans="1:18" x14ac:dyDescent="0.25">
      <c r="A197">
        <v>104</v>
      </c>
      <c r="B197" t="s">
        <v>239</v>
      </c>
      <c r="C197" t="s">
        <v>515</v>
      </c>
      <c r="E197">
        <v>11</v>
      </c>
      <c r="F197">
        <v>21</v>
      </c>
      <c r="G197">
        <v>71.099999999999994</v>
      </c>
      <c r="H197">
        <v>73.900000000000006</v>
      </c>
      <c r="I197">
        <v>-2.81</v>
      </c>
      <c r="K197">
        <v>8.11</v>
      </c>
      <c r="M197">
        <v>2.7</v>
      </c>
      <c r="N197">
        <v>2.59</v>
      </c>
      <c r="O197">
        <v>5.29</v>
      </c>
      <c r="P197">
        <v>105.86</v>
      </c>
      <c r="Q197">
        <v>98.4</v>
      </c>
      <c r="R197">
        <v>7.46</v>
      </c>
    </row>
    <row r="198" spans="1:18" x14ac:dyDescent="0.25">
      <c r="A198">
        <v>105</v>
      </c>
      <c r="B198" t="s">
        <v>214</v>
      </c>
      <c r="C198" t="s">
        <v>414</v>
      </c>
      <c r="E198">
        <v>24</v>
      </c>
      <c r="F198">
        <v>10</v>
      </c>
      <c r="G198">
        <v>79.599999999999994</v>
      </c>
      <c r="H198">
        <v>69.7</v>
      </c>
      <c r="I198">
        <v>9.8800000000000008</v>
      </c>
      <c r="K198">
        <v>-1.75</v>
      </c>
      <c r="M198">
        <v>2.77</v>
      </c>
      <c r="N198">
        <v>2.4900000000000002</v>
      </c>
      <c r="O198">
        <v>5.25</v>
      </c>
      <c r="P198">
        <v>108.64</v>
      </c>
      <c r="Q198">
        <v>100.38</v>
      </c>
      <c r="R198">
        <v>8.26</v>
      </c>
    </row>
    <row r="199" spans="1:18" x14ac:dyDescent="0.25">
      <c r="A199">
        <v>106</v>
      </c>
      <c r="B199" t="s">
        <v>385</v>
      </c>
      <c r="C199" t="s">
        <v>522</v>
      </c>
      <c r="E199">
        <v>23</v>
      </c>
      <c r="F199">
        <v>13</v>
      </c>
      <c r="G199">
        <v>66.599999999999994</v>
      </c>
      <c r="H199">
        <v>63.8</v>
      </c>
      <c r="I199">
        <v>2.83</v>
      </c>
      <c r="K199">
        <v>2.25</v>
      </c>
      <c r="M199">
        <v>-3.1</v>
      </c>
      <c r="N199">
        <v>8.18</v>
      </c>
      <c r="O199">
        <v>5.08</v>
      </c>
      <c r="P199">
        <v>101.74</v>
      </c>
      <c r="Q199">
        <v>93.51</v>
      </c>
      <c r="R199">
        <v>8.23</v>
      </c>
    </row>
    <row r="200" spans="1:18" x14ac:dyDescent="0.25">
      <c r="A200">
        <v>107</v>
      </c>
      <c r="B200" t="s">
        <v>449</v>
      </c>
      <c r="C200" t="s">
        <v>531</v>
      </c>
      <c r="E200">
        <v>27</v>
      </c>
      <c r="F200">
        <v>7</v>
      </c>
      <c r="G200">
        <v>73.8</v>
      </c>
      <c r="H200">
        <v>63</v>
      </c>
      <c r="I200">
        <v>10.74</v>
      </c>
      <c r="K200">
        <v>-4.1500000000000004</v>
      </c>
      <c r="M200">
        <v>-0.36</v>
      </c>
      <c r="N200">
        <v>5.27</v>
      </c>
      <c r="O200">
        <v>4.91</v>
      </c>
      <c r="P200">
        <v>107.79</v>
      </c>
      <c r="Q200">
        <v>99.25</v>
      </c>
      <c r="R200">
        <v>8.5399999999999991</v>
      </c>
    </row>
    <row r="201" spans="1:18" x14ac:dyDescent="0.25">
      <c r="A201">
        <v>108</v>
      </c>
      <c r="B201" t="s">
        <v>135</v>
      </c>
      <c r="C201" t="s">
        <v>519</v>
      </c>
      <c r="E201">
        <v>17</v>
      </c>
      <c r="F201">
        <v>16</v>
      </c>
      <c r="G201">
        <v>68.8</v>
      </c>
      <c r="H201">
        <v>63.8</v>
      </c>
      <c r="I201">
        <v>4.97</v>
      </c>
      <c r="K201">
        <v>1.1200000000000001</v>
      </c>
      <c r="M201">
        <v>-4.4400000000000004</v>
      </c>
      <c r="N201">
        <v>9.33</v>
      </c>
      <c r="O201">
        <v>4.8899999999999997</v>
      </c>
      <c r="P201">
        <v>99.38</v>
      </c>
      <c r="Q201">
        <v>92.15</v>
      </c>
      <c r="R201">
        <v>7.23</v>
      </c>
    </row>
    <row r="202" spans="1:18" x14ac:dyDescent="0.25">
      <c r="A202">
        <v>109</v>
      </c>
      <c r="B202" t="s">
        <v>350</v>
      </c>
      <c r="C202" t="s">
        <v>533</v>
      </c>
      <c r="E202">
        <v>26</v>
      </c>
      <c r="F202">
        <v>9</v>
      </c>
      <c r="G202">
        <v>78.5</v>
      </c>
      <c r="H202">
        <v>68.900000000000006</v>
      </c>
      <c r="I202">
        <v>9.6300000000000008</v>
      </c>
      <c r="K202">
        <v>-2.2599999999999998</v>
      </c>
      <c r="M202">
        <v>3.63</v>
      </c>
      <c r="N202">
        <v>1.18</v>
      </c>
      <c r="O202">
        <v>4.8</v>
      </c>
      <c r="P202">
        <v>108.12</v>
      </c>
      <c r="Q202">
        <v>100.75</v>
      </c>
      <c r="R202">
        <v>7.37</v>
      </c>
    </row>
    <row r="203" spans="1:18" x14ac:dyDescent="0.25">
      <c r="A203">
        <v>110</v>
      </c>
      <c r="B203" t="s">
        <v>249</v>
      </c>
      <c r="C203" t="s">
        <v>528</v>
      </c>
      <c r="E203">
        <v>27</v>
      </c>
      <c r="F203">
        <v>8</v>
      </c>
      <c r="G203">
        <v>83.4</v>
      </c>
      <c r="H203">
        <v>72.900000000000006</v>
      </c>
      <c r="I203">
        <v>10.46</v>
      </c>
      <c r="K203">
        <v>-4.53</v>
      </c>
      <c r="M203">
        <v>8.64</v>
      </c>
      <c r="N203">
        <v>-3.96</v>
      </c>
      <c r="O203">
        <v>4.67</v>
      </c>
      <c r="P203">
        <v>115.55</v>
      </c>
      <c r="Q203">
        <v>107.84</v>
      </c>
      <c r="R203">
        <v>7.71</v>
      </c>
    </row>
    <row r="204" spans="1:18" x14ac:dyDescent="0.25">
      <c r="A204">
        <v>111</v>
      </c>
      <c r="B204" t="s">
        <v>443</v>
      </c>
      <c r="C204" t="s">
        <v>518</v>
      </c>
      <c r="E204">
        <v>18</v>
      </c>
      <c r="F204">
        <v>14</v>
      </c>
      <c r="G204">
        <v>71.8</v>
      </c>
      <c r="H204">
        <v>71</v>
      </c>
      <c r="I204">
        <v>0.78</v>
      </c>
      <c r="K204">
        <v>3.87</v>
      </c>
      <c r="M204">
        <v>2.48</v>
      </c>
      <c r="N204">
        <v>2.17</v>
      </c>
      <c r="O204">
        <v>4.6500000000000004</v>
      </c>
      <c r="P204">
        <v>105.61</v>
      </c>
      <c r="Q204">
        <v>98.31</v>
      </c>
      <c r="R204">
        <v>7.3</v>
      </c>
    </row>
    <row r="205" spans="1:18" x14ac:dyDescent="0.25">
      <c r="A205">
        <v>112</v>
      </c>
      <c r="B205" t="s">
        <v>161</v>
      </c>
      <c r="C205" t="s">
        <v>519</v>
      </c>
      <c r="E205">
        <v>22</v>
      </c>
      <c r="F205">
        <v>12</v>
      </c>
      <c r="G205">
        <v>78.5</v>
      </c>
      <c r="H205">
        <v>73.400000000000006</v>
      </c>
      <c r="I205">
        <v>5.0599999999999996</v>
      </c>
      <c r="K205">
        <v>0.93</v>
      </c>
      <c r="M205">
        <v>5.0599999999999996</v>
      </c>
      <c r="N205">
        <v>-0.75</v>
      </c>
      <c r="O205">
        <v>4.3099999999999996</v>
      </c>
      <c r="P205">
        <v>106.72</v>
      </c>
      <c r="Q205">
        <v>100.29</v>
      </c>
      <c r="R205">
        <v>6.43</v>
      </c>
    </row>
    <row r="206" spans="1:18" x14ac:dyDescent="0.25">
      <c r="A206">
        <v>113</v>
      </c>
      <c r="B206" t="s">
        <v>337</v>
      </c>
      <c r="C206" t="s">
        <v>414</v>
      </c>
      <c r="E206">
        <v>29</v>
      </c>
      <c r="F206">
        <v>7</v>
      </c>
      <c r="G206">
        <v>76.099999999999994</v>
      </c>
      <c r="H206">
        <v>67.900000000000006</v>
      </c>
      <c r="I206">
        <v>8.19</v>
      </c>
      <c r="K206">
        <v>-0.88</v>
      </c>
      <c r="M206">
        <v>0.27</v>
      </c>
      <c r="N206">
        <v>3.82</v>
      </c>
      <c r="O206">
        <v>4.09</v>
      </c>
      <c r="P206">
        <v>105.07</v>
      </c>
      <c r="Q206">
        <v>98.54</v>
      </c>
      <c r="R206">
        <v>6.53</v>
      </c>
    </row>
    <row r="207" spans="1:18" x14ac:dyDescent="0.25">
      <c r="A207">
        <v>114</v>
      </c>
      <c r="B207" t="s">
        <v>288</v>
      </c>
      <c r="C207" t="s">
        <v>529</v>
      </c>
      <c r="E207">
        <v>20</v>
      </c>
      <c r="F207">
        <v>14</v>
      </c>
      <c r="G207">
        <v>65.599999999999994</v>
      </c>
      <c r="H207">
        <v>60.8</v>
      </c>
      <c r="I207">
        <v>4.8499999999999996</v>
      </c>
      <c r="K207">
        <v>-0.12</v>
      </c>
      <c r="M207">
        <v>-5.39</v>
      </c>
      <c r="N207">
        <v>9.43</v>
      </c>
      <c r="O207">
        <v>4.04</v>
      </c>
      <c r="P207">
        <v>104.66</v>
      </c>
      <c r="Q207">
        <v>98.03</v>
      </c>
      <c r="R207">
        <v>6.64</v>
      </c>
    </row>
    <row r="208" spans="1:18" x14ac:dyDescent="0.25">
      <c r="A208">
        <v>115</v>
      </c>
      <c r="B208" t="s">
        <v>345</v>
      </c>
      <c r="C208" t="s">
        <v>528</v>
      </c>
      <c r="E208">
        <v>23</v>
      </c>
      <c r="F208">
        <v>11</v>
      </c>
      <c r="G208">
        <v>75.400000000000006</v>
      </c>
      <c r="H208">
        <v>70.8</v>
      </c>
      <c r="I208">
        <v>4.6500000000000004</v>
      </c>
      <c r="K208">
        <v>-0.69</v>
      </c>
      <c r="M208">
        <v>2.74</v>
      </c>
      <c r="N208">
        <v>1.22</v>
      </c>
      <c r="O208">
        <v>3.96</v>
      </c>
      <c r="P208">
        <v>110</v>
      </c>
      <c r="Q208">
        <v>103.6</v>
      </c>
      <c r="R208">
        <v>6.4</v>
      </c>
    </row>
    <row r="209" spans="1:18" x14ac:dyDescent="0.25">
      <c r="A209">
        <v>116</v>
      </c>
      <c r="B209" t="s">
        <v>242</v>
      </c>
      <c r="C209" t="s">
        <v>524</v>
      </c>
      <c r="E209">
        <v>20</v>
      </c>
      <c r="F209">
        <v>14</v>
      </c>
      <c r="G209">
        <v>75.3</v>
      </c>
      <c r="H209">
        <v>69.2</v>
      </c>
      <c r="I209">
        <v>6.09</v>
      </c>
      <c r="K209">
        <v>-1.48</v>
      </c>
      <c r="M209">
        <v>1.94</v>
      </c>
      <c r="N209">
        <v>1.91</v>
      </c>
      <c r="O209">
        <v>3.85</v>
      </c>
      <c r="P209">
        <v>105.76</v>
      </c>
      <c r="Q209">
        <v>99.81</v>
      </c>
      <c r="R209">
        <v>5.95</v>
      </c>
    </row>
    <row r="210" spans="1:18" x14ac:dyDescent="0.25">
      <c r="A210">
        <v>117</v>
      </c>
      <c r="B210" t="s">
        <v>236</v>
      </c>
      <c r="C210" t="s">
        <v>534</v>
      </c>
      <c r="E210">
        <v>21</v>
      </c>
      <c r="F210">
        <v>12</v>
      </c>
      <c r="G210">
        <v>82.6</v>
      </c>
      <c r="H210">
        <v>75.400000000000006</v>
      </c>
      <c r="I210">
        <v>7.18</v>
      </c>
      <c r="K210">
        <v>0.14000000000000001</v>
      </c>
      <c r="M210">
        <v>8.19</v>
      </c>
      <c r="N210">
        <v>-4.4400000000000004</v>
      </c>
      <c r="O210">
        <v>3.75</v>
      </c>
      <c r="P210">
        <v>107.69</v>
      </c>
      <c r="Q210">
        <v>101.76</v>
      </c>
      <c r="R210">
        <v>5.93</v>
      </c>
    </row>
    <row r="211" spans="1:18" x14ac:dyDescent="0.25">
      <c r="A211">
        <v>118</v>
      </c>
      <c r="B211" t="s">
        <v>358</v>
      </c>
      <c r="C211" t="s">
        <v>532</v>
      </c>
      <c r="E211">
        <v>26</v>
      </c>
      <c r="F211">
        <v>9</v>
      </c>
      <c r="G211">
        <v>65.7</v>
      </c>
      <c r="H211">
        <v>60.8</v>
      </c>
      <c r="I211">
        <v>4.91</v>
      </c>
      <c r="K211">
        <v>-1.21</v>
      </c>
      <c r="M211">
        <v>-5.86</v>
      </c>
      <c r="N211">
        <v>9.56</v>
      </c>
      <c r="O211">
        <v>3.7</v>
      </c>
      <c r="P211">
        <v>100.37</v>
      </c>
      <c r="Q211">
        <v>93.85</v>
      </c>
      <c r="R211">
        <v>6.52</v>
      </c>
    </row>
    <row r="212" spans="1:18" x14ac:dyDescent="0.25">
      <c r="A212">
        <v>119</v>
      </c>
      <c r="B212" t="s">
        <v>158</v>
      </c>
      <c r="C212" t="s">
        <v>517</v>
      </c>
      <c r="E212">
        <v>13</v>
      </c>
      <c r="F212">
        <v>20</v>
      </c>
      <c r="G212">
        <v>71.599999999999994</v>
      </c>
      <c r="H212">
        <v>68.599999999999994</v>
      </c>
      <c r="I212">
        <v>3.06</v>
      </c>
      <c r="K212">
        <v>1.1100000000000001</v>
      </c>
      <c r="M212">
        <v>0.75</v>
      </c>
      <c r="N212">
        <v>2.89</v>
      </c>
      <c r="O212">
        <v>3.64</v>
      </c>
      <c r="P212">
        <v>107.83</v>
      </c>
      <c r="Q212">
        <v>101.74</v>
      </c>
      <c r="R212">
        <v>6.09</v>
      </c>
    </row>
    <row r="213" spans="1:18" x14ac:dyDescent="0.25">
      <c r="A213">
        <v>120</v>
      </c>
      <c r="B213" t="s">
        <v>448</v>
      </c>
      <c r="C213" t="s">
        <v>515</v>
      </c>
      <c r="E213">
        <v>9</v>
      </c>
      <c r="F213">
        <v>23</v>
      </c>
      <c r="G213">
        <v>68.099999999999994</v>
      </c>
      <c r="H213">
        <v>72.3</v>
      </c>
      <c r="I213">
        <v>-4.22</v>
      </c>
      <c r="K213">
        <v>7.78</v>
      </c>
      <c r="M213">
        <v>0.04</v>
      </c>
      <c r="N213">
        <v>3.53</v>
      </c>
      <c r="O213">
        <v>3.56</v>
      </c>
      <c r="P213">
        <v>103.21</v>
      </c>
      <c r="Q213">
        <v>98.64</v>
      </c>
      <c r="R213">
        <v>4.57</v>
      </c>
    </row>
    <row r="214" spans="1:18" x14ac:dyDescent="0.25">
      <c r="M214" t="s">
        <v>70</v>
      </c>
      <c r="P214" t="s">
        <v>503</v>
      </c>
    </row>
    <row r="215" spans="1:18" x14ac:dyDescent="0.25">
      <c r="A215" t="s">
        <v>55</v>
      </c>
      <c r="B215" t="s">
        <v>113</v>
      </c>
      <c r="C215" t="s">
        <v>504</v>
      </c>
      <c r="E215" t="s">
        <v>1</v>
      </c>
      <c r="F215" t="s">
        <v>0</v>
      </c>
      <c r="G215" t="s">
        <v>505</v>
      </c>
      <c r="H215" t="s">
        <v>506</v>
      </c>
      <c r="I215" t="s">
        <v>507</v>
      </c>
      <c r="K215" t="s">
        <v>115</v>
      </c>
      <c r="M215" t="s">
        <v>508</v>
      </c>
      <c r="N215" t="s">
        <v>509</v>
      </c>
      <c r="O215" t="s">
        <v>70</v>
      </c>
      <c r="P215" t="s">
        <v>66</v>
      </c>
      <c r="Q215" t="s">
        <v>510</v>
      </c>
      <c r="R215" t="s">
        <v>511</v>
      </c>
    </row>
    <row r="216" spans="1:18" x14ac:dyDescent="0.25">
      <c r="A216">
        <v>121</v>
      </c>
      <c r="B216" t="s">
        <v>469</v>
      </c>
      <c r="C216" t="s">
        <v>533</v>
      </c>
      <c r="E216">
        <v>21</v>
      </c>
      <c r="F216">
        <v>14</v>
      </c>
      <c r="G216">
        <v>73.2</v>
      </c>
      <c r="H216">
        <v>67.599999999999994</v>
      </c>
      <c r="I216">
        <v>5.6</v>
      </c>
      <c r="K216">
        <v>-0.74</v>
      </c>
      <c r="M216">
        <v>-0.95</v>
      </c>
      <c r="N216">
        <v>4.3899999999999997</v>
      </c>
      <c r="O216">
        <v>3.45</v>
      </c>
      <c r="P216">
        <v>106.26</v>
      </c>
      <c r="Q216">
        <v>100.67</v>
      </c>
      <c r="R216">
        <v>5.59</v>
      </c>
    </row>
    <row r="217" spans="1:18" x14ac:dyDescent="0.25">
      <c r="A217">
        <v>122</v>
      </c>
      <c r="B217" t="s">
        <v>153</v>
      </c>
      <c r="C217" t="s">
        <v>525</v>
      </c>
      <c r="E217">
        <v>16</v>
      </c>
      <c r="F217">
        <v>17</v>
      </c>
      <c r="G217">
        <v>75.099999999999994</v>
      </c>
      <c r="H217">
        <v>71.599999999999994</v>
      </c>
      <c r="I217">
        <v>3.52</v>
      </c>
      <c r="K217">
        <v>1.26</v>
      </c>
      <c r="M217">
        <v>2.88</v>
      </c>
      <c r="N217">
        <v>0.56000000000000005</v>
      </c>
      <c r="O217">
        <v>3.44</v>
      </c>
      <c r="P217">
        <v>103.62</v>
      </c>
      <c r="Q217">
        <v>98.21</v>
      </c>
      <c r="R217">
        <v>5.42</v>
      </c>
    </row>
    <row r="218" spans="1:18" x14ac:dyDescent="0.25">
      <c r="A218">
        <v>123</v>
      </c>
      <c r="B218" t="s">
        <v>415</v>
      </c>
      <c r="C218" t="s">
        <v>522</v>
      </c>
      <c r="E218">
        <v>18</v>
      </c>
      <c r="F218">
        <v>16</v>
      </c>
      <c r="G218">
        <v>66.2</v>
      </c>
      <c r="H218">
        <v>63.1</v>
      </c>
      <c r="I218">
        <v>3.09</v>
      </c>
      <c r="K218">
        <v>0.27</v>
      </c>
      <c r="M218">
        <v>-4.32</v>
      </c>
      <c r="N218">
        <v>7.67</v>
      </c>
      <c r="O218">
        <v>3.35</v>
      </c>
      <c r="P218">
        <v>101.5</v>
      </c>
      <c r="Q218">
        <v>95.43</v>
      </c>
      <c r="R218">
        <v>6.07</v>
      </c>
    </row>
    <row r="219" spans="1:18" x14ac:dyDescent="0.25">
      <c r="A219">
        <v>124</v>
      </c>
      <c r="B219" t="s">
        <v>462</v>
      </c>
      <c r="C219" t="s">
        <v>532</v>
      </c>
      <c r="E219">
        <v>20</v>
      </c>
      <c r="F219">
        <v>14</v>
      </c>
      <c r="G219">
        <v>71.400000000000006</v>
      </c>
      <c r="H219">
        <v>69.3</v>
      </c>
      <c r="I219">
        <v>2.1800000000000002</v>
      </c>
      <c r="K219">
        <v>0.91</v>
      </c>
      <c r="M219">
        <v>0.93</v>
      </c>
      <c r="N219">
        <v>2.16</v>
      </c>
      <c r="O219">
        <v>3.09</v>
      </c>
      <c r="P219">
        <v>103.93</v>
      </c>
      <c r="Q219">
        <v>98.58</v>
      </c>
      <c r="R219">
        <v>5.35</v>
      </c>
    </row>
    <row r="220" spans="1:18" x14ac:dyDescent="0.25">
      <c r="A220">
        <v>125</v>
      </c>
      <c r="B220" t="s">
        <v>446</v>
      </c>
      <c r="C220" t="s">
        <v>524</v>
      </c>
      <c r="E220">
        <v>25</v>
      </c>
      <c r="F220">
        <v>10</v>
      </c>
      <c r="G220">
        <v>77.099999999999994</v>
      </c>
      <c r="H220">
        <v>70.7</v>
      </c>
      <c r="I220">
        <v>6.37</v>
      </c>
      <c r="K220">
        <v>-2.29</v>
      </c>
      <c r="M220">
        <v>2.91</v>
      </c>
      <c r="N220">
        <v>0.11</v>
      </c>
      <c r="O220">
        <v>3.01</v>
      </c>
      <c r="P220">
        <v>107.12</v>
      </c>
      <c r="Q220">
        <v>102.23</v>
      </c>
      <c r="R220">
        <v>4.8899999999999997</v>
      </c>
    </row>
    <row r="221" spans="1:18" x14ac:dyDescent="0.25">
      <c r="A221">
        <v>126</v>
      </c>
      <c r="B221" t="s">
        <v>289</v>
      </c>
      <c r="C221" t="s">
        <v>513</v>
      </c>
      <c r="E221">
        <v>22</v>
      </c>
      <c r="F221">
        <v>12</v>
      </c>
      <c r="G221">
        <v>67</v>
      </c>
      <c r="H221">
        <v>62.5</v>
      </c>
      <c r="I221">
        <v>4.5</v>
      </c>
      <c r="K221">
        <v>0.9</v>
      </c>
      <c r="M221">
        <v>-6.44</v>
      </c>
      <c r="N221">
        <v>9.3800000000000008</v>
      </c>
      <c r="O221">
        <v>2.94</v>
      </c>
      <c r="P221">
        <v>102.93</v>
      </c>
      <c r="Q221">
        <v>98.28</v>
      </c>
      <c r="R221">
        <v>4.6500000000000004</v>
      </c>
    </row>
    <row r="222" spans="1:18" x14ac:dyDescent="0.25">
      <c r="A222">
        <v>127</v>
      </c>
      <c r="B222" t="s">
        <v>184</v>
      </c>
      <c r="C222" t="s">
        <v>525</v>
      </c>
      <c r="E222">
        <v>23</v>
      </c>
      <c r="F222">
        <v>12</v>
      </c>
      <c r="G222">
        <v>82.7</v>
      </c>
      <c r="H222">
        <v>76.900000000000006</v>
      </c>
      <c r="I222">
        <v>5.89</v>
      </c>
      <c r="K222">
        <v>-0.27</v>
      </c>
      <c r="M222">
        <v>8.15</v>
      </c>
      <c r="N222">
        <v>-5.3</v>
      </c>
      <c r="O222">
        <v>2.85</v>
      </c>
      <c r="P222">
        <v>108.86</v>
      </c>
      <c r="Q222">
        <v>104.46</v>
      </c>
      <c r="R222">
        <v>4.4000000000000004</v>
      </c>
    </row>
    <row r="223" spans="1:18" x14ac:dyDescent="0.25">
      <c r="A223">
        <v>128</v>
      </c>
      <c r="B223" t="s">
        <v>375</v>
      </c>
      <c r="C223" t="s">
        <v>522</v>
      </c>
      <c r="E223">
        <v>18</v>
      </c>
      <c r="F223">
        <v>15</v>
      </c>
      <c r="G223">
        <v>69.5</v>
      </c>
      <c r="H223">
        <v>67.8</v>
      </c>
      <c r="I223">
        <v>1.64</v>
      </c>
      <c r="K223">
        <v>1.21</v>
      </c>
      <c r="M223">
        <v>0.09</v>
      </c>
      <c r="N223">
        <v>2.76</v>
      </c>
      <c r="O223">
        <v>2.84</v>
      </c>
      <c r="P223">
        <v>103.08</v>
      </c>
      <c r="Q223">
        <v>99.14</v>
      </c>
      <c r="R223">
        <v>3.94</v>
      </c>
    </row>
    <row r="224" spans="1:18" x14ac:dyDescent="0.25">
      <c r="A224">
        <v>129</v>
      </c>
      <c r="B224" t="s">
        <v>348</v>
      </c>
      <c r="C224" t="s">
        <v>525</v>
      </c>
      <c r="E224">
        <v>17</v>
      </c>
      <c r="F224">
        <v>17</v>
      </c>
      <c r="G224">
        <v>73.7</v>
      </c>
      <c r="H224">
        <v>71</v>
      </c>
      <c r="I224">
        <v>2.74</v>
      </c>
      <c r="K224">
        <v>1.19</v>
      </c>
      <c r="M224">
        <v>1.53</v>
      </c>
      <c r="N224">
        <v>1.1299999999999999</v>
      </c>
      <c r="O224">
        <v>2.66</v>
      </c>
      <c r="P224">
        <v>108.58</v>
      </c>
      <c r="Q224">
        <v>104.29</v>
      </c>
      <c r="R224">
        <v>4.29</v>
      </c>
    </row>
    <row r="225" spans="1:18" x14ac:dyDescent="0.25">
      <c r="A225">
        <v>130</v>
      </c>
      <c r="B225" t="s">
        <v>209</v>
      </c>
      <c r="C225" t="s">
        <v>529</v>
      </c>
      <c r="E225">
        <v>24</v>
      </c>
      <c r="F225">
        <v>10</v>
      </c>
      <c r="G225">
        <v>75.400000000000006</v>
      </c>
      <c r="H225">
        <v>70.2</v>
      </c>
      <c r="I225">
        <v>5.18</v>
      </c>
      <c r="K225">
        <v>-0.63</v>
      </c>
      <c r="M225">
        <v>3.88</v>
      </c>
      <c r="N225">
        <v>-1.31</v>
      </c>
      <c r="O225">
        <v>2.56</v>
      </c>
      <c r="P225">
        <v>105.23</v>
      </c>
      <c r="Q225">
        <v>101.01</v>
      </c>
      <c r="R225">
        <v>4.22</v>
      </c>
    </row>
    <row r="226" spans="1:18" x14ac:dyDescent="0.25">
      <c r="A226">
        <v>131</v>
      </c>
      <c r="B226" t="s">
        <v>412</v>
      </c>
      <c r="C226" t="s">
        <v>532</v>
      </c>
      <c r="E226">
        <v>20</v>
      </c>
      <c r="F226">
        <v>13</v>
      </c>
      <c r="G226">
        <v>72.5</v>
      </c>
      <c r="H226">
        <v>65.5</v>
      </c>
      <c r="I226">
        <v>7.03</v>
      </c>
      <c r="K226">
        <v>-0.89</v>
      </c>
      <c r="M226">
        <v>-2.1800000000000002</v>
      </c>
      <c r="N226">
        <v>4.7</v>
      </c>
      <c r="O226">
        <v>2.52</v>
      </c>
      <c r="P226">
        <v>105.42</v>
      </c>
      <c r="Q226">
        <v>100.78</v>
      </c>
      <c r="R226">
        <v>4.63</v>
      </c>
    </row>
    <row r="227" spans="1:18" x14ac:dyDescent="0.25">
      <c r="A227">
        <v>132</v>
      </c>
      <c r="B227" t="s">
        <v>237</v>
      </c>
      <c r="C227" t="s">
        <v>534</v>
      </c>
      <c r="E227">
        <v>24</v>
      </c>
      <c r="F227">
        <v>10</v>
      </c>
      <c r="G227">
        <v>76.400000000000006</v>
      </c>
      <c r="H227">
        <v>73.3</v>
      </c>
      <c r="I227">
        <v>3.15</v>
      </c>
      <c r="K227">
        <v>0.66</v>
      </c>
      <c r="M227">
        <v>3.58</v>
      </c>
      <c r="N227">
        <v>-1.1399999999999999</v>
      </c>
      <c r="O227">
        <v>2.4500000000000002</v>
      </c>
      <c r="P227">
        <v>106.08</v>
      </c>
      <c r="Q227">
        <v>101.81</v>
      </c>
      <c r="R227">
        <v>4.2699999999999996</v>
      </c>
    </row>
    <row r="228" spans="1:18" x14ac:dyDescent="0.25">
      <c r="A228">
        <v>133</v>
      </c>
      <c r="B228" t="s">
        <v>194</v>
      </c>
      <c r="C228" t="s">
        <v>528</v>
      </c>
      <c r="E228">
        <v>24</v>
      </c>
      <c r="F228">
        <v>9</v>
      </c>
      <c r="G228">
        <v>74.3</v>
      </c>
      <c r="H228">
        <v>68.599999999999994</v>
      </c>
      <c r="I228">
        <v>5.7</v>
      </c>
      <c r="K228">
        <v>-2.95</v>
      </c>
      <c r="M228">
        <v>-0.6</v>
      </c>
      <c r="N228">
        <v>2.97</v>
      </c>
      <c r="O228">
        <v>2.37</v>
      </c>
      <c r="P228">
        <v>107.43</v>
      </c>
      <c r="Q228">
        <v>102.78</v>
      </c>
      <c r="R228">
        <v>4.6500000000000004</v>
      </c>
    </row>
    <row r="229" spans="1:18" x14ac:dyDescent="0.25">
      <c r="A229">
        <v>134</v>
      </c>
      <c r="B229" t="s">
        <v>364</v>
      </c>
      <c r="C229" t="s">
        <v>530</v>
      </c>
      <c r="E229">
        <v>19</v>
      </c>
      <c r="F229">
        <v>12</v>
      </c>
      <c r="G229">
        <v>72.599999999999994</v>
      </c>
      <c r="H229">
        <v>68.3</v>
      </c>
      <c r="I229">
        <v>4.29</v>
      </c>
      <c r="K229">
        <v>-0.74</v>
      </c>
      <c r="M229">
        <v>-0.72</v>
      </c>
      <c r="N229">
        <v>2.78</v>
      </c>
      <c r="O229">
        <v>2.06</v>
      </c>
      <c r="P229">
        <v>102.13</v>
      </c>
      <c r="Q229">
        <v>98.68</v>
      </c>
      <c r="R229">
        <v>3.45</v>
      </c>
    </row>
    <row r="230" spans="1:18" x14ac:dyDescent="0.25">
      <c r="A230">
        <v>135</v>
      </c>
      <c r="B230" t="s">
        <v>246</v>
      </c>
      <c r="C230" t="s">
        <v>530</v>
      </c>
      <c r="E230">
        <v>19</v>
      </c>
      <c r="F230">
        <v>12</v>
      </c>
      <c r="G230">
        <v>71.7</v>
      </c>
      <c r="H230">
        <v>70.099999999999994</v>
      </c>
      <c r="I230">
        <v>1.55</v>
      </c>
      <c r="K230">
        <v>0.68</v>
      </c>
      <c r="M230">
        <v>-0.34</v>
      </c>
      <c r="N230">
        <v>2.2200000000000002</v>
      </c>
      <c r="O230">
        <v>1.88</v>
      </c>
      <c r="P230">
        <v>103.72</v>
      </c>
      <c r="Q230">
        <v>100.36</v>
      </c>
      <c r="R230">
        <v>3.36</v>
      </c>
    </row>
    <row r="231" spans="1:18" x14ac:dyDescent="0.25">
      <c r="A231">
        <v>136</v>
      </c>
      <c r="B231" t="s">
        <v>266</v>
      </c>
      <c r="C231" t="s">
        <v>523</v>
      </c>
      <c r="E231">
        <v>24</v>
      </c>
      <c r="F231">
        <v>9</v>
      </c>
      <c r="G231">
        <v>78</v>
      </c>
      <c r="H231">
        <v>69.2</v>
      </c>
      <c r="I231">
        <v>8.82</v>
      </c>
      <c r="K231">
        <v>-5.44</v>
      </c>
      <c r="M231">
        <v>-0.15</v>
      </c>
      <c r="N231">
        <v>1.77</v>
      </c>
      <c r="O231">
        <v>1.62</v>
      </c>
      <c r="P231">
        <v>102.58</v>
      </c>
      <c r="Q231">
        <v>99.23</v>
      </c>
      <c r="R231">
        <v>3.35</v>
      </c>
    </row>
    <row r="232" spans="1:18" x14ac:dyDescent="0.25">
      <c r="A232">
        <v>137</v>
      </c>
      <c r="B232" t="s">
        <v>324</v>
      </c>
      <c r="C232" t="s">
        <v>517</v>
      </c>
      <c r="E232">
        <v>17</v>
      </c>
      <c r="F232">
        <v>14</v>
      </c>
      <c r="G232">
        <v>73.400000000000006</v>
      </c>
      <c r="H232">
        <v>72.3</v>
      </c>
      <c r="I232">
        <v>1.1000000000000001</v>
      </c>
      <c r="K232">
        <v>0.51</v>
      </c>
      <c r="M232">
        <v>2</v>
      </c>
      <c r="N232">
        <v>-0.4</v>
      </c>
      <c r="O232">
        <v>1.61</v>
      </c>
      <c r="P232">
        <v>105.68</v>
      </c>
      <c r="Q232">
        <v>102.44</v>
      </c>
      <c r="R232">
        <v>3.23</v>
      </c>
    </row>
    <row r="233" spans="1:18" x14ac:dyDescent="0.25">
      <c r="A233">
        <v>138</v>
      </c>
      <c r="B233" t="s">
        <v>436</v>
      </c>
      <c r="C233" t="s">
        <v>534</v>
      </c>
      <c r="E233">
        <v>24</v>
      </c>
      <c r="F233">
        <v>10</v>
      </c>
      <c r="G233">
        <v>72.599999999999994</v>
      </c>
      <c r="H233">
        <v>64.8</v>
      </c>
      <c r="I233">
        <v>7.82</v>
      </c>
      <c r="K233">
        <v>-3</v>
      </c>
      <c r="M233">
        <v>-4.8</v>
      </c>
      <c r="N233">
        <v>6.33</v>
      </c>
      <c r="O233">
        <v>1.54</v>
      </c>
      <c r="P233">
        <v>101.26</v>
      </c>
      <c r="Q233">
        <v>97.99</v>
      </c>
      <c r="R233">
        <v>3.27</v>
      </c>
    </row>
    <row r="234" spans="1:18" x14ac:dyDescent="0.25">
      <c r="A234">
        <v>139</v>
      </c>
      <c r="B234" t="s">
        <v>316</v>
      </c>
      <c r="C234" t="s">
        <v>537</v>
      </c>
      <c r="E234">
        <v>26</v>
      </c>
      <c r="F234">
        <v>9</v>
      </c>
      <c r="G234">
        <v>76.099999999999994</v>
      </c>
      <c r="H234">
        <v>68.5</v>
      </c>
      <c r="I234">
        <v>7.66</v>
      </c>
      <c r="K234">
        <v>-5.0199999999999996</v>
      </c>
      <c r="M234">
        <v>0.46</v>
      </c>
      <c r="N234">
        <v>1.06</v>
      </c>
      <c r="O234">
        <v>1.52</v>
      </c>
      <c r="P234">
        <v>105.82</v>
      </c>
      <c r="Q234">
        <v>103.03</v>
      </c>
      <c r="R234">
        <v>2.79</v>
      </c>
    </row>
    <row r="235" spans="1:18" x14ac:dyDescent="0.25">
      <c r="A235">
        <v>140</v>
      </c>
      <c r="B235" t="s">
        <v>410</v>
      </c>
      <c r="C235" t="s">
        <v>529</v>
      </c>
      <c r="E235">
        <v>17</v>
      </c>
      <c r="F235">
        <v>15</v>
      </c>
      <c r="G235">
        <v>68.599999999999994</v>
      </c>
      <c r="H235">
        <v>67</v>
      </c>
      <c r="I235">
        <v>1.56</v>
      </c>
      <c r="K235">
        <v>-0.14000000000000001</v>
      </c>
      <c r="M235">
        <v>-2.59</v>
      </c>
      <c r="N235">
        <v>4.0199999999999996</v>
      </c>
      <c r="O235">
        <v>1.43</v>
      </c>
      <c r="P235">
        <v>103.05</v>
      </c>
      <c r="Q235">
        <v>100.5</v>
      </c>
      <c r="R235">
        <v>2.5499999999999998</v>
      </c>
    </row>
    <row r="236" spans="1:18" x14ac:dyDescent="0.25">
      <c r="M236" t="s">
        <v>70</v>
      </c>
      <c r="P236" t="s">
        <v>503</v>
      </c>
    </row>
    <row r="237" spans="1:18" x14ac:dyDescent="0.25">
      <c r="A237" t="s">
        <v>55</v>
      </c>
      <c r="B237" t="s">
        <v>113</v>
      </c>
      <c r="C237" t="s">
        <v>504</v>
      </c>
      <c r="E237" t="s">
        <v>1</v>
      </c>
      <c r="F237" t="s">
        <v>0</v>
      </c>
      <c r="G237" t="s">
        <v>505</v>
      </c>
      <c r="H237" t="s">
        <v>506</v>
      </c>
      <c r="I237" t="s">
        <v>507</v>
      </c>
      <c r="K237" t="s">
        <v>115</v>
      </c>
      <c r="M237" t="s">
        <v>508</v>
      </c>
      <c r="N237" t="s">
        <v>509</v>
      </c>
      <c r="O237" t="s">
        <v>70</v>
      </c>
      <c r="P237" t="s">
        <v>66</v>
      </c>
      <c r="Q237" t="s">
        <v>510</v>
      </c>
      <c r="R237" t="s">
        <v>511</v>
      </c>
    </row>
    <row r="238" spans="1:18" x14ac:dyDescent="0.25">
      <c r="A238">
        <v>141</v>
      </c>
      <c r="B238" t="s">
        <v>272</v>
      </c>
      <c r="C238" t="s">
        <v>519</v>
      </c>
      <c r="E238">
        <v>22</v>
      </c>
      <c r="F238">
        <v>11</v>
      </c>
      <c r="G238">
        <v>75.2</v>
      </c>
      <c r="H238">
        <v>73.2</v>
      </c>
      <c r="I238">
        <v>1.94</v>
      </c>
      <c r="K238">
        <v>0.66</v>
      </c>
      <c r="M238">
        <v>3.06</v>
      </c>
      <c r="N238">
        <v>-1.75</v>
      </c>
      <c r="O238">
        <v>1.31</v>
      </c>
      <c r="P238">
        <v>108.13</v>
      </c>
      <c r="Q238">
        <v>105.87</v>
      </c>
      <c r="R238">
        <v>2.2599999999999998</v>
      </c>
    </row>
    <row r="239" spans="1:18" x14ac:dyDescent="0.25">
      <c r="A239">
        <v>142</v>
      </c>
      <c r="B239" t="s">
        <v>374</v>
      </c>
      <c r="C239" t="s">
        <v>536</v>
      </c>
      <c r="E239">
        <v>22</v>
      </c>
      <c r="F239">
        <v>11</v>
      </c>
      <c r="G239">
        <v>73.900000000000006</v>
      </c>
      <c r="H239">
        <v>68.099999999999994</v>
      </c>
      <c r="I239">
        <v>5.85</v>
      </c>
      <c r="K239">
        <v>-1.96</v>
      </c>
      <c r="M239">
        <v>-1.1299999999999999</v>
      </c>
      <c r="N239">
        <v>2.4</v>
      </c>
      <c r="O239">
        <v>1.28</v>
      </c>
      <c r="P239">
        <v>107.35</v>
      </c>
      <c r="Q239">
        <v>104.63</v>
      </c>
      <c r="R239">
        <v>2.72</v>
      </c>
    </row>
    <row r="240" spans="1:18" x14ac:dyDescent="0.25">
      <c r="A240">
        <v>143</v>
      </c>
      <c r="B240" t="s">
        <v>193</v>
      </c>
      <c r="C240" t="s">
        <v>538</v>
      </c>
      <c r="E240">
        <v>24</v>
      </c>
      <c r="F240">
        <v>11</v>
      </c>
      <c r="G240">
        <v>75.7</v>
      </c>
      <c r="H240">
        <v>70.2</v>
      </c>
      <c r="I240">
        <v>5.43</v>
      </c>
      <c r="K240">
        <v>-3.82</v>
      </c>
      <c r="M240">
        <v>1.84</v>
      </c>
      <c r="N240">
        <v>-0.59</v>
      </c>
      <c r="O240">
        <v>1.24</v>
      </c>
      <c r="P240">
        <v>107.57</v>
      </c>
      <c r="Q240">
        <v>105.21</v>
      </c>
      <c r="R240">
        <v>2.35</v>
      </c>
    </row>
    <row r="241" spans="1:18" x14ac:dyDescent="0.25">
      <c r="A241">
        <v>144</v>
      </c>
      <c r="B241" t="s">
        <v>456</v>
      </c>
      <c r="C241" t="s">
        <v>512</v>
      </c>
      <c r="E241">
        <v>11</v>
      </c>
      <c r="F241">
        <v>20</v>
      </c>
      <c r="G241">
        <v>68.400000000000006</v>
      </c>
      <c r="H241">
        <v>75.599999999999994</v>
      </c>
      <c r="I241">
        <v>-7.26</v>
      </c>
      <c r="K241">
        <v>8.48</v>
      </c>
      <c r="M241">
        <v>0.78</v>
      </c>
      <c r="N241">
        <v>0.45</v>
      </c>
      <c r="O241">
        <v>1.22</v>
      </c>
      <c r="P241">
        <v>104.6</v>
      </c>
      <c r="Q241">
        <v>102.32</v>
      </c>
      <c r="R241">
        <v>2.2799999999999998</v>
      </c>
    </row>
    <row r="242" spans="1:18" x14ac:dyDescent="0.25">
      <c r="A242">
        <v>145</v>
      </c>
      <c r="B242" t="s">
        <v>365</v>
      </c>
      <c r="C242" t="s">
        <v>513</v>
      </c>
      <c r="E242">
        <v>16</v>
      </c>
      <c r="F242">
        <v>18</v>
      </c>
      <c r="G242">
        <v>75.599999999999994</v>
      </c>
      <c r="H242">
        <v>74.400000000000006</v>
      </c>
      <c r="I242">
        <v>1.26</v>
      </c>
      <c r="K242">
        <v>0.64</v>
      </c>
      <c r="M242">
        <v>4.76</v>
      </c>
      <c r="N242">
        <v>-3.84</v>
      </c>
      <c r="O242">
        <v>0.91</v>
      </c>
      <c r="P242">
        <v>106.17</v>
      </c>
      <c r="Q242">
        <v>104.17</v>
      </c>
      <c r="R242">
        <v>2</v>
      </c>
    </row>
    <row r="243" spans="1:18" x14ac:dyDescent="0.25">
      <c r="A243">
        <v>146</v>
      </c>
      <c r="B243" t="s">
        <v>286</v>
      </c>
      <c r="C243" t="s">
        <v>532</v>
      </c>
      <c r="E243">
        <v>20</v>
      </c>
      <c r="F243">
        <v>13</v>
      </c>
      <c r="G243">
        <v>72.3</v>
      </c>
      <c r="H243">
        <v>67.7</v>
      </c>
      <c r="I243">
        <v>4.58</v>
      </c>
      <c r="K243">
        <v>-2.37</v>
      </c>
      <c r="M243">
        <v>-1.83</v>
      </c>
      <c r="N243">
        <v>2.72</v>
      </c>
      <c r="O243">
        <v>0.89</v>
      </c>
      <c r="P243">
        <v>103.45</v>
      </c>
      <c r="Q243">
        <v>101.33</v>
      </c>
      <c r="R243">
        <v>2.12</v>
      </c>
    </row>
    <row r="244" spans="1:18" x14ac:dyDescent="0.25">
      <c r="A244">
        <v>147</v>
      </c>
      <c r="B244" t="s">
        <v>233</v>
      </c>
      <c r="C244" t="s">
        <v>522</v>
      </c>
      <c r="E244">
        <v>18</v>
      </c>
      <c r="F244">
        <v>15</v>
      </c>
      <c r="G244">
        <v>70.099999999999994</v>
      </c>
      <c r="H244">
        <v>69.400000000000006</v>
      </c>
      <c r="I244">
        <v>0.76</v>
      </c>
      <c r="K244">
        <v>0.09</v>
      </c>
      <c r="M244">
        <v>0.22</v>
      </c>
      <c r="N244">
        <v>0.63</v>
      </c>
      <c r="O244">
        <v>0.85</v>
      </c>
      <c r="P244">
        <v>103.65</v>
      </c>
      <c r="Q244">
        <v>101.52</v>
      </c>
      <c r="R244">
        <v>2.13</v>
      </c>
    </row>
    <row r="245" spans="1:18" x14ac:dyDescent="0.25">
      <c r="A245">
        <v>148</v>
      </c>
      <c r="B245" t="s">
        <v>304</v>
      </c>
      <c r="C245" t="s">
        <v>519</v>
      </c>
      <c r="E245">
        <v>15</v>
      </c>
      <c r="F245">
        <v>17</v>
      </c>
      <c r="G245">
        <v>70.8</v>
      </c>
      <c r="H245">
        <v>69.8</v>
      </c>
      <c r="I245">
        <v>1.06</v>
      </c>
      <c r="K245">
        <v>2.36</v>
      </c>
      <c r="M245">
        <v>-1.54</v>
      </c>
      <c r="N245">
        <v>2.36</v>
      </c>
      <c r="O245">
        <v>0.82</v>
      </c>
      <c r="P245">
        <v>104.21</v>
      </c>
      <c r="Q245">
        <v>102.58</v>
      </c>
      <c r="R245">
        <v>1.63</v>
      </c>
    </row>
    <row r="246" spans="1:18" x14ac:dyDescent="0.25">
      <c r="A246">
        <v>149</v>
      </c>
      <c r="B246" t="s">
        <v>284</v>
      </c>
      <c r="C246" t="s">
        <v>534</v>
      </c>
      <c r="E246">
        <v>19</v>
      </c>
      <c r="F246">
        <v>16</v>
      </c>
      <c r="G246">
        <v>79.2</v>
      </c>
      <c r="H246">
        <v>75.3</v>
      </c>
      <c r="I246">
        <v>3.89</v>
      </c>
      <c r="K246">
        <v>-1.96</v>
      </c>
      <c r="M246">
        <v>4</v>
      </c>
      <c r="N246">
        <v>-3.19</v>
      </c>
      <c r="O246">
        <v>0.8</v>
      </c>
      <c r="P246">
        <v>111.03</v>
      </c>
      <c r="Q246">
        <v>108.77</v>
      </c>
      <c r="R246">
        <v>2.27</v>
      </c>
    </row>
    <row r="247" spans="1:18" x14ac:dyDescent="0.25">
      <c r="A247">
        <v>150</v>
      </c>
      <c r="B247" t="s">
        <v>389</v>
      </c>
      <c r="C247" t="s">
        <v>414</v>
      </c>
      <c r="E247">
        <v>17</v>
      </c>
      <c r="F247">
        <v>16</v>
      </c>
      <c r="G247">
        <v>78.3</v>
      </c>
      <c r="H247">
        <v>75.400000000000006</v>
      </c>
      <c r="I247">
        <v>2.91</v>
      </c>
      <c r="K247">
        <v>-2.0099999999999998</v>
      </c>
      <c r="M247">
        <v>3.9</v>
      </c>
      <c r="N247">
        <v>-3.19</v>
      </c>
      <c r="O247">
        <v>0.71</v>
      </c>
      <c r="P247">
        <v>104.67</v>
      </c>
      <c r="Q247">
        <v>102.92</v>
      </c>
      <c r="R247">
        <v>1.76</v>
      </c>
    </row>
    <row r="248" spans="1:18" x14ac:dyDescent="0.25">
      <c r="A248">
        <v>151</v>
      </c>
      <c r="B248" t="s">
        <v>434</v>
      </c>
      <c r="C248" t="s">
        <v>532</v>
      </c>
      <c r="E248">
        <v>17</v>
      </c>
      <c r="F248">
        <v>15</v>
      </c>
      <c r="G248">
        <v>77.5</v>
      </c>
      <c r="H248">
        <v>75.2</v>
      </c>
      <c r="I248">
        <v>2.31</v>
      </c>
      <c r="K248">
        <v>0</v>
      </c>
      <c r="M248">
        <v>5.41</v>
      </c>
      <c r="N248">
        <v>-4.7699999999999996</v>
      </c>
      <c r="O248">
        <v>0.64</v>
      </c>
      <c r="P248">
        <v>104.13</v>
      </c>
      <c r="Q248">
        <v>102.28</v>
      </c>
      <c r="R248">
        <v>1.86</v>
      </c>
    </row>
    <row r="249" spans="1:18" x14ac:dyDescent="0.25">
      <c r="A249">
        <v>152</v>
      </c>
      <c r="B249" t="s">
        <v>166</v>
      </c>
      <c r="C249" t="s">
        <v>538</v>
      </c>
      <c r="E249">
        <v>21</v>
      </c>
      <c r="F249">
        <v>12</v>
      </c>
      <c r="G249">
        <v>76.8</v>
      </c>
      <c r="H249">
        <v>73.3</v>
      </c>
      <c r="I249">
        <v>3.52</v>
      </c>
      <c r="K249">
        <v>-2.89</v>
      </c>
      <c r="M249">
        <v>3.61</v>
      </c>
      <c r="N249">
        <v>-2.99</v>
      </c>
      <c r="O249">
        <v>0.62</v>
      </c>
      <c r="P249">
        <v>104.36</v>
      </c>
      <c r="Q249">
        <v>103.44</v>
      </c>
      <c r="R249">
        <v>0.91</v>
      </c>
    </row>
    <row r="250" spans="1:18" x14ac:dyDescent="0.25">
      <c r="A250">
        <v>153</v>
      </c>
      <c r="B250" t="s">
        <v>152</v>
      </c>
      <c r="C250" t="s">
        <v>523</v>
      </c>
      <c r="E250">
        <v>22</v>
      </c>
      <c r="F250">
        <v>11</v>
      </c>
      <c r="G250">
        <v>82.2</v>
      </c>
      <c r="H250">
        <v>73.099999999999994</v>
      </c>
      <c r="I250">
        <v>9.06</v>
      </c>
      <c r="K250">
        <v>-4.4000000000000004</v>
      </c>
      <c r="M250">
        <v>4.24</v>
      </c>
      <c r="N250">
        <v>-3.64</v>
      </c>
      <c r="O250">
        <v>0.6</v>
      </c>
      <c r="P250">
        <v>108.2</v>
      </c>
      <c r="Q250">
        <v>106.25</v>
      </c>
      <c r="R250">
        <v>1.96</v>
      </c>
    </row>
    <row r="251" spans="1:18" x14ac:dyDescent="0.25">
      <c r="A251">
        <v>154</v>
      </c>
      <c r="B251" t="s">
        <v>212</v>
      </c>
      <c r="C251" t="s">
        <v>522</v>
      </c>
      <c r="E251">
        <v>19</v>
      </c>
      <c r="F251">
        <v>13</v>
      </c>
      <c r="G251">
        <v>73.5</v>
      </c>
      <c r="H251">
        <v>72.3</v>
      </c>
      <c r="I251">
        <v>1.1599999999999999</v>
      </c>
      <c r="K251">
        <v>-0.62</v>
      </c>
      <c r="M251">
        <v>2.62</v>
      </c>
      <c r="N251">
        <v>-2.08</v>
      </c>
      <c r="O251">
        <v>0.54</v>
      </c>
      <c r="P251">
        <v>104.26</v>
      </c>
      <c r="Q251">
        <v>102.85</v>
      </c>
      <c r="R251">
        <v>1.41</v>
      </c>
    </row>
    <row r="252" spans="1:18" x14ac:dyDescent="0.25">
      <c r="A252">
        <v>155</v>
      </c>
      <c r="B252" t="s">
        <v>217</v>
      </c>
      <c r="C252" t="s">
        <v>525</v>
      </c>
      <c r="E252">
        <v>15</v>
      </c>
      <c r="F252">
        <v>17</v>
      </c>
      <c r="G252">
        <v>68.8</v>
      </c>
      <c r="H252">
        <v>69.2</v>
      </c>
      <c r="I252">
        <v>-0.31</v>
      </c>
      <c r="K252">
        <v>4.49</v>
      </c>
      <c r="M252">
        <v>-5.56</v>
      </c>
      <c r="N252">
        <v>6.01</v>
      </c>
      <c r="O252">
        <v>0.45</v>
      </c>
      <c r="P252">
        <v>102.5</v>
      </c>
      <c r="Q252">
        <v>101.61</v>
      </c>
      <c r="R252">
        <v>0.89</v>
      </c>
    </row>
    <row r="253" spans="1:18" x14ac:dyDescent="0.25">
      <c r="A253">
        <v>156</v>
      </c>
      <c r="B253" t="s">
        <v>137</v>
      </c>
      <c r="C253" t="s">
        <v>532</v>
      </c>
      <c r="E253">
        <v>20</v>
      </c>
      <c r="F253">
        <v>15</v>
      </c>
      <c r="G253">
        <v>70.599999999999994</v>
      </c>
      <c r="H253">
        <v>67.7</v>
      </c>
      <c r="I253">
        <v>2.86</v>
      </c>
      <c r="K253">
        <v>-1.57</v>
      </c>
      <c r="M253">
        <v>-1.55</v>
      </c>
      <c r="N253">
        <v>1.86</v>
      </c>
      <c r="O253">
        <v>0.31</v>
      </c>
      <c r="P253">
        <v>105.49</v>
      </c>
      <c r="Q253">
        <v>104.04</v>
      </c>
      <c r="R253">
        <v>1.45</v>
      </c>
    </row>
    <row r="254" spans="1:18" x14ac:dyDescent="0.25">
      <c r="A254">
        <v>157</v>
      </c>
      <c r="B254" t="s">
        <v>162</v>
      </c>
      <c r="C254" t="s">
        <v>529</v>
      </c>
      <c r="E254">
        <v>20</v>
      </c>
      <c r="F254">
        <v>15</v>
      </c>
      <c r="G254">
        <v>66.5</v>
      </c>
      <c r="H254">
        <v>65.3</v>
      </c>
      <c r="I254">
        <v>1.26</v>
      </c>
      <c r="K254">
        <v>-0.85</v>
      </c>
      <c r="M254">
        <v>-4.57</v>
      </c>
      <c r="N254">
        <v>4.55</v>
      </c>
      <c r="O254">
        <v>-0.02</v>
      </c>
      <c r="P254">
        <v>101.69</v>
      </c>
      <c r="Q254">
        <v>101.04</v>
      </c>
      <c r="R254">
        <v>0.66</v>
      </c>
    </row>
    <row r="255" spans="1:18" x14ac:dyDescent="0.25">
      <c r="A255">
        <v>158</v>
      </c>
      <c r="B255" t="s">
        <v>195</v>
      </c>
      <c r="C255" t="s">
        <v>517</v>
      </c>
      <c r="E255">
        <v>12</v>
      </c>
      <c r="F255">
        <v>20</v>
      </c>
      <c r="G255">
        <v>74.8</v>
      </c>
      <c r="H255">
        <v>75.2</v>
      </c>
      <c r="I255">
        <v>-0.41</v>
      </c>
      <c r="K255">
        <v>1.43</v>
      </c>
      <c r="M255">
        <v>2.13</v>
      </c>
      <c r="N255">
        <v>-2.2200000000000002</v>
      </c>
      <c r="O255">
        <v>-0.09</v>
      </c>
      <c r="P255">
        <v>108.34</v>
      </c>
      <c r="Q255">
        <v>107.68</v>
      </c>
      <c r="R255">
        <v>0.66</v>
      </c>
    </row>
    <row r="256" spans="1:18" x14ac:dyDescent="0.25">
      <c r="A256">
        <v>159</v>
      </c>
      <c r="B256" t="s">
        <v>344</v>
      </c>
      <c r="C256" t="s">
        <v>532</v>
      </c>
      <c r="E256">
        <v>21</v>
      </c>
      <c r="F256">
        <v>12</v>
      </c>
      <c r="G256">
        <v>69.8</v>
      </c>
      <c r="H256">
        <v>62.9</v>
      </c>
      <c r="I256">
        <v>6.82</v>
      </c>
      <c r="K256">
        <v>-3.54</v>
      </c>
      <c r="M256">
        <v>-6.4</v>
      </c>
      <c r="N256">
        <v>6.1</v>
      </c>
      <c r="O256">
        <v>-0.31</v>
      </c>
      <c r="P256">
        <v>98.48</v>
      </c>
      <c r="Q256">
        <v>97.72</v>
      </c>
      <c r="R256">
        <v>0.75</v>
      </c>
    </row>
    <row r="257" spans="1:18" x14ac:dyDescent="0.25">
      <c r="A257">
        <v>160</v>
      </c>
      <c r="B257" t="s">
        <v>384</v>
      </c>
      <c r="C257" t="s">
        <v>522</v>
      </c>
      <c r="E257">
        <v>14</v>
      </c>
      <c r="F257">
        <v>19</v>
      </c>
      <c r="G257">
        <v>70.5</v>
      </c>
      <c r="H257">
        <v>72.599999999999994</v>
      </c>
      <c r="I257">
        <v>-2.09</v>
      </c>
      <c r="K257">
        <v>1.68</v>
      </c>
      <c r="M257">
        <v>1.61</v>
      </c>
      <c r="N257">
        <v>-2.02</v>
      </c>
      <c r="O257">
        <v>-0.41</v>
      </c>
      <c r="P257">
        <v>105.06</v>
      </c>
      <c r="Q257">
        <v>105.12</v>
      </c>
      <c r="R257">
        <v>-0.06</v>
      </c>
    </row>
    <row r="258" spans="1:18" x14ac:dyDescent="0.25">
      <c r="M258" t="s">
        <v>70</v>
      </c>
      <c r="P258" t="s">
        <v>503</v>
      </c>
    </row>
    <row r="259" spans="1:18" x14ac:dyDescent="0.25">
      <c r="A259" t="s">
        <v>55</v>
      </c>
      <c r="B259" t="s">
        <v>113</v>
      </c>
      <c r="C259" t="s">
        <v>504</v>
      </c>
      <c r="E259" t="s">
        <v>1</v>
      </c>
      <c r="F259" t="s">
        <v>0</v>
      </c>
      <c r="G259" t="s">
        <v>505</v>
      </c>
      <c r="H259" t="s">
        <v>506</v>
      </c>
      <c r="I259" t="s">
        <v>507</v>
      </c>
      <c r="K259" t="s">
        <v>115</v>
      </c>
      <c r="M259" t="s">
        <v>508</v>
      </c>
      <c r="N259" t="s">
        <v>509</v>
      </c>
      <c r="O259" t="s">
        <v>70</v>
      </c>
      <c r="P259" t="s">
        <v>66</v>
      </c>
      <c r="Q259" t="s">
        <v>510</v>
      </c>
      <c r="R259" t="s">
        <v>511</v>
      </c>
    </row>
    <row r="260" spans="1:18" x14ac:dyDescent="0.25">
      <c r="A260">
        <v>161</v>
      </c>
      <c r="B260" t="s">
        <v>192</v>
      </c>
      <c r="C260" t="s">
        <v>534</v>
      </c>
      <c r="E260">
        <v>17</v>
      </c>
      <c r="F260">
        <v>17</v>
      </c>
      <c r="G260">
        <v>77.7</v>
      </c>
      <c r="H260">
        <v>74.099999999999994</v>
      </c>
      <c r="I260">
        <v>3.56</v>
      </c>
      <c r="K260">
        <v>-1.92</v>
      </c>
      <c r="M260">
        <v>2.99</v>
      </c>
      <c r="N260">
        <v>-3.47</v>
      </c>
      <c r="O260">
        <v>-0.49</v>
      </c>
      <c r="P260">
        <v>105.35</v>
      </c>
      <c r="Q260">
        <v>105.58</v>
      </c>
      <c r="R260">
        <v>-0.22</v>
      </c>
    </row>
    <row r="261" spans="1:18" x14ac:dyDescent="0.25">
      <c r="A261">
        <v>162</v>
      </c>
      <c r="B261" t="s">
        <v>430</v>
      </c>
      <c r="C261" t="s">
        <v>534</v>
      </c>
      <c r="E261">
        <v>17</v>
      </c>
      <c r="F261">
        <v>16</v>
      </c>
      <c r="G261">
        <v>69.2</v>
      </c>
      <c r="H261">
        <v>69.8</v>
      </c>
      <c r="I261">
        <v>-0.57999999999999996</v>
      </c>
      <c r="K261">
        <v>0.83</v>
      </c>
      <c r="M261">
        <v>-3.77</v>
      </c>
      <c r="N261">
        <v>3.26</v>
      </c>
      <c r="O261">
        <v>-0.52</v>
      </c>
      <c r="P261">
        <v>99.1</v>
      </c>
      <c r="Q261">
        <v>98.83</v>
      </c>
      <c r="R261">
        <v>0.27</v>
      </c>
    </row>
    <row r="262" spans="1:18" x14ac:dyDescent="0.25">
      <c r="A262">
        <v>163</v>
      </c>
      <c r="B262" t="s">
        <v>328</v>
      </c>
      <c r="C262" t="s">
        <v>517</v>
      </c>
      <c r="E262">
        <v>14</v>
      </c>
      <c r="F262">
        <v>18</v>
      </c>
      <c r="G262">
        <v>76.3</v>
      </c>
      <c r="H262">
        <v>76.7</v>
      </c>
      <c r="I262">
        <v>-0.34</v>
      </c>
      <c r="K262">
        <v>1.63</v>
      </c>
      <c r="M262">
        <v>4.75</v>
      </c>
      <c r="N262">
        <v>-5.28</v>
      </c>
      <c r="O262">
        <v>-0.54</v>
      </c>
      <c r="P262">
        <v>103.27</v>
      </c>
      <c r="Q262">
        <v>103.17</v>
      </c>
      <c r="R262">
        <v>0.1</v>
      </c>
    </row>
    <row r="263" spans="1:18" x14ac:dyDescent="0.25">
      <c r="A263">
        <v>164</v>
      </c>
      <c r="B263" t="s">
        <v>164</v>
      </c>
      <c r="C263" t="s">
        <v>530</v>
      </c>
      <c r="E263">
        <v>20</v>
      </c>
      <c r="F263">
        <v>12</v>
      </c>
      <c r="G263">
        <v>73.599999999999994</v>
      </c>
      <c r="H263">
        <v>68.900000000000006</v>
      </c>
      <c r="I263">
        <v>4.72</v>
      </c>
      <c r="K263">
        <v>-3.26</v>
      </c>
      <c r="M263">
        <v>-1</v>
      </c>
      <c r="N263">
        <v>0.41</v>
      </c>
      <c r="O263">
        <v>-0.6</v>
      </c>
      <c r="P263">
        <v>97.28</v>
      </c>
      <c r="Q263">
        <v>98.08</v>
      </c>
      <c r="R263">
        <v>-0.79</v>
      </c>
    </row>
    <row r="264" spans="1:18" x14ac:dyDescent="0.25">
      <c r="A264">
        <v>165</v>
      </c>
      <c r="B264" t="s">
        <v>295</v>
      </c>
      <c r="C264" t="s">
        <v>532</v>
      </c>
      <c r="E264">
        <v>21</v>
      </c>
      <c r="F264">
        <v>14</v>
      </c>
      <c r="G264">
        <v>80.2</v>
      </c>
      <c r="H264">
        <v>80.900000000000006</v>
      </c>
      <c r="I264">
        <v>-0.66</v>
      </c>
      <c r="K264">
        <v>-0.51</v>
      </c>
      <c r="M264">
        <v>8.67</v>
      </c>
      <c r="N264">
        <v>-9.83</v>
      </c>
      <c r="O264">
        <v>-1.1599999999999999</v>
      </c>
      <c r="P264">
        <v>105.49</v>
      </c>
      <c r="Q264">
        <v>106.23</v>
      </c>
      <c r="R264">
        <v>-0.74</v>
      </c>
    </row>
    <row r="265" spans="1:18" x14ac:dyDescent="0.25">
      <c r="A265">
        <v>166</v>
      </c>
      <c r="B265" t="s">
        <v>312</v>
      </c>
      <c r="C265" t="s">
        <v>529</v>
      </c>
      <c r="E265">
        <v>16</v>
      </c>
      <c r="F265">
        <v>16</v>
      </c>
      <c r="G265">
        <v>68.900000000000006</v>
      </c>
      <c r="H265">
        <v>67.400000000000006</v>
      </c>
      <c r="I265">
        <v>1.53</v>
      </c>
      <c r="K265">
        <v>-1</v>
      </c>
      <c r="M265">
        <v>-3.2</v>
      </c>
      <c r="N265">
        <v>2.04</v>
      </c>
      <c r="O265">
        <v>-1.1599999999999999</v>
      </c>
      <c r="P265">
        <v>102.88</v>
      </c>
      <c r="Q265">
        <v>103.23</v>
      </c>
      <c r="R265">
        <v>-0.34</v>
      </c>
    </row>
    <row r="266" spans="1:18" x14ac:dyDescent="0.25">
      <c r="A266">
        <v>167</v>
      </c>
      <c r="B266" t="s">
        <v>247</v>
      </c>
      <c r="C266" t="s">
        <v>535</v>
      </c>
      <c r="E266">
        <v>18</v>
      </c>
      <c r="F266">
        <v>13</v>
      </c>
      <c r="G266">
        <v>72.3</v>
      </c>
      <c r="H266">
        <v>68.7</v>
      </c>
      <c r="I266">
        <v>3.55</v>
      </c>
      <c r="K266">
        <v>-3.6</v>
      </c>
      <c r="M266">
        <v>-2.06</v>
      </c>
      <c r="N266">
        <v>0.78</v>
      </c>
      <c r="O266">
        <v>-1.29</v>
      </c>
      <c r="P266">
        <v>103.64</v>
      </c>
      <c r="Q266">
        <v>105.1</v>
      </c>
      <c r="R266">
        <v>-1.46</v>
      </c>
    </row>
    <row r="267" spans="1:18" x14ac:dyDescent="0.25">
      <c r="A267">
        <v>168</v>
      </c>
      <c r="B267" t="s">
        <v>377</v>
      </c>
      <c r="C267" t="s">
        <v>522</v>
      </c>
      <c r="E267">
        <v>13</v>
      </c>
      <c r="F267">
        <v>20</v>
      </c>
      <c r="G267">
        <v>70.099999999999994</v>
      </c>
      <c r="H267">
        <v>70.7</v>
      </c>
      <c r="I267">
        <v>-0.57999999999999996</v>
      </c>
      <c r="K267">
        <v>-0.77</v>
      </c>
      <c r="M267">
        <v>-0.33</v>
      </c>
      <c r="N267">
        <v>-1.02</v>
      </c>
      <c r="O267">
        <v>-1.35</v>
      </c>
      <c r="P267">
        <v>107.88</v>
      </c>
      <c r="Q267">
        <v>109.06</v>
      </c>
      <c r="R267">
        <v>-1.18</v>
      </c>
    </row>
    <row r="268" spans="1:18" x14ac:dyDescent="0.25">
      <c r="A268">
        <v>169</v>
      </c>
      <c r="B268" t="s">
        <v>396</v>
      </c>
      <c r="C268" t="s">
        <v>524</v>
      </c>
      <c r="E268">
        <v>18</v>
      </c>
      <c r="F268">
        <v>15</v>
      </c>
      <c r="G268">
        <v>73.3</v>
      </c>
      <c r="H268">
        <v>69.2</v>
      </c>
      <c r="I268">
        <v>4.1500000000000004</v>
      </c>
      <c r="K268">
        <v>-3.83</v>
      </c>
      <c r="M268">
        <v>-2.62</v>
      </c>
      <c r="N268">
        <v>1.17</v>
      </c>
      <c r="O268">
        <v>-1.45</v>
      </c>
      <c r="P268">
        <v>100.66</v>
      </c>
      <c r="Q268">
        <v>102.09</v>
      </c>
      <c r="R268">
        <v>-1.43</v>
      </c>
    </row>
    <row r="269" spans="1:18" x14ac:dyDescent="0.25">
      <c r="A269">
        <v>170</v>
      </c>
      <c r="B269" t="s">
        <v>224</v>
      </c>
      <c r="C269" t="s">
        <v>532</v>
      </c>
      <c r="E269">
        <v>17</v>
      </c>
      <c r="F269">
        <v>16</v>
      </c>
      <c r="G269">
        <v>70.400000000000006</v>
      </c>
      <c r="H269">
        <v>68</v>
      </c>
      <c r="I269">
        <v>2.39</v>
      </c>
      <c r="K269">
        <v>-1.81</v>
      </c>
      <c r="M269">
        <v>-4.12</v>
      </c>
      <c r="N269">
        <v>2.64</v>
      </c>
      <c r="O269">
        <v>-1.48</v>
      </c>
      <c r="P269">
        <v>98.6</v>
      </c>
      <c r="Q269">
        <v>99.52</v>
      </c>
      <c r="R269">
        <v>-0.92</v>
      </c>
    </row>
    <row r="270" spans="1:18" x14ac:dyDescent="0.25">
      <c r="A270">
        <v>171</v>
      </c>
      <c r="B270" t="s">
        <v>349</v>
      </c>
      <c r="C270" t="s">
        <v>529</v>
      </c>
      <c r="E270">
        <v>16</v>
      </c>
      <c r="F270">
        <v>18</v>
      </c>
      <c r="G270">
        <v>65.099999999999994</v>
      </c>
      <c r="H270">
        <v>65.599999999999994</v>
      </c>
      <c r="I270">
        <v>-0.44</v>
      </c>
      <c r="K270">
        <v>0.65</v>
      </c>
      <c r="M270">
        <v>-6.24</v>
      </c>
      <c r="N270">
        <v>4.74</v>
      </c>
      <c r="O270">
        <v>-1.5</v>
      </c>
      <c r="P270">
        <v>100.59</v>
      </c>
      <c r="Q270">
        <v>101.8</v>
      </c>
      <c r="R270">
        <v>-1.21</v>
      </c>
    </row>
    <row r="271" spans="1:18" x14ac:dyDescent="0.25">
      <c r="A271">
        <v>172</v>
      </c>
      <c r="B271" t="s">
        <v>243</v>
      </c>
      <c r="C271" t="s">
        <v>533</v>
      </c>
      <c r="E271">
        <v>20</v>
      </c>
      <c r="F271">
        <v>16</v>
      </c>
      <c r="G271">
        <v>81.5</v>
      </c>
      <c r="H271">
        <v>79.400000000000006</v>
      </c>
      <c r="I271">
        <v>2.0299999999999998</v>
      </c>
      <c r="K271">
        <v>-0.08</v>
      </c>
      <c r="M271">
        <v>6.49</v>
      </c>
      <c r="N271">
        <v>-8.01</v>
      </c>
      <c r="O271">
        <v>-1.52</v>
      </c>
      <c r="P271">
        <v>103.85</v>
      </c>
      <c r="Q271">
        <v>104.9</v>
      </c>
      <c r="R271">
        <v>-1.05</v>
      </c>
    </row>
    <row r="272" spans="1:18" x14ac:dyDescent="0.25">
      <c r="A272">
        <v>173</v>
      </c>
      <c r="B272" t="s">
        <v>177</v>
      </c>
      <c r="C272" t="s">
        <v>535</v>
      </c>
      <c r="E272">
        <v>22</v>
      </c>
      <c r="F272">
        <v>10</v>
      </c>
      <c r="G272">
        <v>73.400000000000006</v>
      </c>
      <c r="H272">
        <v>66.099999999999994</v>
      </c>
      <c r="I272">
        <v>7.38</v>
      </c>
      <c r="K272">
        <v>-5.54</v>
      </c>
      <c r="M272">
        <v>-3.31</v>
      </c>
      <c r="N272">
        <v>1.7</v>
      </c>
      <c r="O272">
        <v>-1.6</v>
      </c>
      <c r="P272">
        <v>103.79</v>
      </c>
      <c r="Q272">
        <v>105.11</v>
      </c>
      <c r="R272">
        <v>-1.32</v>
      </c>
    </row>
    <row r="273" spans="1:18" x14ac:dyDescent="0.25">
      <c r="A273">
        <v>174</v>
      </c>
      <c r="B273" t="s">
        <v>457</v>
      </c>
      <c r="C273" t="s">
        <v>521</v>
      </c>
      <c r="E273">
        <v>11</v>
      </c>
      <c r="F273">
        <v>21</v>
      </c>
      <c r="G273">
        <v>74.8</v>
      </c>
      <c r="H273">
        <v>78.7</v>
      </c>
      <c r="I273">
        <v>-3.88</v>
      </c>
      <c r="K273">
        <v>2.2200000000000002</v>
      </c>
      <c r="M273">
        <v>4.12</v>
      </c>
      <c r="N273">
        <v>-5.77</v>
      </c>
      <c r="O273">
        <v>-1.65</v>
      </c>
      <c r="P273">
        <v>106.07</v>
      </c>
      <c r="Q273">
        <v>108.16</v>
      </c>
      <c r="R273">
        <v>-2.09</v>
      </c>
    </row>
    <row r="274" spans="1:18" x14ac:dyDescent="0.25">
      <c r="A274">
        <v>175</v>
      </c>
      <c r="B274" t="s">
        <v>356</v>
      </c>
      <c r="C274" t="s">
        <v>519</v>
      </c>
      <c r="E274">
        <v>14</v>
      </c>
      <c r="F274">
        <v>17</v>
      </c>
      <c r="G274">
        <v>70.099999999999994</v>
      </c>
      <c r="H274">
        <v>73.8</v>
      </c>
      <c r="I274">
        <v>-3.68</v>
      </c>
      <c r="K274">
        <v>3.18</v>
      </c>
      <c r="M274">
        <v>-2.0699999999999998</v>
      </c>
      <c r="N274">
        <v>0.25</v>
      </c>
      <c r="O274">
        <v>-1.82</v>
      </c>
      <c r="P274">
        <v>97.41</v>
      </c>
      <c r="Q274">
        <v>99.61</v>
      </c>
      <c r="R274">
        <v>-2.21</v>
      </c>
    </row>
    <row r="275" spans="1:18" x14ac:dyDescent="0.25">
      <c r="A275">
        <v>176</v>
      </c>
      <c r="B275" t="s">
        <v>394</v>
      </c>
      <c r="C275" t="s">
        <v>513</v>
      </c>
      <c r="E275">
        <v>16</v>
      </c>
      <c r="F275">
        <v>15</v>
      </c>
      <c r="G275">
        <v>68.2</v>
      </c>
      <c r="H275">
        <v>70.099999999999994</v>
      </c>
      <c r="I275">
        <v>-1.84</v>
      </c>
      <c r="K275">
        <v>0.94</v>
      </c>
      <c r="M275">
        <v>-3.16</v>
      </c>
      <c r="N275">
        <v>1.27</v>
      </c>
      <c r="O275">
        <v>-1.9</v>
      </c>
      <c r="P275">
        <v>100.7</v>
      </c>
      <c r="Q275">
        <v>102.4</v>
      </c>
      <c r="R275">
        <v>-1.7</v>
      </c>
    </row>
    <row r="276" spans="1:18" x14ac:dyDescent="0.25">
      <c r="A276">
        <v>177</v>
      </c>
      <c r="B276" t="s">
        <v>133</v>
      </c>
      <c r="C276" t="s">
        <v>540</v>
      </c>
      <c r="E276">
        <v>27</v>
      </c>
      <c r="F276">
        <v>7</v>
      </c>
      <c r="G276">
        <v>73.599999999999994</v>
      </c>
      <c r="H276">
        <v>63.6</v>
      </c>
      <c r="I276">
        <v>10.029999999999999</v>
      </c>
      <c r="K276">
        <v>-7.34</v>
      </c>
      <c r="M276">
        <v>-4.13</v>
      </c>
      <c r="N276">
        <v>2.2200000000000002</v>
      </c>
      <c r="O276">
        <v>-1.91</v>
      </c>
      <c r="P276">
        <v>101.21</v>
      </c>
      <c r="Q276">
        <v>102.76</v>
      </c>
      <c r="R276">
        <v>-1.55</v>
      </c>
    </row>
    <row r="277" spans="1:18" x14ac:dyDescent="0.25">
      <c r="A277">
        <v>178</v>
      </c>
      <c r="B277" t="s">
        <v>256</v>
      </c>
      <c r="C277" t="s">
        <v>529</v>
      </c>
      <c r="E277">
        <v>17</v>
      </c>
      <c r="F277">
        <v>16</v>
      </c>
      <c r="G277">
        <v>68.400000000000006</v>
      </c>
      <c r="H277">
        <v>70.099999999999994</v>
      </c>
      <c r="I277">
        <v>-1.73</v>
      </c>
      <c r="K277">
        <v>0.28999999999999998</v>
      </c>
      <c r="M277">
        <v>-2.4</v>
      </c>
      <c r="N277">
        <v>0.38</v>
      </c>
      <c r="O277">
        <v>-2.02</v>
      </c>
      <c r="P277">
        <v>101.1</v>
      </c>
      <c r="Q277">
        <v>103.37</v>
      </c>
      <c r="R277">
        <v>-2.2599999999999998</v>
      </c>
    </row>
    <row r="278" spans="1:18" x14ac:dyDescent="0.25">
      <c r="A278">
        <v>179</v>
      </c>
      <c r="B278" t="s">
        <v>433</v>
      </c>
      <c r="C278" t="s">
        <v>524</v>
      </c>
      <c r="E278">
        <v>20</v>
      </c>
      <c r="F278">
        <v>17</v>
      </c>
      <c r="G278">
        <v>71.2</v>
      </c>
      <c r="H278">
        <v>70.900000000000006</v>
      </c>
      <c r="I278">
        <v>0.3</v>
      </c>
      <c r="K278">
        <v>-1.61</v>
      </c>
      <c r="M278">
        <v>-1.69</v>
      </c>
      <c r="N278">
        <v>-0.35</v>
      </c>
      <c r="O278">
        <v>-2.04</v>
      </c>
      <c r="P278">
        <v>97.39</v>
      </c>
      <c r="Q278">
        <v>99.32</v>
      </c>
      <c r="R278">
        <v>-1.93</v>
      </c>
    </row>
    <row r="279" spans="1:18" x14ac:dyDescent="0.25">
      <c r="A279">
        <v>180</v>
      </c>
      <c r="B279" t="s">
        <v>283</v>
      </c>
      <c r="C279" t="s">
        <v>534</v>
      </c>
      <c r="E279">
        <v>19</v>
      </c>
      <c r="F279">
        <v>13</v>
      </c>
      <c r="G279">
        <v>81.599999999999994</v>
      </c>
      <c r="H279">
        <v>80.5</v>
      </c>
      <c r="I279">
        <v>1.1599999999999999</v>
      </c>
      <c r="K279">
        <v>-1.51</v>
      </c>
      <c r="M279">
        <v>5.77</v>
      </c>
      <c r="N279">
        <v>-7.85</v>
      </c>
      <c r="O279">
        <v>-2.0699999999999998</v>
      </c>
      <c r="P279">
        <v>104.89</v>
      </c>
      <c r="Q279">
        <v>107.03</v>
      </c>
      <c r="R279">
        <v>-2.15</v>
      </c>
    </row>
    <row r="280" spans="1:18" x14ac:dyDescent="0.25">
      <c r="M280" t="s">
        <v>70</v>
      </c>
      <c r="P280" t="s">
        <v>503</v>
      </c>
    </row>
    <row r="281" spans="1:18" x14ac:dyDescent="0.25">
      <c r="A281" t="s">
        <v>55</v>
      </c>
      <c r="B281" t="s">
        <v>113</v>
      </c>
      <c r="C281" t="s">
        <v>504</v>
      </c>
      <c r="E281" t="s">
        <v>1</v>
      </c>
      <c r="F281" t="s">
        <v>0</v>
      </c>
      <c r="G281" t="s">
        <v>505</v>
      </c>
      <c r="H281" t="s">
        <v>506</v>
      </c>
      <c r="I281" t="s">
        <v>507</v>
      </c>
      <c r="K281" t="s">
        <v>115</v>
      </c>
      <c r="M281" t="s">
        <v>508</v>
      </c>
      <c r="N281" t="s">
        <v>509</v>
      </c>
      <c r="O281" t="s">
        <v>70</v>
      </c>
      <c r="P281" t="s">
        <v>66</v>
      </c>
      <c r="Q281" t="s">
        <v>510</v>
      </c>
      <c r="R281" t="s">
        <v>511</v>
      </c>
    </row>
    <row r="282" spans="1:18" x14ac:dyDescent="0.25">
      <c r="A282">
        <v>181</v>
      </c>
      <c r="B282" t="s">
        <v>421</v>
      </c>
      <c r="C282" t="s">
        <v>531</v>
      </c>
      <c r="E282">
        <v>24</v>
      </c>
      <c r="F282">
        <v>9</v>
      </c>
      <c r="G282">
        <v>71.599999999999994</v>
      </c>
      <c r="H282">
        <v>66.3</v>
      </c>
      <c r="I282">
        <v>5.33</v>
      </c>
      <c r="K282">
        <v>-6.46</v>
      </c>
      <c r="M282">
        <v>-2.65</v>
      </c>
      <c r="N282">
        <v>0.56000000000000005</v>
      </c>
      <c r="O282">
        <v>-2.09</v>
      </c>
      <c r="P282">
        <v>96.95</v>
      </c>
      <c r="Q282">
        <v>99.75</v>
      </c>
      <c r="R282">
        <v>-2.79</v>
      </c>
    </row>
    <row r="283" spans="1:18" x14ac:dyDescent="0.25">
      <c r="A283">
        <v>182</v>
      </c>
      <c r="B283" t="s">
        <v>354</v>
      </c>
      <c r="C283" t="s">
        <v>533</v>
      </c>
      <c r="E283">
        <v>16</v>
      </c>
      <c r="F283">
        <v>17</v>
      </c>
      <c r="G283">
        <v>76.8</v>
      </c>
      <c r="H283">
        <v>76.2</v>
      </c>
      <c r="I283">
        <v>0.57999999999999996</v>
      </c>
      <c r="K283">
        <v>-1.33</v>
      </c>
      <c r="M283">
        <v>2.52</v>
      </c>
      <c r="N283">
        <v>-4.6399999999999997</v>
      </c>
      <c r="O283">
        <v>-2.12</v>
      </c>
      <c r="P283">
        <v>107.71</v>
      </c>
      <c r="Q283">
        <v>110.07</v>
      </c>
      <c r="R283">
        <v>-2.36</v>
      </c>
    </row>
    <row r="284" spans="1:18" x14ac:dyDescent="0.25">
      <c r="A284">
        <v>183</v>
      </c>
      <c r="B284" t="s">
        <v>322</v>
      </c>
      <c r="C284" t="s">
        <v>527</v>
      </c>
      <c r="E284">
        <v>21</v>
      </c>
      <c r="F284">
        <v>11</v>
      </c>
      <c r="G284">
        <v>78.8</v>
      </c>
      <c r="H284">
        <v>76.7</v>
      </c>
      <c r="I284">
        <v>2.16</v>
      </c>
      <c r="K284">
        <v>-3.36</v>
      </c>
      <c r="M284">
        <v>3.61</v>
      </c>
      <c r="N284">
        <v>-5.91</v>
      </c>
      <c r="O284">
        <v>-2.2999999999999998</v>
      </c>
      <c r="P284">
        <v>108.14</v>
      </c>
      <c r="Q284">
        <v>110.61</v>
      </c>
      <c r="R284">
        <v>-2.4700000000000002</v>
      </c>
    </row>
    <row r="285" spans="1:18" x14ac:dyDescent="0.25">
      <c r="A285">
        <v>184</v>
      </c>
      <c r="B285" t="s">
        <v>277</v>
      </c>
      <c r="C285" t="s">
        <v>538</v>
      </c>
      <c r="E285">
        <v>20</v>
      </c>
      <c r="F285">
        <v>11</v>
      </c>
      <c r="G285">
        <v>80</v>
      </c>
      <c r="H285">
        <v>77.8</v>
      </c>
      <c r="I285">
        <v>2.13</v>
      </c>
      <c r="K285">
        <v>-4.4400000000000004</v>
      </c>
      <c r="M285">
        <v>6.15</v>
      </c>
      <c r="N285">
        <v>-8.4600000000000009</v>
      </c>
      <c r="O285">
        <v>-2.31</v>
      </c>
      <c r="P285">
        <v>106.04</v>
      </c>
      <c r="Q285">
        <v>108.97</v>
      </c>
      <c r="R285">
        <v>-2.93</v>
      </c>
    </row>
    <row r="286" spans="1:18" x14ac:dyDescent="0.25">
      <c r="A286">
        <v>185</v>
      </c>
      <c r="B286" t="s">
        <v>185</v>
      </c>
      <c r="C286" t="s">
        <v>536</v>
      </c>
      <c r="E286">
        <v>18</v>
      </c>
      <c r="F286">
        <v>16</v>
      </c>
      <c r="G286">
        <v>75.7</v>
      </c>
      <c r="H286">
        <v>69.7</v>
      </c>
      <c r="I286">
        <v>6.03</v>
      </c>
      <c r="K286">
        <v>-4.1900000000000004</v>
      </c>
      <c r="M286">
        <v>-1.69</v>
      </c>
      <c r="N286">
        <v>-0.73</v>
      </c>
      <c r="O286">
        <v>-2.42</v>
      </c>
      <c r="P286">
        <v>99.65</v>
      </c>
      <c r="Q286">
        <v>101.95</v>
      </c>
      <c r="R286">
        <v>-2.2999999999999998</v>
      </c>
    </row>
    <row r="287" spans="1:18" x14ac:dyDescent="0.25">
      <c r="A287">
        <v>186</v>
      </c>
      <c r="B287" t="s">
        <v>362</v>
      </c>
      <c r="C287" t="s">
        <v>513</v>
      </c>
      <c r="E287">
        <v>14</v>
      </c>
      <c r="F287">
        <v>18</v>
      </c>
      <c r="G287">
        <v>66.8</v>
      </c>
      <c r="H287">
        <v>70</v>
      </c>
      <c r="I287">
        <v>-3.22</v>
      </c>
      <c r="K287">
        <v>1.99</v>
      </c>
      <c r="M287">
        <v>-5.37</v>
      </c>
      <c r="N287">
        <v>2.93</v>
      </c>
      <c r="O287">
        <v>-2.4500000000000002</v>
      </c>
      <c r="P287">
        <v>99.76</v>
      </c>
      <c r="Q287">
        <v>103.61</v>
      </c>
      <c r="R287">
        <v>-3.85</v>
      </c>
    </row>
    <row r="288" spans="1:18" x14ac:dyDescent="0.25">
      <c r="A288">
        <v>187</v>
      </c>
      <c r="B288" t="s">
        <v>264</v>
      </c>
      <c r="C288" t="s">
        <v>533</v>
      </c>
      <c r="E288">
        <v>16</v>
      </c>
      <c r="F288">
        <v>17</v>
      </c>
      <c r="G288">
        <v>76</v>
      </c>
      <c r="H288">
        <v>73.599999999999994</v>
      </c>
      <c r="I288">
        <v>2.36</v>
      </c>
      <c r="K288">
        <v>-2.92</v>
      </c>
      <c r="M288">
        <v>-0.71</v>
      </c>
      <c r="N288">
        <v>-1.89</v>
      </c>
      <c r="O288">
        <v>-2.6</v>
      </c>
      <c r="P288">
        <v>101.39</v>
      </c>
      <c r="Q288">
        <v>104.17</v>
      </c>
      <c r="R288">
        <v>-2.78</v>
      </c>
    </row>
    <row r="289" spans="1:18" x14ac:dyDescent="0.25">
      <c r="A289">
        <v>188</v>
      </c>
      <c r="B289" t="s">
        <v>232</v>
      </c>
      <c r="C289" t="s">
        <v>536</v>
      </c>
      <c r="E289">
        <v>23</v>
      </c>
      <c r="F289">
        <v>12</v>
      </c>
      <c r="G289">
        <v>77.7</v>
      </c>
      <c r="H289">
        <v>70.5</v>
      </c>
      <c r="I289">
        <v>7.14</v>
      </c>
      <c r="K289">
        <v>-4.42</v>
      </c>
      <c r="M289">
        <v>1.21</v>
      </c>
      <c r="N289">
        <v>-3.82</v>
      </c>
      <c r="O289">
        <v>-2.61</v>
      </c>
      <c r="P289">
        <v>104.05</v>
      </c>
      <c r="Q289">
        <v>106.97</v>
      </c>
      <c r="R289">
        <v>-2.92</v>
      </c>
    </row>
    <row r="290" spans="1:18" x14ac:dyDescent="0.25">
      <c r="A290">
        <v>189</v>
      </c>
      <c r="B290" t="s">
        <v>259</v>
      </c>
      <c r="C290" t="s">
        <v>529</v>
      </c>
      <c r="E290">
        <v>15</v>
      </c>
      <c r="F290">
        <v>16</v>
      </c>
      <c r="G290">
        <v>69.2</v>
      </c>
      <c r="H290">
        <v>71.5</v>
      </c>
      <c r="I290">
        <v>-2.3199999999999998</v>
      </c>
      <c r="K290">
        <v>0.7</v>
      </c>
      <c r="M290">
        <v>-1.04</v>
      </c>
      <c r="N290">
        <v>-1.6</v>
      </c>
      <c r="O290">
        <v>-2.64</v>
      </c>
      <c r="P290">
        <v>100.78</v>
      </c>
      <c r="Q290">
        <v>103.75</v>
      </c>
      <c r="R290">
        <v>-2.97</v>
      </c>
    </row>
    <row r="291" spans="1:18" x14ac:dyDescent="0.25">
      <c r="A291">
        <v>190</v>
      </c>
      <c r="B291" t="s">
        <v>302</v>
      </c>
      <c r="C291" t="s">
        <v>414</v>
      </c>
      <c r="E291">
        <v>11</v>
      </c>
      <c r="F291">
        <v>20</v>
      </c>
      <c r="G291">
        <v>72.5</v>
      </c>
      <c r="H291">
        <v>72.5</v>
      </c>
      <c r="I291">
        <v>0.06</v>
      </c>
      <c r="K291">
        <v>-0.23</v>
      </c>
      <c r="M291">
        <v>-2.68</v>
      </c>
      <c r="N291">
        <v>-0.16</v>
      </c>
      <c r="O291">
        <v>-2.85</v>
      </c>
      <c r="P291">
        <v>101.75</v>
      </c>
      <c r="Q291">
        <v>104.59</v>
      </c>
      <c r="R291">
        <v>-2.84</v>
      </c>
    </row>
    <row r="292" spans="1:18" x14ac:dyDescent="0.25">
      <c r="A292">
        <v>191</v>
      </c>
      <c r="B292" t="s">
        <v>466</v>
      </c>
      <c r="C292" t="s">
        <v>536</v>
      </c>
      <c r="E292">
        <v>18</v>
      </c>
      <c r="F292">
        <v>12</v>
      </c>
      <c r="G292">
        <v>83.3</v>
      </c>
      <c r="H292">
        <v>78.599999999999994</v>
      </c>
      <c r="I292">
        <v>4.7</v>
      </c>
      <c r="K292">
        <v>-3.74</v>
      </c>
      <c r="M292">
        <v>6.12</v>
      </c>
      <c r="N292">
        <v>-9</v>
      </c>
      <c r="O292">
        <v>-2.88</v>
      </c>
      <c r="P292">
        <v>105.1</v>
      </c>
      <c r="Q292">
        <v>108.08</v>
      </c>
      <c r="R292">
        <v>-2.98</v>
      </c>
    </row>
    <row r="293" spans="1:18" x14ac:dyDescent="0.25">
      <c r="A293">
        <v>192</v>
      </c>
      <c r="B293" t="s">
        <v>255</v>
      </c>
      <c r="C293" t="s">
        <v>533</v>
      </c>
      <c r="E293">
        <v>16</v>
      </c>
      <c r="F293">
        <v>16</v>
      </c>
      <c r="G293">
        <v>74.7</v>
      </c>
      <c r="H293">
        <v>74.5</v>
      </c>
      <c r="I293">
        <v>0.19</v>
      </c>
      <c r="K293">
        <v>-1.82</v>
      </c>
      <c r="M293">
        <v>0.05</v>
      </c>
      <c r="N293">
        <v>-3.03</v>
      </c>
      <c r="O293">
        <v>-2.98</v>
      </c>
      <c r="P293">
        <v>99.45</v>
      </c>
      <c r="Q293">
        <v>102.46</v>
      </c>
      <c r="R293">
        <v>-3.02</v>
      </c>
    </row>
    <row r="294" spans="1:18" x14ac:dyDescent="0.25">
      <c r="A294">
        <v>193</v>
      </c>
      <c r="B294" t="s">
        <v>300</v>
      </c>
      <c r="C294" t="s">
        <v>522</v>
      </c>
      <c r="E294">
        <v>11</v>
      </c>
      <c r="F294">
        <v>21</v>
      </c>
      <c r="G294">
        <v>70.7</v>
      </c>
      <c r="H294">
        <v>73.599999999999994</v>
      </c>
      <c r="I294">
        <v>-2.84</v>
      </c>
      <c r="K294">
        <v>-0.16</v>
      </c>
      <c r="M294">
        <v>-0.22</v>
      </c>
      <c r="N294">
        <v>-2.79</v>
      </c>
      <c r="O294">
        <v>-3.01</v>
      </c>
      <c r="P294">
        <v>103.31</v>
      </c>
      <c r="Q294">
        <v>107.38</v>
      </c>
      <c r="R294">
        <v>-4.07</v>
      </c>
    </row>
    <row r="295" spans="1:18" x14ac:dyDescent="0.25">
      <c r="A295">
        <v>194</v>
      </c>
      <c r="B295" t="s">
        <v>178</v>
      </c>
      <c r="C295" t="s">
        <v>521</v>
      </c>
      <c r="E295">
        <v>8</v>
      </c>
      <c r="F295">
        <v>23</v>
      </c>
      <c r="G295">
        <v>68.400000000000006</v>
      </c>
      <c r="H295">
        <v>77</v>
      </c>
      <c r="I295">
        <v>-8.58</v>
      </c>
      <c r="K295">
        <v>5.44</v>
      </c>
      <c r="M295">
        <v>-1.37</v>
      </c>
      <c r="N295">
        <v>-1.78</v>
      </c>
      <c r="O295">
        <v>-3.14</v>
      </c>
      <c r="P295">
        <v>103.62</v>
      </c>
      <c r="Q295">
        <v>107.63</v>
      </c>
      <c r="R295">
        <v>-4</v>
      </c>
    </row>
    <row r="296" spans="1:18" x14ac:dyDescent="0.25">
      <c r="A296">
        <v>195</v>
      </c>
      <c r="B296" t="s">
        <v>388</v>
      </c>
      <c r="C296" t="s">
        <v>540</v>
      </c>
      <c r="E296">
        <v>21</v>
      </c>
      <c r="F296">
        <v>12</v>
      </c>
      <c r="G296">
        <v>75</v>
      </c>
      <c r="H296">
        <v>69.900000000000006</v>
      </c>
      <c r="I296">
        <v>5.12</v>
      </c>
      <c r="K296">
        <v>-5.83</v>
      </c>
      <c r="M296">
        <v>-0.99</v>
      </c>
      <c r="N296">
        <v>-2.1800000000000002</v>
      </c>
      <c r="O296">
        <v>-3.16</v>
      </c>
      <c r="P296">
        <v>102.45</v>
      </c>
      <c r="Q296">
        <v>106.28</v>
      </c>
      <c r="R296">
        <v>-3.83</v>
      </c>
    </row>
    <row r="297" spans="1:18" x14ac:dyDescent="0.25">
      <c r="A297">
        <v>196</v>
      </c>
      <c r="B297" t="s">
        <v>171</v>
      </c>
      <c r="C297" t="s">
        <v>535</v>
      </c>
      <c r="E297">
        <v>16</v>
      </c>
      <c r="F297">
        <v>18</v>
      </c>
      <c r="G297">
        <v>71.7</v>
      </c>
      <c r="H297">
        <v>71</v>
      </c>
      <c r="I297">
        <v>0.68</v>
      </c>
      <c r="K297">
        <v>-1.1200000000000001</v>
      </c>
      <c r="M297">
        <v>-1.32</v>
      </c>
      <c r="N297">
        <v>-1.96</v>
      </c>
      <c r="O297">
        <v>-3.28</v>
      </c>
      <c r="P297">
        <v>97.25</v>
      </c>
      <c r="Q297">
        <v>101.35</v>
      </c>
      <c r="R297">
        <v>-4.1100000000000003</v>
      </c>
    </row>
    <row r="298" spans="1:18" x14ac:dyDescent="0.25">
      <c r="A298">
        <v>197</v>
      </c>
      <c r="B298" t="s">
        <v>244</v>
      </c>
      <c r="C298" t="s">
        <v>536</v>
      </c>
      <c r="E298">
        <v>18</v>
      </c>
      <c r="F298">
        <v>16</v>
      </c>
      <c r="G298">
        <v>81.400000000000006</v>
      </c>
      <c r="H298">
        <v>76.099999999999994</v>
      </c>
      <c r="I298">
        <v>5.29</v>
      </c>
      <c r="K298">
        <v>-5.18</v>
      </c>
      <c r="M298">
        <v>5.41</v>
      </c>
      <c r="N298">
        <v>-8.76</v>
      </c>
      <c r="O298">
        <v>-3.35</v>
      </c>
      <c r="P298">
        <v>103.63</v>
      </c>
      <c r="Q298">
        <v>107.55</v>
      </c>
      <c r="R298">
        <v>-3.92</v>
      </c>
    </row>
    <row r="299" spans="1:18" x14ac:dyDescent="0.25">
      <c r="A299">
        <v>198</v>
      </c>
      <c r="B299" t="s">
        <v>447</v>
      </c>
      <c r="C299" t="s">
        <v>529</v>
      </c>
      <c r="E299">
        <v>15</v>
      </c>
      <c r="F299">
        <v>18</v>
      </c>
      <c r="G299">
        <v>66.8</v>
      </c>
      <c r="H299">
        <v>66.3</v>
      </c>
      <c r="I299">
        <v>0.55000000000000004</v>
      </c>
      <c r="K299">
        <v>-0.96</v>
      </c>
      <c r="M299">
        <v>-6.41</v>
      </c>
      <c r="N299">
        <v>3.06</v>
      </c>
      <c r="O299">
        <v>-3.35</v>
      </c>
      <c r="P299">
        <v>97.71</v>
      </c>
      <c r="Q299">
        <v>102.09</v>
      </c>
      <c r="R299">
        <v>-4.37</v>
      </c>
    </row>
    <row r="300" spans="1:18" x14ac:dyDescent="0.25">
      <c r="A300">
        <v>199</v>
      </c>
      <c r="B300" t="s">
        <v>370</v>
      </c>
      <c r="C300" t="s">
        <v>530</v>
      </c>
      <c r="E300">
        <v>16</v>
      </c>
      <c r="F300">
        <v>12</v>
      </c>
      <c r="G300">
        <v>69.599999999999994</v>
      </c>
      <c r="H300">
        <v>69.7</v>
      </c>
      <c r="I300">
        <v>-0.11</v>
      </c>
      <c r="K300">
        <v>-0.87</v>
      </c>
      <c r="M300">
        <v>-5.31</v>
      </c>
      <c r="N300">
        <v>1.91</v>
      </c>
      <c r="O300">
        <v>-3.4</v>
      </c>
      <c r="P300">
        <v>96.64</v>
      </c>
      <c r="Q300">
        <v>100.58</v>
      </c>
      <c r="R300">
        <v>-3.94</v>
      </c>
    </row>
    <row r="301" spans="1:18" x14ac:dyDescent="0.25">
      <c r="A301">
        <v>200</v>
      </c>
      <c r="B301" t="s">
        <v>263</v>
      </c>
      <c r="C301" t="s">
        <v>527</v>
      </c>
      <c r="E301">
        <v>18</v>
      </c>
      <c r="F301">
        <v>15</v>
      </c>
      <c r="G301">
        <v>82.7</v>
      </c>
      <c r="H301">
        <v>77.5</v>
      </c>
      <c r="I301">
        <v>5.21</v>
      </c>
      <c r="K301">
        <v>-3.57</v>
      </c>
      <c r="M301">
        <v>5.45</v>
      </c>
      <c r="N301">
        <v>-8.89</v>
      </c>
      <c r="O301">
        <v>-3.43</v>
      </c>
      <c r="P301">
        <v>105.06</v>
      </c>
      <c r="Q301">
        <v>109.33</v>
      </c>
      <c r="R301">
        <v>-4.2699999999999996</v>
      </c>
    </row>
    <row r="302" spans="1:18" x14ac:dyDescent="0.25">
      <c r="M302" t="s">
        <v>70</v>
      </c>
      <c r="P302" t="s">
        <v>503</v>
      </c>
    </row>
    <row r="303" spans="1:18" x14ac:dyDescent="0.25">
      <c r="A303" t="s">
        <v>55</v>
      </c>
      <c r="B303" t="s">
        <v>113</v>
      </c>
      <c r="C303" t="s">
        <v>504</v>
      </c>
      <c r="E303" t="s">
        <v>1</v>
      </c>
      <c r="F303" t="s">
        <v>0</v>
      </c>
      <c r="G303" t="s">
        <v>505</v>
      </c>
      <c r="H303" t="s">
        <v>506</v>
      </c>
      <c r="I303" t="s">
        <v>507</v>
      </c>
      <c r="K303" t="s">
        <v>115</v>
      </c>
      <c r="M303" t="s">
        <v>508</v>
      </c>
      <c r="N303" t="s">
        <v>509</v>
      </c>
      <c r="O303" t="s">
        <v>70</v>
      </c>
      <c r="P303" t="s">
        <v>66</v>
      </c>
      <c r="Q303" t="s">
        <v>510</v>
      </c>
      <c r="R303" t="s">
        <v>511</v>
      </c>
    </row>
    <row r="304" spans="1:18" x14ac:dyDescent="0.25">
      <c r="A304">
        <v>201</v>
      </c>
      <c r="B304" t="s">
        <v>343</v>
      </c>
      <c r="C304" t="s">
        <v>526</v>
      </c>
      <c r="E304">
        <v>16</v>
      </c>
      <c r="F304">
        <v>17</v>
      </c>
      <c r="G304">
        <v>75.3</v>
      </c>
      <c r="H304">
        <v>76.7</v>
      </c>
      <c r="I304">
        <v>-1.39</v>
      </c>
      <c r="K304">
        <v>-0.67</v>
      </c>
      <c r="M304">
        <v>2.48</v>
      </c>
      <c r="N304">
        <v>-5.92</v>
      </c>
      <c r="O304">
        <v>-3.44</v>
      </c>
      <c r="P304">
        <v>101.4</v>
      </c>
      <c r="Q304">
        <v>104.9</v>
      </c>
      <c r="R304">
        <v>-3.5</v>
      </c>
    </row>
    <row r="305" spans="1:18" x14ac:dyDescent="0.25">
      <c r="A305">
        <v>202</v>
      </c>
      <c r="B305" t="s">
        <v>369</v>
      </c>
      <c r="C305" t="s">
        <v>536</v>
      </c>
      <c r="E305">
        <v>20</v>
      </c>
      <c r="F305">
        <v>16</v>
      </c>
      <c r="G305">
        <v>78.3</v>
      </c>
      <c r="H305">
        <v>72.5</v>
      </c>
      <c r="I305">
        <v>5.75</v>
      </c>
      <c r="K305">
        <v>-5.35</v>
      </c>
      <c r="M305">
        <v>1.64</v>
      </c>
      <c r="N305">
        <v>-5.2</v>
      </c>
      <c r="O305">
        <v>-3.56</v>
      </c>
      <c r="P305">
        <v>106.47</v>
      </c>
      <c r="Q305">
        <v>110.3</v>
      </c>
      <c r="R305">
        <v>-3.83</v>
      </c>
    </row>
    <row r="306" spans="1:18" x14ac:dyDescent="0.25">
      <c r="A306">
        <v>203</v>
      </c>
      <c r="B306" t="s">
        <v>274</v>
      </c>
      <c r="C306" t="s">
        <v>522</v>
      </c>
      <c r="E306">
        <v>10</v>
      </c>
      <c r="F306">
        <v>21</v>
      </c>
      <c r="G306">
        <v>67.5</v>
      </c>
      <c r="H306">
        <v>72.400000000000006</v>
      </c>
      <c r="I306">
        <v>-4.9000000000000004</v>
      </c>
      <c r="K306">
        <v>1.31</v>
      </c>
      <c r="M306">
        <v>-2.2799999999999998</v>
      </c>
      <c r="N306">
        <v>-1.31</v>
      </c>
      <c r="O306">
        <v>-3.59</v>
      </c>
      <c r="P306">
        <v>98.79</v>
      </c>
      <c r="Q306">
        <v>102.76</v>
      </c>
      <c r="R306">
        <v>-3.97</v>
      </c>
    </row>
    <row r="307" spans="1:18" x14ac:dyDescent="0.25">
      <c r="A307">
        <v>204</v>
      </c>
      <c r="B307" t="s">
        <v>331</v>
      </c>
      <c r="C307" t="s">
        <v>526</v>
      </c>
      <c r="E307">
        <v>22</v>
      </c>
      <c r="F307">
        <v>13</v>
      </c>
      <c r="G307">
        <v>70.599999999999994</v>
      </c>
      <c r="H307">
        <v>68.599999999999994</v>
      </c>
      <c r="I307">
        <v>2.0299999999999998</v>
      </c>
      <c r="K307">
        <v>-4.71</v>
      </c>
      <c r="M307">
        <v>-4.1500000000000004</v>
      </c>
      <c r="N307">
        <v>0.56000000000000005</v>
      </c>
      <c r="O307">
        <v>-3.59</v>
      </c>
      <c r="P307">
        <v>99.36</v>
      </c>
      <c r="Q307">
        <v>103.67</v>
      </c>
      <c r="R307">
        <v>-4.32</v>
      </c>
    </row>
    <row r="308" spans="1:18" x14ac:dyDescent="0.25">
      <c r="A308">
        <v>205</v>
      </c>
      <c r="B308" t="s">
        <v>179</v>
      </c>
      <c r="C308" t="s">
        <v>536</v>
      </c>
      <c r="E308">
        <v>20</v>
      </c>
      <c r="F308">
        <v>13</v>
      </c>
      <c r="G308">
        <v>75.599999999999994</v>
      </c>
      <c r="H308">
        <v>70.5</v>
      </c>
      <c r="I308">
        <v>5.0599999999999996</v>
      </c>
      <c r="K308">
        <v>-4.38</v>
      </c>
      <c r="M308">
        <v>-1.08</v>
      </c>
      <c r="N308">
        <v>-2.5299999999999998</v>
      </c>
      <c r="O308">
        <v>-3.61</v>
      </c>
      <c r="P308">
        <v>106.66</v>
      </c>
      <c r="Q308">
        <v>110.51</v>
      </c>
      <c r="R308">
        <v>-3.85</v>
      </c>
    </row>
    <row r="309" spans="1:18" x14ac:dyDescent="0.25">
      <c r="A309">
        <v>206</v>
      </c>
      <c r="B309" t="s">
        <v>143</v>
      </c>
      <c r="C309" t="s">
        <v>534</v>
      </c>
      <c r="E309">
        <v>11</v>
      </c>
      <c r="F309">
        <v>21</v>
      </c>
      <c r="G309">
        <v>79.900000000000006</v>
      </c>
      <c r="H309">
        <v>79.3</v>
      </c>
      <c r="I309">
        <v>0.56000000000000005</v>
      </c>
      <c r="K309">
        <v>0.1</v>
      </c>
      <c r="M309">
        <v>4.57</v>
      </c>
      <c r="N309">
        <v>-8.3000000000000007</v>
      </c>
      <c r="O309">
        <v>-3.73</v>
      </c>
      <c r="P309">
        <v>104.75</v>
      </c>
      <c r="Q309">
        <v>109.22</v>
      </c>
      <c r="R309">
        <v>-4.47</v>
      </c>
    </row>
    <row r="310" spans="1:18" x14ac:dyDescent="0.25">
      <c r="A310">
        <v>207</v>
      </c>
      <c r="B310" t="s">
        <v>220</v>
      </c>
      <c r="C310" t="s">
        <v>529</v>
      </c>
      <c r="E310">
        <v>11</v>
      </c>
      <c r="F310">
        <v>21</v>
      </c>
      <c r="G310">
        <v>69.8</v>
      </c>
      <c r="H310">
        <v>72.400000000000006</v>
      </c>
      <c r="I310">
        <v>-2.59</v>
      </c>
      <c r="K310">
        <v>0.19</v>
      </c>
      <c r="M310">
        <v>-1.43</v>
      </c>
      <c r="N310">
        <v>-2.35</v>
      </c>
      <c r="O310">
        <v>-3.78</v>
      </c>
      <c r="P310">
        <v>98.78</v>
      </c>
      <c r="Q310">
        <v>103.53</v>
      </c>
      <c r="R310">
        <v>-4.76</v>
      </c>
    </row>
    <row r="311" spans="1:18" x14ac:dyDescent="0.25">
      <c r="A311">
        <v>208</v>
      </c>
      <c r="B311" t="s">
        <v>173</v>
      </c>
      <c r="C311" t="s">
        <v>524</v>
      </c>
      <c r="E311">
        <v>16</v>
      </c>
      <c r="F311">
        <v>15</v>
      </c>
      <c r="G311">
        <v>77.5</v>
      </c>
      <c r="H311">
        <v>72.3</v>
      </c>
      <c r="I311">
        <v>5.23</v>
      </c>
      <c r="K311">
        <v>-4.0999999999999996</v>
      </c>
      <c r="M311">
        <v>1.71</v>
      </c>
      <c r="N311">
        <v>-5.59</v>
      </c>
      <c r="O311">
        <v>-3.88</v>
      </c>
      <c r="P311">
        <v>103.56</v>
      </c>
      <c r="Q311">
        <v>107.66</v>
      </c>
      <c r="R311">
        <v>-4.1100000000000003</v>
      </c>
    </row>
    <row r="312" spans="1:18" x14ac:dyDescent="0.25">
      <c r="A312">
        <v>209</v>
      </c>
      <c r="B312" t="s">
        <v>347</v>
      </c>
      <c r="C312" t="s">
        <v>537</v>
      </c>
      <c r="E312">
        <v>21</v>
      </c>
      <c r="F312">
        <v>11</v>
      </c>
      <c r="G312">
        <v>76.599999999999994</v>
      </c>
      <c r="H312">
        <v>69.7</v>
      </c>
      <c r="I312">
        <v>6.91</v>
      </c>
      <c r="K312">
        <v>-6.74</v>
      </c>
      <c r="M312">
        <v>-2.98</v>
      </c>
      <c r="N312">
        <v>-0.92</v>
      </c>
      <c r="O312">
        <v>-3.91</v>
      </c>
      <c r="P312">
        <v>100.99</v>
      </c>
      <c r="Q312">
        <v>105.23</v>
      </c>
      <c r="R312">
        <v>-4.24</v>
      </c>
    </row>
    <row r="313" spans="1:18" x14ac:dyDescent="0.25">
      <c r="A313">
        <v>210</v>
      </c>
      <c r="B313" t="s">
        <v>245</v>
      </c>
      <c r="C313" t="s">
        <v>531</v>
      </c>
      <c r="E313">
        <v>18</v>
      </c>
      <c r="F313">
        <v>15</v>
      </c>
      <c r="G313">
        <v>75.099999999999994</v>
      </c>
      <c r="H313">
        <v>72.900000000000006</v>
      </c>
      <c r="I313">
        <v>2.12</v>
      </c>
      <c r="K313">
        <v>-4.8600000000000003</v>
      </c>
      <c r="M313">
        <v>0.81</v>
      </c>
      <c r="N313">
        <v>-4.7300000000000004</v>
      </c>
      <c r="O313">
        <v>-3.92</v>
      </c>
      <c r="P313">
        <v>105.32</v>
      </c>
      <c r="Q313">
        <v>109.86</v>
      </c>
      <c r="R313">
        <v>-4.55</v>
      </c>
    </row>
    <row r="314" spans="1:18" x14ac:dyDescent="0.25">
      <c r="A314">
        <v>211</v>
      </c>
      <c r="B314" t="s">
        <v>341</v>
      </c>
      <c r="C314" t="s">
        <v>527</v>
      </c>
      <c r="E314">
        <v>19</v>
      </c>
      <c r="F314">
        <v>16</v>
      </c>
      <c r="G314">
        <v>73</v>
      </c>
      <c r="H314">
        <v>72.599999999999994</v>
      </c>
      <c r="I314">
        <v>0.43</v>
      </c>
      <c r="K314">
        <v>-2.04</v>
      </c>
      <c r="M314">
        <v>-1.83</v>
      </c>
      <c r="N314">
        <v>-2.15</v>
      </c>
      <c r="O314">
        <v>-3.98</v>
      </c>
      <c r="P314">
        <v>105.16</v>
      </c>
      <c r="Q314">
        <v>109.98</v>
      </c>
      <c r="R314">
        <v>-4.83</v>
      </c>
    </row>
    <row r="315" spans="1:18" x14ac:dyDescent="0.25">
      <c r="A315">
        <v>212</v>
      </c>
      <c r="B315" t="s">
        <v>142</v>
      </c>
      <c r="C315" t="s">
        <v>538</v>
      </c>
      <c r="E315">
        <v>15</v>
      </c>
      <c r="F315">
        <v>15</v>
      </c>
      <c r="G315">
        <v>72</v>
      </c>
      <c r="H315">
        <v>69</v>
      </c>
      <c r="I315">
        <v>3.03</v>
      </c>
      <c r="K315">
        <v>-7.2</v>
      </c>
      <c r="M315">
        <v>-3.22</v>
      </c>
      <c r="N315">
        <v>-0.94</v>
      </c>
      <c r="O315">
        <v>-4.17</v>
      </c>
      <c r="P315">
        <v>99.7</v>
      </c>
      <c r="Q315">
        <v>104.94</v>
      </c>
      <c r="R315">
        <v>-5.24</v>
      </c>
    </row>
    <row r="316" spans="1:18" x14ac:dyDescent="0.25">
      <c r="A316">
        <v>213</v>
      </c>
      <c r="B316" t="s">
        <v>134</v>
      </c>
      <c r="C316" t="s">
        <v>517</v>
      </c>
      <c r="E316">
        <v>14</v>
      </c>
      <c r="F316">
        <v>18</v>
      </c>
      <c r="G316">
        <v>68.099999999999994</v>
      </c>
      <c r="H316">
        <v>71.7</v>
      </c>
      <c r="I316">
        <v>-3.59</v>
      </c>
      <c r="K316">
        <v>0.26</v>
      </c>
      <c r="M316">
        <v>-3.37</v>
      </c>
      <c r="N316">
        <v>-0.89</v>
      </c>
      <c r="O316">
        <v>-4.26</v>
      </c>
      <c r="P316">
        <v>100.26</v>
      </c>
      <c r="Q316">
        <v>106.06</v>
      </c>
      <c r="R316">
        <v>-5.81</v>
      </c>
    </row>
    <row r="317" spans="1:18" x14ac:dyDescent="0.25">
      <c r="A317">
        <v>214</v>
      </c>
      <c r="B317" t="s">
        <v>458</v>
      </c>
      <c r="C317" t="s">
        <v>537</v>
      </c>
      <c r="E317">
        <v>18</v>
      </c>
      <c r="F317">
        <v>15</v>
      </c>
      <c r="G317">
        <v>79.3</v>
      </c>
      <c r="H317">
        <v>74.400000000000006</v>
      </c>
      <c r="I317">
        <v>4.9400000000000004</v>
      </c>
      <c r="K317">
        <v>-6.09</v>
      </c>
      <c r="M317">
        <v>1.1000000000000001</v>
      </c>
      <c r="N317">
        <v>-5.45</v>
      </c>
      <c r="O317">
        <v>-4.3499999999999996</v>
      </c>
      <c r="P317">
        <v>99.82</v>
      </c>
      <c r="Q317">
        <v>106.01</v>
      </c>
      <c r="R317">
        <v>-6.19</v>
      </c>
    </row>
    <row r="318" spans="1:18" x14ac:dyDescent="0.25">
      <c r="A318">
        <v>215</v>
      </c>
      <c r="B318" t="s">
        <v>399</v>
      </c>
      <c r="C318" t="s">
        <v>534</v>
      </c>
      <c r="E318">
        <v>17</v>
      </c>
      <c r="F318">
        <v>17</v>
      </c>
      <c r="G318">
        <v>72.900000000000006</v>
      </c>
      <c r="H318">
        <v>72.5</v>
      </c>
      <c r="I318">
        <v>0.38</v>
      </c>
      <c r="K318">
        <v>-2.71</v>
      </c>
      <c r="M318">
        <v>-2.98</v>
      </c>
      <c r="N318">
        <v>-1.48</v>
      </c>
      <c r="O318">
        <v>-4.46</v>
      </c>
      <c r="P318">
        <v>101.08</v>
      </c>
      <c r="Q318">
        <v>106.27</v>
      </c>
      <c r="R318">
        <v>-5.18</v>
      </c>
    </row>
    <row r="319" spans="1:18" x14ac:dyDescent="0.25">
      <c r="A319">
        <v>216</v>
      </c>
      <c r="B319" t="s">
        <v>280</v>
      </c>
      <c r="C319" t="s">
        <v>535</v>
      </c>
      <c r="E319">
        <v>15</v>
      </c>
      <c r="F319">
        <v>19</v>
      </c>
      <c r="G319">
        <v>74.900000000000006</v>
      </c>
      <c r="H319">
        <v>76</v>
      </c>
      <c r="I319">
        <v>-1.1499999999999999</v>
      </c>
      <c r="K319">
        <v>-0.42</v>
      </c>
      <c r="M319">
        <v>1.1100000000000001</v>
      </c>
      <c r="N319">
        <v>-5.66</v>
      </c>
      <c r="O319">
        <v>-4.55</v>
      </c>
      <c r="P319">
        <v>98.96</v>
      </c>
      <c r="Q319">
        <v>104.33</v>
      </c>
      <c r="R319">
        <v>-5.37</v>
      </c>
    </row>
    <row r="320" spans="1:18" x14ac:dyDescent="0.25">
      <c r="A320">
        <v>217</v>
      </c>
      <c r="B320" t="s">
        <v>226</v>
      </c>
      <c r="C320" t="s">
        <v>532</v>
      </c>
      <c r="E320">
        <v>20</v>
      </c>
      <c r="F320">
        <v>14</v>
      </c>
      <c r="G320">
        <v>82.3</v>
      </c>
      <c r="H320">
        <v>80.400000000000006</v>
      </c>
      <c r="I320">
        <v>1.88</v>
      </c>
      <c r="K320">
        <v>-1.48</v>
      </c>
      <c r="M320">
        <v>7</v>
      </c>
      <c r="N320">
        <v>-11.59</v>
      </c>
      <c r="O320">
        <v>-4.58</v>
      </c>
      <c r="P320">
        <v>100.84</v>
      </c>
      <c r="Q320">
        <v>105.55</v>
      </c>
      <c r="R320">
        <v>-4.72</v>
      </c>
    </row>
    <row r="321" spans="1:18" x14ac:dyDescent="0.25">
      <c r="A321">
        <v>218</v>
      </c>
      <c r="B321" t="s">
        <v>260</v>
      </c>
      <c r="C321" t="s">
        <v>539</v>
      </c>
      <c r="E321">
        <v>17</v>
      </c>
      <c r="F321">
        <v>16</v>
      </c>
      <c r="G321">
        <v>76.7</v>
      </c>
      <c r="H321">
        <v>76</v>
      </c>
      <c r="I321">
        <v>0.73</v>
      </c>
      <c r="K321">
        <v>-5.48</v>
      </c>
      <c r="M321">
        <v>2.93</v>
      </c>
      <c r="N321">
        <v>-7.68</v>
      </c>
      <c r="O321">
        <v>-4.75</v>
      </c>
      <c r="P321">
        <v>103.95</v>
      </c>
      <c r="Q321">
        <v>109.81</v>
      </c>
      <c r="R321">
        <v>-5.86</v>
      </c>
    </row>
    <row r="322" spans="1:18" x14ac:dyDescent="0.25">
      <c r="A322">
        <v>219</v>
      </c>
      <c r="B322" t="s">
        <v>465</v>
      </c>
      <c r="C322" t="s">
        <v>528</v>
      </c>
      <c r="E322">
        <v>14</v>
      </c>
      <c r="F322">
        <v>17</v>
      </c>
      <c r="G322">
        <v>74.900000000000006</v>
      </c>
      <c r="H322">
        <v>76.900000000000006</v>
      </c>
      <c r="I322">
        <v>-2.06</v>
      </c>
      <c r="K322">
        <v>-2.09</v>
      </c>
      <c r="M322">
        <v>0.31</v>
      </c>
      <c r="N322">
        <v>-5.0999999999999996</v>
      </c>
      <c r="O322">
        <v>-4.79</v>
      </c>
      <c r="P322">
        <v>101.54</v>
      </c>
      <c r="Q322">
        <v>107.99</v>
      </c>
      <c r="R322">
        <v>-6.45</v>
      </c>
    </row>
    <row r="323" spans="1:18" x14ac:dyDescent="0.25">
      <c r="A323">
        <v>220</v>
      </c>
      <c r="B323" t="s">
        <v>146</v>
      </c>
      <c r="C323" t="s">
        <v>534</v>
      </c>
      <c r="E323">
        <v>10</v>
      </c>
      <c r="F323">
        <v>21</v>
      </c>
      <c r="G323">
        <v>74.2</v>
      </c>
      <c r="H323">
        <v>75.900000000000006</v>
      </c>
      <c r="I323">
        <v>-1.68</v>
      </c>
      <c r="K323">
        <v>-2.0699999999999998</v>
      </c>
      <c r="M323">
        <v>-1.06</v>
      </c>
      <c r="N323">
        <v>-3.8</v>
      </c>
      <c r="O323">
        <v>-4.8600000000000003</v>
      </c>
      <c r="P323">
        <v>99.23</v>
      </c>
      <c r="Q323">
        <v>104.98</v>
      </c>
      <c r="R323">
        <v>-5.75</v>
      </c>
    </row>
    <row r="324" spans="1:18" x14ac:dyDescent="0.25">
      <c r="M324" t="s">
        <v>70</v>
      </c>
      <c r="P324" t="s">
        <v>503</v>
      </c>
    </row>
    <row r="325" spans="1:18" x14ac:dyDescent="0.25">
      <c r="A325" t="s">
        <v>55</v>
      </c>
      <c r="B325" t="s">
        <v>113</v>
      </c>
      <c r="C325" t="s">
        <v>504</v>
      </c>
      <c r="E325" t="s">
        <v>1</v>
      </c>
      <c r="F325" t="s">
        <v>0</v>
      </c>
      <c r="G325" t="s">
        <v>505</v>
      </c>
      <c r="H325" t="s">
        <v>506</v>
      </c>
      <c r="I325" t="s">
        <v>507</v>
      </c>
      <c r="K325" t="s">
        <v>115</v>
      </c>
      <c r="M325" t="s">
        <v>508</v>
      </c>
      <c r="N325" t="s">
        <v>509</v>
      </c>
      <c r="O325" t="s">
        <v>70</v>
      </c>
      <c r="P325" t="s">
        <v>66</v>
      </c>
      <c r="Q325" t="s">
        <v>510</v>
      </c>
      <c r="R325" t="s">
        <v>511</v>
      </c>
    </row>
    <row r="326" spans="1:18" x14ac:dyDescent="0.25">
      <c r="A326">
        <v>221</v>
      </c>
      <c r="B326" t="s">
        <v>378</v>
      </c>
      <c r="C326" t="s">
        <v>539</v>
      </c>
      <c r="E326">
        <v>16</v>
      </c>
      <c r="F326">
        <v>15</v>
      </c>
      <c r="G326">
        <v>76.8</v>
      </c>
      <c r="H326">
        <v>75.3</v>
      </c>
      <c r="I326">
        <v>1.55</v>
      </c>
      <c r="K326">
        <v>-6.49</v>
      </c>
      <c r="M326">
        <v>2.7</v>
      </c>
      <c r="N326">
        <v>-7.64</v>
      </c>
      <c r="O326">
        <v>-4.9400000000000004</v>
      </c>
      <c r="P326">
        <v>98.99</v>
      </c>
      <c r="Q326">
        <v>105.85</v>
      </c>
      <c r="R326">
        <v>-6.86</v>
      </c>
    </row>
    <row r="327" spans="1:18" x14ac:dyDescent="0.25">
      <c r="A327">
        <v>222</v>
      </c>
      <c r="B327" t="s">
        <v>229</v>
      </c>
      <c r="C327" t="s">
        <v>522</v>
      </c>
      <c r="E327">
        <v>12</v>
      </c>
      <c r="F327">
        <v>20</v>
      </c>
      <c r="G327">
        <v>65.900000000000006</v>
      </c>
      <c r="H327">
        <v>66.900000000000006</v>
      </c>
      <c r="I327">
        <v>-1.03</v>
      </c>
      <c r="K327">
        <v>-2.38</v>
      </c>
      <c r="M327">
        <v>-7.71</v>
      </c>
      <c r="N327">
        <v>2.71</v>
      </c>
      <c r="O327">
        <v>-5</v>
      </c>
      <c r="P327">
        <v>96.3</v>
      </c>
      <c r="Q327">
        <v>102.69</v>
      </c>
      <c r="R327">
        <v>-6.39</v>
      </c>
    </row>
    <row r="328" spans="1:18" x14ac:dyDescent="0.25">
      <c r="A328">
        <v>223</v>
      </c>
      <c r="B328" t="s">
        <v>170</v>
      </c>
      <c r="C328" t="s">
        <v>524</v>
      </c>
      <c r="E328">
        <v>18</v>
      </c>
      <c r="F328">
        <v>16</v>
      </c>
      <c r="G328">
        <v>70.900000000000006</v>
      </c>
      <c r="H328">
        <v>70.900000000000006</v>
      </c>
      <c r="I328">
        <v>0</v>
      </c>
      <c r="K328">
        <v>-2.58</v>
      </c>
      <c r="M328">
        <v>-4.83</v>
      </c>
      <c r="N328">
        <v>-0.24</v>
      </c>
      <c r="O328">
        <v>-5.07</v>
      </c>
      <c r="P328">
        <v>99.77</v>
      </c>
      <c r="Q328">
        <v>106.57</v>
      </c>
      <c r="R328">
        <v>-6.81</v>
      </c>
    </row>
    <row r="329" spans="1:18" x14ac:dyDescent="0.25">
      <c r="A329">
        <v>224</v>
      </c>
      <c r="B329" t="s">
        <v>225</v>
      </c>
      <c r="C329" t="s">
        <v>526</v>
      </c>
      <c r="E329">
        <v>14</v>
      </c>
      <c r="F329">
        <v>18</v>
      </c>
      <c r="G329">
        <v>71.3</v>
      </c>
      <c r="H329">
        <v>73.8</v>
      </c>
      <c r="I329">
        <v>-2.5</v>
      </c>
      <c r="K329">
        <v>-1.44</v>
      </c>
      <c r="M329">
        <v>-2.57</v>
      </c>
      <c r="N329">
        <v>-2.5099999999999998</v>
      </c>
      <c r="O329">
        <v>-5.08</v>
      </c>
      <c r="P329">
        <v>99.29</v>
      </c>
      <c r="Q329">
        <v>105.57</v>
      </c>
      <c r="R329">
        <v>-6.28</v>
      </c>
    </row>
    <row r="330" spans="1:18" x14ac:dyDescent="0.25">
      <c r="A330">
        <v>225</v>
      </c>
      <c r="B330" t="s">
        <v>197</v>
      </c>
      <c r="C330" t="s">
        <v>530</v>
      </c>
      <c r="E330">
        <v>10</v>
      </c>
      <c r="F330">
        <v>18</v>
      </c>
      <c r="G330">
        <v>73.5</v>
      </c>
      <c r="H330">
        <v>73.3</v>
      </c>
      <c r="I330">
        <v>0.25</v>
      </c>
      <c r="K330">
        <v>-2.11</v>
      </c>
      <c r="M330">
        <v>-0.7</v>
      </c>
      <c r="N330">
        <v>-4.46</v>
      </c>
      <c r="O330">
        <v>-5.15</v>
      </c>
      <c r="P330">
        <v>99.48</v>
      </c>
      <c r="Q330">
        <v>106.19</v>
      </c>
      <c r="R330">
        <v>-6.71</v>
      </c>
    </row>
    <row r="331" spans="1:18" x14ac:dyDescent="0.25">
      <c r="A331">
        <v>226</v>
      </c>
      <c r="B331" t="s">
        <v>213</v>
      </c>
      <c r="C331" t="s">
        <v>518</v>
      </c>
      <c r="E331">
        <v>10</v>
      </c>
      <c r="F331">
        <v>21</v>
      </c>
      <c r="G331">
        <v>67.400000000000006</v>
      </c>
      <c r="H331">
        <v>74.2</v>
      </c>
      <c r="I331">
        <v>-6.81</v>
      </c>
      <c r="K331">
        <v>1.31</v>
      </c>
      <c r="M331">
        <v>-3.11</v>
      </c>
      <c r="N331">
        <v>-2.38</v>
      </c>
      <c r="O331">
        <v>-5.5</v>
      </c>
      <c r="P331">
        <v>97.44</v>
      </c>
      <c r="Q331">
        <v>104.66</v>
      </c>
      <c r="R331">
        <v>-7.23</v>
      </c>
    </row>
    <row r="332" spans="1:18" x14ac:dyDescent="0.25">
      <c r="A332">
        <v>227</v>
      </c>
      <c r="B332" t="s">
        <v>404</v>
      </c>
      <c r="C332" t="s">
        <v>527</v>
      </c>
      <c r="E332">
        <v>13</v>
      </c>
      <c r="F332">
        <v>17</v>
      </c>
      <c r="G332">
        <v>70.599999999999994</v>
      </c>
      <c r="H332">
        <v>71.2</v>
      </c>
      <c r="I332">
        <v>-0.6</v>
      </c>
      <c r="K332">
        <v>-3.04</v>
      </c>
      <c r="M332">
        <v>-4.5</v>
      </c>
      <c r="N332">
        <v>-1</v>
      </c>
      <c r="O332">
        <v>-5.5</v>
      </c>
      <c r="P332">
        <v>98.6</v>
      </c>
      <c r="Q332">
        <v>105.31</v>
      </c>
      <c r="R332">
        <v>-6.72</v>
      </c>
    </row>
    <row r="333" spans="1:18" x14ac:dyDescent="0.25">
      <c r="A333">
        <v>228</v>
      </c>
      <c r="B333" t="s">
        <v>248</v>
      </c>
      <c r="C333" t="s">
        <v>536</v>
      </c>
      <c r="E333">
        <v>16</v>
      </c>
      <c r="F333">
        <v>15</v>
      </c>
      <c r="G333">
        <v>68.2</v>
      </c>
      <c r="H333">
        <v>67.900000000000006</v>
      </c>
      <c r="I333">
        <v>0.32</v>
      </c>
      <c r="K333">
        <v>-4.38</v>
      </c>
      <c r="M333">
        <v>-8.5500000000000007</v>
      </c>
      <c r="N333">
        <v>2.92</v>
      </c>
      <c r="O333">
        <v>-5.62</v>
      </c>
      <c r="P333">
        <v>97.84</v>
      </c>
      <c r="Q333">
        <v>104.94</v>
      </c>
      <c r="R333">
        <v>-7.1</v>
      </c>
    </row>
    <row r="334" spans="1:18" x14ac:dyDescent="0.25">
      <c r="A334">
        <v>229</v>
      </c>
      <c r="B334" t="s">
        <v>435</v>
      </c>
      <c r="C334" t="s">
        <v>541</v>
      </c>
      <c r="E334">
        <v>24</v>
      </c>
      <c r="F334">
        <v>13</v>
      </c>
      <c r="G334">
        <v>81.5</v>
      </c>
      <c r="H334">
        <v>78.900000000000006</v>
      </c>
      <c r="I334">
        <v>2.57</v>
      </c>
      <c r="K334">
        <v>-7.13</v>
      </c>
      <c r="M334">
        <v>6.67</v>
      </c>
      <c r="N334">
        <v>-12.29</v>
      </c>
      <c r="O334">
        <v>-5.62</v>
      </c>
      <c r="P334">
        <v>101.57</v>
      </c>
      <c r="Q334">
        <v>108.46</v>
      </c>
      <c r="R334">
        <v>-6.89</v>
      </c>
    </row>
    <row r="335" spans="1:18" x14ac:dyDescent="0.25">
      <c r="A335">
        <v>230</v>
      </c>
      <c r="B335" t="s">
        <v>202</v>
      </c>
      <c r="C335" t="s">
        <v>530</v>
      </c>
      <c r="E335">
        <v>11</v>
      </c>
      <c r="F335">
        <v>19</v>
      </c>
      <c r="G335">
        <v>72</v>
      </c>
      <c r="H335">
        <v>70.5</v>
      </c>
      <c r="I335">
        <v>1.47</v>
      </c>
      <c r="K335">
        <v>-2.98</v>
      </c>
      <c r="M335">
        <v>-3.55</v>
      </c>
      <c r="N335">
        <v>-2.1800000000000002</v>
      </c>
      <c r="O335">
        <v>-5.73</v>
      </c>
      <c r="P335">
        <v>100.78</v>
      </c>
      <c r="Q335">
        <v>108.11</v>
      </c>
      <c r="R335">
        <v>-7.34</v>
      </c>
    </row>
    <row r="336" spans="1:18" x14ac:dyDescent="0.25">
      <c r="A336">
        <v>231</v>
      </c>
      <c r="B336" t="s">
        <v>296</v>
      </c>
      <c r="C336" t="s">
        <v>531</v>
      </c>
      <c r="E336">
        <v>21</v>
      </c>
      <c r="F336">
        <v>13</v>
      </c>
      <c r="G336">
        <v>67.5</v>
      </c>
      <c r="H336">
        <v>64</v>
      </c>
      <c r="I336">
        <v>3.5</v>
      </c>
      <c r="K336">
        <v>-5.82</v>
      </c>
      <c r="M336">
        <v>-8.02</v>
      </c>
      <c r="N336">
        <v>2.19</v>
      </c>
      <c r="O336">
        <v>-5.82</v>
      </c>
      <c r="P336">
        <v>94.03</v>
      </c>
      <c r="Q336">
        <v>101.77</v>
      </c>
      <c r="R336">
        <v>-7.74</v>
      </c>
    </row>
    <row r="337" spans="1:18" x14ac:dyDescent="0.25">
      <c r="A337">
        <v>232</v>
      </c>
      <c r="B337" t="s">
        <v>276</v>
      </c>
      <c r="C337" t="s">
        <v>540</v>
      </c>
      <c r="E337">
        <v>20</v>
      </c>
      <c r="F337">
        <v>13</v>
      </c>
      <c r="G337">
        <v>78.7</v>
      </c>
      <c r="H337">
        <v>70.400000000000006</v>
      </c>
      <c r="I337">
        <v>8.33</v>
      </c>
      <c r="K337">
        <v>-7.21</v>
      </c>
      <c r="M337">
        <v>-1.2</v>
      </c>
      <c r="N337">
        <v>-4.74</v>
      </c>
      <c r="O337">
        <v>-5.94</v>
      </c>
      <c r="P337">
        <v>99.87</v>
      </c>
      <c r="Q337">
        <v>107.12</v>
      </c>
      <c r="R337">
        <v>-7.25</v>
      </c>
    </row>
    <row r="338" spans="1:18" x14ac:dyDescent="0.25">
      <c r="A338">
        <v>233</v>
      </c>
      <c r="B338" t="s">
        <v>222</v>
      </c>
      <c r="C338" t="s">
        <v>542</v>
      </c>
      <c r="E338">
        <v>21</v>
      </c>
      <c r="F338">
        <v>14</v>
      </c>
      <c r="G338">
        <v>74.900000000000006</v>
      </c>
      <c r="H338">
        <v>71.900000000000006</v>
      </c>
      <c r="I338">
        <v>3</v>
      </c>
      <c r="K338">
        <v>-7.21</v>
      </c>
      <c r="M338">
        <v>-0.67</v>
      </c>
      <c r="N338">
        <v>-5.39</v>
      </c>
      <c r="O338">
        <v>-6.06</v>
      </c>
      <c r="P338">
        <v>103.18</v>
      </c>
      <c r="Q338">
        <v>110.85</v>
      </c>
      <c r="R338">
        <v>-7.67</v>
      </c>
    </row>
    <row r="339" spans="1:18" x14ac:dyDescent="0.25">
      <c r="A339">
        <v>234</v>
      </c>
      <c r="B339" t="s">
        <v>200</v>
      </c>
      <c r="C339" t="s">
        <v>530</v>
      </c>
      <c r="E339">
        <v>15</v>
      </c>
      <c r="F339">
        <v>16</v>
      </c>
      <c r="G339">
        <v>69.3</v>
      </c>
      <c r="H339">
        <v>71.3</v>
      </c>
      <c r="I339">
        <v>-2</v>
      </c>
      <c r="K339">
        <v>-1.99</v>
      </c>
      <c r="M339">
        <v>-3.96</v>
      </c>
      <c r="N339">
        <v>-2.13</v>
      </c>
      <c r="O339">
        <v>-6.1</v>
      </c>
      <c r="P339">
        <v>96.97</v>
      </c>
      <c r="Q339">
        <v>105.35</v>
      </c>
      <c r="R339">
        <v>-8.39</v>
      </c>
    </row>
    <row r="340" spans="1:18" x14ac:dyDescent="0.25">
      <c r="A340">
        <v>235</v>
      </c>
      <c r="B340" t="s">
        <v>441</v>
      </c>
      <c r="C340" t="s">
        <v>534</v>
      </c>
      <c r="E340">
        <v>12</v>
      </c>
      <c r="F340">
        <v>18</v>
      </c>
      <c r="G340">
        <v>72.599999999999994</v>
      </c>
      <c r="H340">
        <v>74.7</v>
      </c>
      <c r="I340">
        <v>-2.1</v>
      </c>
      <c r="K340">
        <v>-1.01</v>
      </c>
      <c r="M340">
        <v>-2.3199999999999998</v>
      </c>
      <c r="N340">
        <v>-3.8</v>
      </c>
      <c r="O340">
        <v>-6.12</v>
      </c>
      <c r="P340">
        <v>101.14</v>
      </c>
      <c r="Q340">
        <v>108.87</v>
      </c>
      <c r="R340">
        <v>-7.73</v>
      </c>
    </row>
    <row r="341" spans="1:18" x14ac:dyDescent="0.25">
      <c r="A341">
        <v>236</v>
      </c>
      <c r="B341" t="s">
        <v>307</v>
      </c>
      <c r="C341" t="s">
        <v>532</v>
      </c>
      <c r="E341">
        <v>11</v>
      </c>
      <c r="F341">
        <v>21</v>
      </c>
      <c r="G341">
        <v>66.900000000000006</v>
      </c>
      <c r="H341">
        <v>72.3</v>
      </c>
      <c r="I341">
        <v>-5.38</v>
      </c>
      <c r="K341">
        <v>1.41</v>
      </c>
      <c r="M341">
        <v>-5.59</v>
      </c>
      <c r="N341">
        <v>-0.53</v>
      </c>
      <c r="O341">
        <v>-6.13</v>
      </c>
      <c r="P341">
        <v>96.15</v>
      </c>
      <c r="Q341">
        <v>103.75</v>
      </c>
      <c r="R341">
        <v>-7.6</v>
      </c>
    </row>
    <row r="342" spans="1:18" x14ac:dyDescent="0.25">
      <c r="A342">
        <v>237</v>
      </c>
      <c r="B342" t="s">
        <v>208</v>
      </c>
      <c r="C342" t="s">
        <v>533</v>
      </c>
      <c r="E342">
        <v>11</v>
      </c>
      <c r="F342">
        <v>20</v>
      </c>
      <c r="G342">
        <v>73.5</v>
      </c>
      <c r="H342">
        <v>79.5</v>
      </c>
      <c r="I342">
        <v>-5.97</v>
      </c>
      <c r="K342">
        <v>-0.22</v>
      </c>
      <c r="M342">
        <v>0.71</v>
      </c>
      <c r="N342">
        <v>-6.89</v>
      </c>
      <c r="O342">
        <v>-6.18</v>
      </c>
      <c r="P342">
        <v>103.66</v>
      </c>
      <c r="Q342">
        <v>111.53</v>
      </c>
      <c r="R342">
        <v>-7.87</v>
      </c>
    </row>
    <row r="343" spans="1:18" x14ac:dyDescent="0.25">
      <c r="A343">
        <v>238</v>
      </c>
      <c r="B343" t="s">
        <v>463</v>
      </c>
      <c r="C343" t="s">
        <v>525</v>
      </c>
      <c r="E343">
        <v>8</v>
      </c>
      <c r="F343">
        <v>24</v>
      </c>
      <c r="G343">
        <v>70.2</v>
      </c>
      <c r="H343">
        <v>76.2</v>
      </c>
      <c r="I343">
        <v>-6.03</v>
      </c>
      <c r="K343">
        <v>1.53</v>
      </c>
      <c r="M343">
        <v>-2.13</v>
      </c>
      <c r="N343">
        <v>-4.08</v>
      </c>
      <c r="O343">
        <v>-6.21</v>
      </c>
      <c r="P343">
        <v>97.78</v>
      </c>
      <c r="Q343">
        <v>105.92</v>
      </c>
      <c r="R343">
        <v>-8.14</v>
      </c>
    </row>
    <row r="344" spans="1:18" x14ac:dyDescent="0.25">
      <c r="A344">
        <v>239</v>
      </c>
      <c r="B344" t="s">
        <v>174</v>
      </c>
      <c r="C344" t="s">
        <v>535</v>
      </c>
      <c r="E344">
        <v>11</v>
      </c>
      <c r="F344">
        <v>20</v>
      </c>
      <c r="G344">
        <v>65.7</v>
      </c>
      <c r="H344">
        <v>68.599999999999994</v>
      </c>
      <c r="I344">
        <v>-2.9</v>
      </c>
      <c r="K344">
        <v>-1.48</v>
      </c>
      <c r="M344">
        <v>-7.65</v>
      </c>
      <c r="N344">
        <v>1.41</v>
      </c>
      <c r="O344">
        <v>-6.24</v>
      </c>
      <c r="P344">
        <v>95.04</v>
      </c>
      <c r="Q344">
        <v>103.45</v>
      </c>
      <c r="R344">
        <v>-8.41</v>
      </c>
    </row>
    <row r="345" spans="1:18" x14ac:dyDescent="0.25">
      <c r="A345">
        <v>240</v>
      </c>
      <c r="B345" t="s">
        <v>250</v>
      </c>
      <c r="C345" t="s">
        <v>538</v>
      </c>
      <c r="E345">
        <v>16</v>
      </c>
      <c r="F345">
        <v>17</v>
      </c>
      <c r="G345">
        <v>67.2</v>
      </c>
      <c r="H345">
        <v>69.599999999999994</v>
      </c>
      <c r="I345">
        <v>-2.42</v>
      </c>
      <c r="K345">
        <v>-3.98</v>
      </c>
      <c r="M345">
        <v>-7.41</v>
      </c>
      <c r="N345">
        <v>1.01</v>
      </c>
      <c r="O345">
        <v>-6.4</v>
      </c>
      <c r="P345">
        <v>99.29</v>
      </c>
      <c r="Q345">
        <v>107.98</v>
      </c>
      <c r="R345">
        <v>-8.68</v>
      </c>
    </row>
    <row r="346" spans="1:18" x14ac:dyDescent="0.25">
      <c r="M346" t="s">
        <v>70</v>
      </c>
      <c r="P346" t="s">
        <v>503</v>
      </c>
    </row>
    <row r="347" spans="1:18" x14ac:dyDescent="0.25">
      <c r="A347" t="s">
        <v>55</v>
      </c>
      <c r="B347" t="s">
        <v>113</v>
      </c>
      <c r="C347" t="s">
        <v>504</v>
      </c>
      <c r="E347" t="s">
        <v>1</v>
      </c>
      <c r="F347" t="s">
        <v>0</v>
      </c>
      <c r="G347" t="s">
        <v>505</v>
      </c>
      <c r="H347" t="s">
        <v>506</v>
      </c>
      <c r="I347" t="s">
        <v>507</v>
      </c>
      <c r="K347" t="s">
        <v>115</v>
      </c>
      <c r="M347" t="s">
        <v>508</v>
      </c>
      <c r="N347" t="s">
        <v>509</v>
      </c>
      <c r="O347" t="s">
        <v>70</v>
      </c>
      <c r="P347" t="s">
        <v>66</v>
      </c>
      <c r="Q347" t="s">
        <v>510</v>
      </c>
      <c r="R347" t="s">
        <v>511</v>
      </c>
    </row>
    <row r="348" spans="1:18" x14ac:dyDescent="0.25">
      <c r="A348">
        <v>241</v>
      </c>
      <c r="B348" t="s">
        <v>172</v>
      </c>
      <c r="C348" t="s">
        <v>535</v>
      </c>
      <c r="E348">
        <v>13</v>
      </c>
      <c r="F348">
        <v>21</v>
      </c>
      <c r="G348">
        <v>76.5</v>
      </c>
      <c r="H348">
        <v>79.400000000000006</v>
      </c>
      <c r="I348">
        <v>-2.94</v>
      </c>
      <c r="K348">
        <v>-3.38</v>
      </c>
      <c r="M348">
        <v>3.41</v>
      </c>
      <c r="N348">
        <v>-9.94</v>
      </c>
      <c r="O348">
        <v>-6.53</v>
      </c>
      <c r="P348">
        <v>103.16</v>
      </c>
      <c r="Q348">
        <v>111.72</v>
      </c>
      <c r="R348">
        <v>-8.56</v>
      </c>
    </row>
    <row r="349" spans="1:18" x14ac:dyDescent="0.25">
      <c r="A349">
        <v>242</v>
      </c>
      <c r="B349" t="s">
        <v>160</v>
      </c>
      <c r="C349" t="s">
        <v>538</v>
      </c>
      <c r="E349">
        <v>15</v>
      </c>
      <c r="F349">
        <v>18</v>
      </c>
      <c r="G349">
        <v>72.3</v>
      </c>
      <c r="H349">
        <v>72.3</v>
      </c>
      <c r="I349">
        <v>-0.06</v>
      </c>
      <c r="K349">
        <v>-5.36</v>
      </c>
      <c r="M349">
        <v>-3.34</v>
      </c>
      <c r="N349">
        <v>-3.24</v>
      </c>
      <c r="O349">
        <v>-6.58</v>
      </c>
      <c r="P349">
        <v>101.21</v>
      </c>
      <c r="Q349">
        <v>109.81</v>
      </c>
      <c r="R349">
        <v>-8.6</v>
      </c>
    </row>
    <row r="350" spans="1:18" x14ac:dyDescent="0.25">
      <c r="A350">
        <v>243</v>
      </c>
      <c r="B350" t="s">
        <v>311</v>
      </c>
      <c r="C350" t="s">
        <v>524</v>
      </c>
      <c r="E350">
        <v>11</v>
      </c>
      <c r="F350">
        <v>21</v>
      </c>
      <c r="G350">
        <v>69.400000000000006</v>
      </c>
      <c r="H350">
        <v>73.2</v>
      </c>
      <c r="I350">
        <v>-3.78</v>
      </c>
      <c r="K350">
        <v>-1.52</v>
      </c>
      <c r="M350">
        <v>-4.9000000000000004</v>
      </c>
      <c r="N350">
        <v>-1.68</v>
      </c>
      <c r="O350">
        <v>-6.58</v>
      </c>
      <c r="P350">
        <v>98.37</v>
      </c>
      <c r="Q350">
        <v>107.07</v>
      </c>
      <c r="R350">
        <v>-8.6999999999999993</v>
      </c>
    </row>
    <row r="351" spans="1:18" x14ac:dyDescent="0.25">
      <c r="A351">
        <v>244</v>
      </c>
      <c r="B351" t="s">
        <v>376</v>
      </c>
      <c r="C351" t="s">
        <v>532</v>
      </c>
      <c r="E351">
        <v>13</v>
      </c>
      <c r="F351">
        <v>19</v>
      </c>
      <c r="G351">
        <v>74</v>
      </c>
      <c r="H351">
        <v>77.5</v>
      </c>
      <c r="I351">
        <v>-3.56</v>
      </c>
      <c r="K351">
        <v>-2.11</v>
      </c>
      <c r="M351">
        <v>2.13</v>
      </c>
      <c r="N351">
        <v>-8.75</v>
      </c>
      <c r="O351">
        <v>-6.61</v>
      </c>
      <c r="P351">
        <v>102.24</v>
      </c>
      <c r="Q351">
        <v>110.51</v>
      </c>
      <c r="R351">
        <v>-8.2799999999999994</v>
      </c>
    </row>
    <row r="352" spans="1:18" x14ac:dyDescent="0.25">
      <c r="A352">
        <v>245</v>
      </c>
      <c r="B352" t="s">
        <v>234</v>
      </c>
      <c r="C352" t="s">
        <v>522</v>
      </c>
      <c r="E352">
        <v>9</v>
      </c>
      <c r="F352">
        <v>24</v>
      </c>
      <c r="G352">
        <v>63.5</v>
      </c>
      <c r="H352">
        <v>71.400000000000006</v>
      </c>
      <c r="I352">
        <v>-7.85</v>
      </c>
      <c r="K352">
        <v>1.22</v>
      </c>
      <c r="M352">
        <v>-5.52</v>
      </c>
      <c r="N352">
        <v>-1.1100000000000001</v>
      </c>
      <c r="O352">
        <v>-6.63</v>
      </c>
      <c r="P352">
        <v>95.78</v>
      </c>
      <c r="Q352">
        <v>105.14</v>
      </c>
      <c r="R352">
        <v>-9.36</v>
      </c>
    </row>
    <row r="353" spans="1:18" x14ac:dyDescent="0.25">
      <c r="A353">
        <v>246</v>
      </c>
      <c r="B353" t="s">
        <v>218</v>
      </c>
      <c r="C353" t="s">
        <v>537</v>
      </c>
      <c r="E353">
        <v>16</v>
      </c>
      <c r="F353">
        <v>18</v>
      </c>
      <c r="G353">
        <v>72.400000000000006</v>
      </c>
      <c r="H353">
        <v>74.3</v>
      </c>
      <c r="I353">
        <v>-1.97</v>
      </c>
      <c r="K353">
        <v>-4.12</v>
      </c>
      <c r="M353">
        <v>-3.18</v>
      </c>
      <c r="N353">
        <v>-3.54</v>
      </c>
      <c r="O353">
        <v>-6.73</v>
      </c>
      <c r="P353">
        <v>98.22</v>
      </c>
      <c r="Q353">
        <v>107.31</v>
      </c>
      <c r="R353">
        <v>-9.09</v>
      </c>
    </row>
    <row r="354" spans="1:18" x14ac:dyDescent="0.25">
      <c r="A354">
        <v>247</v>
      </c>
      <c r="B354" t="s">
        <v>442</v>
      </c>
      <c r="C354" t="s">
        <v>518</v>
      </c>
      <c r="E354">
        <v>4</v>
      </c>
      <c r="F354">
        <v>27</v>
      </c>
      <c r="G354">
        <v>67.2</v>
      </c>
      <c r="H354">
        <v>77.5</v>
      </c>
      <c r="I354">
        <v>-10.35</v>
      </c>
      <c r="K354">
        <v>3.62</v>
      </c>
      <c r="M354">
        <v>-3.43</v>
      </c>
      <c r="N354">
        <v>-3.3</v>
      </c>
      <c r="O354">
        <v>-6.73</v>
      </c>
      <c r="P354">
        <v>95.91</v>
      </c>
      <c r="Q354">
        <v>104.44</v>
      </c>
      <c r="R354">
        <v>-8.5299999999999994</v>
      </c>
    </row>
    <row r="355" spans="1:18" x14ac:dyDescent="0.25">
      <c r="A355">
        <v>248</v>
      </c>
      <c r="B355" t="s">
        <v>373</v>
      </c>
      <c r="C355" t="s">
        <v>539</v>
      </c>
      <c r="E355">
        <v>16</v>
      </c>
      <c r="F355">
        <v>15</v>
      </c>
      <c r="G355">
        <v>74</v>
      </c>
      <c r="H355">
        <v>72.7</v>
      </c>
      <c r="I355">
        <v>1.26</v>
      </c>
      <c r="K355">
        <v>-8.01</v>
      </c>
      <c r="M355">
        <v>-0.77</v>
      </c>
      <c r="N355">
        <v>-5.99</v>
      </c>
      <c r="O355">
        <v>-6.75</v>
      </c>
      <c r="P355">
        <v>102.32</v>
      </c>
      <c r="Q355">
        <v>111.59</v>
      </c>
      <c r="R355">
        <v>-9.26</v>
      </c>
    </row>
    <row r="356" spans="1:18" x14ac:dyDescent="0.25">
      <c r="A356">
        <v>249</v>
      </c>
      <c r="B356" t="s">
        <v>210</v>
      </c>
      <c r="C356" t="s">
        <v>528</v>
      </c>
      <c r="E356">
        <v>13</v>
      </c>
      <c r="F356">
        <v>19</v>
      </c>
      <c r="G356">
        <v>75.8</v>
      </c>
      <c r="H356">
        <v>77.3</v>
      </c>
      <c r="I356">
        <v>-1.56</v>
      </c>
      <c r="K356">
        <v>-2.91</v>
      </c>
      <c r="M356">
        <v>0.82</v>
      </c>
      <c r="N356">
        <v>-7.82</v>
      </c>
      <c r="O356">
        <v>-7.01</v>
      </c>
      <c r="P356">
        <v>103.69</v>
      </c>
      <c r="Q356">
        <v>112.56</v>
      </c>
      <c r="R356">
        <v>-8.8699999999999992</v>
      </c>
    </row>
    <row r="357" spans="1:18" x14ac:dyDescent="0.25">
      <c r="A357">
        <v>250</v>
      </c>
      <c r="B357" t="s">
        <v>148</v>
      </c>
      <c r="C357" t="s">
        <v>534</v>
      </c>
      <c r="E357">
        <v>13</v>
      </c>
      <c r="F357">
        <v>19</v>
      </c>
      <c r="G357">
        <v>73.7</v>
      </c>
      <c r="H357">
        <v>77.3</v>
      </c>
      <c r="I357">
        <v>-3.63</v>
      </c>
      <c r="K357">
        <v>-1.23</v>
      </c>
      <c r="M357">
        <v>-0.6</v>
      </c>
      <c r="N357">
        <v>-6.49</v>
      </c>
      <c r="O357">
        <v>-7.09</v>
      </c>
      <c r="P357">
        <v>100.08</v>
      </c>
      <c r="Q357">
        <v>109.42</v>
      </c>
      <c r="R357">
        <v>-9.34</v>
      </c>
    </row>
    <row r="358" spans="1:18" x14ac:dyDescent="0.25">
      <c r="A358">
        <v>251</v>
      </c>
      <c r="B358" t="s">
        <v>368</v>
      </c>
      <c r="C358" t="s">
        <v>541</v>
      </c>
      <c r="E358">
        <v>22</v>
      </c>
      <c r="F358">
        <v>13</v>
      </c>
      <c r="G358">
        <v>75.099999999999994</v>
      </c>
      <c r="H358">
        <v>72.8</v>
      </c>
      <c r="I358">
        <v>2.29</v>
      </c>
      <c r="K358">
        <v>-9.19</v>
      </c>
      <c r="M358">
        <v>-0.87</v>
      </c>
      <c r="N358">
        <v>-6.43</v>
      </c>
      <c r="O358">
        <v>-7.3</v>
      </c>
      <c r="P358">
        <v>98.57</v>
      </c>
      <c r="Q358">
        <v>107.76</v>
      </c>
      <c r="R358">
        <v>-9.1999999999999993</v>
      </c>
    </row>
    <row r="359" spans="1:18" x14ac:dyDescent="0.25">
      <c r="A359">
        <v>252</v>
      </c>
      <c r="B359" t="s">
        <v>216</v>
      </c>
      <c r="C359" t="s">
        <v>523</v>
      </c>
      <c r="E359">
        <v>13</v>
      </c>
      <c r="F359">
        <v>18</v>
      </c>
      <c r="G359">
        <v>82.6</v>
      </c>
      <c r="H359">
        <v>83.1</v>
      </c>
      <c r="I359">
        <v>-0.48</v>
      </c>
      <c r="K359">
        <v>-2.46</v>
      </c>
      <c r="M359">
        <v>5.92</v>
      </c>
      <c r="N359">
        <v>-13.32</v>
      </c>
      <c r="O359">
        <v>-7.39</v>
      </c>
      <c r="P359">
        <v>98.09</v>
      </c>
      <c r="Q359">
        <v>106.28</v>
      </c>
      <c r="R359">
        <v>-8.19</v>
      </c>
    </row>
    <row r="360" spans="1:18" x14ac:dyDescent="0.25">
      <c r="A360">
        <v>253</v>
      </c>
      <c r="B360" t="s">
        <v>150</v>
      </c>
      <c r="C360" t="s">
        <v>538</v>
      </c>
      <c r="E360">
        <v>13</v>
      </c>
      <c r="F360">
        <v>19</v>
      </c>
      <c r="G360">
        <v>70.900000000000006</v>
      </c>
      <c r="H360">
        <v>72</v>
      </c>
      <c r="I360">
        <v>-1.1599999999999999</v>
      </c>
      <c r="K360">
        <v>-4.7</v>
      </c>
      <c r="M360">
        <v>-5.16</v>
      </c>
      <c r="N360">
        <v>-2.39</v>
      </c>
      <c r="O360">
        <v>-7.54</v>
      </c>
      <c r="P360">
        <v>94.23</v>
      </c>
      <c r="Q360">
        <v>103.83</v>
      </c>
      <c r="R360">
        <v>-9.59</v>
      </c>
    </row>
    <row r="361" spans="1:18" x14ac:dyDescent="0.25">
      <c r="A361">
        <v>254</v>
      </c>
      <c r="B361" t="s">
        <v>407</v>
      </c>
      <c r="C361" t="s">
        <v>540</v>
      </c>
      <c r="E361">
        <v>17</v>
      </c>
      <c r="F361">
        <v>16</v>
      </c>
      <c r="G361">
        <v>67.400000000000006</v>
      </c>
      <c r="H361">
        <v>67.5</v>
      </c>
      <c r="I361">
        <v>-0.12</v>
      </c>
      <c r="K361">
        <v>-6.3</v>
      </c>
      <c r="M361">
        <v>-8.8800000000000008</v>
      </c>
      <c r="N361">
        <v>1.29</v>
      </c>
      <c r="O361">
        <v>-7.59</v>
      </c>
      <c r="P361">
        <v>96.31</v>
      </c>
      <c r="Q361">
        <v>105.93</v>
      </c>
      <c r="R361">
        <v>-9.6199999999999992</v>
      </c>
    </row>
    <row r="362" spans="1:18" x14ac:dyDescent="0.25">
      <c r="A362">
        <v>255</v>
      </c>
      <c r="B362" t="s">
        <v>473</v>
      </c>
      <c r="C362" t="s">
        <v>533</v>
      </c>
      <c r="E362">
        <v>12</v>
      </c>
      <c r="F362">
        <v>20</v>
      </c>
      <c r="G362">
        <v>75.5</v>
      </c>
      <c r="H362">
        <v>78.900000000000006</v>
      </c>
      <c r="I362">
        <v>-3.47</v>
      </c>
      <c r="K362">
        <v>-1.91</v>
      </c>
      <c r="M362">
        <v>-0.46</v>
      </c>
      <c r="N362">
        <v>-7.18</v>
      </c>
      <c r="O362">
        <v>-7.64</v>
      </c>
      <c r="P362">
        <v>101.87</v>
      </c>
      <c r="Q362">
        <v>111.71</v>
      </c>
      <c r="R362">
        <v>-9.84</v>
      </c>
    </row>
    <row r="363" spans="1:18" x14ac:dyDescent="0.25">
      <c r="A363">
        <v>256</v>
      </c>
      <c r="B363" t="s">
        <v>317</v>
      </c>
      <c r="C363" t="s">
        <v>523</v>
      </c>
      <c r="E363">
        <v>13</v>
      </c>
      <c r="F363">
        <v>20</v>
      </c>
      <c r="G363">
        <v>73.7</v>
      </c>
      <c r="H363">
        <v>77.099999999999994</v>
      </c>
      <c r="I363">
        <v>-3.39</v>
      </c>
      <c r="K363">
        <v>-1.72</v>
      </c>
      <c r="M363">
        <v>-3.19</v>
      </c>
      <c r="N363">
        <v>-4.5</v>
      </c>
      <c r="O363">
        <v>-7.69</v>
      </c>
      <c r="P363">
        <v>99.68</v>
      </c>
      <c r="Q363">
        <v>109.11</v>
      </c>
      <c r="R363">
        <v>-9.43</v>
      </c>
    </row>
    <row r="364" spans="1:18" x14ac:dyDescent="0.25">
      <c r="A364">
        <v>257</v>
      </c>
      <c r="B364" t="s">
        <v>191</v>
      </c>
      <c r="C364" t="s">
        <v>533</v>
      </c>
      <c r="E364">
        <v>10</v>
      </c>
      <c r="F364">
        <v>21</v>
      </c>
      <c r="G364">
        <v>74.2</v>
      </c>
      <c r="H364">
        <v>78.599999999999994</v>
      </c>
      <c r="I364">
        <v>-4.42</v>
      </c>
      <c r="K364">
        <v>-1.36</v>
      </c>
      <c r="M364">
        <v>-0.89</v>
      </c>
      <c r="N364">
        <v>-6.91</v>
      </c>
      <c r="O364">
        <v>-7.81</v>
      </c>
      <c r="P364">
        <v>99.86</v>
      </c>
      <c r="Q364">
        <v>110.02</v>
      </c>
      <c r="R364">
        <v>-10.16</v>
      </c>
    </row>
    <row r="365" spans="1:18" x14ac:dyDescent="0.25">
      <c r="A365">
        <v>258</v>
      </c>
      <c r="B365" t="s">
        <v>382</v>
      </c>
      <c r="C365" t="s">
        <v>542</v>
      </c>
      <c r="E365">
        <v>15</v>
      </c>
      <c r="F365">
        <v>17</v>
      </c>
      <c r="G365">
        <v>79.900000000000006</v>
      </c>
      <c r="H365">
        <v>78.400000000000006</v>
      </c>
      <c r="I365">
        <v>1.53</v>
      </c>
      <c r="K365">
        <v>-8.07</v>
      </c>
      <c r="M365">
        <v>2.77</v>
      </c>
      <c r="N365">
        <v>-10.62</v>
      </c>
      <c r="O365">
        <v>-7.84</v>
      </c>
      <c r="P365">
        <v>100.95</v>
      </c>
      <c r="Q365">
        <v>111.21</v>
      </c>
      <c r="R365">
        <v>-10.26</v>
      </c>
    </row>
    <row r="366" spans="1:18" x14ac:dyDescent="0.25">
      <c r="A366">
        <v>259</v>
      </c>
      <c r="B366" t="s">
        <v>186</v>
      </c>
      <c r="C366" t="s">
        <v>414</v>
      </c>
      <c r="E366">
        <v>12</v>
      </c>
      <c r="F366">
        <v>20</v>
      </c>
      <c r="G366">
        <v>70.900000000000006</v>
      </c>
      <c r="H366">
        <v>74.3</v>
      </c>
      <c r="I366">
        <v>-3.38</v>
      </c>
      <c r="K366">
        <v>-0.75</v>
      </c>
      <c r="M366">
        <v>-4.74</v>
      </c>
      <c r="N366">
        <v>-3.11</v>
      </c>
      <c r="O366">
        <v>-7.85</v>
      </c>
      <c r="P366">
        <v>99.21</v>
      </c>
      <c r="Q366">
        <v>109.14</v>
      </c>
      <c r="R366">
        <v>-9.93</v>
      </c>
    </row>
    <row r="367" spans="1:18" x14ac:dyDescent="0.25">
      <c r="A367">
        <v>260</v>
      </c>
      <c r="B367" t="s">
        <v>398</v>
      </c>
      <c r="C367" t="s">
        <v>539</v>
      </c>
      <c r="E367">
        <v>17</v>
      </c>
      <c r="F367">
        <v>16</v>
      </c>
      <c r="G367">
        <v>64.599999999999994</v>
      </c>
      <c r="H367">
        <v>66</v>
      </c>
      <c r="I367">
        <v>-1.42</v>
      </c>
      <c r="K367">
        <v>-6.45</v>
      </c>
      <c r="M367">
        <v>-9.8699999999999992</v>
      </c>
      <c r="N367">
        <v>2</v>
      </c>
      <c r="O367">
        <v>-7.87</v>
      </c>
      <c r="P367">
        <v>99.9</v>
      </c>
      <c r="Q367">
        <v>110.96</v>
      </c>
      <c r="R367">
        <v>-11.07</v>
      </c>
    </row>
    <row r="368" spans="1:18" x14ac:dyDescent="0.25">
      <c r="M368" t="s">
        <v>70</v>
      </c>
      <c r="P368" t="s">
        <v>503</v>
      </c>
    </row>
    <row r="369" spans="1:18" x14ac:dyDescent="0.25">
      <c r="A369" t="s">
        <v>55</v>
      </c>
      <c r="B369" t="s">
        <v>113</v>
      </c>
      <c r="C369" t="s">
        <v>504</v>
      </c>
      <c r="E369" t="s">
        <v>1</v>
      </c>
      <c r="F369" t="s">
        <v>0</v>
      </c>
      <c r="G369" t="s">
        <v>505</v>
      </c>
      <c r="H369" t="s">
        <v>506</v>
      </c>
      <c r="I369" t="s">
        <v>507</v>
      </c>
      <c r="K369" t="s">
        <v>115</v>
      </c>
      <c r="M369" t="s">
        <v>508</v>
      </c>
      <c r="N369" t="s">
        <v>509</v>
      </c>
      <c r="O369" t="s">
        <v>70</v>
      </c>
      <c r="P369" t="s">
        <v>66</v>
      </c>
      <c r="Q369" t="s">
        <v>510</v>
      </c>
      <c r="R369" t="s">
        <v>511</v>
      </c>
    </row>
    <row r="370" spans="1:18" x14ac:dyDescent="0.25">
      <c r="A370">
        <v>261</v>
      </c>
      <c r="B370" t="s">
        <v>315</v>
      </c>
      <c r="C370" t="s">
        <v>537</v>
      </c>
      <c r="E370">
        <v>15</v>
      </c>
      <c r="F370">
        <v>17</v>
      </c>
      <c r="G370">
        <v>78.2</v>
      </c>
      <c r="H370">
        <v>79.8</v>
      </c>
      <c r="I370">
        <v>-1.56</v>
      </c>
      <c r="K370">
        <v>-5.78</v>
      </c>
      <c r="M370">
        <v>2.34</v>
      </c>
      <c r="N370">
        <v>-10.220000000000001</v>
      </c>
      <c r="O370">
        <v>-7.88</v>
      </c>
      <c r="P370">
        <v>104.47</v>
      </c>
      <c r="Q370">
        <v>115</v>
      </c>
      <c r="R370">
        <v>-10.53</v>
      </c>
    </row>
    <row r="371" spans="1:18" x14ac:dyDescent="0.25">
      <c r="A371">
        <v>262</v>
      </c>
      <c r="B371" t="s">
        <v>206</v>
      </c>
      <c r="C371" t="s">
        <v>528</v>
      </c>
      <c r="E371">
        <v>17</v>
      </c>
      <c r="F371">
        <v>16</v>
      </c>
      <c r="G371">
        <v>71.3</v>
      </c>
      <c r="H371">
        <v>72.099999999999994</v>
      </c>
      <c r="I371">
        <v>-0.85</v>
      </c>
      <c r="K371">
        <v>-4.8</v>
      </c>
      <c r="M371">
        <v>-4.38</v>
      </c>
      <c r="N371">
        <v>-3.52</v>
      </c>
      <c r="O371">
        <v>-7.9</v>
      </c>
      <c r="P371">
        <v>102.66</v>
      </c>
      <c r="Q371">
        <v>113.3</v>
      </c>
      <c r="R371">
        <v>-10.64</v>
      </c>
    </row>
    <row r="372" spans="1:18" x14ac:dyDescent="0.25">
      <c r="A372">
        <v>263</v>
      </c>
      <c r="B372" t="s">
        <v>189</v>
      </c>
      <c r="C372" t="s">
        <v>414</v>
      </c>
      <c r="E372">
        <v>12</v>
      </c>
      <c r="F372">
        <v>18</v>
      </c>
      <c r="G372">
        <v>85.1</v>
      </c>
      <c r="H372">
        <v>86.1</v>
      </c>
      <c r="I372">
        <v>-1.03</v>
      </c>
      <c r="K372">
        <v>0.01</v>
      </c>
      <c r="M372">
        <v>7.33</v>
      </c>
      <c r="N372">
        <v>-15.28</v>
      </c>
      <c r="O372">
        <v>-7.95</v>
      </c>
      <c r="P372">
        <v>105.44</v>
      </c>
      <c r="Q372">
        <v>114.84</v>
      </c>
      <c r="R372">
        <v>-9.4</v>
      </c>
    </row>
    <row r="373" spans="1:18" x14ac:dyDescent="0.25">
      <c r="A373">
        <v>264</v>
      </c>
      <c r="B373" t="s">
        <v>332</v>
      </c>
      <c r="C373" t="s">
        <v>543</v>
      </c>
      <c r="E373">
        <v>22</v>
      </c>
      <c r="F373">
        <v>14</v>
      </c>
      <c r="G373">
        <v>73.7</v>
      </c>
      <c r="H373">
        <v>69.5</v>
      </c>
      <c r="I373">
        <v>4.1399999999999997</v>
      </c>
      <c r="K373">
        <v>-8.73</v>
      </c>
      <c r="M373">
        <v>-3.87</v>
      </c>
      <c r="N373">
        <v>-4.16</v>
      </c>
      <c r="O373">
        <v>-8.0299999999999994</v>
      </c>
      <c r="P373">
        <v>95.85</v>
      </c>
      <c r="Q373">
        <v>106.21</v>
      </c>
      <c r="R373">
        <v>-10.36</v>
      </c>
    </row>
    <row r="374" spans="1:18" x14ac:dyDescent="0.25">
      <c r="A374">
        <v>265</v>
      </c>
      <c r="B374" t="s">
        <v>339</v>
      </c>
      <c r="C374" t="s">
        <v>528</v>
      </c>
      <c r="E374">
        <v>10</v>
      </c>
      <c r="F374">
        <v>23</v>
      </c>
      <c r="G374">
        <v>76.2</v>
      </c>
      <c r="H374">
        <v>80.900000000000006</v>
      </c>
      <c r="I374">
        <v>-4.7</v>
      </c>
      <c r="K374">
        <v>-2.0299999999999998</v>
      </c>
      <c r="M374">
        <v>1.3</v>
      </c>
      <c r="N374">
        <v>-9.39</v>
      </c>
      <c r="O374">
        <v>-8.09</v>
      </c>
      <c r="P374">
        <v>103.02</v>
      </c>
      <c r="Q374">
        <v>113.81</v>
      </c>
      <c r="R374">
        <v>-10.79</v>
      </c>
    </row>
    <row r="375" spans="1:18" x14ac:dyDescent="0.25">
      <c r="A375">
        <v>266</v>
      </c>
      <c r="B375" t="s">
        <v>267</v>
      </c>
      <c r="C375" t="s">
        <v>526</v>
      </c>
      <c r="E375">
        <v>12</v>
      </c>
      <c r="F375">
        <v>20</v>
      </c>
      <c r="G375">
        <v>74.5</v>
      </c>
      <c r="H375">
        <v>75.099999999999994</v>
      </c>
      <c r="I375">
        <v>-0.53</v>
      </c>
      <c r="K375">
        <v>-4.71</v>
      </c>
      <c r="M375">
        <v>-1.94</v>
      </c>
      <c r="N375">
        <v>-6.3</v>
      </c>
      <c r="O375">
        <v>-8.24</v>
      </c>
      <c r="P375">
        <v>96.12</v>
      </c>
      <c r="Q375">
        <v>106.81</v>
      </c>
      <c r="R375">
        <v>-10.7</v>
      </c>
    </row>
    <row r="376" spans="1:18" x14ac:dyDescent="0.25">
      <c r="A376">
        <v>267</v>
      </c>
      <c r="B376" t="s">
        <v>299</v>
      </c>
      <c r="C376" t="s">
        <v>531</v>
      </c>
      <c r="E376">
        <v>15</v>
      </c>
      <c r="F376">
        <v>17</v>
      </c>
      <c r="G376">
        <v>76.8</v>
      </c>
      <c r="H376">
        <v>75.599999999999994</v>
      </c>
      <c r="I376">
        <v>1.1299999999999999</v>
      </c>
      <c r="K376">
        <v>-6.92</v>
      </c>
      <c r="M376">
        <v>1.1299999999999999</v>
      </c>
      <c r="N376">
        <v>-9.3800000000000008</v>
      </c>
      <c r="O376">
        <v>-8.25</v>
      </c>
      <c r="P376">
        <v>101.14</v>
      </c>
      <c r="Q376">
        <v>112.41</v>
      </c>
      <c r="R376">
        <v>-11.27</v>
      </c>
    </row>
    <row r="377" spans="1:18" x14ac:dyDescent="0.25">
      <c r="A377">
        <v>268</v>
      </c>
      <c r="B377" t="s">
        <v>432</v>
      </c>
      <c r="C377" t="s">
        <v>532</v>
      </c>
      <c r="E377">
        <v>8</v>
      </c>
      <c r="F377">
        <v>21</v>
      </c>
      <c r="G377">
        <v>64.099999999999994</v>
      </c>
      <c r="H377">
        <v>69</v>
      </c>
      <c r="I377">
        <v>-4.9000000000000004</v>
      </c>
      <c r="K377">
        <v>-1.75</v>
      </c>
      <c r="M377">
        <v>-9.1999999999999993</v>
      </c>
      <c r="N377">
        <v>0.93</v>
      </c>
      <c r="O377">
        <v>-8.27</v>
      </c>
      <c r="P377">
        <v>89.31</v>
      </c>
      <c r="Q377">
        <v>100.43</v>
      </c>
      <c r="R377">
        <v>-11.12</v>
      </c>
    </row>
    <row r="378" spans="1:18" x14ac:dyDescent="0.25">
      <c r="A378">
        <v>269</v>
      </c>
      <c r="B378" t="s">
        <v>75</v>
      </c>
      <c r="C378" t="s">
        <v>532</v>
      </c>
      <c r="E378">
        <v>8</v>
      </c>
      <c r="F378">
        <v>21</v>
      </c>
      <c r="G378">
        <v>61.2</v>
      </c>
      <c r="H378">
        <v>68.7</v>
      </c>
      <c r="I378">
        <v>-7.45</v>
      </c>
      <c r="K378">
        <v>-0.93</v>
      </c>
      <c r="M378">
        <v>-10.4</v>
      </c>
      <c r="N378">
        <v>2.0299999999999998</v>
      </c>
      <c r="O378">
        <v>-8.3800000000000008</v>
      </c>
      <c r="P378">
        <v>94.5</v>
      </c>
      <c r="Q378">
        <v>106.18</v>
      </c>
      <c r="R378">
        <v>-11.68</v>
      </c>
    </row>
    <row r="379" spans="1:18" x14ac:dyDescent="0.25">
      <c r="A379">
        <v>270</v>
      </c>
      <c r="B379" t="s">
        <v>282</v>
      </c>
      <c r="C379" t="s">
        <v>536</v>
      </c>
      <c r="E379">
        <v>16</v>
      </c>
      <c r="F379">
        <v>18</v>
      </c>
      <c r="G379">
        <v>70.8</v>
      </c>
      <c r="H379">
        <v>70.8</v>
      </c>
      <c r="I379">
        <v>-0.03</v>
      </c>
      <c r="K379">
        <v>-6.6</v>
      </c>
      <c r="M379">
        <v>-5.65</v>
      </c>
      <c r="N379">
        <v>-2.76</v>
      </c>
      <c r="O379">
        <v>-8.41</v>
      </c>
      <c r="P379">
        <v>96.6</v>
      </c>
      <c r="Q379">
        <v>107.84</v>
      </c>
      <c r="R379">
        <v>-11.24</v>
      </c>
    </row>
    <row r="380" spans="1:18" x14ac:dyDescent="0.25">
      <c r="A380">
        <v>271</v>
      </c>
      <c r="B380" t="s">
        <v>440</v>
      </c>
      <c r="C380" t="s">
        <v>528</v>
      </c>
      <c r="E380">
        <v>10</v>
      </c>
      <c r="F380">
        <v>22</v>
      </c>
      <c r="G380">
        <v>67.8</v>
      </c>
      <c r="H380">
        <v>71.7</v>
      </c>
      <c r="I380">
        <v>-3.88</v>
      </c>
      <c r="K380">
        <v>-3.56</v>
      </c>
      <c r="M380">
        <v>-7.29</v>
      </c>
      <c r="N380">
        <v>-1.1399999999999999</v>
      </c>
      <c r="O380">
        <v>-8.43</v>
      </c>
      <c r="P380">
        <v>97.91</v>
      </c>
      <c r="Q380">
        <v>109.8</v>
      </c>
      <c r="R380">
        <v>-11.89</v>
      </c>
    </row>
    <row r="381" spans="1:18" x14ac:dyDescent="0.25">
      <c r="A381">
        <v>272</v>
      </c>
      <c r="B381" t="s">
        <v>268</v>
      </c>
      <c r="C381" t="s">
        <v>528</v>
      </c>
      <c r="E381">
        <v>14</v>
      </c>
      <c r="F381">
        <v>19</v>
      </c>
      <c r="G381">
        <v>70.400000000000006</v>
      </c>
      <c r="H381">
        <v>73</v>
      </c>
      <c r="I381">
        <v>-2.64</v>
      </c>
      <c r="K381">
        <v>-4.0599999999999996</v>
      </c>
      <c r="M381">
        <v>-5.3</v>
      </c>
      <c r="N381">
        <v>-3.22</v>
      </c>
      <c r="O381">
        <v>-8.51</v>
      </c>
      <c r="P381">
        <v>98.81</v>
      </c>
      <c r="Q381">
        <v>110.68</v>
      </c>
      <c r="R381">
        <v>-11.88</v>
      </c>
    </row>
    <row r="382" spans="1:18" x14ac:dyDescent="0.25">
      <c r="A382">
        <v>273</v>
      </c>
      <c r="B382" t="s">
        <v>383</v>
      </c>
      <c r="C382" t="s">
        <v>542</v>
      </c>
      <c r="E382">
        <v>18</v>
      </c>
      <c r="F382">
        <v>15</v>
      </c>
      <c r="G382">
        <v>76.3</v>
      </c>
      <c r="H382">
        <v>76</v>
      </c>
      <c r="I382">
        <v>0.27</v>
      </c>
      <c r="K382">
        <v>-6.13</v>
      </c>
      <c r="M382">
        <v>-1.53</v>
      </c>
      <c r="N382">
        <v>-7.11</v>
      </c>
      <c r="O382">
        <v>-8.64</v>
      </c>
      <c r="P382">
        <v>101.07</v>
      </c>
      <c r="Q382">
        <v>112.51</v>
      </c>
      <c r="R382">
        <v>-11.44</v>
      </c>
    </row>
    <row r="383" spans="1:18" x14ac:dyDescent="0.25">
      <c r="A383">
        <v>274</v>
      </c>
      <c r="B383" t="s">
        <v>342</v>
      </c>
      <c r="C383" t="s">
        <v>527</v>
      </c>
      <c r="E383">
        <v>12</v>
      </c>
      <c r="F383">
        <v>18</v>
      </c>
      <c r="G383">
        <v>74</v>
      </c>
      <c r="H383">
        <v>73.2</v>
      </c>
      <c r="I383">
        <v>0.8</v>
      </c>
      <c r="K383">
        <v>-3.52</v>
      </c>
      <c r="M383">
        <v>-4.49</v>
      </c>
      <c r="N383">
        <v>-4.26</v>
      </c>
      <c r="O383">
        <v>-8.75</v>
      </c>
      <c r="P383">
        <v>94.98</v>
      </c>
      <c r="Q383">
        <v>106.41</v>
      </c>
      <c r="R383">
        <v>-11.43</v>
      </c>
    </row>
    <row r="384" spans="1:18" x14ac:dyDescent="0.25">
      <c r="A384">
        <v>275</v>
      </c>
      <c r="B384" t="s">
        <v>381</v>
      </c>
      <c r="C384" t="s">
        <v>537</v>
      </c>
      <c r="E384">
        <v>15</v>
      </c>
      <c r="F384">
        <v>16</v>
      </c>
      <c r="G384">
        <v>70.900000000000006</v>
      </c>
      <c r="H384">
        <v>69.5</v>
      </c>
      <c r="I384">
        <v>1.35</v>
      </c>
      <c r="K384">
        <v>-6.75</v>
      </c>
      <c r="M384">
        <v>-6.66</v>
      </c>
      <c r="N384">
        <v>-2.09</v>
      </c>
      <c r="O384">
        <v>-8.75</v>
      </c>
      <c r="P384">
        <v>94.11</v>
      </c>
      <c r="Q384">
        <v>105.75</v>
      </c>
      <c r="R384">
        <v>-11.65</v>
      </c>
    </row>
    <row r="385" spans="1:18" x14ac:dyDescent="0.25">
      <c r="A385">
        <v>276</v>
      </c>
      <c r="B385" t="s">
        <v>73</v>
      </c>
      <c r="C385" t="s">
        <v>533</v>
      </c>
      <c r="E385">
        <v>9</v>
      </c>
      <c r="F385">
        <v>22</v>
      </c>
      <c r="G385">
        <v>69.2</v>
      </c>
      <c r="H385">
        <v>74.7</v>
      </c>
      <c r="I385">
        <v>-5.45</v>
      </c>
      <c r="K385">
        <v>-2.36</v>
      </c>
      <c r="M385">
        <v>-6.28</v>
      </c>
      <c r="N385">
        <v>-2.48</v>
      </c>
      <c r="O385">
        <v>-8.76</v>
      </c>
      <c r="P385">
        <v>97.34</v>
      </c>
      <c r="Q385">
        <v>109.06</v>
      </c>
      <c r="R385">
        <v>-11.72</v>
      </c>
    </row>
    <row r="386" spans="1:18" x14ac:dyDescent="0.25">
      <c r="A386">
        <v>277</v>
      </c>
      <c r="B386" t="s">
        <v>180</v>
      </c>
      <c r="C386" t="s">
        <v>539</v>
      </c>
      <c r="E386">
        <v>15</v>
      </c>
      <c r="F386">
        <v>17</v>
      </c>
      <c r="G386">
        <v>70.3</v>
      </c>
      <c r="H386">
        <v>74.3</v>
      </c>
      <c r="I386">
        <v>-3.94</v>
      </c>
      <c r="K386">
        <v>-4.83</v>
      </c>
      <c r="M386">
        <v>-3</v>
      </c>
      <c r="N386">
        <v>-5.77</v>
      </c>
      <c r="O386">
        <v>-8.77</v>
      </c>
      <c r="P386">
        <v>98.62</v>
      </c>
      <c r="Q386">
        <v>110.55</v>
      </c>
      <c r="R386">
        <v>-11.93</v>
      </c>
    </row>
    <row r="387" spans="1:18" x14ac:dyDescent="0.25">
      <c r="A387">
        <v>278</v>
      </c>
      <c r="B387" t="s">
        <v>74</v>
      </c>
      <c r="C387" t="s">
        <v>540</v>
      </c>
      <c r="E387">
        <v>19</v>
      </c>
      <c r="F387">
        <v>14</v>
      </c>
      <c r="G387">
        <v>72.2</v>
      </c>
      <c r="H387">
        <v>70.5</v>
      </c>
      <c r="I387">
        <v>1.79</v>
      </c>
      <c r="K387">
        <v>-6.47</v>
      </c>
      <c r="M387">
        <v>-5.29</v>
      </c>
      <c r="N387">
        <v>-3.59</v>
      </c>
      <c r="O387">
        <v>-8.8800000000000008</v>
      </c>
      <c r="P387">
        <v>94.21</v>
      </c>
      <c r="Q387">
        <v>105.84</v>
      </c>
      <c r="R387">
        <v>-11.63</v>
      </c>
    </row>
    <row r="388" spans="1:18" x14ac:dyDescent="0.25">
      <c r="A388">
        <v>279</v>
      </c>
      <c r="B388" t="s">
        <v>413</v>
      </c>
      <c r="C388" t="s">
        <v>537</v>
      </c>
      <c r="E388">
        <v>17</v>
      </c>
      <c r="F388">
        <v>17</v>
      </c>
      <c r="G388">
        <v>75.7</v>
      </c>
      <c r="H388">
        <v>75.5</v>
      </c>
      <c r="I388">
        <v>0.21</v>
      </c>
      <c r="K388">
        <v>-6.19</v>
      </c>
      <c r="M388">
        <v>-2.97</v>
      </c>
      <c r="N388">
        <v>-5.91</v>
      </c>
      <c r="O388">
        <v>-8.8800000000000008</v>
      </c>
      <c r="P388">
        <v>94.14</v>
      </c>
      <c r="Q388">
        <v>105.9</v>
      </c>
      <c r="R388">
        <v>-11.77</v>
      </c>
    </row>
    <row r="389" spans="1:18" x14ac:dyDescent="0.25">
      <c r="A389">
        <v>280</v>
      </c>
      <c r="B389" t="s">
        <v>367</v>
      </c>
      <c r="C389" t="s">
        <v>537</v>
      </c>
      <c r="E389">
        <v>16</v>
      </c>
      <c r="F389">
        <v>16</v>
      </c>
      <c r="G389">
        <v>77.3</v>
      </c>
      <c r="H389">
        <v>75.099999999999994</v>
      </c>
      <c r="I389">
        <v>2.2200000000000002</v>
      </c>
      <c r="K389">
        <v>-5.76</v>
      </c>
      <c r="M389">
        <v>-1.38</v>
      </c>
      <c r="N389">
        <v>-7.54</v>
      </c>
      <c r="O389">
        <v>-8.93</v>
      </c>
      <c r="P389">
        <v>98.14</v>
      </c>
      <c r="Q389">
        <v>109.84</v>
      </c>
      <c r="R389">
        <v>-11.69</v>
      </c>
    </row>
    <row r="390" spans="1:18" x14ac:dyDescent="0.25">
      <c r="M390" t="s">
        <v>70</v>
      </c>
      <c r="P390" t="s">
        <v>503</v>
      </c>
    </row>
    <row r="391" spans="1:18" x14ac:dyDescent="0.25">
      <c r="A391" t="s">
        <v>55</v>
      </c>
      <c r="B391" t="s">
        <v>113</v>
      </c>
      <c r="C391" t="s">
        <v>504</v>
      </c>
      <c r="E391" t="s">
        <v>1</v>
      </c>
      <c r="F391" t="s">
        <v>0</v>
      </c>
      <c r="G391" t="s">
        <v>505</v>
      </c>
      <c r="H391" t="s">
        <v>506</v>
      </c>
      <c r="I391" t="s">
        <v>507</v>
      </c>
      <c r="K391" t="s">
        <v>115</v>
      </c>
      <c r="M391" t="s">
        <v>508</v>
      </c>
      <c r="N391" t="s">
        <v>509</v>
      </c>
      <c r="O391" t="s">
        <v>70</v>
      </c>
      <c r="P391" t="s">
        <v>66</v>
      </c>
      <c r="Q391" t="s">
        <v>510</v>
      </c>
      <c r="R391" t="s">
        <v>511</v>
      </c>
    </row>
    <row r="392" spans="1:18" x14ac:dyDescent="0.25">
      <c r="A392">
        <v>281</v>
      </c>
      <c r="B392" t="s">
        <v>281</v>
      </c>
      <c r="C392" t="s">
        <v>542</v>
      </c>
      <c r="E392">
        <v>16</v>
      </c>
      <c r="F392">
        <v>16</v>
      </c>
      <c r="G392">
        <v>74.2</v>
      </c>
      <c r="H392">
        <v>73</v>
      </c>
      <c r="I392">
        <v>1.1299999999999999</v>
      </c>
      <c r="K392">
        <v>-9.0399999999999991</v>
      </c>
      <c r="M392">
        <v>-2.81</v>
      </c>
      <c r="N392">
        <v>-6.14</v>
      </c>
      <c r="O392">
        <v>-8.9499999999999993</v>
      </c>
      <c r="P392">
        <v>94.58</v>
      </c>
      <c r="Q392">
        <v>106.95</v>
      </c>
      <c r="R392">
        <v>-12.37</v>
      </c>
    </row>
    <row r="393" spans="1:18" x14ac:dyDescent="0.25">
      <c r="A393">
        <v>282</v>
      </c>
      <c r="B393" t="s">
        <v>290</v>
      </c>
      <c r="C393" t="s">
        <v>538</v>
      </c>
      <c r="E393">
        <v>11</v>
      </c>
      <c r="F393">
        <v>21</v>
      </c>
      <c r="G393">
        <v>72.900000000000006</v>
      </c>
      <c r="H393">
        <v>77.400000000000006</v>
      </c>
      <c r="I393">
        <v>-4.53</v>
      </c>
      <c r="K393">
        <v>-4.57</v>
      </c>
      <c r="M393">
        <v>-2.2200000000000002</v>
      </c>
      <c r="N393">
        <v>-6.88</v>
      </c>
      <c r="O393">
        <v>-9.1</v>
      </c>
      <c r="P393">
        <v>98.41</v>
      </c>
      <c r="Q393">
        <v>110.47</v>
      </c>
      <c r="R393">
        <v>-12.07</v>
      </c>
    </row>
    <row r="394" spans="1:18" x14ac:dyDescent="0.25">
      <c r="A394">
        <v>283</v>
      </c>
      <c r="B394" t="s">
        <v>428</v>
      </c>
      <c r="C394" t="s">
        <v>540</v>
      </c>
      <c r="E394">
        <v>14</v>
      </c>
      <c r="F394">
        <v>18</v>
      </c>
      <c r="G394">
        <v>66.400000000000006</v>
      </c>
      <c r="H394">
        <v>66.400000000000006</v>
      </c>
      <c r="I394">
        <v>0.06</v>
      </c>
      <c r="K394">
        <v>-5.68</v>
      </c>
      <c r="M394">
        <v>-11.06</v>
      </c>
      <c r="N394">
        <v>1.95</v>
      </c>
      <c r="O394">
        <v>-9.11</v>
      </c>
      <c r="P394">
        <v>92.18</v>
      </c>
      <c r="Q394">
        <v>104.44</v>
      </c>
      <c r="R394">
        <v>-12.26</v>
      </c>
    </row>
    <row r="395" spans="1:18" x14ac:dyDescent="0.25">
      <c r="A395">
        <v>284</v>
      </c>
      <c r="B395" t="s">
        <v>460</v>
      </c>
      <c r="C395" t="s">
        <v>414</v>
      </c>
      <c r="E395">
        <v>7</v>
      </c>
      <c r="F395">
        <v>25</v>
      </c>
      <c r="G395">
        <v>72</v>
      </c>
      <c r="H395">
        <v>80.099999999999994</v>
      </c>
      <c r="I395">
        <v>-8.09</v>
      </c>
      <c r="K395">
        <v>0.36</v>
      </c>
      <c r="M395">
        <v>-1.53</v>
      </c>
      <c r="N395">
        <v>-7.73</v>
      </c>
      <c r="O395">
        <v>-9.25</v>
      </c>
      <c r="P395">
        <v>98.41</v>
      </c>
      <c r="Q395">
        <v>110.34</v>
      </c>
      <c r="R395">
        <v>-11.93</v>
      </c>
    </row>
    <row r="396" spans="1:18" x14ac:dyDescent="0.25">
      <c r="A396">
        <v>285</v>
      </c>
      <c r="B396" t="s">
        <v>359</v>
      </c>
      <c r="C396" t="s">
        <v>527</v>
      </c>
      <c r="E396">
        <v>11</v>
      </c>
      <c r="F396">
        <v>21</v>
      </c>
      <c r="G396">
        <v>72.3</v>
      </c>
      <c r="H396">
        <v>77.599999999999994</v>
      </c>
      <c r="I396">
        <v>-5.28</v>
      </c>
      <c r="K396">
        <v>-1.87</v>
      </c>
      <c r="M396">
        <v>-3.15</v>
      </c>
      <c r="N396">
        <v>-6.15</v>
      </c>
      <c r="O396">
        <v>-9.3000000000000007</v>
      </c>
      <c r="P396">
        <v>100.67</v>
      </c>
      <c r="Q396">
        <v>113.21</v>
      </c>
      <c r="R396">
        <v>-12.54</v>
      </c>
    </row>
    <row r="397" spans="1:18" x14ac:dyDescent="0.25">
      <c r="A397">
        <v>286</v>
      </c>
      <c r="B397" t="s">
        <v>140</v>
      </c>
      <c r="C397" t="s">
        <v>531</v>
      </c>
      <c r="E397">
        <v>12</v>
      </c>
      <c r="F397">
        <v>20</v>
      </c>
      <c r="G397">
        <v>67.2</v>
      </c>
      <c r="H397">
        <v>69.3</v>
      </c>
      <c r="I397">
        <v>-2.06</v>
      </c>
      <c r="K397">
        <v>-6.67</v>
      </c>
      <c r="M397">
        <v>-7.02</v>
      </c>
      <c r="N397">
        <v>-2.33</v>
      </c>
      <c r="O397">
        <v>-9.34</v>
      </c>
      <c r="P397">
        <v>95.26</v>
      </c>
      <c r="Q397">
        <v>108.31</v>
      </c>
      <c r="R397">
        <v>-13.06</v>
      </c>
    </row>
    <row r="398" spans="1:18" x14ac:dyDescent="0.25">
      <c r="A398">
        <v>287</v>
      </c>
      <c r="B398" t="s">
        <v>251</v>
      </c>
      <c r="C398" t="s">
        <v>540</v>
      </c>
      <c r="E398">
        <v>12</v>
      </c>
      <c r="F398">
        <v>18</v>
      </c>
      <c r="G398">
        <v>82.2</v>
      </c>
      <c r="H398">
        <v>82.8</v>
      </c>
      <c r="I398">
        <v>-0.63</v>
      </c>
      <c r="K398">
        <v>-5.53</v>
      </c>
      <c r="M398">
        <v>5.41</v>
      </c>
      <c r="N398">
        <v>-14.76</v>
      </c>
      <c r="O398">
        <v>-9.35</v>
      </c>
      <c r="P398">
        <v>100.58</v>
      </c>
      <c r="Q398">
        <v>112.88</v>
      </c>
      <c r="R398">
        <v>-12.3</v>
      </c>
    </row>
    <row r="399" spans="1:18" x14ac:dyDescent="0.25">
      <c r="A399">
        <v>288</v>
      </c>
      <c r="B399" t="s">
        <v>379</v>
      </c>
      <c r="C399" t="s">
        <v>542</v>
      </c>
      <c r="E399">
        <v>18</v>
      </c>
      <c r="F399">
        <v>17</v>
      </c>
      <c r="G399">
        <v>69.900000000000006</v>
      </c>
      <c r="H399">
        <v>68.7</v>
      </c>
      <c r="I399">
        <v>1.29</v>
      </c>
      <c r="K399">
        <v>-7.58</v>
      </c>
      <c r="M399">
        <v>-8.75</v>
      </c>
      <c r="N399">
        <v>-0.62</v>
      </c>
      <c r="O399">
        <v>-9.3699999999999992</v>
      </c>
      <c r="P399">
        <v>92.72</v>
      </c>
      <c r="Q399">
        <v>105.13</v>
      </c>
      <c r="R399">
        <v>-12.41</v>
      </c>
    </row>
    <row r="400" spans="1:18" x14ac:dyDescent="0.25">
      <c r="A400">
        <v>289</v>
      </c>
      <c r="B400" t="s">
        <v>293</v>
      </c>
      <c r="C400" t="s">
        <v>539</v>
      </c>
      <c r="E400">
        <v>12</v>
      </c>
      <c r="F400">
        <v>19</v>
      </c>
      <c r="G400">
        <v>67.3</v>
      </c>
      <c r="H400">
        <v>69.3</v>
      </c>
      <c r="I400">
        <v>-1.97</v>
      </c>
      <c r="K400">
        <v>-7.5</v>
      </c>
      <c r="M400">
        <v>-7.91</v>
      </c>
      <c r="N400">
        <v>-1.56</v>
      </c>
      <c r="O400">
        <v>-9.4700000000000006</v>
      </c>
      <c r="P400">
        <v>97.53</v>
      </c>
      <c r="Q400">
        <v>110.54</v>
      </c>
      <c r="R400">
        <v>-13.01</v>
      </c>
    </row>
    <row r="401" spans="1:18" x14ac:dyDescent="0.25">
      <c r="A401">
        <v>290</v>
      </c>
      <c r="B401" t="s">
        <v>241</v>
      </c>
      <c r="C401" t="s">
        <v>541</v>
      </c>
      <c r="E401">
        <v>17</v>
      </c>
      <c r="F401">
        <v>17</v>
      </c>
      <c r="G401">
        <v>71.400000000000006</v>
      </c>
      <c r="H401">
        <v>68.7</v>
      </c>
      <c r="I401">
        <v>2.65</v>
      </c>
      <c r="K401">
        <v>-9.34</v>
      </c>
      <c r="M401">
        <v>-6.33</v>
      </c>
      <c r="N401">
        <v>-3.4</v>
      </c>
      <c r="O401">
        <v>-9.73</v>
      </c>
      <c r="P401">
        <v>91.69</v>
      </c>
      <c r="Q401">
        <v>104.37</v>
      </c>
      <c r="R401">
        <v>-12.68</v>
      </c>
    </row>
    <row r="402" spans="1:18" x14ac:dyDescent="0.25">
      <c r="A402">
        <v>291</v>
      </c>
      <c r="B402" t="s">
        <v>470</v>
      </c>
      <c r="C402" t="s">
        <v>517</v>
      </c>
      <c r="E402">
        <v>8</v>
      </c>
      <c r="F402">
        <v>24</v>
      </c>
      <c r="G402">
        <v>65.8</v>
      </c>
      <c r="H402">
        <v>75.3</v>
      </c>
      <c r="I402">
        <v>-9.56</v>
      </c>
      <c r="K402">
        <v>0.21</v>
      </c>
      <c r="M402">
        <v>-6.51</v>
      </c>
      <c r="N402">
        <v>-3.22</v>
      </c>
      <c r="O402">
        <v>-9.73</v>
      </c>
      <c r="P402">
        <v>93.41</v>
      </c>
      <c r="Q402">
        <v>106.3</v>
      </c>
      <c r="R402">
        <v>-12.89</v>
      </c>
    </row>
    <row r="403" spans="1:18" x14ac:dyDescent="0.25">
      <c r="A403">
        <v>292</v>
      </c>
      <c r="B403" t="s">
        <v>461</v>
      </c>
      <c r="C403" t="s">
        <v>527</v>
      </c>
      <c r="E403">
        <v>10</v>
      </c>
      <c r="F403">
        <v>21</v>
      </c>
      <c r="G403">
        <v>70.900000000000006</v>
      </c>
      <c r="H403">
        <v>73.3</v>
      </c>
      <c r="I403">
        <v>-2.39</v>
      </c>
      <c r="K403">
        <v>-5.15</v>
      </c>
      <c r="M403">
        <v>-6.97</v>
      </c>
      <c r="N403">
        <v>-3.05</v>
      </c>
      <c r="O403">
        <v>-10.01</v>
      </c>
      <c r="P403">
        <v>94.51</v>
      </c>
      <c r="Q403">
        <v>108.08</v>
      </c>
      <c r="R403">
        <v>-13.57</v>
      </c>
    </row>
    <row r="404" spans="1:18" x14ac:dyDescent="0.25">
      <c r="A404">
        <v>293</v>
      </c>
      <c r="B404" t="s">
        <v>321</v>
      </c>
      <c r="C404" t="s">
        <v>538</v>
      </c>
      <c r="E404">
        <v>12</v>
      </c>
      <c r="F404">
        <v>19</v>
      </c>
      <c r="G404">
        <v>66.5</v>
      </c>
      <c r="H404">
        <v>72.599999999999994</v>
      </c>
      <c r="I404">
        <v>-6.1</v>
      </c>
      <c r="K404">
        <v>-3.97</v>
      </c>
      <c r="M404">
        <v>-7.8</v>
      </c>
      <c r="N404">
        <v>-2.27</v>
      </c>
      <c r="O404">
        <v>-10.07</v>
      </c>
      <c r="P404">
        <v>94.24</v>
      </c>
      <c r="Q404">
        <v>107.62</v>
      </c>
      <c r="R404">
        <v>-13.38</v>
      </c>
    </row>
    <row r="405" spans="1:18" x14ac:dyDescent="0.25">
      <c r="A405">
        <v>294</v>
      </c>
      <c r="B405" t="s">
        <v>416</v>
      </c>
      <c r="C405" t="s">
        <v>542</v>
      </c>
      <c r="E405">
        <v>17</v>
      </c>
      <c r="F405">
        <v>16</v>
      </c>
      <c r="G405">
        <v>71.099999999999994</v>
      </c>
      <c r="H405">
        <v>70.3</v>
      </c>
      <c r="I405">
        <v>0.76</v>
      </c>
      <c r="K405">
        <v>-8.41</v>
      </c>
      <c r="M405">
        <v>-7.22</v>
      </c>
      <c r="N405">
        <v>-2.93</v>
      </c>
      <c r="O405">
        <v>-10.15</v>
      </c>
      <c r="P405">
        <v>92.45</v>
      </c>
      <c r="Q405">
        <v>106.38</v>
      </c>
      <c r="R405">
        <v>-13.93</v>
      </c>
    </row>
    <row r="406" spans="1:18" x14ac:dyDescent="0.25">
      <c r="A406">
        <v>295</v>
      </c>
      <c r="B406" t="s">
        <v>221</v>
      </c>
      <c r="C406" t="s">
        <v>539</v>
      </c>
      <c r="E406">
        <v>9</v>
      </c>
      <c r="F406">
        <v>22</v>
      </c>
      <c r="G406">
        <v>66.8</v>
      </c>
      <c r="H406">
        <v>69.900000000000006</v>
      </c>
      <c r="I406">
        <v>-3.06</v>
      </c>
      <c r="K406">
        <v>-7.11</v>
      </c>
      <c r="M406">
        <v>-6.74</v>
      </c>
      <c r="N406">
        <v>-3.44</v>
      </c>
      <c r="O406">
        <v>-10.17</v>
      </c>
      <c r="P406">
        <v>93.95</v>
      </c>
      <c r="Q406">
        <v>108.07</v>
      </c>
      <c r="R406">
        <v>-14.12</v>
      </c>
    </row>
    <row r="407" spans="1:18" x14ac:dyDescent="0.25">
      <c r="A407">
        <v>296</v>
      </c>
      <c r="B407" t="s">
        <v>452</v>
      </c>
      <c r="C407" t="s">
        <v>414</v>
      </c>
      <c r="E407">
        <v>11</v>
      </c>
      <c r="F407">
        <v>21</v>
      </c>
      <c r="G407">
        <v>76</v>
      </c>
      <c r="H407">
        <v>81.8</v>
      </c>
      <c r="I407">
        <v>-5.75</v>
      </c>
      <c r="K407">
        <v>0.11</v>
      </c>
      <c r="M407">
        <v>1.2</v>
      </c>
      <c r="N407">
        <v>-11.68</v>
      </c>
      <c r="O407">
        <v>-10.48</v>
      </c>
      <c r="P407">
        <v>100.21</v>
      </c>
      <c r="Q407">
        <v>113.35</v>
      </c>
      <c r="R407">
        <v>-13.14</v>
      </c>
    </row>
    <row r="408" spans="1:18" x14ac:dyDescent="0.25">
      <c r="A408">
        <v>297</v>
      </c>
      <c r="B408" t="s">
        <v>314</v>
      </c>
      <c r="C408" t="s">
        <v>539</v>
      </c>
      <c r="E408">
        <v>14</v>
      </c>
      <c r="F408">
        <v>21</v>
      </c>
      <c r="G408">
        <v>65.3</v>
      </c>
      <c r="H408">
        <v>71.099999999999994</v>
      </c>
      <c r="I408">
        <v>-5.83</v>
      </c>
      <c r="K408">
        <v>-4.8099999999999996</v>
      </c>
      <c r="M408">
        <v>-9.24</v>
      </c>
      <c r="N408">
        <v>-1.4</v>
      </c>
      <c r="O408">
        <v>-10.64</v>
      </c>
      <c r="P408">
        <v>90.12</v>
      </c>
      <c r="Q408">
        <v>104.6</v>
      </c>
      <c r="R408">
        <v>-14.48</v>
      </c>
    </row>
    <row r="409" spans="1:18" x14ac:dyDescent="0.25">
      <c r="A409">
        <v>298</v>
      </c>
      <c r="B409" t="s">
        <v>346</v>
      </c>
      <c r="C409" t="s">
        <v>537</v>
      </c>
      <c r="E409">
        <v>10</v>
      </c>
      <c r="F409">
        <v>21</v>
      </c>
      <c r="G409">
        <v>73</v>
      </c>
      <c r="H409">
        <v>77.5</v>
      </c>
      <c r="I409">
        <v>-4.5199999999999996</v>
      </c>
      <c r="K409">
        <v>-6.21</v>
      </c>
      <c r="M409">
        <v>-2.88</v>
      </c>
      <c r="N409">
        <v>-7.84</v>
      </c>
      <c r="O409">
        <v>-10.72</v>
      </c>
      <c r="P409">
        <v>98.07</v>
      </c>
      <c r="Q409">
        <v>112.6</v>
      </c>
      <c r="R409">
        <v>-14.53</v>
      </c>
    </row>
    <row r="410" spans="1:18" x14ac:dyDescent="0.25">
      <c r="A410">
        <v>299</v>
      </c>
      <c r="B410" t="s">
        <v>77</v>
      </c>
      <c r="C410" t="s">
        <v>513</v>
      </c>
      <c r="E410">
        <v>7</v>
      </c>
      <c r="F410">
        <v>25</v>
      </c>
      <c r="G410">
        <v>64.900000000000006</v>
      </c>
      <c r="H410">
        <v>74.7</v>
      </c>
      <c r="I410">
        <v>-9.7200000000000006</v>
      </c>
      <c r="K410">
        <v>0.52</v>
      </c>
      <c r="M410">
        <v>-7.59</v>
      </c>
      <c r="N410">
        <v>-3.2</v>
      </c>
      <c r="O410">
        <v>-10.78</v>
      </c>
      <c r="P410">
        <v>93.74</v>
      </c>
      <c r="Q410">
        <v>108.66</v>
      </c>
      <c r="R410">
        <v>-14.92</v>
      </c>
    </row>
    <row r="411" spans="1:18" x14ac:dyDescent="0.25">
      <c r="A411">
        <v>300</v>
      </c>
      <c r="B411" t="s">
        <v>424</v>
      </c>
      <c r="C411" t="s">
        <v>523</v>
      </c>
      <c r="E411">
        <v>12</v>
      </c>
      <c r="F411">
        <v>19</v>
      </c>
      <c r="G411">
        <v>76</v>
      </c>
      <c r="H411">
        <v>80.2</v>
      </c>
      <c r="I411">
        <v>-4.1900000000000004</v>
      </c>
      <c r="K411">
        <v>-4.3</v>
      </c>
      <c r="M411">
        <v>-0.85</v>
      </c>
      <c r="N411">
        <v>-10.08</v>
      </c>
      <c r="O411">
        <v>-10.92</v>
      </c>
      <c r="P411">
        <v>102.19</v>
      </c>
      <c r="Q411">
        <v>116.19</v>
      </c>
      <c r="R411">
        <v>-13.99</v>
      </c>
    </row>
    <row r="412" spans="1:18" x14ac:dyDescent="0.25">
      <c r="M412" t="s">
        <v>70</v>
      </c>
      <c r="P412" t="s">
        <v>503</v>
      </c>
    </row>
    <row r="413" spans="1:18" x14ac:dyDescent="0.25">
      <c r="A413" t="s">
        <v>55</v>
      </c>
      <c r="B413" t="s">
        <v>113</v>
      </c>
      <c r="C413" t="s">
        <v>504</v>
      </c>
      <c r="E413" t="s">
        <v>1</v>
      </c>
      <c r="F413" t="s">
        <v>0</v>
      </c>
      <c r="G413" t="s">
        <v>505</v>
      </c>
      <c r="H413" t="s">
        <v>506</v>
      </c>
      <c r="I413" t="s">
        <v>507</v>
      </c>
      <c r="K413" t="s">
        <v>115</v>
      </c>
      <c r="M413" t="s">
        <v>508</v>
      </c>
      <c r="N413" t="s">
        <v>509</v>
      </c>
      <c r="O413" t="s">
        <v>70</v>
      </c>
      <c r="P413" t="s">
        <v>66</v>
      </c>
      <c r="Q413" t="s">
        <v>510</v>
      </c>
      <c r="R413" t="s">
        <v>511</v>
      </c>
    </row>
    <row r="414" spans="1:18" x14ac:dyDescent="0.25">
      <c r="A414">
        <v>301</v>
      </c>
      <c r="B414" t="s">
        <v>333</v>
      </c>
      <c r="C414" t="s">
        <v>526</v>
      </c>
      <c r="E414">
        <v>10</v>
      </c>
      <c r="F414">
        <v>22</v>
      </c>
      <c r="G414">
        <v>67</v>
      </c>
      <c r="H414">
        <v>73.7</v>
      </c>
      <c r="I414">
        <v>-6.66</v>
      </c>
      <c r="K414">
        <v>-1.66</v>
      </c>
      <c r="M414">
        <v>-7.56</v>
      </c>
      <c r="N414">
        <v>-3.41</v>
      </c>
      <c r="O414">
        <v>-10.97</v>
      </c>
      <c r="P414">
        <v>92.5</v>
      </c>
      <c r="Q414">
        <v>106.54</v>
      </c>
      <c r="R414">
        <v>-14.04</v>
      </c>
    </row>
    <row r="415" spans="1:18" x14ac:dyDescent="0.25">
      <c r="A415">
        <v>302</v>
      </c>
      <c r="B415" t="s">
        <v>419</v>
      </c>
      <c r="C415" t="s">
        <v>540</v>
      </c>
      <c r="E415">
        <v>14</v>
      </c>
      <c r="F415">
        <v>16</v>
      </c>
      <c r="G415">
        <v>70.2</v>
      </c>
      <c r="H415">
        <v>72</v>
      </c>
      <c r="I415">
        <v>-1.87</v>
      </c>
      <c r="K415">
        <v>-5.91</v>
      </c>
      <c r="M415">
        <v>-5.97</v>
      </c>
      <c r="N415">
        <v>-5.0199999999999996</v>
      </c>
      <c r="O415">
        <v>-10.99</v>
      </c>
      <c r="P415">
        <v>93.36</v>
      </c>
      <c r="Q415">
        <v>108.21</v>
      </c>
      <c r="R415">
        <v>-14.85</v>
      </c>
    </row>
    <row r="416" spans="1:18" x14ac:dyDescent="0.25">
      <c r="A416">
        <v>303</v>
      </c>
      <c r="B416" t="s">
        <v>176</v>
      </c>
      <c r="C416" t="s">
        <v>535</v>
      </c>
      <c r="E416">
        <v>10</v>
      </c>
      <c r="F416">
        <v>23</v>
      </c>
      <c r="G416">
        <v>65.2</v>
      </c>
      <c r="H416">
        <v>69.099999999999994</v>
      </c>
      <c r="I416">
        <v>-3.82</v>
      </c>
      <c r="K416">
        <v>-3.17</v>
      </c>
      <c r="M416">
        <v>-9.86</v>
      </c>
      <c r="N416">
        <v>-1.24</v>
      </c>
      <c r="O416">
        <v>-11.1</v>
      </c>
      <c r="P416">
        <v>96.73</v>
      </c>
      <c r="Q416">
        <v>112.95</v>
      </c>
      <c r="R416">
        <v>-16.22</v>
      </c>
    </row>
    <row r="417" spans="1:18" x14ac:dyDescent="0.25">
      <c r="A417">
        <v>304</v>
      </c>
      <c r="B417" t="s">
        <v>275</v>
      </c>
      <c r="C417" t="s">
        <v>538</v>
      </c>
      <c r="E417">
        <v>10</v>
      </c>
      <c r="F417">
        <v>20</v>
      </c>
      <c r="G417">
        <v>73.599999999999994</v>
      </c>
      <c r="H417">
        <v>78.3</v>
      </c>
      <c r="I417">
        <v>-4.67</v>
      </c>
      <c r="K417">
        <v>-4.9000000000000004</v>
      </c>
      <c r="M417">
        <v>-1.56</v>
      </c>
      <c r="N417">
        <v>-9.58</v>
      </c>
      <c r="O417">
        <v>-11.14</v>
      </c>
      <c r="P417">
        <v>99.25</v>
      </c>
      <c r="Q417">
        <v>114.06</v>
      </c>
      <c r="R417">
        <v>-14.81</v>
      </c>
    </row>
    <row r="418" spans="1:18" x14ac:dyDescent="0.25">
      <c r="A418">
        <v>305</v>
      </c>
      <c r="B418" t="s">
        <v>335</v>
      </c>
      <c r="C418" t="s">
        <v>543</v>
      </c>
      <c r="E418">
        <v>19</v>
      </c>
      <c r="F418">
        <v>13</v>
      </c>
      <c r="G418">
        <v>70</v>
      </c>
      <c r="H418">
        <v>69</v>
      </c>
      <c r="I418">
        <v>1</v>
      </c>
      <c r="K418">
        <v>-9.8800000000000008</v>
      </c>
      <c r="M418">
        <v>-8.16</v>
      </c>
      <c r="N418">
        <v>-3.09</v>
      </c>
      <c r="O418">
        <v>-11.25</v>
      </c>
      <c r="P418">
        <v>93.77</v>
      </c>
      <c r="Q418">
        <v>108.53</v>
      </c>
      <c r="R418">
        <v>-14.76</v>
      </c>
    </row>
    <row r="419" spans="1:18" x14ac:dyDescent="0.25">
      <c r="A419">
        <v>306</v>
      </c>
      <c r="B419" t="s">
        <v>329</v>
      </c>
      <c r="C419" t="s">
        <v>539</v>
      </c>
      <c r="E419">
        <v>13</v>
      </c>
      <c r="F419">
        <v>19</v>
      </c>
      <c r="G419">
        <v>72.400000000000006</v>
      </c>
      <c r="H419">
        <v>76</v>
      </c>
      <c r="I419">
        <v>-3.56</v>
      </c>
      <c r="K419">
        <v>-7.74</v>
      </c>
      <c r="M419">
        <v>-1.47</v>
      </c>
      <c r="N419">
        <v>-9.84</v>
      </c>
      <c r="O419">
        <v>-11.3</v>
      </c>
      <c r="P419">
        <v>98.81</v>
      </c>
      <c r="Q419">
        <v>114.51</v>
      </c>
      <c r="R419">
        <v>-15.71</v>
      </c>
    </row>
    <row r="420" spans="1:18" x14ac:dyDescent="0.25">
      <c r="A420">
        <v>307</v>
      </c>
      <c r="B420" t="s">
        <v>406</v>
      </c>
      <c r="C420" t="s">
        <v>523</v>
      </c>
      <c r="E420">
        <v>10</v>
      </c>
      <c r="F420">
        <v>21</v>
      </c>
      <c r="G420">
        <v>71.5</v>
      </c>
      <c r="H420">
        <v>76.7</v>
      </c>
      <c r="I420">
        <v>-5.23</v>
      </c>
      <c r="K420">
        <v>-4.37</v>
      </c>
      <c r="M420">
        <v>-5.17</v>
      </c>
      <c r="N420">
        <v>-6.13</v>
      </c>
      <c r="O420">
        <v>-11.3</v>
      </c>
      <c r="P420">
        <v>95.07</v>
      </c>
      <c r="Q420">
        <v>109.94</v>
      </c>
      <c r="R420">
        <v>-14.87</v>
      </c>
    </row>
    <row r="421" spans="1:18" x14ac:dyDescent="0.25">
      <c r="A421">
        <v>308</v>
      </c>
      <c r="B421" t="s">
        <v>181</v>
      </c>
      <c r="C421" t="s">
        <v>540</v>
      </c>
      <c r="E421">
        <v>14</v>
      </c>
      <c r="F421">
        <v>19</v>
      </c>
      <c r="G421">
        <v>72.2</v>
      </c>
      <c r="H421">
        <v>75.7</v>
      </c>
      <c r="I421">
        <v>-3.48</v>
      </c>
      <c r="K421">
        <v>-4.8</v>
      </c>
      <c r="M421">
        <v>-2.19</v>
      </c>
      <c r="N421">
        <v>-9.18</v>
      </c>
      <c r="O421">
        <v>-11.37</v>
      </c>
      <c r="P421">
        <v>96.6</v>
      </c>
      <c r="Q421">
        <v>111.3</v>
      </c>
      <c r="R421">
        <v>-14.69</v>
      </c>
    </row>
    <row r="422" spans="1:18" x14ac:dyDescent="0.25">
      <c r="A422">
        <v>309</v>
      </c>
      <c r="B422" t="s">
        <v>219</v>
      </c>
      <c r="C422" t="s">
        <v>528</v>
      </c>
      <c r="E422">
        <v>11</v>
      </c>
      <c r="F422">
        <v>21</v>
      </c>
      <c r="G422">
        <v>70.8</v>
      </c>
      <c r="H422">
        <v>76.400000000000006</v>
      </c>
      <c r="I422">
        <v>-5.59</v>
      </c>
      <c r="K422">
        <v>-3.55</v>
      </c>
      <c r="M422">
        <v>-4.8</v>
      </c>
      <c r="N422">
        <v>-6.71</v>
      </c>
      <c r="O422">
        <v>-11.51</v>
      </c>
      <c r="P422">
        <v>96.58</v>
      </c>
      <c r="Q422">
        <v>111.97</v>
      </c>
      <c r="R422">
        <v>-15.39</v>
      </c>
    </row>
    <row r="423" spans="1:18" x14ac:dyDescent="0.25">
      <c r="A423">
        <v>310</v>
      </c>
      <c r="B423" t="s">
        <v>336</v>
      </c>
      <c r="C423" t="s">
        <v>543</v>
      </c>
      <c r="E423">
        <v>18</v>
      </c>
      <c r="F423">
        <v>16</v>
      </c>
      <c r="G423">
        <v>71.400000000000006</v>
      </c>
      <c r="H423">
        <v>66.599999999999994</v>
      </c>
      <c r="I423">
        <v>4.79</v>
      </c>
      <c r="K423">
        <v>-11.23</v>
      </c>
      <c r="M423">
        <v>-9.23</v>
      </c>
      <c r="N423">
        <v>-2.29</v>
      </c>
      <c r="O423">
        <v>-11.52</v>
      </c>
      <c r="P423">
        <v>94.9</v>
      </c>
      <c r="Q423">
        <v>110.11</v>
      </c>
      <c r="R423">
        <v>-15.21</v>
      </c>
    </row>
    <row r="424" spans="1:18" x14ac:dyDescent="0.25">
      <c r="A424">
        <v>311</v>
      </c>
      <c r="B424" t="s">
        <v>425</v>
      </c>
      <c r="C424" t="s">
        <v>523</v>
      </c>
      <c r="E424">
        <v>9</v>
      </c>
      <c r="F424">
        <v>21</v>
      </c>
      <c r="G424">
        <v>72.7</v>
      </c>
      <c r="H424">
        <v>77.7</v>
      </c>
      <c r="I424">
        <v>-5</v>
      </c>
      <c r="K424">
        <v>-3.13</v>
      </c>
      <c r="M424">
        <v>-4.55</v>
      </c>
      <c r="N424">
        <v>-7.05</v>
      </c>
      <c r="O424">
        <v>-11.6</v>
      </c>
      <c r="P424">
        <v>96.42</v>
      </c>
      <c r="Q424">
        <v>110.71</v>
      </c>
      <c r="R424">
        <v>-14.29</v>
      </c>
    </row>
    <row r="425" spans="1:18" x14ac:dyDescent="0.25">
      <c r="A425">
        <v>312</v>
      </c>
      <c r="B425" t="s">
        <v>215</v>
      </c>
      <c r="C425" t="s">
        <v>523</v>
      </c>
      <c r="E425">
        <v>14</v>
      </c>
      <c r="F425">
        <v>18</v>
      </c>
      <c r="G425">
        <v>71.8</v>
      </c>
      <c r="H425">
        <v>76.8</v>
      </c>
      <c r="I425">
        <v>-4.9400000000000004</v>
      </c>
      <c r="K425">
        <v>-5</v>
      </c>
      <c r="M425">
        <v>-4.7</v>
      </c>
      <c r="N425">
        <v>-7.11</v>
      </c>
      <c r="O425">
        <v>-11.8</v>
      </c>
      <c r="P425">
        <v>97.62</v>
      </c>
      <c r="Q425">
        <v>113.14</v>
      </c>
      <c r="R425">
        <v>-15.52</v>
      </c>
    </row>
    <row r="426" spans="1:18" x14ac:dyDescent="0.25">
      <c r="A426">
        <v>313</v>
      </c>
      <c r="B426" t="s">
        <v>80</v>
      </c>
      <c r="C426" t="s">
        <v>527</v>
      </c>
      <c r="E426">
        <v>8</v>
      </c>
      <c r="F426">
        <v>22</v>
      </c>
      <c r="G426">
        <v>69.5</v>
      </c>
      <c r="H426">
        <v>77.3</v>
      </c>
      <c r="I426">
        <v>-7.77</v>
      </c>
      <c r="K426">
        <v>-2.95</v>
      </c>
      <c r="M426">
        <v>-5.18</v>
      </c>
      <c r="N426">
        <v>-6.63</v>
      </c>
      <c r="O426">
        <v>-11.82</v>
      </c>
      <c r="P426">
        <v>97.67</v>
      </c>
      <c r="Q426">
        <v>113.81</v>
      </c>
      <c r="R426">
        <v>-16.149999999999999</v>
      </c>
    </row>
    <row r="427" spans="1:18" x14ac:dyDescent="0.25">
      <c r="A427">
        <v>314</v>
      </c>
      <c r="B427" t="s">
        <v>330</v>
      </c>
      <c r="C427" t="s">
        <v>540</v>
      </c>
      <c r="E427">
        <v>14</v>
      </c>
      <c r="F427">
        <v>17</v>
      </c>
      <c r="G427">
        <v>72.900000000000006</v>
      </c>
      <c r="H427">
        <v>74.3</v>
      </c>
      <c r="I427">
        <v>-1.35</v>
      </c>
      <c r="K427">
        <v>-6.97</v>
      </c>
      <c r="M427">
        <v>-4.63</v>
      </c>
      <c r="N427">
        <v>-7.23</v>
      </c>
      <c r="O427">
        <v>-11.86</v>
      </c>
      <c r="P427">
        <v>95.75</v>
      </c>
      <c r="Q427">
        <v>111.57</v>
      </c>
      <c r="R427">
        <v>-15.83</v>
      </c>
    </row>
    <row r="428" spans="1:18" x14ac:dyDescent="0.25">
      <c r="A428">
        <v>315</v>
      </c>
      <c r="B428" t="s">
        <v>156</v>
      </c>
      <c r="C428" t="s">
        <v>543</v>
      </c>
      <c r="E428">
        <v>14</v>
      </c>
      <c r="F428">
        <v>17</v>
      </c>
      <c r="G428">
        <v>73.900000000000006</v>
      </c>
      <c r="H428">
        <v>72.400000000000006</v>
      </c>
      <c r="I428">
        <v>1.45</v>
      </c>
      <c r="K428">
        <v>-9.7200000000000006</v>
      </c>
      <c r="M428">
        <v>-4.96</v>
      </c>
      <c r="N428">
        <v>-7</v>
      </c>
      <c r="O428">
        <v>-11.96</v>
      </c>
      <c r="P428">
        <v>90.89</v>
      </c>
      <c r="Q428">
        <v>106.42</v>
      </c>
      <c r="R428">
        <v>-15.53</v>
      </c>
    </row>
    <row r="429" spans="1:18" x14ac:dyDescent="0.25">
      <c r="A429">
        <v>316</v>
      </c>
      <c r="B429" t="s">
        <v>387</v>
      </c>
      <c r="C429" t="s">
        <v>539</v>
      </c>
      <c r="E429">
        <v>10</v>
      </c>
      <c r="F429">
        <v>22</v>
      </c>
      <c r="G429">
        <v>62.9</v>
      </c>
      <c r="H429">
        <v>68.599999999999994</v>
      </c>
      <c r="I429">
        <v>-5.75</v>
      </c>
      <c r="K429">
        <v>-6.38</v>
      </c>
      <c r="M429">
        <v>-11.81</v>
      </c>
      <c r="N429">
        <v>-0.33</v>
      </c>
      <c r="O429">
        <v>-12.13</v>
      </c>
      <c r="P429">
        <v>91.89</v>
      </c>
      <c r="Q429">
        <v>108.75</v>
      </c>
      <c r="R429">
        <v>-16.86</v>
      </c>
    </row>
    <row r="430" spans="1:18" x14ac:dyDescent="0.25">
      <c r="A430">
        <v>317</v>
      </c>
      <c r="B430" t="s">
        <v>252</v>
      </c>
      <c r="C430" t="s">
        <v>543</v>
      </c>
      <c r="E430">
        <v>17</v>
      </c>
      <c r="F430">
        <v>17</v>
      </c>
      <c r="G430">
        <v>78.900000000000006</v>
      </c>
      <c r="H430">
        <v>78.3</v>
      </c>
      <c r="I430">
        <v>0.68</v>
      </c>
      <c r="K430">
        <v>-9.51</v>
      </c>
      <c r="M430">
        <v>-0.33</v>
      </c>
      <c r="N430">
        <v>-11.95</v>
      </c>
      <c r="O430">
        <v>-12.28</v>
      </c>
      <c r="P430">
        <v>98.77</v>
      </c>
      <c r="Q430">
        <v>114.28</v>
      </c>
      <c r="R430">
        <v>-15.51</v>
      </c>
    </row>
    <row r="431" spans="1:18" x14ac:dyDescent="0.25">
      <c r="A431">
        <v>318</v>
      </c>
      <c r="B431" t="s">
        <v>292</v>
      </c>
      <c r="C431" t="s">
        <v>539</v>
      </c>
      <c r="E431">
        <v>11</v>
      </c>
      <c r="F431">
        <v>21</v>
      </c>
      <c r="G431">
        <v>57.3</v>
      </c>
      <c r="H431">
        <v>62.8</v>
      </c>
      <c r="I431">
        <v>-5.56</v>
      </c>
      <c r="K431">
        <v>-7.3</v>
      </c>
      <c r="M431">
        <v>-17.559999999999999</v>
      </c>
      <c r="N431">
        <v>4.7</v>
      </c>
      <c r="O431">
        <v>-12.86</v>
      </c>
      <c r="P431">
        <v>86.75</v>
      </c>
      <c r="Q431">
        <v>105.2</v>
      </c>
      <c r="R431">
        <v>-18.45</v>
      </c>
    </row>
    <row r="432" spans="1:18" x14ac:dyDescent="0.25">
      <c r="A432">
        <v>319</v>
      </c>
      <c r="B432" t="s">
        <v>455</v>
      </c>
      <c r="C432" t="s">
        <v>542</v>
      </c>
      <c r="E432">
        <v>13</v>
      </c>
      <c r="F432">
        <v>17</v>
      </c>
      <c r="G432">
        <v>65.8</v>
      </c>
      <c r="H432">
        <v>68.099999999999994</v>
      </c>
      <c r="I432">
        <v>-2.33</v>
      </c>
      <c r="K432">
        <v>-7.59</v>
      </c>
      <c r="M432">
        <v>-13.38</v>
      </c>
      <c r="N432">
        <v>0.43</v>
      </c>
      <c r="O432">
        <v>-12.95</v>
      </c>
      <c r="P432">
        <v>90.05</v>
      </c>
      <c r="Q432">
        <v>108.11</v>
      </c>
      <c r="R432">
        <v>-18.059999999999999</v>
      </c>
    </row>
    <row r="433" spans="1:18" x14ac:dyDescent="0.25">
      <c r="A433">
        <v>320</v>
      </c>
      <c r="B433" t="s">
        <v>253</v>
      </c>
      <c r="C433" t="s">
        <v>537</v>
      </c>
      <c r="E433">
        <v>11</v>
      </c>
      <c r="F433">
        <v>19</v>
      </c>
      <c r="G433">
        <v>73.3</v>
      </c>
      <c r="H433">
        <v>79</v>
      </c>
      <c r="I433">
        <v>-5.7</v>
      </c>
      <c r="K433">
        <v>-4.79</v>
      </c>
      <c r="M433">
        <v>-3.47</v>
      </c>
      <c r="N433">
        <v>-9.68</v>
      </c>
      <c r="O433">
        <v>-13.15</v>
      </c>
      <c r="P433">
        <v>100.46</v>
      </c>
      <c r="Q433">
        <v>118.45</v>
      </c>
      <c r="R433">
        <v>-17.989999999999998</v>
      </c>
    </row>
    <row r="434" spans="1:18" x14ac:dyDescent="0.25">
      <c r="M434" t="s">
        <v>70</v>
      </c>
      <c r="P434" t="s">
        <v>503</v>
      </c>
    </row>
    <row r="435" spans="1:18" x14ac:dyDescent="0.25">
      <c r="A435" t="s">
        <v>55</v>
      </c>
      <c r="B435" t="s">
        <v>113</v>
      </c>
      <c r="C435" t="s">
        <v>504</v>
      </c>
      <c r="E435" t="s">
        <v>1</v>
      </c>
      <c r="F435" t="s">
        <v>0</v>
      </c>
      <c r="G435" t="s">
        <v>505</v>
      </c>
      <c r="H435" t="s">
        <v>506</v>
      </c>
      <c r="I435" t="s">
        <v>507</v>
      </c>
      <c r="K435" t="s">
        <v>115</v>
      </c>
      <c r="M435" t="s">
        <v>508</v>
      </c>
      <c r="N435" t="s">
        <v>509</v>
      </c>
      <c r="O435" t="s">
        <v>70</v>
      </c>
      <c r="P435" t="s">
        <v>66</v>
      </c>
      <c r="Q435" t="s">
        <v>510</v>
      </c>
      <c r="R435" t="s">
        <v>511</v>
      </c>
    </row>
    <row r="436" spans="1:18" x14ac:dyDescent="0.25">
      <c r="A436">
        <v>321</v>
      </c>
      <c r="B436" t="s">
        <v>223</v>
      </c>
      <c r="C436" t="s">
        <v>543</v>
      </c>
      <c r="E436">
        <v>12</v>
      </c>
      <c r="F436">
        <v>19</v>
      </c>
      <c r="G436">
        <v>62.2</v>
      </c>
      <c r="H436">
        <v>66.400000000000006</v>
      </c>
      <c r="I436">
        <v>-4.1900000000000004</v>
      </c>
      <c r="K436">
        <v>-8.07</v>
      </c>
      <c r="M436">
        <v>-14.95</v>
      </c>
      <c r="N436">
        <v>1.39</v>
      </c>
      <c r="O436">
        <v>-13.56</v>
      </c>
      <c r="P436">
        <v>86.61</v>
      </c>
      <c r="Q436">
        <v>105.08</v>
      </c>
      <c r="R436">
        <v>-18.47</v>
      </c>
    </row>
    <row r="437" spans="1:18" x14ac:dyDescent="0.25">
      <c r="A437">
        <v>322</v>
      </c>
      <c r="B437" t="s">
        <v>157</v>
      </c>
      <c r="C437" t="s">
        <v>531</v>
      </c>
      <c r="E437">
        <v>10</v>
      </c>
      <c r="F437">
        <v>23</v>
      </c>
      <c r="G437">
        <v>65.2</v>
      </c>
      <c r="H437">
        <v>72</v>
      </c>
      <c r="I437">
        <v>-6.79</v>
      </c>
      <c r="K437">
        <v>-4.66</v>
      </c>
      <c r="M437">
        <v>-9.94</v>
      </c>
      <c r="N437">
        <v>-3.95</v>
      </c>
      <c r="O437">
        <v>-13.89</v>
      </c>
      <c r="P437">
        <v>93.27</v>
      </c>
      <c r="Q437">
        <v>113.43</v>
      </c>
      <c r="R437">
        <v>-20.16</v>
      </c>
    </row>
    <row r="438" spans="1:18" x14ac:dyDescent="0.25">
      <c r="A438">
        <v>323</v>
      </c>
      <c r="B438" t="s">
        <v>169</v>
      </c>
      <c r="C438" t="s">
        <v>535</v>
      </c>
      <c r="E438">
        <v>6</v>
      </c>
      <c r="F438">
        <v>23</v>
      </c>
      <c r="G438">
        <v>66.599999999999994</v>
      </c>
      <c r="H438">
        <v>75.3</v>
      </c>
      <c r="I438">
        <v>-8.7200000000000006</v>
      </c>
      <c r="K438">
        <v>-3.52</v>
      </c>
      <c r="M438">
        <v>-6.64</v>
      </c>
      <c r="N438">
        <v>-7.29</v>
      </c>
      <c r="O438">
        <v>-13.93</v>
      </c>
      <c r="P438">
        <v>94.42</v>
      </c>
      <c r="Q438">
        <v>113.8</v>
      </c>
      <c r="R438">
        <v>-19.38</v>
      </c>
    </row>
    <row r="439" spans="1:18" x14ac:dyDescent="0.25">
      <c r="A439">
        <v>324</v>
      </c>
      <c r="B439" t="s">
        <v>182</v>
      </c>
      <c r="C439" t="s">
        <v>542</v>
      </c>
      <c r="E439">
        <v>11</v>
      </c>
      <c r="F439">
        <v>20</v>
      </c>
      <c r="G439">
        <v>71.099999999999994</v>
      </c>
      <c r="H439">
        <v>76.400000000000006</v>
      </c>
      <c r="I439">
        <v>-5.23</v>
      </c>
      <c r="K439">
        <v>-6.67</v>
      </c>
      <c r="M439">
        <v>-4.6100000000000003</v>
      </c>
      <c r="N439">
        <v>-9.3699999999999992</v>
      </c>
      <c r="O439">
        <v>-13.98</v>
      </c>
      <c r="P439">
        <v>94.05</v>
      </c>
      <c r="Q439">
        <v>113.3</v>
      </c>
      <c r="R439">
        <v>-19.25</v>
      </c>
    </row>
    <row r="440" spans="1:18" x14ac:dyDescent="0.25">
      <c r="A440">
        <v>325</v>
      </c>
      <c r="B440" t="s">
        <v>301</v>
      </c>
      <c r="C440" t="s">
        <v>540</v>
      </c>
      <c r="E440">
        <v>9</v>
      </c>
      <c r="F440">
        <v>22</v>
      </c>
      <c r="G440">
        <v>69.3</v>
      </c>
      <c r="H440">
        <v>74.3</v>
      </c>
      <c r="I440">
        <v>-4.97</v>
      </c>
      <c r="K440">
        <v>-6.14</v>
      </c>
      <c r="M440">
        <v>-7.39</v>
      </c>
      <c r="N440">
        <v>-7.02</v>
      </c>
      <c r="O440">
        <v>-14.4</v>
      </c>
      <c r="P440">
        <v>95.81</v>
      </c>
      <c r="Q440">
        <v>115.81</v>
      </c>
      <c r="R440">
        <v>-20</v>
      </c>
    </row>
    <row r="441" spans="1:18" x14ac:dyDescent="0.25">
      <c r="A441">
        <v>326</v>
      </c>
      <c r="B441" t="s">
        <v>147</v>
      </c>
      <c r="C441" t="s">
        <v>541</v>
      </c>
      <c r="E441">
        <v>13</v>
      </c>
      <c r="F441">
        <v>19</v>
      </c>
      <c r="G441">
        <v>65.900000000000006</v>
      </c>
      <c r="H441">
        <v>70.900000000000006</v>
      </c>
      <c r="I441">
        <v>-5.03</v>
      </c>
      <c r="K441">
        <v>-8.19</v>
      </c>
      <c r="M441">
        <v>-9.2899999999999991</v>
      </c>
      <c r="N441">
        <v>-5.16</v>
      </c>
      <c r="O441">
        <v>-14.45</v>
      </c>
      <c r="P441">
        <v>91.28</v>
      </c>
      <c r="Q441">
        <v>110.75</v>
      </c>
      <c r="R441">
        <v>-19.47</v>
      </c>
    </row>
    <row r="442" spans="1:18" x14ac:dyDescent="0.25">
      <c r="A442">
        <v>327</v>
      </c>
      <c r="B442" t="s">
        <v>409</v>
      </c>
      <c r="C442" t="s">
        <v>523</v>
      </c>
      <c r="E442">
        <v>10</v>
      </c>
      <c r="F442">
        <v>21</v>
      </c>
      <c r="G442">
        <v>73.099999999999994</v>
      </c>
      <c r="H442">
        <v>81.3</v>
      </c>
      <c r="I442">
        <v>-8.23</v>
      </c>
      <c r="K442">
        <v>-5.04</v>
      </c>
      <c r="M442">
        <v>-3.52</v>
      </c>
      <c r="N442">
        <v>-10.93</v>
      </c>
      <c r="O442">
        <v>-14.45</v>
      </c>
      <c r="P442">
        <v>94.13</v>
      </c>
      <c r="Q442">
        <v>113.29</v>
      </c>
      <c r="R442">
        <v>-19.16</v>
      </c>
    </row>
    <row r="443" spans="1:18" x14ac:dyDescent="0.25">
      <c r="A443">
        <v>328</v>
      </c>
      <c r="B443" t="s">
        <v>319</v>
      </c>
      <c r="C443" t="s">
        <v>542</v>
      </c>
      <c r="E443">
        <v>9</v>
      </c>
      <c r="F443">
        <v>22</v>
      </c>
      <c r="G443">
        <v>67.5</v>
      </c>
      <c r="H443">
        <v>73.7</v>
      </c>
      <c r="I443">
        <v>-6.26</v>
      </c>
      <c r="K443">
        <v>-6</v>
      </c>
      <c r="M443">
        <v>-9.48</v>
      </c>
      <c r="N443">
        <v>-5.07</v>
      </c>
      <c r="O443">
        <v>-14.55</v>
      </c>
      <c r="P443">
        <v>91.63</v>
      </c>
      <c r="Q443">
        <v>111.14</v>
      </c>
      <c r="R443">
        <v>-19.510000000000002</v>
      </c>
    </row>
    <row r="444" spans="1:18" x14ac:dyDescent="0.25">
      <c r="A444">
        <v>329</v>
      </c>
      <c r="B444" t="s">
        <v>265</v>
      </c>
      <c r="C444" t="s">
        <v>541</v>
      </c>
      <c r="E444">
        <v>13</v>
      </c>
      <c r="F444">
        <v>19</v>
      </c>
      <c r="G444">
        <v>61.7</v>
      </c>
      <c r="H444">
        <v>65.8</v>
      </c>
      <c r="I444">
        <v>-4.16</v>
      </c>
      <c r="K444">
        <v>-9.34</v>
      </c>
      <c r="M444">
        <v>-15.06</v>
      </c>
      <c r="N444">
        <v>0.46</v>
      </c>
      <c r="O444">
        <v>-14.6</v>
      </c>
      <c r="P444">
        <v>86.54</v>
      </c>
      <c r="Q444">
        <v>105.8</v>
      </c>
      <c r="R444">
        <v>-19.260000000000002</v>
      </c>
    </row>
    <row r="445" spans="1:18" x14ac:dyDescent="0.25">
      <c r="A445">
        <v>330</v>
      </c>
      <c r="B445" t="s">
        <v>426</v>
      </c>
      <c r="C445" t="s">
        <v>523</v>
      </c>
      <c r="E445">
        <v>8</v>
      </c>
      <c r="F445">
        <v>23</v>
      </c>
      <c r="G445">
        <v>67.900000000000006</v>
      </c>
      <c r="H445">
        <v>75.8</v>
      </c>
      <c r="I445">
        <v>-7.94</v>
      </c>
      <c r="K445">
        <v>-2.97</v>
      </c>
      <c r="M445">
        <v>-11.86</v>
      </c>
      <c r="N445">
        <v>-2.87</v>
      </c>
      <c r="O445">
        <v>-14.73</v>
      </c>
      <c r="P445">
        <v>86.86</v>
      </c>
      <c r="Q445">
        <v>105.94</v>
      </c>
      <c r="R445">
        <v>-19.079999999999998</v>
      </c>
    </row>
    <row r="446" spans="1:18" x14ac:dyDescent="0.25">
      <c r="A446">
        <v>331</v>
      </c>
      <c r="B446" t="s">
        <v>420</v>
      </c>
      <c r="C446" t="s">
        <v>526</v>
      </c>
      <c r="E446">
        <v>7</v>
      </c>
      <c r="F446">
        <v>24</v>
      </c>
      <c r="G446">
        <v>69.400000000000006</v>
      </c>
      <c r="H446">
        <v>78.400000000000006</v>
      </c>
      <c r="I446">
        <v>-8.9700000000000006</v>
      </c>
      <c r="K446">
        <v>-3.44</v>
      </c>
      <c r="M446">
        <v>-5.27</v>
      </c>
      <c r="N446">
        <v>-9.7200000000000006</v>
      </c>
      <c r="O446">
        <v>-14.99</v>
      </c>
      <c r="P446">
        <v>94.61</v>
      </c>
      <c r="Q446">
        <v>113.74</v>
      </c>
      <c r="R446">
        <v>-19.12</v>
      </c>
    </row>
    <row r="447" spans="1:18" x14ac:dyDescent="0.25">
      <c r="A447">
        <v>332</v>
      </c>
      <c r="B447" t="s">
        <v>291</v>
      </c>
      <c r="C447" t="s">
        <v>531</v>
      </c>
      <c r="E447">
        <v>5</v>
      </c>
      <c r="F447">
        <v>27</v>
      </c>
      <c r="G447">
        <v>62.1</v>
      </c>
      <c r="H447">
        <v>71</v>
      </c>
      <c r="I447">
        <v>-8.84</v>
      </c>
      <c r="K447">
        <v>-4.18</v>
      </c>
      <c r="M447">
        <v>-11.68</v>
      </c>
      <c r="N447">
        <v>-3.4</v>
      </c>
      <c r="O447">
        <v>-15.09</v>
      </c>
      <c r="P447">
        <v>90.57</v>
      </c>
      <c r="Q447">
        <v>112.85</v>
      </c>
      <c r="R447">
        <v>-22.29</v>
      </c>
    </row>
    <row r="448" spans="1:18" x14ac:dyDescent="0.25">
      <c r="A448">
        <v>333</v>
      </c>
      <c r="B448" t="s">
        <v>165</v>
      </c>
      <c r="C448" t="s">
        <v>542</v>
      </c>
      <c r="E448">
        <v>10</v>
      </c>
      <c r="F448">
        <v>20</v>
      </c>
      <c r="G448">
        <v>69.599999999999994</v>
      </c>
      <c r="H448">
        <v>77.099999999999994</v>
      </c>
      <c r="I448">
        <v>-7.53</v>
      </c>
      <c r="K448">
        <v>-7.62</v>
      </c>
      <c r="M448">
        <v>-6.02</v>
      </c>
      <c r="N448">
        <v>-9.1300000000000008</v>
      </c>
      <c r="O448">
        <v>-15.15</v>
      </c>
      <c r="P448">
        <v>95.81</v>
      </c>
      <c r="Q448">
        <v>116.06</v>
      </c>
      <c r="R448">
        <v>-20.25</v>
      </c>
    </row>
    <row r="449" spans="1:18" x14ac:dyDescent="0.25">
      <c r="A449">
        <v>334</v>
      </c>
      <c r="B449" t="s">
        <v>401</v>
      </c>
      <c r="C449" t="s">
        <v>536</v>
      </c>
      <c r="E449">
        <v>6</v>
      </c>
      <c r="F449">
        <v>26</v>
      </c>
      <c r="G449">
        <v>67.8</v>
      </c>
      <c r="H449">
        <v>74.8</v>
      </c>
      <c r="I449">
        <v>-7.06</v>
      </c>
      <c r="K449">
        <v>-4.26</v>
      </c>
      <c r="M449">
        <v>-8.92</v>
      </c>
      <c r="N449">
        <v>-6.38</v>
      </c>
      <c r="O449">
        <v>-15.29</v>
      </c>
      <c r="P449">
        <v>90.21</v>
      </c>
      <c r="Q449">
        <v>111.12</v>
      </c>
      <c r="R449">
        <v>-20.91</v>
      </c>
    </row>
    <row r="450" spans="1:18" x14ac:dyDescent="0.25">
      <c r="A450">
        <v>335</v>
      </c>
      <c r="B450" t="s">
        <v>138</v>
      </c>
      <c r="C450" t="s">
        <v>541</v>
      </c>
      <c r="E450">
        <v>12</v>
      </c>
      <c r="F450">
        <v>19</v>
      </c>
      <c r="G450">
        <v>67.3</v>
      </c>
      <c r="H450">
        <v>72.099999999999994</v>
      </c>
      <c r="I450">
        <v>-4.8099999999999996</v>
      </c>
      <c r="K450">
        <v>-7.85</v>
      </c>
      <c r="M450">
        <v>-9.49</v>
      </c>
      <c r="N450">
        <v>-6.11</v>
      </c>
      <c r="O450">
        <v>-15.6</v>
      </c>
      <c r="P450">
        <v>90.51</v>
      </c>
      <c r="Q450">
        <v>111.56</v>
      </c>
      <c r="R450">
        <v>-21.05</v>
      </c>
    </row>
    <row r="451" spans="1:18" x14ac:dyDescent="0.25">
      <c r="A451">
        <v>336</v>
      </c>
      <c r="B451" t="s">
        <v>318</v>
      </c>
      <c r="C451" t="s">
        <v>543</v>
      </c>
      <c r="E451">
        <v>9</v>
      </c>
      <c r="F451">
        <v>21</v>
      </c>
      <c r="G451">
        <v>72</v>
      </c>
      <c r="H451">
        <v>76.8</v>
      </c>
      <c r="I451">
        <v>-4.83</v>
      </c>
      <c r="K451">
        <v>-10.67</v>
      </c>
      <c r="M451">
        <v>-5.27</v>
      </c>
      <c r="N451">
        <v>-10.76</v>
      </c>
      <c r="O451">
        <v>-16.03</v>
      </c>
      <c r="P451">
        <v>89.01</v>
      </c>
      <c r="Q451">
        <v>110.02</v>
      </c>
      <c r="R451">
        <v>-21</v>
      </c>
    </row>
    <row r="452" spans="1:18" x14ac:dyDescent="0.25">
      <c r="A452">
        <v>337</v>
      </c>
      <c r="B452" t="s">
        <v>271</v>
      </c>
      <c r="C452" t="s">
        <v>526</v>
      </c>
      <c r="E452">
        <v>6</v>
      </c>
      <c r="F452">
        <v>26</v>
      </c>
      <c r="G452">
        <v>63.4</v>
      </c>
      <c r="H452">
        <v>76.7</v>
      </c>
      <c r="I452">
        <v>-13.28</v>
      </c>
      <c r="K452">
        <v>-1.01</v>
      </c>
      <c r="M452">
        <v>-10.54</v>
      </c>
      <c r="N452">
        <v>-5.61</v>
      </c>
      <c r="O452">
        <v>-16.14</v>
      </c>
      <c r="P452">
        <v>88.28</v>
      </c>
      <c r="Q452">
        <v>109.65</v>
      </c>
      <c r="R452">
        <v>-21.37</v>
      </c>
    </row>
    <row r="453" spans="1:18" x14ac:dyDescent="0.25">
      <c r="A453">
        <v>338</v>
      </c>
      <c r="B453" t="s">
        <v>393</v>
      </c>
      <c r="C453" t="s">
        <v>517</v>
      </c>
      <c r="E453">
        <v>4</v>
      </c>
      <c r="F453">
        <v>27</v>
      </c>
      <c r="G453">
        <v>65.900000000000006</v>
      </c>
      <c r="H453">
        <v>81.7</v>
      </c>
      <c r="I453">
        <v>-15.87</v>
      </c>
      <c r="K453">
        <v>0.62</v>
      </c>
      <c r="M453">
        <v>-6.71</v>
      </c>
      <c r="N453">
        <v>-9.64</v>
      </c>
      <c r="O453">
        <v>-16.350000000000001</v>
      </c>
      <c r="P453">
        <v>91.43</v>
      </c>
      <c r="Q453">
        <v>113.43</v>
      </c>
      <c r="R453">
        <v>-22</v>
      </c>
    </row>
    <row r="454" spans="1:18" x14ac:dyDescent="0.25">
      <c r="A454">
        <v>339</v>
      </c>
      <c r="B454" t="s">
        <v>414</v>
      </c>
      <c r="C454" t="s">
        <v>541</v>
      </c>
      <c r="E454">
        <v>7</v>
      </c>
      <c r="F454">
        <v>25</v>
      </c>
      <c r="G454">
        <v>64.900000000000006</v>
      </c>
      <c r="H454">
        <v>73.8</v>
      </c>
      <c r="I454">
        <v>-8.84</v>
      </c>
      <c r="K454">
        <v>-7.38</v>
      </c>
      <c r="M454">
        <v>-10.97</v>
      </c>
      <c r="N454">
        <v>-5.83</v>
      </c>
      <c r="O454">
        <v>-16.8</v>
      </c>
      <c r="P454">
        <v>90.43</v>
      </c>
      <c r="Q454">
        <v>113.36</v>
      </c>
      <c r="R454">
        <v>-22.93</v>
      </c>
    </row>
    <row r="455" spans="1:18" x14ac:dyDescent="0.25">
      <c r="A455">
        <v>340</v>
      </c>
      <c r="B455" t="s">
        <v>400</v>
      </c>
      <c r="C455" t="s">
        <v>543</v>
      </c>
      <c r="E455">
        <v>8</v>
      </c>
      <c r="F455">
        <v>26</v>
      </c>
      <c r="G455">
        <v>70.2</v>
      </c>
      <c r="H455">
        <v>76.3</v>
      </c>
      <c r="I455">
        <v>-6.03</v>
      </c>
      <c r="K455">
        <v>-8.2799999999999994</v>
      </c>
      <c r="M455">
        <v>-7.07</v>
      </c>
      <c r="N455">
        <v>-9.77</v>
      </c>
      <c r="O455">
        <v>-16.84</v>
      </c>
      <c r="P455">
        <v>94.26</v>
      </c>
      <c r="Q455">
        <v>117.05</v>
      </c>
      <c r="R455">
        <v>-22.79</v>
      </c>
    </row>
    <row r="456" spans="1:18" x14ac:dyDescent="0.25">
      <c r="M456" t="s">
        <v>70</v>
      </c>
      <c r="P456" t="s">
        <v>503</v>
      </c>
    </row>
    <row r="457" spans="1:18" x14ac:dyDescent="0.25">
      <c r="A457" t="s">
        <v>55</v>
      </c>
      <c r="B457" t="s">
        <v>113</v>
      </c>
      <c r="C457" t="s">
        <v>504</v>
      </c>
      <c r="E457" t="s">
        <v>1</v>
      </c>
      <c r="F457" t="s">
        <v>0</v>
      </c>
      <c r="G457" t="s">
        <v>505</v>
      </c>
      <c r="H457" t="s">
        <v>506</v>
      </c>
      <c r="I457" t="s">
        <v>507</v>
      </c>
      <c r="K457" t="s">
        <v>115</v>
      </c>
      <c r="M457" t="s">
        <v>508</v>
      </c>
      <c r="N457" t="s">
        <v>509</v>
      </c>
      <c r="O457" t="s">
        <v>70</v>
      </c>
      <c r="P457" t="s">
        <v>66</v>
      </c>
      <c r="Q457" t="s">
        <v>510</v>
      </c>
      <c r="R457" t="s">
        <v>511</v>
      </c>
    </row>
    <row r="458" spans="1:18" x14ac:dyDescent="0.25">
      <c r="A458">
        <v>341</v>
      </c>
      <c r="B458" t="s">
        <v>351</v>
      </c>
      <c r="C458" t="s">
        <v>540</v>
      </c>
      <c r="E458">
        <v>11</v>
      </c>
      <c r="F458">
        <v>20</v>
      </c>
      <c r="G458">
        <v>66.2</v>
      </c>
      <c r="H458">
        <v>73.5</v>
      </c>
      <c r="I458">
        <v>-7.39</v>
      </c>
      <c r="K458">
        <v>-6</v>
      </c>
      <c r="M458">
        <v>-11.03</v>
      </c>
      <c r="N458">
        <v>-6.05</v>
      </c>
      <c r="O458">
        <v>-17.07</v>
      </c>
      <c r="P458">
        <v>86.63</v>
      </c>
      <c r="Q458">
        <v>109.61</v>
      </c>
      <c r="R458">
        <v>-22.98</v>
      </c>
    </row>
    <row r="459" spans="1:18" x14ac:dyDescent="0.25">
      <c r="A459">
        <v>342</v>
      </c>
      <c r="B459" t="s">
        <v>326</v>
      </c>
      <c r="C459" t="s">
        <v>531</v>
      </c>
      <c r="E459">
        <v>5</v>
      </c>
      <c r="F459">
        <v>24</v>
      </c>
      <c r="G459">
        <v>60.1</v>
      </c>
      <c r="H459">
        <v>68.599999999999994</v>
      </c>
      <c r="I459">
        <v>-8.5500000000000007</v>
      </c>
      <c r="K459">
        <v>-6.01</v>
      </c>
      <c r="M459">
        <v>-17.45</v>
      </c>
      <c r="N459">
        <v>-1.18</v>
      </c>
      <c r="O459">
        <v>-18.64</v>
      </c>
      <c r="P459">
        <v>81.760000000000005</v>
      </c>
      <c r="Q459">
        <v>108.48</v>
      </c>
      <c r="R459">
        <v>-26.72</v>
      </c>
    </row>
    <row r="460" spans="1:18" x14ac:dyDescent="0.25">
      <c r="A460">
        <v>343</v>
      </c>
      <c r="B460" t="s">
        <v>254</v>
      </c>
      <c r="C460" t="s">
        <v>537</v>
      </c>
      <c r="E460">
        <v>5</v>
      </c>
      <c r="F460">
        <v>27</v>
      </c>
      <c r="G460">
        <v>67.900000000000006</v>
      </c>
      <c r="H460">
        <v>76.900000000000006</v>
      </c>
      <c r="I460">
        <v>-8.94</v>
      </c>
      <c r="K460">
        <v>-6.17</v>
      </c>
      <c r="M460">
        <v>-10.25</v>
      </c>
      <c r="N460">
        <v>-8.4700000000000006</v>
      </c>
      <c r="O460">
        <v>-18.72</v>
      </c>
      <c r="P460">
        <v>92.44</v>
      </c>
      <c r="Q460">
        <v>119.08</v>
      </c>
      <c r="R460">
        <v>-26.64</v>
      </c>
    </row>
    <row r="461" spans="1:18" x14ac:dyDescent="0.25">
      <c r="A461">
        <v>344</v>
      </c>
      <c r="B461" t="s">
        <v>199</v>
      </c>
      <c r="C461" t="s">
        <v>543</v>
      </c>
      <c r="E461">
        <v>8</v>
      </c>
      <c r="F461">
        <v>25</v>
      </c>
      <c r="G461">
        <v>64.2</v>
      </c>
      <c r="H461">
        <v>76</v>
      </c>
      <c r="I461">
        <v>-11.79</v>
      </c>
      <c r="K461">
        <v>-7.1</v>
      </c>
      <c r="M461">
        <v>-10.88</v>
      </c>
      <c r="N461">
        <v>-8.02</v>
      </c>
      <c r="O461">
        <v>-18.89</v>
      </c>
      <c r="P461">
        <v>85.05</v>
      </c>
      <c r="Q461">
        <v>110.52</v>
      </c>
      <c r="R461">
        <v>-25.47</v>
      </c>
    </row>
    <row r="462" spans="1:18" x14ac:dyDescent="0.25">
      <c r="A462">
        <v>345</v>
      </c>
      <c r="B462" t="s">
        <v>258</v>
      </c>
      <c r="C462" t="s">
        <v>540</v>
      </c>
      <c r="E462">
        <v>6</v>
      </c>
      <c r="F462">
        <v>25</v>
      </c>
      <c r="G462">
        <v>65.900000000000006</v>
      </c>
      <c r="H462">
        <v>76</v>
      </c>
      <c r="I462">
        <v>-10.029999999999999</v>
      </c>
      <c r="K462">
        <v>-5.0999999999999996</v>
      </c>
      <c r="M462">
        <v>-9.3000000000000007</v>
      </c>
      <c r="N462">
        <v>-9.61</v>
      </c>
      <c r="O462">
        <v>-18.91</v>
      </c>
      <c r="P462">
        <v>93.83</v>
      </c>
      <c r="Q462">
        <v>120.43</v>
      </c>
      <c r="R462">
        <v>-26.6</v>
      </c>
    </row>
    <row r="463" spans="1:18" x14ac:dyDescent="0.25">
      <c r="A463">
        <v>346</v>
      </c>
      <c r="B463" t="s">
        <v>136</v>
      </c>
      <c r="C463" t="s">
        <v>541</v>
      </c>
      <c r="E463">
        <v>5</v>
      </c>
      <c r="F463">
        <v>27</v>
      </c>
      <c r="G463">
        <v>60.6</v>
      </c>
      <c r="H463">
        <v>71.400000000000006</v>
      </c>
      <c r="I463">
        <v>-10.84</v>
      </c>
      <c r="K463">
        <v>-8.4</v>
      </c>
      <c r="M463">
        <v>-15.2</v>
      </c>
      <c r="N463">
        <v>-4.05</v>
      </c>
      <c r="O463">
        <v>-19.25</v>
      </c>
      <c r="P463">
        <v>84.71</v>
      </c>
      <c r="Q463">
        <v>111.66</v>
      </c>
      <c r="R463">
        <v>-26.95</v>
      </c>
    </row>
    <row r="464" spans="1:18" x14ac:dyDescent="0.25">
      <c r="A464">
        <v>347</v>
      </c>
      <c r="B464" t="s">
        <v>334</v>
      </c>
      <c r="C464" t="s">
        <v>536</v>
      </c>
      <c r="E464">
        <v>4</v>
      </c>
      <c r="F464">
        <v>27</v>
      </c>
      <c r="G464">
        <v>59.9</v>
      </c>
      <c r="H464">
        <v>74.599999999999994</v>
      </c>
      <c r="I464">
        <v>-14.71</v>
      </c>
      <c r="K464">
        <v>-2.34</v>
      </c>
      <c r="M464">
        <v>-16.170000000000002</v>
      </c>
      <c r="N464">
        <v>-3.63</v>
      </c>
      <c r="O464">
        <v>-19.8</v>
      </c>
      <c r="P464">
        <v>88.52</v>
      </c>
      <c r="Q464">
        <v>117.22</v>
      </c>
      <c r="R464">
        <v>-28.7</v>
      </c>
    </row>
    <row r="465" spans="1:18" x14ac:dyDescent="0.25">
      <c r="A465">
        <v>348</v>
      </c>
      <c r="B465" t="s">
        <v>395</v>
      </c>
      <c r="C465" t="s">
        <v>543</v>
      </c>
      <c r="E465">
        <v>11</v>
      </c>
      <c r="F465">
        <v>20</v>
      </c>
      <c r="G465">
        <v>76.099999999999994</v>
      </c>
      <c r="H465">
        <v>86.9</v>
      </c>
      <c r="I465">
        <v>-10.77</v>
      </c>
      <c r="K465">
        <v>-9.0299999999999994</v>
      </c>
      <c r="M465">
        <v>-0.06</v>
      </c>
      <c r="N465">
        <v>-20.43</v>
      </c>
      <c r="O465">
        <v>-20.5</v>
      </c>
      <c r="P465">
        <v>92.28</v>
      </c>
      <c r="Q465">
        <v>117.76</v>
      </c>
      <c r="R465">
        <v>-25.48</v>
      </c>
    </row>
    <row r="466" spans="1:18" x14ac:dyDescent="0.25">
      <c r="A466">
        <v>349</v>
      </c>
      <c r="B466" t="s">
        <v>141</v>
      </c>
      <c r="C466" t="s">
        <v>541</v>
      </c>
      <c r="E466">
        <v>10</v>
      </c>
      <c r="F466">
        <v>21</v>
      </c>
      <c r="G466">
        <v>64.400000000000006</v>
      </c>
      <c r="H466">
        <v>70.8</v>
      </c>
      <c r="I466">
        <v>-6.42</v>
      </c>
      <c r="K466">
        <v>-8.99</v>
      </c>
      <c r="M466">
        <v>-15.58</v>
      </c>
      <c r="N466">
        <v>-6.52</v>
      </c>
      <c r="O466">
        <v>-22.1</v>
      </c>
      <c r="P466">
        <v>84.5</v>
      </c>
      <c r="Q466">
        <v>114.84</v>
      </c>
      <c r="R466">
        <v>-30.35</v>
      </c>
    </row>
    <row r="467" spans="1:18" x14ac:dyDescent="0.25">
      <c r="A467">
        <v>350</v>
      </c>
      <c r="B467" t="s">
        <v>309</v>
      </c>
      <c r="C467" t="s">
        <v>541</v>
      </c>
      <c r="E467">
        <v>6</v>
      </c>
      <c r="F467">
        <v>26</v>
      </c>
      <c r="G467">
        <v>64.3</v>
      </c>
      <c r="H467">
        <v>78.099999999999994</v>
      </c>
      <c r="I467">
        <v>-13.75</v>
      </c>
      <c r="K467">
        <v>-6.99</v>
      </c>
      <c r="M467">
        <v>-11.1</v>
      </c>
      <c r="N467">
        <v>-11.38</v>
      </c>
      <c r="O467">
        <v>-22.48</v>
      </c>
      <c r="P467">
        <v>86</v>
      </c>
      <c r="Q467">
        <v>116.4</v>
      </c>
      <c r="R467">
        <v>-30.4</v>
      </c>
    </row>
    <row r="468" spans="1:18" x14ac:dyDescent="0.25">
      <c r="A468">
        <v>351</v>
      </c>
      <c r="B468" t="s">
        <v>297</v>
      </c>
      <c r="C468" t="s">
        <v>543</v>
      </c>
      <c r="E468">
        <v>7</v>
      </c>
      <c r="F468">
        <v>25</v>
      </c>
      <c r="G468">
        <v>57.3</v>
      </c>
      <c r="H468">
        <v>71.599999999999994</v>
      </c>
      <c r="I468">
        <v>-14.31</v>
      </c>
      <c r="K468">
        <v>-7.9</v>
      </c>
      <c r="M468">
        <v>-20.04</v>
      </c>
      <c r="N468">
        <v>-4.1500000000000004</v>
      </c>
      <c r="O468">
        <v>-24.2</v>
      </c>
      <c r="P468">
        <v>81.98</v>
      </c>
      <c r="Q468">
        <v>117.11</v>
      </c>
      <c r="R468">
        <v>-35.130000000000003</v>
      </c>
    </row>
    <row r="469" spans="1:18" x14ac:dyDescent="0.25">
      <c r="A469">
        <v>352</v>
      </c>
      <c r="B469" t="s">
        <v>187</v>
      </c>
      <c r="C469" t="s">
        <v>524</v>
      </c>
      <c r="E469">
        <v>3</v>
      </c>
      <c r="F469">
        <v>29</v>
      </c>
      <c r="G469">
        <v>61.6</v>
      </c>
      <c r="H469">
        <v>84.7</v>
      </c>
      <c r="I469">
        <v>-23.13</v>
      </c>
      <c r="K469">
        <v>0.71</v>
      </c>
      <c r="M469">
        <v>-10.8</v>
      </c>
      <c r="N469">
        <v>-13.99</v>
      </c>
      <c r="O469">
        <v>-24.79</v>
      </c>
      <c r="P469">
        <v>85.25</v>
      </c>
      <c r="Q469">
        <v>118.58</v>
      </c>
      <c r="R469">
        <v>-33.33</v>
      </c>
    </row>
    <row r="470" spans="1:18" x14ac:dyDescent="0.25">
      <c r="A470">
        <v>353</v>
      </c>
      <c r="B470" t="s">
        <v>205</v>
      </c>
      <c r="C470" t="s">
        <v>543</v>
      </c>
      <c r="E470">
        <v>6</v>
      </c>
      <c r="F470">
        <v>25</v>
      </c>
      <c r="G470">
        <v>63.1</v>
      </c>
      <c r="H470">
        <v>76.5</v>
      </c>
      <c r="I470">
        <v>-13.39</v>
      </c>
      <c r="K470">
        <v>-10.119999999999999</v>
      </c>
      <c r="M470">
        <v>-15.42</v>
      </c>
      <c r="N470">
        <v>-11.39</v>
      </c>
      <c r="O470">
        <v>-26.81</v>
      </c>
      <c r="P470">
        <v>80.040000000000006</v>
      </c>
      <c r="Q470">
        <v>115.66</v>
      </c>
      <c r="R470">
        <v>-35.619999999999997</v>
      </c>
    </row>
    <row r="472" spans="1:18" x14ac:dyDescent="0.25">
      <c r="A472" t="s">
        <v>100</v>
      </c>
    </row>
    <row r="474" spans="1:18" x14ac:dyDescent="0.25">
      <c r="A474" t="s">
        <v>92</v>
      </c>
    </row>
    <row r="476" spans="1:18" x14ac:dyDescent="0.25">
      <c r="A476" t="s">
        <v>101</v>
      </c>
    </row>
    <row r="477" spans="1:18" x14ac:dyDescent="0.25">
      <c r="A477" t="s">
        <v>102</v>
      </c>
    </row>
    <row r="478" spans="1:18" x14ac:dyDescent="0.25">
      <c r="A478" t="s">
        <v>94</v>
      </c>
    </row>
    <row r="479" spans="1:18" x14ac:dyDescent="0.25">
      <c r="A479" t="s">
        <v>29</v>
      </c>
    </row>
    <row r="480" spans="1:18" x14ac:dyDescent="0.25">
      <c r="A480" t="s">
        <v>54</v>
      </c>
    </row>
    <row r="481" spans="1:1" x14ac:dyDescent="0.25">
      <c r="A481" t="s">
        <v>53</v>
      </c>
    </row>
    <row r="482" spans="1:1" x14ac:dyDescent="0.25">
      <c r="A482" t="s">
        <v>95</v>
      </c>
    </row>
    <row r="483" spans="1:1" x14ac:dyDescent="0.25">
      <c r="A483" t="s">
        <v>71</v>
      </c>
    </row>
    <row r="484" spans="1:1" x14ac:dyDescent="0.25">
      <c r="A484" t="s">
        <v>97</v>
      </c>
    </row>
    <row r="485" spans="1:1" x14ac:dyDescent="0.25">
      <c r="A485" t="s">
        <v>98</v>
      </c>
    </row>
    <row r="486" spans="1:1" x14ac:dyDescent="0.25">
      <c r="A486" t="s">
        <v>99</v>
      </c>
    </row>
    <row r="487" spans="1:1" x14ac:dyDescent="0.25">
      <c r="A487" t="s">
        <v>33</v>
      </c>
    </row>
    <row r="488" spans="1:1" x14ac:dyDescent="0.25">
      <c r="A488" t="s">
        <v>602</v>
      </c>
    </row>
    <row r="489" spans="1:1" x14ac:dyDescent="0.25">
      <c r="A489" t="s">
        <v>22</v>
      </c>
    </row>
    <row r="490" spans="1:1" x14ac:dyDescent="0.25">
      <c r="A490" t="s">
        <v>23</v>
      </c>
    </row>
    <row r="491" spans="1:1" x14ac:dyDescent="0.25">
      <c r="A491" t="s">
        <v>24</v>
      </c>
    </row>
    <row r="492" spans="1:1" x14ac:dyDescent="0.25">
      <c r="A492" t="s">
        <v>25</v>
      </c>
    </row>
    <row r="493" spans="1:1" x14ac:dyDescent="0.25">
      <c r="A493" t="s">
        <v>559</v>
      </c>
    </row>
    <row r="495" spans="1:1" x14ac:dyDescent="0.25">
      <c r="A495" t="s">
        <v>34</v>
      </c>
    </row>
    <row r="496" spans="1:1" x14ac:dyDescent="0.25">
      <c r="A496" t="s">
        <v>35</v>
      </c>
    </row>
    <row r="497" spans="1:1" x14ac:dyDescent="0.25">
      <c r="A497" t="s">
        <v>27</v>
      </c>
    </row>
    <row r="498" spans="1:1" x14ac:dyDescent="0.25">
      <c r="A498" t="s">
        <v>474</v>
      </c>
    </row>
    <row r="499" spans="1:1" x14ac:dyDescent="0.25">
      <c r="A499" t="s">
        <v>86</v>
      </c>
    </row>
    <row r="500" spans="1:1" x14ac:dyDescent="0.25">
      <c r="A500" t="s">
        <v>475</v>
      </c>
    </row>
    <row r="501" spans="1:1" x14ac:dyDescent="0.25">
      <c r="A501" t="s">
        <v>28</v>
      </c>
    </row>
    <row r="502" spans="1:1" x14ac:dyDescent="0.25">
      <c r="A502" t="s">
        <v>476</v>
      </c>
    </row>
    <row r="503" spans="1:1" x14ac:dyDescent="0.25">
      <c r="A503" t="s">
        <v>477</v>
      </c>
    </row>
    <row r="504" spans="1:1" x14ac:dyDescent="0.25">
      <c r="A504" t="s">
        <v>478</v>
      </c>
    </row>
    <row r="505" spans="1:1" x14ac:dyDescent="0.25">
      <c r="A505" t="s">
        <v>479</v>
      </c>
    </row>
    <row r="506" spans="1:1" x14ac:dyDescent="0.25">
      <c r="A506" t="s">
        <v>480</v>
      </c>
    </row>
    <row r="507" spans="1:1" x14ac:dyDescent="0.25">
      <c r="A507" t="s">
        <v>99</v>
      </c>
    </row>
    <row r="508" spans="1:1" x14ac:dyDescent="0.25">
      <c r="A508" t="s">
        <v>481</v>
      </c>
    </row>
    <row r="509" spans="1:1" x14ac:dyDescent="0.25">
      <c r="A509" t="s">
        <v>30</v>
      </c>
    </row>
    <row r="510" spans="1:1" x14ac:dyDescent="0.25">
      <c r="A510" t="s">
        <v>482</v>
      </c>
    </row>
    <row r="511" spans="1:1" x14ac:dyDescent="0.25">
      <c r="A511" t="s">
        <v>483</v>
      </c>
    </row>
    <row r="512" spans="1:1" x14ac:dyDescent="0.25">
      <c r="A512" t="s">
        <v>484</v>
      </c>
    </row>
    <row r="513" spans="1:1" x14ac:dyDescent="0.25">
      <c r="A513" t="s">
        <v>54</v>
      </c>
    </row>
    <row r="514" spans="1:1" x14ac:dyDescent="0.25">
      <c r="A514" t="s">
        <v>485</v>
      </c>
    </row>
    <row r="515" spans="1:1" x14ac:dyDescent="0.25">
      <c r="A515" t="s">
        <v>486</v>
      </c>
    </row>
    <row r="516" spans="1:1" x14ac:dyDescent="0.25">
      <c r="A516" t="s">
        <v>487</v>
      </c>
    </row>
    <row r="517" spans="1:1" x14ac:dyDescent="0.25">
      <c r="A517" t="s">
        <v>36</v>
      </c>
    </row>
    <row r="518" spans="1:1" x14ac:dyDescent="0.25">
      <c r="A518" t="s">
        <v>488</v>
      </c>
    </row>
    <row r="519" spans="1:1" x14ac:dyDescent="0.25">
      <c r="A519" t="s">
        <v>37</v>
      </c>
    </row>
    <row r="520" spans="1:1" x14ac:dyDescent="0.25">
      <c r="A520" t="s">
        <v>489</v>
      </c>
    </row>
    <row r="521" spans="1:1" x14ac:dyDescent="0.25">
      <c r="A521" t="s">
        <v>490</v>
      </c>
    </row>
    <row r="523" spans="1:1" x14ac:dyDescent="0.25">
      <c r="A523" t="s">
        <v>38</v>
      </c>
    </row>
    <row r="525" spans="1:1" x14ac:dyDescent="0.25">
      <c r="A525" t="s">
        <v>39</v>
      </c>
    </row>
    <row r="527" spans="1:1" x14ac:dyDescent="0.25">
      <c r="A527" t="s">
        <v>701</v>
      </c>
    </row>
    <row r="529" spans="1:1" x14ac:dyDescent="0.25">
      <c r="A529" t="s">
        <v>40</v>
      </c>
    </row>
    <row r="531" spans="1:1" x14ac:dyDescent="0.25">
      <c r="A531" t="s">
        <v>41</v>
      </c>
    </row>
    <row r="533" spans="1:1" x14ac:dyDescent="0.25">
      <c r="A533" t="s">
        <v>42</v>
      </c>
    </row>
    <row r="534" spans="1:1" x14ac:dyDescent="0.25">
      <c r="A534" t="s">
        <v>43</v>
      </c>
    </row>
    <row r="535" spans="1:1" x14ac:dyDescent="0.25">
      <c r="A535" t="s">
        <v>44</v>
      </c>
    </row>
    <row r="536" spans="1:1" x14ac:dyDescent="0.25">
      <c r="A536" t="s">
        <v>45</v>
      </c>
    </row>
    <row r="537" spans="1:1" x14ac:dyDescent="0.25">
      <c r="A537" t="s">
        <v>46</v>
      </c>
    </row>
    <row r="538" spans="1:1" x14ac:dyDescent="0.25">
      <c r="A538" t="s">
        <v>47</v>
      </c>
    </row>
    <row r="540" spans="1:1" x14ac:dyDescent="0.25">
      <c r="A540" t="s">
        <v>48</v>
      </c>
    </row>
    <row r="542" spans="1:1" x14ac:dyDescent="0.25">
      <c r="A542" t="s">
        <v>49</v>
      </c>
    </row>
    <row r="544" spans="1:1" x14ac:dyDescent="0.25">
      <c r="A544" t="s">
        <v>491</v>
      </c>
    </row>
    <row r="546" spans="1:1" x14ac:dyDescent="0.25">
      <c r="A546" t="s">
        <v>69</v>
      </c>
    </row>
    <row r="548" spans="1:1" x14ac:dyDescent="0.25">
      <c r="A548" t="s">
        <v>12</v>
      </c>
    </row>
    <row r="549" spans="1:1" x14ac:dyDescent="0.25">
      <c r="A549" t="s">
        <v>13</v>
      </c>
    </row>
    <row r="550" spans="1:1" x14ac:dyDescent="0.25">
      <c r="A550" t="s">
        <v>14</v>
      </c>
    </row>
    <row r="551" spans="1:1" x14ac:dyDescent="0.25">
      <c r="A551" t="s">
        <v>15</v>
      </c>
    </row>
    <row r="552" spans="1:1" x14ac:dyDescent="0.25">
      <c r="A552" t="s">
        <v>16</v>
      </c>
    </row>
    <row r="553" spans="1:1" x14ac:dyDescent="0.25">
      <c r="A553" t="s">
        <v>17</v>
      </c>
    </row>
    <row r="554" spans="1:1" x14ac:dyDescent="0.25">
      <c r="A554" t="s">
        <v>18</v>
      </c>
    </row>
    <row r="555" spans="1:1" x14ac:dyDescent="0.25">
      <c r="A555" t="s">
        <v>19</v>
      </c>
    </row>
    <row r="556" spans="1:1" x14ac:dyDescent="0.25">
      <c r="A556" t="s">
        <v>20</v>
      </c>
    </row>
    <row r="557" spans="1:1" x14ac:dyDescent="0.25">
      <c r="A557" t="s">
        <v>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355"/>
  <sheetViews>
    <sheetView topLeftCell="U1" workbookViewId="0">
      <selection activeCell="AZ10" sqref="AZ10"/>
    </sheetView>
  </sheetViews>
  <sheetFormatPr defaultRowHeight="15" x14ac:dyDescent="0.25"/>
  <cols>
    <col min="2" max="2" width="26" bestFit="1" customWidth="1"/>
    <col min="3" max="3" width="5.5703125" bestFit="1" customWidth="1"/>
    <col min="4" max="5" width="3" bestFit="1" customWidth="1"/>
    <col min="6" max="6" width="6" bestFit="1" customWidth="1"/>
    <col min="7" max="7" width="6.7109375" bestFit="1" customWidth="1"/>
    <col min="8" max="8" width="6" bestFit="1" customWidth="1"/>
    <col min="9" max="11" width="3" bestFit="1" customWidth="1"/>
    <col min="12" max="12" width="2" bestFit="1" customWidth="1"/>
    <col min="13" max="14" width="3" bestFit="1" customWidth="1"/>
    <col min="15" max="15" width="5" bestFit="1" customWidth="1"/>
    <col min="16" max="16" width="5.28515625" bestFit="1" customWidth="1"/>
    <col min="17" max="17" width="5.140625" bestFit="1" customWidth="1"/>
    <col min="18" max="21" width="6" bestFit="1" customWidth="1"/>
    <col min="22" max="22" width="5.85546875" bestFit="1" customWidth="1"/>
    <col min="23" max="26" width="5.85546875" customWidth="1"/>
    <col min="27" max="27" width="5.42578125" bestFit="1" customWidth="1"/>
    <col min="28" max="28" width="5.7109375" bestFit="1" customWidth="1"/>
  </cols>
  <sheetData>
    <row r="1" spans="2:51" x14ac:dyDescent="0.25">
      <c r="O1" t="s">
        <v>570</v>
      </c>
      <c r="U1" t="s">
        <v>571</v>
      </c>
      <c r="Y1" t="s">
        <v>571</v>
      </c>
    </row>
    <row r="2" spans="2:51" x14ac:dyDescent="0.25">
      <c r="B2" t="s">
        <v>113</v>
      </c>
      <c r="C2" t="s">
        <v>51</v>
      </c>
      <c r="D2" t="s">
        <v>1</v>
      </c>
      <c r="E2" t="s">
        <v>0</v>
      </c>
      <c r="F2" t="s">
        <v>114</v>
      </c>
      <c r="G2" t="s">
        <v>70</v>
      </c>
      <c r="H2" t="s">
        <v>115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116</v>
      </c>
      <c r="P2" t="s">
        <v>117</v>
      </c>
      <c r="Q2" t="s">
        <v>84</v>
      </c>
      <c r="R2" t="s">
        <v>66</v>
      </c>
      <c r="S2" t="s">
        <v>59</v>
      </c>
      <c r="T2" t="s">
        <v>58</v>
      </c>
      <c r="U2" t="s">
        <v>57</v>
      </c>
      <c r="V2" t="s">
        <v>62</v>
      </c>
      <c r="W2" t="s">
        <v>495</v>
      </c>
      <c r="X2" t="s">
        <v>60</v>
      </c>
      <c r="Y2" t="s">
        <v>65</v>
      </c>
      <c r="Z2" t="s">
        <v>61</v>
      </c>
      <c r="AA2" t="s">
        <v>63</v>
      </c>
      <c r="AB2" t="s">
        <v>64</v>
      </c>
      <c r="AC2" t="s">
        <v>566</v>
      </c>
      <c r="AD2" t="s">
        <v>507</v>
      </c>
      <c r="AE2" t="s">
        <v>580</v>
      </c>
      <c r="AF2" t="s">
        <v>581</v>
      </c>
      <c r="AG2" t="s">
        <v>582</v>
      </c>
      <c r="AH2" t="s">
        <v>583</v>
      </c>
      <c r="AI2" t="s">
        <v>588</v>
      </c>
      <c r="AJ2" t="s">
        <v>584</v>
      </c>
      <c r="AK2" t="s">
        <v>589</v>
      </c>
      <c r="AL2" t="s">
        <v>585</v>
      </c>
      <c r="AM2" t="s">
        <v>586</v>
      </c>
      <c r="AN2" t="s">
        <v>587</v>
      </c>
      <c r="AO2" t="s">
        <v>590</v>
      </c>
      <c r="AP2" t="s">
        <v>591</v>
      </c>
      <c r="AS2" t="s">
        <v>597</v>
      </c>
      <c r="AT2" t="s">
        <v>598</v>
      </c>
      <c r="AU2" t="s">
        <v>592</v>
      </c>
    </row>
    <row r="3" spans="2:51" x14ac:dyDescent="0.25">
      <c r="B3" t="s">
        <v>133</v>
      </c>
      <c r="C3">
        <f>INDEX(Overview_Format!$A$2:$BQ$355,MATCH($B3,Overview_Format!$A$2:$A$355,0),MATCH(C$2,Overview_Format!$A$2:$BQ$2,0))</f>
        <v>34</v>
      </c>
      <c r="D3">
        <f>INDEX(Overview_Format!$A$2:$BQ$355,MATCH($B3,Overview_Format!$A$2:$A$355,0),MATCH(D$2,Overview_Format!$A$2:$BQ$2,0))</f>
        <v>27</v>
      </c>
      <c r="E3">
        <f>INDEX(Overview_Format!$A$2:$BQ$355,MATCH($B3,Overview_Format!$A$2:$A$355,0),MATCH(E$2,Overview_Format!$A$2:$BQ$2,0))</f>
        <v>7</v>
      </c>
      <c r="F3">
        <f>INDEX(Overview_Format!$A$2:$BQ$355,MATCH($B3,Overview_Format!$A$2:$A$355,0),MATCH(F$2,Overview_Format!$A$2:$BQ$2,0))</f>
        <v>0.79400000000000004</v>
      </c>
      <c r="G3">
        <f>INDEX(Overview_Format!$A$2:$BQ$355,MATCH($B3,Overview_Format!$A$2:$A$355,0),MATCH(G$2,Overview_Format!$A$2:$BQ$2,0))</f>
        <v>-1.91</v>
      </c>
      <c r="H3">
        <f>INDEX(Overview_Format!$A$2:$BQ$355,MATCH($B3,Overview_Format!$A$2:$A$355,0),MATCH(H$2,Overview_Format!$A$2:$BQ$2,0))</f>
        <v>-7.34</v>
      </c>
      <c r="I3">
        <f>INDEX(Overview_Format!$A$2:$BQ$355,MATCH($B3,Overview_Format!$A$2:$A$355,0),MATCH(I$2,Overview_Format!$A$2:$BQ$2,0))</f>
        <v>27</v>
      </c>
      <c r="J3">
        <f>INDEX(Overview_Format!$A$2:$BQ$355,MATCH($B3,Overview_Format!$A$2:$A$355,0),MATCH(J$2,Overview_Format!$A$2:$BQ$2,0))</f>
        <v>7</v>
      </c>
      <c r="K3">
        <f>INDEX(Overview_Format!$A$2:$BQ$355,MATCH($B3,Overview_Format!$A$2:$A$355,0),MATCH(K$2,Overview_Format!$A$2:$BQ$2,0))</f>
        <v>27</v>
      </c>
      <c r="L3">
        <f>INDEX(Overview_Format!$A$2:$BQ$355,MATCH($B3,Overview_Format!$A$2:$A$355,0),MATCH(L$2,Overview_Format!$A$2:$BQ$2,0))</f>
        <v>7</v>
      </c>
      <c r="M3">
        <f>INDEX(Overview_Format!$A$2:$BQ$355,MATCH($B3,Overview_Format!$A$2:$A$355,0),MATCH(M$2,Overview_Format!$A$2:$BQ$2,0))</f>
        <v>27</v>
      </c>
      <c r="N3">
        <f>INDEX(Overview_Format!$A$2:$BQ$355,MATCH($B3,Overview_Format!$A$2:$A$355,0),MATCH(N$2,Overview_Format!$A$2:$BQ$2,0))</f>
        <v>7</v>
      </c>
      <c r="O3">
        <f>INDEX(Overview_Format!$A$2:$BQ$355,MATCH($B3,Overview_Format!$A$2:$A$355,0),MATCH(O$2,Overview_Format!$A$2:$BQ$2,0))</f>
        <v>2502</v>
      </c>
      <c r="P3">
        <f>INDEX(Overview_Format!$A$2:$BQ$355,MATCH($B3,Overview_Format!$A$2:$A$355,0),MATCH(P$2,Overview_Format!$A$2:$BQ$2,0))</f>
        <v>2161</v>
      </c>
      <c r="Q3">
        <f>INDEX(Overview_Format!$A$2:$BQ$355,MATCH($B3,Overview_Format!$A$2:$A$355,0),MATCH(Q$2,Overview_Format!$A$2:$BQ$2,0))</f>
        <v>67.2</v>
      </c>
      <c r="R3">
        <f>INDEX(Overview_Format!$A$2:$BQ$355,MATCH($B3,Overview_Format!$A$2:$A$355,0),MATCH(R$2,Overview_Format!$A$2:$BQ$2,0))</f>
        <v>108.6</v>
      </c>
      <c r="S3">
        <f>INDEX(Overview_Format!$A$2:$BQ$355,MATCH($B3,Overview_Format!$A$2:$A$355,0),MATCH(S$2,Overview_Format!$A$2:$BQ$2,0))</f>
        <v>0.33600000000000002</v>
      </c>
      <c r="T3">
        <f>INDEX(Overview_Format!$A$2:$BQ$355,MATCH($B3,Overview_Format!$A$2:$A$355,0),MATCH(T$2,Overview_Format!$A$2:$BQ$2,0))</f>
        <v>0.34499999999999997</v>
      </c>
      <c r="U3">
        <f>INDEX(Overview_Format!$A$2:$BQ$355,MATCH($B3,Overview_Format!$A$2:$A$355,0),MATCH(U$2,Overview_Format!$A$2:$BQ$2,0))</f>
        <v>0.56499999999999995</v>
      </c>
      <c r="V3">
        <f>INDEX(Overview_Format!$A$2:$BQ$355,MATCH($B3,Overview_Format!$A$2:$A$355,0),MATCH(V$2,Overview_Format!$A$2:$BQ$2,0))</f>
        <v>58.3</v>
      </c>
      <c r="W3">
        <f>INDEX(Overview_Format!$A$2:$BQ$355,MATCH($B3,Overview_Format!$A$2:$A$355,0),MATCH(W$2,Overview_Format!$A$2:$BQ$2,0))</f>
        <v>0.53500000000000003</v>
      </c>
      <c r="X3">
        <f>INDEX(Overview_Format!$A$2:$BQ$355,MATCH($B3,Overview_Format!$A$2:$A$355,0),MATCH(X$2,Overview_Format!$A$2:$BQ$2,0))</f>
        <v>28.8</v>
      </c>
      <c r="Y3">
        <f>INDEX(Overview_Format!$A$2:$BQ$355,MATCH($B3,Overview_Format!$A$2:$A$355,0),MATCH(Y$2,Overview_Format!$A$2:$BQ$2,0))</f>
        <v>15.5</v>
      </c>
      <c r="Z3">
        <f>INDEX(Overview_Format!$A$2:$BQ$355,MATCH($B3,Overview_Format!$A$2:$A$355,0),MATCH(Z$2,Overview_Format!$A$2:$BQ$2,0))</f>
        <v>50.3</v>
      </c>
      <c r="AA3">
        <f>INDEX(Overview_Format!$A$2:$BQ$355,MATCH($B3,Overview_Format!$A$2:$A$355,0),MATCH(AA$2,Overview_Format!$A$2:$BQ$2,0))</f>
        <v>12.9</v>
      </c>
      <c r="AB3">
        <f>INDEX(Overview_Format!$A$2:$BQ$355,MATCH($B3,Overview_Format!$A$2:$A$355,0),MATCH(AB$2,Overview_Format!$A$2:$BQ$2,0))</f>
        <v>8</v>
      </c>
      <c r="AC3">
        <f t="shared" ref="AC3:AC66" si="0">V3/Y3</f>
        <v>3.7612903225806451</v>
      </c>
      <c r="AD3">
        <f>INDEX(Overview_Format!$A$2:$BQ$355,MATCH($B3,Overview_Format!$A$2:$A$355,0),MATCH(AD$2,Overview_Format!$A$2:$BQ$2,0))</f>
        <v>10.029999999999999</v>
      </c>
      <c r="AE3">
        <f>INDEX(Overview_Format!$A$2:$CC$355,MATCH($B3,Overview_Format!$A$2:$A$355,0),MATCH(AE$2,Overview_Format!$A$2:$CC$2,0))</f>
        <v>14.799999999999997</v>
      </c>
      <c r="AF3">
        <f>INDEX(Overview_Format!$A$2:$CC$355,MATCH($B3,Overview_Format!$A$2:$A$355,0),MATCH(AF$2,Overview_Format!$A$2:$CC$2,0))</f>
        <v>-3.3999999999999975E-2</v>
      </c>
      <c r="AG3">
        <f>INDEX(Overview_Format!$A$2:$CC$355,MATCH($B3,Overview_Format!$A$2:$A$355,0),MATCH(AG$2,Overview_Format!$A$2:$CC$2,0))</f>
        <v>1.1999999999999955E-2</v>
      </c>
      <c r="AH3">
        <f>INDEX(Overview_Format!$A$2:$CC$355,MATCH($B3,Overview_Format!$A$2:$A$355,0),MATCH(AH$2,Overview_Format!$A$2:$CC$2,0))</f>
        <v>3.5999999999999921E-2</v>
      </c>
      <c r="AI3">
        <f>INDEX(Overview_Format!$A$2:$CC$355,MATCH($B3,Overview_Format!$A$2:$A$355,0),MATCH(AI$2,Overview_Format!$A$2:$CC$2,0))</f>
        <v>4.7000000000000042E-2</v>
      </c>
      <c r="AJ3">
        <f>INDEX(Overview_Format!$A$2:$CC$355,MATCH($B3,Overview_Format!$A$2:$A$355,0),MATCH(AJ$2,Overview_Format!$A$2:$CC$2,0))</f>
        <v>0.59999999999999432</v>
      </c>
      <c r="AK3">
        <f>INDEX(Overview_Format!$A$2:$CC$355,MATCH($B3,Overview_Format!$A$2:$A$355,0),MATCH(AK$2,Overview_Format!$A$2:$CC$2,0))</f>
        <v>-6</v>
      </c>
      <c r="AL3">
        <f>INDEX(Overview_Format!$A$2:$CC$355,MATCH($B3,Overview_Format!$A$2:$A$355,0),MATCH(AL$2,Overview_Format!$A$2:$CC$2,0))</f>
        <v>11.399999999999999</v>
      </c>
      <c r="AM3">
        <f>INDEX(Overview_Format!$A$2:$CC$355,MATCH($B3,Overview_Format!$A$2:$A$355,0),MATCH(AM$2,Overview_Format!$A$2:$CC$2,0))</f>
        <v>4.5999999999999996</v>
      </c>
      <c r="AN3">
        <f>INDEX(Overview_Format!$A$2:$CC$355,MATCH($B3,Overview_Format!$A$2:$A$355,0),MATCH(AN$2,Overview_Format!$A$2:$CC$2,0))</f>
        <v>0.59999999999999964</v>
      </c>
      <c r="AO3">
        <f>INDEX(Overview_Format!$A$2:$CC$355,MATCH($B3,Overview_Format!$A$2:$A$355,0),MATCH(AO$2,Overview_Format!$A$2:$CC$2,0))</f>
        <v>1.5</v>
      </c>
      <c r="AP3">
        <f>INDEX(Overview_Format!$A$2:$CC$355,MATCH($B3,Overview_Format!$A$2:$A$355,0),MATCH(AP$2,Overview_Format!$A$2:$CC$2,0))</f>
        <v>-2.8000000000000025E-2</v>
      </c>
      <c r="AS3">
        <f t="array" ref="AS3:AV7">LINEST($AD$3:$AD$355,$AH$3:$AI$355,1,1)</f>
        <v>60.192585840746325</v>
      </c>
      <c r="AT3">
        <v>72.748538756584281</v>
      </c>
      <c r="AU3">
        <v>0.32550916448657968</v>
      </c>
      <c r="AV3" t="e">
        <v>#N/A</v>
      </c>
    </row>
    <row r="4" spans="2:51" x14ac:dyDescent="0.25">
      <c r="B4" t="s">
        <v>134</v>
      </c>
      <c r="C4">
        <f>INDEX(Overview_Format!$A$2:$BQ$355,MATCH($B4,Overview_Format!$A$2:$A$355,0),MATCH(C$2,Overview_Format!$A$2:$BQ$2,0))</f>
        <v>32</v>
      </c>
      <c r="D4">
        <f>INDEX(Overview_Format!$A$2:$BQ$355,MATCH($B4,Overview_Format!$A$2:$A$355,0),MATCH(D$2,Overview_Format!$A$2:$BQ$2,0))</f>
        <v>14</v>
      </c>
      <c r="E4">
        <f>INDEX(Overview_Format!$A$2:$BQ$355,MATCH($B4,Overview_Format!$A$2:$A$355,0),MATCH(E$2,Overview_Format!$A$2:$BQ$2,0))</f>
        <v>18</v>
      </c>
      <c r="F4">
        <f>INDEX(Overview_Format!$A$2:$BQ$355,MATCH($B4,Overview_Format!$A$2:$A$355,0),MATCH(F$2,Overview_Format!$A$2:$BQ$2,0))</f>
        <v>0.438</v>
      </c>
      <c r="G4">
        <f>INDEX(Overview_Format!$A$2:$BQ$355,MATCH($B4,Overview_Format!$A$2:$A$355,0),MATCH(G$2,Overview_Format!$A$2:$BQ$2,0))</f>
        <v>-4.26</v>
      </c>
      <c r="H4">
        <f>INDEX(Overview_Format!$A$2:$BQ$355,MATCH($B4,Overview_Format!$A$2:$A$355,0),MATCH(H$2,Overview_Format!$A$2:$BQ$2,0))</f>
        <v>0.26</v>
      </c>
      <c r="I4">
        <f>INDEX(Overview_Format!$A$2:$BQ$355,MATCH($B4,Overview_Format!$A$2:$A$355,0),MATCH(I$2,Overview_Format!$A$2:$BQ$2,0))</f>
        <v>14</v>
      </c>
      <c r="J4">
        <f>INDEX(Overview_Format!$A$2:$BQ$355,MATCH($B4,Overview_Format!$A$2:$A$355,0),MATCH(J$2,Overview_Format!$A$2:$BQ$2,0))</f>
        <v>18</v>
      </c>
      <c r="K4">
        <f>INDEX(Overview_Format!$A$2:$BQ$355,MATCH($B4,Overview_Format!$A$2:$A$355,0),MATCH(K$2,Overview_Format!$A$2:$BQ$2,0))</f>
        <v>14</v>
      </c>
      <c r="L4">
        <f>INDEX(Overview_Format!$A$2:$BQ$355,MATCH($B4,Overview_Format!$A$2:$A$355,0),MATCH(L$2,Overview_Format!$A$2:$BQ$2,0))</f>
        <v>18</v>
      </c>
      <c r="M4">
        <f>INDEX(Overview_Format!$A$2:$BQ$355,MATCH($B4,Overview_Format!$A$2:$A$355,0),MATCH(M$2,Overview_Format!$A$2:$BQ$2,0))</f>
        <v>14</v>
      </c>
      <c r="N4">
        <f>INDEX(Overview_Format!$A$2:$BQ$355,MATCH($B4,Overview_Format!$A$2:$A$355,0),MATCH(N$2,Overview_Format!$A$2:$BQ$2,0))</f>
        <v>18</v>
      </c>
      <c r="O4">
        <f>INDEX(Overview_Format!$A$2:$BQ$355,MATCH($B4,Overview_Format!$A$2:$A$355,0),MATCH(O$2,Overview_Format!$A$2:$BQ$2,0))</f>
        <v>2179</v>
      </c>
      <c r="P4">
        <f>INDEX(Overview_Format!$A$2:$BQ$355,MATCH($B4,Overview_Format!$A$2:$A$355,0),MATCH(P$2,Overview_Format!$A$2:$BQ$2,0))</f>
        <v>2294</v>
      </c>
      <c r="Q4">
        <f>INDEX(Overview_Format!$A$2:$BQ$355,MATCH($B4,Overview_Format!$A$2:$A$355,0),MATCH(Q$2,Overview_Format!$A$2:$BQ$2,0))</f>
        <v>67.400000000000006</v>
      </c>
      <c r="R4">
        <f>INDEX(Overview_Format!$A$2:$BQ$355,MATCH($B4,Overview_Format!$A$2:$A$355,0),MATCH(R$2,Overview_Format!$A$2:$BQ$2,0))</f>
        <v>99.5</v>
      </c>
      <c r="S4">
        <f>INDEX(Overview_Format!$A$2:$BQ$355,MATCH($B4,Overview_Format!$A$2:$A$355,0),MATCH(S$2,Overview_Format!$A$2:$BQ$2,0))</f>
        <v>0.28299999999999997</v>
      </c>
      <c r="T4">
        <f>INDEX(Overview_Format!$A$2:$BQ$355,MATCH($B4,Overview_Format!$A$2:$A$355,0),MATCH(T$2,Overview_Format!$A$2:$BQ$2,0))</f>
        <v>0.40100000000000002</v>
      </c>
      <c r="U4">
        <f>INDEX(Overview_Format!$A$2:$BQ$355,MATCH($B4,Overview_Format!$A$2:$A$355,0),MATCH(U$2,Overview_Format!$A$2:$BQ$2,0))</f>
        <v>0.54</v>
      </c>
      <c r="V4">
        <f>INDEX(Overview_Format!$A$2:$BQ$355,MATCH($B4,Overview_Format!$A$2:$A$355,0),MATCH(V$2,Overview_Format!$A$2:$BQ$2,0))</f>
        <v>54.1</v>
      </c>
      <c r="W4">
        <f>INDEX(Overview_Format!$A$2:$BQ$355,MATCH($B4,Overview_Format!$A$2:$A$355,0),MATCH(W$2,Overview_Format!$A$2:$BQ$2,0))</f>
        <v>0.51700000000000002</v>
      </c>
      <c r="X4">
        <f>INDEX(Overview_Format!$A$2:$BQ$355,MATCH($B4,Overview_Format!$A$2:$A$355,0),MATCH(X$2,Overview_Format!$A$2:$BQ$2,0))</f>
        <v>23.7</v>
      </c>
      <c r="Y4">
        <f>INDEX(Overview_Format!$A$2:$BQ$355,MATCH($B4,Overview_Format!$A$2:$A$355,0),MATCH(Y$2,Overview_Format!$A$2:$BQ$2,0))</f>
        <v>17.3</v>
      </c>
      <c r="Z4">
        <f>INDEX(Overview_Format!$A$2:$BQ$355,MATCH($B4,Overview_Format!$A$2:$A$355,0),MATCH(Z$2,Overview_Format!$A$2:$BQ$2,0))</f>
        <v>50.1</v>
      </c>
      <c r="AA4">
        <f>INDEX(Overview_Format!$A$2:$BQ$355,MATCH($B4,Overview_Format!$A$2:$A$355,0),MATCH(AA$2,Overview_Format!$A$2:$BQ$2,0))</f>
        <v>7</v>
      </c>
      <c r="AB4">
        <f>INDEX(Overview_Format!$A$2:$BQ$355,MATCH($B4,Overview_Format!$A$2:$A$355,0),MATCH(AB$2,Overview_Format!$A$2:$BQ$2,0))</f>
        <v>5.8</v>
      </c>
      <c r="AC4">
        <f t="shared" si="0"/>
        <v>3.1271676300578033</v>
      </c>
      <c r="AD4">
        <f>INDEX(Overview_Format!$A$2:$BQ$355,MATCH($B4,Overview_Format!$A$2:$A$355,0),MATCH(AD$2,Overview_Format!$A$2:$BQ$2,0))</f>
        <v>-3.59</v>
      </c>
      <c r="AE4">
        <f>INDEX(Overview_Format!$A$2:$CC$355,MATCH($B4,Overview_Format!$A$2:$A$355,0),MATCH(AE$2,Overview_Format!$A$2:$CC$2,0))</f>
        <v>-5.2000000000000028</v>
      </c>
      <c r="AF4">
        <f>INDEX(Overview_Format!$A$2:$CC$355,MATCH($B4,Overview_Format!$A$2:$A$355,0),MATCH(AF$2,Overview_Format!$A$2:$CC$2,0))</f>
        <v>-3.0000000000000027E-3</v>
      </c>
      <c r="AG4">
        <f>INDEX(Overview_Format!$A$2:$CC$355,MATCH($B4,Overview_Format!$A$2:$A$355,0),MATCH(AG$2,Overview_Format!$A$2:$CC$2,0))</f>
        <v>-6.0999999999999999E-2</v>
      </c>
      <c r="AH4">
        <f>INDEX(Overview_Format!$A$2:$CC$355,MATCH($B4,Overview_Format!$A$2:$A$355,0),MATCH(AH$2,Overview_Format!$A$2:$CC$2,0))</f>
        <v>-1.5000000000000013E-2</v>
      </c>
      <c r="AI4">
        <f>INDEX(Overview_Format!$A$2:$CC$355,MATCH($B4,Overview_Format!$A$2:$A$355,0),MATCH(AI$2,Overview_Format!$A$2:$CC$2,0))</f>
        <v>-1.7000000000000015E-2</v>
      </c>
      <c r="AJ4">
        <f>INDEX(Overview_Format!$A$2:$CC$355,MATCH($B4,Overview_Format!$A$2:$A$355,0),MATCH(AJ$2,Overview_Format!$A$2:$CC$2,0))</f>
        <v>0.20000000000000284</v>
      </c>
      <c r="AK4">
        <f>INDEX(Overview_Format!$A$2:$CC$355,MATCH($B4,Overview_Format!$A$2:$A$355,0),MATCH(AK$2,Overview_Format!$A$2:$CC$2,0))</f>
        <v>1.6000000000000014</v>
      </c>
      <c r="AL4">
        <f>INDEX(Overview_Format!$A$2:$CC$355,MATCH($B4,Overview_Format!$A$2:$A$355,0),MATCH(AL$2,Overview_Format!$A$2:$CC$2,0))</f>
        <v>0.10000000000000142</v>
      </c>
      <c r="AM4">
        <f>INDEX(Overview_Format!$A$2:$CC$355,MATCH($B4,Overview_Format!$A$2:$A$355,0),MATCH(AM$2,Overview_Format!$A$2:$CC$2,0))</f>
        <v>-3.5</v>
      </c>
      <c r="AN4">
        <f>INDEX(Overview_Format!$A$2:$CC$355,MATCH($B4,Overview_Format!$A$2:$A$355,0),MATCH(AN$2,Overview_Format!$A$2:$CC$2,0))</f>
        <v>-2.3999999999999995</v>
      </c>
      <c r="AO4">
        <f>INDEX(Overview_Format!$A$2:$CC$355,MATCH($B4,Overview_Format!$A$2:$A$355,0),MATCH(AO$2,Overview_Format!$A$2:$CC$2,0))</f>
        <v>-0.10000000000000142</v>
      </c>
      <c r="AP4">
        <f>INDEX(Overview_Format!$A$2:$CC$355,MATCH($B4,Overview_Format!$A$2:$A$355,0),MATCH(AP$2,Overview_Format!$A$2:$CC$2,0))</f>
        <v>-2.0000000000000018E-3</v>
      </c>
      <c r="AS4">
        <v>19.389641272713341</v>
      </c>
      <c r="AT4">
        <v>20.42470722844611</v>
      </c>
      <c r="AU4">
        <v>0.1583814222913989</v>
      </c>
      <c r="AV4" t="e">
        <v>#N/A</v>
      </c>
    </row>
    <row r="5" spans="2:51" x14ac:dyDescent="0.25">
      <c r="B5" t="s">
        <v>135</v>
      </c>
      <c r="C5">
        <f>INDEX(Overview_Format!$A$2:$BQ$355,MATCH($B5,Overview_Format!$A$2:$A$355,0),MATCH(C$2,Overview_Format!$A$2:$BQ$2,0))</f>
        <v>33</v>
      </c>
      <c r="D5">
        <f>INDEX(Overview_Format!$A$2:$BQ$355,MATCH($B5,Overview_Format!$A$2:$A$355,0),MATCH(D$2,Overview_Format!$A$2:$BQ$2,0))</f>
        <v>17</v>
      </c>
      <c r="E5">
        <f>INDEX(Overview_Format!$A$2:$BQ$355,MATCH($B5,Overview_Format!$A$2:$A$355,0),MATCH(E$2,Overview_Format!$A$2:$BQ$2,0))</f>
        <v>16</v>
      </c>
      <c r="F5">
        <f>INDEX(Overview_Format!$A$2:$BQ$355,MATCH($B5,Overview_Format!$A$2:$A$355,0),MATCH(F$2,Overview_Format!$A$2:$BQ$2,0))</f>
        <v>0.51500000000000001</v>
      </c>
      <c r="G5">
        <f>INDEX(Overview_Format!$A$2:$BQ$355,MATCH($B5,Overview_Format!$A$2:$A$355,0),MATCH(G$2,Overview_Format!$A$2:$BQ$2,0))</f>
        <v>4.8899999999999997</v>
      </c>
      <c r="H5">
        <f>INDEX(Overview_Format!$A$2:$BQ$355,MATCH($B5,Overview_Format!$A$2:$A$355,0),MATCH(H$2,Overview_Format!$A$2:$BQ$2,0))</f>
        <v>1.1200000000000001</v>
      </c>
      <c r="I5">
        <f>INDEX(Overview_Format!$A$2:$BQ$355,MATCH($B5,Overview_Format!$A$2:$A$355,0),MATCH(I$2,Overview_Format!$A$2:$BQ$2,0))</f>
        <v>17</v>
      </c>
      <c r="J5">
        <f>INDEX(Overview_Format!$A$2:$BQ$355,MATCH($B5,Overview_Format!$A$2:$A$355,0),MATCH(J$2,Overview_Format!$A$2:$BQ$2,0))</f>
        <v>16</v>
      </c>
      <c r="K5">
        <f>INDEX(Overview_Format!$A$2:$BQ$355,MATCH($B5,Overview_Format!$A$2:$A$355,0),MATCH(K$2,Overview_Format!$A$2:$BQ$2,0))</f>
        <v>17</v>
      </c>
      <c r="L5">
        <f>INDEX(Overview_Format!$A$2:$BQ$355,MATCH($B5,Overview_Format!$A$2:$A$355,0),MATCH(L$2,Overview_Format!$A$2:$BQ$2,0))</f>
        <v>16</v>
      </c>
      <c r="M5">
        <f>INDEX(Overview_Format!$A$2:$BQ$355,MATCH($B5,Overview_Format!$A$2:$A$355,0),MATCH(M$2,Overview_Format!$A$2:$BQ$2,0))</f>
        <v>17</v>
      </c>
      <c r="N5">
        <f>INDEX(Overview_Format!$A$2:$BQ$355,MATCH($B5,Overview_Format!$A$2:$A$355,0),MATCH(N$2,Overview_Format!$A$2:$BQ$2,0))</f>
        <v>16</v>
      </c>
      <c r="O5">
        <f>INDEX(Overview_Format!$A$2:$BQ$355,MATCH($B5,Overview_Format!$A$2:$A$355,0),MATCH(O$2,Overview_Format!$A$2:$BQ$2,0))</f>
        <v>2271</v>
      </c>
      <c r="P5">
        <f>INDEX(Overview_Format!$A$2:$BQ$355,MATCH($B5,Overview_Format!$A$2:$A$355,0),MATCH(P$2,Overview_Format!$A$2:$BQ$2,0))</f>
        <v>2107</v>
      </c>
      <c r="Q5">
        <f>INDEX(Overview_Format!$A$2:$BQ$355,MATCH($B5,Overview_Format!$A$2:$A$355,0),MATCH(Q$2,Overview_Format!$A$2:$BQ$2,0))</f>
        <v>68.5</v>
      </c>
      <c r="R5">
        <f>INDEX(Overview_Format!$A$2:$BQ$355,MATCH($B5,Overview_Format!$A$2:$A$355,0),MATCH(R$2,Overview_Format!$A$2:$BQ$2,0))</f>
        <v>100.1</v>
      </c>
      <c r="S5">
        <f>INDEX(Overview_Format!$A$2:$BQ$355,MATCH($B5,Overview_Format!$A$2:$A$355,0),MATCH(S$2,Overview_Format!$A$2:$BQ$2,0))</f>
        <v>0.27700000000000002</v>
      </c>
      <c r="T5">
        <f>INDEX(Overview_Format!$A$2:$BQ$355,MATCH($B5,Overview_Format!$A$2:$A$355,0),MATCH(T$2,Overview_Format!$A$2:$BQ$2,0))</f>
        <v>0.47699999999999998</v>
      </c>
      <c r="U5">
        <f>INDEX(Overview_Format!$A$2:$BQ$355,MATCH($B5,Overview_Format!$A$2:$A$355,0),MATCH(U$2,Overview_Format!$A$2:$BQ$2,0))</f>
        <v>0.51500000000000001</v>
      </c>
      <c r="V5">
        <f>INDEX(Overview_Format!$A$2:$BQ$355,MATCH($B5,Overview_Format!$A$2:$A$355,0),MATCH(V$2,Overview_Format!$A$2:$BQ$2,0))</f>
        <v>50.1</v>
      </c>
      <c r="W5">
        <f>INDEX(Overview_Format!$A$2:$BQ$355,MATCH($B5,Overview_Format!$A$2:$A$355,0),MATCH(W$2,Overview_Format!$A$2:$BQ$2,0))</f>
        <v>0.48499999999999999</v>
      </c>
      <c r="X5">
        <f>INDEX(Overview_Format!$A$2:$BQ$355,MATCH($B5,Overview_Format!$A$2:$A$355,0),MATCH(X$2,Overview_Format!$A$2:$BQ$2,0))</f>
        <v>25.3</v>
      </c>
      <c r="Y5">
        <f>INDEX(Overview_Format!$A$2:$BQ$355,MATCH($B5,Overview_Format!$A$2:$A$355,0),MATCH(Y$2,Overview_Format!$A$2:$BQ$2,0))</f>
        <v>15</v>
      </c>
      <c r="Z5">
        <f>INDEX(Overview_Format!$A$2:$BQ$355,MATCH($B5,Overview_Format!$A$2:$A$355,0),MATCH(Z$2,Overview_Format!$A$2:$BQ$2,0))</f>
        <v>48.2</v>
      </c>
      <c r="AA5">
        <f>INDEX(Overview_Format!$A$2:$BQ$355,MATCH($B5,Overview_Format!$A$2:$A$355,0),MATCH(AA$2,Overview_Format!$A$2:$BQ$2,0))</f>
        <v>8.1999999999999993</v>
      </c>
      <c r="AB5">
        <f>INDEX(Overview_Format!$A$2:$BQ$355,MATCH($B5,Overview_Format!$A$2:$A$355,0),MATCH(AB$2,Overview_Format!$A$2:$BQ$2,0))</f>
        <v>8.9</v>
      </c>
      <c r="AC5">
        <f t="shared" si="0"/>
        <v>3.3400000000000003</v>
      </c>
      <c r="AD5">
        <f>INDEX(Overview_Format!$A$2:$BQ$355,MATCH($B5,Overview_Format!$A$2:$A$355,0),MATCH(AD$2,Overview_Format!$A$2:$BQ$2,0))</f>
        <v>4.97</v>
      </c>
      <c r="AE5">
        <f>INDEX(Overview_Format!$A$2:$CC$355,MATCH($B5,Overview_Format!$A$2:$A$355,0),MATCH(AE$2,Overview_Format!$A$2:$CC$2,0))</f>
        <v>7.1999999999999886</v>
      </c>
      <c r="AF5">
        <f>INDEX(Overview_Format!$A$2:$CC$355,MATCH($B5,Overview_Format!$A$2:$A$355,0),MATCH(AF$2,Overview_Format!$A$2:$CC$2,0))</f>
        <v>-1.9999999999999962E-2</v>
      </c>
      <c r="AG5">
        <f>INDEX(Overview_Format!$A$2:$CC$355,MATCH($B5,Overview_Format!$A$2:$A$355,0),MATCH(AG$2,Overview_Format!$A$2:$CC$2,0))</f>
        <v>9.4999999999999973E-2</v>
      </c>
      <c r="AH5">
        <f>INDEX(Overview_Format!$A$2:$CC$355,MATCH($B5,Overview_Format!$A$2:$A$355,0),MATCH(AH$2,Overview_Format!$A$2:$CC$2,0))</f>
        <v>3.400000000000003E-2</v>
      </c>
      <c r="AI5">
        <f>INDEX(Overview_Format!$A$2:$CC$355,MATCH($B5,Overview_Format!$A$2:$A$355,0),MATCH(AI$2,Overview_Format!$A$2:$CC$2,0))</f>
        <v>3.2999999999999974E-2</v>
      </c>
      <c r="AJ5">
        <f>INDEX(Overview_Format!$A$2:$CC$355,MATCH($B5,Overview_Format!$A$2:$A$355,0),MATCH(AJ$2,Overview_Format!$A$2:$CC$2,0))</f>
        <v>-3.5999999999999943</v>
      </c>
      <c r="AK5">
        <f>INDEX(Overview_Format!$A$2:$CC$355,MATCH($B5,Overview_Format!$A$2:$A$355,0),MATCH(AK$2,Overview_Format!$A$2:$CC$2,0))</f>
        <v>-1.6000000000000014</v>
      </c>
      <c r="AL5">
        <f>INDEX(Overview_Format!$A$2:$CC$355,MATCH($B5,Overview_Format!$A$2:$A$355,0),MATCH(AL$2,Overview_Format!$A$2:$CC$2,0))</f>
        <v>5</v>
      </c>
      <c r="AM5">
        <f>INDEX(Overview_Format!$A$2:$CC$355,MATCH($B5,Overview_Format!$A$2:$A$355,0),MATCH(AM$2,Overview_Format!$A$2:$CC$2,0))</f>
        <v>0</v>
      </c>
      <c r="AN5">
        <f>INDEX(Overview_Format!$A$2:$CC$355,MATCH($B5,Overview_Format!$A$2:$A$355,0),MATCH(AN$2,Overview_Format!$A$2:$CC$2,0))</f>
        <v>0.20000000000000107</v>
      </c>
      <c r="AO5">
        <f>INDEX(Overview_Format!$A$2:$CC$355,MATCH($B5,Overview_Format!$A$2:$A$355,0),MATCH(AO$2,Overview_Format!$A$2:$CC$2,0))</f>
        <v>-4</v>
      </c>
      <c r="AP5">
        <f>INDEX(Overview_Format!$A$2:$CC$355,MATCH($B5,Overview_Format!$A$2:$A$355,0),MATCH(AP$2,Overview_Format!$A$2:$CC$2,0))</f>
        <v>1.0000000000000009E-3</v>
      </c>
      <c r="AS5">
        <v>0.77117980815926179</v>
      </c>
      <c r="AT5">
        <v>2.94462573778083</v>
      </c>
      <c r="AU5" t="e">
        <v>#N/A</v>
      </c>
      <c r="AV5" t="e">
        <v>#N/A</v>
      </c>
    </row>
    <row r="6" spans="2:51" x14ac:dyDescent="0.25">
      <c r="B6" t="s">
        <v>136</v>
      </c>
      <c r="C6">
        <f>INDEX(Overview_Format!$A$2:$BQ$355,MATCH($B6,Overview_Format!$A$2:$A$355,0),MATCH(C$2,Overview_Format!$A$2:$BQ$2,0))</f>
        <v>32</v>
      </c>
      <c r="D6">
        <f>INDEX(Overview_Format!$A$2:$BQ$355,MATCH($B6,Overview_Format!$A$2:$A$355,0),MATCH(D$2,Overview_Format!$A$2:$BQ$2,0))</f>
        <v>5</v>
      </c>
      <c r="E6">
        <f>INDEX(Overview_Format!$A$2:$BQ$355,MATCH($B6,Overview_Format!$A$2:$A$355,0),MATCH(E$2,Overview_Format!$A$2:$BQ$2,0))</f>
        <v>27</v>
      </c>
      <c r="F6">
        <f>INDEX(Overview_Format!$A$2:$BQ$355,MATCH($B6,Overview_Format!$A$2:$A$355,0),MATCH(F$2,Overview_Format!$A$2:$BQ$2,0))</f>
        <v>0.156</v>
      </c>
      <c r="G6">
        <f>INDEX(Overview_Format!$A$2:$BQ$355,MATCH($B6,Overview_Format!$A$2:$A$355,0),MATCH(G$2,Overview_Format!$A$2:$BQ$2,0))</f>
        <v>-19.25</v>
      </c>
      <c r="H6">
        <f>INDEX(Overview_Format!$A$2:$BQ$355,MATCH($B6,Overview_Format!$A$2:$A$355,0),MATCH(H$2,Overview_Format!$A$2:$BQ$2,0))</f>
        <v>-8.4</v>
      </c>
      <c r="I6">
        <f>INDEX(Overview_Format!$A$2:$BQ$355,MATCH($B6,Overview_Format!$A$2:$A$355,0),MATCH(I$2,Overview_Format!$A$2:$BQ$2,0))</f>
        <v>5</v>
      </c>
      <c r="J6">
        <f>INDEX(Overview_Format!$A$2:$BQ$355,MATCH($B6,Overview_Format!$A$2:$A$355,0),MATCH(J$2,Overview_Format!$A$2:$BQ$2,0))</f>
        <v>27</v>
      </c>
      <c r="K6">
        <f>INDEX(Overview_Format!$A$2:$BQ$355,MATCH($B6,Overview_Format!$A$2:$A$355,0),MATCH(K$2,Overview_Format!$A$2:$BQ$2,0))</f>
        <v>5</v>
      </c>
      <c r="L6">
        <f>INDEX(Overview_Format!$A$2:$BQ$355,MATCH($B6,Overview_Format!$A$2:$A$355,0),MATCH(L$2,Overview_Format!$A$2:$BQ$2,0))</f>
        <v>27</v>
      </c>
      <c r="M6">
        <f>INDEX(Overview_Format!$A$2:$BQ$355,MATCH($B6,Overview_Format!$A$2:$A$355,0),MATCH(M$2,Overview_Format!$A$2:$BQ$2,0))</f>
        <v>5</v>
      </c>
      <c r="N6">
        <f>INDEX(Overview_Format!$A$2:$BQ$355,MATCH($B6,Overview_Format!$A$2:$A$355,0),MATCH(N$2,Overview_Format!$A$2:$BQ$2,0))</f>
        <v>27</v>
      </c>
      <c r="O6">
        <f>INDEX(Overview_Format!$A$2:$BQ$355,MATCH($B6,Overview_Format!$A$2:$A$355,0),MATCH(O$2,Overview_Format!$A$2:$BQ$2,0))</f>
        <v>1938</v>
      </c>
      <c r="P6">
        <f>INDEX(Overview_Format!$A$2:$BQ$355,MATCH($B6,Overview_Format!$A$2:$A$355,0),MATCH(P$2,Overview_Format!$A$2:$BQ$2,0))</f>
        <v>2285</v>
      </c>
      <c r="Q6">
        <f>INDEX(Overview_Format!$A$2:$BQ$355,MATCH($B6,Overview_Format!$A$2:$A$355,0),MATCH(Q$2,Overview_Format!$A$2:$BQ$2,0))</f>
        <v>67.5</v>
      </c>
      <c r="R6">
        <f>INDEX(Overview_Format!$A$2:$BQ$355,MATCH($B6,Overview_Format!$A$2:$A$355,0),MATCH(R$2,Overview_Format!$A$2:$BQ$2,0))</f>
        <v>88.7</v>
      </c>
      <c r="S6">
        <f>INDEX(Overview_Format!$A$2:$BQ$355,MATCH($B6,Overview_Format!$A$2:$A$355,0),MATCH(S$2,Overview_Format!$A$2:$BQ$2,0))</f>
        <v>0.251</v>
      </c>
      <c r="T6">
        <f>INDEX(Overview_Format!$A$2:$BQ$355,MATCH($B6,Overview_Format!$A$2:$A$355,0),MATCH(T$2,Overview_Format!$A$2:$BQ$2,0))</f>
        <v>0.318</v>
      </c>
      <c r="U6">
        <f>INDEX(Overview_Format!$A$2:$BQ$355,MATCH($B6,Overview_Format!$A$2:$A$355,0),MATCH(U$2,Overview_Format!$A$2:$BQ$2,0))</f>
        <v>0.47899999999999998</v>
      </c>
      <c r="V6">
        <f>INDEX(Overview_Format!$A$2:$BQ$355,MATCH($B6,Overview_Format!$A$2:$A$355,0),MATCH(V$2,Overview_Format!$A$2:$BQ$2,0))</f>
        <v>52.2</v>
      </c>
      <c r="W6">
        <f>INDEX(Overview_Format!$A$2:$BQ$355,MATCH($B6,Overview_Format!$A$2:$A$355,0),MATCH(W$2,Overview_Format!$A$2:$BQ$2,0))</f>
        <v>0.45800000000000002</v>
      </c>
      <c r="X6">
        <f>INDEX(Overview_Format!$A$2:$BQ$355,MATCH($B6,Overview_Format!$A$2:$A$355,0),MATCH(X$2,Overview_Format!$A$2:$BQ$2,0))</f>
        <v>27.6</v>
      </c>
      <c r="Y6">
        <f>INDEX(Overview_Format!$A$2:$BQ$355,MATCH($B6,Overview_Format!$A$2:$A$355,0),MATCH(Y$2,Overview_Format!$A$2:$BQ$2,0))</f>
        <v>19.399999999999999</v>
      </c>
      <c r="Z6">
        <f>INDEX(Overview_Format!$A$2:$BQ$355,MATCH($B6,Overview_Format!$A$2:$A$355,0),MATCH(Z$2,Overview_Format!$A$2:$BQ$2,0))</f>
        <v>47</v>
      </c>
      <c r="AA6">
        <f>INDEX(Overview_Format!$A$2:$BQ$355,MATCH($B6,Overview_Format!$A$2:$A$355,0),MATCH(AA$2,Overview_Format!$A$2:$BQ$2,0))</f>
        <v>10.7</v>
      </c>
      <c r="AB6">
        <f>INDEX(Overview_Format!$A$2:$BQ$355,MATCH($B6,Overview_Format!$A$2:$A$355,0),MATCH(AB$2,Overview_Format!$A$2:$BQ$2,0))</f>
        <v>4.5999999999999996</v>
      </c>
      <c r="AC6">
        <f t="shared" si="0"/>
        <v>2.6907216494845363</v>
      </c>
      <c r="AD6">
        <f>INDEX(Overview_Format!$A$2:$BQ$355,MATCH($B6,Overview_Format!$A$2:$A$355,0),MATCH(AD$2,Overview_Format!$A$2:$BQ$2,0))</f>
        <v>-10.84</v>
      </c>
      <c r="AE6">
        <f>INDEX(Overview_Format!$A$2:$CC$355,MATCH($B6,Overview_Format!$A$2:$A$355,0),MATCH(AE$2,Overview_Format!$A$2:$CC$2,0))</f>
        <v>-15.899999999999991</v>
      </c>
      <c r="AF6">
        <f>INDEX(Overview_Format!$A$2:$CC$355,MATCH($B6,Overview_Format!$A$2:$A$355,0),MATCH(AF$2,Overview_Format!$A$2:$CC$2,0))</f>
        <v>-0.13700000000000001</v>
      </c>
      <c r="AG6">
        <f>INDEX(Overview_Format!$A$2:$CC$355,MATCH($B6,Overview_Format!$A$2:$A$355,0),MATCH(AG$2,Overview_Format!$A$2:$CC$2,0))</f>
        <v>-6.6000000000000003E-2</v>
      </c>
      <c r="AH6">
        <f>INDEX(Overview_Format!$A$2:$CC$355,MATCH($B6,Overview_Format!$A$2:$A$355,0),MATCH(AH$2,Overview_Format!$A$2:$CC$2,0))</f>
        <v>-7.900000000000007E-2</v>
      </c>
      <c r="AI6">
        <f>INDEX(Overview_Format!$A$2:$CC$355,MATCH($B6,Overview_Format!$A$2:$A$355,0),MATCH(AI$2,Overview_Format!$A$2:$CC$2,0))</f>
        <v>-7.9000000000000015E-2</v>
      </c>
      <c r="AJ6">
        <f>INDEX(Overview_Format!$A$2:$CC$355,MATCH($B6,Overview_Format!$A$2:$A$355,0),MATCH(AJ$2,Overview_Format!$A$2:$CC$2,0))</f>
        <v>-6</v>
      </c>
      <c r="AK6">
        <f>INDEX(Overview_Format!$A$2:$CC$355,MATCH($B6,Overview_Format!$A$2:$A$355,0),MATCH(AK$2,Overview_Format!$A$2:$CC$2,0))</f>
        <v>1.0999999999999979</v>
      </c>
      <c r="AL6">
        <f>INDEX(Overview_Format!$A$2:$CC$355,MATCH($B6,Overview_Format!$A$2:$A$355,0),MATCH(AL$2,Overview_Format!$A$2:$CC$2,0))</f>
        <v>-1.1999999999999957</v>
      </c>
      <c r="AM6">
        <f>INDEX(Overview_Format!$A$2:$CC$355,MATCH($B6,Overview_Format!$A$2:$A$355,0),MATCH(AM$2,Overview_Format!$A$2:$CC$2,0))</f>
        <v>-0.60000000000000142</v>
      </c>
      <c r="AN6">
        <f>INDEX(Overview_Format!$A$2:$CC$355,MATCH($B6,Overview_Format!$A$2:$A$355,0),MATCH(AN$2,Overview_Format!$A$2:$CC$2,0))</f>
        <v>-4.2000000000000011</v>
      </c>
      <c r="AO6">
        <f>INDEX(Overview_Format!$A$2:$CC$355,MATCH($B6,Overview_Format!$A$2:$A$355,0),MATCH(AO$2,Overview_Format!$A$2:$CC$2,0))</f>
        <v>-4.2999999999999972</v>
      </c>
      <c r="AP6">
        <f>INDEX(Overview_Format!$A$2:$CC$355,MATCH($B6,Overview_Format!$A$2:$A$355,0),MATCH(AP$2,Overview_Format!$A$2:$CC$2,0))</f>
        <v>-0.09</v>
      </c>
      <c r="AS6">
        <v>589.7926461044234</v>
      </c>
      <c r="AT6">
        <v>350</v>
      </c>
      <c r="AU6" t="e">
        <v>#N/A</v>
      </c>
      <c r="AV6" t="e">
        <v>#N/A</v>
      </c>
    </row>
    <row r="7" spans="2:51" x14ac:dyDescent="0.25">
      <c r="B7" t="s">
        <v>137</v>
      </c>
      <c r="C7">
        <f>INDEX(Overview_Format!$A$2:$BQ$355,MATCH($B7,Overview_Format!$A$2:$A$355,0),MATCH(C$2,Overview_Format!$A$2:$BQ$2,0))</f>
        <v>35</v>
      </c>
      <c r="D7">
        <f>INDEX(Overview_Format!$A$2:$BQ$355,MATCH($B7,Overview_Format!$A$2:$A$355,0),MATCH(D$2,Overview_Format!$A$2:$BQ$2,0))</f>
        <v>20</v>
      </c>
      <c r="E7">
        <f>INDEX(Overview_Format!$A$2:$BQ$355,MATCH($B7,Overview_Format!$A$2:$A$355,0),MATCH(E$2,Overview_Format!$A$2:$BQ$2,0))</f>
        <v>15</v>
      </c>
      <c r="F7">
        <f>INDEX(Overview_Format!$A$2:$BQ$355,MATCH($B7,Overview_Format!$A$2:$A$355,0),MATCH(F$2,Overview_Format!$A$2:$BQ$2,0))</f>
        <v>0.57099999999999995</v>
      </c>
      <c r="G7">
        <f>INDEX(Overview_Format!$A$2:$BQ$355,MATCH($B7,Overview_Format!$A$2:$A$355,0),MATCH(G$2,Overview_Format!$A$2:$BQ$2,0))</f>
        <v>0.31</v>
      </c>
      <c r="H7">
        <f>INDEX(Overview_Format!$A$2:$BQ$355,MATCH($B7,Overview_Format!$A$2:$A$355,0),MATCH(H$2,Overview_Format!$A$2:$BQ$2,0))</f>
        <v>-1.57</v>
      </c>
      <c r="I7">
        <f>INDEX(Overview_Format!$A$2:$BQ$355,MATCH($B7,Overview_Format!$A$2:$A$355,0),MATCH(I$2,Overview_Format!$A$2:$BQ$2,0))</f>
        <v>20</v>
      </c>
      <c r="J7">
        <f>INDEX(Overview_Format!$A$2:$BQ$355,MATCH($B7,Overview_Format!$A$2:$A$355,0),MATCH(J$2,Overview_Format!$A$2:$BQ$2,0))</f>
        <v>15</v>
      </c>
      <c r="K7">
        <f>INDEX(Overview_Format!$A$2:$BQ$355,MATCH($B7,Overview_Format!$A$2:$A$355,0),MATCH(K$2,Overview_Format!$A$2:$BQ$2,0))</f>
        <v>20</v>
      </c>
      <c r="L7">
        <f>INDEX(Overview_Format!$A$2:$BQ$355,MATCH($B7,Overview_Format!$A$2:$A$355,0),MATCH(L$2,Overview_Format!$A$2:$BQ$2,0))</f>
        <v>15</v>
      </c>
      <c r="M7">
        <f>INDEX(Overview_Format!$A$2:$BQ$355,MATCH($B7,Overview_Format!$A$2:$A$355,0),MATCH(M$2,Overview_Format!$A$2:$BQ$2,0))</f>
        <v>20</v>
      </c>
      <c r="N7">
        <f>INDEX(Overview_Format!$A$2:$BQ$355,MATCH($B7,Overview_Format!$A$2:$A$355,0),MATCH(N$2,Overview_Format!$A$2:$BQ$2,0))</f>
        <v>15</v>
      </c>
      <c r="O7">
        <f>INDEX(Overview_Format!$A$2:$BQ$355,MATCH($B7,Overview_Format!$A$2:$A$355,0),MATCH(O$2,Overview_Format!$A$2:$BQ$2,0))</f>
        <v>2470</v>
      </c>
      <c r="P7">
        <f>INDEX(Overview_Format!$A$2:$BQ$355,MATCH($B7,Overview_Format!$A$2:$A$355,0),MATCH(P$2,Overview_Format!$A$2:$BQ$2,0))</f>
        <v>2370</v>
      </c>
      <c r="Q7">
        <f>INDEX(Overview_Format!$A$2:$BQ$355,MATCH($B7,Overview_Format!$A$2:$A$355,0),MATCH(Q$2,Overview_Format!$A$2:$BQ$2,0))</f>
        <v>66.599999999999994</v>
      </c>
      <c r="R7">
        <f>INDEX(Overview_Format!$A$2:$BQ$355,MATCH($B7,Overview_Format!$A$2:$A$355,0),MATCH(R$2,Overview_Format!$A$2:$BQ$2,0))</f>
        <v>105.2</v>
      </c>
      <c r="S7">
        <f>INDEX(Overview_Format!$A$2:$BQ$355,MATCH($B7,Overview_Format!$A$2:$A$355,0),MATCH(S$2,Overview_Format!$A$2:$BQ$2,0))</f>
        <v>0.314</v>
      </c>
      <c r="T7">
        <f>INDEX(Overview_Format!$A$2:$BQ$355,MATCH($B7,Overview_Format!$A$2:$A$355,0),MATCH(T$2,Overview_Format!$A$2:$BQ$2,0))</f>
        <v>0.34599999999999997</v>
      </c>
      <c r="U7">
        <f>INDEX(Overview_Format!$A$2:$BQ$355,MATCH($B7,Overview_Format!$A$2:$A$355,0),MATCH(U$2,Overview_Format!$A$2:$BQ$2,0))</f>
        <v>0.53700000000000003</v>
      </c>
      <c r="V7">
        <f>INDEX(Overview_Format!$A$2:$BQ$355,MATCH($B7,Overview_Format!$A$2:$A$355,0),MATCH(V$2,Overview_Format!$A$2:$BQ$2,0))</f>
        <v>44.3</v>
      </c>
      <c r="W7">
        <f>INDEX(Overview_Format!$A$2:$BQ$355,MATCH($B7,Overview_Format!$A$2:$A$355,0),MATCH(W$2,Overview_Format!$A$2:$BQ$2,0))</f>
        <v>0.51100000000000001</v>
      </c>
      <c r="X7">
        <f>INDEX(Overview_Format!$A$2:$BQ$355,MATCH($B7,Overview_Format!$A$2:$A$355,0),MATCH(X$2,Overview_Format!$A$2:$BQ$2,0))</f>
        <v>30.4</v>
      </c>
      <c r="Y7">
        <f>INDEX(Overview_Format!$A$2:$BQ$355,MATCH($B7,Overview_Format!$A$2:$A$355,0),MATCH(Y$2,Overview_Format!$A$2:$BQ$2,0))</f>
        <v>14.8</v>
      </c>
      <c r="Z7">
        <f>INDEX(Overview_Format!$A$2:$BQ$355,MATCH($B7,Overview_Format!$A$2:$A$355,0),MATCH(Z$2,Overview_Format!$A$2:$BQ$2,0))</f>
        <v>52.7</v>
      </c>
      <c r="AA7">
        <f>INDEX(Overview_Format!$A$2:$BQ$355,MATCH($B7,Overview_Format!$A$2:$A$355,0),MATCH(AA$2,Overview_Format!$A$2:$BQ$2,0))</f>
        <v>9.3000000000000007</v>
      </c>
      <c r="AB7">
        <f>INDEX(Overview_Format!$A$2:$BQ$355,MATCH($B7,Overview_Format!$A$2:$A$355,0),MATCH(AB$2,Overview_Format!$A$2:$BQ$2,0))</f>
        <v>7.5</v>
      </c>
      <c r="AC7">
        <f t="shared" si="0"/>
        <v>2.993243243243243</v>
      </c>
      <c r="AD7">
        <f>INDEX(Overview_Format!$A$2:$BQ$355,MATCH($B7,Overview_Format!$A$2:$A$355,0),MATCH(AD$2,Overview_Format!$A$2:$BQ$2,0))</f>
        <v>2.86</v>
      </c>
      <c r="AE7">
        <f>INDEX(Overview_Format!$A$2:$CC$355,MATCH($B7,Overview_Format!$A$2:$A$355,0),MATCH(AE$2,Overview_Format!$A$2:$CC$2,0))</f>
        <v>4.2999999999999972</v>
      </c>
      <c r="AF7">
        <f>INDEX(Overview_Format!$A$2:$CC$355,MATCH($B7,Overview_Format!$A$2:$A$355,0),MATCH(AF$2,Overview_Format!$A$2:$CC$2,0))</f>
        <v>0</v>
      </c>
      <c r="AG7">
        <f>INDEX(Overview_Format!$A$2:$CC$355,MATCH($B7,Overview_Format!$A$2:$A$355,0),MATCH(AG$2,Overview_Format!$A$2:$CC$2,0))</f>
        <v>-9.9000000000000032E-2</v>
      </c>
      <c r="AH7">
        <f>INDEX(Overview_Format!$A$2:$CC$355,MATCH($B7,Overview_Format!$A$2:$A$355,0),MATCH(AH$2,Overview_Format!$A$2:$CC$2,0))</f>
        <v>1.100000000000001E-2</v>
      </c>
      <c r="AI7">
        <f>INDEX(Overview_Format!$A$2:$CC$355,MATCH($B7,Overview_Format!$A$2:$A$355,0),MATCH(AI$2,Overview_Format!$A$2:$CC$2,0))</f>
        <v>2.1000000000000019E-2</v>
      </c>
      <c r="AJ7">
        <f>INDEX(Overview_Format!$A$2:$CC$355,MATCH($B7,Overview_Format!$A$2:$A$355,0),MATCH(AJ$2,Overview_Format!$A$2:$CC$2,0))</f>
        <v>5.4000000000000057</v>
      </c>
      <c r="AK7">
        <f>INDEX(Overview_Format!$A$2:$CC$355,MATCH($B7,Overview_Format!$A$2:$A$355,0),MATCH(AK$2,Overview_Format!$A$2:$CC$2,0))</f>
        <v>-0.89999999999999858</v>
      </c>
      <c r="AL7">
        <f>INDEX(Overview_Format!$A$2:$CC$355,MATCH($B7,Overview_Format!$A$2:$A$355,0),MATCH(AL$2,Overview_Format!$A$2:$CC$2,0))</f>
        <v>-10.300000000000004</v>
      </c>
      <c r="AM7">
        <f>INDEX(Overview_Format!$A$2:$CC$355,MATCH($B7,Overview_Format!$A$2:$A$355,0),MATCH(AM$2,Overview_Format!$A$2:$CC$2,0))</f>
        <v>1.7000000000000011</v>
      </c>
      <c r="AN7">
        <f>INDEX(Overview_Format!$A$2:$CC$355,MATCH($B7,Overview_Format!$A$2:$A$355,0),MATCH(AN$2,Overview_Format!$A$2:$CC$2,0))</f>
        <v>-0.90000000000000036</v>
      </c>
      <c r="AO7">
        <f>INDEX(Overview_Format!$A$2:$CC$355,MATCH($B7,Overview_Format!$A$2:$A$355,0),MATCH(AO$2,Overview_Format!$A$2:$CC$2,0))</f>
        <v>5</v>
      </c>
      <c r="AP7">
        <f>INDEX(Overview_Format!$A$2:$CC$355,MATCH($B7,Overview_Format!$A$2:$A$355,0),MATCH(AP$2,Overview_Format!$A$2:$CC$2,0))</f>
        <v>-1.8000000000000016E-2</v>
      </c>
      <c r="AS7">
        <v>10227.972611094783</v>
      </c>
      <c r="AT7">
        <v>3034.7872574604539</v>
      </c>
      <c r="AU7" t="e">
        <v>#N/A</v>
      </c>
      <c r="AV7" t="e">
        <v>#N/A</v>
      </c>
    </row>
    <row r="8" spans="2:51" x14ac:dyDescent="0.25">
      <c r="B8" t="s">
        <v>138</v>
      </c>
      <c r="C8">
        <f>INDEX(Overview_Format!$A$2:$BQ$355,MATCH($B8,Overview_Format!$A$2:$A$355,0),MATCH(C$2,Overview_Format!$A$2:$BQ$2,0))</f>
        <v>31</v>
      </c>
      <c r="D8">
        <f>INDEX(Overview_Format!$A$2:$BQ$355,MATCH($B8,Overview_Format!$A$2:$A$355,0),MATCH(D$2,Overview_Format!$A$2:$BQ$2,0))</f>
        <v>12</v>
      </c>
      <c r="E8">
        <f>INDEX(Overview_Format!$A$2:$BQ$355,MATCH($B8,Overview_Format!$A$2:$A$355,0),MATCH(E$2,Overview_Format!$A$2:$BQ$2,0))</f>
        <v>19</v>
      </c>
      <c r="F8">
        <f>INDEX(Overview_Format!$A$2:$BQ$355,MATCH($B8,Overview_Format!$A$2:$A$355,0),MATCH(F$2,Overview_Format!$A$2:$BQ$2,0))</f>
        <v>0.38700000000000001</v>
      </c>
      <c r="G8">
        <f>INDEX(Overview_Format!$A$2:$BQ$355,MATCH($B8,Overview_Format!$A$2:$A$355,0),MATCH(G$2,Overview_Format!$A$2:$BQ$2,0))</f>
        <v>-15.6</v>
      </c>
      <c r="H8">
        <f>INDEX(Overview_Format!$A$2:$BQ$355,MATCH($B8,Overview_Format!$A$2:$A$355,0),MATCH(H$2,Overview_Format!$A$2:$BQ$2,0))</f>
        <v>-7.85</v>
      </c>
      <c r="I8">
        <f>INDEX(Overview_Format!$A$2:$BQ$355,MATCH($B8,Overview_Format!$A$2:$A$355,0),MATCH(I$2,Overview_Format!$A$2:$BQ$2,0))</f>
        <v>12</v>
      </c>
      <c r="J8">
        <f>INDEX(Overview_Format!$A$2:$BQ$355,MATCH($B8,Overview_Format!$A$2:$A$355,0),MATCH(J$2,Overview_Format!$A$2:$BQ$2,0))</f>
        <v>19</v>
      </c>
      <c r="K8">
        <f>INDEX(Overview_Format!$A$2:$BQ$355,MATCH($B8,Overview_Format!$A$2:$A$355,0),MATCH(K$2,Overview_Format!$A$2:$BQ$2,0))</f>
        <v>12</v>
      </c>
      <c r="L8">
        <f>INDEX(Overview_Format!$A$2:$BQ$355,MATCH($B8,Overview_Format!$A$2:$A$355,0),MATCH(L$2,Overview_Format!$A$2:$BQ$2,0))</f>
        <v>19</v>
      </c>
      <c r="M8">
        <f>INDEX(Overview_Format!$A$2:$BQ$355,MATCH($B8,Overview_Format!$A$2:$A$355,0),MATCH(M$2,Overview_Format!$A$2:$BQ$2,0))</f>
        <v>12</v>
      </c>
      <c r="N8">
        <f>INDEX(Overview_Format!$A$2:$BQ$355,MATCH($B8,Overview_Format!$A$2:$A$355,0),MATCH(N$2,Overview_Format!$A$2:$BQ$2,0))</f>
        <v>19</v>
      </c>
      <c r="O8">
        <f>INDEX(Overview_Format!$A$2:$BQ$355,MATCH($B8,Overview_Format!$A$2:$A$355,0),MATCH(O$2,Overview_Format!$A$2:$BQ$2,0))</f>
        <v>2086</v>
      </c>
      <c r="P8">
        <f>INDEX(Overview_Format!$A$2:$BQ$355,MATCH($B8,Overview_Format!$A$2:$A$355,0),MATCH(P$2,Overview_Format!$A$2:$BQ$2,0))</f>
        <v>2235</v>
      </c>
      <c r="Q8">
        <f>INDEX(Overview_Format!$A$2:$BQ$355,MATCH($B8,Overview_Format!$A$2:$A$355,0),MATCH(Q$2,Overview_Format!$A$2:$BQ$2,0))</f>
        <v>69.599999999999994</v>
      </c>
      <c r="R8">
        <f>INDEX(Overview_Format!$A$2:$BQ$355,MATCH($B8,Overview_Format!$A$2:$A$355,0),MATCH(R$2,Overview_Format!$A$2:$BQ$2,0))</f>
        <v>96</v>
      </c>
      <c r="S8">
        <f>INDEX(Overview_Format!$A$2:$BQ$355,MATCH($B8,Overview_Format!$A$2:$A$355,0),MATCH(S$2,Overview_Format!$A$2:$BQ$2,0))</f>
        <v>0.38800000000000001</v>
      </c>
      <c r="T8">
        <f>INDEX(Overview_Format!$A$2:$BQ$355,MATCH($B8,Overview_Format!$A$2:$A$355,0),MATCH(T$2,Overview_Format!$A$2:$BQ$2,0))</f>
        <v>0.38200000000000001</v>
      </c>
      <c r="U8">
        <f>INDEX(Overview_Format!$A$2:$BQ$355,MATCH($B8,Overview_Format!$A$2:$A$355,0),MATCH(U$2,Overview_Format!$A$2:$BQ$2,0))</f>
        <v>0.5</v>
      </c>
      <c r="V8">
        <f>INDEX(Overview_Format!$A$2:$BQ$355,MATCH($B8,Overview_Format!$A$2:$A$355,0),MATCH(V$2,Overview_Format!$A$2:$BQ$2,0))</f>
        <v>44</v>
      </c>
      <c r="W8">
        <f>INDEX(Overview_Format!$A$2:$BQ$355,MATCH($B8,Overview_Format!$A$2:$A$355,0),MATCH(W$2,Overview_Format!$A$2:$BQ$2,0))</f>
        <v>0.46500000000000002</v>
      </c>
      <c r="X8">
        <f>INDEX(Overview_Format!$A$2:$BQ$355,MATCH($B8,Overview_Format!$A$2:$A$355,0),MATCH(X$2,Overview_Format!$A$2:$BQ$2,0))</f>
        <v>30.9</v>
      </c>
      <c r="Y8">
        <f>INDEX(Overview_Format!$A$2:$BQ$355,MATCH($B8,Overview_Format!$A$2:$A$355,0),MATCH(Y$2,Overview_Format!$A$2:$BQ$2,0))</f>
        <v>17.8</v>
      </c>
      <c r="Z8">
        <f>INDEX(Overview_Format!$A$2:$BQ$355,MATCH($B8,Overview_Format!$A$2:$A$355,0),MATCH(Z$2,Overview_Format!$A$2:$BQ$2,0))</f>
        <v>48.9</v>
      </c>
      <c r="AA8">
        <f>INDEX(Overview_Format!$A$2:$BQ$355,MATCH($B8,Overview_Format!$A$2:$A$355,0),MATCH(AA$2,Overview_Format!$A$2:$BQ$2,0))</f>
        <v>9.3000000000000007</v>
      </c>
      <c r="AB8">
        <f>INDEX(Overview_Format!$A$2:$BQ$355,MATCH($B8,Overview_Format!$A$2:$A$355,0),MATCH(AB$2,Overview_Format!$A$2:$BQ$2,0))</f>
        <v>9.3000000000000007</v>
      </c>
      <c r="AC8">
        <f t="shared" si="0"/>
        <v>2.4719101123595504</v>
      </c>
      <c r="AD8">
        <f>INDEX(Overview_Format!$A$2:$BQ$355,MATCH($B8,Overview_Format!$A$2:$A$355,0),MATCH(AD$2,Overview_Format!$A$2:$BQ$2,0))</f>
        <v>-4.8099999999999996</v>
      </c>
      <c r="AE8">
        <f>INDEX(Overview_Format!$A$2:$CC$355,MATCH($B8,Overview_Format!$A$2:$A$355,0),MATCH(AE$2,Overview_Format!$A$2:$CC$2,0))</f>
        <v>-6.7999999999999972</v>
      </c>
      <c r="AF8">
        <f>INDEX(Overview_Format!$A$2:$CC$355,MATCH($B8,Overview_Format!$A$2:$A$355,0),MATCH(AF$2,Overview_Format!$A$2:$CC$2,0))</f>
        <v>2.7000000000000024E-2</v>
      </c>
      <c r="AG8">
        <f>INDEX(Overview_Format!$A$2:$CC$355,MATCH($B8,Overview_Format!$A$2:$A$355,0),MATCH(AG$2,Overview_Format!$A$2:$CC$2,0))</f>
        <v>1.4000000000000012E-2</v>
      </c>
      <c r="AH8">
        <f>INDEX(Overview_Format!$A$2:$CC$355,MATCH($B8,Overview_Format!$A$2:$A$355,0),MATCH(AH$2,Overview_Format!$A$2:$CC$2,0))</f>
        <v>-5.1000000000000045E-2</v>
      </c>
      <c r="AI8">
        <f>INDEX(Overview_Format!$A$2:$CC$355,MATCH($B8,Overview_Format!$A$2:$A$355,0),MATCH(AI$2,Overview_Format!$A$2:$CC$2,0))</f>
        <v>-5.2999999999999992E-2</v>
      </c>
      <c r="AJ8">
        <f>INDEX(Overview_Format!$A$2:$CC$355,MATCH($B8,Overview_Format!$A$2:$A$355,0),MATCH(AJ$2,Overview_Format!$A$2:$CC$2,0))</f>
        <v>-2.2000000000000028</v>
      </c>
      <c r="AK8">
        <f>INDEX(Overview_Format!$A$2:$CC$355,MATCH($B8,Overview_Format!$A$2:$A$355,0),MATCH(AK$2,Overview_Format!$A$2:$CC$2,0))</f>
        <v>-1</v>
      </c>
      <c r="AL8">
        <f>INDEX(Overview_Format!$A$2:$CC$355,MATCH($B8,Overview_Format!$A$2:$A$355,0),MATCH(AL$2,Overview_Format!$A$2:$CC$2,0))</f>
        <v>-10.100000000000001</v>
      </c>
      <c r="AM8">
        <f>INDEX(Overview_Format!$A$2:$CC$355,MATCH($B8,Overview_Format!$A$2:$A$355,0),MATCH(AM$2,Overview_Format!$A$2:$CC$2,0))</f>
        <v>-1</v>
      </c>
      <c r="AN8">
        <f>INDEX(Overview_Format!$A$2:$CC$355,MATCH($B8,Overview_Format!$A$2:$A$355,0),MATCH(AN$2,Overview_Format!$A$2:$CC$2,0))</f>
        <v>-0.19999999999999929</v>
      </c>
      <c r="AO8">
        <f>INDEX(Overview_Format!$A$2:$CC$355,MATCH($B8,Overview_Format!$A$2:$A$355,0),MATCH(AO$2,Overview_Format!$A$2:$CC$2,0))</f>
        <v>9.9999999999997868E-2</v>
      </c>
      <c r="AP8">
        <f>INDEX(Overview_Format!$A$2:$CC$355,MATCH($B8,Overview_Format!$A$2:$A$355,0),MATCH(AP$2,Overview_Format!$A$2:$CC$2,0))</f>
        <v>-2.0000000000000018E-3</v>
      </c>
    </row>
    <row r="9" spans="2:51" x14ac:dyDescent="0.25">
      <c r="B9" t="s">
        <v>139</v>
      </c>
      <c r="C9">
        <f>INDEX(Overview_Format!$A$2:$BQ$355,MATCH($B9,Overview_Format!$A$2:$A$355,0),MATCH(C$2,Overview_Format!$A$2:$BQ$2,0))</f>
        <v>34</v>
      </c>
      <c r="D9">
        <f>INDEX(Overview_Format!$A$2:$BQ$355,MATCH($B9,Overview_Format!$A$2:$A$355,0),MATCH(D$2,Overview_Format!$A$2:$BQ$2,0))</f>
        <v>18</v>
      </c>
      <c r="E9">
        <f>INDEX(Overview_Format!$A$2:$BQ$355,MATCH($B9,Overview_Format!$A$2:$A$355,0),MATCH(E$2,Overview_Format!$A$2:$BQ$2,0))</f>
        <v>16</v>
      </c>
      <c r="F9">
        <f>INDEX(Overview_Format!$A$2:$BQ$355,MATCH($B9,Overview_Format!$A$2:$A$355,0),MATCH(F$2,Overview_Format!$A$2:$BQ$2,0))</f>
        <v>0.52900000000000003</v>
      </c>
      <c r="G9">
        <f>INDEX(Overview_Format!$A$2:$BQ$355,MATCH($B9,Overview_Format!$A$2:$A$355,0),MATCH(G$2,Overview_Format!$A$2:$BQ$2,0))</f>
        <v>9.4600000000000009</v>
      </c>
      <c r="H9">
        <f>INDEX(Overview_Format!$A$2:$BQ$355,MATCH($B9,Overview_Format!$A$2:$A$355,0),MATCH(H$2,Overview_Format!$A$2:$BQ$2,0))</f>
        <v>9.01</v>
      </c>
      <c r="I9">
        <f>INDEX(Overview_Format!$A$2:$BQ$355,MATCH($B9,Overview_Format!$A$2:$A$355,0),MATCH(I$2,Overview_Format!$A$2:$BQ$2,0))</f>
        <v>18</v>
      </c>
      <c r="J9">
        <f>INDEX(Overview_Format!$A$2:$BQ$355,MATCH($B9,Overview_Format!$A$2:$A$355,0),MATCH(J$2,Overview_Format!$A$2:$BQ$2,0))</f>
        <v>16</v>
      </c>
      <c r="K9">
        <f>INDEX(Overview_Format!$A$2:$BQ$355,MATCH($B9,Overview_Format!$A$2:$A$355,0),MATCH(K$2,Overview_Format!$A$2:$BQ$2,0))</f>
        <v>18</v>
      </c>
      <c r="L9">
        <f>INDEX(Overview_Format!$A$2:$BQ$355,MATCH($B9,Overview_Format!$A$2:$A$355,0),MATCH(L$2,Overview_Format!$A$2:$BQ$2,0))</f>
        <v>16</v>
      </c>
      <c r="M9">
        <f>INDEX(Overview_Format!$A$2:$BQ$355,MATCH($B9,Overview_Format!$A$2:$A$355,0),MATCH(M$2,Overview_Format!$A$2:$BQ$2,0))</f>
        <v>18</v>
      </c>
      <c r="N9">
        <f>INDEX(Overview_Format!$A$2:$BQ$355,MATCH($B9,Overview_Format!$A$2:$A$355,0),MATCH(N$2,Overview_Format!$A$2:$BQ$2,0))</f>
        <v>16</v>
      </c>
      <c r="O9">
        <f>INDEX(Overview_Format!$A$2:$BQ$355,MATCH($B9,Overview_Format!$A$2:$A$355,0),MATCH(O$2,Overview_Format!$A$2:$BQ$2,0))</f>
        <v>2448</v>
      </c>
      <c r="P9">
        <f>INDEX(Overview_Format!$A$2:$BQ$355,MATCH($B9,Overview_Format!$A$2:$A$355,0),MATCH(P$2,Overview_Format!$A$2:$BQ$2,0))</f>
        <v>2433</v>
      </c>
      <c r="Q9">
        <f>INDEX(Overview_Format!$A$2:$BQ$355,MATCH($B9,Overview_Format!$A$2:$A$355,0),MATCH(Q$2,Overview_Format!$A$2:$BQ$2,0))</f>
        <v>69.8</v>
      </c>
      <c r="R9">
        <f>INDEX(Overview_Format!$A$2:$BQ$355,MATCH($B9,Overview_Format!$A$2:$A$355,0),MATCH(R$2,Overview_Format!$A$2:$BQ$2,0))</f>
        <v>102.8</v>
      </c>
      <c r="S9">
        <f>INDEX(Overview_Format!$A$2:$BQ$355,MATCH($B9,Overview_Format!$A$2:$A$355,0),MATCH(S$2,Overview_Format!$A$2:$BQ$2,0))</f>
        <v>0.38</v>
      </c>
      <c r="T9">
        <f>INDEX(Overview_Format!$A$2:$BQ$355,MATCH($B9,Overview_Format!$A$2:$A$355,0),MATCH(T$2,Overview_Format!$A$2:$BQ$2,0))</f>
        <v>0.36899999999999999</v>
      </c>
      <c r="U9">
        <f>INDEX(Overview_Format!$A$2:$BQ$355,MATCH($B9,Overview_Format!$A$2:$A$355,0),MATCH(U$2,Overview_Format!$A$2:$BQ$2,0))</f>
        <v>0.53300000000000003</v>
      </c>
      <c r="V9">
        <f>INDEX(Overview_Format!$A$2:$BQ$355,MATCH($B9,Overview_Format!$A$2:$A$355,0),MATCH(V$2,Overview_Format!$A$2:$BQ$2,0))</f>
        <v>48.8</v>
      </c>
      <c r="W9">
        <f>INDEX(Overview_Format!$A$2:$BQ$355,MATCH($B9,Overview_Format!$A$2:$A$355,0),MATCH(W$2,Overview_Format!$A$2:$BQ$2,0))</f>
        <v>0.503</v>
      </c>
      <c r="X9">
        <f>INDEX(Overview_Format!$A$2:$BQ$355,MATCH($B9,Overview_Format!$A$2:$A$355,0),MATCH(X$2,Overview_Format!$A$2:$BQ$2,0))</f>
        <v>31.5</v>
      </c>
      <c r="Y9">
        <f>INDEX(Overview_Format!$A$2:$BQ$355,MATCH($B9,Overview_Format!$A$2:$A$355,0),MATCH(Y$2,Overview_Format!$A$2:$BQ$2,0))</f>
        <v>16.8</v>
      </c>
      <c r="Z9">
        <f>INDEX(Overview_Format!$A$2:$BQ$355,MATCH($B9,Overview_Format!$A$2:$A$355,0),MATCH(Z$2,Overview_Format!$A$2:$BQ$2,0))</f>
        <v>52</v>
      </c>
      <c r="AA9">
        <f>INDEX(Overview_Format!$A$2:$BQ$355,MATCH($B9,Overview_Format!$A$2:$A$355,0),MATCH(AA$2,Overview_Format!$A$2:$BQ$2,0))</f>
        <v>6.6</v>
      </c>
      <c r="AB9">
        <f>INDEX(Overview_Format!$A$2:$BQ$355,MATCH($B9,Overview_Format!$A$2:$A$355,0),MATCH(AB$2,Overview_Format!$A$2:$BQ$2,0))</f>
        <v>11.6</v>
      </c>
      <c r="AC9">
        <f t="shared" si="0"/>
        <v>2.9047619047619047</v>
      </c>
      <c r="AD9">
        <f>INDEX(Overview_Format!$A$2:$BQ$355,MATCH($B9,Overview_Format!$A$2:$A$355,0),MATCH(AD$2,Overview_Format!$A$2:$BQ$2,0))</f>
        <v>0.44</v>
      </c>
      <c r="AE9">
        <f>INDEX(Overview_Format!$A$2:$CC$355,MATCH($B9,Overview_Format!$A$2:$A$355,0),MATCH(AE$2,Overview_Format!$A$2:$CC$2,0))</f>
        <v>0.59999999999999432</v>
      </c>
      <c r="AF9">
        <f>INDEX(Overview_Format!$A$2:$CC$355,MATCH($B9,Overview_Format!$A$2:$A$355,0),MATCH(AF$2,Overview_Format!$A$2:$CC$2,0))</f>
        <v>8.4000000000000019E-2</v>
      </c>
      <c r="AG9">
        <f>INDEX(Overview_Format!$A$2:$CC$355,MATCH($B9,Overview_Format!$A$2:$A$355,0),MATCH(AG$2,Overview_Format!$A$2:$CC$2,0))</f>
        <v>4.1999999999999982E-2</v>
      </c>
      <c r="AH9">
        <f>INDEX(Overview_Format!$A$2:$CC$355,MATCH($B9,Overview_Format!$A$2:$A$355,0),MATCH(AH$2,Overview_Format!$A$2:$CC$2,0))</f>
        <v>1.2000000000000011E-2</v>
      </c>
      <c r="AI9">
        <f>INDEX(Overview_Format!$A$2:$CC$355,MATCH($B9,Overview_Format!$A$2:$A$355,0),MATCH(AI$2,Overview_Format!$A$2:$CC$2,0))</f>
        <v>1.4000000000000012E-2</v>
      </c>
      <c r="AJ9">
        <f>INDEX(Overview_Format!$A$2:$CC$355,MATCH($B9,Overview_Format!$A$2:$A$355,0),MATCH(AJ$2,Overview_Format!$A$2:$CC$2,0))</f>
        <v>4</v>
      </c>
      <c r="AK9">
        <f>INDEX(Overview_Format!$A$2:$CC$355,MATCH($B9,Overview_Format!$A$2:$A$355,0),MATCH(AK$2,Overview_Format!$A$2:$CC$2,0))</f>
        <v>2.1000000000000014</v>
      </c>
      <c r="AL9">
        <f>INDEX(Overview_Format!$A$2:$CC$355,MATCH($B9,Overview_Format!$A$2:$A$355,0),MATCH(AL$2,Overview_Format!$A$2:$CC$2,0))</f>
        <v>5.6999999999999957</v>
      </c>
      <c r="AM9">
        <f>INDEX(Overview_Format!$A$2:$CC$355,MATCH($B9,Overview_Format!$A$2:$A$355,0),MATCH(AM$2,Overview_Format!$A$2:$CC$2,0))</f>
        <v>-2.7000000000000011</v>
      </c>
      <c r="AN9">
        <f>INDEX(Overview_Format!$A$2:$CC$355,MATCH($B9,Overview_Format!$A$2:$A$355,0),MATCH(AN$2,Overview_Format!$A$2:$CC$2,0))</f>
        <v>-9.9999999999999645E-2</v>
      </c>
      <c r="AO9">
        <f>INDEX(Overview_Format!$A$2:$CC$355,MATCH($B9,Overview_Format!$A$2:$A$355,0),MATCH(AO$2,Overview_Format!$A$2:$CC$2,0))</f>
        <v>3.5</v>
      </c>
      <c r="AP9">
        <f>INDEX(Overview_Format!$A$2:$CC$355,MATCH($B9,Overview_Format!$A$2:$A$355,0),MATCH(AP$2,Overview_Format!$A$2:$CC$2,0))</f>
        <v>4.300000000000001E-2</v>
      </c>
      <c r="AS9" t="s">
        <v>132</v>
      </c>
      <c r="AT9" t="s">
        <v>128</v>
      </c>
      <c r="AU9" t="s">
        <v>601</v>
      </c>
      <c r="AV9" t="s">
        <v>600</v>
      </c>
      <c r="AW9" t="s">
        <v>592</v>
      </c>
    </row>
    <row r="10" spans="2:51" x14ac:dyDescent="0.25">
      <c r="B10" t="s">
        <v>140</v>
      </c>
      <c r="C10">
        <f>INDEX(Overview_Format!$A$2:$BQ$355,MATCH($B10,Overview_Format!$A$2:$A$355,0),MATCH(C$2,Overview_Format!$A$2:$BQ$2,0))</f>
        <v>32</v>
      </c>
      <c r="D10">
        <f>INDEX(Overview_Format!$A$2:$BQ$355,MATCH($B10,Overview_Format!$A$2:$A$355,0),MATCH(D$2,Overview_Format!$A$2:$BQ$2,0))</f>
        <v>12</v>
      </c>
      <c r="E10">
        <f>INDEX(Overview_Format!$A$2:$BQ$355,MATCH($B10,Overview_Format!$A$2:$A$355,0),MATCH(E$2,Overview_Format!$A$2:$BQ$2,0))</f>
        <v>20</v>
      </c>
      <c r="F10">
        <f>INDEX(Overview_Format!$A$2:$BQ$355,MATCH($B10,Overview_Format!$A$2:$A$355,0),MATCH(F$2,Overview_Format!$A$2:$BQ$2,0))</f>
        <v>0.375</v>
      </c>
      <c r="G10">
        <f>INDEX(Overview_Format!$A$2:$BQ$355,MATCH($B10,Overview_Format!$A$2:$A$355,0),MATCH(G$2,Overview_Format!$A$2:$BQ$2,0))</f>
        <v>-9.34</v>
      </c>
      <c r="H10">
        <f>INDEX(Overview_Format!$A$2:$BQ$355,MATCH($B10,Overview_Format!$A$2:$A$355,0),MATCH(H$2,Overview_Format!$A$2:$BQ$2,0))</f>
        <v>-6.67</v>
      </c>
      <c r="I10">
        <f>INDEX(Overview_Format!$A$2:$BQ$355,MATCH($B10,Overview_Format!$A$2:$A$355,0),MATCH(I$2,Overview_Format!$A$2:$BQ$2,0))</f>
        <v>12</v>
      </c>
      <c r="J10">
        <f>INDEX(Overview_Format!$A$2:$BQ$355,MATCH($B10,Overview_Format!$A$2:$A$355,0),MATCH(J$2,Overview_Format!$A$2:$BQ$2,0))</f>
        <v>20</v>
      </c>
      <c r="K10">
        <f>INDEX(Overview_Format!$A$2:$BQ$355,MATCH($B10,Overview_Format!$A$2:$A$355,0),MATCH(K$2,Overview_Format!$A$2:$BQ$2,0))</f>
        <v>12</v>
      </c>
      <c r="L10">
        <f>INDEX(Overview_Format!$A$2:$BQ$355,MATCH($B10,Overview_Format!$A$2:$A$355,0),MATCH(L$2,Overview_Format!$A$2:$BQ$2,0))</f>
        <v>20</v>
      </c>
      <c r="M10">
        <f>INDEX(Overview_Format!$A$2:$BQ$355,MATCH($B10,Overview_Format!$A$2:$A$355,0),MATCH(M$2,Overview_Format!$A$2:$BQ$2,0))</f>
        <v>12</v>
      </c>
      <c r="N10">
        <f>INDEX(Overview_Format!$A$2:$BQ$355,MATCH($B10,Overview_Format!$A$2:$A$355,0),MATCH(N$2,Overview_Format!$A$2:$BQ$2,0))</f>
        <v>20</v>
      </c>
      <c r="O10">
        <f>INDEX(Overview_Format!$A$2:$BQ$355,MATCH($B10,Overview_Format!$A$2:$A$355,0),MATCH(O$2,Overview_Format!$A$2:$BQ$2,0))</f>
        <v>2150</v>
      </c>
      <c r="P10">
        <f>INDEX(Overview_Format!$A$2:$BQ$355,MATCH($B10,Overview_Format!$A$2:$A$355,0),MATCH(P$2,Overview_Format!$A$2:$BQ$2,0))</f>
        <v>2216</v>
      </c>
      <c r="Q10">
        <f>INDEX(Overview_Format!$A$2:$BQ$355,MATCH($B10,Overview_Format!$A$2:$A$355,0),MATCH(Q$2,Overview_Format!$A$2:$BQ$2,0))</f>
        <v>66.7</v>
      </c>
      <c r="R10">
        <f>INDEX(Overview_Format!$A$2:$BQ$355,MATCH($B10,Overview_Format!$A$2:$A$355,0),MATCH(R$2,Overview_Format!$A$2:$BQ$2,0))</f>
        <v>99.2</v>
      </c>
      <c r="S10">
        <f>INDEX(Overview_Format!$A$2:$BQ$355,MATCH($B10,Overview_Format!$A$2:$A$355,0),MATCH(S$2,Overview_Format!$A$2:$BQ$2,0))</f>
        <v>0.32200000000000001</v>
      </c>
      <c r="T10">
        <f>INDEX(Overview_Format!$A$2:$BQ$355,MATCH($B10,Overview_Format!$A$2:$A$355,0),MATCH(T$2,Overview_Format!$A$2:$BQ$2,0))</f>
        <v>0.45100000000000001</v>
      </c>
      <c r="U10">
        <f>INDEX(Overview_Format!$A$2:$BQ$355,MATCH($B10,Overview_Format!$A$2:$A$355,0),MATCH(U$2,Overview_Format!$A$2:$BQ$2,0))</f>
        <v>0.53300000000000003</v>
      </c>
      <c r="V10">
        <f>INDEX(Overview_Format!$A$2:$BQ$355,MATCH($B10,Overview_Format!$A$2:$A$355,0),MATCH(V$2,Overview_Format!$A$2:$BQ$2,0))</f>
        <v>55.2</v>
      </c>
      <c r="W10">
        <f>INDEX(Overview_Format!$A$2:$BQ$355,MATCH($B10,Overview_Format!$A$2:$A$355,0),MATCH(W$2,Overview_Format!$A$2:$BQ$2,0))</f>
        <v>0.49399999999999999</v>
      </c>
      <c r="X10">
        <f>INDEX(Overview_Format!$A$2:$BQ$355,MATCH($B10,Overview_Format!$A$2:$A$355,0),MATCH(X$2,Overview_Format!$A$2:$BQ$2,0))</f>
        <v>27.1</v>
      </c>
      <c r="Y10">
        <f>INDEX(Overview_Format!$A$2:$BQ$355,MATCH($B10,Overview_Format!$A$2:$A$355,0),MATCH(Y$2,Overview_Format!$A$2:$BQ$2,0))</f>
        <v>18.399999999999999</v>
      </c>
      <c r="Z10">
        <f>INDEX(Overview_Format!$A$2:$BQ$355,MATCH($B10,Overview_Format!$A$2:$A$355,0),MATCH(Z$2,Overview_Format!$A$2:$BQ$2,0))</f>
        <v>49.8</v>
      </c>
      <c r="AA10">
        <f>INDEX(Overview_Format!$A$2:$BQ$355,MATCH($B10,Overview_Format!$A$2:$A$355,0),MATCH(AA$2,Overview_Format!$A$2:$BQ$2,0))</f>
        <v>9</v>
      </c>
      <c r="AB10">
        <f>INDEX(Overview_Format!$A$2:$BQ$355,MATCH($B10,Overview_Format!$A$2:$A$355,0),MATCH(AB$2,Overview_Format!$A$2:$BQ$2,0))</f>
        <v>7.1</v>
      </c>
      <c r="AC10">
        <f t="shared" si="0"/>
        <v>3.0000000000000004</v>
      </c>
      <c r="AD10">
        <f>INDEX(Overview_Format!$A$2:$BQ$355,MATCH($B10,Overview_Format!$A$2:$A$355,0),MATCH(AD$2,Overview_Format!$A$2:$BQ$2,0))</f>
        <v>-2.06</v>
      </c>
      <c r="AE10">
        <f>INDEX(Overview_Format!$A$2:$CC$355,MATCH($B10,Overview_Format!$A$2:$A$355,0),MATCH(AE$2,Overview_Format!$A$2:$CC$2,0))</f>
        <v>-3.0999999999999943</v>
      </c>
      <c r="AF10">
        <f>INDEX(Overview_Format!$A$2:$CC$355,MATCH($B10,Overview_Format!$A$2:$A$355,0),MATCH(AF$2,Overview_Format!$A$2:$CC$2,0))</f>
        <v>2.6000000000000023E-2</v>
      </c>
      <c r="AG10">
        <f>INDEX(Overview_Format!$A$2:$CC$355,MATCH($B10,Overview_Format!$A$2:$A$355,0),MATCH(AG$2,Overview_Format!$A$2:$CC$2,0))</f>
        <v>0.06</v>
      </c>
      <c r="AH10">
        <f>INDEX(Overview_Format!$A$2:$CC$355,MATCH($B10,Overview_Format!$A$2:$A$355,0),MATCH(AH$2,Overview_Format!$A$2:$CC$2,0))</f>
        <v>-7.0000000000000062E-3</v>
      </c>
      <c r="AI10">
        <f>INDEX(Overview_Format!$A$2:$CC$355,MATCH($B10,Overview_Format!$A$2:$A$355,0),MATCH(AI$2,Overview_Format!$A$2:$CC$2,0))</f>
        <v>-2.5000000000000022E-2</v>
      </c>
      <c r="AJ10">
        <f>INDEX(Overview_Format!$A$2:$CC$355,MATCH($B10,Overview_Format!$A$2:$A$355,0),MATCH(AJ$2,Overview_Format!$A$2:$CC$2,0))</f>
        <v>-0.40000000000000568</v>
      </c>
      <c r="AK10">
        <f>INDEX(Overview_Format!$A$2:$CC$355,MATCH($B10,Overview_Format!$A$2:$A$355,0),MATCH(AK$2,Overview_Format!$A$2:$CC$2,0))</f>
        <v>1.8999999999999986</v>
      </c>
      <c r="AL10">
        <f>INDEX(Overview_Format!$A$2:$CC$355,MATCH($B10,Overview_Format!$A$2:$A$355,0),MATCH(AL$2,Overview_Format!$A$2:$CC$2,0))</f>
        <v>-1.8999999999999986</v>
      </c>
      <c r="AM10">
        <f>INDEX(Overview_Format!$A$2:$CC$355,MATCH($B10,Overview_Format!$A$2:$A$355,0),MATCH(AM$2,Overview_Format!$A$2:$CC$2,0))</f>
        <v>-0.5</v>
      </c>
      <c r="AN10">
        <f>INDEX(Overview_Format!$A$2:$CC$355,MATCH($B10,Overview_Format!$A$2:$A$355,0),MATCH(AN$2,Overview_Format!$A$2:$CC$2,0))</f>
        <v>-5.2000000000000011</v>
      </c>
      <c r="AO10">
        <f>INDEX(Overview_Format!$A$2:$CC$355,MATCH($B10,Overview_Format!$A$2:$A$355,0),MATCH(AO$2,Overview_Format!$A$2:$CC$2,0))</f>
        <v>-0.5</v>
      </c>
      <c r="AP10">
        <f>INDEX(Overview_Format!$A$2:$CC$355,MATCH($B10,Overview_Format!$A$2:$A$355,0),MATCH(AP$2,Overview_Format!$A$2:$CC$2,0))</f>
        <v>4.5999999999999985E-2</v>
      </c>
      <c r="AS10">
        <f t="array" ref="AS10:AW16">LINEST($AD$3:$AD$355,$AH$3:$AK$355,1,1)</f>
        <v>-1.0733772671895554</v>
      </c>
      <c r="AT10">
        <v>0.37835939087301479</v>
      </c>
      <c r="AU10">
        <v>11.318895222829701</v>
      </c>
      <c r="AV10">
        <v>90.937495869260204</v>
      </c>
      <c r="AW10">
        <v>1.8666832451339821E-2</v>
      </c>
      <c r="AY10">
        <f>AW10+AV10*AH3+AU10*AI3+AT10*AJ3+AS10*AK3</f>
        <v>10.491683996878836</v>
      </c>
    </row>
    <row r="11" spans="2:51" x14ac:dyDescent="0.25">
      <c r="B11" t="s">
        <v>141</v>
      </c>
      <c r="C11">
        <f>INDEX(Overview_Format!$A$2:$BQ$355,MATCH($B11,Overview_Format!$A$2:$A$355,0),MATCH(C$2,Overview_Format!$A$2:$BQ$2,0))</f>
        <v>31</v>
      </c>
      <c r="D11">
        <f>INDEX(Overview_Format!$A$2:$BQ$355,MATCH($B11,Overview_Format!$A$2:$A$355,0),MATCH(D$2,Overview_Format!$A$2:$BQ$2,0))</f>
        <v>10</v>
      </c>
      <c r="E11">
        <f>INDEX(Overview_Format!$A$2:$BQ$355,MATCH($B11,Overview_Format!$A$2:$A$355,0),MATCH(E$2,Overview_Format!$A$2:$BQ$2,0))</f>
        <v>21</v>
      </c>
      <c r="F11">
        <f>INDEX(Overview_Format!$A$2:$BQ$355,MATCH($B11,Overview_Format!$A$2:$A$355,0),MATCH(F$2,Overview_Format!$A$2:$BQ$2,0))</f>
        <v>0.32300000000000001</v>
      </c>
      <c r="G11">
        <f>INDEX(Overview_Format!$A$2:$BQ$355,MATCH($B11,Overview_Format!$A$2:$A$355,0),MATCH(G$2,Overview_Format!$A$2:$BQ$2,0))</f>
        <v>-22.1</v>
      </c>
      <c r="H11">
        <f>INDEX(Overview_Format!$A$2:$BQ$355,MATCH($B11,Overview_Format!$A$2:$A$355,0),MATCH(H$2,Overview_Format!$A$2:$BQ$2,0))</f>
        <v>-8.99</v>
      </c>
      <c r="I11">
        <f>INDEX(Overview_Format!$A$2:$BQ$355,MATCH($B11,Overview_Format!$A$2:$A$355,0),MATCH(I$2,Overview_Format!$A$2:$BQ$2,0))</f>
        <v>10</v>
      </c>
      <c r="J11">
        <f>INDEX(Overview_Format!$A$2:$BQ$355,MATCH($B11,Overview_Format!$A$2:$A$355,0),MATCH(J$2,Overview_Format!$A$2:$BQ$2,0))</f>
        <v>21</v>
      </c>
      <c r="K11">
        <f>INDEX(Overview_Format!$A$2:$BQ$355,MATCH($B11,Overview_Format!$A$2:$A$355,0),MATCH(K$2,Overview_Format!$A$2:$BQ$2,0))</f>
        <v>10</v>
      </c>
      <c r="L11">
        <f>INDEX(Overview_Format!$A$2:$BQ$355,MATCH($B11,Overview_Format!$A$2:$A$355,0),MATCH(L$2,Overview_Format!$A$2:$BQ$2,0))</f>
        <v>21</v>
      </c>
      <c r="M11">
        <f>INDEX(Overview_Format!$A$2:$BQ$355,MATCH($B11,Overview_Format!$A$2:$A$355,0),MATCH(M$2,Overview_Format!$A$2:$BQ$2,0))</f>
        <v>10</v>
      </c>
      <c r="N11">
        <f>INDEX(Overview_Format!$A$2:$BQ$355,MATCH($B11,Overview_Format!$A$2:$A$355,0),MATCH(N$2,Overview_Format!$A$2:$BQ$2,0))</f>
        <v>21</v>
      </c>
      <c r="O11">
        <f>INDEX(Overview_Format!$A$2:$BQ$355,MATCH($B11,Overview_Format!$A$2:$A$355,0),MATCH(O$2,Overview_Format!$A$2:$BQ$2,0))</f>
        <v>1995</v>
      </c>
      <c r="P11">
        <f>INDEX(Overview_Format!$A$2:$BQ$355,MATCH($B11,Overview_Format!$A$2:$A$355,0),MATCH(P$2,Overview_Format!$A$2:$BQ$2,0))</f>
        <v>2194</v>
      </c>
      <c r="Q11">
        <f>INDEX(Overview_Format!$A$2:$BQ$355,MATCH($B11,Overview_Format!$A$2:$A$355,0),MATCH(Q$2,Overview_Format!$A$2:$BQ$2,0))</f>
        <v>68.8</v>
      </c>
      <c r="R11">
        <f>INDEX(Overview_Format!$A$2:$BQ$355,MATCH($B11,Overview_Format!$A$2:$A$355,0),MATCH(R$2,Overview_Format!$A$2:$BQ$2,0))</f>
        <v>93.2</v>
      </c>
      <c r="S11">
        <f>INDEX(Overview_Format!$A$2:$BQ$355,MATCH($B11,Overview_Format!$A$2:$A$355,0),MATCH(S$2,Overview_Format!$A$2:$BQ$2,0))</f>
        <v>0.316</v>
      </c>
      <c r="T11">
        <f>INDEX(Overview_Format!$A$2:$BQ$355,MATCH($B11,Overview_Format!$A$2:$A$355,0),MATCH(T$2,Overview_Format!$A$2:$BQ$2,0))</f>
        <v>0.375</v>
      </c>
      <c r="U11">
        <f>INDEX(Overview_Format!$A$2:$BQ$355,MATCH($B11,Overview_Format!$A$2:$A$355,0),MATCH(U$2,Overview_Format!$A$2:$BQ$2,0))</f>
        <v>0.504</v>
      </c>
      <c r="V11">
        <f>INDEX(Overview_Format!$A$2:$BQ$355,MATCH($B11,Overview_Format!$A$2:$A$355,0),MATCH(V$2,Overview_Format!$A$2:$BQ$2,0))</f>
        <v>55.1</v>
      </c>
      <c r="W11">
        <f>INDEX(Overview_Format!$A$2:$BQ$355,MATCH($B11,Overview_Format!$A$2:$A$355,0),MATCH(W$2,Overview_Format!$A$2:$BQ$2,0))</f>
        <v>0.47299999999999998</v>
      </c>
      <c r="X11">
        <f>INDEX(Overview_Format!$A$2:$BQ$355,MATCH($B11,Overview_Format!$A$2:$A$355,0),MATCH(X$2,Overview_Format!$A$2:$BQ$2,0))</f>
        <v>30.1</v>
      </c>
      <c r="Y11">
        <f>INDEX(Overview_Format!$A$2:$BQ$355,MATCH($B11,Overview_Format!$A$2:$A$355,0),MATCH(Y$2,Overview_Format!$A$2:$BQ$2,0))</f>
        <v>19.899999999999999</v>
      </c>
      <c r="Z11">
        <f>INDEX(Overview_Format!$A$2:$BQ$355,MATCH($B11,Overview_Format!$A$2:$A$355,0),MATCH(Z$2,Overview_Format!$A$2:$BQ$2,0))</f>
        <v>49.9</v>
      </c>
      <c r="AA11">
        <f>INDEX(Overview_Format!$A$2:$BQ$355,MATCH($B11,Overview_Format!$A$2:$A$355,0),MATCH(AA$2,Overview_Format!$A$2:$BQ$2,0))</f>
        <v>10.7</v>
      </c>
      <c r="AB11">
        <f>INDEX(Overview_Format!$A$2:$BQ$355,MATCH($B11,Overview_Format!$A$2:$A$355,0),MATCH(AB$2,Overview_Format!$A$2:$BQ$2,0))</f>
        <v>9.8000000000000007</v>
      </c>
      <c r="AC11">
        <f t="shared" si="0"/>
        <v>2.7688442211055277</v>
      </c>
      <c r="AD11">
        <f>INDEX(Overview_Format!$A$2:$BQ$355,MATCH($B11,Overview_Format!$A$2:$A$355,0),MATCH(AD$2,Overview_Format!$A$2:$BQ$2,0))</f>
        <v>-6.42</v>
      </c>
      <c r="AE11">
        <f>INDEX(Overview_Format!$A$2:$CC$355,MATCH($B11,Overview_Format!$A$2:$A$355,0),MATCH(AE$2,Overview_Format!$A$2:$CC$2,0))</f>
        <v>-9.2999999999999972</v>
      </c>
      <c r="AF11">
        <f>INDEX(Overview_Format!$A$2:$CC$355,MATCH($B11,Overview_Format!$A$2:$A$355,0),MATCH(AF$2,Overview_Format!$A$2:$CC$2,0))</f>
        <v>-3.8999999999999979E-2</v>
      </c>
      <c r="AG11">
        <f>INDEX(Overview_Format!$A$2:$CC$355,MATCH($B11,Overview_Format!$A$2:$A$355,0),MATCH(AG$2,Overview_Format!$A$2:$CC$2,0))</f>
        <v>-2.0000000000000018E-3</v>
      </c>
      <c r="AH11">
        <f>INDEX(Overview_Format!$A$2:$CC$355,MATCH($B11,Overview_Format!$A$2:$A$355,0),MATCH(AH$2,Overview_Format!$A$2:$CC$2,0))</f>
        <v>-3.400000000000003E-2</v>
      </c>
      <c r="AI11">
        <f>INDEX(Overview_Format!$A$2:$CC$355,MATCH($B11,Overview_Format!$A$2:$A$355,0),MATCH(AI$2,Overview_Format!$A$2:$CC$2,0))</f>
        <v>-3.400000000000003E-2</v>
      </c>
      <c r="AJ11">
        <f>INDEX(Overview_Format!$A$2:$CC$355,MATCH($B11,Overview_Format!$A$2:$A$355,0),MATCH(AJ$2,Overview_Format!$A$2:$CC$2,0))</f>
        <v>-0.20000000000000284</v>
      </c>
      <c r="AK11">
        <f>INDEX(Overview_Format!$A$2:$CC$355,MATCH($B11,Overview_Format!$A$2:$A$355,0),MATCH(AK$2,Overview_Format!$A$2:$CC$2,0))</f>
        <v>3</v>
      </c>
      <c r="AL11">
        <f>INDEX(Overview_Format!$A$2:$CC$355,MATCH($B11,Overview_Format!$A$2:$A$355,0),MATCH(AL$2,Overview_Format!$A$2:$CC$2,0))</f>
        <v>-7.3999999999999986</v>
      </c>
      <c r="AM11">
        <f>INDEX(Overview_Format!$A$2:$CC$355,MATCH($B11,Overview_Format!$A$2:$A$355,0),MATCH(AM$2,Overview_Format!$A$2:$CC$2,0))</f>
        <v>-0.70000000000000107</v>
      </c>
      <c r="AN11">
        <f>INDEX(Overview_Format!$A$2:$CC$355,MATCH($B11,Overview_Format!$A$2:$A$355,0),MATCH(AN$2,Overview_Format!$A$2:$CC$2,0))</f>
        <v>2.1000000000000005</v>
      </c>
      <c r="AO11">
        <f>INDEX(Overview_Format!$A$2:$CC$355,MATCH($B11,Overview_Format!$A$2:$A$355,0),MATCH(AO$2,Overview_Format!$A$2:$CC$2,0))</f>
        <v>1</v>
      </c>
      <c r="AP11">
        <f>INDEX(Overview_Format!$A$2:$CC$355,MATCH($B11,Overview_Format!$A$2:$A$355,0),MATCH(AP$2,Overview_Format!$A$2:$CC$2,0))</f>
        <v>-3.1E-2</v>
      </c>
      <c r="AS11">
        <v>1.2849948815303568E-2</v>
      </c>
      <c r="AT11">
        <v>7.3478804778222984E-3</v>
      </c>
      <c r="AU11">
        <v>3.8922711146615501</v>
      </c>
      <c r="AV11">
        <v>4.0865315355570093</v>
      </c>
      <c r="AW11">
        <v>3.1674303704016318E-2</v>
      </c>
    </row>
    <row r="12" spans="2:51" x14ac:dyDescent="0.25">
      <c r="B12" t="s">
        <v>142</v>
      </c>
      <c r="C12">
        <f>INDEX(Overview_Format!$A$2:$BQ$355,MATCH($B12,Overview_Format!$A$2:$A$355,0),MATCH(C$2,Overview_Format!$A$2:$BQ$2,0))</f>
        <v>30</v>
      </c>
      <c r="D12">
        <f>INDEX(Overview_Format!$A$2:$BQ$355,MATCH($B12,Overview_Format!$A$2:$A$355,0),MATCH(D$2,Overview_Format!$A$2:$BQ$2,0))</f>
        <v>15</v>
      </c>
      <c r="E12">
        <f>INDEX(Overview_Format!$A$2:$BQ$355,MATCH($B12,Overview_Format!$A$2:$A$355,0),MATCH(E$2,Overview_Format!$A$2:$BQ$2,0))</f>
        <v>15</v>
      </c>
      <c r="F12">
        <f>INDEX(Overview_Format!$A$2:$BQ$355,MATCH($B12,Overview_Format!$A$2:$A$355,0),MATCH(F$2,Overview_Format!$A$2:$BQ$2,0))</f>
        <v>0.5</v>
      </c>
      <c r="G12">
        <f>INDEX(Overview_Format!$A$2:$BQ$355,MATCH($B12,Overview_Format!$A$2:$A$355,0),MATCH(G$2,Overview_Format!$A$2:$BQ$2,0))</f>
        <v>-4.17</v>
      </c>
      <c r="H12">
        <f>INDEX(Overview_Format!$A$2:$BQ$355,MATCH($B12,Overview_Format!$A$2:$A$355,0),MATCH(H$2,Overview_Format!$A$2:$BQ$2,0))</f>
        <v>-7.2</v>
      </c>
      <c r="I12">
        <f>INDEX(Overview_Format!$A$2:$BQ$355,MATCH($B12,Overview_Format!$A$2:$A$355,0),MATCH(I$2,Overview_Format!$A$2:$BQ$2,0))</f>
        <v>15</v>
      </c>
      <c r="J12">
        <f>INDEX(Overview_Format!$A$2:$BQ$355,MATCH($B12,Overview_Format!$A$2:$A$355,0),MATCH(J$2,Overview_Format!$A$2:$BQ$2,0))</f>
        <v>15</v>
      </c>
      <c r="K12">
        <f>INDEX(Overview_Format!$A$2:$BQ$355,MATCH($B12,Overview_Format!$A$2:$A$355,0),MATCH(K$2,Overview_Format!$A$2:$BQ$2,0))</f>
        <v>15</v>
      </c>
      <c r="L12">
        <f>INDEX(Overview_Format!$A$2:$BQ$355,MATCH($B12,Overview_Format!$A$2:$A$355,0),MATCH(L$2,Overview_Format!$A$2:$BQ$2,0))</f>
        <v>15</v>
      </c>
      <c r="M12">
        <f>INDEX(Overview_Format!$A$2:$BQ$355,MATCH($B12,Overview_Format!$A$2:$A$355,0),MATCH(M$2,Overview_Format!$A$2:$BQ$2,0))</f>
        <v>15</v>
      </c>
      <c r="N12">
        <f>INDEX(Overview_Format!$A$2:$BQ$355,MATCH($B12,Overview_Format!$A$2:$A$355,0),MATCH(N$2,Overview_Format!$A$2:$BQ$2,0))</f>
        <v>15</v>
      </c>
      <c r="O12">
        <f>INDEX(Overview_Format!$A$2:$BQ$355,MATCH($B12,Overview_Format!$A$2:$A$355,0),MATCH(O$2,Overview_Format!$A$2:$BQ$2,0))</f>
        <v>2161</v>
      </c>
      <c r="P12">
        <f>INDEX(Overview_Format!$A$2:$BQ$355,MATCH($B12,Overview_Format!$A$2:$A$355,0),MATCH(P$2,Overview_Format!$A$2:$BQ$2,0))</f>
        <v>2070</v>
      </c>
      <c r="Q12">
        <f>INDEX(Overview_Format!$A$2:$BQ$355,MATCH($B12,Overview_Format!$A$2:$A$355,0),MATCH(Q$2,Overview_Format!$A$2:$BQ$2,0))</f>
        <v>67.7</v>
      </c>
      <c r="R12">
        <f>INDEX(Overview_Format!$A$2:$BQ$355,MATCH($B12,Overview_Format!$A$2:$A$355,0),MATCH(R$2,Overview_Format!$A$2:$BQ$2,0))</f>
        <v>104.7</v>
      </c>
      <c r="S12">
        <f>INDEX(Overview_Format!$A$2:$BQ$355,MATCH($B12,Overview_Format!$A$2:$A$355,0),MATCH(S$2,Overview_Format!$A$2:$BQ$2,0))</f>
        <v>0.35799999999999998</v>
      </c>
      <c r="T12">
        <f>INDEX(Overview_Format!$A$2:$BQ$355,MATCH($B12,Overview_Format!$A$2:$A$355,0),MATCH(T$2,Overview_Format!$A$2:$BQ$2,0))</f>
        <v>0.35499999999999998</v>
      </c>
      <c r="U12">
        <f>INDEX(Overview_Format!$A$2:$BQ$355,MATCH($B12,Overview_Format!$A$2:$A$355,0),MATCH(U$2,Overview_Format!$A$2:$BQ$2,0))</f>
        <v>0.56200000000000006</v>
      </c>
      <c r="V12">
        <f>INDEX(Overview_Format!$A$2:$BQ$355,MATCH($B12,Overview_Format!$A$2:$A$355,0),MATCH(V$2,Overview_Format!$A$2:$BQ$2,0))</f>
        <v>51.4</v>
      </c>
      <c r="W12">
        <f>INDEX(Overview_Format!$A$2:$BQ$355,MATCH($B12,Overview_Format!$A$2:$A$355,0),MATCH(W$2,Overview_Format!$A$2:$BQ$2,0))</f>
        <v>0.53300000000000003</v>
      </c>
      <c r="X12">
        <f>INDEX(Overview_Format!$A$2:$BQ$355,MATCH($B12,Overview_Format!$A$2:$A$355,0),MATCH(X$2,Overview_Format!$A$2:$BQ$2,0))</f>
        <v>26.1</v>
      </c>
      <c r="Y12">
        <f>INDEX(Overview_Format!$A$2:$BQ$355,MATCH($B12,Overview_Format!$A$2:$A$355,0),MATCH(Y$2,Overview_Format!$A$2:$BQ$2,0))</f>
        <v>16.7</v>
      </c>
      <c r="Z12">
        <f>INDEX(Overview_Format!$A$2:$BQ$355,MATCH($B12,Overview_Format!$A$2:$A$355,0),MATCH(Z$2,Overview_Format!$A$2:$BQ$2,0))</f>
        <v>50.4</v>
      </c>
      <c r="AA12">
        <f>INDEX(Overview_Format!$A$2:$BQ$355,MATCH($B12,Overview_Format!$A$2:$A$355,0),MATCH(AA$2,Overview_Format!$A$2:$BQ$2,0))</f>
        <v>10.7</v>
      </c>
      <c r="AB12">
        <f>INDEX(Overview_Format!$A$2:$BQ$355,MATCH($B12,Overview_Format!$A$2:$A$355,0),MATCH(AB$2,Overview_Format!$A$2:$BQ$2,0))</f>
        <v>11</v>
      </c>
      <c r="AC12">
        <f t="shared" si="0"/>
        <v>3.0778443113772456</v>
      </c>
      <c r="AD12">
        <f>INDEX(Overview_Format!$A$2:$BQ$355,MATCH($B12,Overview_Format!$A$2:$A$355,0),MATCH(AD$2,Overview_Format!$A$2:$BQ$2,0))</f>
        <v>3.03</v>
      </c>
      <c r="AE12">
        <f>INDEX(Overview_Format!$A$2:$CC$355,MATCH($B12,Overview_Format!$A$2:$A$355,0),MATCH(AE$2,Overview_Format!$A$2:$CC$2,0))</f>
        <v>4.4000000000000057</v>
      </c>
      <c r="AF12">
        <f>INDEX(Overview_Format!$A$2:$CC$355,MATCH($B12,Overview_Format!$A$2:$A$355,0),MATCH(AF$2,Overview_Format!$A$2:$CC$2,0))</f>
        <v>1.0000000000000009E-2</v>
      </c>
      <c r="AG12">
        <f>INDEX(Overview_Format!$A$2:$CC$355,MATCH($B12,Overview_Format!$A$2:$A$355,0),MATCH(AG$2,Overview_Format!$A$2:$CC$2,0))</f>
        <v>5.099999999999999E-2</v>
      </c>
      <c r="AH12">
        <f>INDEX(Overview_Format!$A$2:$CC$355,MATCH($B12,Overview_Format!$A$2:$A$355,0),MATCH(AH$2,Overview_Format!$A$2:$CC$2,0))</f>
        <v>4.2000000000000037E-2</v>
      </c>
      <c r="AI12">
        <f>INDEX(Overview_Format!$A$2:$CC$355,MATCH($B12,Overview_Format!$A$2:$A$355,0),MATCH(AI$2,Overview_Format!$A$2:$CC$2,0))</f>
        <v>5.1000000000000045E-2</v>
      </c>
      <c r="AJ12">
        <f>INDEX(Overview_Format!$A$2:$CC$355,MATCH($B12,Overview_Format!$A$2:$A$355,0),MATCH(AJ$2,Overview_Format!$A$2:$CC$2,0))</f>
        <v>0.79999999999999716</v>
      </c>
      <c r="AK12">
        <f>INDEX(Overview_Format!$A$2:$CC$355,MATCH($B12,Overview_Format!$A$2:$A$355,0),MATCH(AK$2,Overview_Format!$A$2:$CC$2,0))</f>
        <v>1.1999999999999993</v>
      </c>
      <c r="AL12">
        <f>INDEX(Overview_Format!$A$2:$CC$355,MATCH($B12,Overview_Format!$A$2:$A$355,0),MATCH(AL$2,Overview_Format!$A$2:$CC$2,0))</f>
        <v>1.1999999999999957</v>
      </c>
      <c r="AM12">
        <f>INDEX(Overview_Format!$A$2:$CC$355,MATCH($B12,Overview_Format!$A$2:$A$355,0),MATCH(AM$2,Overview_Format!$A$2:$CC$2,0))</f>
        <v>1.3999999999999986</v>
      </c>
      <c r="AN12">
        <f>INDEX(Overview_Format!$A$2:$CC$355,MATCH($B12,Overview_Format!$A$2:$A$355,0),MATCH(AN$2,Overview_Format!$A$2:$CC$2,0))</f>
        <v>1.8000000000000007</v>
      </c>
      <c r="AO12">
        <f>INDEX(Overview_Format!$A$2:$CC$355,MATCH($B12,Overview_Format!$A$2:$A$355,0),MATCH(AO$2,Overview_Format!$A$2:$CC$2,0))</f>
        <v>-1.2999999999999972</v>
      </c>
      <c r="AP12">
        <f>INDEX(Overview_Format!$A$2:$CC$355,MATCH($B12,Overview_Format!$A$2:$A$355,0),MATCH(AP$2,Overview_Format!$A$2:$CC$2,0))</f>
        <v>2.0000000000000018E-3</v>
      </c>
      <c r="AS12">
        <v>0.99100893428338477</v>
      </c>
      <c r="AT12">
        <v>0.58537331040465412</v>
      </c>
      <c r="AU12" t="e">
        <v>#N/A</v>
      </c>
      <c r="AV12" t="e">
        <v>#N/A</v>
      </c>
      <c r="AW12" t="e">
        <v>#N/A</v>
      </c>
    </row>
    <row r="13" spans="2:51" x14ac:dyDescent="0.25">
      <c r="B13" t="s">
        <v>143</v>
      </c>
      <c r="C13">
        <f>INDEX(Overview_Format!$A$2:$BQ$355,MATCH($B13,Overview_Format!$A$2:$A$355,0),MATCH(C$2,Overview_Format!$A$2:$BQ$2,0))</f>
        <v>32</v>
      </c>
      <c r="D13">
        <f>INDEX(Overview_Format!$A$2:$BQ$355,MATCH($B13,Overview_Format!$A$2:$A$355,0),MATCH(D$2,Overview_Format!$A$2:$BQ$2,0))</f>
        <v>11</v>
      </c>
      <c r="E13">
        <f>INDEX(Overview_Format!$A$2:$BQ$355,MATCH($B13,Overview_Format!$A$2:$A$355,0),MATCH(E$2,Overview_Format!$A$2:$BQ$2,0))</f>
        <v>21</v>
      </c>
      <c r="F13">
        <f>INDEX(Overview_Format!$A$2:$BQ$355,MATCH($B13,Overview_Format!$A$2:$A$355,0),MATCH(F$2,Overview_Format!$A$2:$BQ$2,0))</f>
        <v>0.34399999999999997</v>
      </c>
      <c r="G13">
        <f>INDEX(Overview_Format!$A$2:$BQ$355,MATCH($B13,Overview_Format!$A$2:$A$355,0),MATCH(G$2,Overview_Format!$A$2:$BQ$2,0))</f>
        <v>-3.73</v>
      </c>
      <c r="H13">
        <f>INDEX(Overview_Format!$A$2:$BQ$355,MATCH($B13,Overview_Format!$A$2:$A$355,0),MATCH(H$2,Overview_Format!$A$2:$BQ$2,0))</f>
        <v>0.1</v>
      </c>
      <c r="I13">
        <f>INDEX(Overview_Format!$A$2:$BQ$355,MATCH($B13,Overview_Format!$A$2:$A$355,0),MATCH(I$2,Overview_Format!$A$2:$BQ$2,0))</f>
        <v>11</v>
      </c>
      <c r="J13">
        <f>INDEX(Overview_Format!$A$2:$BQ$355,MATCH($B13,Overview_Format!$A$2:$A$355,0),MATCH(J$2,Overview_Format!$A$2:$BQ$2,0))</f>
        <v>21</v>
      </c>
      <c r="K13">
        <f>INDEX(Overview_Format!$A$2:$BQ$355,MATCH($B13,Overview_Format!$A$2:$A$355,0),MATCH(K$2,Overview_Format!$A$2:$BQ$2,0))</f>
        <v>11</v>
      </c>
      <c r="L13">
        <f>INDEX(Overview_Format!$A$2:$BQ$355,MATCH($B13,Overview_Format!$A$2:$A$355,0),MATCH(L$2,Overview_Format!$A$2:$BQ$2,0))</f>
        <v>21</v>
      </c>
      <c r="M13">
        <f>INDEX(Overview_Format!$A$2:$BQ$355,MATCH($B13,Overview_Format!$A$2:$A$355,0),MATCH(M$2,Overview_Format!$A$2:$BQ$2,0))</f>
        <v>11</v>
      </c>
      <c r="N13">
        <f>INDEX(Overview_Format!$A$2:$BQ$355,MATCH($B13,Overview_Format!$A$2:$A$355,0),MATCH(N$2,Overview_Format!$A$2:$BQ$2,0))</f>
        <v>21</v>
      </c>
      <c r="O13">
        <f>INDEX(Overview_Format!$A$2:$BQ$355,MATCH($B13,Overview_Format!$A$2:$A$355,0),MATCH(O$2,Overview_Format!$A$2:$BQ$2,0))</f>
        <v>2557</v>
      </c>
      <c r="P13">
        <f>INDEX(Overview_Format!$A$2:$BQ$355,MATCH($B13,Overview_Format!$A$2:$A$355,0),MATCH(P$2,Overview_Format!$A$2:$BQ$2,0))</f>
        <v>2539</v>
      </c>
      <c r="Q13">
        <f>INDEX(Overview_Format!$A$2:$BQ$355,MATCH($B13,Overview_Format!$A$2:$A$355,0),MATCH(Q$2,Overview_Format!$A$2:$BQ$2,0))</f>
        <v>73.7</v>
      </c>
      <c r="R13">
        <f>INDEX(Overview_Format!$A$2:$BQ$355,MATCH($B13,Overview_Format!$A$2:$A$355,0),MATCH(R$2,Overview_Format!$A$2:$BQ$2,0))</f>
        <v>107.6</v>
      </c>
      <c r="S13">
        <f>INDEX(Overview_Format!$A$2:$BQ$355,MATCH($B13,Overview_Format!$A$2:$A$355,0),MATCH(S$2,Overview_Format!$A$2:$BQ$2,0))</f>
        <v>0.36399999999999999</v>
      </c>
      <c r="T13">
        <f>INDEX(Overview_Format!$A$2:$BQ$355,MATCH($B13,Overview_Format!$A$2:$A$355,0),MATCH(T$2,Overview_Format!$A$2:$BQ$2,0))</f>
        <v>0.42</v>
      </c>
      <c r="U13">
        <f>INDEX(Overview_Format!$A$2:$BQ$355,MATCH($B13,Overview_Format!$A$2:$A$355,0),MATCH(U$2,Overview_Format!$A$2:$BQ$2,0))</f>
        <v>0.56200000000000006</v>
      </c>
      <c r="V13">
        <f>INDEX(Overview_Format!$A$2:$BQ$355,MATCH($B13,Overview_Format!$A$2:$A$355,0),MATCH(V$2,Overview_Format!$A$2:$BQ$2,0))</f>
        <v>46.1</v>
      </c>
      <c r="W13">
        <f>INDEX(Overview_Format!$A$2:$BQ$355,MATCH($B13,Overview_Format!$A$2:$A$355,0),MATCH(W$2,Overview_Format!$A$2:$BQ$2,0))</f>
        <v>0.52900000000000003</v>
      </c>
      <c r="X13">
        <f>INDEX(Overview_Format!$A$2:$BQ$355,MATCH($B13,Overview_Format!$A$2:$A$355,0),MATCH(X$2,Overview_Format!$A$2:$BQ$2,0))</f>
        <v>26.5</v>
      </c>
      <c r="Y13">
        <f>INDEX(Overview_Format!$A$2:$BQ$355,MATCH($B13,Overview_Format!$A$2:$A$355,0),MATCH(Y$2,Overview_Format!$A$2:$BQ$2,0))</f>
        <v>15.5</v>
      </c>
      <c r="Z13">
        <f>INDEX(Overview_Format!$A$2:$BQ$355,MATCH($B13,Overview_Format!$A$2:$A$355,0),MATCH(Z$2,Overview_Format!$A$2:$BQ$2,0))</f>
        <v>48.6</v>
      </c>
      <c r="AA13">
        <f>INDEX(Overview_Format!$A$2:$BQ$355,MATCH($B13,Overview_Format!$A$2:$A$355,0),MATCH(AA$2,Overview_Format!$A$2:$BQ$2,0))</f>
        <v>7.2</v>
      </c>
      <c r="AB13">
        <f>INDEX(Overview_Format!$A$2:$BQ$355,MATCH($B13,Overview_Format!$A$2:$A$355,0),MATCH(AB$2,Overview_Format!$A$2:$BQ$2,0))</f>
        <v>6.8</v>
      </c>
      <c r="AC13">
        <f t="shared" si="0"/>
        <v>2.9741935483870967</v>
      </c>
      <c r="AD13">
        <f>INDEX(Overview_Format!$A$2:$BQ$355,MATCH($B13,Overview_Format!$A$2:$A$355,0),MATCH(AD$2,Overview_Format!$A$2:$BQ$2,0))</f>
        <v>0.56000000000000005</v>
      </c>
      <c r="AE13">
        <f>INDEX(Overview_Format!$A$2:$CC$355,MATCH($B13,Overview_Format!$A$2:$A$355,0),MATCH(AE$2,Overview_Format!$A$2:$CC$2,0))</f>
        <v>0.79999999999999716</v>
      </c>
      <c r="AF13">
        <f>INDEX(Overview_Format!$A$2:$CC$355,MATCH($B13,Overview_Format!$A$2:$A$355,0),MATCH(AF$2,Overview_Format!$A$2:$CC$2,0))</f>
        <v>2.7999999999999969E-2</v>
      </c>
      <c r="AG13">
        <f>INDEX(Overview_Format!$A$2:$CC$355,MATCH($B13,Overview_Format!$A$2:$A$355,0),MATCH(AG$2,Overview_Format!$A$2:$CC$2,0))</f>
        <v>8.3999999999999964E-2</v>
      </c>
      <c r="AH13">
        <f>INDEX(Overview_Format!$A$2:$CC$355,MATCH($B13,Overview_Format!$A$2:$A$355,0),MATCH(AH$2,Overview_Format!$A$2:$CC$2,0))</f>
        <v>3.0000000000000027E-3</v>
      </c>
      <c r="AI13">
        <f>INDEX(Overview_Format!$A$2:$CC$355,MATCH($B13,Overview_Format!$A$2:$A$355,0),MATCH(AI$2,Overview_Format!$A$2:$CC$2,0))</f>
        <v>0</v>
      </c>
      <c r="AJ13">
        <f>INDEX(Overview_Format!$A$2:$CC$355,MATCH($B13,Overview_Format!$A$2:$A$355,0),MATCH(AJ$2,Overview_Format!$A$2:$CC$2,0))</f>
        <v>-2.7999999999999972</v>
      </c>
      <c r="AK13">
        <f>INDEX(Overview_Format!$A$2:$CC$355,MATCH($B13,Overview_Format!$A$2:$A$355,0),MATCH(AK$2,Overview_Format!$A$2:$CC$2,0))</f>
        <v>-0.30000000000000071</v>
      </c>
      <c r="AL13">
        <f>INDEX(Overview_Format!$A$2:$CC$355,MATCH($B13,Overview_Format!$A$2:$A$355,0),MATCH(AL$2,Overview_Format!$A$2:$CC$2,0))</f>
        <v>0.5</v>
      </c>
      <c r="AM13">
        <f>INDEX(Overview_Format!$A$2:$CC$355,MATCH($B13,Overview_Format!$A$2:$A$355,0),MATCH(AM$2,Overview_Format!$A$2:$CC$2,0))</f>
        <v>-2.2999999999999998</v>
      </c>
      <c r="AN13">
        <f>INDEX(Overview_Format!$A$2:$CC$355,MATCH($B13,Overview_Format!$A$2:$A$355,0),MATCH(AN$2,Overview_Format!$A$2:$CC$2,0))</f>
        <v>-2.1000000000000005</v>
      </c>
      <c r="AO13">
        <f>INDEX(Overview_Format!$A$2:$CC$355,MATCH($B13,Overview_Format!$A$2:$A$355,0),MATCH(AO$2,Overview_Format!$A$2:$CC$2,0))</f>
        <v>-2.1999999999999993</v>
      </c>
      <c r="AP13">
        <f>INDEX(Overview_Format!$A$2:$CC$355,MATCH($B13,Overview_Format!$A$2:$A$355,0),MATCH(AP$2,Overview_Format!$A$2:$CC$2,0))</f>
        <v>2.4000000000000021E-2</v>
      </c>
      <c r="AS13">
        <v>9589.2722842995099</v>
      </c>
      <c r="AT13">
        <v>348</v>
      </c>
      <c r="AU13" t="e">
        <v>#N/A</v>
      </c>
      <c r="AV13" t="e">
        <v>#N/A</v>
      </c>
      <c r="AW13" t="e">
        <v>#N/A</v>
      </c>
    </row>
    <row r="14" spans="2:51" x14ac:dyDescent="0.25">
      <c r="B14" t="s">
        <v>144</v>
      </c>
      <c r="C14">
        <f>INDEX(Overview_Format!$A$2:$BQ$355,MATCH($B14,Overview_Format!$A$2:$A$355,0),MATCH(C$2,Overview_Format!$A$2:$BQ$2,0))</f>
        <v>34</v>
      </c>
      <c r="D14">
        <f>INDEX(Overview_Format!$A$2:$BQ$355,MATCH($B14,Overview_Format!$A$2:$A$355,0),MATCH(D$2,Overview_Format!$A$2:$BQ$2,0))</f>
        <v>23</v>
      </c>
      <c r="E14">
        <f>INDEX(Overview_Format!$A$2:$BQ$355,MATCH($B14,Overview_Format!$A$2:$A$355,0),MATCH(E$2,Overview_Format!$A$2:$BQ$2,0))</f>
        <v>11</v>
      </c>
      <c r="F14">
        <f>INDEX(Overview_Format!$A$2:$BQ$355,MATCH($B14,Overview_Format!$A$2:$A$355,0),MATCH(F$2,Overview_Format!$A$2:$BQ$2,0))</f>
        <v>0.67600000000000005</v>
      </c>
      <c r="G14">
        <f>INDEX(Overview_Format!$A$2:$BQ$355,MATCH($B14,Overview_Format!$A$2:$A$355,0),MATCH(G$2,Overview_Format!$A$2:$BQ$2,0))</f>
        <v>10.29</v>
      </c>
      <c r="H14">
        <f>INDEX(Overview_Format!$A$2:$BQ$355,MATCH($B14,Overview_Format!$A$2:$A$355,0),MATCH(H$2,Overview_Format!$A$2:$BQ$2,0))</f>
        <v>6.06</v>
      </c>
      <c r="I14">
        <f>INDEX(Overview_Format!$A$2:$BQ$355,MATCH($B14,Overview_Format!$A$2:$A$355,0),MATCH(I$2,Overview_Format!$A$2:$BQ$2,0))</f>
        <v>23</v>
      </c>
      <c r="J14">
        <f>INDEX(Overview_Format!$A$2:$BQ$355,MATCH($B14,Overview_Format!$A$2:$A$355,0),MATCH(J$2,Overview_Format!$A$2:$BQ$2,0))</f>
        <v>11</v>
      </c>
      <c r="K14">
        <f>INDEX(Overview_Format!$A$2:$BQ$355,MATCH($B14,Overview_Format!$A$2:$A$355,0),MATCH(K$2,Overview_Format!$A$2:$BQ$2,0))</f>
        <v>23</v>
      </c>
      <c r="L14">
        <f>INDEX(Overview_Format!$A$2:$BQ$355,MATCH($B14,Overview_Format!$A$2:$A$355,0),MATCH(L$2,Overview_Format!$A$2:$BQ$2,0))</f>
        <v>11</v>
      </c>
      <c r="M14">
        <f>INDEX(Overview_Format!$A$2:$BQ$355,MATCH($B14,Overview_Format!$A$2:$A$355,0),MATCH(M$2,Overview_Format!$A$2:$BQ$2,0))</f>
        <v>23</v>
      </c>
      <c r="N14">
        <f>INDEX(Overview_Format!$A$2:$BQ$355,MATCH($B14,Overview_Format!$A$2:$A$355,0),MATCH(N$2,Overview_Format!$A$2:$BQ$2,0))</f>
        <v>11</v>
      </c>
      <c r="O14">
        <f>INDEX(Overview_Format!$A$2:$BQ$355,MATCH($B14,Overview_Format!$A$2:$A$355,0),MATCH(O$2,Overview_Format!$A$2:$BQ$2,0))</f>
        <v>2638</v>
      </c>
      <c r="P14">
        <f>INDEX(Overview_Format!$A$2:$BQ$355,MATCH($B14,Overview_Format!$A$2:$A$355,0),MATCH(P$2,Overview_Format!$A$2:$BQ$2,0))</f>
        <v>2494</v>
      </c>
      <c r="Q14">
        <f>INDEX(Overview_Format!$A$2:$BQ$355,MATCH($B14,Overview_Format!$A$2:$A$355,0),MATCH(Q$2,Overview_Format!$A$2:$BQ$2,0))</f>
        <v>72.5</v>
      </c>
      <c r="R14">
        <f>INDEX(Overview_Format!$A$2:$BQ$355,MATCH($B14,Overview_Format!$A$2:$A$355,0),MATCH(R$2,Overview_Format!$A$2:$BQ$2,0))</f>
        <v>105.4</v>
      </c>
      <c r="S14">
        <f>INDEX(Overview_Format!$A$2:$BQ$355,MATCH($B14,Overview_Format!$A$2:$A$355,0),MATCH(S$2,Overview_Format!$A$2:$BQ$2,0))</f>
        <v>0.438</v>
      </c>
      <c r="T14">
        <f>INDEX(Overview_Format!$A$2:$BQ$355,MATCH($B14,Overview_Format!$A$2:$A$355,0),MATCH(T$2,Overview_Format!$A$2:$BQ$2,0))</f>
        <v>0.35499999999999998</v>
      </c>
      <c r="U14">
        <f>INDEX(Overview_Format!$A$2:$BQ$355,MATCH($B14,Overview_Format!$A$2:$A$355,0),MATCH(U$2,Overview_Format!$A$2:$BQ$2,0))</f>
        <v>0.54300000000000004</v>
      </c>
      <c r="V14">
        <f>INDEX(Overview_Format!$A$2:$BQ$355,MATCH($B14,Overview_Format!$A$2:$A$355,0),MATCH(V$2,Overview_Format!$A$2:$BQ$2,0))</f>
        <v>51.1</v>
      </c>
      <c r="W14">
        <f>INDEX(Overview_Format!$A$2:$BQ$355,MATCH($B14,Overview_Format!$A$2:$A$355,0),MATCH(W$2,Overview_Format!$A$2:$BQ$2,0))</f>
        <v>0.50600000000000001</v>
      </c>
      <c r="X14">
        <f>INDEX(Overview_Format!$A$2:$BQ$355,MATCH($B14,Overview_Format!$A$2:$A$355,0),MATCH(X$2,Overview_Format!$A$2:$BQ$2,0))</f>
        <v>31.4</v>
      </c>
      <c r="Y14">
        <f>INDEX(Overview_Format!$A$2:$BQ$355,MATCH($B14,Overview_Format!$A$2:$A$355,0),MATCH(Y$2,Overview_Format!$A$2:$BQ$2,0))</f>
        <v>16.100000000000001</v>
      </c>
      <c r="Z14">
        <f>INDEX(Overview_Format!$A$2:$BQ$355,MATCH($B14,Overview_Format!$A$2:$A$355,0),MATCH(Z$2,Overview_Format!$A$2:$BQ$2,0))</f>
        <v>52.6</v>
      </c>
      <c r="AA14">
        <f>INDEX(Overview_Format!$A$2:$BQ$355,MATCH($B14,Overview_Format!$A$2:$A$355,0),MATCH(AA$2,Overview_Format!$A$2:$BQ$2,0))</f>
        <v>8.5</v>
      </c>
      <c r="AB14">
        <f>INDEX(Overview_Format!$A$2:$BQ$355,MATCH($B14,Overview_Format!$A$2:$A$355,0),MATCH(AB$2,Overview_Format!$A$2:$BQ$2,0))</f>
        <v>9.6</v>
      </c>
      <c r="AC14">
        <f t="shared" si="0"/>
        <v>3.1739130434782608</v>
      </c>
      <c r="AD14">
        <f>INDEX(Overview_Format!$A$2:$BQ$355,MATCH($B14,Overview_Format!$A$2:$A$355,0),MATCH(AD$2,Overview_Format!$A$2:$BQ$2,0))</f>
        <v>4.24</v>
      </c>
      <c r="AE14">
        <f>INDEX(Overview_Format!$A$2:$CC$355,MATCH($B14,Overview_Format!$A$2:$A$355,0),MATCH(AE$2,Overview_Format!$A$2:$CC$2,0))</f>
        <v>5.8000000000000114</v>
      </c>
      <c r="AF14">
        <f>INDEX(Overview_Format!$A$2:$CC$355,MATCH($B14,Overview_Format!$A$2:$A$355,0),MATCH(AF$2,Overview_Format!$A$2:$CC$2,0))</f>
        <v>5.1999999999999991E-2</v>
      </c>
      <c r="AG14">
        <f>INDEX(Overview_Format!$A$2:$CC$355,MATCH($B14,Overview_Format!$A$2:$A$355,0),MATCH(AG$2,Overview_Format!$A$2:$CC$2,0))</f>
        <v>-8.0000000000000016E-2</v>
      </c>
      <c r="AH14">
        <f>INDEX(Overview_Format!$A$2:$CC$355,MATCH($B14,Overview_Format!$A$2:$A$355,0),MATCH(AH$2,Overview_Format!$A$2:$CC$2,0))</f>
        <v>1.8000000000000016E-2</v>
      </c>
      <c r="AI14">
        <f>INDEX(Overview_Format!$A$2:$CC$355,MATCH($B14,Overview_Format!$A$2:$A$355,0),MATCH(AI$2,Overview_Format!$A$2:$CC$2,0))</f>
        <v>2.1000000000000019E-2</v>
      </c>
      <c r="AJ14">
        <f>INDEX(Overview_Format!$A$2:$CC$355,MATCH($B14,Overview_Format!$A$2:$A$355,0),MATCH(AJ$2,Overview_Format!$A$2:$CC$2,0))</f>
        <v>5.2000000000000028</v>
      </c>
      <c r="AK14">
        <f>INDEX(Overview_Format!$A$2:$CC$355,MATCH($B14,Overview_Format!$A$2:$A$355,0),MATCH(AK$2,Overview_Format!$A$2:$CC$2,0))</f>
        <v>-0.59999999999999787</v>
      </c>
      <c r="AL14">
        <f>INDEX(Overview_Format!$A$2:$CC$355,MATCH($B14,Overview_Format!$A$2:$A$355,0),MATCH(AL$2,Overview_Format!$A$2:$CC$2,0))</f>
        <v>-3.1000000000000014</v>
      </c>
      <c r="AM14">
        <f>INDEX(Overview_Format!$A$2:$CC$355,MATCH($B14,Overview_Format!$A$2:$A$355,0),MATCH(AM$2,Overview_Format!$A$2:$CC$2,0))</f>
        <v>-0.30000000000000071</v>
      </c>
      <c r="AN14">
        <f>INDEX(Overview_Format!$A$2:$CC$355,MATCH($B14,Overview_Format!$A$2:$A$355,0),MATCH(AN$2,Overview_Format!$A$2:$CC$2,0))</f>
        <v>0.90000000000000036</v>
      </c>
      <c r="AO14">
        <f>INDEX(Overview_Format!$A$2:$CC$355,MATCH($B14,Overview_Format!$A$2:$A$355,0),MATCH(AO$2,Overview_Format!$A$2:$CC$2,0))</f>
        <v>4.8999999999999986</v>
      </c>
      <c r="AP14">
        <f>INDEX(Overview_Format!$A$2:$CC$355,MATCH($B14,Overview_Format!$A$2:$A$355,0),MATCH(AP$2,Overview_Format!$A$2:$CC$2,0))</f>
        <v>2.5999999999999968E-2</v>
      </c>
      <c r="AS14">
        <v>13143.513522993369</v>
      </c>
      <c r="AT14">
        <v>119.24634556186805</v>
      </c>
      <c r="AU14" t="e">
        <v>#N/A</v>
      </c>
      <c r="AV14" t="e">
        <v>#N/A</v>
      </c>
      <c r="AW14" t="e">
        <v>#N/A</v>
      </c>
    </row>
    <row r="15" spans="2:51" x14ac:dyDescent="0.25">
      <c r="B15" t="s">
        <v>145</v>
      </c>
      <c r="C15">
        <f>INDEX(Overview_Format!$A$2:$BQ$355,MATCH($B15,Overview_Format!$A$2:$A$355,0),MATCH(C$2,Overview_Format!$A$2:$BQ$2,0))</f>
        <v>32</v>
      </c>
      <c r="D15">
        <f>INDEX(Overview_Format!$A$2:$BQ$355,MATCH($B15,Overview_Format!$A$2:$A$355,0),MATCH(D$2,Overview_Format!$A$2:$BQ$2,0))</f>
        <v>17</v>
      </c>
      <c r="E15">
        <f>INDEX(Overview_Format!$A$2:$BQ$355,MATCH($B15,Overview_Format!$A$2:$A$355,0),MATCH(E$2,Overview_Format!$A$2:$BQ$2,0))</f>
        <v>15</v>
      </c>
      <c r="F15">
        <f>INDEX(Overview_Format!$A$2:$BQ$355,MATCH($B15,Overview_Format!$A$2:$A$355,0),MATCH(F$2,Overview_Format!$A$2:$BQ$2,0))</f>
        <v>0.53100000000000003</v>
      </c>
      <c r="G15">
        <f>INDEX(Overview_Format!$A$2:$BQ$355,MATCH($B15,Overview_Format!$A$2:$A$355,0),MATCH(G$2,Overview_Format!$A$2:$BQ$2,0))</f>
        <v>8.33</v>
      </c>
      <c r="H15">
        <f>INDEX(Overview_Format!$A$2:$BQ$355,MATCH($B15,Overview_Format!$A$2:$A$355,0),MATCH(H$2,Overview_Format!$A$2:$BQ$2,0))</f>
        <v>6.33</v>
      </c>
      <c r="I15">
        <f>INDEX(Overview_Format!$A$2:$BQ$355,MATCH($B15,Overview_Format!$A$2:$A$355,0),MATCH(I$2,Overview_Format!$A$2:$BQ$2,0))</f>
        <v>17</v>
      </c>
      <c r="J15">
        <f>INDEX(Overview_Format!$A$2:$BQ$355,MATCH($B15,Overview_Format!$A$2:$A$355,0),MATCH(J$2,Overview_Format!$A$2:$BQ$2,0))</f>
        <v>15</v>
      </c>
      <c r="K15">
        <f>INDEX(Overview_Format!$A$2:$BQ$355,MATCH($B15,Overview_Format!$A$2:$A$355,0),MATCH(K$2,Overview_Format!$A$2:$BQ$2,0))</f>
        <v>17</v>
      </c>
      <c r="L15">
        <f>INDEX(Overview_Format!$A$2:$BQ$355,MATCH($B15,Overview_Format!$A$2:$A$355,0),MATCH(L$2,Overview_Format!$A$2:$BQ$2,0))</f>
        <v>15</v>
      </c>
      <c r="M15">
        <f>INDEX(Overview_Format!$A$2:$BQ$355,MATCH($B15,Overview_Format!$A$2:$A$355,0),MATCH(M$2,Overview_Format!$A$2:$BQ$2,0))</f>
        <v>17</v>
      </c>
      <c r="N15">
        <f>INDEX(Overview_Format!$A$2:$BQ$355,MATCH($B15,Overview_Format!$A$2:$A$355,0),MATCH(N$2,Overview_Format!$A$2:$BQ$2,0))</f>
        <v>15</v>
      </c>
      <c r="O15">
        <f>INDEX(Overview_Format!$A$2:$BQ$355,MATCH($B15,Overview_Format!$A$2:$A$355,0),MATCH(O$2,Overview_Format!$A$2:$BQ$2,0))</f>
        <v>2269</v>
      </c>
      <c r="P15">
        <f>INDEX(Overview_Format!$A$2:$BQ$355,MATCH($B15,Overview_Format!$A$2:$A$355,0),MATCH(P$2,Overview_Format!$A$2:$BQ$2,0))</f>
        <v>2205</v>
      </c>
      <c r="Q15">
        <f>INDEX(Overview_Format!$A$2:$BQ$355,MATCH($B15,Overview_Format!$A$2:$A$355,0),MATCH(Q$2,Overview_Format!$A$2:$BQ$2,0))</f>
        <v>68.599999999999994</v>
      </c>
      <c r="R15">
        <f>INDEX(Overview_Format!$A$2:$BQ$355,MATCH($B15,Overview_Format!$A$2:$A$355,0),MATCH(R$2,Overview_Format!$A$2:$BQ$2,0))</f>
        <v>102.6</v>
      </c>
      <c r="S15">
        <f>INDEX(Overview_Format!$A$2:$BQ$355,MATCH($B15,Overview_Format!$A$2:$A$355,0),MATCH(S$2,Overview_Format!$A$2:$BQ$2,0))</f>
        <v>0.33300000000000002</v>
      </c>
      <c r="T15">
        <f>INDEX(Overview_Format!$A$2:$BQ$355,MATCH($B15,Overview_Format!$A$2:$A$355,0),MATCH(T$2,Overview_Format!$A$2:$BQ$2,0))</f>
        <v>0.376</v>
      </c>
      <c r="U15">
        <f>INDEX(Overview_Format!$A$2:$BQ$355,MATCH($B15,Overview_Format!$A$2:$A$355,0),MATCH(U$2,Overview_Format!$A$2:$BQ$2,0))</f>
        <v>0.52600000000000002</v>
      </c>
      <c r="V15">
        <f>INDEX(Overview_Format!$A$2:$BQ$355,MATCH($B15,Overview_Format!$A$2:$A$355,0),MATCH(V$2,Overview_Format!$A$2:$BQ$2,0))</f>
        <v>50</v>
      </c>
      <c r="W15">
        <f>INDEX(Overview_Format!$A$2:$BQ$355,MATCH($B15,Overview_Format!$A$2:$A$355,0),MATCH(W$2,Overview_Format!$A$2:$BQ$2,0))</f>
        <v>0.49</v>
      </c>
      <c r="X15">
        <f>INDEX(Overview_Format!$A$2:$BQ$355,MATCH($B15,Overview_Format!$A$2:$A$355,0),MATCH(X$2,Overview_Format!$A$2:$BQ$2,0))</f>
        <v>28.4</v>
      </c>
      <c r="Y15">
        <f>INDEX(Overview_Format!$A$2:$BQ$355,MATCH($B15,Overview_Format!$A$2:$A$355,0),MATCH(Y$2,Overview_Format!$A$2:$BQ$2,0))</f>
        <v>14.7</v>
      </c>
      <c r="Z15">
        <f>INDEX(Overview_Format!$A$2:$BQ$355,MATCH($B15,Overview_Format!$A$2:$A$355,0),MATCH(Z$2,Overview_Format!$A$2:$BQ$2,0))</f>
        <v>50.5</v>
      </c>
      <c r="AA15">
        <f>INDEX(Overview_Format!$A$2:$BQ$355,MATCH($B15,Overview_Format!$A$2:$A$355,0),MATCH(AA$2,Overview_Format!$A$2:$BQ$2,0))</f>
        <v>7.5</v>
      </c>
      <c r="AB15">
        <f>INDEX(Overview_Format!$A$2:$BQ$355,MATCH($B15,Overview_Format!$A$2:$A$355,0),MATCH(AB$2,Overview_Format!$A$2:$BQ$2,0))</f>
        <v>6.6</v>
      </c>
      <c r="AC15">
        <f t="shared" si="0"/>
        <v>3.4013605442176873</v>
      </c>
      <c r="AD15">
        <f>INDEX(Overview_Format!$A$2:$BQ$355,MATCH($B15,Overview_Format!$A$2:$A$355,0),MATCH(AD$2,Overview_Format!$A$2:$BQ$2,0))</f>
        <v>2</v>
      </c>
      <c r="AE15">
        <f>INDEX(Overview_Format!$A$2:$CC$355,MATCH($B15,Overview_Format!$A$2:$A$355,0),MATCH(AE$2,Overview_Format!$A$2:$CC$2,0))</f>
        <v>2.8999999999999915</v>
      </c>
      <c r="AF15">
        <f>INDEX(Overview_Format!$A$2:$CC$355,MATCH($B15,Overview_Format!$A$2:$A$355,0),MATCH(AF$2,Overview_Format!$A$2:$CC$2,0))</f>
        <v>-1.699999999999996E-2</v>
      </c>
      <c r="AG15">
        <f>INDEX(Overview_Format!$A$2:$CC$355,MATCH($B15,Overview_Format!$A$2:$A$355,0),MATCH(AG$2,Overview_Format!$A$2:$CC$2,0))</f>
        <v>7.0000000000000062E-3</v>
      </c>
      <c r="AH15">
        <f>INDEX(Overview_Format!$A$2:$CC$355,MATCH($B15,Overview_Format!$A$2:$A$355,0),MATCH(AH$2,Overview_Format!$A$2:$CC$2,0))</f>
        <v>-1.3000000000000012E-2</v>
      </c>
      <c r="AI15">
        <f>INDEX(Overview_Format!$A$2:$CC$355,MATCH($B15,Overview_Format!$A$2:$A$355,0),MATCH(AI$2,Overview_Format!$A$2:$CC$2,0))</f>
        <v>-1.9000000000000017E-2</v>
      </c>
      <c r="AJ15">
        <f>INDEX(Overview_Format!$A$2:$CC$355,MATCH($B15,Overview_Format!$A$2:$A$355,0),MATCH(AJ$2,Overview_Format!$A$2:$CC$2,0))</f>
        <v>1</v>
      </c>
      <c r="AK15">
        <f>INDEX(Overview_Format!$A$2:$CC$355,MATCH($B15,Overview_Format!$A$2:$A$355,0),MATCH(AK$2,Overview_Format!$A$2:$CC$2,0))</f>
        <v>-3.3000000000000007</v>
      </c>
      <c r="AL15">
        <f>INDEX(Overview_Format!$A$2:$CC$355,MATCH($B15,Overview_Format!$A$2:$A$355,0),MATCH(AL$2,Overview_Format!$A$2:$CC$2,0))</f>
        <v>2.2000000000000028</v>
      </c>
      <c r="AM15">
        <f>INDEX(Overview_Format!$A$2:$CC$355,MATCH($B15,Overview_Format!$A$2:$A$355,0),MATCH(AM$2,Overview_Format!$A$2:$CC$2,0))</f>
        <v>-0.29999999999999982</v>
      </c>
      <c r="AN15">
        <f>INDEX(Overview_Format!$A$2:$CC$355,MATCH($B15,Overview_Format!$A$2:$A$355,0),MATCH(AN$2,Overview_Format!$A$2:$CC$2,0))</f>
        <v>-4</v>
      </c>
      <c r="AO15">
        <f>INDEX(Overview_Format!$A$2:$CC$355,MATCH($B15,Overview_Format!$A$2:$A$355,0),MATCH(AO$2,Overview_Format!$A$2:$CC$2,0))</f>
        <v>2.5999999999999979</v>
      </c>
      <c r="AP15">
        <f>INDEX(Overview_Format!$A$2:$CC$355,MATCH($B15,Overview_Format!$A$2:$A$355,0),MATCH(AP$2,Overview_Format!$A$2:$CC$2,0))</f>
        <v>2.0000000000000018E-3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</row>
    <row r="16" spans="2:51" x14ac:dyDescent="0.25">
      <c r="B16" t="s">
        <v>146</v>
      </c>
      <c r="C16">
        <f>INDEX(Overview_Format!$A$2:$BQ$355,MATCH($B16,Overview_Format!$A$2:$A$355,0),MATCH(C$2,Overview_Format!$A$2:$BQ$2,0))</f>
        <v>31</v>
      </c>
      <c r="D16">
        <f>INDEX(Overview_Format!$A$2:$BQ$355,MATCH($B16,Overview_Format!$A$2:$A$355,0),MATCH(D$2,Overview_Format!$A$2:$BQ$2,0))</f>
        <v>10</v>
      </c>
      <c r="E16">
        <f>INDEX(Overview_Format!$A$2:$BQ$355,MATCH($B16,Overview_Format!$A$2:$A$355,0),MATCH(E$2,Overview_Format!$A$2:$BQ$2,0))</f>
        <v>21</v>
      </c>
      <c r="F16">
        <f>INDEX(Overview_Format!$A$2:$BQ$355,MATCH($B16,Overview_Format!$A$2:$A$355,0),MATCH(F$2,Overview_Format!$A$2:$BQ$2,0))</f>
        <v>0.32300000000000001</v>
      </c>
      <c r="G16">
        <f>INDEX(Overview_Format!$A$2:$BQ$355,MATCH($B16,Overview_Format!$A$2:$A$355,0),MATCH(G$2,Overview_Format!$A$2:$BQ$2,0))</f>
        <v>-4.8600000000000003</v>
      </c>
      <c r="H16">
        <f>INDEX(Overview_Format!$A$2:$BQ$355,MATCH($B16,Overview_Format!$A$2:$A$355,0),MATCH(H$2,Overview_Format!$A$2:$BQ$2,0))</f>
        <v>-2.0699999999999998</v>
      </c>
      <c r="I16">
        <f>INDEX(Overview_Format!$A$2:$BQ$355,MATCH($B16,Overview_Format!$A$2:$A$355,0),MATCH(I$2,Overview_Format!$A$2:$BQ$2,0))</f>
        <v>10</v>
      </c>
      <c r="J16">
        <f>INDEX(Overview_Format!$A$2:$BQ$355,MATCH($B16,Overview_Format!$A$2:$A$355,0),MATCH(J$2,Overview_Format!$A$2:$BQ$2,0))</f>
        <v>21</v>
      </c>
      <c r="K16">
        <f>INDEX(Overview_Format!$A$2:$BQ$355,MATCH($B16,Overview_Format!$A$2:$A$355,0),MATCH(K$2,Overview_Format!$A$2:$BQ$2,0))</f>
        <v>10</v>
      </c>
      <c r="L16">
        <f>INDEX(Overview_Format!$A$2:$BQ$355,MATCH($B16,Overview_Format!$A$2:$A$355,0),MATCH(L$2,Overview_Format!$A$2:$BQ$2,0))</f>
        <v>21</v>
      </c>
      <c r="M16">
        <f>INDEX(Overview_Format!$A$2:$BQ$355,MATCH($B16,Overview_Format!$A$2:$A$355,0),MATCH(M$2,Overview_Format!$A$2:$BQ$2,0))</f>
        <v>10</v>
      </c>
      <c r="N16">
        <f>INDEX(Overview_Format!$A$2:$BQ$355,MATCH($B16,Overview_Format!$A$2:$A$355,0),MATCH(N$2,Overview_Format!$A$2:$BQ$2,0))</f>
        <v>21</v>
      </c>
      <c r="O16">
        <f>INDEX(Overview_Format!$A$2:$BQ$355,MATCH($B16,Overview_Format!$A$2:$A$355,0),MATCH(O$2,Overview_Format!$A$2:$BQ$2,0))</f>
        <v>2301</v>
      </c>
      <c r="P16">
        <f>INDEX(Overview_Format!$A$2:$BQ$355,MATCH($B16,Overview_Format!$A$2:$A$355,0),MATCH(P$2,Overview_Format!$A$2:$BQ$2,0))</f>
        <v>2353</v>
      </c>
      <c r="Q16">
        <f>INDEX(Overview_Format!$A$2:$BQ$355,MATCH($B16,Overview_Format!$A$2:$A$355,0),MATCH(Q$2,Overview_Format!$A$2:$BQ$2,0))</f>
        <v>72.7</v>
      </c>
      <c r="R16">
        <f>INDEX(Overview_Format!$A$2:$BQ$355,MATCH($B16,Overview_Format!$A$2:$A$355,0),MATCH(R$2,Overview_Format!$A$2:$BQ$2,0))</f>
        <v>101.2</v>
      </c>
      <c r="S16">
        <f>INDEX(Overview_Format!$A$2:$BQ$355,MATCH($B16,Overview_Format!$A$2:$A$355,0),MATCH(S$2,Overview_Format!$A$2:$BQ$2,0))</f>
        <v>0.41699999999999998</v>
      </c>
      <c r="T16">
        <f>INDEX(Overview_Format!$A$2:$BQ$355,MATCH($B16,Overview_Format!$A$2:$A$355,0),MATCH(T$2,Overview_Format!$A$2:$BQ$2,0))</f>
        <v>0.34399999999999997</v>
      </c>
      <c r="U16">
        <f>INDEX(Overview_Format!$A$2:$BQ$355,MATCH($B16,Overview_Format!$A$2:$A$355,0),MATCH(U$2,Overview_Format!$A$2:$BQ$2,0))</f>
        <v>0.56899999999999995</v>
      </c>
      <c r="V16">
        <f>INDEX(Overview_Format!$A$2:$BQ$355,MATCH($B16,Overview_Format!$A$2:$A$355,0),MATCH(V$2,Overview_Format!$A$2:$BQ$2,0))</f>
        <v>54.2</v>
      </c>
      <c r="W16">
        <f>INDEX(Overview_Format!$A$2:$BQ$355,MATCH($B16,Overview_Format!$A$2:$A$355,0),MATCH(W$2,Overview_Format!$A$2:$BQ$2,0))</f>
        <v>0.54500000000000004</v>
      </c>
      <c r="X16">
        <f>INDEX(Overview_Format!$A$2:$BQ$355,MATCH($B16,Overview_Format!$A$2:$A$355,0),MATCH(X$2,Overview_Format!$A$2:$BQ$2,0))</f>
        <v>24.1</v>
      </c>
      <c r="Y16">
        <f>INDEX(Overview_Format!$A$2:$BQ$355,MATCH($B16,Overview_Format!$A$2:$A$355,0),MATCH(Y$2,Overview_Format!$A$2:$BQ$2,0))</f>
        <v>19.899999999999999</v>
      </c>
      <c r="Z16">
        <f>INDEX(Overview_Format!$A$2:$BQ$355,MATCH($B16,Overview_Format!$A$2:$A$355,0),MATCH(Z$2,Overview_Format!$A$2:$BQ$2,0))</f>
        <v>49.8</v>
      </c>
      <c r="AA16">
        <f>INDEX(Overview_Format!$A$2:$BQ$355,MATCH($B16,Overview_Format!$A$2:$A$355,0),MATCH(AA$2,Overview_Format!$A$2:$BQ$2,0))</f>
        <v>7.4</v>
      </c>
      <c r="AB16">
        <f>INDEX(Overview_Format!$A$2:$BQ$355,MATCH($B16,Overview_Format!$A$2:$A$355,0),MATCH(AB$2,Overview_Format!$A$2:$BQ$2,0))</f>
        <v>8.6</v>
      </c>
      <c r="AC16">
        <f t="shared" si="0"/>
        <v>2.7236180904522618</v>
      </c>
      <c r="AD16">
        <f>INDEX(Overview_Format!$A$2:$BQ$355,MATCH($B16,Overview_Format!$A$2:$A$355,0),MATCH(AD$2,Overview_Format!$A$2:$BQ$2,0))</f>
        <v>-1.68</v>
      </c>
      <c r="AE16">
        <f>INDEX(Overview_Format!$A$2:$CC$355,MATCH($B16,Overview_Format!$A$2:$A$355,0),MATCH(AE$2,Overview_Format!$A$2:$CC$2,0))</f>
        <v>-2.2999999999999972</v>
      </c>
      <c r="AF16">
        <f>INDEX(Overview_Format!$A$2:$CC$355,MATCH($B16,Overview_Format!$A$2:$A$355,0),MATCH(AF$2,Overview_Format!$A$2:$CC$2,0))</f>
        <v>3.1999999999999973E-2</v>
      </c>
      <c r="AG16">
        <f>INDEX(Overview_Format!$A$2:$CC$355,MATCH($B16,Overview_Format!$A$2:$A$355,0),MATCH(AG$2,Overview_Format!$A$2:$CC$2,0))</f>
        <v>-9.4000000000000028E-2</v>
      </c>
      <c r="AH16">
        <f>INDEX(Overview_Format!$A$2:$CC$355,MATCH($B16,Overview_Format!$A$2:$A$355,0),MATCH(AH$2,Overview_Format!$A$2:$CC$2,0))</f>
        <v>1.5999999999999903E-2</v>
      </c>
      <c r="AI16">
        <f>INDEX(Overview_Format!$A$2:$CC$355,MATCH($B16,Overview_Format!$A$2:$A$355,0),MATCH(AI$2,Overview_Format!$A$2:$CC$2,0))</f>
        <v>2.7000000000000024E-2</v>
      </c>
      <c r="AJ16">
        <f>INDEX(Overview_Format!$A$2:$CC$355,MATCH($B16,Overview_Format!$A$2:$A$355,0),MATCH(AJ$2,Overview_Format!$A$2:$CC$2,0))</f>
        <v>-0.40000000000000568</v>
      </c>
      <c r="AK16">
        <f>INDEX(Overview_Format!$A$2:$CC$355,MATCH($B16,Overview_Format!$A$2:$A$355,0),MATCH(AK$2,Overview_Format!$A$2:$CC$2,0))</f>
        <v>2.7999999999999972</v>
      </c>
      <c r="AL16">
        <f>INDEX(Overview_Format!$A$2:$CC$355,MATCH($B16,Overview_Format!$A$2:$A$355,0),MATCH(AL$2,Overview_Format!$A$2:$CC$2,0))</f>
        <v>-0.5</v>
      </c>
      <c r="AM16">
        <f>INDEX(Overview_Format!$A$2:$CC$355,MATCH($B16,Overview_Format!$A$2:$A$355,0),MATCH(AM$2,Overview_Format!$A$2:$CC$2,0))</f>
        <v>-0.29999999999999982</v>
      </c>
      <c r="AN16">
        <f>INDEX(Overview_Format!$A$2:$CC$355,MATCH($B16,Overview_Format!$A$2:$A$355,0),MATCH(AN$2,Overview_Format!$A$2:$CC$2,0))</f>
        <v>1.5</v>
      </c>
      <c r="AO16">
        <f>INDEX(Overview_Format!$A$2:$CC$355,MATCH($B16,Overview_Format!$A$2:$A$355,0),MATCH(AO$2,Overview_Format!$A$2:$CC$2,0))</f>
        <v>-2.7999999999999972</v>
      </c>
      <c r="AP16">
        <f>INDEX(Overview_Format!$A$2:$CC$355,MATCH($B16,Overview_Format!$A$2:$A$355,0),MATCH(AP$2,Overview_Format!$A$2:$CC$2,0))</f>
        <v>0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</row>
    <row r="17" spans="2:42" x14ac:dyDescent="0.25">
      <c r="B17" t="s">
        <v>147</v>
      </c>
      <c r="C17">
        <f>INDEX(Overview_Format!$A$2:$BQ$355,MATCH($B17,Overview_Format!$A$2:$A$355,0),MATCH(C$2,Overview_Format!$A$2:$BQ$2,0))</f>
        <v>32</v>
      </c>
      <c r="D17">
        <f>INDEX(Overview_Format!$A$2:$BQ$355,MATCH($B17,Overview_Format!$A$2:$A$355,0),MATCH(D$2,Overview_Format!$A$2:$BQ$2,0))</f>
        <v>13</v>
      </c>
      <c r="E17">
        <f>INDEX(Overview_Format!$A$2:$BQ$355,MATCH($B17,Overview_Format!$A$2:$A$355,0),MATCH(E$2,Overview_Format!$A$2:$BQ$2,0))</f>
        <v>19</v>
      </c>
      <c r="F17">
        <f>INDEX(Overview_Format!$A$2:$BQ$355,MATCH($B17,Overview_Format!$A$2:$A$355,0),MATCH(F$2,Overview_Format!$A$2:$BQ$2,0))</f>
        <v>0.40600000000000003</v>
      </c>
      <c r="G17">
        <f>INDEX(Overview_Format!$A$2:$BQ$355,MATCH($B17,Overview_Format!$A$2:$A$355,0),MATCH(G$2,Overview_Format!$A$2:$BQ$2,0))</f>
        <v>-14.45</v>
      </c>
      <c r="H17">
        <f>INDEX(Overview_Format!$A$2:$BQ$355,MATCH($B17,Overview_Format!$A$2:$A$355,0),MATCH(H$2,Overview_Format!$A$2:$BQ$2,0))</f>
        <v>-8.19</v>
      </c>
      <c r="I17">
        <f>INDEX(Overview_Format!$A$2:$BQ$355,MATCH($B17,Overview_Format!$A$2:$A$355,0),MATCH(I$2,Overview_Format!$A$2:$BQ$2,0))</f>
        <v>13</v>
      </c>
      <c r="J17">
        <f>INDEX(Overview_Format!$A$2:$BQ$355,MATCH($B17,Overview_Format!$A$2:$A$355,0),MATCH(J$2,Overview_Format!$A$2:$BQ$2,0))</f>
        <v>19</v>
      </c>
      <c r="K17">
        <f>INDEX(Overview_Format!$A$2:$BQ$355,MATCH($B17,Overview_Format!$A$2:$A$355,0),MATCH(K$2,Overview_Format!$A$2:$BQ$2,0))</f>
        <v>13</v>
      </c>
      <c r="L17">
        <f>INDEX(Overview_Format!$A$2:$BQ$355,MATCH($B17,Overview_Format!$A$2:$A$355,0),MATCH(L$2,Overview_Format!$A$2:$BQ$2,0))</f>
        <v>19</v>
      </c>
      <c r="M17">
        <f>INDEX(Overview_Format!$A$2:$BQ$355,MATCH($B17,Overview_Format!$A$2:$A$355,0),MATCH(M$2,Overview_Format!$A$2:$BQ$2,0))</f>
        <v>13</v>
      </c>
      <c r="N17">
        <f>INDEX(Overview_Format!$A$2:$BQ$355,MATCH($B17,Overview_Format!$A$2:$A$355,0),MATCH(N$2,Overview_Format!$A$2:$BQ$2,0))</f>
        <v>19</v>
      </c>
      <c r="O17">
        <f>INDEX(Overview_Format!$A$2:$BQ$355,MATCH($B17,Overview_Format!$A$2:$A$355,0),MATCH(O$2,Overview_Format!$A$2:$BQ$2,0))</f>
        <v>2108</v>
      </c>
      <c r="P17">
        <f>INDEX(Overview_Format!$A$2:$BQ$355,MATCH($B17,Overview_Format!$A$2:$A$355,0),MATCH(P$2,Overview_Format!$A$2:$BQ$2,0))</f>
        <v>2269</v>
      </c>
      <c r="Q17">
        <f>INDEX(Overview_Format!$A$2:$BQ$355,MATCH($B17,Overview_Format!$A$2:$A$355,0),MATCH(Q$2,Overview_Format!$A$2:$BQ$2,0))</f>
        <v>67.3</v>
      </c>
      <c r="R17">
        <f>INDEX(Overview_Format!$A$2:$BQ$355,MATCH($B17,Overview_Format!$A$2:$A$355,0),MATCH(R$2,Overview_Format!$A$2:$BQ$2,0))</f>
        <v>96.3</v>
      </c>
      <c r="S17">
        <f>INDEX(Overview_Format!$A$2:$BQ$355,MATCH($B17,Overview_Format!$A$2:$A$355,0),MATCH(S$2,Overview_Format!$A$2:$BQ$2,0))</f>
        <v>0.41699999999999998</v>
      </c>
      <c r="T17">
        <f>INDEX(Overview_Format!$A$2:$BQ$355,MATCH($B17,Overview_Format!$A$2:$A$355,0),MATCH(T$2,Overview_Format!$A$2:$BQ$2,0))</f>
        <v>0.34100000000000003</v>
      </c>
      <c r="U17">
        <f>INDEX(Overview_Format!$A$2:$BQ$355,MATCH($B17,Overview_Format!$A$2:$A$355,0),MATCH(U$2,Overview_Format!$A$2:$BQ$2,0))</f>
        <v>0.52200000000000002</v>
      </c>
      <c r="V17">
        <f>INDEX(Overview_Format!$A$2:$BQ$355,MATCH($B17,Overview_Format!$A$2:$A$355,0),MATCH(V$2,Overview_Format!$A$2:$BQ$2,0))</f>
        <v>50.8</v>
      </c>
      <c r="W17">
        <f>INDEX(Overview_Format!$A$2:$BQ$355,MATCH($B17,Overview_Format!$A$2:$A$355,0),MATCH(W$2,Overview_Format!$A$2:$BQ$2,0))</f>
        <v>0.48399999999999999</v>
      </c>
      <c r="X17">
        <f>INDEX(Overview_Format!$A$2:$BQ$355,MATCH($B17,Overview_Format!$A$2:$A$355,0),MATCH(X$2,Overview_Format!$A$2:$BQ$2,0))</f>
        <v>29.1</v>
      </c>
      <c r="Y17">
        <f>INDEX(Overview_Format!$A$2:$BQ$355,MATCH($B17,Overview_Format!$A$2:$A$355,0),MATCH(Y$2,Overview_Format!$A$2:$BQ$2,0))</f>
        <v>19.100000000000001</v>
      </c>
      <c r="Z17">
        <f>INDEX(Overview_Format!$A$2:$BQ$355,MATCH($B17,Overview_Format!$A$2:$A$355,0),MATCH(Z$2,Overview_Format!$A$2:$BQ$2,0))</f>
        <v>49.4</v>
      </c>
      <c r="AA17">
        <f>INDEX(Overview_Format!$A$2:$BQ$355,MATCH($B17,Overview_Format!$A$2:$A$355,0),MATCH(AA$2,Overview_Format!$A$2:$BQ$2,0))</f>
        <v>9.9</v>
      </c>
      <c r="AB17">
        <f>INDEX(Overview_Format!$A$2:$BQ$355,MATCH($B17,Overview_Format!$A$2:$A$355,0),MATCH(AB$2,Overview_Format!$A$2:$BQ$2,0))</f>
        <v>9.4</v>
      </c>
      <c r="AC17">
        <f t="shared" si="0"/>
        <v>2.659685863874345</v>
      </c>
      <c r="AD17">
        <f>INDEX(Overview_Format!$A$2:$BQ$355,MATCH($B17,Overview_Format!$A$2:$A$355,0),MATCH(AD$2,Overview_Format!$A$2:$BQ$2,0))</f>
        <v>-5.03</v>
      </c>
      <c r="AE17">
        <f>INDEX(Overview_Format!$A$2:$CC$355,MATCH($B17,Overview_Format!$A$2:$A$355,0),MATCH(AE$2,Overview_Format!$A$2:$CC$2,0))</f>
        <v>-7.4000000000000057</v>
      </c>
      <c r="AF17">
        <f>INDEX(Overview_Format!$A$2:$CC$355,MATCH($B17,Overview_Format!$A$2:$A$355,0),MATCH(AF$2,Overview_Format!$A$2:$CC$2,0))</f>
        <v>-2.4000000000000021E-2</v>
      </c>
      <c r="AG17">
        <f>INDEX(Overview_Format!$A$2:$CC$355,MATCH($B17,Overview_Format!$A$2:$A$355,0),MATCH(AG$2,Overview_Format!$A$2:$CC$2,0))</f>
        <v>1.100000000000001E-2</v>
      </c>
      <c r="AH17">
        <f>INDEX(Overview_Format!$A$2:$CC$355,MATCH($B17,Overview_Format!$A$2:$A$355,0),MATCH(AH$2,Overview_Format!$A$2:$CC$2,0))</f>
        <v>-2.6000000000000023E-2</v>
      </c>
      <c r="AI17">
        <f>INDEX(Overview_Format!$A$2:$CC$355,MATCH($B17,Overview_Format!$A$2:$A$355,0),MATCH(AI$2,Overview_Format!$A$2:$CC$2,0))</f>
        <v>-2.9000000000000026E-2</v>
      </c>
      <c r="AJ17">
        <f>INDEX(Overview_Format!$A$2:$CC$355,MATCH($B17,Overview_Format!$A$2:$A$355,0),MATCH(AJ$2,Overview_Format!$A$2:$CC$2,0))</f>
        <v>-1.2000000000000028</v>
      </c>
      <c r="AK17">
        <f>INDEX(Overview_Format!$A$2:$CC$355,MATCH($B17,Overview_Format!$A$2:$A$355,0),MATCH(AK$2,Overview_Format!$A$2:$CC$2,0))</f>
        <v>1.5</v>
      </c>
      <c r="AL17">
        <f>INDEX(Overview_Format!$A$2:$CC$355,MATCH($B17,Overview_Format!$A$2:$A$355,0),MATCH(AL$2,Overview_Format!$A$2:$CC$2,0))</f>
        <v>-4.3000000000000043</v>
      </c>
      <c r="AM17">
        <f>INDEX(Overview_Format!$A$2:$CC$355,MATCH($B17,Overview_Format!$A$2:$A$355,0),MATCH(AM$2,Overview_Format!$A$2:$CC$2,0))</f>
        <v>-1.0999999999999996</v>
      </c>
      <c r="AN17">
        <f>INDEX(Overview_Format!$A$2:$CC$355,MATCH($B17,Overview_Format!$A$2:$A$355,0),MATCH(AN$2,Overview_Format!$A$2:$CC$2,0))</f>
        <v>-9.9999999999999645E-2</v>
      </c>
      <c r="AO17">
        <f>INDEX(Overview_Format!$A$2:$CC$355,MATCH($B17,Overview_Format!$A$2:$A$355,0),MATCH(AO$2,Overview_Format!$A$2:$CC$2,0))</f>
        <v>-0.79999999999999716</v>
      </c>
      <c r="AP17">
        <f>INDEX(Overview_Format!$A$2:$CC$355,MATCH($B17,Overview_Format!$A$2:$A$355,0),MATCH(AP$2,Overview_Format!$A$2:$CC$2,0))</f>
        <v>-1.6000000000000014E-2</v>
      </c>
    </row>
    <row r="18" spans="2:42" x14ac:dyDescent="0.25">
      <c r="B18" t="s">
        <v>148</v>
      </c>
      <c r="C18">
        <f>INDEX(Overview_Format!$A$2:$BQ$355,MATCH($B18,Overview_Format!$A$2:$A$355,0),MATCH(C$2,Overview_Format!$A$2:$BQ$2,0))</f>
        <v>32</v>
      </c>
      <c r="D18">
        <f>INDEX(Overview_Format!$A$2:$BQ$355,MATCH($B18,Overview_Format!$A$2:$A$355,0),MATCH(D$2,Overview_Format!$A$2:$BQ$2,0))</f>
        <v>13</v>
      </c>
      <c r="E18">
        <f>INDEX(Overview_Format!$A$2:$BQ$355,MATCH($B18,Overview_Format!$A$2:$A$355,0),MATCH(E$2,Overview_Format!$A$2:$BQ$2,0))</f>
        <v>19</v>
      </c>
      <c r="F18">
        <f>INDEX(Overview_Format!$A$2:$BQ$355,MATCH($B18,Overview_Format!$A$2:$A$355,0),MATCH(F$2,Overview_Format!$A$2:$BQ$2,0))</f>
        <v>0.40600000000000003</v>
      </c>
      <c r="G18">
        <f>INDEX(Overview_Format!$A$2:$BQ$355,MATCH($B18,Overview_Format!$A$2:$A$355,0),MATCH(G$2,Overview_Format!$A$2:$BQ$2,0))</f>
        <v>-7.09</v>
      </c>
      <c r="H18">
        <f>INDEX(Overview_Format!$A$2:$BQ$355,MATCH($B18,Overview_Format!$A$2:$A$355,0),MATCH(H$2,Overview_Format!$A$2:$BQ$2,0))</f>
        <v>-1.23</v>
      </c>
      <c r="I18">
        <f>INDEX(Overview_Format!$A$2:$BQ$355,MATCH($B18,Overview_Format!$A$2:$A$355,0),MATCH(I$2,Overview_Format!$A$2:$BQ$2,0))</f>
        <v>13</v>
      </c>
      <c r="J18">
        <f>INDEX(Overview_Format!$A$2:$BQ$355,MATCH($B18,Overview_Format!$A$2:$A$355,0),MATCH(J$2,Overview_Format!$A$2:$BQ$2,0))</f>
        <v>19</v>
      </c>
      <c r="K18">
        <f>INDEX(Overview_Format!$A$2:$BQ$355,MATCH($B18,Overview_Format!$A$2:$A$355,0),MATCH(K$2,Overview_Format!$A$2:$BQ$2,0))</f>
        <v>13</v>
      </c>
      <c r="L18">
        <f>INDEX(Overview_Format!$A$2:$BQ$355,MATCH($B18,Overview_Format!$A$2:$A$355,0),MATCH(L$2,Overview_Format!$A$2:$BQ$2,0))</f>
        <v>19</v>
      </c>
      <c r="M18">
        <f>INDEX(Overview_Format!$A$2:$BQ$355,MATCH($B18,Overview_Format!$A$2:$A$355,0),MATCH(M$2,Overview_Format!$A$2:$BQ$2,0))</f>
        <v>13</v>
      </c>
      <c r="N18">
        <f>INDEX(Overview_Format!$A$2:$BQ$355,MATCH($B18,Overview_Format!$A$2:$A$355,0),MATCH(N$2,Overview_Format!$A$2:$BQ$2,0))</f>
        <v>19</v>
      </c>
      <c r="O18">
        <f>INDEX(Overview_Format!$A$2:$BQ$355,MATCH($B18,Overview_Format!$A$2:$A$355,0),MATCH(O$2,Overview_Format!$A$2:$BQ$2,0))</f>
        <v>2359</v>
      </c>
      <c r="P18">
        <f>INDEX(Overview_Format!$A$2:$BQ$355,MATCH($B18,Overview_Format!$A$2:$A$355,0),MATCH(P$2,Overview_Format!$A$2:$BQ$2,0))</f>
        <v>2475</v>
      </c>
      <c r="Q18">
        <f>INDEX(Overview_Format!$A$2:$BQ$355,MATCH($B18,Overview_Format!$A$2:$A$355,0),MATCH(Q$2,Overview_Format!$A$2:$BQ$2,0))</f>
        <v>70.2</v>
      </c>
      <c r="R18">
        <f>INDEX(Overview_Format!$A$2:$BQ$355,MATCH($B18,Overview_Format!$A$2:$A$355,0),MATCH(R$2,Overview_Format!$A$2:$BQ$2,0))</f>
        <v>102.6</v>
      </c>
      <c r="S18">
        <f>INDEX(Overview_Format!$A$2:$BQ$355,MATCH($B18,Overview_Format!$A$2:$A$355,0),MATCH(S$2,Overview_Format!$A$2:$BQ$2,0))</f>
        <v>0.379</v>
      </c>
      <c r="T18">
        <f>INDEX(Overview_Format!$A$2:$BQ$355,MATCH($B18,Overview_Format!$A$2:$A$355,0),MATCH(T$2,Overview_Format!$A$2:$BQ$2,0))</f>
        <v>0.372</v>
      </c>
      <c r="U18">
        <f>INDEX(Overview_Format!$A$2:$BQ$355,MATCH($B18,Overview_Format!$A$2:$A$355,0),MATCH(U$2,Overview_Format!$A$2:$BQ$2,0))</f>
        <v>0.52500000000000002</v>
      </c>
      <c r="V18">
        <f>INDEX(Overview_Format!$A$2:$BQ$355,MATCH($B18,Overview_Format!$A$2:$A$355,0),MATCH(V$2,Overview_Format!$A$2:$BQ$2,0))</f>
        <v>45.6</v>
      </c>
      <c r="W18">
        <f>INDEX(Overview_Format!$A$2:$BQ$355,MATCH($B18,Overview_Format!$A$2:$A$355,0),MATCH(W$2,Overview_Format!$A$2:$BQ$2,0))</f>
        <v>0.48</v>
      </c>
      <c r="X18">
        <f>INDEX(Overview_Format!$A$2:$BQ$355,MATCH($B18,Overview_Format!$A$2:$A$355,0),MATCH(X$2,Overview_Format!$A$2:$BQ$2,0))</f>
        <v>33.200000000000003</v>
      </c>
      <c r="Y18">
        <f>INDEX(Overview_Format!$A$2:$BQ$355,MATCH($B18,Overview_Format!$A$2:$A$355,0),MATCH(Y$2,Overview_Format!$A$2:$BQ$2,0))</f>
        <v>16.600000000000001</v>
      </c>
      <c r="Z18">
        <f>INDEX(Overview_Format!$A$2:$BQ$355,MATCH($B18,Overview_Format!$A$2:$A$355,0),MATCH(Z$2,Overview_Format!$A$2:$BQ$2,0))</f>
        <v>51.5</v>
      </c>
      <c r="AA18">
        <f>INDEX(Overview_Format!$A$2:$BQ$355,MATCH($B18,Overview_Format!$A$2:$A$355,0),MATCH(AA$2,Overview_Format!$A$2:$BQ$2,0))</f>
        <v>8</v>
      </c>
      <c r="AB18">
        <f>INDEX(Overview_Format!$A$2:$BQ$355,MATCH($B18,Overview_Format!$A$2:$A$355,0),MATCH(AB$2,Overview_Format!$A$2:$BQ$2,0))</f>
        <v>11.8</v>
      </c>
      <c r="AC18">
        <f t="shared" si="0"/>
        <v>2.7469879518072289</v>
      </c>
      <c r="AD18">
        <f>INDEX(Overview_Format!$A$2:$BQ$355,MATCH($B18,Overview_Format!$A$2:$A$355,0),MATCH(AD$2,Overview_Format!$A$2:$BQ$2,0))</f>
        <v>-3.63</v>
      </c>
      <c r="AE18">
        <f>INDEX(Overview_Format!$A$2:$CC$355,MATCH($B18,Overview_Format!$A$2:$A$355,0),MATCH(AE$2,Overview_Format!$A$2:$CC$2,0))</f>
        <v>-5.1000000000000085</v>
      </c>
      <c r="AF18">
        <f>INDEX(Overview_Format!$A$2:$CC$355,MATCH($B18,Overview_Format!$A$2:$A$355,0),MATCH(AF$2,Overview_Format!$A$2:$CC$2,0))</f>
        <v>-4.6999999999999986E-2</v>
      </c>
      <c r="AG18">
        <f>INDEX(Overview_Format!$A$2:$CC$355,MATCH($B18,Overview_Format!$A$2:$A$355,0),MATCH(AG$2,Overview_Format!$A$2:$CC$2,0))</f>
        <v>4.0000000000000036E-3</v>
      </c>
      <c r="AH18">
        <f>INDEX(Overview_Format!$A$2:$CC$355,MATCH($B18,Overview_Format!$A$2:$A$355,0),MATCH(AH$2,Overview_Format!$A$2:$CC$2,0))</f>
        <v>-2.8000000000000025E-2</v>
      </c>
      <c r="AI18">
        <f>INDEX(Overview_Format!$A$2:$CC$355,MATCH($B18,Overview_Format!$A$2:$A$355,0),MATCH(AI$2,Overview_Format!$A$2:$CC$2,0))</f>
        <v>-2.6000000000000023E-2</v>
      </c>
      <c r="AJ18">
        <f>INDEX(Overview_Format!$A$2:$CC$355,MATCH($B18,Overview_Format!$A$2:$A$355,0),MATCH(AJ$2,Overview_Format!$A$2:$CC$2,0))</f>
        <v>3</v>
      </c>
      <c r="AK18">
        <f>INDEX(Overview_Format!$A$2:$CC$355,MATCH($B18,Overview_Format!$A$2:$A$355,0),MATCH(AK$2,Overview_Format!$A$2:$CC$2,0))</f>
        <v>1.5000000000000018</v>
      </c>
      <c r="AL18">
        <f>INDEX(Overview_Format!$A$2:$CC$355,MATCH($B18,Overview_Format!$A$2:$A$355,0),MATCH(AL$2,Overview_Format!$A$2:$CC$2,0))</f>
        <v>-5.2999999999999972</v>
      </c>
      <c r="AM18">
        <f>INDEX(Overview_Format!$A$2:$CC$355,MATCH($B18,Overview_Format!$A$2:$A$355,0),MATCH(AM$2,Overview_Format!$A$2:$CC$2,0))</f>
        <v>-0.40000000000000036</v>
      </c>
      <c r="AN18">
        <f>INDEX(Overview_Format!$A$2:$CC$355,MATCH($B18,Overview_Format!$A$2:$A$355,0),MATCH(AN$2,Overview_Format!$A$2:$CC$2,0))</f>
        <v>2.3000000000000007</v>
      </c>
      <c r="AO18">
        <f>INDEX(Overview_Format!$A$2:$CC$355,MATCH($B18,Overview_Format!$A$2:$A$355,0),MATCH(AO$2,Overview_Format!$A$2:$CC$2,0))</f>
        <v>4.1000000000000014</v>
      </c>
      <c r="AP18">
        <f>INDEX(Overview_Format!$A$2:$CC$355,MATCH($B18,Overview_Format!$A$2:$A$355,0),MATCH(AP$2,Overview_Format!$A$2:$CC$2,0))</f>
        <v>-3.7999999999999978E-2</v>
      </c>
    </row>
    <row r="19" spans="2:42" x14ac:dyDescent="0.25">
      <c r="B19" t="s">
        <v>149</v>
      </c>
      <c r="C19">
        <f>INDEX(Overview_Format!$A$2:$BQ$355,MATCH($B19,Overview_Format!$A$2:$A$355,0),MATCH(C$2,Overview_Format!$A$2:$BQ$2,0))</f>
        <v>34</v>
      </c>
      <c r="D19">
        <f>INDEX(Overview_Format!$A$2:$BQ$355,MATCH($B19,Overview_Format!$A$2:$A$355,0),MATCH(D$2,Overview_Format!$A$2:$BQ$2,0))</f>
        <v>18</v>
      </c>
      <c r="E19">
        <f>INDEX(Overview_Format!$A$2:$BQ$355,MATCH($B19,Overview_Format!$A$2:$A$355,0),MATCH(E$2,Overview_Format!$A$2:$BQ$2,0))</f>
        <v>16</v>
      </c>
      <c r="F19">
        <f>INDEX(Overview_Format!$A$2:$BQ$355,MATCH($B19,Overview_Format!$A$2:$A$355,0),MATCH(F$2,Overview_Format!$A$2:$BQ$2,0))</f>
        <v>0.52900000000000003</v>
      </c>
      <c r="G19">
        <f>INDEX(Overview_Format!$A$2:$BQ$355,MATCH($B19,Overview_Format!$A$2:$A$355,0),MATCH(G$2,Overview_Format!$A$2:$BQ$2,0))</f>
        <v>11.73</v>
      </c>
      <c r="H19">
        <f>INDEX(Overview_Format!$A$2:$BQ$355,MATCH($B19,Overview_Format!$A$2:$A$355,0),MATCH(H$2,Overview_Format!$A$2:$BQ$2,0))</f>
        <v>8.76</v>
      </c>
      <c r="I19">
        <f>INDEX(Overview_Format!$A$2:$BQ$355,MATCH($B19,Overview_Format!$A$2:$A$355,0),MATCH(I$2,Overview_Format!$A$2:$BQ$2,0))</f>
        <v>18</v>
      </c>
      <c r="J19">
        <f>INDEX(Overview_Format!$A$2:$BQ$355,MATCH($B19,Overview_Format!$A$2:$A$355,0),MATCH(J$2,Overview_Format!$A$2:$BQ$2,0))</f>
        <v>16</v>
      </c>
      <c r="K19">
        <f>INDEX(Overview_Format!$A$2:$BQ$355,MATCH($B19,Overview_Format!$A$2:$A$355,0),MATCH(K$2,Overview_Format!$A$2:$BQ$2,0))</f>
        <v>18</v>
      </c>
      <c r="L19">
        <f>INDEX(Overview_Format!$A$2:$BQ$355,MATCH($B19,Overview_Format!$A$2:$A$355,0),MATCH(L$2,Overview_Format!$A$2:$BQ$2,0))</f>
        <v>16</v>
      </c>
      <c r="M19">
        <f>INDEX(Overview_Format!$A$2:$BQ$355,MATCH($B19,Overview_Format!$A$2:$A$355,0),MATCH(M$2,Overview_Format!$A$2:$BQ$2,0))</f>
        <v>18</v>
      </c>
      <c r="N19">
        <f>INDEX(Overview_Format!$A$2:$BQ$355,MATCH($B19,Overview_Format!$A$2:$A$355,0),MATCH(N$2,Overview_Format!$A$2:$BQ$2,0))</f>
        <v>16</v>
      </c>
      <c r="O19">
        <f>INDEX(Overview_Format!$A$2:$BQ$355,MATCH($B19,Overview_Format!$A$2:$A$355,0),MATCH(O$2,Overview_Format!$A$2:$BQ$2,0))</f>
        <v>2559</v>
      </c>
      <c r="P19">
        <f>INDEX(Overview_Format!$A$2:$BQ$355,MATCH($B19,Overview_Format!$A$2:$A$355,0),MATCH(P$2,Overview_Format!$A$2:$BQ$2,0))</f>
        <v>2458</v>
      </c>
      <c r="Q19">
        <f>INDEX(Overview_Format!$A$2:$BQ$355,MATCH($B19,Overview_Format!$A$2:$A$355,0),MATCH(Q$2,Overview_Format!$A$2:$BQ$2,0))</f>
        <v>71.7</v>
      </c>
      <c r="R19">
        <f>INDEX(Overview_Format!$A$2:$BQ$355,MATCH($B19,Overview_Format!$A$2:$A$355,0),MATCH(R$2,Overview_Format!$A$2:$BQ$2,0))</f>
        <v>104.2</v>
      </c>
      <c r="S19">
        <f>INDEX(Overview_Format!$A$2:$BQ$355,MATCH($B19,Overview_Format!$A$2:$A$355,0),MATCH(S$2,Overview_Format!$A$2:$BQ$2,0))</f>
        <v>0.38400000000000001</v>
      </c>
      <c r="T19">
        <f>INDEX(Overview_Format!$A$2:$BQ$355,MATCH($B19,Overview_Format!$A$2:$A$355,0),MATCH(T$2,Overview_Format!$A$2:$BQ$2,0))</f>
        <v>0.375</v>
      </c>
      <c r="U19">
        <f>INDEX(Overview_Format!$A$2:$BQ$355,MATCH($B19,Overview_Format!$A$2:$A$355,0),MATCH(U$2,Overview_Format!$A$2:$BQ$2,0))</f>
        <v>0.54</v>
      </c>
      <c r="V19">
        <f>INDEX(Overview_Format!$A$2:$BQ$355,MATCH($B19,Overview_Format!$A$2:$A$355,0),MATCH(V$2,Overview_Format!$A$2:$BQ$2,0))</f>
        <v>59.6</v>
      </c>
      <c r="W19">
        <f>INDEX(Overview_Format!$A$2:$BQ$355,MATCH($B19,Overview_Format!$A$2:$A$355,0),MATCH(W$2,Overview_Format!$A$2:$BQ$2,0))</f>
        <v>0.51</v>
      </c>
      <c r="X19">
        <f>INDEX(Overview_Format!$A$2:$BQ$355,MATCH($B19,Overview_Format!$A$2:$A$355,0),MATCH(X$2,Overview_Format!$A$2:$BQ$2,0))</f>
        <v>28.3</v>
      </c>
      <c r="Y19">
        <f>INDEX(Overview_Format!$A$2:$BQ$355,MATCH($B19,Overview_Format!$A$2:$A$355,0),MATCH(Y$2,Overview_Format!$A$2:$BQ$2,0))</f>
        <v>16</v>
      </c>
      <c r="Z19">
        <f>INDEX(Overview_Format!$A$2:$BQ$355,MATCH($B19,Overview_Format!$A$2:$A$355,0),MATCH(Z$2,Overview_Format!$A$2:$BQ$2,0))</f>
        <v>46.9</v>
      </c>
      <c r="AA19">
        <f>INDEX(Overview_Format!$A$2:$BQ$355,MATCH($B19,Overview_Format!$A$2:$A$355,0),MATCH(AA$2,Overview_Format!$A$2:$BQ$2,0))</f>
        <v>11.2</v>
      </c>
      <c r="AB19">
        <f>INDEX(Overview_Format!$A$2:$BQ$355,MATCH($B19,Overview_Format!$A$2:$A$355,0),MATCH(AB$2,Overview_Format!$A$2:$BQ$2,0))</f>
        <v>15.1</v>
      </c>
      <c r="AC19">
        <f t="shared" si="0"/>
        <v>3.7250000000000001</v>
      </c>
      <c r="AD19">
        <f>INDEX(Overview_Format!$A$2:$BQ$355,MATCH($B19,Overview_Format!$A$2:$A$355,0),MATCH(AD$2,Overview_Format!$A$2:$BQ$2,0))</f>
        <v>2.97</v>
      </c>
      <c r="AE19">
        <f>INDEX(Overview_Format!$A$2:$CC$355,MATCH($B19,Overview_Format!$A$2:$A$355,0),MATCH(AE$2,Overview_Format!$A$2:$CC$2,0))</f>
        <v>4.1000000000000085</v>
      </c>
      <c r="AF19">
        <f>INDEX(Overview_Format!$A$2:$CC$355,MATCH($B19,Overview_Format!$A$2:$A$355,0),MATCH(AF$2,Overview_Format!$A$2:$CC$2,0))</f>
        <v>-3.2999999999999974E-2</v>
      </c>
      <c r="AG19">
        <f>INDEX(Overview_Format!$A$2:$CC$355,MATCH($B19,Overview_Format!$A$2:$A$355,0),MATCH(AG$2,Overview_Format!$A$2:$CC$2,0))</f>
        <v>-4.4999999999999984E-2</v>
      </c>
      <c r="AH19">
        <f>INDEX(Overview_Format!$A$2:$CC$355,MATCH($B19,Overview_Format!$A$2:$A$355,0),MATCH(AH$2,Overview_Format!$A$2:$CC$2,0))</f>
        <v>8.0000000000000071E-3</v>
      </c>
      <c r="AI19">
        <f>INDEX(Overview_Format!$A$2:$CC$355,MATCH($B19,Overview_Format!$A$2:$A$355,0),MATCH(AI$2,Overview_Format!$A$2:$CC$2,0))</f>
        <v>1.6000000000000014E-2</v>
      </c>
      <c r="AJ19">
        <f>INDEX(Overview_Format!$A$2:$CC$355,MATCH($B19,Overview_Format!$A$2:$A$355,0),MATCH(AJ$2,Overview_Format!$A$2:$CC$2,0))</f>
        <v>-6.2000000000000028</v>
      </c>
      <c r="AK19">
        <f>INDEX(Overview_Format!$A$2:$CC$355,MATCH($B19,Overview_Format!$A$2:$A$355,0),MATCH(AK$2,Overview_Format!$A$2:$CC$2,0))</f>
        <v>-3.3000000000000007</v>
      </c>
      <c r="AL19">
        <f>INDEX(Overview_Format!$A$2:$CC$355,MATCH($B19,Overview_Format!$A$2:$A$355,0),MATCH(AL$2,Overview_Format!$A$2:$CC$2,0))</f>
        <v>5.6000000000000014</v>
      </c>
      <c r="AM19">
        <f>INDEX(Overview_Format!$A$2:$CC$355,MATCH($B19,Overview_Format!$A$2:$A$355,0),MATCH(AM$2,Overview_Format!$A$2:$CC$2,0))</f>
        <v>2.5999999999999996</v>
      </c>
      <c r="AN19">
        <f>INDEX(Overview_Format!$A$2:$CC$355,MATCH($B19,Overview_Format!$A$2:$A$355,0),MATCH(AN$2,Overview_Format!$A$2:$CC$2,0))</f>
        <v>6.1</v>
      </c>
      <c r="AO19">
        <f>INDEX(Overview_Format!$A$2:$CC$355,MATCH($B19,Overview_Format!$A$2:$A$355,0),MATCH(AO$2,Overview_Format!$A$2:$CC$2,0))</f>
        <v>-6.3000000000000007</v>
      </c>
      <c r="AP19">
        <f>INDEX(Overview_Format!$A$2:$CC$355,MATCH($B19,Overview_Format!$A$2:$A$355,0),MATCH(AP$2,Overview_Format!$A$2:$CC$2,0))</f>
        <v>-3.0999999999999972E-2</v>
      </c>
    </row>
    <row r="20" spans="2:42" x14ac:dyDescent="0.25">
      <c r="B20" t="s">
        <v>150</v>
      </c>
      <c r="C20">
        <f>INDEX(Overview_Format!$A$2:$BQ$355,MATCH($B20,Overview_Format!$A$2:$A$355,0),MATCH(C$2,Overview_Format!$A$2:$BQ$2,0))</f>
        <v>32</v>
      </c>
      <c r="D20">
        <f>INDEX(Overview_Format!$A$2:$BQ$355,MATCH($B20,Overview_Format!$A$2:$A$355,0),MATCH(D$2,Overview_Format!$A$2:$BQ$2,0))</f>
        <v>13</v>
      </c>
      <c r="E20">
        <f>INDEX(Overview_Format!$A$2:$BQ$355,MATCH($B20,Overview_Format!$A$2:$A$355,0),MATCH(E$2,Overview_Format!$A$2:$BQ$2,0))</f>
        <v>19</v>
      </c>
      <c r="F20">
        <f>INDEX(Overview_Format!$A$2:$BQ$355,MATCH($B20,Overview_Format!$A$2:$A$355,0),MATCH(F$2,Overview_Format!$A$2:$BQ$2,0))</f>
        <v>0.40600000000000003</v>
      </c>
      <c r="G20">
        <f>INDEX(Overview_Format!$A$2:$BQ$355,MATCH($B20,Overview_Format!$A$2:$A$355,0),MATCH(G$2,Overview_Format!$A$2:$BQ$2,0))</f>
        <v>-7.54</v>
      </c>
      <c r="H20">
        <f>INDEX(Overview_Format!$A$2:$BQ$355,MATCH($B20,Overview_Format!$A$2:$A$355,0),MATCH(H$2,Overview_Format!$A$2:$BQ$2,0))</f>
        <v>-4.7</v>
      </c>
      <c r="I20">
        <f>INDEX(Overview_Format!$A$2:$BQ$355,MATCH($B20,Overview_Format!$A$2:$A$355,0),MATCH(I$2,Overview_Format!$A$2:$BQ$2,0))</f>
        <v>13</v>
      </c>
      <c r="J20">
        <f>INDEX(Overview_Format!$A$2:$BQ$355,MATCH($B20,Overview_Format!$A$2:$A$355,0),MATCH(J$2,Overview_Format!$A$2:$BQ$2,0))</f>
        <v>19</v>
      </c>
      <c r="K20">
        <f>INDEX(Overview_Format!$A$2:$BQ$355,MATCH($B20,Overview_Format!$A$2:$A$355,0),MATCH(K$2,Overview_Format!$A$2:$BQ$2,0))</f>
        <v>13</v>
      </c>
      <c r="L20">
        <f>INDEX(Overview_Format!$A$2:$BQ$355,MATCH($B20,Overview_Format!$A$2:$A$355,0),MATCH(L$2,Overview_Format!$A$2:$BQ$2,0))</f>
        <v>19</v>
      </c>
      <c r="M20">
        <f>INDEX(Overview_Format!$A$2:$BQ$355,MATCH($B20,Overview_Format!$A$2:$A$355,0),MATCH(M$2,Overview_Format!$A$2:$BQ$2,0))</f>
        <v>13</v>
      </c>
      <c r="N20">
        <f>INDEX(Overview_Format!$A$2:$BQ$355,MATCH($B20,Overview_Format!$A$2:$A$355,0),MATCH(N$2,Overview_Format!$A$2:$BQ$2,0))</f>
        <v>19</v>
      </c>
      <c r="O20">
        <f>INDEX(Overview_Format!$A$2:$BQ$355,MATCH($B20,Overview_Format!$A$2:$A$355,0),MATCH(O$2,Overview_Format!$A$2:$BQ$2,0))</f>
        <v>2268</v>
      </c>
      <c r="P20">
        <f>INDEX(Overview_Format!$A$2:$BQ$355,MATCH($B20,Overview_Format!$A$2:$A$355,0),MATCH(P$2,Overview_Format!$A$2:$BQ$2,0))</f>
        <v>2305</v>
      </c>
      <c r="Q20">
        <f>INDEX(Overview_Format!$A$2:$BQ$355,MATCH($B20,Overview_Format!$A$2:$A$355,0),MATCH(Q$2,Overview_Format!$A$2:$BQ$2,0))</f>
        <v>71.7</v>
      </c>
      <c r="R20">
        <f>INDEX(Overview_Format!$A$2:$BQ$355,MATCH($B20,Overview_Format!$A$2:$A$355,0),MATCH(R$2,Overview_Format!$A$2:$BQ$2,0))</f>
        <v>98.9</v>
      </c>
      <c r="S20">
        <f>INDEX(Overview_Format!$A$2:$BQ$355,MATCH($B20,Overview_Format!$A$2:$A$355,0),MATCH(S$2,Overview_Format!$A$2:$BQ$2,0))</f>
        <v>0.24099999999999999</v>
      </c>
      <c r="T20">
        <f>INDEX(Overview_Format!$A$2:$BQ$355,MATCH($B20,Overview_Format!$A$2:$A$355,0),MATCH(T$2,Overview_Format!$A$2:$BQ$2,0))</f>
        <v>0.442</v>
      </c>
      <c r="U20">
        <f>INDEX(Overview_Format!$A$2:$BQ$355,MATCH($B20,Overview_Format!$A$2:$A$355,0),MATCH(U$2,Overview_Format!$A$2:$BQ$2,0))</f>
        <v>0.52</v>
      </c>
      <c r="V20">
        <f>INDEX(Overview_Format!$A$2:$BQ$355,MATCH($B20,Overview_Format!$A$2:$A$355,0),MATCH(V$2,Overview_Format!$A$2:$BQ$2,0))</f>
        <v>59.6</v>
      </c>
      <c r="W20">
        <f>INDEX(Overview_Format!$A$2:$BQ$355,MATCH($B20,Overview_Format!$A$2:$A$355,0),MATCH(W$2,Overview_Format!$A$2:$BQ$2,0))</f>
        <v>0.497</v>
      </c>
      <c r="X20">
        <f>INDEX(Overview_Format!$A$2:$BQ$355,MATCH($B20,Overview_Format!$A$2:$A$355,0),MATCH(X$2,Overview_Format!$A$2:$BQ$2,0))</f>
        <v>21.8</v>
      </c>
      <c r="Y20">
        <f>INDEX(Overview_Format!$A$2:$BQ$355,MATCH($B20,Overview_Format!$A$2:$A$355,0),MATCH(Y$2,Overview_Format!$A$2:$BQ$2,0))</f>
        <v>14.7</v>
      </c>
      <c r="Z20">
        <f>INDEX(Overview_Format!$A$2:$BQ$355,MATCH($B20,Overview_Format!$A$2:$A$355,0),MATCH(Z$2,Overview_Format!$A$2:$BQ$2,0))</f>
        <v>48.9</v>
      </c>
      <c r="AA20">
        <f>INDEX(Overview_Format!$A$2:$BQ$355,MATCH($B20,Overview_Format!$A$2:$A$355,0),MATCH(AA$2,Overview_Format!$A$2:$BQ$2,0))</f>
        <v>8.6</v>
      </c>
      <c r="AB20">
        <f>INDEX(Overview_Format!$A$2:$BQ$355,MATCH($B20,Overview_Format!$A$2:$A$355,0),MATCH(AB$2,Overview_Format!$A$2:$BQ$2,0))</f>
        <v>4.5999999999999996</v>
      </c>
      <c r="AC20">
        <f t="shared" si="0"/>
        <v>4.0544217687074831</v>
      </c>
      <c r="AD20">
        <f>INDEX(Overview_Format!$A$2:$BQ$355,MATCH($B20,Overview_Format!$A$2:$A$355,0),MATCH(AD$2,Overview_Format!$A$2:$BQ$2,0))</f>
        <v>-1.1599999999999999</v>
      </c>
      <c r="AE20">
        <f>INDEX(Overview_Format!$A$2:$CC$355,MATCH($B20,Overview_Format!$A$2:$A$355,0),MATCH(AE$2,Overview_Format!$A$2:$CC$2,0))</f>
        <v>-1.5999999999999943</v>
      </c>
      <c r="AF20">
        <f>INDEX(Overview_Format!$A$2:$CC$355,MATCH($B20,Overview_Format!$A$2:$A$355,0),MATCH(AF$2,Overview_Format!$A$2:$CC$2,0))</f>
        <v>-4.0000000000000036E-2</v>
      </c>
      <c r="AG20">
        <f>INDEX(Overview_Format!$A$2:$CC$355,MATCH($B20,Overview_Format!$A$2:$A$355,0),MATCH(AG$2,Overview_Format!$A$2:$CC$2,0))</f>
        <v>3.5000000000000031E-2</v>
      </c>
      <c r="AH20">
        <f>INDEX(Overview_Format!$A$2:$CC$355,MATCH($B20,Overview_Format!$A$2:$A$355,0),MATCH(AH$2,Overview_Format!$A$2:$CC$2,0))</f>
        <v>-2.9000000000000026E-2</v>
      </c>
      <c r="AI20">
        <f>INDEX(Overview_Format!$A$2:$CC$355,MATCH($B20,Overview_Format!$A$2:$A$355,0),MATCH(AI$2,Overview_Format!$A$2:$CC$2,0))</f>
        <v>-3.0000000000000027E-2</v>
      </c>
      <c r="AJ20">
        <f>INDEX(Overview_Format!$A$2:$CC$355,MATCH($B20,Overview_Format!$A$2:$A$355,0),MATCH(AJ$2,Overview_Format!$A$2:$CC$2,0))</f>
        <v>-2.2000000000000028</v>
      </c>
      <c r="AK20">
        <f>INDEX(Overview_Format!$A$2:$CC$355,MATCH($B20,Overview_Format!$A$2:$A$355,0),MATCH(AK$2,Overview_Format!$A$2:$CC$2,0))</f>
        <v>-2.5</v>
      </c>
      <c r="AL20">
        <f>INDEX(Overview_Format!$A$2:$CC$355,MATCH($B20,Overview_Format!$A$2:$A$355,0),MATCH(AL$2,Overview_Format!$A$2:$CC$2,0))</f>
        <v>6.8999999999999986</v>
      </c>
      <c r="AM20">
        <f>INDEX(Overview_Format!$A$2:$CC$355,MATCH($B20,Overview_Format!$A$2:$A$355,0),MATCH(AM$2,Overview_Format!$A$2:$CC$2,0))</f>
        <v>-0.70000000000000107</v>
      </c>
      <c r="AN20">
        <f>INDEX(Overview_Format!$A$2:$CC$355,MATCH($B20,Overview_Format!$A$2:$A$355,0),MATCH(AN$2,Overview_Format!$A$2:$CC$2,0))</f>
        <v>-7.8000000000000007</v>
      </c>
      <c r="AO20">
        <f>INDEX(Overview_Format!$A$2:$CC$355,MATCH($B20,Overview_Format!$A$2:$A$355,0),MATCH(AO$2,Overview_Format!$A$2:$CC$2,0))</f>
        <v>-0.30000000000000071</v>
      </c>
      <c r="AP20">
        <f>INDEX(Overview_Format!$A$2:$CC$355,MATCH($B20,Overview_Format!$A$2:$A$355,0),MATCH(AP$2,Overview_Format!$A$2:$CC$2,0))</f>
        <v>-2.5999999999999995E-2</v>
      </c>
    </row>
    <row r="21" spans="2:42" x14ac:dyDescent="0.25">
      <c r="B21" t="s">
        <v>151</v>
      </c>
      <c r="C21">
        <f>INDEX(Overview_Format!$A$2:$BQ$355,MATCH($B21,Overview_Format!$A$2:$A$355,0),MATCH(C$2,Overview_Format!$A$2:$BQ$2,0))</f>
        <v>39</v>
      </c>
      <c r="D21">
        <f>INDEX(Overview_Format!$A$2:$BQ$355,MATCH($B21,Overview_Format!$A$2:$A$355,0),MATCH(D$2,Overview_Format!$A$2:$BQ$2,0))</f>
        <v>30</v>
      </c>
      <c r="E21">
        <f>INDEX(Overview_Format!$A$2:$BQ$355,MATCH($B21,Overview_Format!$A$2:$A$355,0),MATCH(E$2,Overview_Format!$A$2:$BQ$2,0))</f>
        <v>9</v>
      </c>
      <c r="F21">
        <f>INDEX(Overview_Format!$A$2:$BQ$355,MATCH($B21,Overview_Format!$A$2:$A$355,0),MATCH(F$2,Overview_Format!$A$2:$BQ$2,0))</f>
        <v>0.76900000000000002</v>
      </c>
      <c r="G21">
        <f>INDEX(Overview_Format!$A$2:$BQ$355,MATCH($B21,Overview_Format!$A$2:$A$355,0),MATCH(G$2,Overview_Format!$A$2:$BQ$2,0))</f>
        <v>20.75</v>
      </c>
      <c r="H21">
        <f>INDEX(Overview_Format!$A$2:$BQ$355,MATCH($B21,Overview_Format!$A$2:$A$355,0),MATCH(H$2,Overview_Format!$A$2:$BQ$2,0))</f>
        <v>10.54</v>
      </c>
      <c r="I21">
        <f>INDEX(Overview_Format!$A$2:$BQ$355,MATCH($B21,Overview_Format!$A$2:$A$355,0),MATCH(I$2,Overview_Format!$A$2:$BQ$2,0))</f>
        <v>30</v>
      </c>
      <c r="J21">
        <f>INDEX(Overview_Format!$A$2:$BQ$355,MATCH($B21,Overview_Format!$A$2:$A$355,0),MATCH(J$2,Overview_Format!$A$2:$BQ$2,0))</f>
        <v>9</v>
      </c>
      <c r="K21">
        <f>INDEX(Overview_Format!$A$2:$BQ$355,MATCH($B21,Overview_Format!$A$2:$A$355,0),MATCH(K$2,Overview_Format!$A$2:$BQ$2,0))</f>
        <v>30</v>
      </c>
      <c r="L21">
        <f>INDEX(Overview_Format!$A$2:$BQ$355,MATCH($B21,Overview_Format!$A$2:$A$355,0),MATCH(L$2,Overview_Format!$A$2:$BQ$2,0))</f>
        <v>9</v>
      </c>
      <c r="M21">
        <f>INDEX(Overview_Format!$A$2:$BQ$355,MATCH($B21,Overview_Format!$A$2:$A$355,0),MATCH(M$2,Overview_Format!$A$2:$BQ$2,0))</f>
        <v>30</v>
      </c>
      <c r="N21">
        <f>INDEX(Overview_Format!$A$2:$BQ$355,MATCH($B21,Overview_Format!$A$2:$A$355,0),MATCH(N$2,Overview_Format!$A$2:$BQ$2,0))</f>
        <v>9</v>
      </c>
      <c r="O21">
        <f>INDEX(Overview_Format!$A$2:$BQ$355,MATCH($B21,Overview_Format!$A$2:$A$355,0),MATCH(O$2,Overview_Format!$A$2:$BQ$2,0))</f>
        <v>3126</v>
      </c>
      <c r="P21">
        <f>INDEX(Overview_Format!$A$2:$BQ$355,MATCH($B21,Overview_Format!$A$2:$A$355,0),MATCH(P$2,Overview_Format!$A$2:$BQ$2,0))</f>
        <v>2687</v>
      </c>
      <c r="Q21">
        <f>INDEX(Overview_Format!$A$2:$BQ$355,MATCH($B21,Overview_Format!$A$2:$A$355,0),MATCH(Q$2,Overview_Format!$A$2:$BQ$2,0))</f>
        <v>69.400000000000006</v>
      </c>
      <c r="R21">
        <f>INDEX(Overview_Format!$A$2:$BQ$355,MATCH($B21,Overview_Format!$A$2:$A$355,0),MATCH(R$2,Overview_Format!$A$2:$BQ$2,0))</f>
        <v>114.3</v>
      </c>
      <c r="S21">
        <f>INDEX(Overview_Format!$A$2:$BQ$355,MATCH($B21,Overview_Format!$A$2:$A$355,0),MATCH(S$2,Overview_Format!$A$2:$BQ$2,0))</f>
        <v>0.313</v>
      </c>
      <c r="T21">
        <f>INDEX(Overview_Format!$A$2:$BQ$355,MATCH($B21,Overview_Format!$A$2:$A$355,0),MATCH(T$2,Overview_Format!$A$2:$BQ$2,0))</f>
        <v>0.49199999999999999</v>
      </c>
      <c r="U21">
        <f>INDEX(Overview_Format!$A$2:$BQ$355,MATCH($B21,Overview_Format!$A$2:$A$355,0),MATCH(U$2,Overview_Format!$A$2:$BQ$2,0))</f>
        <v>0.57099999999999995</v>
      </c>
      <c r="V21">
        <f>INDEX(Overview_Format!$A$2:$BQ$355,MATCH($B21,Overview_Format!$A$2:$A$355,0),MATCH(V$2,Overview_Format!$A$2:$BQ$2,0))</f>
        <v>52</v>
      </c>
      <c r="W21">
        <f>INDEX(Overview_Format!$A$2:$BQ$355,MATCH($B21,Overview_Format!$A$2:$A$355,0),MATCH(W$2,Overview_Format!$A$2:$BQ$2,0))</f>
        <v>0.54500000000000004</v>
      </c>
      <c r="X21">
        <f>INDEX(Overview_Format!$A$2:$BQ$355,MATCH($B21,Overview_Format!$A$2:$A$355,0),MATCH(X$2,Overview_Format!$A$2:$BQ$2,0))</f>
        <v>31.9</v>
      </c>
      <c r="Y21">
        <f>INDEX(Overview_Format!$A$2:$BQ$355,MATCH($B21,Overview_Format!$A$2:$A$355,0),MATCH(Y$2,Overview_Format!$A$2:$BQ$2,0))</f>
        <v>14.4</v>
      </c>
      <c r="Z21">
        <f>INDEX(Overview_Format!$A$2:$BQ$355,MATCH($B21,Overview_Format!$A$2:$A$355,0),MATCH(Z$2,Overview_Format!$A$2:$BQ$2,0))</f>
        <v>49.2</v>
      </c>
      <c r="AA21">
        <f>INDEX(Overview_Format!$A$2:$BQ$355,MATCH($B21,Overview_Format!$A$2:$A$355,0),MATCH(AA$2,Overview_Format!$A$2:$BQ$2,0))</f>
        <v>13.4</v>
      </c>
      <c r="AB21">
        <f>INDEX(Overview_Format!$A$2:$BQ$355,MATCH($B21,Overview_Format!$A$2:$A$355,0),MATCH(AB$2,Overview_Format!$A$2:$BQ$2,0))</f>
        <v>15.7</v>
      </c>
      <c r="AC21">
        <f t="shared" si="0"/>
        <v>3.6111111111111112</v>
      </c>
      <c r="AD21">
        <f>INDEX(Overview_Format!$A$2:$BQ$355,MATCH($B21,Overview_Format!$A$2:$A$355,0),MATCH(AD$2,Overview_Format!$A$2:$BQ$2,0))</f>
        <v>11.26</v>
      </c>
      <c r="AE21">
        <f>INDEX(Overview_Format!$A$2:$CC$355,MATCH($B21,Overview_Format!$A$2:$A$355,0),MATCH(AE$2,Overview_Format!$A$2:$CC$2,0))</f>
        <v>16</v>
      </c>
      <c r="AF21">
        <f>INDEX(Overview_Format!$A$2:$CC$355,MATCH($B21,Overview_Format!$A$2:$A$355,0),MATCH(AF$2,Overview_Format!$A$2:$CC$2,0))</f>
        <v>-4.9999999999999989E-2</v>
      </c>
      <c r="AG21">
        <f>INDEX(Overview_Format!$A$2:$CC$355,MATCH($B21,Overview_Format!$A$2:$A$355,0),MATCH(AG$2,Overview_Format!$A$2:$CC$2,0))</f>
        <v>5.5999999999999994E-2</v>
      </c>
      <c r="AH21">
        <f>INDEX(Overview_Format!$A$2:$CC$355,MATCH($B21,Overview_Format!$A$2:$A$355,0),MATCH(AH$2,Overview_Format!$A$2:$CC$2,0))</f>
        <v>2.5999999999999912E-2</v>
      </c>
      <c r="AI21">
        <f>INDEX(Overview_Format!$A$2:$CC$355,MATCH($B21,Overview_Format!$A$2:$A$355,0),MATCH(AI$2,Overview_Format!$A$2:$CC$2,0))</f>
        <v>3.400000000000003E-2</v>
      </c>
      <c r="AJ21">
        <f>INDEX(Overview_Format!$A$2:$CC$355,MATCH($B21,Overview_Format!$A$2:$A$355,0),MATCH(AJ$2,Overview_Format!$A$2:$CC$2,0))</f>
        <v>-1.5999999999999943</v>
      </c>
      <c r="AK21">
        <f>INDEX(Overview_Format!$A$2:$CC$355,MATCH($B21,Overview_Format!$A$2:$A$355,0),MATCH(AK$2,Overview_Format!$A$2:$CC$2,0))</f>
        <v>-7.1</v>
      </c>
      <c r="AL21">
        <f>INDEX(Overview_Format!$A$2:$CC$355,MATCH($B21,Overview_Format!$A$2:$A$355,0),MATCH(AL$2,Overview_Format!$A$2:$CC$2,0))</f>
        <v>0</v>
      </c>
      <c r="AM21">
        <f>INDEX(Overview_Format!$A$2:$CC$355,MATCH($B21,Overview_Format!$A$2:$A$355,0),MATCH(AM$2,Overview_Format!$A$2:$CC$2,0))</f>
        <v>5.2000000000000011</v>
      </c>
      <c r="AN21">
        <f>INDEX(Overview_Format!$A$2:$CC$355,MATCH($B21,Overview_Format!$A$2:$A$355,0),MATCH(AN$2,Overview_Format!$A$2:$CC$2,0))</f>
        <v>4.5999999999999996</v>
      </c>
      <c r="AO21">
        <f>INDEX(Overview_Format!$A$2:$CC$355,MATCH($B21,Overview_Format!$A$2:$A$355,0),MATCH(AO$2,Overview_Format!$A$2:$CC$2,0))</f>
        <v>-0.30000000000000426</v>
      </c>
      <c r="AP21">
        <f>INDEX(Overview_Format!$A$2:$CC$355,MATCH($B21,Overview_Format!$A$2:$A$355,0),MATCH(AP$2,Overview_Format!$A$2:$CC$2,0))</f>
        <v>-3.5000000000000003E-2</v>
      </c>
    </row>
    <row r="22" spans="2:42" x14ac:dyDescent="0.25">
      <c r="B22" t="s">
        <v>152</v>
      </c>
      <c r="C22">
        <f>INDEX(Overview_Format!$A$2:$BQ$355,MATCH($B22,Overview_Format!$A$2:$A$355,0),MATCH(C$2,Overview_Format!$A$2:$BQ$2,0))</f>
        <v>33</v>
      </c>
      <c r="D22">
        <f>INDEX(Overview_Format!$A$2:$BQ$355,MATCH($B22,Overview_Format!$A$2:$A$355,0),MATCH(D$2,Overview_Format!$A$2:$BQ$2,0))</f>
        <v>22</v>
      </c>
      <c r="E22">
        <f>INDEX(Overview_Format!$A$2:$BQ$355,MATCH($B22,Overview_Format!$A$2:$A$355,0),MATCH(E$2,Overview_Format!$A$2:$BQ$2,0))</f>
        <v>11</v>
      </c>
      <c r="F22">
        <f>INDEX(Overview_Format!$A$2:$BQ$355,MATCH($B22,Overview_Format!$A$2:$A$355,0),MATCH(F$2,Overview_Format!$A$2:$BQ$2,0))</f>
        <v>0.66700000000000004</v>
      </c>
      <c r="G22">
        <f>INDEX(Overview_Format!$A$2:$BQ$355,MATCH($B22,Overview_Format!$A$2:$A$355,0),MATCH(G$2,Overview_Format!$A$2:$BQ$2,0))</f>
        <v>0.6</v>
      </c>
      <c r="H22">
        <f>INDEX(Overview_Format!$A$2:$BQ$355,MATCH($B22,Overview_Format!$A$2:$A$355,0),MATCH(H$2,Overview_Format!$A$2:$BQ$2,0))</f>
        <v>-4.4000000000000004</v>
      </c>
      <c r="I22">
        <f>INDEX(Overview_Format!$A$2:$BQ$355,MATCH($B22,Overview_Format!$A$2:$A$355,0),MATCH(I$2,Overview_Format!$A$2:$BQ$2,0))</f>
        <v>22</v>
      </c>
      <c r="J22">
        <f>INDEX(Overview_Format!$A$2:$BQ$355,MATCH($B22,Overview_Format!$A$2:$A$355,0),MATCH(J$2,Overview_Format!$A$2:$BQ$2,0))</f>
        <v>11</v>
      </c>
      <c r="K22">
        <f>INDEX(Overview_Format!$A$2:$BQ$355,MATCH($B22,Overview_Format!$A$2:$A$355,0),MATCH(K$2,Overview_Format!$A$2:$BQ$2,0))</f>
        <v>22</v>
      </c>
      <c r="L22">
        <f>INDEX(Overview_Format!$A$2:$BQ$355,MATCH($B22,Overview_Format!$A$2:$A$355,0),MATCH(L$2,Overview_Format!$A$2:$BQ$2,0))</f>
        <v>11</v>
      </c>
      <c r="M22">
        <f>INDEX(Overview_Format!$A$2:$BQ$355,MATCH($B22,Overview_Format!$A$2:$A$355,0),MATCH(M$2,Overview_Format!$A$2:$BQ$2,0))</f>
        <v>22</v>
      </c>
      <c r="N22">
        <f>INDEX(Overview_Format!$A$2:$BQ$355,MATCH($B22,Overview_Format!$A$2:$A$355,0),MATCH(N$2,Overview_Format!$A$2:$BQ$2,0))</f>
        <v>11</v>
      </c>
      <c r="O22">
        <f>INDEX(Overview_Format!$A$2:$BQ$355,MATCH($B22,Overview_Format!$A$2:$A$355,0),MATCH(O$2,Overview_Format!$A$2:$BQ$2,0))</f>
        <v>2712</v>
      </c>
      <c r="P22">
        <f>INDEX(Overview_Format!$A$2:$BQ$355,MATCH($B22,Overview_Format!$A$2:$A$355,0),MATCH(P$2,Overview_Format!$A$2:$BQ$2,0))</f>
        <v>2413</v>
      </c>
      <c r="Q22">
        <f>INDEX(Overview_Format!$A$2:$BQ$355,MATCH($B22,Overview_Format!$A$2:$A$355,0),MATCH(Q$2,Overview_Format!$A$2:$BQ$2,0))</f>
        <v>71.900000000000006</v>
      </c>
      <c r="R22">
        <f>INDEX(Overview_Format!$A$2:$BQ$355,MATCH($B22,Overview_Format!$A$2:$A$355,0),MATCH(R$2,Overview_Format!$A$2:$BQ$2,0))</f>
        <v>113.1</v>
      </c>
      <c r="S22">
        <f>INDEX(Overview_Format!$A$2:$BQ$355,MATCH($B22,Overview_Format!$A$2:$A$355,0),MATCH(S$2,Overview_Format!$A$2:$BQ$2,0))</f>
        <v>0.34200000000000003</v>
      </c>
      <c r="T22">
        <f>INDEX(Overview_Format!$A$2:$BQ$355,MATCH($B22,Overview_Format!$A$2:$A$355,0),MATCH(T$2,Overview_Format!$A$2:$BQ$2,0))</f>
        <v>0.34100000000000003</v>
      </c>
      <c r="U22">
        <f>INDEX(Overview_Format!$A$2:$BQ$355,MATCH($B22,Overview_Format!$A$2:$A$355,0),MATCH(U$2,Overview_Format!$A$2:$BQ$2,0))</f>
        <v>0.56599999999999995</v>
      </c>
      <c r="V22">
        <f>INDEX(Overview_Format!$A$2:$BQ$355,MATCH($B22,Overview_Format!$A$2:$A$355,0),MATCH(V$2,Overview_Format!$A$2:$BQ$2,0))</f>
        <v>46.7</v>
      </c>
      <c r="W22">
        <f>INDEX(Overview_Format!$A$2:$BQ$355,MATCH($B22,Overview_Format!$A$2:$A$355,0),MATCH(W$2,Overview_Format!$A$2:$BQ$2,0))</f>
        <v>0.53700000000000003</v>
      </c>
      <c r="X22">
        <f>INDEX(Overview_Format!$A$2:$BQ$355,MATCH($B22,Overview_Format!$A$2:$A$355,0),MATCH(X$2,Overview_Format!$A$2:$BQ$2,0))</f>
        <v>33.1</v>
      </c>
      <c r="Y22">
        <f>INDEX(Overview_Format!$A$2:$BQ$355,MATCH($B22,Overview_Format!$A$2:$A$355,0),MATCH(Y$2,Overview_Format!$A$2:$BQ$2,0))</f>
        <v>14.1</v>
      </c>
      <c r="Z22">
        <f>INDEX(Overview_Format!$A$2:$BQ$355,MATCH($B22,Overview_Format!$A$2:$A$355,0),MATCH(Z$2,Overview_Format!$A$2:$BQ$2,0))</f>
        <v>51.7</v>
      </c>
      <c r="AA22">
        <f>INDEX(Overview_Format!$A$2:$BQ$355,MATCH($B22,Overview_Format!$A$2:$A$355,0),MATCH(AA$2,Overview_Format!$A$2:$BQ$2,0))</f>
        <v>10.5</v>
      </c>
      <c r="AB22">
        <f>INDEX(Overview_Format!$A$2:$BQ$355,MATCH($B22,Overview_Format!$A$2:$A$355,0),MATCH(AB$2,Overview_Format!$A$2:$BQ$2,0))</f>
        <v>9.1999999999999993</v>
      </c>
      <c r="AC22">
        <f t="shared" si="0"/>
        <v>3.3120567375886529</v>
      </c>
      <c r="AD22">
        <f>INDEX(Overview_Format!$A$2:$BQ$355,MATCH($B22,Overview_Format!$A$2:$A$355,0),MATCH(AD$2,Overview_Format!$A$2:$BQ$2,0))</f>
        <v>9.06</v>
      </c>
      <c r="AE22">
        <f>INDEX(Overview_Format!$A$2:$CC$355,MATCH($B22,Overview_Format!$A$2:$A$355,0),MATCH(AE$2,Overview_Format!$A$2:$CC$2,0))</f>
        <v>12.5</v>
      </c>
      <c r="AF22">
        <f>INDEX(Overview_Format!$A$2:$CC$355,MATCH($B22,Overview_Format!$A$2:$A$355,0),MATCH(AF$2,Overview_Format!$A$2:$CC$2,0))</f>
        <v>5.0000000000000044E-3</v>
      </c>
      <c r="AG22">
        <f>INDEX(Overview_Format!$A$2:$CC$355,MATCH($B22,Overview_Format!$A$2:$A$355,0),MATCH(AG$2,Overview_Format!$A$2:$CC$2,0))</f>
        <v>-3.5999999999999976E-2</v>
      </c>
      <c r="AH22">
        <f>INDEX(Overview_Format!$A$2:$CC$355,MATCH($B22,Overview_Format!$A$2:$A$355,0),MATCH(AH$2,Overview_Format!$A$2:$CC$2,0))</f>
        <v>2.2999999999999909E-2</v>
      </c>
      <c r="AI22">
        <f>INDEX(Overview_Format!$A$2:$CC$355,MATCH($B22,Overview_Format!$A$2:$A$355,0),MATCH(AI$2,Overview_Format!$A$2:$CC$2,0))</f>
        <v>2.300000000000002E-2</v>
      </c>
      <c r="AJ22">
        <f>INDEX(Overview_Format!$A$2:$CC$355,MATCH($B22,Overview_Format!$A$2:$A$355,0),MATCH(AJ$2,Overview_Format!$A$2:$CC$2,0))</f>
        <v>3.4000000000000057</v>
      </c>
      <c r="AK22">
        <f>INDEX(Overview_Format!$A$2:$CC$355,MATCH($B22,Overview_Format!$A$2:$A$355,0),MATCH(AK$2,Overview_Format!$A$2:$CC$2,0))</f>
        <v>-4.9000000000000004</v>
      </c>
      <c r="AL22">
        <f>INDEX(Overview_Format!$A$2:$CC$355,MATCH($B22,Overview_Format!$A$2:$A$355,0),MATCH(AL$2,Overview_Format!$A$2:$CC$2,0))</f>
        <v>-5.1999999999999957</v>
      </c>
      <c r="AM22">
        <f>INDEX(Overview_Format!$A$2:$CC$355,MATCH($B22,Overview_Format!$A$2:$A$355,0),MATCH(AM$2,Overview_Format!$A$2:$CC$2,0))</f>
        <v>2.7</v>
      </c>
      <c r="AN22">
        <f>INDEX(Overview_Format!$A$2:$CC$355,MATCH($B22,Overview_Format!$A$2:$A$355,0),MATCH(AN$2,Overview_Format!$A$2:$CC$2,0))</f>
        <v>1.2999999999999989</v>
      </c>
      <c r="AO22">
        <f>INDEX(Overview_Format!$A$2:$CC$355,MATCH($B22,Overview_Format!$A$2:$A$355,0),MATCH(AO$2,Overview_Format!$A$2:$CC$2,0))</f>
        <v>4</v>
      </c>
      <c r="AP22">
        <f>INDEX(Overview_Format!$A$2:$CC$355,MATCH($B22,Overview_Format!$A$2:$A$355,0),MATCH(AP$2,Overview_Format!$A$2:$CC$2,0))</f>
        <v>7.9999999999999793E-3</v>
      </c>
    </row>
    <row r="23" spans="2:42" x14ac:dyDescent="0.25">
      <c r="B23" t="s">
        <v>153</v>
      </c>
      <c r="C23">
        <f>INDEX(Overview_Format!$A$2:$BQ$355,MATCH($B23,Overview_Format!$A$2:$A$355,0),MATCH(C$2,Overview_Format!$A$2:$BQ$2,0))</f>
        <v>33</v>
      </c>
      <c r="D23">
        <f>INDEX(Overview_Format!$A$2:$BQ$355,MATCH($B23,Overview_Format!$A$2:$A$355,0),MATCH(D$2,Overview_Format!$A$2:$BQ$2,0))</f>
        <v>16</v>
      </c>
      <c r="E23">
        <f>INDEX(Overview_Format!$A$2:$BQ$355,MATCH($B23,Overview_Format!$A$2:$A$355,0),MATCH(E$2,Overview_Format!$A$2:$BQ$2,0))</f>
        <v>17</v>
      </c>
      <c r="F23">
        <f>INDEX(Overview_Format!$A$2:$BQ$355,MATCH($B23,Overview_Format!$A$2:$A$355,0),MATCH(F$2,Overview_Format!$A$2:$BQ$2,0))</f>
        <v>0.48499999999999999</v>
      </c>
      <c r="G23">
        <f>INDEX(Overview_Format!$A$2:$BQ$355,MATCH($B23,Overview_Format!$A$2:$A$355,0),MATCH(G$2,Overview_Format!$A$2:$BQ$2,0))</f>
        <v>3.44</v>
      </c>
      <c r="H23">
        <f>INDEX(Overview_Format!$A$2:$BQ$355,MATCH($B23,Overview_Format!$A$2:$A$355,0),MATCH(H$2,Overview_Format!$A$2:$BQ$2,0))</f>
        <v>1.26</v>
      </c>
      <c r="I23">
        <f>INDEX(Overview_Format!$A$2:$BQ$355,MATCH($B23,Overview_Format!$A$2:$A$355,0),MATCH(I$2,Overview_Format!$A$2:$BQ$2,0))</f>
        <v>16</v>
      </c>
      <c r="J23">
        <f>INDEX(Overview_Format!$A$2:$BQ$355,MATCH($B23,Overview_Format!$A$2:$A$355,0),MATCH(J$2,Overview_Format!$A$2:$BQ$2,0))</f>
        <v>17</v>
      </c>
      <c r="K23">
        <f>INDEX(Overview_Format!$A$2:$BQ$355,MATCH($B23,Overview_Format!$A$2:$A$355,0),MATCH(K$2,Overview_Format!$A$2:$BQ$2,0))</f>
        <v>16</v>
      </c>
      <c r="L23">
        <f>INDEX(Overview_Format!$A$2:$BQ$355,MATCH($B23,Overview_Format!$A$2:$A$355,0),MATCH(L$2,Overview_Format!$A$2:$BQ$2,0))</f>
        <v>17</v>
      </c>
      <c r="M23">
        <f>INDEX(Overview_Format!$A$2:$BQ$355,MATCH($B23,Overview_Format!$A$2:$A$355,0),MATCH(M$2,Overview_Format!$A$2:$BQ$2,0))</f>
        <v>16</v>
      </c>
      <c r="N23">
        <f>INDEX(Overview_Format!$A$2:$BQ$355,MATCH($B23,Overview_Format!$A$2:$A$355,0),MATCH(N$2,Overview_Format!$A$2:$BQ$2,0))</f>
        <v>17</v>
      </c>
      <c r="O23">
        <f>INDEX(Overview_Format!$A$2:$BQ$355,MATCH($B23,Overview_Format!$A$2:$A$355,0),MATCH(O$2,Overview_Format!$A$2:$BQ$2,0))</f>
        <v>2478</v>
      </c>
      <c r="P23">
        <f>INDEX(Overview_Format!$A$2:$BQ$355,MATCH($B23,Overview_Format!$A$2:$A$355,0),MATCH(P$2,Overview_Format!$A$2:$BQ$2,0))</f>
        <v>2362</v>
      </c>
      <c r="Q23">
        <f>INDEX(Overview_Format!$A$2:$BQ$355,MATCH($B23,Overview_Format!$A$2:$A$355,0),MATCH(Q$2,Overview_Format!$A$2:$BQ$2,0))</f>
        <v>71.7</v>
      </c>
      <c r="R23">
        <f>INDEX(Overview_Format!$A$2:$BQ$355,MATCH($B23,Overview_Format!$A$2:$A$355,0),MATCH(R$2,Overview_Format!$A$2:$BQ$2,0))</f>
        <v>103.1</v>
      </c>
      <c r="S23">
        <f>INDEX(Overview_Format!$A$2:$BQ$355,MATCH($B23,Overview_Format!$A$2:$A$355,0),MATCH(S$2,Overview_Format!$A$2:$BQ$2,0))</f>
        <v>0.375</v>
      </c>
      <c r="T23">
        <f>INDEX(Overview_Format!$A$2:$BQ$355,MATCH($B23,Overview_Format!$A$2:$A$355,0),MATCH(T$2,Overview_Format!$A$2:$BQ$2,0))</f>
        <v>0.32800000000000001</v>
      </c>
      <c r="U23">
        <f>INDEX(Overview_Format!$A$2:$BQ$355,MATCH($B23,Overview_Format!$A$2:$A$355,0),MATCH(U$2,Overview_Format!$A$2:$BQ$2,0))</f>
        <v>0.55600000000000005</v>
      </c>
      <c r="V23">
        <f>INDEX(Overview_Format!$A$2:$BQ$355,MATCH($B23,Overview_Format!$A$2:$A$355,0),MATCH(V$2,Overview_Format!$A$2:$BQ$2,0))</f>
        <v>47.9</v>
      </c>
      <c r="W23">
        <f>INDEX(Overview_Format!$A$2:$BQ$355,MATCH($B23,Overview_Format!$A$2:$A$355,0),MATCH(W$2,Overview_Format!$A$2:$BQ$2,0))</f>
        <v>0.52300000000000002</v>
      </c>
      <c r="X23">
        <f>INDEX(Overview_Format!$A$2:$BQ$355,MATCH($B23,Overview_Format!$A$2:$A$355,0),MATCH(X$2,Overview_Format!$A$2:$BQ$2,0))</f>
        <v>27.7</v>
      </c>
      <c r="Y23">
        <f>INDEX(Overview_Format!$A$2:$BQ$355,MATCH($B23,Overview_Format!$A$2:$A$355,0),MATCH(Y$2,Overview_Format!$A$2:$BQ$2,0))</f>
        <v>17.7</v>
      </c>
      <c r="Z23">
        <f>INDEX(Overview_Format!$A$2:$BQ$355,MATCH($B23,Overview_Format!$A$2:$A$355,0),MATCH(Z$2,Overview_Format!$A$2:$BQ$2,0))</f>
        <v>51.5</v>
      </c>
      <c r="AA23">
        <f>INDEX(Overview_Format!$A$2:$BQ$355,MATCH($B23,Overview_Format!$A$2:$A$355,0),MATCH(AA$2,Overview_Format!$A$2:$BQ$2,0))</f>
        <v>9</v>
      </c>
      <c r="AB23">
        <f>INDEX(Overview_Format!$A$2:$BQ$355,MATCH($B23,Overview_Format!$A$2:$A$355,0),MATCH(AB$2,Overview_Format!$A$2:$BQ$2,0))</f>
        <v>8.9</v>
      </c>
      <c r="AC23">
        <f t="shared" si="0"/>
        <v>2.7062146892655368</v>
      </c>
      <c r="AD23">
        <f>INDEX(Overview_Format!$A$2:$BQ$355,MATCH($B23,Overview_Format!$A$2:$A$355,0),MATCH(AD$2,Overview_Format!$A$2:$BQ$2,0))</f>
        <v>3.52</v>
      </c>
      <c r="AE23">
        <f>INDEX(Overview_Format!$A$2:$CC$355,MATCH($B23,Overview_Format!$A$2:$A$355,0),MATCH(AE$2,Overview_Format!$A$2:$CC$2,0))</f>
        <v>4.7999999999999972</v>
      </c>
      <c r="AF23">
        <f>INDEX(Overview_Format!$A$2:$CC$355,MATCH($B23,Overview_Format!$A$2:$A$355,0),MATCH(AF$2,Overview_Format!$A$2:$CC$2,0))</f>
        <v>7.6000000000000012E-2</v>
      </c>
      <c r="AG23">
        <f>INDEX(Overview_Format!$A$2:$CC$355,MATCH($B23,Overview_Format!$A$2:$A$355,0),MATCH(AG$2,Overview_Format!$A$2:$CC$2,0))</f>
        <v>-2.0999999999999963E-2</v>
      </c>
      <c r="AH23">
        <f>INDEX(Overview_Format!$A$2:$CC$355,MATCH($B23,Overview_Format!$A$2:$A$355,0),MATCH(AH$2,Overview_Format!$A$2:$CC$2,0))</f>
        <v>5.2000000000000046E-2</v>
      </c>
      <c r="AI23">
        <f>INDEX(Overview_Format!$A$2:$CC$355,MATCH($B23,Overview_Format!$A$2:$A$355,0),MATCH(AI$2,Overview_Format!$A$2:$CC$2,0))</f>
        <v>5.3000000000000047E-2</v>
      </c>
      <c r="AJ23">
        <f>INDEX(Overview_Format!$A$2:$CC$355,MATCH($B23,Overview_Format!$A$2:$A$355,0),MATCH(AJ$2,Overview_Format!$A$2:$CC$2,0))</f>
        <v>3</v>
      </c>
      <c r="AK23">
        <f>INDEX(Overview_Format!$A$2:$CC$355,MATCH($B23,Overview_Format!$A$2:$A$355,0),MATCH(AK$2,Overview_Format!$A$2:$CC$2,0))</f>
        <v>2.2999999999999989</v>
      </c>
      <c r="AL23">
        <f>INDEX(Overview_Format!$A$2:$CC$355,MATCH($B23,Overview_Format!$A$2:$A$355,0),MATCH(AL$2,Overview_Format!$A$2:$CC$2,0))</f>
        <v>2.5</v>
      </c>
      <c r="AM23">
        <f>INDEX(Overview_Format!$A$2:$CC$355,MATCH($B23,Overview_Format!$A$2:$A$355,0),MATCH(AM$2,Overview_Format!$A$2:$CC$2,0))</f>
        <v>-0.30000000000000071</v>
      </c>
      <c r="AN23">
        <f>INDEX(Overview_Format!$A$2:$CC$355,MATCH($B23,Overview_Format!$A$2:$A$355,0),MATCH(AN$2,Overview_Format!$A$2:$CC$2,0))</f>
        <v>0.30000000000000071</v>
      </c>
      <c r="AO23">
        <f>INDEX(Overview_Format!$A$2:$CC$355,MATCH($B23,Overview_Format!$A$2:$A$355,0),MATCH(AO$2,Overview_Format!$A$2:$CC$2,0))</f>
        <v>-0.40000000000000213</v>
      </c>
      <c r="AP23">
        <f>INDEX(Overview_Format!$A$2:$CC$355,MATCH($B23,Overview_Format!$A$2:$A$355,0),MATCH(AP$2,Overview_Format!$A$2:$CC$2,0))</f>
        <v>5.3000000000000019E-2</v>
      </c>
    </row>
    <row r="24" spans="2:42" x14ac:dyDescent="0.25">
      <c r="B24" t="s">
        <v>154</v>
      </c>
      <c r="C24">
        <f>INDEX(Overview_Format!$A$2:$BQ$355,MATCH($B24,Overview_Format!$A$2:$A$355,0),MATCH(C$2,Overview_Format!$A$2:$BQ$2,0))</f>
        <v>34</v>
      </c>
      <c r="D24">
        <f>INDEX(Overview_Format!$A$2:$BQ$355,MATCH($B24,Overview_Format!$A$2:$A$355,0),MATCH(D$2,Overview_Format!$A$2:$BQ$2,0))</f>
        <v>20</v>
      </c>
      <c r="E24">
        <f>INDEX(Overview_Format!$A$2:$BQ$355,MATCH($B24,Overview_Format!$A$2:$A$355,0),MATCH(E$2,Overview_Format!$A$2:$BQ$2,0))</f>
        <v>14</v>
      </c>
      <c r="F24">
        <f>INDEX(Overview_Format!$A$2:$BQ$355,MATCH($B24,Overview_Format!$A$2:$A$355,0),MATCH(F$2,Overview_Format!$A$2:$BQ$2,0))</f>
        <v>0.58799999999999997</v>
      </c>
      <c r="G24">
        <f>INDEX(Overview_Format!$A$2:$BQ$355,MATCH($B24,Overview_Format!$A$2:$A$355,0),MATCH(G$2,Overview_Format!$A$2:$BQ$2,0))</f>
        <v>13.34</v>
      </c>
      <c r="H24">
        <f>INDEX(Overview_Format!$A$2:$BQ$355,MATCH($B24,Overview_Format!$A$2:$A$355,0),MATCH(H$2,Overview_Format!$A$2:$BQ$2,0))</f>
        <v>9.2200000000000006</v>
      </c>
      <c r="I24">
        <f>INDEX(Overview_Format!$A$2:$BQ$355,MATCH($B24,Overview_Format!$A$2:$A$355,0),MATCH(I$2,Overview_Format!$A$2:$BQ$2,0))</f>
        <v>20</v>
      </c>
      <c r="J24">
        <f>INDEX(Overview_Format!$A$2:$BQ$355,MATCH($B24,Overview_Format!$A$2:$A$355,0),MATCH(J$2,Overview_Format!$A$2:$BQ$2,0))</f>
        <v>14</v>
      </c>
      <c r="K24">
        <f>INDEX(Overview_Format!$A$2:$BQ$355,MATCH($B24,Overview_Format!$A$2:$A$355,0),MATCH(K$2,Overview_Format!$A$2:$BQ$2,0))</f>
        <v>20</v>
      </c>
      <c r="L24">
        <f>INDEX(Overview_Format!$A$2:$BQ$355,MATCH($B24,Overview_Format!$A$2:$A$355,0),MATCH(L$2,Overview_Format!$A$2:$BQ$2,0))</f>
        <v>14</v>
      </c>
      <c r="M24">
        <f>INDEX(Overview_Format!$A$2:$BQ$355,MATCH($B24,Overview_Format!$A$2:$A$355,0),MATCH(M$2,Overview_Format!$A$2:$BQ$2,0))</f>
        <v>20</v>
      </c>
      <c r="N24">
        <f>INDEX(Overview_Format!$A$2:$BQ$355,MATCH($B24,Overview_Format!$A$2:$A$355,0),MATCH(N$2,Overview_Format!$A$2:$BQ$2,0))</f>
        <v>14</v>
      </c>
      <c r="O24">
        <f>INDEX(Overview_Format!$A$2:$BQ$355,MATCH($B24,Overview_Format!$A$2:$A$355,0),MATCH(O$2,Overview_Format!$A$2:$BQ$2,0))</f>
        <v>2442</v>
      </c>
      <c r="P24">
        <f>INDEX(Overview_Format!$A$2:$BQ$355,MATCH($B24,Overview_Format!$A$2:$A$355,0),MATCH(P$2,Overview_Format!$A$2:$BQ$2,0))</f>
        <v>2302</v>
      </c>
      <c r="Q24">
        <f>INDEX(Overview_Format!$A$2:$BQ$355,MATCH($B24,Overview_Format!$A$2:$A$355,0),MATCH(Q$2,Overview_Format!$A$2:$BQ$2,0))</f>
        <v>66.599999999999994</v>
      </c>
      <c r="R24">
        <f>INDEX(Overview_Format!$A$2:$BQ$355,MATCH($B24,Overview_Format!$A$2:$A$355,0),MATCH(R$2,Overview_Format!$A$2:$BQ$2,0))</f>
        <v>107.5</v>
      </c>
      <c r="S24">
        <f>INDEX(Overview_Format!$A$2:$BQ$355,MATCH($B24,Overview_Format!$A$2:$A$355,0),MATCH(S$2,Overview_Format!$A$2:$BQ$2,0))</f>
        <v>0.32300000000000001</v>
      </c>
      <c r="T24">
        <f>INDEX(Overview_Format!$A$2:$BQ$355,MATCH($B24,Overview_Format!$A$2:$A$355,0),MATCH(T$2,Overview_Format!$A$2:$BQ$2,0))</f>
        <v>0.40899999999999997</v>
      </c>
      <c r="U24">
        <f>INDEX(Overview_Format!$A$2:$BQ$355,MATCH($B24,Overview_Format!$A$2:$A$355,0),MATCH(U$2,Overview_Format!$A$2:$BQ$2,0))</f>
        <v>0.53900000000000003</v>
      </c>
      <c r="V24">
        <f>INDEX(Overview_Format!$A$2:$BQ$355,MATCH($B24,Overview_Format!$A$2:$A$355,0),MATCH(V$2,Overview_Format!$A$2:$BQ$2,0))</f>
        <v>54.4</v>
      </c>
      <c r="W24">
        <f>INDEX(Overview_Format!$A$2:$BQ$355,MATCH($B24,Overview_Format!$A$2:$A$355,0),MATCH(W$2,Overview_Format!$A$2:$BQ$2,0))</f>
        <v>0.51200000000000001</v>
      </c>
      <c r="X24">
        <f>INDEX(Overview_Format!$A$2:$BQ$355,MATCH($B24,Overview_Format!$A$2:$A$355,0),MATCH(X$2,Overview_Format!$A$2:$BQ$2,0))</f>
        <v>37.4</v>
      </c>
      <c r="Y24">
        <f>INDEX(Overview_Format!$A$2:$BQ$355,MATCH($B24,Overview_Format!$A$2:$A$355,0),MATCH(Y$2,Overview_Format!$A$2:$BQ$2,0))</f>
        <v>16.399999999999999</v>
      </c>
      <c r="Z24">
        <f>INDEX(Overview_Format!$A$2:$BQ$355,MATCH($B24,Overview_Format!$A$2:$A$355,0),MATCH(Z$2,Overview_Format!$A$2:$BQ$2,0))</f>
        <v>54.1</v>
      </c>
      <c r="AA24">
        <f>INDEX(Overview_Format!$A$2:$BQ$355,MATCH($B24,Overview_Format!$A$2:$A$355,0),MATCH(AA$2,Overview_Format!$A$2:$BQ$2,0))</f>
        <v>9.1999999999999993</v>
      </c>
      <c r="AB24">
        <f>INDEX(Overview_Format!$A$2:$BQ$355,MATCH($B24,Overview_Format!$A$2:$A$355,0),MATCH(AB$2,Overview_Format!$A$2:$BQ$2,0))</f>
        <v>13.8</v>
      </c>
      <c r="AC24">
        <f t="shared" si="0"/>
        <v>3.3170731707317076</v>
      </c>
      <c r="AD24">
        <f>INDEX(Overview_Format!$A$2:$BQ$355,MATCH($B24,Overview_Format!$A$2:$A$355,0),MATCH(AD$2,Overview_Format!$A$2:$BQ$2,0))</f>
        <v>4.12</v>
      </c>
      <c r="AE24">
        <f>INDEX(Overview_Format!$A$2:$CC$355,MATCH($B24,Overview_Format!$A$2:$A$355,0),MATCH(AE$2,Overview_Format!$A$2:$CC$2,0))</f>
        <v>6.2000000000000028</v>
      </c>
      <c r="AF24">
        <f>INDEX(Overview_Format!$A$2:$CC$355,MATCH($B24,Overview_Format!$A$2:$A$355,0),MATCH(AF$2,Overview_Format!$A$2:$CC$2,0))</f>
        <v>-4.1999999999999982E-2</v>
      </c>
      <c r="AG24">
        <f>INDEX(Overview_Format!$A$2:$CC$355,MATCH($B24,Overview_Format!$A$2:$A$355,0),MATCH(AG$2,Overview_Format!$A$2:$CC$2,0))</f>
        <v>2.6999999999999968E-2</v>
      </c>
      <c r="AH24">
        <f>INDEX(Overview_Format!$A$2:$CC$355,MATCH($B24,Overview_Format!$A$2:$A$355,0),MATCH(AH$2,Overview_Format!$A$2:$CC$2,0))</f>
        <v>1.4000000000000012E-2</v>
      </c>
      <c r="AI24">
        <f>INDEX(Overview_Format!$A$2:$CC$355,MATCH($B24,Overview_Format!$A$2:$A$355,0),MATCH(AI$2,Overview_Format!$A$2:$CC$2,0))</f>
        <v>2.1000000000000019E-2</v>
      </c>
      <c r="AJ24">
        <f>INDEX(Overview_Format!$A$2:$CC$355,MATCH($B24,Overview_Format!$A$2:$A$355,0),MATCH(AJ$2,Overview_Format!$A$2:$CC$2,0))</f>
        <v>8.2000000000000028</v>
      </c>
      <c r="AK24">
        <f>INDEX(Overview_Format!$A$2:$CC$355,MATCH($B24,Overview_Format!$A$2:$A$355,0),MATCH(AK$2,Overview_Format!$A$2:$CC$2,0))</f>
        <v>0.29999999999999716</v>
      </c>
      <c r="AL24">
        <f>INDEX(Overview_Format!$A$2:$CC$355,MATCH($B24,Overview_Format!$A$2:$A$355,0),MATCH(AL$2,Overview_Format!$A$2:$CC$2,0))</f>
        <v>-1.2000000000000028</v>
      </c>
      <c r="AM24">
        <f>INDEX(Overview_Format!$A$2:$CC$355,MATCH($B24,Overview_Format!$A$2:$A$355,0),MATCH(AM$2,Overview_Format!$A$2:$CC$2,0))</f>
        <v>0.29999999999999893</v>
      </c>
      <c r="AN24">
        <f>INDEX(Overview_Format!$A$2:$CC$355,MATCH($B24,Overview_Format!$A$2:$A$355,0),MATCH(AN$2,Overview_Format!$A$2:$CC$2,0))</f>
        <v>1.2000000000000011</v>
      </c>
      <c r="AO24">
        <f>INDEX(Overview_Format!$A$2:$CC$355,MATCH($B24,Overview_Format!$A$2:$A$355,0),MATCH(AO$2,Overview_Format!$A$2:$CC$2,0))</f>
        <v>8.5999999999999979</v>
      </c>
      <c r="AP24">
        <f>INDEX(Overview_Format!$A$2:$CC$355,MATCH($B24,Overview_Format!$A$2:$A$355,0),MATCH(AP$2,Overview_Format!$A$2:$CC$2,0))</f>
        <v>-0.03</v>
      </c>
    </row>
    <row r="25" spans="2:42" x14ac:dyDescent="0.25">
      <c r="B25" t="s">
        <v>155</v>
      </c>
      <c r="C25">
        <f>INDEX(Overview_Format!$A$2:$BQ$355,MATCH($B25,Overview_Format!$A$2:$A$355,0),MATCH(C$2,Overview_Format!$A$2:$BQ$2,0))</f>
        <v>33</v>
      </c>
      <c r="D25">
        <f>INDEX(Overview_Format!$A$2:$BQ$355,MATCH($B25,Overview_Format!$A$2:$A$355,0),MATCH(D$2,Overview_Format!$A$2:$BQ$2,0))</f>
        <v>27</v>
      </c>
      <c r="E25">
        <f>INDEX(Overview_Format!$A$2:$BQ$355,MATCH($B25,Overview_Format!$A$2:$A$355,0),MATCH(E$2,Overview_Format!$A$2:$BQ$2,0))</f>
        <v>6</v>
      </c>
      <c r="F25">
        <f>INDEX(Overview_Format!$A$2:$BQ$355,MATCH($B25,Overview_Format!$A$2:$A$355,0),MATCH(F$2,Overview_Format!$A$2:$BQ$2,0))</f>
        <v>0.81799999999999995</v>
      </c>
      <c r="G25">
        <f>INDEX(Overview_Format!$A$2:$BQ$355,MATCH($B25,Overview_Format!$A$2:$A$355,0),MATCH(G$2,Overview_Format!$A$2:$BQ$2,0))</f>
        <v>9.17</v>
      </c>
      <c r="H25">
        <f>INDEX(Overview_Format!$A$2:$BQ$355,MATCH($B25,Overview_Format!$A$2:$A$355,0),MATCH(H$2,Overview_Format!$A$2:$BQ$2,0))</f>
        <v>-2.5499999999999998</v>
      </c>
      <c r="I25">
        <f>INDEX(Overview_Format!$A$2:$BQ$355,MATCH($B25,Overview_Format!$A$2:$A$355,0),MATCH(I$2,Overview_Format!$A$2:$BQ$2,0))</f>
        <v>27</v>
      </c>
      <c r="J25">
        <f>INDEX(Overview_Format!$A$2:$BQ$355,MATCH($B25,Overview_Format!$A$2:$A$355,0),MATCH(J$2,Overview_Format!$A$2:$BQ$2,0))</f>
        <v>6</v>
      </c>
      <c r="K25">
        <f>INDEX(Overview_Format!$A$2:$BQ$355,MATCH($B25,Overview_Format!$A$2:$A$355,0),MATCH(K$2,Overview_Format!$A$2:$BQ$2,0))</f>
        <v>27</v>
      </c>
      <c r="L25">
        <f>INDEX(Overview_Format!$A$2:$BQ$355,MATCH($B25,Overview_Format!$A$2:$A$355,0),MATCH(L$2,Overview_Format!$A$2:$BQ$2,0))</f>
        <v>6</v>
      </c>
      <c r="M25">
        <f>INDEX(Overview_Format!$A$2:$BQ$355,MATCH($B25,Overview_Format!$A$2:$A$355,0),MATCH(M$2,Overview_Format!$A$2:$BQ$2,0))</f>
        <v>27</v>
      </c>
      <c r="N25">
        <f>INDEX(Overview_Format!$A$2:$BQ$355,MATCH($B25,Overview_Format!$A$2:$A$355,0),MATCH(N$2,Overview_Format!$A$2:$BQ$2,0))</f>
        <v>6</v>
      </c>
      <c r="O25">
        <f>INDEX(Overview_Format!$A$2:$BQ$355,MATCH($B25,Overview_Format!$A$2:$A$355,0),MATCH(O$2,Overview_Format!$A$2:$BQ$2,0))</f>
        <v>2868</v>
      </c>
      <c r="P25">
        <f>INDEX(Overview_Format!$A$2:$BQ$355,MATCH($B25,Overview_Format!$A$2:$A$355,0),MATCH(P$2,Overview_Format!$A$2:$BQ$2,0))</f>
        <v>2439</v>
      </c>
      <c r="Q25">
        <f>INDEX(Overview_Format!$A$2:$BQ$355,MATCH($B25,Overview_Format!$A$2:$A$355,0),MATCH(Q$2,Overview_Format!$A$2:$BQ$2,0))</f>
        <v>74.2</v>
      </c>
      <c r="R25">
        <f>INDEX(Overview_Format!$A$2:$BQ$355,MATCH($B25,Overview_Format!$A$2:$A$355,0),MATCH(R$2,Overview_Format!$A$2:$BQ$2,0))</f>
        <v>116.2</v>
      </c>
      <c r="S25">
        <f>INDEX(Overview_Format!$A$2:$BQ$355,MATCH($B25,Overview_Format!$A$2:$A$355,0),MATCH(S$2,Overview_Format!$A$2:$BQ$2,0))</f>
        <v>0.28599999999999998</v>
      </c>
      <c r="T25">
        <f>INDEX(Overview_Format!$A$2:$BQ$355,MATCH($B25,Overview_Format!$A$2:$A$355,0),MATCH(T$2,Overview_Format!$A$2:$BQ$2,0))</f>
        <v>0.44</v>
      </c>
      <c r="U25">
        <f>INDEX(Overview_Format!$A$2:$BQ$355,MATCH($B25,Overview_Format!$A$2:$A$355,0),MATCH(U$2,Overview_Format!$A$2:$BQ$2,0))</f>
        <v>0.60299999999999998</v>
      </c>
      <c r="V25">
        <f>INDEX(Overview_Format!$A$2:$BQ$355,MATCH($B25,Overview_Format!$A$2:$A$355,0),MATCH(V$2,Overview_Format!$A$2:$BQ$2,0))</f>
        <v>61.9</v>
      </c>
      <c r="W25">
        <f>INDEX(Overview_Format!$A$2:$BQ$355,MATCH($B25,Overview_Format!$A$2:$A$355,0),MATCH(W$2,Overview_Format!$A$2:$BQ$2,0))</f>
        <v>0.57999999999999996</v>
      </c>
      <c r="X25">
        <f>INDEX(Overview_Format!$A$2:$BQ$355,MATCH($B25,Overview_Format!$A$2:$A$355,0),MATCH(X$2,Overview_Format!$A$2:$BQ$2,0))</f>
        <v>25.1</v>
      </c>
      <c r="Y25">
        <f>INDEX(Overview_Format!$A$2:$BQ$355,MATCH($B25,Overview_Format!$A$2:$A$355,0),MATCH(Y$2,Overview_Format!$A$2:$BQ$2,0))</f>
        <v>13.7</v>
      </c>
      <c r="Z25">
        <f>INDEX(Overview_Format!$A$2:$BQ$355,MATCH($B25,Overview_Format!$A$2:$A$355,0),MATCH(Z$2,Overview_Format!$A$2:$BQ$2,0))</f>
        <v>52.2</v>
      </c>
      <c r="AA25">
        <f>INDEX(Overview_Format!$A$2:$BQ$355,MATCH($B25,Overview_Format!$A$2:$A$355,0),MATCH(AA$2,Overview_Format!$A$2:$BQ$2,0))</f>
        <v>8.9</v>
      </c>
      <c r="AB25">
        <f>INDEX(Overview_Format!$A$2:$BQ$355,MATCH($B25,Overview_Format!$A$2:$A$355,0),MATCH(AB$2,Overview_Format!$A$2:$BQ$2,0))</f>
        <v>9.1</v>
      </c>
      <c r="AC25">
        <f t="shared" si="0"/>
        <v>4.5182481751824817</v>
      </c>
      <c r="AD25">
        <f>INDEX(Overview_Format!$A$2:$BQ$355,MATCH($B25,Overview_Format!$A$2:$A$355,0),MATCH(AD$2,Overview_Format!$A$2:$BQ$2,0))</f>
        <v>13</v>
      </c>
      <c r="AE25">
        <f>INDEX(Overview_Format!$A$2:$CC$355,MATCH($B25,Overview_Format!$A$2:$A$355,0),MATCH(AE$2,Overview_Format!$A$2:$CC$2,0))</f>
        <v>17.400000000000006</v>
      </c>
      <c r="AF25">
        <f>INDEX(Overview_Format!$A$2:$CC$355,MATCH($B25,Overview_Format!$A$2:$A$355,0),MATCH(AF$2,Overview_Format!$A$2:$CC$2,0))</f>
        <v>1.5999999999999959E-2</v>
      </c>
      <c r="AG25">
        <f>INDEX(Overview_Format!$A$2:$CC$355,MATCH($B25,Overview_Format!$A$2:$A$355,0),MATCH(AG$2,Overview_Format!$A$2:$CC$2,0))</f>
        <v>8.8000000000000023E-2</v>
      </c>
      <c r="AH25">
        <f>INDEX(Overview_Format!$A$2:$CC$355,MATCH($B25,Overview_Format!$A$2:$A$355,0),MATCH(AH$2,Overview_Format!$A$2:$CC$2,0))</f>
        <v>9.099999999999997E-2</v>
      </c>
      <c r="AI25">
        <f>INDEX(Overview_Format!$A$2:$CC$355,MATCH($B25,Overview_Format!$A$2:$A$355,0),MATCH(AI$2,Overview_Format!$A$2:$CC$2,0))</f>
        <v>9.5999999999999974E-2</v>
      </c>
      <c r="AJ25">
        <f>INDEX(Overview_Format!$A$2:$CC$355,MATCH($B25,Overview_Format!$A$2:$A$355,0),MATCH(AJ$2,Overview_Format!$A$2:$CC$2,0))</f>
        <v>4.4000000000000057</v>
      </c>
      <c r="AK25">
        <f>INDEX(Overview_Format!$A$2:$CC$355,MATCH($B25,Overview_Format!$A$2:$A$355,0),MATCH(AK$2,Overview_Format!$A$2:$CC$2,0))</f>
        <v>-0.80000000000000071</v>
      </c>
      <c r="AL25">
        <f>INDEX(Overview_Format!$A$2:$CC$355,MATCH($B25,Overview_Format!$A$2:$A$355,0),MATCH(AL$2,Overview_Format!$A$2:$CC$2,0))</f>
        <v>17</v>
      </c>
      <c r="AM25">
        <f>INDEX(Overview_Format!$A$2:$CC$355,MATCH($B25,Overview_Format!$A$2:$A$355,0),MATCH(AM$2,Overview_Format!$A$2:$CC$2,0))</f>
        <v>0.80000000000000071</v>
      </c>
      <c r="AN25">
        <f>INDEX(Overview_Format!$A$2:$CC$355,MATCH($B25,Overview_Format!$A$2:$A$355,0),MATCH(AN$2,Overview_Format!$A$2:$CC$2,0))</f>
        <v>-0.80000000000000071</v>
      </c>
      <c r="AO25">
        <f>INDEX(Overview_Format!$A$2:$CC$355,MATCH($B25,Overview_Format!$A$2:$A$355,0),MATCH(AO$2,Overview_Format!$A$2:$CC$2,0))</f>
        <v>1</v>
      </c>
      <c r="AP25">
        <f>INDEX(Overview_Format!$A$2:$CC$355,MATCH($B25,Overview_Format!$A$2:$A$355,0),MATCH(AP$2,Overview_Format!$A$2:$CC$2,0))</f>
        <v>2.2999999999999993E-2</v>
      </c>
    </row>
    <row r="26" spans="2:42" x14ac:dyDescent="0.25">
      <c r="B26" t="s">
        <v>156</v>
      </c>
      <c r="C26">
        <f>INDEX(Overview_Format!$A$2:$BQ$355,MATCH($B26,Overview_Format!$A$2:$A$355,0),MATCH(C$2,Overview_Format!$A$2:$BQ$2,0))</f>
        <v>31</v>
      </c>
      <c r="D26">
        <f>INDEX(Overview_Format!$A$2:$BQ$355,MATCH($B26,Overview_Format!$A$2:$A$355,0),MATCH(D$2,Overview_Format!$A$2:$BQ$2,0))</f>
        <v>14</v>
      </c>
      <c r="E26">
        <f>INDEX(Overview_Format!$A$2:$BQ$355,MATCH($B26,Overview_Format!$A$2:$A$355,0),MATCH(E$2,Overview_Format!$A$2:$BQ$2,0))</f>
        <v>17</v>
      </c>
      <c r="F26">
        <f>INDEX(Overview_Format!$A$2:$BQ$355,MATCH($B26,Overview_Format!$A$2:$A$355,0),MATCH(F$2,Overview_Format!$A$2:$BQ$2,0))</f>
        <v>0.45200000000000001</v>
      </c>
      <c r="G26">
        <f>INDEX(Overview_Format!$A$2:$BQ$355,MATCH($B26,Overview_Format!$A$2:$A$355,0),MATCH(G$2,Overview_Format!$A$2:$BQ$2,0))</f>
        <v>-11.96</v>
      </c>
      <c r="H26">
        <f>INDEX(Overview_Format!$A$2:$BQ$355,MATCH($B26,Overview_Format!$A$2:$A$355,0),MATCH(H$2,Overview_Format!$A$2:$BQ$2,0))</f>
        <v>-9.7200000000000006</v>
      </c>
      <c r="I26">
        <f>INDEX(Overview_Format!$A$2:$BQ$355,MATCH($B26,Overview_Format!$A$2:$A$355,0),MATCH(I$2,Overview_Format!$A$2:$BQ$2,0))</f>
        <v>14</v>
      </c>
      <c r="J26">
        <f>INDEX(Overview_Format!$A$2:$BQ$355,MATCH($B26,Overview_Format!$A$2:$A$355,0),MATCH(J$2,Overview_Format!$A$2:$BQ$2,0))</f>
        <v>17</v>
      </c>
      <c r="K26">
        <f>INDEX(Overview_Format!$A$2:$BQ$355,MATCH($B26,Overview_Format!$A$2:$A$355,0),MATCH(K$2,Overview_Format!$A$2:$BQ$2,0))</f>
        <v>14</v>
      </c>
      <c r="L26">
        <f>INDEX(Overview_Format!$A$2:$BQ$355,MATCH($B26,Overview_Format!$A$2:$A$355,0),MATCH(L$2,Overview_Format!$A$2:$BQ$2,0))</f>
        <v>17</v>
      </c>
      <c r="M26">
        <f>INDEX(Overview_Format!$A$2:$BQ$355,MATCH($B26,Overview_Format!$A$2:$A$355,0),MATCH(M$2,Overview_Format!$A$2:$BQ$2,0))</f>
        <v>14</v>
      </c>
      <c r="N26">
        <f>INDEX(Overview_Format!$A$2:$BQ$355,MATCH($B26,Overview_Format!$A$2:$A$355,0),MATCH(N$2,Overview_Format!$A$2:$BQ$2,0))</f>
        <v>17</v>
      </c>
      <c r="O26">
        <f>INDEX(Overview_Format!$A$2:$BQ$355,MATCH($B26,Overview_Format!$A$2:$A$355,0),MATCH(O$2,Overview_Format!$A$2:$BQ$2,0))</f>
        <v>2290</v>
      </c>
      <c r="P26">
        <f>INDEX(Overview_Format!$A$2:$BQ$355,MATCH($B26,Overview_Format!$A$2:$A$355,0),MATCH(P$2,Overview_Format!$A$2:$BQ$2,0))</f>
        <v>2245</v>
      </c>
      <c r="Q26">
        <f>INDEX(Overview_Format!$A$2:$BQ$355,MATCH($B26,Overview_Format!$A$2:$A$355,0),MATCH(Q$2,Overview_Format!$A$2:$BQ$2,0))</f>
        <v>74.3</v>
      </c>
      <c r="R26">
        <f>INDEX(Overview_Format!$A$2:$BQ$355,MATCH($B26,Overview_Format!$A$2:$A$355,0),MATCH(R$2,Overview_Format!$A$2:$BQ$2,0))</f>
        <v>98.6</v>
      </c>
      <c r="S26">
        <f>INDEX(Overview_Format!$A$2:$BQ$355,MATCH($B26,Overview_Format!$A$2:$A$355,0),MATCH(S$2,Overview_Format!$A$2:$BQ$2,0))</f>
        <v>0.36299999999999999</v>
      </c>
      <c r="T26">
        <f>INDEX(Overview_Format!$A$2:$BQ$355,MATCH($B26,Overview_Format!$A$2:$A$355,0),MATCH(T$2,Overview_Format!$A$2:$BQ$2,0))</f>
        <v>0.33400000000000002</v>
      </c>
      <c r="U26">
        <f>INDEX(Overview_Format!$A$2:$BQ$355,MATCH($B26,Overview_Format!$A$2:$A$355,0),MATCH(U$2,Overview_Format!$A$2:$BQ$2,0))</f>
        <v>0.51400000000000001</v>
      </c>
      <c r="V26">
        <f>INDEX(Overview_Format!$A$2:$BQ$355,MATCH($B26,Overview_Format!$A$2:$A$355,0),MATCH(V$2,Overview_Format!$A$2:$BQ$2,0))</f>
        <v>53.2</v>
      </c>
      <c r="W26">
        <f>INDEX(Overview_Format!$A$2:$BQ$355,MATCH($B26,Overview_Format!$A$2:$A$355,0),MATCH(W$2,Overview_Format!$A$2:$BQ$2,0))</f>
        <v>0.49199999999999999</v>
      </c>
      <c r="X26">
        <f>INDEX(Overview_Format!$A$2:$BQ$355,MATCH($B26,Overview_Format!$A$2:$A$355,0),MATCH(X$2,Overview_Format!$A$2:$BQ$2,0))</f>
        <v>34.200000000000003</v>
      </c>
      <c r="Y26">
        <f>INDEX(Overview_Format!$A$2:$BQ$355,MATCH($B26,Overview_Format!$A$2:$A$355,0),MATCH(Y$2,Overview_Format!$A$2:$BQ$2,0))</f>
        <v>18.399999999999999</v>
      </c>
      <c r="Z26">
        <f>INDEX(Overview_Format!$A$2:$BQ$355,MATCH($B26,Overview_Format!$A$2:$A$355,0),MATCH(Z$2,Overview_Format!$A$2:$BQ$2,0))</f>
        <v>52.1</v>
      </c>
      <c r="AA26">
        <f>INDEX(Overview_Format!$A$2:$BQ$355,MATCH($B26,Overview_Format!$A$2:$A$355,0),MATCH(AA$2,Overview_Format!$A$2:$BQ$2,0))</f>
        <v>10.1</v>
      </c>
      <c r="AB26">
        <f>INDEX(Overview_Format!$A$2:$BQ$355,MATCH($B26,Overview_Format!$A$2:$A$355,0),MATCH(AB$2,Overview_Format!$A$2:$BQ$2,0))</f>
        <v>8.8000000000000007</v>
      </c>
      <c r="AC26">
        <f t="shared" si="0"/>
        <v>2.8913043478260874</v>
      </c>
      <c r="AD26">
        <f>INDEX(Overview_Format!$A$2:$BQ$355,MATCH($B26,Overview_Format!$A$2:$A$355,0),MATCH(AD$2,Overview_Format!$A$2:$BQ$2,0))</f>
        <v>1.45</v>
      </c>
      <c r="AE26">
        <f>INDEX(Overview_Format!$A$2:$CC$355,MATCH($B26,Overview_Format!$A$2:$A$355,0),MATCH(AE$2,Overview_Format!$A$2:$CC$2,0))</f>
        <v>1.8999999999999915</v>
      </c>
      <c r="AF26">
        <f>INDEX(Overview_Format!$A$2:$CC$355,MATCH($B26,Overview_Format!$A$2:$A$355,0),MATCH(AF$2,Overview_Format!$A$2:$CC$2,0))</f>
        <v>2.0000000000000018E-3</v>
      </c>
      <c r="AG26">
        <f>INDEX(Overview_Format!$A$2:$CC$355,MATCH($B26,Overview_Format!$A$2:$A$355,0),MATCH(AG$2,Overview_Format!$A$2:$CC$2,0))</f>
        <v>-2.2999999999999965E-2</v>
      </c>
      <c r="AH26">
        <f>INDEX(Overview_Format!$A$2:$CC$355,MATCH($B26,Overview_Format!$A$2:$A$355,0),MATCH(AH$2,Overview_Format!$A$2:$CC$2,0))</f>
        <v>1.0000000000000009E-2</v>
      </c>
      <c r="AI26">
        <f>INDEX(Overview_Format!$A$2:$CC$355,MATCH($B26,Overview_Format!$A$2:$A$355,0),MATCH(AI$2,Overview_Format!$A$2:$CC$2,0))</f>
        <v>2.4999999999999967E-2</v>
      </c>
      <c r="AJ26">
        <f>INDEX(Overview_Format!$A$2:$CC$355,MATCH($B26,Overview_Format!$A$2:$A$355,0),MATCH(AJ$2,Overview_Format!$A$2:$CC$2,0))</f>
        <v>4.2000000000000028</v>
      </c>
      <c r="AK26">
        <f>INDEX(Overview_Format!$A$2:$CC$355,MATCH($B26,Overview_Format!$A$2:$A$355,0),MATCH(AK$2,Overview_Format!$A$2:$CC$2,0))</f>
        <v>0.79999999999999716</v>
      </c>
      <c r="AL26">
        <f>INDEX(Overview_Format!$A$2:$CC$355,MATCH($B26,Overview_Format!$A$2:$A$355,0),MATCH(AL$2,Overview_Format!$A$2:$CC$2,0))</f>
        <v>-2.6999999999999957</v>
      </c>
      <c r="AM26">
        <f>INDEX(Overview_Format!$A$2:$CC$355,MATCH($B26,Overview_Format!$A$2:$A$355,0),MATCH(AM$2,Overview_Format!$A$2:$CC$2,0))</f>
        <v>0.59999999999999964</v>
      </c>
      <c r="AN26">
        <f>INDEX(Overview_Format!$A$2:$CC$355,MATCH($B26,Overview_Format!$A$2:$A$355,0),MATCH(AN$2,Overview_Format!$A$2:$CC$2,0))</f>
        <v>-1.1999999999999993</v>
      </c>
      <c r="AO26">
        <f>INDEX(Overview_Format!$A$2:$CC$355,MATCH($B26,Overview_Format!$A$2:$A$355,0),MATCH(AO$2,Overview_Format!$A$2:$CC$2,0))</f>
        <v>4.0000000000000036</v>
      </c>
      <c r="AP26">
        <f>INDEX(Overview_Format!$A$2:$CC$355,MATCH($B26,Overview_Format!$A$2:$A$355,0),MATCH(AP$2,Overview_Format!$A$2:$CC$2,0))</f>
        <v>-2.4999999999999994E-2</v>
      </c>
    </row>
    <row r="27" spans="2:42" x14ac:dyDescent="0.25">
      <c r="B27" t="s">
        <v>157</v>
      </c>
      <c r="C27">
        <f>INDEX(Overview_Format!$A$2:$BQ$355,MATCH($B27,Overview_Format!$A$2:$A$355,0),MATCH(C$2,Overview_Format!$A$2:$BQ$2,0))</f>
        <v>33</v>
      </c>
      <c r="D27">
        <f>INDEX(Overview_Format!$A$2:$BQ$355,MATCH($B27,Overview_Format!$A$2:$A$355,0),MATCH(D$2,Overview_Format!$A$2:$BQ$2,0))</f>
        <v>10</v>
      </c>
      <c r="E27">
        <f>INDEX(Overview_Format!$A$2:$BQ$355,MATCH($B27,Overview_Format!$A$2:$A$355,0),MATCH(E$2,Overview_Format!$A$2:$BQ$2,0))</f>
        <v>23</v>
      </c>
      <c r="F27">
        <f>INDEX(Overview_Format!$A$2:$BQ$355,MATCH($B27,Overview_Format!$A$2:$A$355,0),MATCH(F$2,Overview_Format!$A$2:$BQ$2,0))</f>
        <v>0.30299999999999999</v>
      </c>
      <c r="G27">
        <f>INDEX(Overview_Format!$A$2:$BQ$355,MATCH($B27,Overview_Format!$A$2:$A$355,0),MATCH(G$2,Overview_Format!$A$2:$BQ$2,0))</f>
        <v>-13.89</v>
      </c>
      <c r="H27">
        <f>INDEX(Overview_Format!$A$2:$BQ$355,MATCH($B27,Overview_Format!$A$2:$A$355,0),MATCH(H$2,Overview_Format!$A$2:$BQ$2,0))</f>
        <v>-4.66</v>
      </c>
      <c r="I27">
        <f>INDEX(Overview_Format!$A$2:$BQ$355,MATCH($B27,Overview_Format!$A$2:$A$355,0),MATCH(I$2,Overview_Format!$A$2:$BQ$2,0))</f>
        <v>10</v>
      </c>
      <c r="J27">
        <f>INDEX(Overview_Format!$A$2:$BQ$355,MATCH($B27,Overview_Format!$A$2:$A$355,0),MATCH(J$2,Overview_Format!$A$2:$BQ$2,0))</f>
        <v>23</v>
      </c>
      <c r="K27">
        <f>INDEX(Overview_Format!$A$2:$BQ$355,MATCH($B27,Overview_Format!$A$2:$A$355,0),MATCH(K$2,Overview_Format!$A$2:$BQ$2,0))</f>
        <v>10</v>
      </c>
      <c r="L27">
        <f>INDEX(Overview_Format!$A$2:$BQ$355,MATCH($B27,Overview_Format!$A$2:$A$355,0),MATCH(L$2,Overview_Format!$A$2:$BQ$2,0))</f>
        <v>23</v>
      </c>
      <c r="M27">
        <f>INDEX(Overview_Format!$A$2:$BQ$355,MATCH($B27,Overview_Format!$A$2:$A$355,0),MATCH(M$2,Overview_Format!$A$2:$BQ$2,0))</f>
        <v>10</v>
      </c>
      <c r="N27">
        <f>INDEX(Overview_Format!$A$2:$BQ$355,MATCH($B27,Overview_Format!$A$2:$A$355,0),MATCH(N$2,Overview_Format!$A$2:$BQ$2,0))</f>
        <v>23</v>
      </c>
      <c r="O27">
        <f>INDEX(Overview_Format!$A$2:$BQ$355,MATCH($B27,Overview_Format!$A$2:$A$355,0),MATCH(O$2,Overview_Format!$A$2:$BQ$2,0))</f>
        <v>2152</v>
      </c>
      <c r="P27">
        <f>INDEX(Overview_Format!$A$2:$BQ$355,MATCH($B27,Overview_Format!$A$2:$A$355,0),MATCH(P$2,Overview_Format!$A$2:$BQ$2,0))</f>
        <v>2376</v>
      </c>
      <c r="Q27">
        <f>INDEX(Overview_Format!$A$2:$BQ$355,MATCH($B27,Overview_Format!$A$2:$A$355,0),MATCH(Q$2,Overview_Format!$A$2:$BQ$2,0))</f>
        <v>67.3</v>
      </c>
      <c r="R27">
        <f>INDEX(Overview_Format!$A$2:$BQ$355,MATCH($B27,Overview_Format!$A$2:$A$355,0),MATCH(R$2,Overview_Format!$A$2:$BQ$2,0))</f>
        <v>96.9</v>
      </c>
      <c r="S27">
        <f>INDEX(Overview_Format!$A$2:$BQ$355,MATCH($B27,Overview_Format!$A$2:$A$355,0),MATCH(S$2,Overview_Format!$A$2:$BQ$2,0))</f>
        <v>0.245</v>
      </c>
      <c r="T27">
        <f>INDEX(Overview_Format!$A$2:$BQ$355,MATCH($B27,Overview_Format!$A$2:$A$355,0),MATCH(T$2,Overview_Format!$A$2:$BQ$2,0))</f>
        <v>0.42799999999999999</v>
      </c>
      <c r="U27">
        <f>INDEX(Overview_Format!$A$2:$BQ$355,MATCH($B27,Overview_Format!$A$2:$A$355,0),MATCH(U$2,Overview_Format!$A$2:$BQ$2,0))</f>
        <v>0.52300000000000002</v>
      </c>
      <c r="V27">
        <f>INDEX(Overview_Format!$A$2:$BQ$355,MATCH($B27,Overview_Format!$A$2:$A$355,0),MATCH(V$2,Overview_Format!$A$2:$BQ$2,0))</f>
        <v>40.9</v>
      </c>
      <c r="W27">
        <f>INDEX(Overview_Format!$A$2:$BQ$355,MATCH($B27,Overview_Format!$A$2:$A$355,0),MATCH(W$2,Overview_Format!$A$2:$BQ$2,0))</f>
        <v>0.505</v>
      </c>
      <c r="X27">
        <f>INDEX(Overview_Format!$A$2:$BQ$355,MATCH($B27,Overview_Format!$A$2:$A$355,0),MATCH(X$2,Overview_Format!$A$2:$BQ$2,0))</f>
        <v>21.4</v>
      </c>
      <c r="Y27">
        <f>INDEX(Overview_Format!$A$2:$BQ$355,MATCH($B27,Overview_Format!$A$2:$A$355,0),MATCH(Y$2,Overview_Format!$A$2:$BQ$2,0))</f>
        <v>16.600000000000001</v>
      </c>
      <c r="Z27">
        <f>INDEX(Overview_Format!$A$2:$BQ$355,MATCH($B27,Overview_Format!$A$2:$A$355,0),MATCH(Z$2,Overview_Format!$A$2:$BQ$2,0))</f>
        <v>45.6</v>
      </c>
      <c r="AA27">
        <f>INDEX(Overview_Format!$A$2:$BQ$355,MATCH($B27,Overview_Format!$A$2:$A$355,0),MATCH(AA$2,Overview_Format!$A$2:$BQ$2,0))</f>
        <v>8.1999999999999993</v>
      </c>
      <c r="AB27">
        <f>INDEX(Overview_Format!$A$2:$BQ$355,MATCH($B27,Overview_Format!$A$2:$A$355,0),MATCH(AB$2,Overview_Format!$A$2:$BQ$2,0))</f>
        <v>12.6</v>
      </c>
      <c r="AC27">
        <f t="shared" si="0"/>
        <v>2.4638554216867465</v>
      </c>
      <c r="AD27">
        <f>INDEX(Overview_Format!$A$2:$BQ$355,MATCH($B27,Overview_Format!$A$2:$A$355,0),MATCH(AD$2,Overview_Format!$A$2:$BQ$2,0))</f>
        <v>-6.79</v>
      </c>
      <c r="AE27">
        <f>INDEX(Overview_Format!$A$2:$CC$355,MATCH($B27,Overview_Format!$A$2:$A$355,0),MATCH(AE$2,Overview_Format!$A$2:$CC$2,0))</f>
        <v>-10.099999999999994</v>
      </c>
      <c r="AF27">
        <f>INDEX(Overview_Format!$A$2:$CC$355,MATCH($B27,Overview_Format!$A$2:$A$355,0),MATCH(AF$2,Overview_Format!$A$2:$CC$2,0))</f>
        <v>-1.0000000000000009E-3</v>
      </c>
      <c r="AG27">
        <f>INDEX(Overview_Format!$A$2:$CC$355,MATCH($B27,Overview_Format!$A$2:$A$355,0),MATCH(AG$2,Overview_Format!$A$2:$CC$2,0))</f>
        <v>3.7999999999999978E-2</v>
      </c>
      <c r="AH27">
        <f>INDEX(Overview_Format!$A$2:$CC$355,MATCH($B27,Overview_Format!$A$2:$A$355,0),MATCH(AH$2,Overview_Format!$A$2:$CC$2,0))</f>
        <v>-1.5000000000000013E-2</v>
      </c>
      <c r="AI27">
        <f>INDEX(Overview_Format!$A$2:$CC$355,MATCH($B27,Overview_Format!$A$2:$A$355,0),MATCH(AI$2,Overview_Format!$A$2:$CC$2,0))</f>
        <v>-1.4000000000000012E-2</v>
      </c>
      <c r="AJ27">
        <f>INDEX(Overview_Format!$A$2:$CC$355,MATCH($B27,Overview_Format!$A$2:$A$355,0),MATCH(AJ$2,Overview_Format!$A$2:$CC$2,0))</f>
        <v>-8.7999999999999972</v>
      </c>
      <c r="AK27">
        <f>INDEX(Overview_Format!$A$2:$CC$355,MATCH($B27,Overview_Format!$A$2:$A$355,0),MATCH(AK$2,Overview_Format!$A$2:$CC$2,0))</f>
        <v>1.9000000000000021</v>
      </c>
      <c r="AL27">
        <f>INDEX(Overview_Format!$A$2:$CC$355,MATCH($B27,Overview_Format!$A$2:$A$355,0),MATCH(AL$2,Overview_Format!$A$2:$CC$2,0))</f>
        <v>-20.700000000000003</v>
      </c>
      <c r="AM27">
        <f>INDEX(Overview_Format!$A$2:$CC$355,MATCH($B27,Overview_Format!$A$2:$A$355,0),MATCH(AM$2,Overview_Format!$A$2:$CC$2,0))</f>
        <v>-2</v>
      </c>
      <c r="AN27">
        <f>INDEX(Overview_Format!$A$2:$CC$355,MATCH($B27,Overview_Format!$A$2:$A$355,0),MATCH(AN$2,Overview_Format!$A$2:$CC$2,0))</f>
        <v>3.5999999999999996</v>
      </c>
      <c r="AO27">
        <f>INDEX(Overview_Format!$A$2:$CC$355,MATCH($B27,Overview_Format!$A$2:$A$355,0),MATCH(AO$2,Overview_Format!$A$2:$CC$2,0))</f>
        <v>-9.7000000000000028</v>
      </c>
      <c r="AP27">
        <f>INDEX(Overview_Format!$A$2:$CC$355,MATCH($B27,Overview_Format!$A$2:$A$355,0),MATCH(AP$2,Overview_Format!$A$2:$CC$2,0))</f>
        <v>-5.0000000000000044E-3</v>
      </c>
    </row>
    <row r="28" spans="2:42" x14ac:dyDescent="0.25">
      <c r="B28" t="s">
        <v>158</v>
      </c>
      <c r="C28">
        <f>INDEX(Overview_Format!$A$2:$BQ$355,MATCH($B28,Overview_Format!$A$2:$A$355,0),MATCH(C$2,Overview_Format!$A$2:$BQ$2,0))</f>
        <v>33</v>
      </c>
      <c r="D28">
        <f>INDEX(Overview_Format!$A$2:$BQ$355,MATCH($B28,Overview_Format!$A$2:$A$355,0),MATCH(D$2,Overview_Format!$A$2:$BQ$2,0))</f>
        <v>13</v>
      </c>
      <c r="E28">
        <f>INDEX(Overview_Format!$A$2:$BQ$355,MATCH($B28,Overview_Format!$A$2:$A$355,0),MATCH(E$2,Overview_Format!$A$2:$BQ$2,0))</f>
        <v>20</v>
      </c>
      <c r="F28">
        <f>INDEX(Overview_Format!$A$2:$BQ$355,MATCH($B28,Overview_Format!$A$2:$A$355,0),MATCH(F$2,Overview_Format!$A$2:$BQ$2,0))</f>
        <v>0.39400000000000002</v>
      </c>
      <c r="G28">
        <f>INDEX(Overview_Format!$A$2:$BQ$355,MATCH($B28,Overview_Format!$A$2:$A$355,0),MATCH(G$2,Overview_Format!$A$2:$BQ$2,0))</f>
        <v>3.64</v>
      </c>
      <c r="H28">
        <f>INDEX(Overview_Format!$A$2:$BQ$355,MATCH($B28,Overview_Format!$A$2:$A$355,0),MATCH(H$2,Overview_Format!$A$2:$BQ$2,0))</f>
        <v>1.1100000000000001</v>
      </c>
      <c r="I28">
        <f>INDEX(Overview_Format!$A$2:$BQ$355,MATCH($B28,Overview_Format!$A$2:$A$355,0),MATCH(I$2,Overview_Format!$A$2:$BQ$2,0))</f>
        <v>13</v>
      </c>
      <c r="J28">
        <f>INDEX(Overview_Format!$A$2:$BQ$355,MATCH($B28,Overview_Format!$A$2:$A$355,0),MATCH(J$2,Overview_Format!$A$2:$BQ$2,0))</f>
        <v>20</v>
      </c>
      <c r="K28">
        <f>INDEX(Overview_Format!$A$2:$BQ$355,MATCH($B28,Overview_Format!$A$2:$A$355,0),MATCH(K$2,Overview_Format!$A$2:$BQ$2,0))</f>
        <v>13</v>
      </c>
      <c r="L28">
        <f>INDEX(Overview_Format!$A$2:$BQ$355,MATCH($B28,Overview_Format!$A$2:$A$355,0),MATCH(L$2,Overview_Format!$A$2:$BQ$2,0))</f>
        <v>20</v>
      </c>
      <c r="M28">
        <f>INDEX(Overview_Format!$A$2:$BQ$355,MATCH($B28,Overview_Format!$A$2:$A$355,0),MATCH(M$2,Overview_Format!$A$2:$BQ$2,0))</f>
        <v>13</v>
      </c>
      <c r="N28">
        <f>INDEX(Overview_Format!$A$2:$BQ$355,MATCH($B28,Overview_Format!$A$2:$A$355,0),MATCH(N$2,Overview_Format!$A$2:$BQ$2,0))</f>
        <v>20</v>
      </c>
      <c r="O28">
        <f>INDEX(Overview_Format!$A$2:$BQ$355,MATCH($B28,Overview_Format!$A$2:$A$355,0),MATCH(O$2,Overview_Format!$A$2:$BQ$2,0))</f>
        <v>2364</v>
      </c>
      <c r="P28">
        <f>INDEX(Overview_Format!$A$2:$BQ$355,MATCH($B28,Overview_Format!$A$2:$A$355,0),MATCH(P$2,Overview_Format!$A$2:$BQ$2,0))</f>
        <v>2263</v>
      </c>
      <c r="Q28">
        <f>INDEX(Overview_Format!$A$2:$BQ$355,MATCH($B28,Overview_Format!$A$2:$A$355,0),MATCH(Q$2,Overview_Format!$A$2:$BQ$2,0))</f>
        <v>66.5</v>
      </c>
      <c r="R28">
        <f>INDEX(Overview_Format!$A$2:$BQ$355,MATCH($B28,Overview_Format!$A$2:$A$355,0),MATCH(R$2,Overview_Format!$A$2:$BQ$2,0))</f>
        <v>106.9</v>
      </c>
      <c r="S28">
        <f>INDEX(Overview_Format!$A$2:$BQ$355,MATCH($B28,Overview_Format!$A$2:$A$355,0),MATCH(S$2,Overview_Format!$A$2:$BQ$2,0))</f>
        <v>0.32400000000000001</v>
      </c>
      <c r="T28">
        <f>INDEX(Overview_Format!$A$2:$BQ$355,MATCH($B28,Overview_Format!$A$2:$A$355,0),MATCH(T$2,Overview_Format!$A$2:$BQ$2,0))</f>
        <v>0.39700000000000002</v>
      </c>
      <c r="U28">
        <f>INDEX(Overview_Format!$A$2:$BQ$355,MATCH($B28,Overview_Format!$A$2:$A$355,0),MATCH(U$2,Overview_Format!$A$2:$BQ$2,0))</f>
        <v>0.56899999999999995</v>
      </c>
      <c r="V28">
        <f>INDEX(Overview_Format!$A$2:$BQ$355,MATCH($B28,Overview_Format!$A$2:$A$355,0),MATCH(V$2,Overview_Format!$A$2:$BQ$2,0))</f>
        <v>47.1</v>
      </c>
      <c r="W28">
        <f>INDEX(Overview_Format!$A$2:$BQ$355,MATCH($B28,Overview_Format!$A$2:$A$355,0),MATCH(W$2,Overview_Format!$A$2:$BQ$2,0))</f>
        <v>0.53900000000000003</v>
      </c>
      <c r="X28">
        <f>INDEX(Overview_Format!$A$2:$BQ$355,MATCH($B28,Overview_Format!$A$2:$A$355,0),MATCH(X$2,Overview_Format!$A$2:$BQ$2,0))</f>
        <v>23.7</v>
      </c>
      <c r="Y28">
        <f>INDEX(Overview_Format!$A$2:$BQ$355,MATCH($B28,Overview_Format!$A$2:$A$355,0),MATCH(Y$2,Overview_Format!$A$2:$BQ$2,0))</f>
        <v>15.4</v>
      </c>
      <c r="Z28">
        <f>INDEX(Overview_Format!$A$2:$BQ$355,MATCH($B28,Overview_Format!$A$2:$A$355,0),MATCH(Z$2,Overview_Format!$A$2:$BQ$2,0))</f>
        <v>49.8</v>
      </c>
      <c r="AA28">
        <f>INDEX(Overview_Format!$A$2:$BQ$355,MATCH($B28,Overview_Format!$A$2:$A$355,0),MATCH(AA$2,Overview_Format!$A$2:$BQ$2,0))</f>
        <v>9</v>
      </c>
      <c r="AB28">
        <f>INDEX(Overview_Format!$A$2:$BQ$355,MATCH($B28,Overview_Format!$A$2:$A$355,0),MATCH(AB$2,Overview_Format!$A$2:$BQ$2,0))</f>
        <v>6.5</v>
      </c>
      <c r="AC28">
        <f t="shared" si="0"/>
        <v>3.0584415584415585</v>
      </c>
      <c r="AD28">
        <f>INDEX(Overview_Format!$A$2:$BQ$355,MATCH($B28,Overview_Format!$A$2:$A$355,0),MATCH(AD$2,Overview_Format!$A$2:$BQ$2,0))</f>
        <v>3.06</v>
      </c>
      <c r="AE28">
        <f>INDEX(Overview_Format!$A$2:$CC$355,MATCH($B28,Overview_Format!$A$2:$A$355,0),MATCH(AE$2,Overview_Format!$A$2:$CC$2,0))</f>
        <v>4.5</v>
      </c>
      <c r="AF28">
        <f>INDEX(Overview_Format!$A$2:$CC$355,MATCH($B28,Overview_Format!$A$2:$A$355,0),MATCH(AF$2,Overview_Format!$A$2:$CC$2,0))</f>
        <v>-4.0000000000000036E-3</v>
      </c>
      <c r="AG28">
        <f>INDEX(Overview_Format!$A$2:$CC$355,MATCH($B28,Overview_Format!$A$2:$A$355,0),MATCH(AG$2,Overview_Format!$A$2:$CC$2,0))</f>
        <v>-7.0000000000000062E-3</v>
      </c>
      <c r="AH28">
        <f>INDEX(Overview_Format!$A$2:$CC$355,MATCH($B28,Overview_Format!$A$2:$A$355,0),MATCH(AH$2,Overview_Format!$A$2:$CC$2,0))</f>
        <v>1.4999999999999902E-2</v>
      </c>
      <c r="AI28">
        <f>INDEX(Overview_Format!$A$2:$CC$355,MATCH($B28,Overview_Format!$A$2:$A$355,0),MATCH(AI$2,Overview_Format!$A$2:$CC$2,0))</f>
        <v>2.0000000000000018E-2</v>
      </c>
      <c r="AJ28">
        <f>INDEX(Overview_Format!$A$2:$CC$355,MATCH($B28,Overview_Format!$A$2:$A$355,0),MATCH(AJ$2,Overview_Format!$A$2:$CC$2,0))</f>
        <v>-0.40000000000000568</v>
      </c>
      <c r="AK28">
        <f>INDEX(Overview_Format!$A$2:$CC$355,MATCH($B28,Overview_Format!$A$2:$A$355,0),MATCH(AK$2,Overview_Format!$A$2:$CC$2,0))</f>
        <v>-1.4000000000000004</v>
      </c>
      <c r="AL28">
        <f>INDEX(Overview_Format!$A$2:$CC$355,MATCH($B28,Overview_Format!$A$2:$A$355,0),MATCH(AL$2,Overview_Format!$A$2:$CC$2,0))</f>
        <v>-4.7999999999999972</v>
      </c>
      <c r="AM28">
        <f>INDEX(Overview_Format!$A$2:$CC$355,MATCH($B28,Overview_Format!$A$2:$A$355,0),MATCH(AM$2,Overview_Format!$A$2:$CC$2,0))</f>
        <v>1.7000000000000002</v>
      </c>
      <c r="AN28">
        <f>INDEX(Overview_Format!$A$2:$CC$355,MATCH($B28,Overview_Format!$A$2:$A$355,0),MATCH(AN$2,Overview_Format!$A$2:$CC$2,0))</f>
        <v>-1.8000000000000007</v>
      </c>
      <c r="AO28">
        <f>INDEX(Overview_Format!$A$2:$CC$355,MATCH($B28,Overview_Format!$A$2:$A$355,0),MATCH(AO$2,Overview_Format!$A$2:$CC$2,0))</f>
        <v>-0.5</v>
      </c>
      <c r="AP28">
        <f>INDEX(Overview_Format!$A$2:$CC$355,MATCH($B28,Overview_Format!$A$2:$A$355,0),MATCH(AP$2,Overview_Format!$A$2:$CC$2,0))</f>
        <v>-8.9999999999999802E-3</v>
      </c>
    </row>
    <row r="29" spans="2:42" x14ac:dyDescent="0.25">
      <c r="B29" t="s">
        <v>159</v>
      </c>
      <c r="C29">
        <f>INDEX(Overview_Format!$A$2:$BQ$355,MATCH($B29,Overview_Format!$A$2:$A$355,0),MATCH(C$2,Overview_Format!$A$2:$BQ$2,0))</f>
        <v>31</v>
      </c>
      <c r="D29">
        <f>INDEX(Overview_Format!$A$2:$BQ$355,MATCH($B29,Overview_Format!$A$2:$A$355,0),MATCH(D$2,Overview_Format!$A$2:$BQ$2,0))</f>
        <v>14</v>
      </c>
      <c r="E29">
        <f>INDEX(Overview_Format!$A$2:$BQ$355,MATCH($B29,Overview_Format!$A$2:$A$355,0),MATCH(E$2,Overview_Format!$A$2:$BQ$2,0))</f>
        <v>17</v>
      </c>
      <c r="F29">
        <f>INDEX(Overview_Format!$A$2:$BQ$355,MATCH($B29,Overview_Format!$A$2:$A$355,0),MATCH(F$2,Overview_Format!$A$2:$BQ$2,0))</f>
        <v>0.45200000000000001</v>
      </c>
      <c r="G29">
        <f>INDEX(Overview_Format!$A$2:$BQ$355,MATCH($B29,Overview_Format!$A$2:$A$355,0),MATCH(G$2,Overview_Format!$A$2:$BQ$2,0))</f>
        <v>5.87</v>
      </c>
      <c r="H29">
        <f>INDEX(Overview_Format!$A$2:$BQ$355,MATCH($B29,Overview_Format!$A$2:$A$355,0),MATCH(H$2,Overview_Format!$A$2:$BQ$2,0))</f>
        <v>7.8</v>
      </c>
      <c r="I29">
        <f>INDEX(Overview_Format!$A$2:$BQ$355,MATCH($B29,Overview_Format!$A$2:$A$355,0),MATCH(I$2,Overview_Format!$A$2:$BQ$2,0))</f>
        <v>14</v>
      </c>
      <c r="J29">
        <f>INDEX(Overview_Format!$A$2:$BQ$355,MATCH($B29,Overview_Format!$A$2:$A$355,0),MATCH(J$2,Overview_Format!$A$2:$BQ$2,0))</f>
        <v>17</v>
      </c>
      <c r="K29">
        <f>INDEX(Overview_Format!$A$2:$BQ$355,MATCH($B29,Overview_Format!$A$2:$A$355,0),MATCH(K$2,Overview_Format!$A$2:$BQ$2,0))</f>
        <v>14</v>
      </c>
      <c r="L29">
        <f>INDEX(Overview_Format!$A$2:$BQ$355,MATCH($B29,Overview_Format!$A$2:$A$355,0),MATCH(L$2,Overview_Format!$A$2:$BQ$2,0))</f>
        <v>17</v>
      </c>
      <c r="M29">
        <f>INDEX(Overview_Format!$A$2:$BQ$355,MATCH($B29,Overview_Format!$A$2:$A$355,0),MATCH(M$2,Overview_Format!$A$2:$BQ$2,0))</f>
        <v>14</v>
      </c>
      <c r="N29">
        <f>INDEX(Overview_Format!$A$2:$BQ$355,MATCH($B29,Overview_Format!$A$2:$A$355,0),MATCH(N$2,Overview_Format!$A$2:$BQ$2,0))</f>
        <v>17</v>
      </c>
      <c r="O29">
        <f>INDEX(Overview_Format!$A$2:$BQ$355,MATCH($B29,Overview_Format!$A$2:$A$355,0),MATCH(O$2,Overview_Format!$A$2:$BQ$2,0))</f>
        <v>2196</v>
      </c>
      <c r="P29">
        <f>INDEX(Overview_Format!$A$2:$BQ$355,MATCH($B29,Overview_Format!$A$2:$A$355,0),MATCH(P$2,Overview_Format!$A$2:$BQ$2,0))</f>
        <v>2256</v>
      </c>
      <c r="Q29">
        <f>INDEX(Overview_Format!$A$2:$BQ$355,MATCH($B29,Overview_Format!$A$2:$A$355,0),MATCH(Q$2,Overview_Format!$A$2:$BQ$2,0))</f>
        <v>68.400000000000006</v>
      </c>
      <c r="R29">
        <f>INDEX(Overview_Format!$A$2:$BQ$355,MATCH($B29,Overview_Format!$A$2:$A$355,0),MATCH(R$2,Overview_Format!$A$2:$BQ$2,0))</f>
        <v>101.9</v>
      </c>
      <c r="S29">
        <f>INDEX(Overview_Format!$A$2:$BQ$355,MATCH($B29,Overview_Format!$A$2:$A$355,0),MATCH(S$2,Overview_Format!$A$2:$BQ$2,0))</f>
        <v>0.35</v>
      </c>
      <c r="T29">
        <f>INDEX(Overview_Format!$A$2:$BQ$355,MATCH($B29,Overview_Format!$A$2:$A$355,0),MATCH(T$2,Overview_Format!$A$2:$BQ$2,0))</f>
        <v>0.38</v>
      </c>
      <c r="U29">
        <f>INDEX(Overview_Format!$A$2:$BQ$355,MATCH($B29,Overview_Format!$A$2:$A$355,0),MATCH(U$2,Overview_Format!$A$2:$BQ$2,0))</f>
        <v>0.52100000000000002</v>
      </c>
      <c r="V29">
        <f>INDEX(Overview_Format!$A$2:$BQ$355,MATCH($B29,Overview_Format!$A$2:$A$355,0),MATCH(V$2,Overview_Format!$A$2:$BQ$2,0))</f>
        <v>49.7</v>
      </c>
      <c r="W29">
        <f>INDEX(Overview_Format!$A$2:$BQ$355,MATCH($B29,Overview_Format!$A$2:$A$355,0),MATCH(W$2,Overview_Format!$A$2:$BQ$2,0))</f>
        <v>0.48499999999999999</v>
      </c>
      <c r="X29">
        <f>INDEX(Overview_Format!$A$2:$BQ$355,MATCH($B29,Overview_Format!$A$2:$A$355,0),MATCH(X$2,Overview_Format!$A$2:$BQ$2,0))</f>
        <v>28.6</v>
      </c>
      <c r="Y29">
        <f>INDEX(Overview_Format!$A$2:$BQ$355,MATCH($B29,Overview_Format!$A$2:$A$355,0),MATCH(Y$2,Overview_Format!$A$2:$BQ$2,0))</f>
        <v>15.2</v>
      </c>
      <c r="Z29">
        <f>INDEX(Overview_Format!$A$2:$BQ$355,MATCH($B29,Overview_Format!$A$2:$A$355,0),MATCH(Z$2,Overview_Format!$A$2:$BQ$2,0))</f>
        <v>48.7</v>
      </c>
      <c r="AA29">
        <f>INDEX(Overview_Format!$A$2:$BQ$355,MATCH($B29,Overview_Format!$A$2:$A$355,0),MATCH(AA$2,Overview_Format!$A$2:$BQ$2,0))</f>
        <v>7.4</v>
      </c>
      <c r="AB29">
        <f>INDEX(Overview_Format!$A$2:$BQ$355,MATCH($B29,Overview_Format!$A$2:$A$355,0),MATCH(AB$2,Overview_Format!$A$2:$BQ$2,0))</f>
        <v>9.1</v>
      </c>
      <c r="AC29">
        <f t="shared" si="0"/>
        <v>3.2697368421052637</v>
      </c>
      <c r="AD29">
        <f>INDEX(Overview_Format!$A$2:$BQ$355,MATCH($B29,Overview_Format!$A$2:$A$355,0),MATCH(AD$2,Overview_Format!$A$2:$BQ$2,0))</f>
        <v>-1.94</v>
      </c>
      <c r="AE29">
        <f>INDEX(Overview_Format!$A$2:$CC$355,MATCH($B29,Overview_Format!$A$2:$A$355,0),MATCH(AE$2,Overview_Format!$A$2:$CC$2,0))</f>
        <v>-2.7999999999999972</v>
      </c>
      <c r="AF29">
        <f>INDEX(Overview_Format!$A$2:$CC$355,MATCH($B29,Overview_Format!$A$2:$A$355,0),MATCH(AF$2,Overview_Format!$A$2:$CC$2,0))</f>
        <v>5.5999999999999994E-2</v>
      </c>
      <c r="AG29">
        <f>INDEX(Overview_Format!$A$2:$CC$355,MATCH($B29,Overview_Format!$A$2:$A$355,0),MATCH(AG$2,Overview_Format!$A$2:$CC$2,0))</f>
        <v>-2.5000000000000022E-2</v>
      </c>
      <c r="AH29">
        <f>INDEX(Overview_Format!$A$2:$CC$355,MATCH($B29,Overview_Format!$A$2:$A$355,0),MATCH(AH$2,Overview_Format!$A$2:$CC$2,0))</f>
        <v>0</v>
      </c>
      <c r="AI29">
        <f>INDEX(Overview_Format!$A$2:$CC$355,MATCH($B29,Overview_Format!$A$2:$A$355,0),MATCH(AI$2,Overview_Format!$A$2:$CC$2,0))</f>
        <v>1.0000000000000009E-3</v>
      </c>
      <c r="AJ29">
        <f>INDEX(Overview_Format!$A$2:$CC$355,MATCH($B29,Overview_Format!$A$2:$A$355,0),MATCH(AJ$2,Overview_Format!$A$2:$CC$2,0))</f>
        <v>-2.5999999999999943</v>
      </c>
      <c r="AK29">
        <f>INDEX(Overview_Format!$A$2:$CC$355,MATCH($B29,Overview_Format!$A$2:$A$355,0),MATCH(AK$2,Overview_Format!$A$2:$CC$2,0))</f>
        <v>1</v>
      </c>
      <c r="AL29">
        <f>INDEX(Overview_Format!$A$2:$CC$355,MATCH($B29,Overview_Format!$A$2:$A$355,0),MATCH(AL$2,Overview_Format!$A$2:$CC$2,0))</f>
        <v>-4.5</v>
      </c>
      <c r="AM29">
        <f>INDEX(Overview_Format!$A$2:$CC$355,MATCH($B29,Overview_Format!$A$2:$A$355,0),MATCH(AM$2,Overview_Format!$A$2:$CC$2,0))</f>
        <v>-1</v>
      </c>
      <c r="AN29">
        <f>INDEX(Overview_Format!$A$2:$CC$355,MATCH($B29,Overview_Format!$A$2:$A$355,0),MATCH(AN$2,Overview_Format!$A$2:$CC$2,0))</f>
        <v>0.5</v>
      </c>
      <c r="AO29">
        <f>INDEX(Overview_Format!$A$2:$CC$355,MATCH($B29,Overview_Format!$A$2:$A$355,0),MATCH(AO$2,Overview_Format!$A$2:$CC$2,0))</f>
        <v>-2.8999999999999986</v>
      </c>
      <c r="AP29">
        <f>INDEX(Overview_Format!$A$2:$CC$355,MATCH($B29,Overview_Format!$A$2:$A$355,0),MATCH(AP$2,Overview_Format!$A$2:$CC$2,0))</f>
        <v>2.4999999999999994E-2</v>
      </c>
    </row>
    <row r="30" spans="2:42" x14ac:dyDescent="0.25">
      <c r="B30" t="s">
        <v>160</v>
      </c>
      <c r="C30">
        <f>INDEX(Overview_Format!$A$2:$BQ$355,MATCH($B30,Overview_Format!$A$2:$A$355,0),MATCH(C$2,Overview_Format!$A$2:$BQ$2,0))</f>
        <v>33</v>
      </c>
      <c r="D30">
        <f>INDEX(Overview_Format!$A$2:$BQ$355,MATCH($B30,Overview_Format!$A$2:$A$355,0),MATCH(D$2,Overview_Format!$A$2:$BQ$2,0))</f>
        <v>15</v>
      </c>
      <c r="E30">
        <f>INDEX(Overview_Format!$A$2:$BQ$355,MATCH($B30,Overview_Format!$A$2:$A$355,0),MATCH(E$2,Overview_Format!$A$2:$BQ$2,0))</f>
        <v>18</v>
      </c>
      <c r="F30">
        <f>INDEX(Overview_Format!$A$2:$BQ$355,MATCH($B30,Overview_Format!$A$2:$A$355,0),MATCH(F$2,Overview_Format!$A$2:$BQ$2,0))</f>
        <v>0.45500000000000002</v>
      </c>
      <c r="G30">
        <f>INDEX(Overview_Format!$A$2:$BQ$355,MATCH($B30,Overview_Format!$A$2:$A$355,0),MATCH(G$2,Overview_Format!$A$2:$BQ$2,0))</f>
        <v>-6.58</v>
      </c>
      <c r="H30">
        <f>INDEX(Overview_Format!$A$2:$BQ$355,MATCH($B30,Overview_Format!$A$2:$A$355,0),MATCH(H$2,Overview_Format!$A$2:$BQ$2,0))</f>
        <v>-5.36</v>
      </c>
      <c r="I30">
        <f>INDEX(Overview_Format!$A$2:$BQ$355,MATCH($B30,Overview_Format!$A$2:$A$355,0),MATCH(I$2,Overview_Format!$A$2:$BQ$2,0))</f>
        <v>15</v>
      </c>
      <c r="J30">
        <f>INDEX(Overview_Format!$A$2:$BQ$355,MATCH($B30,Overview_Format!$A$2:$A$355,0),MATCH(J$2,Overview_Format!$A$2:$BQ$2,0))</f>
        <v>18</v>
      </c>
      <c r="K30">
        <f>INDEX(Overview_Format!$A$2:$BQ$355,MATCH($B30,Overview_Format!$A$2:$A$355,0),MATCH(K$2,Overview_Format!$A$2:$BQ$2,0))</f>
        <v>15</v>
      </c>
      <c r="L30">
        <f>INDEX(Overview_Format!$A$2:$BQ$355,MATCH($B30,Overview_Format!$A$2:$A$355,0),MATCH(L$2,Overview_Format!$A$2:$BQ$2,0))</f>
        <v>18</v>
      </c>
      <c r="M30">
        <f>INDEX(Overview_Format!$A$2:$BQ$355,MATCH($B30,Overview_Format!$A$2:$A$355,0),MATCH(M$2,Overview_Format!$A$2:$BQ$2,0))</f>
        <v>15</v>
      </c>
      <c r="N30">
        <f>INDEX(Overview_Format!$A$2:$BQ$355,MATCH($B30,Overview_Format!$A$2:$A$355,0),MATCH(N$2,Overview_Format!$A$2:$BQ$2,0))</f>
        <v>18</v>
      </c>
      <c r="O30">
        <f>INDEX(Overview_Format!$A$2:$BQ$355,MATCH($B30,Overview_Format!$A$2:$A$355,0),MATCH(O$2,Overview_Format!$A$2:$BQ$2,0))</f>
        <v>2385</v>
      </c>
      <c r="P30">
        <f>INDEX(Overview_Format!$A$2:$BQ$355,MATCH($B30,Overview_Format!$A$2:$A$355,0),MATCH(P$2,Overview_Format!$A$2:$BQ$2,0))</f>
        <v>2387</v>
      </c>
      <c r="Q30">
        <f>INDEX(Overview_Format!$A$2:$BQ$355,MATCH($B30,Overview_Format!$A$2:$A$355,0),MATCH(Q$2,Overview_Format!$A$2:$BQ$2,0))</f>
        <v>68.099999999999994</v>
      </c>
      <c r="R30">
        <f>INDEX(Overview_Format!$A$2:$BQ$355,MATCH($B30,Overview_Format!$A$2:$A$355,0),MATCH(R$2,Overview_Format!$A$2:$BQ$2,0))</f>
        <v>105.8</v>
      </c>
      <c r="S30">
        <f>INDEX(Overview_Format!$A$2:$BQ$355,MATCH($B30,Overview_Format!$A$2:$A$355,0),MATCH(S$2,Overview_Format!$A$2:$BQ$2,0))</f>
        <v>0.24299999999999999</v>
      </c>
      <c r="T30">
        <f>INDEX(Overview_Format!$A$2:$BQ$355,MATCH($B30,Overview_Format!$A$2:$A$355,0),MATCH(T$2,Overview_Format!$A$2:$BQ$2,0))</f>
        <v>0.33200000000000002</v>
      </c>
      <c r="U30">
        <f>INDEX(Overview_Format!$A$2:$BQ$355,MATCH($B30,Overview_Format!$A$2:$A$355,0),MATCH(U$2,Overview_Format!$A$2:$BQ$2,0))</f>
        <v>0.55600000000000005</v>
      </c>
      <c r="V30">
        <f>INDEX(Overview_Format!$A$2:$BQ$355,MATCH($B30,Overview_Format!$A$2:$A$355,0),MATCH(V$2,Overview_Format!$A$2:$BQ$2,0))</f>
        <v>48.5</v>
      </c>
      <c r="W30">
        <f>INDEX(Overview_Format!$A$2:$BQ$355,MATCH($B30,Overview_Format!$A$2:$A$355,0),MATCH(W$2,Overview_Format!$A$2:$BQ$2,0))</f>
        <v>0.53700000000000003</v>
      </c>
      <c r="X30">
        <f>INDEX(Overview_Format!$A$2:$BQ$355,MATCH($B30,Overview_Format!$A$2:$A$355,0),MATCH(X$2,Overview_Format!$A$2:$BQ$2,0))</f>
        <v>28.7</v>
      </c>
      <c r="Y30">
        <f>INDEX(Overview_Format!$A$2:$BQ$355,MATCH($B30,Overview_Format!$A$2:$A$355,0),MATCH(Y$2,Overview_Format!$A$2:$BQ$2,0))</f>
        <v>16.5</v>
      </c>
      <c r="Z30">
        <f>INDEX(Overview_Format!$A$2:$BQ$355,MATCH($B30,Overview_Format!$A$2:$A$355,0),MATCH(Z$2,Overview_Format!$A$2:$BQ$2,0))</f>
        <v>51.5</v>
      </c>
      <c r="AA30">
        <f>INDEX(Overview_Format!$A$2:$BQ$355,MATCH($B30,Overview_Format!$A$2:$A$355,0),MATCH(AA$2,Overview_Format!$A$2:$BQ$2,0))</f>
        <v>8.8000000000000007</v>
      </c>
      <c r="AB30">
        <f>INDEX(Overview_Format!$A$2:$BQ$355,MATCH($B30,Overview_Format!$A$2:$A$355,0),MATCH(AB$2,Overview_Format!$A$2:$BQ$2,0))</f>
        <v>6.6</v>
      </c>
      <c r="AC30">
        <f t="shared" si="0"/>
        <v>2.9393939393939394</v>
      </c>
      <c r="AD30">
        <f>INDEX(Overview_Format!$A$2:$BQ$355,MATCH($B30,Overview_Format!$A$2:$A$355,0),MATCH(AD$2,Overview_Format!$A$2:$BQ$2,0))</f>
        <v>-0.06</v>
      </c>
      <c r="AE30">
        <f>INDEX(Overview_Format!$A$2:$CC$355,MATCH($B30,Overview_Format!$A$2:$A$355,0),MATCH(AE$2,Overview_Format!$A$2:$CC$2,0))</f>
        <v>-0.10000000000000853</v>
      </c>
      <c r="AF30">
        <f>INDEX(Overview_Format!$A$2:$CC$355,MATCH($B30,Overview_Format!$A$2:$A$355,0),MATCH(AF$2,Overview_Format!$A$2:$CC$2,0))</f>
        <v>-7.5000000000000011E-2</v>
      </c>
      <c r="AG30">
        <f>INDEX(Overview_Format!$A$2:$CC$355,MATCH($B30,Overview_Format!$A$2:$A$355,0),MATCH(AG$2,Overview_Format!$A$2:$CC$2,0))</f>
        <v>-6.5000000000000002E-2</v>
      </c>
      <c r="AH30">
        <f>INDEX(Overview_Format!$A$2:$CC$355,MATCH($B30,Overview_Format!$A$2:$A$355,0),MATCH(AH$2,Overview_Format!$A$2:$CC$2,0))</f>
        <v>-1.2999999999999901E-2</v>
      </c>
      <c r="AI30">
        <f>INDEX(Overview_Format!$A$2:$CC$355,MATCH($B30,Overview_Format!$A$2:$A$355,0),MATCH(AI$2,Overview_Format!$A$2:$CC$2,0))</f>
        <v>-2.0000000000000018E-3</v>
      </c>
      <c r="AJ30">
        <f>INDEX(Overview_Format!$A$2:$CC$355,MATCH($B30,Overview_Format!$A$2:$A$355,0),MATCH(AJ$2,Overview_Format!$A$2:$CC$2,0))</f>
        <v>3</v>
      </c>
      <c r="AK30">
        <f>INDEX(Overview_Format!$A$2:$CC$355,MATCH($B30,Overview_Format!$A$2:$A$355,0),MATCH(AK$2,Overview_Format!$A$2:$CC$2,0))</f>
        <v>0.10000000000000142</v>
      </c>
      <c r="AL30">
        <f>INDEX(Overview_Format!$A$2:$CC$355,MATCH($B30,Overview_Format!$A$2:$A$355,0),MATCH(AL$2,Overview_Format!$A$2:$CC$2,0))</f>
        <v>-3.8999999999999986</v>
      </c>
      <c r="AM30">
        <f>INDEX(Overview_Format!$A$2:$CC$355,MATCH($B30,Overview_Format!$A$2:$A$355,0),MATCH(AM$2,Overview_Format!$A$2:$CC$2,0))</f>
        <v>0</v>
      </c>
      <c r="AN30">
        <f>INDEX(Overview_Format!$A$2:$CC$355,MATCH($B30,Overview_Format!$A$2:$A$355,0),MATCH(AN$2,Overview_Format!$A$2:$CC$2,0))</f>
        <v>-1.7000000000000011</v>
      </c>
      <c r="AO30">
        <f>INDEX(Overview_Format!$A$2:$CC$355,MATCH($B30,Overview_Format!$A$2:$A$355,0),MATCH(AO$2,Overview_Format!$A$2:$CC$2,0))</f>
        <v>4</v>
      </c>
      <c r="AP30">
        <f>INDEX(Overview_Format!$A$2:$CC$355,MATCH($B30,Overview_Format!$A$2:$A$355,0),MATCH(AP$2,Overview_Format!$A$2:$CC$2,0))</f>
        <v>-6.6000000000000003E-2</v>
      </c>
    </row>
    <row r="31" spans="2:42" x14ac:dyDescent="0.25">
      <c r="B31" t="s">
        <v>161</v>
      </c>
      <c r="C31">
        <f>INDEX(Overview_Format!$A$2:$BQ$355,MATCH($B31,Overview_Format!$A$2:$A$355,0),MATCH(C$2,Overview_Format!$A$2:$BQ$2,0))</f>
        <v>34</v>
      </c>
      <c r="D31">
        <f>INDEX(Overview_Format!$A$2:$BQ$355,MATCH($B31,Overview_Format!$A$2:$A$355,0),MATCH(D$2,Overview_Format!$A$2:$BQ$2,0))</f>
        <v>22</v>
      </c>
      <c r="E31">
        <f>INDEX(Overview_Format!$A$2:$BQ$355,MATCH($B31,Overview_Format!$A$2:$A$355,0),MATCH(E$2,Overview_Format!$A$2:$BQ$2,0))</f>
        <v>12</v>
      </c>
      <c r="F31">
        <f>INDEX(Overview_Format!$A$2:$BQ$355,MATCH($B31,Overview_Format!$A$2:$A$355,0),MATCH(F$2,Overview_Format!$A$2:$BQ$2,0))</f>
        <v>0.64700000000000002</v>
      </c>
      <c r="G31">
        <f>INDEX(Overview_Format!$A$2:$BQ$355,MATCH($B31,Overview_Format!$A$2:$A$355,0),MATCH(G$2,Overview_Format!$A$2:$BQ$2,0))</f>
        <v>4.3099999999999996</v>
      </c>
      <c r="H31">
        <f>INDEX(Overview_Format!$A$2:$BQ$355,MATCH($B31,Overview_Format!$A$2:$A$355,0),MATCH(H$2,Overview_Format!$A$2:$BQ$2,0))</f>
        <v>0.93</v>
      </c>
      <c r="I31">
        <f>INDEX(Overview_Format!$A$2:$BQ$355,MATCH($B31,Overview_Format!$A$2:$A$355,0),MATCH(I$2,Overview_Format!$A$2:$BQ$2,0))</f>
        <v>22</v>
      </c>
      <c r="J31">
        <f>INDEX(Overview_Format!$A$2:$BQ$355,MATCH($B31,Overview_Format!$A$2:$A$355,0),MATCH(J$2,Overview_Format!$A$2:$BQ$2,0))</f>
        <v>12</v>
      </c>
      <c r="K31">
        <f>INDEX(Overview_Format!$A$2:$BQ$355,MATCH($B31,Overview_Format!$A$2:$A$355,0),MATCH(K$2,Overview_Format!$A$2:$BQ$2,0))</f>
        <v>22</v>
      </c>
      <c r="L31">
        <f>INDEX(Overview_Format!$A$2:$BQ$355,MATCH($B31,Overview_Format!$A$2:$A$355,0),MATCH(L$2,Overview_Format!$A$2:$BQ$2,0))</f>
        <v>12</v>
      </c>
      <c r="M31">
        <f>INDEX(Overview_Format!$A$2:$BQ$355,MATCH($B31,Overview_Format!$A$2:$A$355,0),MATCH(M$2,Overview_Format!$A$2:$BQ$2,0))</f>
        <v>22</v>
      </c>
      <c r="N31">
        <f>INDEX(Overview_Format!$A$2:$BQ$355,MATCH($B31,Overview_Format!$A$2:$A$355,0),MATCH(N$2,Overview_Format!$A$2:$BQ$2,0))</f>
        <v>12</v>
      </c>
      <c r="O31">
        <f>INDEX(Overview_Format!$A$2:$BQ$355,MATCH($B31,Overview_Format!$A$2:$A$355,0),MATCH(O$2,Overview_Format!$A$2:$BQ$2,0))</f>
        <v>2668</v>
      </c>
      <c r="P31">
        <f>INDEX(Overview_Format!$A$2:$BQ$355,MATCH($B31,Overview_Format!$A$2:$A$355,0),MATCH(P$2,Overview_Format!$A$2:$BQ$2,0))</f>
        <v>2496</v>
      </c>
      <c r="Q31">
        <f>INDEX(Overview_Format!$A$2:$BQ$355,MATCH($B31,Overview_Format!$A$2:$A$355,0),MATCH(Q$2,Overview_Format!$A$2:$BQ$2,0))</f>
        <v>72.8</v>
      </c>
      <c r="R31">
        <f>INDEX(Overview_Format!$A$2:$BQ$355,MATCH($B31,Overview_Format!$A$2:$A$355,0),MATCH(R$2,Overview_Format!$A$2:$BQ$2,0))</f>
        <v>106.9</v>
      </c>
      <c r="S31">
        <f>INDEX(Overview_Format!$A$2:$BQ$355,MATCH($B31,Overview_Format!$A$2:$A$355,0),MATCH(S$2,Overview_Format!$A$2:$BQ$2,0))</f>
        <v>0.35399999999999998</v>
      </c>
      <c r="T31">
        <f>INDEX(Overview_Format!$A$2:$BQ$355,MATCH($B31,Overview_Format!$A$2:$A$355,0),MATCH(T$2,Overview_Format!$A$2:$BQ$2,0))</f>
        <v>0.35699999999999998</v>
      </c>
      <c r="U31">
        <f>INDEX(Overview_Format!$A$2:$BQ$355,MATCH($B31,Overview_Format!$A$2:$A$355,0),MATCH(U$2,Overview_Format!$A$2:$BQ$2,0))</f>
        <v>0.53500000000000003</v>
      </c>
      <c r="V31">
        <f>INDEX(Overview_Format!$A$2:$BQ$355,MATCH($B31,Overview_Format!$A$2:$A$355,0),MATCH(V$2,Overview_Format!$A$2:$BQ$2,0))</f>
        <v>45.2</v>
      </c>
      <c r="W31">
        <f>INDEX(Overview_Format!$A$2:$BQ$355,MATCH($B31,Overview_Format!$A$2:$A$355,0),MATCH(W$2,Overview_Format!$A$2:$BQ$2,0))</f>
        <v>0.50700000000000001</v>
      </c>
      <c r="X31">
        <f>INDEX(Overview_Format!$A$2:$BQ$355,MATCH($B31,Overview_Format!$A$2:$A$355,0),MATCH(X$2,Overview_Format!$A$2:$BQ$2,0))</f>
        <v>31.1</v>
      </c>
      <c r="Y31">
        <f>INDEX(Overview_Format!$A$2:$BQ$355,MATCH($B31,Overview_Format!$A$2:$A$355,0),MATCH(Y$2,Overview_Format!$A$2:$BQ$2,0))</f>
        <v>14.2</v>
      </c>
      <c r="Z31">
        <f>INDEX(Overview_Format!$A$2:$BQ$355,MATCH($B31,Overview_Format!$A$2:$A$355,0),MATCH(Z$2,Overview_Format!$A$2:$BQ$2,0))</f>
        <v>53.5</v>
      </c>
      <c r="AA31">
        <f>INDEX(Overview_Format!$A$2:$BQ$355,MATCH($B31,Overview_Format!$A$2:$A$355,0),MATCH(AA$2,Overview_Format!$A$2:$BQ$2,0))</f>
        <v>9.1</v>
      </c>
      <c r="AB31">
        <f>INDEX(Overview_Format!$A$2:$BQ$355,MATCH($B31,Overview_Format!$A$2:$A$355,0),MATCH(AB$2,Overview_Format!$A$2:$BQ$2,0))</f>
        <v>7.7</v>
      </c>
      <c r="AC31">
        <f t="shared" si="0"/>
        <v>3.183098591549296</v>
      </c>
      <c r="AD31">
        <f>INDEX(Overview_Format!$A$2:$BQ$355,MATCH($B31,Overview_Format!$A$2:$A$355,0),MATCH(AD$2,Overview_Format!$A$2:$BQ$2,0))</f>
        <v>5.0599999999999996</v>
      </c>
      <c r="AE31">
        <f>INDEX(Overview_Format!$A$2:$CC$355,MATCH($B31,Overview_Format!$A$2:$A$355,0),MATCH(AE$2,Overview_Format!$A$2:$CC$2,0))</f>
        <v>6.9000000000000057</v>
      </c>
      <c r="AF31">
        <f>INDEX(Overview_Format!$A$2:$CC$355,MATCH($B31,Overview_Format!$A$2:$A$355,0),MATCH(AF$2,Overview_Format!$A$2:$CC$2,0))</f>
        <v>5.2999999999999992E-2</v>
      </c>
      <c r="AG31">
        <f>INDEX(Overview_Format!$A$2:$CC$355,MATCH($B31,Overview_Format!$A$2:$A$355,0),MATCH(AG$2,Overview_Format!$A$2:$CC$2,0))</f>
        <v>-7.8000000000000014E-2</v>
      </c>
      <c r="AH31">
        <f>INDEX(Overview_Format!$A$2:$CC$355,MATCH($B31,Overview_Format!$A$2:$A$355,0),MATCH(AH$2,Overview_Format!$A$2:$CC$2,0))</f>
        <v>6.0000000000000053E-3</v>
      </c>
      <c r="AI31">
        <f>INDEX(Overview_Format!$A$2:$CC$355,MATCH($B31,Overview_Format!$A$2:$A$355,0),MATCH(AI$2,Overview_Format!$A$2:$CC$2,0))</f>
        <v>7.0000000000000062E-3</v>
      </c>
      <c r="AJ31">
        <f>INDEX(Overview_Format!$A$2:$CC$355,MATCH($B31,Overview_Format!$A$2:$A$355,0),MATCH(AJ$2,Overview_Format!$A$2:$CC$2,0))</f>
        <v>7</v>
      </c>
      <c r="AK31">
        <f>INDEX(Overview_Format!$A$2:$CC$355,MATCH($B31,Overview_Format!$A$2:$A$355,0),MATCH(AK$2,Overview_Format!$A$2:$CC$2,0))</f>
        <v>-1.6000000000000014</v>
      </c>
      <c r="AL31">
        <f>INDEX(Overview_Format!$A$2:$CC$355,MATCH($B31,Overview_Format!$A$2:$A$355,0),MATCH(AL$2,Overview_Format!$A$2:$CC$2,0))</f>
        <v>-1.7999999999999972</v>
      </c>
      <c r="AM31">
        <f>INDEX(Overview_Format!$A$2:$CC$355,MATCH($B31,Overview_Format!$A$2:$A$355,0),MATCH(AM$2,Overview_Format!$A$2:$CC$2,0))</f>
        <v>0.19999999999999929</v>
      </c>
      <c r="AN31">
        <f>INDEX(Overview_Format!$A$2:$CC$355,MATCH($B31,Overview_Format!$A$2:$A$355,0),MATCH(AN$2,Overview_Format!$A$2:$CC$2,0))</f>
        <v>0.5</v>
      </c>
      <c r="AO31">
        <f>INDEX(Overview_Format!$A$2:$CC$355,MATCH($B31,Overview_Format!$A$2:$A$355,0),MATCH(AO$2,Overview_Format!$A$2:$CC$2,0))</f>
        <v>7.3000000000000007</v>
      </c>
      <c r="AP31">
        <f>INDEX(Overview_Format!$A$2:$CC$355,MATCH($B31,Overview_Format!$A$2:$A$355,0),MATCH(AP$2,Overview_Format!$A$2:$CC$2,0))</f>
        <v>2.7999999999999997E-2</v>
      </c>
    </row>
    <row r="32" spans="2:42" x14ac:dyDescent="0.25">
      <c r="B32" t="s">
        <v>162</v>
      </c>
      <c r="C32">
        <f>INDEX(Overview_Format!$A$2:$BQ$355,MATCH($B32,Overview_Format!$A$2:$A$355,0),MATCH(C$2,Overview_Format!$A$2:$BQ$2,0))</f>
        <v>35</v>
      </c>
      <c r="D32">
        <f>INDEX(Overview_Format!$A$2:$BQ$355,MATCH($B32,Overview_Format!$A$2:$A$355,0),MATCH(D$2,Overview_Format!$A$2:$BQ$2,0))</f>
        <v>20</v>
      </c>
      <c r="E32">
        <f>INDEX(Overview_Format!$A$2:$BQ$355,MATCH($B32,Overview_Format!$A$2:$A$355,0),MATCH(E$2,Overview_Format!$A$2:$BQ$2,0))</f>
        <v>15</v>
      </c>
      <c r="F32">
        <f>INDEX(Overview_Format!$A$2:$BQ$355,MATCH($B32,Overview_Format!$A$2:$A$355,0),MATCH(F$2,Overview_Format!$A$2:$BQ$2,0))</f>
        <v>0.57099999999999995</v>
      </c>
      <c r="G32">
        <f>INDEX(Overview_Format!$A$2:$BQ$355,MATCH($B32,Overview_Format!$A$2:$A$355,0),MATCH(G$2,Overview_Format!$A$2:$BQ$2,0))</f>
        <v>-0.02</v>
      </c>
      <c r="H32">
        <f>INDEX(Overview_Format!$A$2:$BQ$355,MATCH($B32,Overview_Format!$A$2:$A$355,0),MATCH(H$2,Overview_Format!$A$2:$BQ$2,0))</f>
        <v>-0.85</v>
      </c>
      <c r="I32">
        <f>INDEX(Overview_Format!$A$2:$BQ$355,MATCH($B32,Overview_Format!$A$2:$A$355,0),MATCH(I$2,Overview_Format!$A$2:$BQ$2,0))</f>
        <v>20</v>
      </c>
      <c r="J32">
        <f>INDEX(Overview_Format!$A$2:$BQ$355,MATCH($B32,Overview_Format!$A$2:$A$355,0),MATCH(J$2,Overview_Format!$A$2:$BQ$2,0))</f>
        <v>15</v>
      </c>
      <c r="K32">
        <f>INDEX(Overview_Format!$A$2:$BQ$355,MATCH($B32,Overview_Format!$A$2:$A$355,0),MATCH(K$2,Overview_Format!$A$2:$BQ$2,0))</f>
        <v>20</v>
      </c>
      <c r="L32">
        <f>INDEX(Overview_Format!$A$2:$BQ$355,MATCH($B32,Overview_Format!$A$2:$A$355,0),MATCH(L$2,Overview_Format!$A$2:$BQ$2,0))</f>
        <v>15</v>
      </c>
      <c r="M32">
        <f>INDEX(Overview_Format!$A$2:$BQ$355,MATCH($B32,Overview_Format!$A$2:$A$355,0),MATCH(M$2,Overview_Format!$A$2:$BQ$2,0))</f>
        <v>20</v>
      </c>
      <c r="N32">
        <f>INDEX(Overview_Format!$A$2:$BQ$355,MATCH($B32,Overview_Format!$A$2:$A$355,0),MATCH(N$2,Overview_Format!$A$2:$BQ$2,0))</f>
        <v>15</v>
      </c>
      <c r="O32">
        <f>INDEX(Overview_Format!$A$2:$BQ$355,MATCH($B32,Overview_Format!$A$2:$A$355,0),MATCH(O$2,Overview_Format!$A$2:$BQ$2,0))</f>
        <v>2329</v>
      </c>
      <c r="P32">
        <f>INDEX(Overview_Format!$A$2:$BQ$355,MATCH($B32,Overview_Format!$A$2:$A$355,0),MATCH(P$2,Overview_Format!$A$2:$BQ$2,0))</f>
        <v>2285</v>
      </c>
      <c r="Q32">
        <f>INDEX(Overview_Format!$A$2:$BQ$355,MATCH($B32,Overview_Format!$A$2:$A$355,0),MATCH(Q$2,Overview_Format!$A$2:$BQ$2,0))</f>
        <v>66.2</v>
      </c>
      <c r="R32">
        <f>INDEX(Overview_Format!$A$2:$BQ$355,MATCH($B32,Overview_Format!$A$2:$A$355,0),MATCH(R$2,Overview_Format!$A$2:$BQ$2,0))</f>
        <v>100.2</v>
      </c>
      <c r="S32">
        <f>INDEX(Overview_Format!$A$2:$BQ$355,MATCH($B32,Overview_Format!$A$2:$A$355,0),MATCH(S$2,Overview_Format!$A$2:$BQ$2,0))</f>
        <v>0.35899999999999999</v>
      </c>
      <c r="T32">
        <f>INDEX(Overview_Format!$A$2:$BQ$355,MATCH($B32,Overview_Format!$A$2:$A$355,0),MATCH(T$2,Overview_Format!$A$2:$BQ$2,0))</f>
        <v>0.34799999999999998</v>
      </c>
      <c r="U32">
        <f>INDEX(Overview_Format!$A$2:$BQ$355,MATCH($B32,Overview_Format!$A$2:$A$355,0),MATCH(U$2,Overview_Format!$A$2:$BQ$2,0))</f>
        <v>0.53100000000000003</v>
      </c>
      <c r="V32">
        <f>INDEX(Overview_Format!$A$2:$BQ$355,MATCH($B32,Overview_Format!$A$2:$A$355,0),MATCH(V$2,Overview_Format!$A$2:$BQ$2,0))</f>
        <v>52</v>
      </c>
      <c r="W32">
        <f>INDEX(Overview_Format!$A$2:$BQ$355,MATCH($B32,Overview_Format!$A$2:$A$355,0),MATCH(W$2,Overview_Format!$A$2:$BQ$2,0))</f>
        <v>0.497</v>
      </c>
      <c r="X32">
        <f>INDEX(Overview_Format!$A$2:$BQ$355,MATCH($B32,Overview_Format!$A$2:$A$355,0),MATCH(X$2,Overview_Format!$A$2:$BQ$2,0))</f>
        <v>26.9</v>
      </c>
      <c r="Y32">
        <f>INDEX(Overview_Format!$A$2:$BQ$355,MATCH($B32,Overview_Format!$A$2:$A$355,0),MATCH(Y$2,Overview_Format!$A$2:$BQ$2,0))</f>
        <v>16.7</v>
      </c>
      <c r="Z32">
        <f>INDEX(Overview_Format!$A$2:$BQ$355,MATCH($B32,Overview_Format!$A$2:$A$355,0),MATCH(Z$2,Overview_Format!$A$2:$BQ$2,0))</f>
        <v>50.7</v>
      </c>
      <c r="AA32">
        <f>INDEX(Overview_Format!$A$2:$BQ$355,MATCH($B32,Overview_Format!$A$2:$A$355,0),MATCH(AA$2,Overview_Format!$A$2:$BQ$2,0))</f>
        <v>8</v>
      </c>
      <c r="AB32">
        <f>INDEX(Overview_Format!$A$2:$BQ$355,MATCH($B32,Overview_Format!$A$2:$A$355,0),MATCH(AB$2,Overview_Format!$A$2:$BQ$2,0))</f>
        <v>11.5</v>
      </c>
      <c r="AC32">
        <f t="shared" si="0"/>
        <v>3.1137724550898205</v>
      </c>
      <c r="AD32">
        <f>INDEX(Overview_Format!$A$2:$BQ$355,MATCH($B32,Overview_Format!$A$2:$A$355,0),MATCH(AD$2,Overview_Format!$A$2:$BQ$2,0))</f>
        <v>1.26</v>
      </c>
      <c r="AE32">
        <f>INDEX(Overview_Format!$A$2:$CC$355,MATCH($B32,Overview_Format!$A$2:$A$355,0),MATCH(AE$2,Overview_Format!$A$2:$CC$2,0))</f>
        <v>1.9000000000000057</v>
      </c>
      <c r="AF32">
        <f>INDEX(Overview_Format!$A$2:$CC$355,MATCH($B32,Overview_Format!$A$2:$A$355,0),MATCH(AF$2,Overview_Format!$A$2:$CC$2,0))</f>
        <v>8.0000000000000071E-3</v>
      </c>
      <c r="AG32">
        <f>INDEX(Overview_Format!$A$2:$CC$355,MATCH($B32,Overview_Format!$A$2:$A$355,0),MATCH(AG$2,Overview_Format!$A$2:$CC$2,0))</f>
        <v>-5.0000000000000044E-2</v>
      </c>
      <c r="AH32">
        <f>INDEX(Overview_Format!$A$2:$CC$355,MATCH($B32,Overview_Format!$A$2:$A$355,0),MATCH(AH$2,Overview_Format!$A$2:$CC$2,0))</f>
        <v>1.3000000000000012E-2</v>
      </c>
      <c r="AI32">
        <f>INDEX(Overview_Format!$A$2:$CC$355,MATCH($B32,Overview_Format!$A$2:$A$355,0),MATCH(AI$2,Overview_Format!$A$2:$CC$2,0))</f>
        <v>2.0000000000000018E-2</v>
      </c>
      <c r="AJ32">
        <f>INDEX(Overview_Format!$A$2:$CC$355,MATCH($B32,Overview_Format!$A$2:$A$355,0),MATCH(AJ$2,Overview_Format!$A$2:$CC$2,0))</f>
        <v>1.4000000000000057</v>
      </c>
      <c r="AK32">
        <f>INDEX(Overview_Format!$A$2:$CC$355,MATCH($B32,Overview_Format!$A$2:$A$355,0),MATCH(AK$2,Overview_Format!$A$2:$CC$2,0))</f>
        <v>0.30000000000000071</v>
      </c>
      <c r="AL32">
        <f>INDEX(Overview_Format!$A$2:$CC$355,MATCH($B32,Overview_Format!$A$2:$A$355,0),MATCH(AL$2,Overview_Format!$A$2:$CC$2,0))</f>
        <v>-1.2999999999999972</v>
      </c>
      <c r="AM32">
        <f>INDEX(Overview_Format!$A$2:$CC$355,MATCH($B32,Overview_Format!$A$2:$A$355,0),MATCH(AM$2,Overview_Format!$A$2:$CC$2,0))</f>
        <v>-0.40000000000000036</v>
      </c>
      <c r="AN32">
        <f>INDEX(Overview_Format!$A$2:$CC$355,MATCH($B32,Overview_Format!$A$2:$A$355,0),MATCH(AN$2,Overview_Format!$A$2:$CC$2,0))</f>
        <v>4.0999999999999996</v>
      </c>
      <c r="AO32">
        <f>INDEX(Overview_Format!$A$2:$CC$355,MATCH($B32,Overview_Format!$A$2:$A$355,0),MATCH(AO$2,Overview_Format!$A$2:$CC$2,0))</f>
        <v>0.69999999999999929</v>
      </c>
      <c r="AP32">
        <f>INDEX(Overview_Format!$A$2:$CC$355,MATCH($B32,Overview_Format!$A$2:$A$355,0),MATCH(AP$2,Overview_Format!$A$2:$CC$2,0))</f>
        <v>-6.0000000000000053E-3</v>
      </c>
    </row>
    <row r="33" spans="2:42" x14ac:dyDescent="0.25">
      <c r="B33" t="s">
        <v>163</v>
      </c>
      <c r="C33">
        <f>INDEX(Overview_Format!$A$2:$BQ$355,MATCH($B33,Overview_Format!$A$2:$A$355,0),MATCH(C$2,Overview_Format!$A$2:$BQ$2,0))</f>
        <v>32</v>
      </c>
      <c r="D33">
        <f>INDEX(Overview_Format!$A$2:$BQ$355,MATCH($B33,Overview_Format!$A$2:$A$355,0),MATCH(D$2,Overview_Format!$A$2:$BQ$2,0))</f>
        <v>19</v>
      </c>
      <c r="E33">
        <f>INDEX(Overview_Format!$A$2:$BQ$355,MATCH($B33,Overview_Format!$A$2:$A$355,0),MATCH(E$2,Overview_Format!$A$2:$BQ$2,0))</f>
        <v>13</v>
      </c>
      <c r="F33">
        <f>INDEX(Overview_Format!$A$2:$BQ$355,MATCH($B33,Overview_Format!$A$2:$A$355,0),MATCH(F$2,Overview_Format!$A$2:$BQ$2,0))</f>
        <v>0.59399999999999997</v>
      </c>
      <c r="G33">
        <f>INDEX(Overview_Format!$A$2:$BQ$355,MATCH($B33,Overview_Format!$A$2:$A$355,0),MATCH(G$2,Overview_Format!$A$2:$BQ$2,0))</f>
        <v>6.16</v>
      </c>
      <c r="H33">
        <f>INDEX(Overview_Format!$A$2:$BQ$355,MATCH($B33,Overview_Format!$A$2:$A$355,0),MATCH(H$2,Overview_Format!$A$2:$BQ$2,0))</f>
        <v>3.32</v>
      </c>
      <c r="I33">
        <f>INDEX(Overview_Format!$A$2:$BQ$355,MATCH($B33,Overview_Format!$A$2:$A$355,0),MATCH(I$2,Overview_Format!$A$2:$BQ$2,0))</f>
        <v>19</v>
      </c>
      <c r="J33">
        <f>INDEX(Overview_Format!$A$2:$BQ$355,MATCH($B33,Overview_Format!$A$2:$A$355,0),MATCH(J$2,Overview_Format!$A$2:$BQ$2,0))</f>
        <v>13</v>
      </c>
      <c r="K33">
        <f>INDEX(Overview_Format!$A$2:$BQ$355,MATCH($B33,Overview_Format!$A$2:$A$355,0),MATCH(K$2,Overview_Format!$A$2:$BQ$2,0))</f>
        <v>19</v>
      </c>
      <c r="L33">
        <f>INDEX(Overview_Format!$A$2:$BQ$355,MATCH($B33,Overview_Format!$A$2:$A$355,0),MATCH(L$2,Overview_Format!$A$2:$BQ$2,0))</f>
        <v>13</v>
      </c>
      <c r="M33">
        <f>INDEX(Overview_Format!$A$2:$BQ$355,MATCH($B33,Overview_Format!$A$2:$A$355,0),MATCH(M$2,Overview_Format!$A$2:$BQ$2,0))</f>
        <v>19</v>
      </c>
      <c r="N33">
        <f>INDEX(Overview_Format!$A$2:$BQ$355,MATCH($B33,Overview_Format!$A$2:$A$355,0),MATCH(N$2,Overview_Format!$A$2:$BQ$2,0))</f>
        <v>13</v>
      </c>
      <c r="O33">
        <f>INDEX(Overview_Format!$A$2:$BQ$355,MATCH($B33,Overview_Format!$A$2:$A$355,0),MATCH(O$2,Overview_Format!$A$2:$BQ$2,0))</f>
        <v>2527</v>
      </c>
      <c r="P33">
        <f>INDEX(Overview_Format!$A$2:$BQ$355,MATCH($B33,Overview_Format!$A$2:$A$355,0),MATCH(P$2,Overview_Format!$A$2:$BQ$2,0))</f>
        <v>2436</v>
      </c>
      <c r="Q33">
        <f>INDEX(Overview_Format!$A$2:$BQ$355,MATCH($B33,Overview_Format!$A$2:$A$355,0),MATCH(Q$2,Overview_Format!$A$2:$BQ$2,0))</f>
        <v>71.900000000000006</v>
      </c>
      <c r="R33">
        <f>INDEX(Overview_Format!$A$2:$BQ$355,MATCH($B33,Overview_Format!$A$2:$A$355,0),MATCH(R$2,Overview_Format!$A$2:$BQ$2,0))</f>
        <v>108.5</v>
      </c>
      <c r="S33">
        <f>INDEX(Overview_Format!$A$2:$BQ$355,MATCH($B33,Overview_Format!$A$2:$A$355,0),MATCH(S$2,Overview_Format!$A$2:$BQ$2,0))</f>
        <v>0.4</v>
      </c>
      <c r="T33">
        <f>INDEX(Overview_Format!$A$2:$BQ$355,MATCH($B33,Overview_Format!$A$2:$A$355,0),MATCH(T$2,Overview_Format!$A$2:$BQ$2,0))</f>
        <v>0.36399999999999999</v>
      </c>
      <c r="U33">
        <f>INDEX(Overview_Format!$A$2:$BQ$355,MATCH($B33,Overview_Format!$A$2:$A$355,0),MATCH(U$2,Overview_Format!$A$2:$BQ$2,0))</f>
        <v>0.56599999999999995</v>
      </c>
      <c r="V33">
        <f>INDEX(Overview_Format!$A$2:$BQ$355,MATCH($B33,Overview_Format!$A$2:$A$355,0),MATCH(V$2,Overview_Format!$A$2:$BQ$2,0))</f>
        <v>54.9</v>
      </c>
      <c r="W33">
        <f>INDEX(Overview_Format!$A$2:$BQ$355,MATCH($B33,Overview_Format!$A$2:$A$355,0),MATCH(W$2,Overview_Format!$A$2:$BQ$2,0))</f>
        <v>0.52800000000000002</v>
      </c>
      <c r="X33">
        <f>INDEX(Overview_Format!$A$2:$BQ$355,MATCH($B33,Overview_Format!$A$2:$A$355,0),MATCH(X$2,Overview_Format!$A$2:$BQ$2,0))</f>
        <v>23.6</v>
      </c>
      <c r="Y33">
        <f>INDEX(Overview_Format!$A$2:$BQ$355,MATCH($B33,Overview_Format!$A$2:$A$355,0),MATCH(Y$2,Overview_Format!$A$2:$BQ$2,0))</f>
        <v>13.7</v>
      </c>
      <c r="Z33">
        <f>INDEX(Overview_Format!$A$2:$BQ$355,MATCH($B33,Overview_Format!$A$2:$A$355,0),MATCH(Z$2,Overview_Format!$A$2:$BQ$2,0))</f>
        <v>49</v>
      </c>
      <c r="AA33">
        <f>INDEX(Overview_Format!$A$2:$BQ$355,MATCH($B33,Overview_Format!$A$2:$A$355,0),MATCH(AA$2,Overview_Format!$A$2:$BQ$2,0))</f>
        <v>8.6999999999999993</v>
      </c>
      <c r="AB33">
        <f>INDEX(Overview_Format!$A$2:$BQ$355,MATCH($B33,Overview_Format!$A$2:$A$355,0),MATCH(AB$2,Overview_Format!$A$2:$BQ$2,0))</f>
        <v>8.8000000000000007</v>
      </c>
      <c r="AC33">
        <f t="shared" si="0"/>
        <v>4.007299270072993</v>
      </c>
      <c r="AD33">
        <f>INDEX(Overview_Format!$A$2:$BQ$355,MATCH($B33,Overview_Format!$A$2:$A$355,0),MATCH(AD$2,Overview_Format!$A$2:$BQ$2,0))</f>
        <v>2.84</v>
      </c>
      <c r="AE33">
        <f>INDEX(Overview_Format!$A$2:$CC$355,MATCH($B33,Overview_Format!$A$2:$A$355,0),MATCH(AE$2,Overview_Format!$A$2:$CC$2,0))</f>
        <v>3.9000000000000057</v>
      </c>
      <c r="AF33">
        <f>INDEX(Overview_Format!$A$2:$CC$355,MATCH($B33,Overview_Format!$A$2:$A$355,0),MATCH(AF$2,Overview_Format!$A$2:$CC$2,0))</f>
        <v>4.6000000000000041E-2</v>
      </c>
      <c r="AG33">
        <f>INDEX(Overview_Format!$A$2:$CC$355,MATCH($B33,Overview_Format!$A$2:$A$355,0),MATCH(AG$2,Overview_Format!$A$2:$CC$2,0))</f>
        <v>-2.0000000000000018E-3</v>
      </c>
      <c r="AH33">
        <f>INDEX(Overview_Format!$A$2:$CC$355,MATCH($B33,Overview_Format!$A$2:$A$355,0),MATCH(AH$2,Overview_Format!$A$2:$CC$2,0))</f>
        <v>2.0999999999999908E-2</v>
      </c>
      <c r="AI33">
        <f>INDEX(Overview_Format!$A$2:$CC$355,MATCH($B33,Overview_Format!$A$2:$A$355,0),MATCH(AI$2,Overview_Format!$A$2:$CC$2,0))</f>
        <v>2.1000000000000019E-2</v>
      </c>
      <c r="AJ33">
        <f>INDEX(Overview_Format!$A$2:$CC$355,MATCH($B33,Overview_Format!$A$2:$A$355,0),MATCH(AJ$2,Overview_Format!$A$2:$CC$2,0))</f>
        <v>-2</v>
      </c>
      <c r="AK33">
        <f>INDEX(Overview_Format!$A$2:$CC$355,MATCH($B33,Overview_Format!$A$2:$A$355,0),MATCH(AK$2,Overview_Format!$A$2:$CC$2,0))</f>
        <v>-1.8000000000000007</v>
      </c>
      <c r="AL33">
        <f>INDEX(Overview_Format!$A$2:$CC$355,MATCH($B33,Overview_Format!$A$2:$A$355,0),MATCH(AL$2,Overview_Format!$A$2:$CC$2,0))</f>
        <v>3.7999999999999972</v>
      </c>
      <c r="AM33">
        <f>INDEX(Overview_Format!$A$2:$CC$355,MATCH($B33,Overview_Format!$A$2:$A$355,0),MATCH(AM$2,Overview_Format!$A$2:$CC$2,0))</f>
        <v>0.79999999999999893</v>
      </c>
      <c r="AN33">
        <f>INDEX(Overview_Format!$A$2:$CC$355,MATCH($B33,Overview_Format!$A$2:$A$355,0),MATCH(AN$2,Overview_Format!$A$2:$CC$2,0))</f>
        <v>1.8000000000000007</v>
      </c>
      <c r="AO33">
        <f>INDEX(Overview_Format!$A$2:$CC$355,MATCH($B33,Overview_Format!$A$2:$A$355,0),MATCH(AO$2,Overview_Format!$A$2:$CC$2,0))</f>
        <v>-3.1999999999999993</v>
      </c>
      <c r="AP33">
        <f>INDEX(Overview_Format!$A$2:$CC$355,MATCH($B33,Overview_Format!$A$2:$A$355,0),MATCH(AP$2,Overview_Format!$A$2:$CC$2,0))</f>
        <v>2.9999999999999971E-2</v>
      </c>
    </row>
    <row r="34" spans="2:42" x14ac:dyDescent="0.25">
      <c r="B34" t="s">
        <v>164</v>
      </c>
      <c r="C34">
        <f>INDEX(Overview_Format!$A$2:$BQ$355,MATCH($B34,Overview_Format!$A$2:$A$355,0),MATCH(C$2,Overview_Format!$A$2:$BQ$2,0))</f>
        <v>32</v>
      </c>
      <c r="D34">
        <f>INDEX(Overview_Format!$A$2:$BQ$355,MATCH($B34,Overview_Format!$A$2:$A$355,0),MATCH(D$2,Overview_Format!$A$2:$BQ$2,0))</f>
        <v>20</v>
      </c>
      <c r="E34">
        <f>INDEX(Overview_Format!$A$2:$BQ$355,MATCH($B34,Overview_Format!$A$2:$A$355,0),MATCH(E$2,Overview_Format!$A$2:$BQ$2,0))</f>
        <v>12</v>
      </c>
      <c r="F34">
        <f>INDEX(Overview_Format!$A$2:$BQ$355,MATCH($B34,Overview_Format!$A$2:$A$355,0),MATCH(F$2,Overview_Format!$A$2:$BQ$2,0))</f>
        <v>0.625</v>
      </c>
      <c r="G34">
        <f>INDEX(Overview_Format!$A$2:$BQ$355,MATCH($B34,Overview_Format!$A$2:$A$355,0),MATCH(G$2,Overview_Format!$A$2:$BQ$2,0))</f>
        <v>-0.6</v>
      </c>
      <c r="H34">
        <f>INDEX(Overview_Format!$A$2:$BQ$355,MATCH($B34,Overview_Format!$A$2:$A$355,0),MATCH(H$2,Overview_Format!$A$2:$BQ$2,0))</f>
        <v>-3.26</v>
      </c>
      <c r="I34">
        <f>INDEX(Overview_Format!$A$2:$BQ$355,MATCH($B34,Overview_Format!$A$2:$A$355,0),MATCH(I$2,Overview_Format!$A$2:$BQ$2,0))</f>
        <v>20</v>
      </c>
      <c r="J34">
        <f>INDEX(Overview_Format!$A$2:$BQ$355,MATCH($B34,Overview_Format!$A$2:$A$355,0),MATCH(J$2,Overview_Format!$A$2:$BQ$2,0))</f>
        <v>12</v>
      </c>
      <c r="K34">
        <f>INDEX(Overview_Format!$A$2:$BQ$355,MATCH($B34,Overview_Format!$A$2:$A$355,0),MATCH(K$2,Overview_Format!$A$2:$BQ$2,0))</f>
        <v>20</v>
      </c>
      <c r="L34">
        <f>INDEX(Overview_Format!$A$2:$BQ$355,MATCH($B34,Overview_Format!$A$2:$A$355,0),MATCH(L$2,Overview_Format!$A$2:$BQ$2,0))</f>
        <v>12</v>
      </c>
      <c r="M34">
        <f>INDEX(Overview_Format!$A$2:$BQ$355,MATCH($B34,Overview_Format!$A$2:$A$355,0),MATCH(M$2,Overview_Format!$A$2:$BQ$2,0))</f>
        <v>20</v>
      </c>
      <c r="N34">
        <f>INDEX(Overview_Format!$A$2:$BQ$355,MATCH($B34,Overview_Format!$A$2:$A$355,0),MATCH(N$2,Overview_Format!$A$2:$BQ$2,0))</f>
        <v>12</v>
      </c>
      <c r="O34">
        <f>INDEX(Overview_Format!$A$2:$BQ$355,MATCH($B34,Overview_Format!$A$2:$A$355,0),MATCH(O$2,Overview_Format!$A$2:$BQ$2,0))</f>
        <v>2355</v>
      </c>
      <c r="P34">
        <f>INDEX(Overview_Format!$A$2:$BQ$355,MATCH($B34,Overview_Format!$A$2:$A$355,0),MATCH(P$2,Overview_Format!$A$2:$BQ$2,0))</f>
        <v>2204</v>
      </c>
      <c r="Q34">
        <f>INDEX(Overview_Format!$A$2:$BQ$355,MATCH($B34,Overview_Format!$A$2:$A$355,0),MATCH(Q$2,Overview_Format!$A$2:$BQ$2,0))</f>
        <v>72.599999999999994</v>
      </c>
      <c r="R34">
        <f>INDEX(Overview_Format!$A$2:$BQ$355,MATCH($B34,Overview_Format!$A$2:$A$355,0),MATCH(R$2,Overview_Format!$A$2:$BQ$2,0))</f>
        <v>100.6</v>
      </c>
      <c r="S34">
        <f>INDEX(Overview_Format!$A$2:$BQ$355,MATCH($B34,Overview_Format!$A$2:$A$355,0),MATCH(S$2,Overview_Format!$A$2:$BQ$2,0))</f>
        <v>0.377</v>
      </c>
      <c r="T34">
        <f>INDEX(Overview_Format!$A$2:$BQ$355,MATCH($B34,Overview_Format!$A$2:$A$355,0),MATCH(T$2,Overview_Format!$A$2:$BQ$2,0))</f>
        <v>0.41</v>
      </c>
      <c r="U34">
        <f>INDEX(Overview_Format!$A$2:$BQ$355,MATCH($B34,Overview_Format!$A$2:$A$355,0),MATCH(U$2,Overview_Format!$A$2:$BQ$2,0))</f>
        <v>0.55000000000000004</v>
      </c>
      <c r="V34">
        <f>INDEX(Overview_Format!$A$2:$BQ$355,MATCH($B34,Overview_Format!$A$2:$A$355,0),MATCH(V$2,Overview_Format!$A$2:$BQ$2,0))</f>
        <v>51.9</v>
      </c>
      <c r="W34">
        <f>INDEX(Overview_Format!$A$2:$BQ$355,MATCH($B34,Overview_Format!$A$2:$A$355,0),MATCH(W$2,Overview_Format!$A$2:$BQ$2,0))</f>
        <v>0.51300000000000001</v>
      </c>
      <c r="X34">
        <f>INDEX(Overview_Format!$A$2:$BQ$355,MATCH($B34,Overview_Format!$A$2:$A$355,0),MATCH(X$2,Overview_Format!$A$2:$BQ$2,0))</f>
        <v>23.5</v>
      </c>
      <c r="Y34">
        <f>INDEX(Overview_Format!$A$2:$BQ$355,MATCH($B34,Overview_Format!$A$2:$A$355,0),MATCH(Y$2,Overview_Format!$A$2:$BQ$2,0))</f>
        <v>17.600000000000001</v>
      </c>
      <c r="Z34">
        <f>INDEX(Overview_Format!$A$2:$BQ$355,MATCH($B34,Overview_Format!$A$2:$A$355,0),MATCH(Z$2,Overview_Format!$A$2:$BQ$2,0))</f>
        <v>49.9</v>
      </c>
      <c r="AA34">
        <f>INDEX(Overview_Format!$A$2:$BQ$355,MATCH($B34,Overview_Format!$A$2:$A$355,0),MATCH(AA$2,Overview_Format!$A$2:$BQ$2,0))</f>
        <v>10.3</v>
      </c>
      <c r="AB34">
        <f>INDEX(Overview_Format!$A$2:$BQ$355,MATCH($B34,Overview_Format!$A$2:$A$355,0),MATCH(AB$2,Overview_Format!$A$2:$BQ$2,0))</f>
        <v>11</v>
      </c>
      <c r="AC34">
        <f t="shared" si="0"/>
        <v>2.9488636363636362</v>
      </c>
      <c r="AD34">
        <f>INDEX(Overview_Format!$A$2:$BQ$355,MATCH($B34,Overview_Format!$A$2:$A$355,0),MATCH(AD$2,Overview_Format!$A$2:$BQ$2,0))</f>
        <v>4.72</v>
      </c>
      <c r="AE34">
        <f>INDEX(Overview_Format!$A$2:$CC$355,MATCH($B34,Overview_Format!$A$2:$A$355,0),MATCH(AE$2,Overview_Format!$A$2:$CC$2,0))</f>
        <v>6.3999999999999915</v>
      </c>
      <c r="AF34">
        <f>INDEX(Overview_Format!$A$2:$CC$355,MATCH($B34,Overview_Format!$A$2:$A$355,0),MATCH(AF$2,Overview_Format!$A$2:$CC$2,0))</f>
        <v>7.5000000000000011E-2</v>
      </c>
      <c r="AG34">
        <f>INDEX(Overview_Format!$A$2:$CC$355,MATCH($B34,Overview_Format!$A$2:$A$355,0),MATCH(AG$2,Overview_Format!$A$2:$CC$2,0))</f>
        <v>1.0000000000000009E-3</v>
      </c>
      <c r="AH34">
        <f>INDEX(Overview_Format!$A$2:$CC$355,MATCH($B34,Overview_Format!$A$2:$A$355,0),MATCH(AH$2,Overview_Format!$A$2:$CC$2,0))</f>
        <v>4.1000000000000036E-2</v>
      </c>
      <c r="AI34">
        <f>INDEX(Overview_Format!$A$2:$CC$355,MATCH($B34,Overview_Format!$A$2:$A$355,0),MATCH(AI$2,Overview_Format!$A$2:$CC$2,0))</f>
        <v>3.5000000000000031E-2</v>
      </c>
      <c r="AJ34">
        <f>INDEX(Overview_Format!$A$2:$CC$355,MATCH($B34,Overview_Format!$A$2:$A$355,0),MATCH(AJ$2,Overview_Format!$A$2:$CC$2,0))</f>
        <v>-0.20000000000000284</v>
      </c>
      <c r="AK34">
        <f>INDEX(Overview_Format!$A$2:$CC$355,MATCH($B34,Overview_Format!$A$2:$A$355,0),MATCH(AK$2,Overview_Format!$A$2:$CC$2,0))</f>
        <v>-0.69999999999999929</v>
      </c>
      <c r="AL34">
        <f>INDEX(Overview_Format!$A$2:$CC$355,MATCH($B34,Overview_Format!$A$2:$A$355,0),MATCH(AL$2,Overview_Format!$A$2:$CC$2,0))</f>
        <v>2.2999999999999972</v>
      </c>
      <c r="AM34">
        <f>INDEX(Overview_Format!$A$2:$CC$355,MATCH($B34,Overview_Format!$A$2:$A$355,0),MATCH(AM$2,Overview_Format!$A$2:$CC$2,0))</f>
        <v>1.2000000000000011</v>
      </c>
      <c r="AN34">
        <f>INDEX(Overview_Format!$A$2:$CC$355,MATCH($B34,Overview_Format!$A$2:$A$355,0),MATCH(AN$2,Overview_Format!$A$2:$CC$2,0))</f>
        <v>1.6999999999999993</v>
      </c>
      <c r="AO34">
        <f>INDEX(Overview_Format!$A$2:$CC$355,MATCH($B34,Overview_Format!$A$2:$A$355,0),MATCH(AO$2,Overview_Format!$A$2:$CC$2,0))</f>
        <v>-2.1000000000000014</v>
      </c>
      <c r="AP34">
        <f>INDEX(Overview_Format!$A$2:$CC$355,MATCH($B34,Overview_Format!$A$2:$A$355,0),MATCH(AP$2,Overview_Format!$A$2:$CC$2,0))</f>
        <v>6.2000000000000027E-2</v>
      </c>
    </row>
    <row r="35" spans="2:42" x14ac:dyDescent="0.25">
      <c r="B35" t="s">
        <v>165</v>
      </c>
      <c r="C35">
        <f>INDEX(Overview_Format!$A$2:$BQ$355,MATCH($B35,Overview_Format!$A$2:$A$355,0),MATCH(C$2,Overview_Format!$A$2:$BQ$2,0))</f>
        <v>30</v>
      </c>
      <c r="D35">
        <f>INDEX(Overview_Format!$A$2:$BQ$355,MATCH($B35,Overview_Format!$A$2:$A$355,0),MATCH(D$2,Overview_Format!$A$2:$BQ$2,0))</f>
        <v>10</v>
      </c>
      <c r="E35">
        <f>INDEX(Overview_Format!$A$2:$BQ$355,MATCH($B35,Overview_Format!$A$2:$A$355,0),MATCH(E$2,Overview_Format!$A$2:$BQ$2,0))</f>
        <v>20</v>
      </c>
      <c r="F35">
        <f>INDEX(Overview_Format!$A$2:$BQ$355,MATCH($B35,Overview_Format!$A$2:$A$355,0),MATCH(F$2,Overview_Format!$A$2:$BQ$2,0))</f>
        <v>0.33300000000000002</v>
      </c>
      <c r="G35">
        <f>INDEX(Overview_Format!$A$2:$BQ$355,MATCH($B35,Overview_Format!$A$2:$A$355,0),MATCH(G$2,Overview_Format!$A$2:$BQ$2,0))</f>
        <v>-15.15</v>
      </c>
      <c r="H35">
        <f>INDEX(Overview_Format!$A$2:$BQ$355,MATCH($B35,Overview_Format!$A$2:$A$355,0),MATCH(H$2,Overview_Format!$A$2:$BQ$2,0))</f>
        <v>-7.62</v>
      </c>
      <c r="I35">
        <f>INDEX(Overview_Format!$A$2:$BQ$355,MATCH($B35,Overview_Format!$A$2:$A$355,0),MATCH(I$2,Overview_Format!$A$2:$BQ$2,0))</f>
        <v>10</v>
      </c>
      <c r="J35">
        <f>INDEX(Overview_Format!$A$2:$BQ$355,MATCH($B35,Overview_Format!$A$2:$A$355,0),MATCH(J$2,Overview_Format!$A$2:$BQ$2,0))</f>
        <v>20</v>
      </c>
      <c r="K35">
        <f>INDEX(Overview_Format!$A$2:$BQ$355,MATCH($B35,Overview_Format!$A$2:$A$355,0),MATCH(K$2,Overview_Format!$A$2:$BQ$2,0))</f>
        <v>10</v>
      </c>
      <c r="L35">
        <f>INDEX(Overview_Format!$A$2:$BQ$355,MATCH($B35,Overview_Format!$A$2:$A$355,0),MATCH(L$2,Overview_Format!$A$2:$BQ$2,0))</f>
        <v>20</v>
      </c>
      <c r="M35">
        <f>INDEX(Overview_Format!$A$2:$BQ$355,MATCH($B35,Overview_Format!$A$2:$A$355,0),MATCH(M$2,Overview_Format!$A$2:$BQ$2,0))</f>
        <v>10</v>
      </c>
      <c r="N35">
        <f>INDEX(Overview_Format!$A$2:$BQ$355,MATCH($B35,Overview_Format!$A$2:$A$355,0),MATCH(N$2,Overview_Format!$A$2:$BQ$2,0))</f>
        <v>20</v>
      </c>
      <c r="O35">
        <f>INDEX(Overview_Format!$A$2:$BQ$355,MATCH($B35,Overview_Format!$A$2:$A$355,0),MATCH(O$2,Overview_Format!$A$2:$BQ$2,0))</f>
        <v>2088</v>
      </c>
      <c r="P35">
        <f>INDEX(Overview_Format!$A$2:$BQ$355,MATCH($B35,Overview_Format!$A$2:$A$355,0),MATCH(P$2,Overview_Format!$A$2:$BQ$2,0))</f>
        <v>2314</v>
      </c>
      <c r="Q35">
        <f>INDEX(Overview_Format!$A$2:$BQ$355,MATCH($B35,Overview_Format!$A$2:$A$355,0),MATCH(Q$2,Overview_Format!$A$2:$BQ$2,0))</f>
        <v>69.2</v>
      </c>
      <c r="R35">
        <f>INDEX(Overview_Format!$A$2:$BQ$355,MATCH($B35,Overview_Format!$A$2:$A$355,0),MATCH(R$2,Overview_Format!$A$2:$BQ$2,0))</f>
        <v>100.6</v>
      </c>
      <c r="S35">
        <f>INDEX(Overview_Format!$A$2:$BQ$355,MATCH($B35,Overview_Format!$A$2:$A$355,0),MATCH(S$2,Overview_Format!$A$2:$BQ$2,0))</f>
        <v>0.36799999999999999</v>
      </c>
      <c r="T35">
        <f>INDEX(Overview_Format!$A$2:$BQ$355,MATCH($B35,Overview_Format!$A$2:$A$355,0),MATCH(T$2,Overview_Format!$A$2:$BQ$2,0))</f>
        <v>0.42099999999999999</v>
      </c>
      <c r="U35">
        <f>INDEX(Overview_Format!$A$2:$BQ$355,MATCH($B35,Overview_Format!$A$2:$A$355,0),MATCH(U$2,Overview_Format!$A$2:$BQ$2,0))</f>
        <v>0.52900000000000003</v>
      </c>
      <c r="V35">
        <f>INDEX(Overview_Format!$A$2:$BQ$355,MATCH($B35,Overview_Format!$A$2:$A$355,0),MATCH(V$2,Overview_Format!$A$2:$BQ$2,0))</f>
        <v>45</v>
      </c>
      <c r="W35">
        <f>INDEX(Overview_Format!$A$2:$BQ$355,MATCH($B35,Overview_Format!$A$2:$A$355,0),MATCH(W$2,Overview_Format!$A$2:$BQ$2,0))</f>
        <v>0.49</v>
      </c>
      <c r="X35">
        <f>INDEX(Overview_Format!$A$2:$BQ$355,MATCH($B35,Overview_Format!$A$2:$A$355,0),MATCH(X$2,Overview_Format!$A$2:$BQ$2,0))</f>
        <v>26.7</v>
      </c>
      <c r="Y35">
        <f>INDEX(Overview_Format!$A$2:$BQ$355,MATCH($B35,Overview_Format!$A$2:$A$355,0),MATCH(Y$2,Overview_Format!$A$2:$BQ$2,0))</f>
        <v>16.3</v>
      </c>
      <c r="Z35">
        <f>INDEX(Overview_Format!$A$2:$BQ$355,MATCH($B35,Overview_Format!$A$2:$A$355,0),MATCH(Z$2,Overview_Format!$A$2:$BQ$2,0))</f>
        <v>47.3</v>
      </c>
      <c r="AA35">
        <f>INDEX(Overview_Format!$A$2:$BQ$355,MATCH($B35,Overview_Format!$A$2:$A$355,0),MATCH(AA$2,Overview_Format!$A$2:$BQ$2,0))</f>
        <v>7.6</v>
      </c>
      <c r="AB35">
        <f>INDEX(Overview_Format!$A$2:$BQ$355,MATCH($B35,Overview_Format!$A$2:$A$355,0),MATCH(AB$2,Overview_Format!$A$2:$BQ$2,0))</f>
        <v>7.5</v>
      </c>
      <c r="AC35">
        <f t="shared" si="0"/>
        <v>2.7607361963190185</v>
      </c>
      <c r="AD35">
        <f>INDEX(Overview_Format!$A$2:$BQ$355,MATCH($B35,Overview_Format!$A$2:$A$355,0),MATCH(AD$2,Overview_Format!$A$2:$BQ$2,0))</f>
        <v>-7.53</v>
      </c>
      <c r="AE35">
        <f>INDEX(Overview_Format!$A$2:$CC$355,MATCH($B35,Overview_Format!$A$2:$A$355,0),MATCH(AE$2,Overview_Format!$A$2:$CC$2,0))</f>
        <v>-10.900000000000006</v>
      </c>
      <c r="AF35">
        <f>INDEX(Overview_Format!$A$2:$CC$355,MATCH($B35,Overview_Format!$A$2:$A$355,0),MATCH(AF$2,Overview_Format!$A$2:$CC$2,0))</f>
        <v>1.4000000000000012E-2</v>
      </c>
      <c r="AG35">
        <f>INDEX(Overview_Format!$A$2:$CC$355,MATCH($B35,Overview_Format!$A$2:$A$355,0),MATCH(AG$2,Overview_Format!$A$2:$CC$2,0))</f>
        <v>3.999999999999998E-2</v>
      </c>
      <c r="AH35">
        <f>INDEX(Overview_Format!$A$2:$CC$355,MATCH($B35,Overview_Format!$A$2:$A$355,0),MATCH(AH$2,Overview_Format!$A$2:$CC$2,0))</f>
        <v>-5.1999999999999935E-2</v>
      </c>
      <c r="AI35">
        <f>INDEX(Overview_Format!$A$2:$CC$355,MATCH($B35,Overview_Format!$A$2:$A$355,0),MATCH(AI$2,Overview_Format!$A$2:$CC$2,0))</f>
        <v>-5.9000000000000052E-2</v>
      </c>
      <c r="AJ35">
        <f>INDEX(Overview_Format!$A$2:$CC$355,MATCH($B35,Overview_Format!$A$2:$A$355,0),MATCH(AJ$2,Overview_Format!$A$2:$CC$2,0))</f>
        <v>-5.4000000000000057</v>
      </c>
      <c r="AK35">
        <f>INDEX(Overview_Format!$A$2:$CC$355,MATCH($B35,Overview_Format!$A$2:$A$355,0),MATCH(AK$2,Overview_Format!$A$2:$CC$2,0))</f>
        <v>0.10000000000000142</v>
      </c>
      <c r="AL35">
        <f>INDEX(Overview_Format!$A$2:$CC$355,MATCH($B35,Overview_Format!$A$2:$A$355,0),MATCH(AL$2,Overview_Format!$A$2:$CC$2,0))</f>
        <v>-9.7999999999999972</v>
      </c>
      <c r="AM35">
        <f>INDEX(Overview_Format!$A$2:$CC$355,MATCH($B35,Overview_Format!$A$2:$A$355,0),MATCH(AM$2,Overview_Format!$A$2:$CC$2,0))</f>
        <v>-0.90000000000000036</v>
      </c>
      <c r="AN35">
        <f>INDEX(Overview_Format!$A$2:$CC$355,MATCH($B35,Overview_Format!$A$2:$A$355,0),MATCH(AN$2,Overview_Format!$A$2:$CC$2,0))</f>
        <v>-4.3000000000000007</v>
      </c>
      <c r="AO35">
        <f>INDEX(Overview_Format!$A$2:$CC$355,MATCH($B35,Overview_Format!$A$2:$A$355,0),MATCH(AO$2,Overview_Format!$A$2:$CC$2,0))</f>
        <v>-3.6000000000000014</v>
      </c>
      <c r="AP35">
        <f>INDEX(Overview_Format!$A$2:$CC$355,MATCH($B35,Overview_Format!$A$2:$A$355,0),MATCH(AP$2,Overview_Format!$A$2:$CC$2,0))</f>
        <v>1.0000000000000009E-3</v>
      </c>
    </row>
    <row r="36" spans="2:42" x14ac:dyDescent="0.25">
      <c r="B36" t="s">
        <v>166</v>
      </c>
      <c r="C36">
        <f>INDEX(Overview_Format!$A$2:$BQ$355,MATCH($B36,Overview_Format!$A$2:$A$355,0),MATCH(C$2,Overview_Format!$A$2:$BQ$2,0))</f>
        <v>33</v>
      </c>
      <c r="D36">
        <f>INDEX(Overview_Format!$A$2:$BQ$355,MATCH($B36,Overview_Format!$A$2:$A$355,0),MATCH(D$2,Overview_Format!$A$2:$BQ$2,0))</f>
        <v>21</v>
      </c>
      <c r="E36">
        <f>INDEX(Overview_Format!$A$2:$BQ$355,MATCH($B36,Overview_Format!$A$2:$A$355,0),MATCH(E$2,Overview_Format!$A$2:$BQ$2,0))</f>
        <v>12</v>
      </c>
      <c r="F36">
        <f>INDEX(Overview_Format!$A$2:$BQ$355,MATCH($B36,Overview_Format!$A$2:$A$355,0),MATCH(F$2,Overview_Format!$A$2:$BQ$2,0))</f>
        <v>0.63600000000000001</v>
      </c>
      <c r="G36">
        <f>INDEX(Overview_Format!$A$2:$BQ$355,MATCH($B36,Overview_Format!$A$2:$A$355,0),MATCH(G$2,Overview_Format!$A$2:$BQ$2,0))</f>
        <v>0.62</v>
      </c>
      <c r="H36">
        <f>INDEX(Overview_Format!$A$2:$BQ$355,MATCH($B36,Overview_Format!$A$2:$A$355,0),MATCH(H$2,Overview_Format!$A$2:$BQ$2,0))</f>
        <v>-2.89</v>
      </c>
      <c r="I36">
        <f>INDEX(Overview_Format!$A$2:$BQ$355,MATCH($B36,Overview_Format!$A$2:$A$355,0),MATCH(I$2,Overview_Format!$A$2:$BQ$2,0))</f>
        <v>21</v>
      </c>
      <c r="J36">
        <f>INDEX(Overview_Format!$A$2:$BQ$355,MATCH($B36,Overview_Format!$A$2:$A$355,0),MATCH(J$2,Overview_Format!$A$2:$BQ$2,0))</f>
        <v>12</v>
      </c>
      <c r="K36">
        <f>INDEX(Overview_Format!$A$2:$BQ$355,MATCH($B36,Overview_Format!$A$2:$A$355,0),MATCH(K$2,Overview_Format!$A$2:$BQ$2,0))</f>
        <v>21</v>
      </c>
      <c r="L36">
        <f>INDEX(Overview_Format!$A$2:$BQ$355,MATCH($B36,Overview_Format!$A$2:$A$355,0),MATCH(L$2,Overview_Format!$A$2:$BQ$2,0))</f>
        <v>12</v>
      </c>
      <c r="M36">
        <f>INDEX(Overview_Format!$A$2:$BQ$355,MATCH($B36,Overview_Format!$A$2:$A$355,0),MATCH(M$2,Overview_Format!$A$2:$BQ$2,0))</f>
        <v>21</v>
      </c>
      <c r="N36">
        <f>INDEX(Overview_Format!$A$2:$BQ$355,MATCH($B36,Overview_Format!$A$2:$A$355,0),MATCH(N$2,Overview_Format!$A$2:$BQ$2,0))</f>
        <v>12</v>
      </c>
      <c r="O36">
        <f>INDEX(Overview_Format!$A$2:$BQ$355,MATCH($B36,Overview_Format!$A$2:$A$355,0),MATCH(O$2,Overview_Format!$A$2:$BQ$2,0))</f>
        <v>2534</v>
      </c>
      <c r="P36">
        <f>INDEX(Overview_Format!$A$2:$BQ$355,MATCH($B36,Overview_Format!$A$2:$A$355,0),MATCH(P$2,Overview_Format!$A$2:$BQ$2,0))</f>
        <v>2418</v>
      </c>
      <c r="Q36">
        <f>INDEX(Overview_Format!$A$2:$BQ$355,MATCH($B36,Overview_Format!$A$2:$A$355,0),MATCH(Q$2,Overview_Format!$A$2:$BQ$2,0))</f>
        <v>71.400000000000006</v>
      </c>
      <c r="R36">
        <f>INDEX(Overview_Format!$A$2:$BQ$355,MATCH($B36,Overview_Format!$A$2:$A$355,0),MATCH(R$2,Overview_Format!$A$2:$BQ$2,0))</f>
        <v>107.2</v>
      </c>
      <c r="S36">
        <f>INDEX(Overview_Format!$A$2:$BQ$355,MATCH($B36,Overview_Format!$A$2:$A$355,0),MATCH(S$2,Overview_Format!$A$2:$BQ$2,0))</f>
        <v>0.33900000000000002</v>
      </c>
      <c r="T36">
        <f>INDEX(Overview_Format!$A$2:$BQ$355,MATCH($B36,Overview_Format!$A$2:$A$355,0),MATCH(T$2,Overview_Format!$A$2:$BQ$2,0))</f>
        <v>0.45900000000000002</v>
      </c>
      <c r="U36">
        <f>INDEX(Overview_Format!$A$2:$BQ$355,MATCH($B36,Overview_Format!$A$2:$A$355,0),MATCH(U$2,Overview_Format!$A$2:$BQ$2,0))</f>
        <v>0.56599999999999995</v>
      </c>
      <c r="V36">
        <f>INDEX(Overview_Format!$A$2:$BQ$355,MATCH($B36,Overview_Format!$A$2:$A$355,0),MATCH(V$2,Overview_Format!$A$2:$BQ$2,0))</f>
        <v>59.9</v>
      </c>
      <c r="W36">
        <f>INDEX(Overview_Format!$A$2:$BQ$355,MATCH($B36,Overview_Format!$A$2:$A$355,0),MATCH(W$2,Overview_Format!$A$2:$BQ$2,0))</f>
        <v>0.53</v>
      </c>
      <c r="X36">
        <f>INDEX(Overview_Format!$A$2:$BQ$355,MATCH($B36,Overview_Format!$A$2:$A$355,0),MATCH(X$2,Overview_Format!$A$2:$BQ$2,0))</f>
        <v>25.5</v>
      </c>
      <c r="Y36">
        <f>INDEX(Overview_Format!$A$2:$BQ$355,MATCH($B36,Overview_Format!$A$2:$A$355,0),MATCH(Y$2,Overview_Format!$A$2:$BQ$2,0))</f>
        <v>15.5</v>
      </c>
      <c r="Z36">
        <f>INDEX(Overview_Format!$A$2:$BQ$355,MATCH($B36,Overview_Format!$A$2:$A$355,0),MATCH(Z$2,Overview_Format!$A$2:$BQ$2,0))</f>
        <v>49.8</v>
      </c>
      <c r="AA36">
        <f>INDEX(Overview_Format!$A$2:$BQ$355,MATCH($B36,Overview_Format!$A$2:$A$355,0),MATCH(AA$2,Overview_Format!$A$2:$BQ$2,0))</f>
        <v>7.3</v>
      </c>
      <c r="AB36">
        <f>INDEX(Overview_Format!$A$2:$BQ$355,MATCH($B36,Overview_Format!$A$2:$A$355,0),MATCH(AB$2,Overview_Format!$A$2:$BQ$2,0))</f>
        <v>8.9</v>
      </c>
      <c r="AC36">
        <f t="shared" si="0"/>
        <v>3.8645161290322578</v>
      </c>
      <c r="AD36">
        <f>INDEX(Overview_Format!$A$2:$BQ$355,MATCH($B36,Overview_Format!$A$2:$A$355,0),MATCH(AD$2,Overview_Format!$A$2:$BQ$2,0))</f>
        <v>3.52</v>
      </c>
      <c r="AE36">
        <f>INDEX(Overview_Format!$A$2:$CC$355,MATCH($B36,Overview_Format!$A$2:$A$355,0),MATCH(AE$2,Overview_Format!$A$2:$CC$2,0))</f>
        <v>4.9000000000000057</v>
      </c>
      <c r="AF36">
        <f>INDEX(Overview_Format!$A$2:$CC$355,MATCH($B36,Overview_Format!$A$2:$A$355,0),MATCH(AF$2,Overview_Format!$A$2:$CC$2,0))</f>
        <v>1.5000000000000013E-2</v>
      </c>
      <c r="AG36">
        <f>INDEX(Overview_Format!$A$2:$CC$355,MATCH($B36,Overview_Format!$A$2:$A$355,0),MATCH(AG$2,Overview_Format!$A$2:$CC$2,0))</f>
        <v>0.11300000000000004</v>
      </c>
      <c r="AH36">
        <f>INDEX(Overview_Format!$A$2:$CC$355,MATCH($B36,Overview_Format!$A$2:$A$355,0),MATCH(AH$2,Overview_Format!$A$2:$CC$2,0))</f>
        <v>4.0999999999999925E-2</v>
      </c>
      <c r="AI36">
        <f>INDEX(Overview_Format!$A$2:$CC$355,MATCH($B36,Overview_Format!$A$2:$A$355,0),MATCH(AI$2,Overview_Format!$A$2:$CC$2,0))</f>
        <v>3.8000000000000034E-2</v>
      </c>
      <c r="AJ36">
        <f>INDEX(Overview_Format!$A$2:$CC$355,MATCH($B36,Overview_Format!$A$2:$A$355,0),MATCH(AJ$2,Overview_Format!$A$2:$CC$2,0))</f>
        <v>-0.40000000000000568</v>
      </c>
      <c r="AK36">
        <f>INDEX(Overview_Format!$A$2:$CC$355,MATCH($B36,Overview_Format!$A$2:$A$355,0),MATCH(AK$2,Overview_Format!$A$2:$CC$2,0))</f>
        <v>0.90000000000000036</v>
      </c>
      <c r="AL36">
        <f>INDEX(Overview_Format!$A$2:$CC$355,MATCH($B36,Overview_Format!$A$2:$A$355,0),MATCH(AL$2,Overview_Format!$A$2:$CC$2,0))</f>
        <v>10.100000000000001</v>
      </c>
      <c r="AM36">
        <f>INDEX(Overview_Format!$A$2:$CC$355,MATCH($B36,Overview_Format!$A$2:$A$355,0),MATCH(AM$2,Overview_Format!$A$2:$CC$2,0))</f>
        <v>-2.2000000000000002</v>
      </c>
      <c r="AN36">
        <f>INDEX(Overview_Format!$A$2:$CC$355,MATCH($B36,Overview_Format!$A$2:$A$355,0),MATCH(AN$2,Overview_Format!$A$2:$CC$2,0))</f>
        <v>-0.29999999999999893</v>
      </c>
      <c r="AO36">
        <f>INDEX(Overview_Format!$A$2:$CC$355,MATCH($B36,Overview_Format!$A$2:$A$355,0),MATCH(AO$2,Overview_Format!$A$2:$CC$2,0))</f>
        <v>-1.8999999999999986</v>
      </c>
      <c r="AP36">
        <f>INDEX(Overview_Format!$A$2:$CC$355,MATCH($B36,Overview_Format!$A$2:$A$355,0),MATCH(AP$2,Overview_Format!$A$2:$CC$2,0))</f>
        <v>2.5999999999999995E-2</v>
      </c>
    </row>
    <row r="37" spans="2:42" x14ac:dyDescent="0.25">
      <c r="B37" t="s">
        <v>167</v>
      </c>
      <c r="C37">
        <f>INDEX(Overview_Format!$A$2:$BQ$355,MATCH($B37,Overview_Format!$A$2:$A$355,0),MATCH(C$2,Overview_Format!$A$2:$BQ$2,0))</f>
        <v>36</v>
      </c>
      <c r="D37">
        <f>INDEX(Overview_Format!$A$2:$BQ$355,MATCH($B37,Overview_Format!$A$2:$A$355,0),MATCH(D$2,Overview_Format!$A$2:$BQ$2,0))</f>
        <v>32</v>
      </c>
      <c r="E37">
        <f>INDEX(Overview_Format!$A$2:$BQ$355,MATCH($B37,Overview_Format!$A$2:$A$355,0),MATCH(E$2,Overview_Format!$A$2:$BQ$2,0))</f>
        <v>4</v>
      </c>
      <c r="F37">
        <f>INDEX(Overview_Format!$A$2:$BQ$355,MATCH($B37,Overview_Format!$A$2:$A$355,0),MATCH(F$2,Overview_Format!$A$2:$BQ$2,0))</f>
        <v>0.88900000000000001</v>
      </c>
      <c r="G37">
        <f>INDEX(Overview_Format!$A$2:$BQ$355,MATCH($B37,Overview_Format!$A$2:$A$355,0),MATCH(G$2,Overview_Format!$A$2:$BQ$2,0))</f>
        <v>15.6</v>
      </c>
      <c r="H37">
        <f>INDEX(Overview_Format!$A$2:$BQ$355,MATCH($B37,Overview_Format!$A$2:$A$355,0),MATCH(H$2,Overview_Format!$A$2:$BQ$2,0))</f>
        <v>2.66</v>
      </c>
      <c r="I37">
        <f>INDEX(Overview_Format!$A$2:$BQ$355,MATCH($B37,Overview_Format!$A$2:$A$355,0),MATCH(I$2,Overview_Format!$A$2:$BQ$2,0))</f>
        <v>32</v>
      </c>
      <c r="J37">
        <f>INDEX(Overview_Format!$A$2:$BQ$355,MATCH($B37,Overview_Format!$A$2:$A$355,0),MATCH(J$2,Overview_Format!$A$2:$BQ$2,0))</f>
        <v>4</v>
      </c>
      <c r="K37">
        <f>INDEX(Overview_Format!$A$2:$BQ$355,MATCH($B37,Overview_Format!$A$2:$A$355,0),MATCH(K$2,Overview_Format!$A$2:$BQ$2,0))</f>
        <v>32</v>
      </c>
      <c r="L37">
        <f>INDEX(Overview_Format!$A$2:$BQ$355,MATCH($B37,Overview_Format!$A$2:$A$355,0),MATCH(L$2,Overview_Format!$A$2:$BQ$2,0))</f>
        <v>4</v>
      </c>
      <c r="M37">
        <f>INDEX(Overview_Format!$A$2:$BQ$355,MATCH($B37,Overview_Format!$A$2:$A$355,0),MATCH(M$2,Overview_Format!$A$2:$BQ$2,0))</f>
        <v>32</v>
      </c>
      <c r="N37">
        <f>INDEX(Overview_Format!$A$2:$BQ$355,MATCH($B37,Overview_Format!$A$2:$A$355,0),MATCH(N$2,Overview_Format!$A$2:$BQ$2,0))</f>
        <v>4</v>
      </c>
      <c r="O37">
        <f>INDEX(Overview_Format!$A$2:$BQ$355,MATCH($B37,Overview_Format!$A$2:$A$355,0),MATCH(O$2,Overview_Format!$A$2:$BQ$2,0))</f>
        <v>3037</v>
      </c>
      <c r="P37">
        <f>INDEX(Overview_Format!$A$2:$BQ$355,MATCH($B37,Overview_Format!$A$2:$A$355,0),MATCH(P$2,Overview_Format!$A$2:$BQ$2,0))</f>
        <v>2550</v>
      </c>
      <c r="Q37">
        <f>INDEX(Overview_Format!$A$2:$BQ$355,MATCH($B37,Overview_Format!$A$2:$A$355,0),MATCH(Q$2,Overview_Format!$A$2:$BQ$2,0))</f>
        <v>74.5</v>
      </c>
      <c r="R37">
        <f>INDEX(Overview_Format!$A$2:$BQ$355,MATCH($B37,Overview_Format!$A$2:$A$355,0),MATCH(R$2,Overview_Format!$A$2:$BQ$2,0))</f>
        <v>112.8</v>
      </c>
      <c r="S37">
        <f>INDEX(Overview_Format!$A$2:$BQ$355,MATCH($B37,Overview_Format!$A$2:$A$355,0),MATCH(S$2,Overview_Format!$A$2:$BQ$2,0))</f>
        <v>0.32700000000000001</v>
      </c>
      <c r="T37">
        <f>INDEX(Overview_Format!$A$2:$BQ$355,MATCH($B37,Overview_Format!$A$2:$A$355,0),MATCH(T$2,Overview_Format!$A$2:$BQ$2,0))</f>
        <v>0.436</v>
      </c>
      <c r="U37">
        <f>INDEX(Overview_Format!$A$2:$BQ$355,MATCH($B37,Overview_Format!$A$2:$A$355,0),MATCH(U$2,Overview_Format!$A$2:$BQ$2,0))</f>
        <v>0.56100000000000005</v>
      </c>
      <c r="V37">
        <f>INDEX(Overview_Format!$A$2:$BQ$355,MATCH($B37,Overview_Format!$A$2:$A$355,0),MATCH(V$2,Overview_Format!$A$2:$BQ$2,0))</f>
        <v>55.3</v>
      </c>
      <c r="W37">
        <f>INDEX(Overview_Format!$A$2:$BQ$355,MATCH($B37,Overview_Format!$A$2:$A$355,0),MATCH(W$2,Overview_Format!$A$2:$BQ$2,0))</f>
        <v>0.53500000000000003</v>
      </c>
      <c r="X37">
        <f>INDEX(Overview_Format!$A$2:$BQ$355,MATCH($B37,Overview_Format!$A$2:$A$355,0),MATCH(X$2,Overview_Format!$A$2:$BQ$2,0))</f>
        <v>31.8</v>
      </c>
      <c r="Y37">
        <f>INDEX(Overview_Format!$A$2:$BQ$355,MATCH($B37,Overview_Format!$A$2:$A$355,0),MATCH(Y$2,Overview_Format!$A$2:$BQ$2,0))</f>
        <v>13.8</v>
      </c>
      <c r="Z37">
        <f>INDEX(Overview_Format!$A$2:$BQ$355,MATCH($B37,Overview_Format!$A$2:$A$355,0),MATCH(Z$2,Overview_Format!$A$2:$BQ$2,0))</f>
        <v>52.4</v>
      </c>
      <c r="AA37">
        <f>INDEX(Overview_Format!$A$2:$BQ$355,MATCH($B37,Overview_Format!$A$2:$A$355,0),MATCH(AA$2,Overview_Format!$A$2:$BQ$2,0))</f>
        <v>9.8000000000000007</v>
      </c>
      <c r="AB37">
        <f>INDEX(Overview_Format!$A$2:$BQ$355,MATCH($B37,Overview_Format!$A$2:$A$355,0),MATCH(AB$2,Overview_Format!$A$2:$BQ$2,0))</f>
        <v>10.1</v>
      </c>
      <c r="AC37">
        <f t="shared" si="0"/>
        <v>4.0072463768115938</v>
      </c>
      <c r="AD37">
        <f>INDEX(Overview_Format!$A$2:$BQ$355,MATCH($B37,Overview_Format!$A$2:$A$355,0),MATCH(AD$2,Overview_Format!$A$2:$BQ$2,0))</f>
        <v>13.53</v>
      </c>
      <c r="AE37">
        <f>INDEX(Overview_Format!$A$2:$CC$355,MATCH($B37,Overview_Format!$A$2:$A$355,0),MATCH(AE$2,Overview_Format!$A$2:$CC$2,0))</f>
        <v>18.099999999999994</v>
      </c>
      <c r="AF37">
        <f>INDEX(Overview_Format!$A$2:$CC$355,MATCH($B37,Overview_Format!$A$2:$A$355,0),MATCH(AF$2,Overview_Format!$A$2:$CC$2,0))</f>
        <v>1.2000000000000011E-2</v>
      </c>
      <c r="AG37">
        <f>INDEX(Overview_Format!$A$2:$CC$355,MATCH($B37,Overview_Format!$A$2:$A$355,0),MATCH(AG$2,Overview_Format!$A$2:$CC$2,0))</f>
        <v>7.3000000000000009E-2</v>
      </c>
      <c r="AH37">
        <f>INDEX(Overview_Format!$A$2:$CC$355,MATCH($B37,Overview_Format!$A$2:$A$355,0),MATCH(AH$2,Overview_Format!$A$2:$CC$2,0))</f>
        <v>5.2000000000000046E-2</v>
      </c>
      <c r="AI37">
        <f>INDEX(Overview_Format!$A$2:$CC$355,MATCH($B37,Overview_Format!$A$2:$A$355,0),MATCH(AI$2,Overview_Format!$A$2:$CC$2,0))</f>
        <v>6.1000000000000054E-2</v>
      </c>
      <c r="AJ37">
        <f>INDEX(Overview_Format!$A$2:$CC$355,MATCH($B37,Overview_Format!$A$2:$A$355,0),MATCH(AJ$2,Overview_Format!$A$2:$CC$2,0))</f>
        <v>4.7999999999999972</v>
      </c>
      <c r="AK37">
        <f>INDEX(Overview_Format!$A$2:$CC$355,MATCH($B37,Overview_Format!$A$2:$A$355,0),MATCH(AK$2,Overview_Format!$A$2:$CC$2,0))</f>
        <v>-4.3000000000000007</v>
      </c>
      <c r="AL37">
        <f>INDEX(Overview_Format!$A$2:$CC$355,MATCH($B37,Overview_Format!$A$2:$A$355,0),MATCH(AL$2,Overview_Format!$A$2:$CC$2,0))</f>
        <v>14.699999999999996</v>
      </c>
      <c r="AM37">
        <f>INDEX(Overview_Format!$A$2:$CC$355,MATCH($B37,Overview_Format!$A$2:$A$355,0),MATCH(AM$2,Overview_Format!$A$2:$CC$2,0))</f>
        <v>2.7000000000000011</v>
      </c>
      <c r="AN37">
        <f>INDEX(Overview_Format!$A$2:$CC$355,MATCH($B37,Overview_Format!$A$2:$A$355,0),MATCH(AN$2,Overview_Format!$A$2:$CC$2,0))</f>
        <v>1.5999999999999996</v>
      </c>
      <c r="AO37">
        <f>INDEX(Overview_Format!$A$2:$CC$355,MATCH($B37,Overview_Format!$A$2:$A$355,0),MATCH(AO$2,Overview_Format!$A$2:$CC$2,0))</f>
        <v>5.5</v>
      </c>
      <c r="AP37">
        <f>INDEX(Overview_Format!$A$2:$CC$355,MATCH($B37,Overview_Format!$A$2:$A$355,0),MATCH(AP$2,Overview_Format!$A$2:$CC$2,0))</f>
        <v>4.0000000000000036E-3</v>
      </c>
    </row>
    <row r="38" spans="2:42" x14ac:dyDescent="0.25">
      <c r="B38" t="s">
        <v>168</v>
      </c>
      <c r="C38">
        <f>INDEX(Overview_Format!$A$2:$BQ$355,MATCH($B38,Overview_Format!$A$2:$A$355,0),MATCH(C$2,Overview_Format!$A$2:$BQ$2,0))</f>
        <v>33</v>
      </c>
      <c r="D38">
        <f>INDEX(Overview_Format!$A$2:$BQ$355,MATCH($B38,Overview_Format!$A$2:$A$355,0),MATCH(D$2,Overview_Format!$A$2:$BQ$2,0))</f>
        <v>16</v>
      </c>
      <c r="E38">
        <f>INDEX(Overview_Format!$A$2:$BQ$355,MATCH($B38,Overview_Format!$A$2:$A$355,0),MATCH(E$2,Overview_Format!$A$2:$BQ$2,0))</f>
        <v>17</v>
      </c>
      <c r="F38">
        <f>INDEX(Overview_Format!$A$2:$BQ$355,MATCH($B38,Overview_Format!$A$2:$A$355,0),MATCH(F$2,Overview_Format!$A$2:$BQ$2,0))</f>
        <v>0.48499999999999999</v>
      </c>
      <c r="G38">
        <f>INDEX(Overview_Format!$A$2:$BQ$355,MATCH($B38,Overview_Format!$A$2:$A$355,0),MATCH(G$2,Overview_Format!$A$2:$BQ$2,0))</f>
        <v>9.2899999999999991</v>
      </c>
      <c r="H38">
        <f>INDEX(Overview_Format!$A$2:$BQ$355,MATCH($B38,Overview_Format!$A$2:$A$355,0),MATCH(H$2,Overview_Format!$A$2:$BQ$2,0))</f>
        <v>8.17</v>
      </c>
      <c r="I38">
        <f>INDEX(Overview_Format!$A$2:$BQ$355,MATCH($B38,Overview_Format!$A$2:$A$355,0),MATCH(I$2,Overview_Format!$A$2:$BQ$2,0))</f>
        <v>16</v>
      </c>
      <c r="J38">
        <f>INDEX(Overview_Format!$A$2:$BQ$355,MATCH($B38,Overview_Format!$A$2:$A$355,0),MATCH(J$2,Overview_Format!$A$2:$BQ$2,0))</f>
        <v>17</v>
      </c>
      <c r="K38">
        <f>INDEX(Overview_Format!$A$2:$BQ$355,MATCH($B38,Overview_Format!$A$2:$A$355,0),MATCH(K$2,Overview_Format!$A$2:$BQ$2,0))</f>
        <v>16</v>
      </c>
      <c r="L38">
        <f>INDEX(Overview_Format!$A$2:$BQ$355,MATCH($B38,Overview_Format!$A$2:$A$355,0),MATCH(L$2,Overview_Format!$A$2:$BQ$2,0))</f>
        <v>17</v>
      </c>
      <c r="M38">
        <f>INDEX(Overview_Format!$A$2:$BQ$355,MATCH($B38,Overview_Format!$A$2:$A$355,0),MATCH(M$2,Overview_Format!$A$2:$BQ$2,0))</f>
        <v>16</v>
      </c>
      <c r="N38">
        <f>INDEX(Overview_Format!$A$2:$BQ$355,MATCH($B38,Overview_Format!$A$2:$A$355,0),MATCH(N$2,Overview_Format!$A$2:$BQ$2,0))</f>
        <v>17</v>
      </c>
      <c r="O38">
        <f>INDEX(Overview_Format!$A$2:$BQ$355,MATCH($B38,Overview_Format!$A$2:$A$355,0),MATCH(O$2,Overview_Format!$A$2:$BQ$2,0))</f>
        <v>2374</v>
      </c>
      <c r="P38">
        <f>INDEX(Overview_Format!$A$2:$BQ$355,MATCH($B38,Overview_Format!$A$2:$A$355,0),MATCH(P$2,Overview_Format!$A$2:$BQ$2,0))</f>
        <v>2337</v>
      </c>
      <c r="Q38">
        <f>INDEX(Overview_Format!$A$2:$BQ$355,MATCH($B38,Overview_Format!$A$2:$A$355,0),MATCH(Q$2,Overview_Format!$A$2:$BQ$2,0))</f>
        <v>67.099999999999994</v>
      </c>
      <c r="R38">
        <f>INDEX(Overview_Format!$A$2:$BQ$355,MATCH($B38,Overview_Format!$A$2:$A$355,0),MATCH(R$2,Overview_Format!$A$2:$BQ$2,0))</f>
        <v>106.5</v>
      </c>
      <c r="S38">
        <f>INDEX(Overview_Format!$A$2:$BQ$355,MATCH($B38,Overview_Format!$A$2:$A$355,0),MATCH(S$2,Overview_Format!$A$2:$BQ$2,0))</f>
        <v>0.252</v>
      </c>
      <c r="T38">
        <f>INDEX(Overview_Format!$A$2:$BQ$355,MATCH($B38,Overview_Format!$A$2:$A$355,0),MATCH(T$2,Overview_Format!$A$2:$BQ$2,0))</f>
        <v>0.42799999999999999</v>
      </c>
      <c r="U38">
        <f>INDEX(Overview_Format!$A$2:$BQ$355,MATCH($B38,Overview_Format!$A$2:$A$355,0),MATCH(U$2,Overview_Format!$A$2:$BQ$2,0))</f>
        <v>0.54800000000000004</v>
      </c>
      <c r="V38">
        <f>INDEX(Overview_Format!$A$2:$BQ$355,MATCH($B38,Overview_Format!$A$2:$A$355,0),MATCH(V$2,Overview_Format!$A$2:$BQ$2,0))</f>
        <v>50.4</v>
      </c>
      <c r="W38">
        <f>INDEX(Overview_Format!$A$2:$BQ$355,MATCH($B38,Overview_Format!$A$2:$A$355,0),MATCH(W$2,Overview_Format!$A$2:$BQ$2,0))</f>
        <v>0.52100000000000002</v>
      </c>
      <c r="X38">
        <f>INDEX(Overview_Format!$A$2:$BQ$355,MATCH($B38,Overview_Format!$A$2:$A$355,0),MATCH(X$2,Overview_Format!$A$2:$BQ$2,0))</f>
        <v>25.5</v>
      </c>
      <c r="Y38">
        <f>INDEX(Overview_Format!$A$2:$BQ$355,MATCH($B38,Overview_Format!$A$2:$A$355,0),MATCH(Y$2,Overview_Format!$A$2:$BQ$2,0))</f>
        <v>14.2</v>
      </c>
      <c r="Z38">
        <f>INDEX(Overview_Format!$A$2:$BQ$355,MATCH($B38,Overview_Format!$A$2:$A$355,0),MATCH(Z$2,Overview_Format!$A$2:$BQ$2,0))</f>
        <v>48.3</v>
      </c>
      <c r="AA38">
        <f>INDEX(Overview_Format!$A$2:$BQ$355,MATCH($B38,Overview_Format!$A$2:$A$355,0),MATCH(AA$2,Overview_Format!$A$2:$BQ$2,0))</f>
        <v>8.6999999999999993</v>
      </c>
      <c r="AB38">
        <f>INDEX(Overview_Format!$A$2:$BQ$355,MATCH($B38,Overview_Format!$A$2:$A$355,0),MATCH(AB$2,Overview_Format!$A$2:$BQ$2,0))</f>
        <v>5.7</v>
      </c>
      <c r="AC38">
        <f t="shared" si="0"/>
        <v>3.5492957746478875</v>
      </c>
      <c r="AD38">
        <f>INDEX(Overview_Format!$A$2:$BQ$355,MATCH($B38,Overview_Format!$A$2:$A$355,0),MATCH(AD$2,Overview_Format!$A$2:$BQ$2,0))</f>
        <v>1.1200000000000001</v>
      </c>
      <c r="AE38">
        <f>INDEX(Overview_Format!$A$2:$CC$355,MATCH($B38,Overview_Format!$A$2:$A$355,0),MATCH(AE$2,Overview_Format!$A$2:$CC$2,0))</f>
        <v>1.7000000000000028</v>
      </c>
      <c r="AF38">
        <f>INDEX(Overview_Format!$A$2:$CC$355,MATCH($B38,Overview_Format!$A$2:$A$355,0),MATCH(AF$2,Overview_Format!$A$2:$CC$2,0))</f>
        <v>-0.11099999999999999</v>
      </c>
      <c r="AG38">
        <f>INDEX(Overview_Format!$A$2:$CC$355,MATCH($B38,Overview_Format!$A$2:$A$355,0),MATCH(AG$2,Overview_Format!$A$2:$CC$2,0))</f>
        <v>3.3999999999999975E-2</v>
      </c>
      <c r="AH38">
        <f>INDEX(Overview_Format!$A$2:$CC$355,MATCH($B38,Overview_Format!$A$2:$A$355,0),MATCH(AH$2,Overview_Format!$A$2:$CC$2,0))</f>
        <v>-1.100000000000001E-2</v>
      </c>
      <c r="AI38">
        <f>INDEX(Overview_Format!$A$2:$CC$355,MATCH($B38,Overview_Format!$A$2:$A$355,0),MATCH(AI$2,Overview_Format!$A$2:$CC$2,0))</f>
        <v>-6.0000000000000053E-3</v>
      </c>
      <c r="AJ38">
        <f>INDEX(Overview_Format!$A$2:$CC$355,MATCH($B38,Overview_Format!$A$2:$A$355,0),MATCH(AJ$2,Overview_Format!$A$2:$CC$2,0))</f>
        <v>-3.4000000000000057</v>
      </c>
      <c r="AK38">
        <f>INDEX(Overview_Format!$A$2:$CC$355,MATCH($B38,Overview_Format!$A$2:$A$355,0),MATCH(AK$2,Overview_Format!$A$2:$CC$2,0))</f>
        <v>-2.6000000000000014</v>
      </c>
      <c r="AL38">
        <f>INDEX(Overview_Format!$A$2:$CC$355,MATCH($B38,Overview_Format!$A$2:$A$355,0),MATCH(AL$2,Overview_Format!$A$2:$CC$2,0))</f>
        <v>0.69999999999999574</v>
      </c>
      <c r="AM38">
        <f>INDEX(Overview_Format!$A$2:$CC$355,MATCH($B38,Overview_Format!$A$2:$A$355,0),MATCH(AM$2,Overview_Format!$A$2:$CC$2,0))</f>
        <v>0.89999999999999947</v>
      </c>
      <c r="AN38">
        <f>INDEX(Overview_Format!$A$2:$CC$355,MATCH($B38,Overview_Format!$A$2:$A$355,0),MATCH(AN$2,Overview_Format!$A$2:$CC$2,0))</f>
        <v>-4.9999999999999991</v>
      </c>
      <c r="AO38">
        <f>INDEX(Overview_Format!$A$2:$CC$355,MATCH($B38,Overview_Format!$A$2:$A$355,0),MATCH(AO$2,Overview_Format!$A$2:$CC$2,0))</f>
        <v>-1.8999999999999986</v>
      </c>
      <c r="AP38">
        <f>INDEX(Overview_Format!$A$2:$CC$355,MATCH($B38,Overview_Format!$A$2:$A$355,0),MATCH(AP$2,Overview_Format!$A$2:$CC$2,0))</f>
        <v>-7.0000000000000007E-2</v>
      </c>
    </row>
    <row r="39" spans="2:42" x14ac:dyDescent="0.25">
      <c r="B39" t="s">
        <v>169</v>
      </c>
      <c r="C39">
        <f>INDEX(Overview_Format!$A$2:$BQ$355,MATCH($B39,Overview_Format!$A$2:$A$355,0),MATCH(C$2,Overview_Format!$A$2:$BQ$2,0))</f>
        <v>29</v>
      </c>
      <c r="D39">
        <f>INDEX(Overview_Format!$A$2:$BQ$355,MATCH($B39,Overview_Format!$A$2:$A$355,0),MATCH(D$2,Overview_Format!$A$2:$BQ$2,0))</f>
        <v>6</v>
      </c>
      <c r="E39">
        <f>INDEX(Overview_Format!$A$2:$BQ$355,MATCH($B39,Overview_Format!$A$2:$A$355,0),MATCH(E$2,Overview_Format!$A$2:$BQ$2,0))</f>
        <v>23</v>
      </c>
      <c r="F39">
        <f>INDEX(Overview_Format!$A$2:$BQ$355,MATCH($B39,Overview_Format!$A$2:$A$355,0),MATCH(F$2,Overview_Format!$A$2:$BQ$2,0))</f>
        <v>0.20699999999999999</v>
      </c>
      <c r="G39">
        <f>INDEX(Overview_Format!$A$2:$BQ$355,MATCH($B39,Overview_Format!$A$2:$A$355,0),MATCH(G$2,Overview_Format!$A$2:$BQ$2,0))</f>
        <v>-13.93</v>
      </c>
      <c r="H39">
        <f>INDEX(Overview_Format!$A$2:$BQ$355,MATCH($B39,Overview_Format!$A$2:$A$355,0),MATCH(H$2,Overview_Format!$A$2:$BQ$2,0))</f>
        <v>-3.52</v>
      </c>
      <c r="I39">
        <f>INDEX(Overview_Format!$A$2:$BQ$355,MATCH($B39,Overview_Format!$A$2:$A$355,0),MATCH(I$2,Overview_Format!$A$2:$BQ$2,0))</f>
        <v>6</v>
      </c>
      <c r="J39">
        <f>INDEX(Overview_Format!$A$2:$BQ$355,MATCH($B39,Overview_Format!$A$2:$A$355,0),MATCH(J$2,Overview_Format!$A$2:$BQ$2,0))</f>
        <v>23</v>
      </c>
      <c r="K39">
        <f>INDEX(Overview_Format!$A$2:$BQ$355,MATCH($B39,Overview_Format!$A$2:$A$355,0),MATCH(K$2,Overview_Format!$A$2:$BQ$2,0))</f>
        <v>6</v>
      </c>
      <c r="L39">
        <f>INDEX(Overview_Format!$A$2:$BQ$355,MATCH($B39,Overview_Format!$A$2:$A$355,0),MATCH(L$2,Overview_Format!$A$2:$BQ$2,0))</f>
        <v>23</v>
      </c>
      <c r="M39">
        <f>INDEX(Overview_Format!$A$2:$BQ$355,MATCH($B39,Overview_Format!$A$2:$A$355,0),MATCH(M$2,Overview_Format!$A$2:$BQ$2,0))</f>
        <v>6</v>
      </c>
      <c r="N39">
        <f>INDEX(Overview_Format!$A$2:$BQ$355,MATCH($B39,Overview_Format!$A$2:$A$355,0),MATCH(N$2,Overview_Format!$A$2:$BQ$2,0))</f>
        <v>23</v>
      </c>
      <c r="O39">
        <f>INDEX(Overview_Format!$A$2:$BQ$355,MATCH($B39,Overview_Format!$A$2:$A$355,0),MATCH(O$2,Overview_Format!$A$2:$BQ$2,0))</f>
        <v>1930</v>
      </c>
      <c r="P39">
        <f>INDEX(Overview_Format!$A$2:$BQ$355,MATCH($B39,Overview_Format!$A$2:$A$355,0),MATCH(P$2,Overview_Format!$A$2:$BQ$2,0))</f>
        <v>2183</v>
      </c>
      <c r="Q39">
        <f>INDEX(Overview_Format!$A$2:$BQ$355,MATCH($B39,Overview_Format!$A$2:$A$355,0),MATCH(Q$2,Overview_Format!$A$2:$BQ$2,0))</f>
        <v>66.8</v>
      </c>
      <c r="R39">
        <f>INDEX(Overview_Format!$A$2:$BQ$355,MATCH($B39,Overview_Format!$A$2:$A$355,0),MATCH(R$2,Overview_Format!$A$2:$BQ$2,0))</f>
        <v>97.5</v>
      </c>
      <c r="S39">
        <f>INDEX(Overview_Format!$A$2:$BQ$355,MATCH($B39,Overview_Format!$A$2:$A$355,0),MATCH(S$2,Overview_Format!$A$2:$BQ$2,0))</f>
        <v>0.26400000000000001</v>
      </c>
      <c r="T39">
        <f>INDEX(Overview_Format!$A$2:$BQ$355,MATCH($B39,Overview_Format!$A$2:$A$355,0),MATCH(T$2,Overview_Format!$A$2:$BQ$2,0))</f>
        <v>0.40100000000000002</v>
      </c>
      <c r="U39">
        <f>INDEX(Overview_Format!$A$2:$BQ$355,MATCH($B39,Overview_Format!$A$2:$A$355,0),MATCH(U$2,Overview_Format!$A$2:$BQ$2,0))</f>
        <v>0.5</v>
      </c>
      <c r="V39">
        <f>INDEX(Overview_Format!$A$2:$BQ$355,MATCH($B39,Overview_Format!$A$2:$A$355,0),MATCH(V$2,Overview_Format!$A$2:$BQ$2,0))</f>
        <v>42.6</v>
      </c>
      <c r="W39">
        <f>INDEX(Overview_Format!$A$2:$BQ$355,MATCH($B39,Overview_Format!$A$2:$A$355,0),MATCH(W$2,Overview_Format!$A$2:$BQ$2,0))</f>
        <v>0.47699999999999998</v>
      </c>
      <c r="X39">
        <f>INDEX(Overview_Format!$A$2:$BQ$355,MATCH($B39,Overview_Format!$A$2:$A$355,0),MATCH(X$2,Overview_Format!$A$2:$BQ$2,0))</f>
        <v>26.1</v>
      </c>
      <c r="Y39">
        <f>INDEX(Overview_Format!$A$2:$BQ$355,MATCH($B39,Overview_Format!$A$2:$A$355,0),MATCH(Y$2,Overview_Format!$A$2:$BQ$2,0))</f>
        <v>14.8</v>
      </c>
      <c r="Z39">
        <f>INDEX(Overview_Format!$A$2:$BQ$355,MATCH($B39,Overview_Format!$A$2:$A$355,0),MATCH(Z$2,Overview_Format!$A$2:$BQ$2,0))</f>
        <v>46.8</v>
      </c>
      <c r="AA39">
        <f>INDEX(Overview_Format!$A$2:$BQ$355,MATCH($B39,Overview_Format!$A$2:$A$355,0),MATCH(AA$2,Overview_Format!$A$2:$BQ$2,0))</f>
        <v>7.4</v>
      </c>
      <c r="AB39">
        <f>INDEX(Overview_Format!$A$2:$BQ$355,MATCH($B39,Overview_Format!$A$2:$A$355,0),MATCH(AB$2,Overview_Format!$A$2:$BQ$2,0))</f>
        <v>8.9</v>
      </c>
      <c r="AC39">
        <f t="shared" si="0"/>
        <v>2.8783783783783785</v>
      </c>
      <c r="AD39">
        <f>INDEX(Overview_Format!$A$2:$BQ$355,MATCH($B39,Overview_Format!$A$2:$A$355,0),MATCH(AD$2,Overview_Format!$A$2:$BQ$2,0))</f>
        <v>-8.7200000000000006</v>
      </c>
      <c r="AE39">
        <f>INDEX(Overview_Format!$A$2:$CC$355,MATCH($B39,Overview_Format!$A$2:$A$355,0),MATCH(AE$2,Overview_Format!$A$2:$CC$2,0))</f>
        <v>-12.799999999999997</v>
      </c>
      <c r="AF39">
        <f>INDEX(Overview_Format!$A$2:$CC$355,MATCH($B39,Overview_Format!$A$2:$A$355,0),MATCH(AF$2,Overview_Format!$A$2:$CC$2,0))</f>
        <v>-0.10999999999999999</v>
      </c>
      <c r="AG39">
        <f>INDEX(Overview_Format!$A$2:$CC$355,MATCH($B39,Overview_Format!$A$2:$A$355,0),MATCH(AG$2,Overview_Format!$A$2:$CC$2,0))</f>
        <v>6.9000000000000006E-2</v>
      </c>
      <c r="AH39">
        <f>INDEX(Overview_Format!$A$2:$CC$355,MATCH($B39,Overview_Format!$A$2:$A$355,0),MATCH(AH$2,Overview_Format!$A$2:$CC$2,0))</f>
        <v>-5.5000000000000049E-2</v>
      </c>
      <c r="AI39">
        <f>INDEX(Overview_Format!$A$2:$CC$355,MATCH($B39,Overview_Format!$A$2:$A$355,0),MATCH(AI$2,Overview_Format!$A$2:$CC$2,0))</f>
        <v>-4.500000000000004E-2</v>
      </c>
      <c r="AJ39">
        <f>INDEX(Overview_Format!$A$2:$CC$355,MATCH($B39,Overview_Format!$A$2:$A$355,0),MATCH(AJ$2,Overview_Format!$A$2:$CC$2,0))</f>
        <v>-6.4000000000000057</v>
      </c>
      <c r="AK39">
        <f>INDEX(Overview_Format!$A$2:$CC$355,MATCH($B39,Overview_Format!$A$2:$A$355,0),MATCH(AK$2,Overview_Format!$A$2:$CC$2,0))</f>
        <v>1</v>
      </c>
      <c r="AL39">
        <f>INDEX(Overview_Format!$A$2:$CC$355,MATCH($B39,Overview_Format!$A$2:$A$355,0),MATCH(AL$2,Overview_Format!$A$2:$CC$2,0))</f>
        <v>-11.600000000000001</v>
      </c>
      <c r="AM39">
        <f>INDEX(Overview_Format!$A$2:$CC$355,MATCH($B39,Overview_Format!$A$2:$A$355,0),MATCH(AM$2,Overview_Format!$A$2:$CC$2,0))</f>
        <v>-0.39999999999999947</v>
      </c>
      <c r="AN39">
        <f>INDEX(Overview_Format!$A$2:$CC$355,MATCH($B39,Overview_Format!$A$2:$A$355,0),MATCH(AN$2,Overview_Format!$A$2:$CC$2,0))</f>
        <v>-1</v>
      </c>
      <c r="AO39">
        <f>INDEX(Overview_Format!$A$2:$CC$355,MATCH($B39,Overview_Format!$A$2:$A$355,0),MATCH(AO$2,Overview_Format!$A$2:$CC$2,0))</f>
        <v>-4.5</v>
      </c>
      <c r="AP39">
        <f>INDEX(Overview_Format!$A$2:$CC$355,MATCH($B39,Overview_Format!$A$2:$A$355,0),MATCH(AP$2,Overview_Format!$A$2:$CC$2,0))</f>
        <v>-9.1999999999999998E-2</v>
      </c>
    </row>
    <row r="40" spans="2:42" x14ac:dyDescent="0.25">
      <c r="B40" t="s">
        <v>170</v>
      </c>
      <c r="C40">
        <f>INDEX(Overview_Format!$A$2:$BQ$355,MATCH($B40,Overview_Format!$A$2:$A$355,0),MATCH(C$2,Overview_Format!$A$2:$BQ$2,0))</f>
        <v>34</v>
      </c>
      <c r="D40">
        <f>INDEX(Overview_Format!$A$2:$BQ$355,MATCH($B40,Overview_Format!$A$2:$A$355,0),MATCH(D$2,Overview_Format!$A$2:$BQ$2,0))</f>
        <v>18</v>
      </c>
      <c r="E40">
        <f>INDEX(Overview_Format!$A$2:$BQ$355,MATCH($B40,Overview_Format!$A$2:$A$355,0),MATCH(E$2,Overview_Format!$A$2:$BQ$2,0))</f>
        <v>16</v>
      </c>
      <c r="F40">
        <f>INDEX(Overview_Format!$A$2:$BQ$355,MATCH($B40,Overview_Format!$A$2:$A$355,0),MATCH(F$2,Overview_Format!$A$2:$BQ$2,0))</f>
        <v>0.52900000000000003</v>
      </c>
      <c r="G40">
        <f>INDEX(Overview_Format!$A$2:$BQ$355,MATCH($B40,Overview_Format!$A$2:$A$355,0),MATCH(G$2,Overview_Format!$A$2:$BQ$2,0))</f>
        <v>-5.07</v>
      </c>
      <c r="H40">
        <f>INDEX(Overview_Format!$A$2:$BQ$355,MATCH($B40,Overview_Format!$A$2:$A$355,0),MATCH(H$2,Overview_Format!$A$2:$BQ$2,0))</f>
        <v>-2.58</v>
      </c>
      <c r="I40">
        <f>INDEX(Overview_Format!$A$2:$BQ$355,MATCH($B40,Overview_Format!$A$2:$A$355,0),MATCH(I$2,Overview_Format!$A$2:$BQ$2,0))</f>
        <v>18</v>
      </c>
      <c r="J40">
        <f>INDEX(Overview_Format!$A$2:$BQ$355,MATCH($B40,Overview_Format!$A$2:$A$355,0),MATCH(J$2,Overview_Format!$A$2:$BQ$2,0))</f>
        <v>16</v>
      </c>
      <c r="K40">
        <f>INDEX(Overview_Format!$A$2:$BQ$355,MATCH($B40,Overview_Format!$A$2:$A$355,0),MATCH(K$2,Overview_Format!$A$2:$BQ$2,0))</f>
        <v>18</v>
      </c>
      <c r="L40">
        <f>INDEX(Overview_Format!$A$2:$BQ$355,MATCH($B40,Overview_Format!$A$2:$A$355,0),MATCH(L$2,Overview_Format!$A$2:$BQ$2,0))</f>
        <v>16</v>
      </c>
      <c r="M40">
        <f>INDEX(Overview_Format!$A$2:$BQ$355,MATCH($B40,Overview_Format!$A$2:$A$355,0),MATCH(M$2,Overview_Format!$A$2:$BQ$2,0))</f>
        <v>18</v>
      </c>
      <c r="N40">
        <f>INDEX(Overview_Format!$A$2:$BQ$355,MATCH($B40,Overview_Format!$A$2:$A$355,0),MATCH(N$2,Overview_Format!$A$2:$BQ$2,0))</f>
        <v>16</v>
      </c>
      <c r="O40">
        <f>INDEX(Overview_Format!$A$2:$BQ$355,MATCH($B40,Overview_Format!$A$2:$A$355,0),MATCH(O$2,Overview_Format!$A$2:$BQ$2,0))</f>
        <v>2412</v>
      </c>
      <c r="P40">
        <f>INDEX(Overview_Format!$A$2:$BQ$355,MATCH($B40,Overview_Format!$A$2:$A$355,0),MATCH(P$2,Overview_Format!$A$2:$BQ$2,0))</f>
        <v>2412</v>
      </c>
      <c r="Q40">
        <f>INDEX(Overview_Format!$A$2:$BQ$355,MATCH($B40,Overview_Format!$A$2:$A$355,0),MATCH(Q$2,Overview_Format!$A$2:$BQ$2,0))</f>
        <v>67.599999999999994</v>
      </c>
      <c r="R40">
        <f>INDEX(Overview_Format!$A$2:$BQ$355,MATCH($B40,Overview_Format!$A$2:$A$355,0),MATCH(R$2,Overview_Format!$A$2:$BQ$2,0))</f>
        <v>103.7</v>
      </c>
      <c r="S40">
        <f>INDEX(Overview_Format!$A$2:$BQ$355,MATCH($B40,Overview_Format!$A$2:$A$355,0),MATCH(S$2,Overview_Format!$A$2:$BQ$2,0))</f>
        <v>0.29599999999999999</v>
      </c>
      <c r="T40">
        <f>INDEX(Overview_Format!$A$2:$BQ$355,MATCH($B40,Overview_Format!$A$2:$A$355,0),MATCH(T$2,Overview_Format!$A$2:$BQ$2,0))</f>
        <v>0.32600000000000001</v>
      </c>
      <c r="U40">
        <f>INDEX(Overview_Format!$A$2:$BQ$355,MATCH($B40,Overview_Format!$A$2:$A$355,0),MATCH(U$2,Overview_Format!$A$2:$BQ$2,0))</f>
        <v>0.505</v>
      </c>
      <c r="V40">
        <f>INDEX(Overview_Format!$A$2:$BQ$355,MATCH($B40,Overview_Format!$A$2:$A$355,0),MATCH(V$2,Overview_Format!$A$2:$BQ$2,0))</f>
        <v>42.7</v>
      </c>
      <c r="W40">
        <f>INDEX(Overview_Format!$A$2:$BQ$355,MATCH($B40,Overview_Format!$A$2:$A$355,0),MATCH(W$2,Overview_Format!$A$2:$BQ$2,0))</f>
        <v>0.47699999999999998</v>
      </c>
      <c r="X40">
        <f>INDEX(Overview_Format!$A$2:$BQ$355,MATCH($B40,Overview_Format!$A$2:$A$355,0),MATCH(X$2,Overview_Format!$A$2:$BQ$2,0))</f>
        <v>37.4</v>
      </c>
      <c r="Y40">
        <f>INDEX(Overview_Format!$A$2:$BQ$355,MATCH($B40,Overview_Format!$A$2:$A$355,0),MATCH(Y$2,Overview_Format!$A$2:$BQ$2,0))</f>
        <v>15.5</v>
      </c>
      <c r="Z40">
        <f>INDEX(Overview_Format!$A$2:$BQ$355,MATCH($B40,Overview_Format!$A$2:$A$355,0),MATCH(Z$2,Overview_Format!$A$2:$BQ$2,0))</f>
        <v>53.3</v>
      </c>
      <c r="AA40">
        <f>INDEX(Overview_Format!$A$2:$BQ$355,MATCH($B40,Overview_Format!$A$2:$A$355,0),MATCH(AA$2,Overview_Format!$A$2:$BQ$2,0))</f>
        <v>9.4</v>
      </c>
      <c r="AB40">
        <f>INDEX(Overview_Format!$A$2:$BQ$355,MATCH($B40,Overview_Format!$A$2:$A$355,0),MATCH(AB$2,Overview_Format!$A$2:$BQ$2,0))</f>
        <v>10.4</v>
      </c>
      <c r="AC40">
        <f t="shared" si="0"/>
        <v>2.7548387096774194</v>
      </c>
      <c r="AD40">
        <f>INDEX(Overview_Format!$A$2:$BQ$355,MATCH($B40,Overview_Format!$A$2:$A$355,0),MATCH(AD$2,Overview_Format!$A$2:$BQ$2,0))</f>
        <v>0</v>
      </c>
      <c r="AE40">
        <f>INDEX(Overview_Format!$A$2:$CC$355,MATCH($B40,Overview_Format!$A$2:$A$355,0),MATCH(AE$2,Overview_Format!$A$2:$CC$2,0))</f>
        <v>0</v>
      </c>
      <c r="AF40">
        <f>INDEX(Overview_Format!$A$2:$CC$355,MATCH($B40,Overview_Format!$A$2:$A$355,0),MATCH(AF$2,Overview_Format!$A$2:$CC$2,0))</f>
        <v>-0.22100000000000003</v>
      </c>
      <c r="AG40">
        <f>INDEX(Overview_Format!$A$2:$CC$355,MATCH($B40,Overview_Format!$A$2:$A$355,0),MATCH(AG$2,Overview_Format!$A$2:$CC$2,0))</f>
        <v>-8.8999999999999968E-2</v>
      </c>
      <c r="AH40">
        <f>INDEX(Overview_Format!$A$2:$CC$355,MATCH($B40,Overview_Format!$A$2:$A$355,0),MATCH(AH$2,Overview_Format!$A$2:$CC$2,0))</f>
        <v>-5.799999999999994E-2</v>
      </c>
      <c r="AI40">
        <f>INDEX(Overview_Format!$A$2:$CC$355,MATCH($B40,Overview_Format!$A$2:$A$355,0),MATCH(AI$2,Overview_Format!$A$2:$CC$2,0))</f>
        <v>-3.5000000000000031E-2</v>
      </c>
      <c r="AJ40">
        <f>INDEX(Overview_Format!$A$2:$CC$355,MATCH($B40,Overview_Format!$A$2:$A$355,0),MATCH(AJ$2,Overview_Format!$A$2:$CC$2,0))</f>
        <v>6.5999999999999943</v>
      </c>
      <c r="AK40">
        <f>INDEX(Overview_Format!$A$2:$CC$355,MATCH($B40,Overview_Format!$A$2:$A$355,0),MATCH(AK$2,Overview_Format!$A$2:$CC$2,0))</f>
        <v>-2.6000000000000014</v>
      </c>
      <c r="AL40">
        <f>INDEX(Overview_Format!$A$2:$CC$355,MATCH($B40,Overview_Format!$A$2:$A$355,0),MATCH(AL$2,Overview_Format!$A$2:$CC$2,0))</f>
        <v>-13.5</v>
      </c>
      <c r="AM40">
        <f>INDEX(Overview_Format!$A$2:$CC$355,MATCH($B40,Overview_Format!$A$2:$A$355,0),MATCH(AM$2,Overview_Format!$A$2:$CC$2,0))</f>
        <v>1.9000000000000004</v>
      </c>
      <c r="AN40">
        <f>INDEX(Overview_Format!$A$2:$CC$355,MATCH($B40,Overview_Format!$A$2:$A$355,0),MATCH(AN$2,Overview_Format!$A$2:$CC$2,0))</f>
        <v>3.6000000000000005</v>
      </c>
      <c r="AO40">
        <f>INDEX(Overview_Format!$A$2:$CC$355,MATCH($B40,Overview_Format!$A$2:$A$355,0),MATCH(AO$2,Overview_Format!$A$2:$CC$2,0))</f>
        <v>9.5999999999999979</v>
      </c>
      <c r="AP40">
        <f>INDEX(Overview_Format!$A$2:$CC$355,MATCH($B40,Overview_Format!$A$2:$A$355,0),MATCH(AP$2,Overview_Format!$A$2:$CC$2,0))</f>
        <v>-0.18099999999999999</v>
      </c>
    </row>
    <row r="41" spans="2:42" x14ac:dyDescent="0.25">
      <c r="B41" t="s">
        <v>171</v>
      </c>
      <c r="C41">
        <f>INDEX(Overview_Format!$A$2:$BQ$355,MATCH($B41,Overview_Format!$A$2:$A$355,0),MATCH(C$2,Overview_Format!$A$2:$BQ$2,0))</f>
        <v>34</v>
      </c>
      <c r="D41">
        <f>INDEX(Overview_Format!$A$2:$BQ$355,MATCH($B41,Overview_Format!$A$2:$A$355,0),MATCH(D$2,Overview_Format!$A$2:$BQ$2,0))</f>
        <v>16</v>
      </c>
      <c r="E41">
        <f>INDEX(Overview_Format!$A$2:$BQ$355,MATCH($B41,Overview_Format!$A$2:$A$355,0),MATCH(E$2,Overview_Format!$A$2:$BQ$2,0))</f>
        <v>18</v>
      </c>
      <c r="F41">
        <f>INDEX(Overview_Format!$A$2:$BQ$355,MATCH($B41,Overview_Format!$A$2:$A$355,0),MATCH(F$2,Overview_Format!$A$2:$BQ$2,0))</f>
        <v>0.47099999999999997</v>
      </c>
      <c r="G41">
        <f>INDEX(Overview_Format!$A$2:$BQ$355,MATCH($B41,Overview_Format!$A$2:$A$355,0),MATCH(G$2,Overview_Format!$A$2:$BQ$2,0))</f>
        <v>-3.28</v>
      </c>
      <c r="H41">
        <f>INDEX(Overview_Format!$A$2:$BQ$355,MATCH($B41,Overview_Format!$A$2:$A$355,0),MATCH(H$2,Overview_Format!$A$2:$BQ$2,0))</f>
        <v>-1.1200000000000001</v>
      </c>
      <c r="I41">
        <f>INDEX(Overview_Format!$A$2:$BQ$355,MATCH($B41,Overview_Format!$A$2:$A$355,0),MATCH(I$2,Overview_Format!$A$2:$BQ$2,0))</f>
        <v>16</v>
      </c>
      <c r="J41">
        <f>INDEX(Overview_Format!$A$2:$BQ$355,MATCH($B41,Overview_Format!$A$2:$A$355,0),MATCH(J$2,Overview_Format!$A$2:$BQ$2,0))</f>
        <v>18</v>
      </c>
      <c r="K41">
        <f>INDEX(Overview_Format!$A$2:$BQ$355,MATCH($B41,Overview_Format!$A$2:$A$355,0),MATCH(K$2,Overview_Format!$A$2:$BQ$2,0))</f>
        <v>16</v>
      </c>
      <c r="L41">
        <f>INDEX(Overview_Format!$A$2:$BQ$355,MATCH($B41,Overview_Format!$A$2:$A$355,0),MATCH(L$2,Overview_Format!$A$2:$BQ$2,0))</f>
        <v>18</v>
      </c>
      <c r="M41">
        <f>INDEX(Overview_Format!$A$2:$BQ$355,MATCH($B41,Overview_Format!$A$2:$A$355,0),MATCH(M$2,Overview_Format!$A$2:$BQ$2,0))</f>
        <v>16</v>
      </c>
      <c r="N41">
        <f>INDEX(Overview_Format!$A$2:$BQ$355,MATCH($B41,Overview_Format!$A$2:$A$355,0),MATCH(N$2,Overview_Format!$A$2:$BQ$2,0))</f>
        <v>18</v>
      </c>
      <c r="O41">
        <f>INDEX(Overview_Format!$A$2:$BQ$355,MATCH($B41,Overview_Format!$A$2:$A$355,0),MATCH(O$2,Overview_Format!$A$2:$BQ$2,0))</f>
        <v>2437</v>
      </c>
      <c r="P41">
        <f>INDEX(Overview_Format!$A$2:$BQ$355,MATCH($B41,Overview_Format!$A$2:$A$355,0),MATCH(P$2,Overview_Format!$A$2:$BQ$2,0))</f>
        <v>2414</v>
      </c>
      <c r="Q41">
        <f>INDEX(Overview_Format!$A$2:$BQ$355,MATCH($B41,Overview_Format!$A$2:$A$355,0),MATCH(Q$2,Overview_Format!$A$2:$BQ$2,0))</f>
        <v>70.3</v>
      </c>
      <c r="R41">
        <f>INDEX(Overview_Format!$A$2:$BQ$355,MATCH($B41,Overview_Format!$A$2:$A$355,0),MATCH(R$2,Overview_Format!$A$2:$BQ$2,0))</f>
        <v>100.1</v>
      </c>
      <c r="S41">
        <f>INDEX(Overview_Format!$A$2:$BQ$355,MATCH($B41,Overview_Format!$A$2:$A$355,0),MATCH(S$2,Overview_Format!$A$2:$BQ$2,0))</f>
        <v>0.38</v>
      </c>
      <c r="T41">
        <f>INDEX(Overview_Format!$A$2:$BQ$355,MATCH($B41,Overview_Format!$A$2:$A$355,0),MATCH(T$2,Overview_Format!$A$2:$BQ$2,0))</f>
        <v>0.308</v>
      </c>
      <c r="U41">
        <f>INDEX(Overview_Format!$A$2:$BQ$355,MATCH($B41,Overview_Format!$A$2:$A$355,0),MATCH(U$2,Overview_Format!$A$2:$BQ$2,0))</f>
        <v>0.54</v>
      </c>
      <c r="V41">
        <f>INDEX(Overview_Format!$A$2:$BQ$355,MATCH($B41,Overview_Format!$A$2:$A$355,0),MATCH(V$2,Overview_Format!$A$2:$BQ$2,0))</f>
        <v>46.9</v>
      </c>
      <c r="W41">
        <f>INDEX(Overview_Format!$A$2:$BQ$355,MATCH($B41,Overview_Format!$A$2:$A$355,0),MATCH(W$2,Overview_Format!$A$2:$BQ$2,0))</f>
        <v>0.503</v>
      </c>
      <c r="X41">
        <f>INDEX(Overview_Format!$A$2:$BQ$355,MATCH($B41,Overview_Format!$A$2:$A$355,0),MATCH(X$2,Overview_Format!$A$2:$BQ$2,0))</f>
        <v>23.9</v>
      </c>
      <c r="Y41">
        <f>INDEX(Overview_Format!$A$2:$BQ$355,MATCH($B41,Overview_Format!$A$2:$A$355,0),MATCH(Y$2,Overview_Format!$A$2:$BQ$2,0))</f>
        <v>16.600000000000001</v>
      </c>
      <c r="Z41">
        <f>INDEX(Overview_Format!$A$2:$BQ$355,MATCH($B41,Overview_Format!$A$2:$A$355,0),MATCH(Z$2,Overview_Format!$A$2:$BQ$2,0))</f>
        <v>50.3</v>
      </c>
      <c r="AA41">
        <f>INDEX(Overview_Format!$A$2:$BQ$355,MATCH($B41,Overview_Format!$A$2:$A$355,0),MATCH(AA$2,Overview_Format!$A$2:$BQ$2,0))</f>
        <v>8.1999999999999993</v>
      </c>
      <c r="AB41">
        <f>INDEX(Overview_Format!$A$2:$BQ$355,MATCH($B41,Overview_Format!$A$2:$A$355,0),MATCH(AB$2,Overview_Format!$A$2:$BQ$2,0))</f>
        <v>8.6999999999999993</v>
      </c>
      <c r="AC41">
        <f t="shared" si="0"/>
        <v>2.8253012048192767</v>
      </c>
      <c r="AD41">
        <f>INDEX(Overview_Format!$A$2:$BQ$355,MATCH($B41,Overview_Format!$A$2:$A$355,0),MATCH(AD$2,Overview_Format!$A$2:$BQ$2,0))</f>
        <v>0.68</v>
      </c>
      <c r="AE41">
        <f>INDEX(Overview_Format!$A$2:$CC$355,MATCH($B41,Overview_Format!$A$2:$A$355,0),MATCH(AE$2,Overview_Format!$A$2:$CC$2,0))</f>
        <v>1</v>
      </c>
      <c r="AF41">
        <f>INDEX(Overview_Format!$A$2:$CC$355,MATCH($B41,Overview_Format!$A$2:$A$355,0),MATCH(AF$2,Overview_Format!$A$2:$CC$2,0))</f>
        <v>3.8999999999999979E-2</v>
      </c>
      <c r="AG41">
        <f>INDEX(Overview_Format!$A$2:$CC$355,MATCH($B41,Overview_Format!$A$2:$A$355,0),MATCH(AG$2,Overview_Format!$A$2:$CC$2,0))</f>
        <v>-2.5000000000000022E-2</v>
      </c>
      <c r="AH41">
        <f>INDEX(Overview_Format!$A$2:$CC$355,MATCH($B41,Overview_Format!$A$2:$A$355,0),MATCH(AH$2,Overview_Format!$A$2:$CC$2,0))</f>
        <v>2.8000000000000025E-2</v>
      </c>
      <c r="AI41">
        <f>INDEX(Overview_Format!$A$2:$CC$355,MATCH($B41,Overview_Format!$A$2:$A$355,0),MATCH(AI$2,Overview_Format!$A$2:$CC$2,0))</f>
        <v>2.5000000000000022E-2</v>
      </c>
      <c r="AJ41">
        <f>INDEX(Overview_Format!$A$2:$CC$355,MATCH($B41,Overview_Format!$A$2:$A$355,0),MATCH(AJ$2,Overview_Format!$A$2:$CC$2,0))</f>
        <v>0.59999999999999432</v>
      </c>
      <c r="AK41">
        <f>INDEX(Overview_Format!$A$2:$CC$355,MATCH($B41,Overview_Format!$A$2:$A$355,0),MATCH(AK$2,Overview_Format!$A$2:$CC$2,0))</f>
        <v>1.7000000000000011</v>
      </c>
      <c r="AL41">
        <f>INDEX(Overview_Format!$A$2:$CC$355,MATCH($B41,Overview_Format!$A$2:$A$355,0),MATCH(AL$2,Overview_Format!$A$2:$CC$2,0))</f>
        <v>-1.6000000000000014</v>
      </c>
      <c r="AM41">
        <f>INDEX(Overview_Format!$A$2:$CC$355,MATCH($B41,Overview_Format!$A$2:$A$355,0),MATCH(AM$2,Overview_Format!$A$2:$CC$2,0))</f>
        <v>0.59999999999999964</v>
      </c>
      <c r="AN41">
        <f>INDEX(Overview_Format!$A$2:$CC$355,MATCH($B41,Overview_Format!$A$2:$A$355,0),MATCH(AN$2,Overview_Format!$A$2:$CC$2,0))</f>
        <v>2.0999999999999996</v>
      </c>
      <c r="AO41">
        <f>INDEX(Overview_Format!$A$2:$CC$355,MATCH($B41,Overview_Format!$A$2:$A$355,0),MATCH(AO$2,Overview_Format!$A$2:$CC$2,0))</f>
        <v>-1.8000000000000007</v>
      </c>
      <c r="AP41">
        <f>INDEX(Overview_Format!$A$2:$CC$355,MATCH($B41,Overview_Format!$A$2:$A$355,0),MATCH(AP$2,Overview_Format!$A$2:$CC$2,0))</f>
        <v>3.6000000000000004E-2</v>
      </c>
    </row>
    <row r="42" spans="2:42" x14ac:dyDescent="0.25">
      <c r="B42" t="s">
        <v>172</v>
      </c>
      <c r="C42">
        <f>INDEX(Overview_Format!$A$2:$BQ$355,MATCH($B42,Overview_Format!$A$2:$A$355,0),MATCH(C$2,Overview_Format!$A$2:$BQ$2,0))</f>
        <v>34</v>
      </c>
      <c r="D42">
        <f>INDEX(Overview_Format!$A$2:$BQ$355,MATCH($B42,Overview_Format!$A$2:$A$355,0),MATCH(D$2,Overview_Format!$A$2:$BQ$2,0))</f>
        <v>13</v>
      </c>
      <c r="E42">
        <f>INDEX(Overview_Format!$A$2:$BQ$355,MATCH($B42,Overview_Format!$A$2:$A$355,0),MATCH(E$2,Overview_Format!$A$2:$BQ$2,0))</f>
        <v>21</v>
      </c>
      <c r="F42">
        <f>INDEX(Overview_Format!$A$2:$BQ$355,MATCH($B42,Overview_Format!$A$2:$A$355,0),MATCH(F$2,Overview_Format!$A$2:$BQ$2,0))</f>
        <v>0.38200000000000001</v>
      </c>
      <c r="G42">
        <f>INDEX(Overview_Format!$A$2:$BQ$355,MATCH($B42,Overview_Format!$A$2:$A$355,0),MATCH(G$2,Overview_Format!$A$2:$BQ$2,0))</f>
        <v>-6.53</v>
      </c>
      <c r="H42">
        <f>INDEX(Overview_Format!$A$2:$BQ$355,MATCH($B42,Overview_Format!$A$2:$A$355,0),MATCH(H$2,Overview_Format!$A$2:$BQ$2,0))</f>
        <v>-3.38</v>
      </c>
      <c r="I42">
        <f>INDEX(Overview_Format!$A$2:$BQ$355,MATCH($B42,Overview_Format!$A$2:$A$355,0),MATCH(I$2,Overview_Format!$A$2:$BQ$2,0))</f>
        <v>13</v>
      </c>
      <c r="J42">
        <f>INDEX(Overview_Format!$A$2:$BQ$355,MATCH($B42,Overview_Format!$A$2:$A$355,0),MATCH(J$2,Overview_Format!$A$2:$BQ$2,0))</f>
        <v>21</v>
      </c>
      <c r="K42">
        <f>INDEX(Overview_Format!$A$2:$BQ$355,MATCH($B42,Overview_Format!$A$2:$A$355,0),MATCH(K$2,Overview_Format!$A$2:$BQ$2,0))</f>
        <v>13</v>
      </c>
      <c r="L42">
        <f>INDEX(Overview_Format!$A$2:$BQ$355,MATCH($B42,Overview_Format!$A$2:$A$355,0),MATCH(L$2,Overview_Format!$A$2:$BQ$2,0))</f>
        <v>21</v>
      </c>
      <c r="M42">
        <f>INDEX(Overview_Format!$A$2:$BQ$355,MATCH($B42,Overview_Format!$A$2:$A$355,0),MATCH(M$2,Overview_Format!$A$2:$BQ$2,0))</f>
        <v>13</v>
      </c>
      <c r="N42">
        <f>INDEX(Overview_Format!$A$2:$BQ$355,MATCH($B42,Overview_Format!$A$2:$A$355,0),MATCH(N$2,Overview_Format!$A$2:$BQ$2,0))</f>
        <v>21</v>
      </c>
      <c r="O42">
        <f>INDEX(Overview_Format!$A$2:$BQ$355,MATCH($B42,Overview_Format!$A$2:$A$355,0),MATCH(O$2,Overview_Format!$A$2:$BQ$2,0))</f>
        <v>2601</v>
      </c>
      <c r="P42">
        <f>INDEX(Overview_Format!$A$2:$BQ$355,MATCH($B42,Overview_Format!$A$2:$A$355,0),MATCH(P$2,Overview_Format!$A$2:$BQ$2,0))</f>
        <v>2701</v>
      </c>
      <c r="Q42">
        <f>INDEX(Overview_Format!$A$2:$BQ$355,MATCH($B42,Overview_Format!$A$2:$A$355,0),MATCH(Q$2,Overview_Format!$A$2:$BQ$2,0))</f>
        <v>72.099999999999994</v>
      </c>
      <c r="R42">
        <f>INDEX(Overview_Format!$A$2:$BQ$355,MATCH($B42,Overview_Format!$A$2:$A$355,0),MATCH(R$2,Overview_Format!$A$2:$BQ$2,0))</f>
        <v>105</v>
      </c>
      <c r="S42">
        <f>INDEX(Overview_Format!$A$2:$BQ$355,MATCH($B42,Overview_Format!$A$2:$A$355,0),MATCH(S$2,Overview_Format!$A$2:$BQ$2,0))</f>
        <v>0.32100000000000001</v>
      </c>
      <c r="T42">
        <f>INDEX(Overview_Format!$A$2:$BQ$355,MATCH($B42,Overview_Format!$A$2:$A$355,0),MATCH(T$2,Overview_Format!$A$2:$BQ$2,0))</f>
        <v>0.308</v>
      </c>
      <c r="U42">
        <f>INDEX(Overview_Format!$A$2:$BQ$355,MATCH($B42,Overview_Format!$A$2:$A$355,0),MATCH(U$2,Overview_Format!$A$2:$BQ$2,0))</f>
        <v>0.53600000000000003</v>
      </c>
      <c r="V42">
        <f>INDEX(Overview_Format!$A$2:$BQ$355,MATCH($B42,Overview_Format!$A$2:$A$355,0),MATCH(V$2,Overview_Format!$A$2:$BQ$2,0))</f>
        <v>52.9</v>
      </c>
      <c r="W42">
        <f>INDEX(Overview_Format!$A$2:$BQ$355,MATCH($B42,Overview_Format!$A$2:$A$355,0),MATCH(W$2,Overview_Format!$A$2:$BQ$2,0))</f>
        <v>0.51600000000000001</v>
      </c>
      <c r="X42">
        <f>INDEX(Overview_Format!$A$2:$BQ$355,MATCH($B42,Overview_Format!$A$2:$A$355,0),MATCH(X$2,Overview_Format!$A$2:$BQ$2,0))</f>
        <v>27.7</v>
      </c>
      <c r="Y42">
        <f>INDEX(Overview_Format!$A$2:$BQ$355,MATCH($B42,Overview_Format!$A$2:$A$355,0),MATCH(Y$2,Overview_Format!$A$2:$BQ$2,0))</f>
        <v>14.5</v>
      </c>
      <c r="Z42">
        <f>INDEX(Overview_Format!$A$2:$BQ$355,MATCH($B42,Overview_Format!$A$2:$A$355,0),MATCH(Z$2,Overview_Format!$A$2:$BQ$2,0))</f>
        <v>47.9</v>
      </c>
      <c r="AA42">
        <f>INDEX(Overview_Format!$A$2:$BQ$355,MATCH($B42,Overview_Format!$A$2:$A$355,0),MATCH(AA$2,Overview_Format!$A$2:$BQ$2,0))</f>
        <v>9.1</v>
      </c>
      <c r="AB42">
        <f>INDEX(Overview_Format!$A$2:$BQ$355,MATCH($B42,Overview_Format!$A$2:$A$355,0),MATCH(AB$2,Overview_Format!$A$2:$BQ$2,0))</f>
        <v>11.3</v>
      </c>
      <c r="AC42">
        <f t="shared" si="0"/>
        <v>3.6482758620689655</v>
      </c>
      <c r="AD42">
        <f>INDEX(Overview_Format!$A$2:$BQ$355,MATCH($B42,Overview_Format!$A$2:$A$355,0),MATCH(AD$2,Overview_Format!$A$2:$BQ$2,0))</f>
        <v>-2.94</v>
      </c>
      <c r="AE42">
        <f>INDEX(Overview_Format!$A$2:$CC$355,MATCH($B42,Overview_Format!$A$2:$A$355,0),MATCH(AE$2,Overview_Format!$A$2:$CC$2,0))</f>
        <v>-4</v>
      </c>
      <c r="AF42">
        <f>INDEX(Overview_Format!$A$2:$CC$355,MATCH($B42,Overview_Format!$A$2:$A$355,0),MATCH(AF$2,Overview_Format!$A$2:$CC$2,0))</f>
        <v>-1.0000000000000009E-3</v>
      </c>
      <c r="AG42">
        <f>INDEX(Overview_Format!$A$2:$CC$355,MATCH($B42,Overview_Format!$A$2:$A$355,0),MATCH(AG$2,Overview_Format!$A$2:$CC$2,0))</f>
        <v>-4.9999999999999989E-2</v>
      </c>
      <c r="AH42">
        <f>INDEX(Overview_Format!$A$2:$CC$355,MATCH($B42,Overview_Format!$A$2:$A$355,0),MATCH(AH$2,Overview_Format!$A$2:$CC$2,0))</f>
        <v>-1.4000000000000012E-2</v>
      </c>
      <c r="AI42">
        <f>INDEX(Overview_Format!$A$2:$CC$355,MATCH($B42,Overview_Format!$A$2:$A$355,0),MATCH(AI$2,Overview_Format!$A$2:$CC$2,0))</f>
        <v>0</v>
      </c>
      <c r="AJ42">
        <f>INDEX(Overview_Format!$A$2:$CC$355,MATCH($B42,Overview_Format!$A$2:$A$355,0),MATCH(AJ$2,Overview_Format!$A$2:$CC$2,0))</f>
        <v>-4.2000000000000028</v>
      </c>
      <c r="AK42">
        <f>INDEX(Overview_Format!$A$2:$CC$355,MATCH($B42,Overview_Format!$A$2:$A$355,0),MATCH(AK$2,Overview_Format!$A$2:$CC$2,0))</f>
        <v>-0.19999999999999929</v>
      </c>
      <c r="AL42">
        <f>INDEX(Overview_Format!$A$2:$CC$355,MATCH($B42,Overview_Format!$A$2:$A$355,0),MATCH(AL$2,Overview_Format!$A$2:$CC$2,0))</f>
        <v>0.69999999999999574</v>
      </c>
      <c r="AM42">
        <f>INDEX(Overview_Format!$A$2:$CC$355,MATCH($B42,Overview_Format!$A$2:$A$355,0),MATCH(AM$2,Overview_Format!$A$2:$CC$2,0))</f>
        <v>0.90000000000000036</v>
      </c>
      <c r="AN42">
        <f>INDEX(Overview_Format!$A$2:$CC$355,MATCH($B42,Overview_Format!$A$2:$A$355,0),MATCH(AN$2,Overview_Format!$A$2:$CC$2,0))</f>
        <v>4.0000000000000009</v>
      </c>
      <c r="AO42">
        <f>INDEX(Overview_Format!$A$2:$CC$355,MATCH($B42,Overview_Format!$A$2:$A$355,0),MATCH(AO$2,Overview_Format!$A$2:$CC$2,0))</f>
        <v>-4.1999999999999993</v>
      </c>
      <c r="AP42">
        <f>INDEX(Overview_Format!$A$2:$CC$355,MATCH($B42,Overview_Format!$A$2:$A$355,0),MATCH(AP$2,Overview_Format!$A$2:$CC$2,0))</f>
        <v>-3.3000000000000002E-2</v>
      </c>
    </row>
    <row r="43" spans="2:42" x14ac:dyDescent="0.25">
      <c r="B43" t="s">
        <v>173</v>
      </c>
      <c r="C43">
        <f>INDEX(Overview_Format!$A$2:$BQ$355,MATCH($B43,Overview_Format!$A$2:$A$355,0),MATCH(C$2,Overview_Format!$A$2:$BQ$2,0))</f>
        <v>31</v>
      </c>
      <c r="D43">
        <f>INDEX(Overview_Format!$A$2:$BQ$355,MATCH($B43,Overview_Format!$A$2:$A$355,0),MATCH(D$2,Overview_Format!$A$2:$BQ$2,0))</f>
        <v>16</v>
      </c>
      <c r="E43">
        <f>INDEX(Overview_Format!$A$2:$BQ$355,MATCH($B43,Overview_Format!$A$2:$A$355,0),MATCH(E$2,Overview_Format!$A$2:$BQ$2,0))</f>
        <v>15</v>
      </c>
      <c r="F43">
        <f>INDEX(Overview_Format!$A$2:$BQ$355,MATCH($B43,Overview_Format!$A$2:$A$355,0),MATCH(F$2,Overview_Format!$A$2:$BQ$2,0))</f>
        <v>0.51600000000000001</v>
      </c>
      <c r="G43">
        <f>INDEX(Overview_Format!$A$2:$BQ$355,MATCH($B43,Overview_Format!$A$2:$A$355,0),MATCH(G$2,Overview_Format!$A$2:$BQ$2,0))</f>
        <v>-3.88</v>
      </c>
      <c r="H43">
        <f>INDEX(Overview_Format!$A$2:$BQ$355,MATCH($B43,Overview_Format!$A$2:$A$355,0),MATCH(H$2,Overview_Format!$A$2:$BQ$2,0))</f>
        <v>-4.0999999999999996</v>
      </c>
      <c r="I43">
        <f>INDEX(Overview_Format!$A$2:$BQ$355,MATCH($B43,Overview_Format!$A$2:$A$355,0),MATCH(I$2,Overview_Format!$A$2:$BQ$2,0))</f>
        <v>16</v>
      </c>
      <c r="J43">
        <f>INDEX(Overview_Format!$A$2:$BQ$355,MATCH($B43,Overview_Format!$A$2:$A$355,0),MATCH(J$2,Overview_Format!$A$2:$BQ$2,0))</f>
        <v>15</v>
      </c>
      <c r="K43">
        <f>INDEX(Overview_Format!$A$2:$BQ$355,MATCH($B43,Overview_Format!$A$2:$A$355,0),MATCH(K$2,Overview_Format!$A$2:$BQ$2,0))</f>
        <v>16</v>
      </c>
      <c r="L43">
        <f>INDEX(Overview_Format!$A$2:$BQ$355,MATCH($B43,Overview_Format!$A$2:$A$355,0),MATCH(L$2,Overview_Format!$A$2:$BQ$2,0))</f>
        <v>15</v>
      </c>
      <c r="M43">
        <f>INDEX(Overview_Format!$A$2:$BQ$355,MATCH($B43,Overview_Format!$A$2:$A$355,0),MATCH(M$2,Overview_Format!$A$2:$BQ$2,0))</f>
        <v>16</v>
      </c>
      <c r="N43">
        <f>INDEX(Overview_Format!$A$2:$BQ$355,MATCH($B43,Overview_Format!$A$2:$A$355,0),MATCH(N$2,Overview_Format!$A$2:$BQ$2,0))</f>
        <v>15</v>
      </c>
      <c r="O43">
        <f>INDEX(Overview_Format!$A$2:$BQ$355,MATCH($B43,Overview_Format!$A$2:$A$355,0),MATCH(O$2,Overview_Format!$A$2:$BQ$2,0))</f>
        <v>2403</v>
      </c>
      <c r="P43">
        <f>INDEX(Overview_Format!$A$2:$BQ$355,MATCH($B43,Overview_Format!$A$2:$A$355,0),MATCH(P$2,Overview_Format!$A$2:$BQ$2,0))</f>
        <v>2241</v>
      </c>
      <c r="Q43">
        <f>INDEX(Overview_Format!$A$2:$BQ$355,MATCH($B43,Overview_Format!$A$2:$A$355,0),MATCH(Q$2,Overview_Format!$A$2:$BQ$2,0))</f>
        <v>70.099999999999994</v>
      </c>
      <c r="R43">
        <f>INDEX(Overview_Format!$A$2:$BQ$355,MATCH($B43,Overview_Format!$A$2:$A$355,0),MATCH(R$2,Overview_Format!$A$2:$BQ$2,0))</f>
        <v>108.9</v>
      </c>
      <c r="S43">
        <f>INDEX(Overview_Format!$A$2:$BQ$355,MATCH($B43,Overview_Format!$A$2:$A$355,0),MATCH(S$2,Overview_Format!$A$2:$BQ$2,0))</f>
        <v>0.31</v>
      </c>
      <c r="T43">
        <f>INDEX(Overview_Format!$A$2:$BQ$355,MATCH($B43,Overview_Format!$A$2:$A$355,0),MATCH(T$2,Overview_Format!$A$2:$BQ$2,0))</f>
        <v>0.43099999999999999</v>
      </c>
      <c r="U43">
        <f>INDEX(Overview_Format!$A$2:$BQ$355,MATCH($B43,Overview_Format!$A$2:$A$355,0),MATCH(U$2,Overview_Format!$A$2:$BQ$2,0))</f>
        <v>0.56299999999999994</v>
      </c>
      <c r="V43">
        <f>INDEX(Overview_Format!$A$2:$BQ$355,MATCH($B43,Overview_Format!$A$2:$A$355,0),MATCH(V$2,Overview_Format!$A$2:$BQ$2,0))</f>
        <v>41.5</v>
      </c>
      <c r="W43">
        <f>INDEX(Overview_Format!$A$2:$BQ$355,MATCH($B43,Overview_Format!$A$2:$A$355,0),MATCH(W$2,Overview_Format!$A$2:$BQ$2,0))</f>
        <v>0.52400000000000002</v>
      </c>
      <c r="X43">
        <f>INDEX(Overview_Format!$A$2:$BQ$355,MATCH($B43,Overview_Format!$A$2:$A$355,0),MATCH(X$2,Overview_Format!$A$2:$BQ$2,0))</f>
        <v>28.2</v>
      </c>
      <c r="Y43">
        <f>INDEX(Overview_Format!$A$2:$BQ$355,MATCH($B43,Overview_Format!$A$2:$A$355,0),MATCH(Y$2,Overview_Format!$A$2:$BQ$2,0))</f>
        <v>15.1</v>
      </c>
      <c r="Z43">
        <f>INDEX(Overview_Format!$A$2:$BQ$355,MATCH($B43,Overview_Format!$A$2:$A$355,0),MATCH(Z$2,Overview_Format!$A$2:$BQ$2,0))</f>
        <v>52</v>
      </c>
      <c r="AA43">
        <f>INDEX(Overview_Format!$A$2:$BQ$355,MATCH($B43,Overview_Format!$A$2:$A$355,0),MATCH(AA$2,Overview_Format!$A$2:$BQ$2,0))</f>
        <v>6.7</v>
      </c>
      <c r="AB43">
        <f>INDEX(Overview_Format!$A$2:$BQ$355,MATCH($B43,Overview_Format!$A$2:$A$355,0),MATCH(AB$2,Overview_Format!$A$2:$BQ$2,0))</f>
        <v>7</v>
      </c>
      <c r="AC43">
        <f t="shared" si="0"/>
        <v>2.7483443708609272</v>
      </c>
      <c r="AD43">
        <f>INDEX(Overview_Format!$A$2:$BQ$355,MATCH($B43,Overview_Format!$A$2:$A$355,0),MATCH(AD$2,Overview_Format!$A$2:$BQ$2,0))</f>
        <v>5.23</v>
      </c>
      <c r="AE43">
        <f>INDEX(Overview_Format!$A$2:$CC$355,MATCH($B43,Overview_Format!$A$2:$A$355,0),MATCH(AE$2,Overview_Format!$A$2:$CC$2,0))</f>
        <v>7.4000000000000057</v>
      </c>
      <c r="AF43">
        <f>INDEX(Overview_Format!$A$2:$CC$355,MATCH($B43,Overview_Format!$A$2:$A$355,0),MATCH(AF$2,Overview_Format!$A$2:$CC$2,0))</f>
        <v>-0.06</v>
      </c>
      <c r="AG43">
        <f>INDEX(Overview_Format!$A$2:$CC$355,MATCH($B43,Overview_Format!$A$2:$A$355,0),MATCH(AG$2,Overview_Format!$A$2:$CC$2,0))</f>
        <v>9.3999999999999972E-2</v>
      </c>
      <c r="AH43">
        <f>INDEX(Overview_Format!$A$2:$CC$355,MATCH($B43,Overview_Format!$A$2:$A$355,0),MATCH(AH$2,Overview_Format!$A$2:$CC$2,0))</f>
        <v>4.1999999999999926E-2</v>
      </c>
      <c r="AI43">
        <f>INDEX(Overview_Format!$A$2:$CC$355,MATCH($B43,Overview_Format!$A$2:$A$355,0),MATCH(AI$2,Overview_Format!$A$2:$CC$2,0))</f>
        <v>4.3000000000000038E-2</v>
      </c>
      <c r="AJ43">
        <f>INDEX(Overview_Format!$A$2:$CC$355,MATCH($B43,Overview_Format!$A$2:$A$355,0),MATCH(AJ$2,Overview_Format!$A$2:$CC$2,0))</f>
        <v>4</v>
      </c>
      <c r="AK43">
        <f>INDEX(Overview_Format!$A$2:$CC$355,MATCH($B43,Overview_Format!$A$2:$A$355,0),MATCH(AK$2,Overview_Format!$A$2:$CC$2,0))</f>
        <v>1</v>
      </c>
      <c r="AL43">
        <f>INDEX(Overview_Format!$A$2:$CC$355,MATCH($B43,Overview_Format!$A$2:$A$355,0),MATCH(AL$2,Overview_Format!$A$2:$CC$2,0))</f>
        <v>-3.2000000000000028</v>
      </c>
      <c r="AM43">
        <f>INDEX(Overview_Format!$A$2:$CC$355,MATCH($B43,Overview_Format!$A$2:$A$355,0),MATCH(AM$2,Overview_Format!$A$2:$CC$2,0))</f>
        <v>-1.2000000000000002</v>
      </c>
      <c r="AN43">
        <f>INDEX(Overview_Format!$A$2:$CC$355,MATCH($B43,Overview_Format!$A$2:$A$355,0),MATCH(AN$2,Overview_Format!$A$2:$CC$2,0))</f>
        <v>0</v>
      </c>
      <c r="AO43">
        <f>INDEX(Overview_Format!$A$2:$CC$355,MATCH($B43,Overview_Format!$A$2:$A$355,0),MATCH(AO$2,Overview_Format!$A$2:$CC$2,0))</f>
        <v>2.5999999999999979</v>
      </c>
      <c r="AP43">
        <f>INDEX(Overview_Format!$A$2:$CC$355,MATCH($B43,Overview_Format!$A$2:$A$355,0),MATCH(AP$2,Overview_Format!$A$2:$CC$2,0))</f>
        <v>-2.0000000000000018E-2</v>
      </c>
    </row>
    <row r="44" spans="2:42" x14ac:dyDescent="0.25">
      <c r="B44" t="s">
        <v>174</v>
      </c>
      <c r="C44">
        <f>INDEX(Overview_Format!$A$2:$BQ$355,MATCH($B44,Overview_Format!$A$2:$A$355,0),MATCH(C$2,Overview_Format!$A$2:$BQ$2,0))</f>
        <v>31</v>
      </c>
      <c r="D44">
        <f>INDEX(Overview_Format!$A$2:$BQ$355,MATCH($B44,Overview_Format!$A$2:$A$355,0),MATCH(D$2,Overview_Format!$A$2:$BQ$2,0))</f>
        <v>11</v>
      </c>
      <c r="E44">
        <f>INDEX(Overview_Format!$A$2:$BQ$355,MATCH($B44,Overview_Format!$A$2:$A$355,0),MATCH(E$2,Overview_Format!$A$2:$BQ$2,0))</f>
        <v>20</v>
      </c>
      <c r="F44">
        <f>INDEX(Overview_Format!$A$2:$BQ$355,MATCH($B44,Overview_Format!$A$2:$A$355,0),MATCH(F$2,Overview_Format!$A$2:$BQ$2,0))</f>
        <v>0.35499999999999998</v>
      </c>
      <c r="G44">
        <f>INDEX(Overview_Format!$A$2:$BQ$355,MATCH($B44,Overview_Format!$A$2:$A$355,0),MATCH(G$2,Overview_Format!$A$2:$BQ$2,0))</f>
        <v>-6.24</v>
      </c>
      <c r="H44">
        <f>INDEX(Overview_Format!$A$2:$BQ$355,MATCH($B44,Overview_Format!$A$2:$A$355,0),MATCH(H$2,Overview_Format!$A$2:$BQ$2,0))</f>
        <v>-1.48</v>
      </c>
      <c r="I44">
        <f>INDEX(Overview_Format!$A$2:$BQ$355,MATCH($B44,Overview_Format!$A$2:$A$355,0),MATCH(I$2,Overview_Format!$A$2:$BQ$2,0))</f>
        <v>11</v>
      </c>
      <c r="J44">
        <f>INDEX(Overview_Format!$A$2:$BQ$355,MATCH($B44,Overview_Format!$A$2:$A$355,0),MATCH(J$2,Overview_Format!$A$2:$BQ$2,0))</f>
        <v>20</v>
      </c>
      <c r="K44">
        <f>INDEX(Overview_Format!$A$2:$BQ$355,MATCH($B44,Overview_Format!$A$2:$A$355,0),MATCH(K$2,Overview_Format!$A$2:$BQ$2,0))</f>
        <v>11</v>
      </c>
      <c r="L44">
        <f>INDEX(Overview_Format!$A$2:$BQ$355,MATCH($B44,Overview_Format!$A$2:$A$355,0),MATCH(L$2,Overview_Format!$A$2:$BQ$2,0))</f>
        <v>20</v>
      </c>
      <c r="M44">
        <f>INDEX(Overview_Format!$A$2:$BQ$355,MATCH($B44,Overview_Format!$A$2:$A$355,0),MATCH(M$2,Overview_Format!$A$2:$BQ$2,0))</f>
        <v>11</v>
      </c>
      <c r="N44">
        <f>INDEX(Overview_Format!$A$2:$BQ$355,MATCH($B44,Overview_Format!$A$2:$A$355,0),MATCH(N$2,Overview_Format!$A$2:$BQ$2,0))</f>
        <v>20</v>
      </c>
      <c r="O44">
        <f>INDEX(Overview_Format!$A$2:$BQ$355,MATCH($B44,Overview_Format!$A$2:$A$355,0),MATCH(O$2,Overview_Format!$A$2:$BQ$2,0))</f>
        <v>2038</v>
      </c>
      <c r="P44">
        <f>INDEX(Overview_Format!$A$2:$BQ$355,MATCH($B44,Overview_Format!$A$2:$A$355,0),MATCH(P$2,Overview_Format!$A$2:$BQ$2,0))</f>
        <v>2128</v>
      </c>
      <c r="Q44">
        <f>INDEX(Overview_Format!$A$2:$BQ$355,MATCH($B44,Overview_Format!$A$2:$A$355,0),MATCH(Q$2,Overview_Format!$A$2:$BQ$2,0))</f>
        <v>67</v>
      </c>
      <c r="R44">
        <f>INDEX(Overview_Format!$A$2:$BQ$355,MATCH($B44,Overview_Format!$A$2:$A$355,0),MATCH(R$2,Overview_Format!$A$2:$BQ$2,0))</f>
        <v>96.5</v>
      </c>
      <c r="S44">
        <f>INDEX(Overview_Format!$A$2:$BQ$355,MATCH($B44,Overview_Format!$A$2:$A$355,0),MATCH(S$2,Overview_Format!$A$2:$BQ$2,0))</f>
        <v>0.308</v>
      </c>
      <c r="T44">
        <f>INDEX(Overview_Format!$A$2:$BQ$355,MATCH($B44,Overview_Format!$A$2:$A$355,0),MATCH(T$2,Overview_Format!$A$2:$BQ$2,0))</f>
        <v>0.37</v>
      </c>
      <c r="U44">
        <f>INDEX(Overview_Format!$A$2:$BQ$355,MATCH($B44,Overview_Format!$A$2:$A$355,0),MATCH(U$2,Overview_Format!$A$2:$BQ$2,0))</f>
        <v>0.53100000000000003</v>
      </c>
      <c r="V44">
        <f>INDEX(Overview_Format!$A$2:$BQ$355,MATCH($B44,Overview_Format!$A$2:$A$355,0),MATCH(V$2,Overview_Format!$A$2:$BQ$2,0))</f>
        <v>51</v>
      </c>
      <c r="W44">
        <f>INDEX(Overview_Format!$A$2:$BQ$355,MATCH($B44,Overview_Format!$A$2:$A$355,0),MATCH(W$2,Overview_Format!$A$2:$BQ$2,0))</f>
        <v>0.5</v>
      </c>
      <c r="X44">
        <f>INDEX(Overview_Format!$A$2:$BQ$355,MATCH($B44,Overview_Format!$A$2:$A$355,0),MATCH(X$2,Overview_Format!$A$2:$BQ$2,0))</f>
        <v>21.5</v>
      </c>
      <c r="Y44">
        <f>INDEX(Overview_Format!$A$2:$BQ$355,MATCH($B44,Overview_Format!$A$2:$A$355,0),MATCH(Y$2,Overview_Format!$A$2:$BQ$2,0))</f>
        <v>17.7</v>
      </c>
      <c r="Z44">
        <f>INDEX(Overview_Format!$A$2:$BQ$355,MATCH($B44,Overview_Format!$A$2:$A$355,0),MATCH(Z$2,Overview_Format!$A$2:$BQ$2,0))</f>
        <v>46.5</v>
      </c>
      <c r="AA44">
        <f>INDEX(Overview_Format!$A$2:$BQ$355,MATCH($B44,Overview_Format!$A$2:$A$355,0),MATCH(AA$2,Overview_Format!$A$2:$BQ$2,0))</f>
        <v>9.3000000000000007</v>
      </c>
      <c r="AB44">
        <f>INDEX(Overview_Format!$A$2:$BQ$355,MATCH($B44,Overview_Format!$A$2:$A$355,0),MATCH(AB$2,Overview_Format!$A$2:$BQ$2,0))</f>
        <v>7</v>
      </c>
      <c r="AC44">
        <f t="shared" si="0"/>
        <v>2.8813559322033901</v>
      </c>
      <c r="AD44">
        <f>INDEX(Overview_Format!$A$2:$BQ$355,MATCH($B44,Overview_Format!$A$2:$A$355,0),MATCH(AD$2,Overview_Format!$A$2:$BQ$2,0))</f>
        <v>-2.9</v>
      </c>
      <c r="AE44">
        <f>INDEX(Overview_Format!$A$2:$CC$355,MATCH($B44,Overview_Format!$A$2:$A$355,0),MATCH(AE$2,Overview_Format!$A$2:$CC$2,0))</f>
        <v>-4.2999999999999972</v>
      </c>
      <c r="AF44">
        <f>INDEX(Overview_Format!$A$2:$CC$355,MATCH($B44,Overview_Format!$A$2:$A$355,0),MATCH(AF$2,Overview_Format!$A$2:$CC$2,0))</f>
        <v>-7.2000000000000008E-2</v>
      </c>
      <c r="AG44">
        <f>INDEX(Overview_Format!$A$2:$CC$355,MATCH($B44,Overview_Format!$A$2:$A$355,0),MATCH(AG$2,Overview_Format!$A$2:$CC$2,0))</f>
        <v>-7.0000000000000062E-3</v>
      </c>
      <c r="AH44">
        <f>INDEX(Overview_Format!$A$2:$CC$355,MATCH($B44,Overview_Format!$A$2:$A$355,0),MATCH(AH$2,Overview_Format!$A$2:$CC$2,0))</f>
        <v>-2.0000000000000018E-2</v>
      </c>
      <c r="AI44">
        <f>INDEX(Overview_Format!$A$2:$CC$355,MATCH($B44,Overview_Format!$A$2:$A$355,0),MATCH(AI$2,Overview_Format!$A$2:$CC$2,0))</f>
        <v>-2.0000000000000018E-2</v>
      </c>
      <c r="AJ44">
        <f>INDEX(Overview_Format!$A$2:$CC$355,MATCH($B44,Overview_Format!$A$2:$A$355,0),MATCH(AJ$2,Overview_Format!$A$2:$CC$2,0))</f>
        <v>-7</v>
      </c>
      <c r="AK44">
        <f>INDEX(Overview_Format!$A$2:$CC$355,MATCH($B44,Overview_Format!$A$2:$A$355,0),MATCH(AK$2,Overview_Format!$A$2:$CC$2,0))</f>
        <v>-1.3000000000000007</v>
      </c>
      <c r="AL44">
        <f>INDEX(Overview_Format!$A$2:$CC$355,MATCH($B44,Overview_Format!$A$2:$A$355,0),MATCH(AL$2,Overview_Format!$A$2:$CC$2,0))</f>
        <v>-1.1000000000000014</v>
      </c>
      <c r="AM44">
        <f>INDEX(Overview_Format!$A$2:$CC$355,MATCH($B44,Overview_Format!$A$2:$A$355,0),MATCH(AM$2,Overview_Format!$A$2:$CC$2,0))</f>
        <v>-9.9999999999999645E-2</v>
      </c>
      <c r="AN44">
        <f>INDEX(Overview_Format!$A$2:$CC$355,MATCH($B44,Overview_Format!$A$2:$A$355,0),MATCH(AN$2,Overview_Format!$A$2:$CC$2,0))</f>
        <v>-2.4000000000000004</v>
      </c>
      <c r="AO44">
        <f>INDEX(Overview_Format!$A$2:$CC$355,MATCH($B44,Overview_Format!$A$2:$A$355,0),MATCH(AO$2,Overview_Format!$A$2:$CC$2,0))</f>
        <v>-6.1999999999999993</v>
      </c>
      <c r="AP44">
        <f>INDEX(Overview_Format!$A$2:$CC$355,MATCH($B44,Overview_Format!$A$2:$A$355,0),MATCH(AP$2,Overview_Format!$A$2:$CC$2,0))</f>
        <v>-4.300000000000001E-2</v>
      </c>
    </row>
    <row r="45" spans="2:42" x14ac:dyDescent="0.25">
      <c r="B45" t="s">
        <v>175</v>
      </c>
      <c r="C45">
        <f>INDEX(Overview_Format!$A$2:$BQ$355,MATCH($B45,Overview_Format!$A$2:$A$355,0),MATCH(C$2,Overview_Format!$A$2:$BQ$2,0))</f>
        <v>37</v>
      </c>
      <c r="D45">
        <f>INDEX(Overview_Format!$A$2:$BQ$355,MATCH($B45,Overview_Format!$A$2:$A$355,0),MATCH(D$2,Overview_Format!$A$2:$BQ$2,0))</f>
        <v>31</v>
      </c>
      <c r="E45">
        <f>INDEX(Overview_Format!$A$2:$BQ$355,MATCH($B45,Overview_Format!$A$2:$A$355,0),MATCH(E$2,Overview_Format!$A$2:$BQ$2,0))</f>
        <v>6</v>
      </c>
      <c r="F45">
        <f>INDEX(Overview_Format!$A$2:$BQ$355,MATCH($B45,Overview_Format!$A$2:$A$355,0),MATCH(F$2,Overview_Format!$A$2:$BQ$2,0))</f>
        <v>0.83799999999999997</v>
      </c>
      <c r="G45">
        <f>INDEX(Overview_Format!$A$2:$BQ$355,MATCH($B45,Overview_Format!$A$2:$A$355,0),MATCH(G$2,Overview_Format!$A$2:$BQ$2,0))</f>
        <v>5.72</v>
      </c>
      <c r="H45">
        <f>INDEX(Overview_Format!$A$2:$BQ$355,MATCH($B45,Overview_Format!$A$2:$A$355,0),MATCH(H$2,Overview_Format!$A$2:$BQ$2,0))</f>
        <v>-2.2799999999999998</v>
      </c>
      <c r="I45">
        <f>INDEX(Overview_Format!$A$2:$BQ$355,MATCH($B45,Overview_Format!$A$2:$A$355,0),MATCH(I$2,Overview_Format!$A$2:$BQ$2,0))</f>
        <v>31</v>
      </c>
      <c r="J45">
        <f>INDEX(Overview_Format!$A$2:$BQ$355,MATCH($B45,Overview_Format!$A$2:$A$355,0),MATCH(J$2,Overview_Format!$A$2:$BQ$2,0))</f>
        <v>6</v>
      </c>
      <c r="K45">
        <f>INDEX(Overview_Format!$A$2:$BQ$355,MATCH($B45,Overview_Format!$A$2:$A$355,0),MATCH(K$2,Overview_Format!$A$2:$BQ$2,0))</f>
        <v>31</v>
      </c>
      <c r="L45">
        <f>INDEX(Overview_Format!$A$2:$BQ$355,MATCH($B45,Overview_Format!$A$2:$A$355,0),MATCH(L$2,Overview_Format!$A$2:$BQ$2,0))</f>
        <v>6</v>
      </c>
      <c r="M45">
        <f>INDEX(Overview_Format!$A$2:$BQ$355,MATCH($B45,Overview_Format!$A$2:$A$355,0),MATCH(M$2,Overview_Format!$A$2:$BQ$2,0))</f>
        <v>31</v>
      </c>
      <c r="N45">
        <f>INDEX(Overview_Format!$A$2:$BQ$355,MATCH($B45,Overview_Format!$A$2:$A$355,0),MATCH(N$2,Overview_Format!$A$2:$BQ$2,0))</f>
        <v>6</v>
      </c>
      <c r="O45">
        <f>INDEX(Overview_Format!$A$2:$BQ$355,MATCH($B45,Overview_Format!$A$2:$A$355,0),MATCH(O$2,Overview_Format!$A$2:$BQ$2,0))</f>
        <v>2675</v>
      </c>
      <c r="P45">
        <f>INDEX(Overview_Format!$A$2:$BQ$355,MATCH($B45,Overview_Format!$A$2:$A$355,0),MATCH(P$2,Overview_Format!$A$2:$BQ$2,0))</f>
        <v>2353</v>
      </c>
      <c r="Q45">
        <f>INDEX(Overview_Format!$A$2:$BQ$355,MATCH($B45,Overview_Format!$A$2:$A$355,0),MATCH(Q$2,Overview_Format!$A$2:$BQ$2,0))</f>
        <v>66.2</v>
      </c>
      <c r="R45">
        <f>INDEX(Overview_Format!$A$2:$BQ$355,MATCH($B45,Overview_Format!$A$2:$A$355,0),MATCH(R$2,Overview_Format!$A$2:$BQ$2,0))</f>
        <v>107.8</v>
      </c>
      <c r="S45">
        <f>INDEX(Overview_Format!$A$2:$BQ$355,MATCH($B45,Overview_Format!$A$2:$A$355,0),MATCH(S$2,Overview_Format!$A$2:$BQ$2,0))</f>
        <v>0.29599999999999999</v>
      </c>
      <c r="T45">
        <f>INDEX(Overview_Format!$A$2:$BQ$355,MATCH($B45,Overview_Format!$A$2:$A$355,0),MATCH(T$2,Overview_Format!$A$2:$BQ$2,0))</f>
        <v>0.32500000000000001</v>
      </c>
      <c r="U45">
        <f>INDEX(Overview_Format!$A$2:$BQ$355,MATCH($B45,Overview_Format!$A$2:$A$355,0),MATCH(U$2,Overview_Format!$A$2:$BQ$2,0))</f>
        <v>0.54300000000000004</v>
      </c>
      <c r="V45">
        <f>INDEX(Overview_Format!$A$2:$BQ$355,MATCH($B45,Overview_Format!$A$2:$A$355,0),MATCH(V$2,Overview_Format!$A$2:$BQ$2,0))</f>
        <v>48.5</v>
      </c>
      <c r="W45">
        <f>INDEX(Overview_Format!$A$2:$BQ$355,MATCH($B45,Overview_Format!$A$2:$A$355,0),MATCH(W$2,Overview_Format!$A$2:$BQ$2,0))</f>
        <v>0.51600000000000001</v>
      </c>
      <c r="X45">
        <f>INDEX(Overview_Format!$A$2:$BQ$355,MATCH($B45,Overview_Format!$A$2:$A$355,0),MATCH(X$2,Overview_Format!$A$2:$BQ$2,0))</f>
        <v>34</v>
      </c>
      <c r="Y45">
        <f>INDEX(Overview_Format!$A$2:$BQ$355,MATCH($B45,Overview_Format!$A$2:$A$355,0),MATCH(Y$2,Overview_Format!$A$2:$BQ$2,0))</f>
        <v>15.2</v>
      </c>
      <c r="Z45">
        <f>INDEX(Overview_Format!$A$2:$BQ$355,MATCH($B45,Overview_Format!$A$2:$A$355,0),MATCH(Z$2,Overview_Format!$A$2:$BQ$2,0))</f>
        <v>54.8</v>
      </c>
      <c r="AA45">
        <f>INDEX(Overview_Format!$A$2:$BQ$355,MATCH($B45,Overview_Format!$A$2:$A$355,0),MATCH(AA$2,Overview_Format!$A$2:$BQ$2,0))</f>
        <v>8.5</v>
      </c>
      <c r="AB45">
        <f>INDEX(Overview_Format!$A$2:$BQ$355,MATCH($B45,Overview_Format!$A$2:$A$355,0),MATCH(AB$2,Overview_Format!$A$2:$BQ$2,0))</f>
        <v>10.8</v>
      </c>
      <c r="AC45">
        <f t="shared" si="0"/>
        <v>3.1907894736842106</v>
      </c>
      <c r="AD45">
        <f>INDEX(Overview_Format!$A$2:$BQ$355,MATCH($B45,Overview_Format!$A$2:$A$355,0),MATCH(AD$2,Overview_Format!$A$2:$BQ$2,0))</f>
        <v>8.6999999999999993</v>
      </c>
      <c r="AE45">
        <f>INDEX(Overview_Format!$A$2:$CC$355,MATCH($B45,Overview_Format!$A$2:$A$355,0),MATCH(AE$2,Overview_Format!$A$2:$CC$2,0))</f>
        <v>13</v>
      </c>
      <c r="AF45">
        <f>INDEX(Overview_Format!$A$2:$CC$355,MATCH($B45,Overview_Format!$A$2:$A$355,0),MATCH(AF$2,Overview_Format!$A$2:$CC$2,0))</f>
        <v>-3.400000000000003E-2</v>
      </c>
      <c r="AG45">
        <f>INDEX(Overview_Format!$A$2:$CC$355,MATCH($B45,Overview_Format!$A$2:$A$355,0),MATCH(AG$2,Overview_Format!$A$2:$CC$2,0))</f>
        <v>-1.3000000000000012E-2</v>
      </c>
      <c r="AH45">
        <f>INDEX(Overview_Format!$A$2:$CC$355,MATCH($B45,Overview_Format!$A$2:$A$355,0),MATCH(AH$2,Overview_Format!$A$2:$CC$2,0))</f>
        <v>6.2000000000000055E-2</v>
      </c>
      <c r="AI45">
        <f>INDEX(Overview_Format!$A$2:$CC$355,MATCH($B45,Overview_Format!$A$2:$A$355,0),MATCH(AI$2,Overview_Format!$A$2:$CC$2,0))</f>
        <v>7.7000000000000013E-2</v>
      </c>
      <c r="AJ45">
        <f>INDEX(Overview_Format!$A$2:$CC$355,MATCH($B45,Overview_Format!$A$2:$A$355,0),MATCH(AJ$2,Overview_Format!$A$2:$CC$2,0))</f>
        <v>9.5999999999999943</v>
      </c>
      <c r="AK45">
        <f>INDEX(Overview_Format!$A$2:$CC$355,MATCH($B45,Overview_Format!$A$2:$A$355,0),MATCH(AK$2,Overview_Format!$A$2:$CC$2,0))</f>
        <v>0.59999999999999964</v>
      </c>
      <c r="AL45">
        <f>INDEX(Overview_Format!$A$2:$CC$355,MATCH($B45,Overview_Format!$A$2:$A$355,0),MATCH(AL$2,Overview_Format!$A$2:$CC$2,0))</f>
        <v>4.6000000000000014</v>
      </c>
      <c r="AM45">
        <f>INDEX(Overview_Format!$A$2:$CC$355,MATCH($B45,Overview_Format!$A$2:$A$355,0),MATCH(AM$2,Overview_Format!$A$2:$CC$2,0))</f>
        <v>0.70000000000000018</v>
      </c>
      <c r="AN45">
        <f>INDEX(Overview_Format!$A$2:$CC$355,MATCH($B45,Overview_Format!$A$2:$A$355,0),MATCH(AN$2,Overview_Format!$A$2:$CC$2,0))</f>
        <v>3.7000000000000011</v>
      </c>
      <c r="AO45">
        <f>INDEX(Overview_Format!$A$2:$CC$355,MATCH($B45,Overview_Format!$A$2:$A$355,0),MATCH(AO$2,Overview_Format!$A$2:$CC$2,0))</f>
        <v>7.3000000000000007</v>
      </c>
      <c r="AP45">
        <f>INDEX(Overview_Format!$A$2:$CC$355,MATCH($B45,Overview_Format!$A$2:$A$355,0),MATCH(AP$2,Overview_Format!$A$2:$CC$2,0))</f>
        <v>-2.5000000000000022E-2</v>
      </c>
    </row>
    <row r="46" spans="2:42" x14ac:dyDescent="0.25">
      <c r="B46" t="s">
        <v>176</v>
      </c>
      <c r="C46">
        <f>INDEX(Overview_Format!$A$2:$BQ$355,MATCH($B46,Overview_Format!$A$2:$A$355,0),MATCH(C$2,Overview_Format!$A$2:$BQ$2,0))</f>
        <v>33</v>
      </c>
      <c r="D46">
        <f>INDEX(Overview_Format!$A$2:$BQ$355,MATCH($B46,Overview_Format!$A$2:$A$355,0),MATCH(D$2,Overview_Format!$A$2:$BQ$2,0))</f>
        <v>10</v>
      </c>
      <c r="E46">
        <f>INDEX(Overview_Format!$A$2:$BQ$355,MATCH($B46,Overview_Format!$A$2:$A$355,0),MATCH(E$2,Overview_Format!$A$2:$BQ$2,0))</f>
        <v>23</v>
      </c>
      <c r="F46">
        <f>INDEX(Overview_Format!$A$2:$BQ$355,MATCH($B46,Overview_Format!$A$2:$A$355,0),MATCH(F$2,Overview_Format!$A$2:$BQ$2,0))</f>
        <v>0.30299999999999999</v>
      </c>
      <c r="G46">
        <f>INDEX(Overview_Format!$A$2:$BQ$355,MATCH($B46,Overview_Format!$A$2:$A$355,0),MATCH(G$2,Overview_Format!$A$2:$BQ$2,0))</f>
        <v>-11.1</v>
      </c>
      <c r="H46">
        <f>INDEX(Overview_Format!$A$2:$BQ$355,MATCH($B46,Overview_Format!$A$2:$A$355,0),MATCH(H$2,Overview_Format!$A$2:$BQ$2,0))</f>
        <v>-3.17</v>
      </c>
      <c r="I46">
        <f>INDEX(Overview_Format!$A$2:$BQ$355,MATCH($B46,Overview_Format!$A$2:$A$355,0),MATCH(I$2,Overview_Format!$A$2:$BQ$2,0))</f>
        <v>10</v>
      </c>
      <c r="J46">
        <f>INDEX(Overview_Format!$A$2:$BQ$355,MATCH($B46,Overview_Format!$A$2:$A$355,0),MATCH(J$2,Overview_Format!$A$2:$BQ$2,0))</f>
        <v>23</v>
      </c>
      <c r="K46">
        <f>INDEX(Overview_Format!$A$2:$BQ$355,MATCH($B46,Overview_Format!$A$2:$A$355,0),MATCH(K$2,Overview_Format!$A$2:$BQ$2,0))</f>
        <v>10</v>
      </c>
      <c r="L46">
        <f>INDEX(Overview_Format!$A$2:$BQ$355,MATCH($B46,Overview_Format!$A$2:$A$355,0),MATCH(L$2,Overview_Format!$A$2:$BQ$2,0))</f>
        <v>23</v>
      </c>
      <c r="M46">
        <f>INDEX(Overview_Format!$A$2:$BQ$355,MATCH($B46,Overview_Format!$A$2:$A$355,0),MATCH(M$2,Overview_Format!$A$2:$BQ$2,0))</f>
        <v>10</v>
      </c>
      <c r="N46">
        <f>INDEX(Overview_Format!$A$2:$BQ$355,MATCH($B46,Overview_Format!$A$2:$A$355,0),MATCH(N$2,Overview_Format!$A$2:$BQ$2,0))</f>
        <v>23</v>
      </c>
      <c r="O46">
        <f>INDEX(Overview_Format!$A$2:$BQ$355,MATCH($B46,Overview_Format!$A$2:$A$355,0),MATCH(O$2,Overview_Format!$A$2:$BQ$2,0))</f>
        <v>2153</v>
      </c>
      <c r="P46">
        <f>INDEX(Overview_Format!$A$2:$BQ$355,MATCH($B46,Overview_Format!$A$2:$A$355,0),MATCH(P$2,Overview_Format!$A$2:$BQ$2,0))</f>
        <v>2279</v>
      </c>
      <c r="Q46">
        <f>INDEX(Overview_Format!$A$2:$BQ$355,MATCH($B46,Overview_Format!$A$2:$A$355,0),MATCH(Q$2,Overview_Format!$A$2:$BQ$2,0))</f>
        <v>64.400000000000006</v>
      </c>
      <c r="R46">
        <f>INDEX(Overview_Format!$A$2:$BQ$355,MATCH($B46,Overview_Format!$A$2:$A$355,0),MATCH(R$2,Overview_Format!$A$2:$BQ$2,0))</f>
        <v>100.9</v>
      </c>
      <c r="S46">
        <f>INDEX(Overview_Format!$A$2:$BQ$355,MATCH($B46,Overview_Format!$A$2:$A$355,0),MATCH(S$2,Overview_Format!$A$2:$BQ$2,0))</f>
        <v>0.23599999999999999</v>
      </c>
      <c r="T46">
        <f>INDEX(Overview_Format!$A$2:$BQ$355,MATCH($B46,Overview_Format!$A$2:$A$355,0),MATCH(T$2,Overview_Format!$A$2:$BQ$2,0))</f>
        <v>0.41499999999999998</v>
      </c>
      <c r="U46">
        <f>INDEX(Overview_Format!$A$2:$BQ$355,MATCH($B46,Overview_Format!$A$2:$A$355,0),MATCH(U$2,Overview_Format!$A$2:$BQ$2,0))</f>
        <v>0.54200000000000004</v>
      </c>
      <c r="V46">
        <f>INDEX(Overview_Format!$A$2:$BQ$355,MATCH($B46,Overview_Format!$A$2:$A$355,0),MATCH(V$2,Overview_Format!$A$2:$BQ$2,0))</f>
        <v>53.7</v>
      </c>
      <c r="W46">
        <f>INDEX(Overview_Format!$A$2:$BQ$355,MATCH($B46,Overview_Format!$A$2:$A$355,0),MATCH(W$2,Overview_Format!$A$2:$BQ$2,0))</f>
        <v>0.52200000000000002</v>
      </c>
      <c r="X46">
        <f>INDEX(Overview_Format!$A$2:$BQ$355,MATCH($B46,Overview_Format!$A$2:$A$355,0),MATCH(X$2,Overview_Format!$A$2:$BQ$2,0))</f>
        <v>26.6</v>
      </c>
      <c r="Y46">
        <f>INDEX(Overview_Format!$A$2:$BQ$355,MATCH($B46,Overview_Format!$A$2:$A$355,0),MATCH(Y$2,Overview_Format!$A$2:$BQ$2,0))</f>
        <v>17.600000000000001</v>
      </c>
      <c r="Z46">
        <f>INDEX(Overview_Format!$A$2:$BQ$355,MATCH($B46,Overview_Format!$A$2:$A$355,0),MATCH(Z$2,Overview_Format!$A$2:$BQ$2,0))</f>
        <v>50.5</v>
      </c>
      <c r="AA46">
        <f>INDEX(Overview_Format!$A$2:$BQ$355,MATCH($B46,Overview_Format!$A$2:$A$355,0),MATCH(AA$2,Overview_Format!$A$2:$BQ$2,0))</f>
        <v>7.7</v>
      </c>
      <c r="AB46">
        <f>INDEX(Overview_Format!$A$2:$BQ$355,MATCH($B46,Overview_Format!$A$2:$A$355,0),MATCH(AB$2,Overview_Format!$A$2:$BQ$2,0))</f>
        <v>5.4</v>
      </c>
      <c r="AC46">
        <f t="shared" si="0"/>
        <v>3.0511363636363638</v>
      </c>
      <c r="AD46">
        <f>INDEX(Overview_Format!$A$2:$BQ$355,MATCH($B46,Overview_Format!$A$2:$A$355,0),MATCH(AD$2,Overview_Format!$A$2:$BQ$2,0))</f>
        <v>-3.82</v>
      </c>
      <c r="AE46">
        <f>INDEX(Overview_Format!$A$2:$CC$355,MATCH($B46,Overview_Format!$A$2:$A$355,0),MATCH(AE$2,Overview_Format!$A$2:$CC$2,0))</f>
        <v>-5.8999999999999915</v>
      </c>
      <c r="AF46">
        <f>INDEX(Overview_Format!$A$2:$CC$355,MATCH($B46,Overview_Format!$A$2:$A$355,0),MATCH(AF$2,Overview_Format!$A$2:$CC$2,0))</f>
        <v>-9.8000000000000032E-2</v>
      </c>
      <c r="AG46">
        <f>INDEX(Overview_Format!$A$2:$CC$355,MATCH($B46,Overview_Format!$A$2:$A$355,0),MATCH(AG$2,Overview_Format!$A$2:$CC$2,0))</f>
        <v>4.9999999999999989E-2</v>
      </c>
      <c r="AH46">
        <f>INDEX(Overview_Format!$A$2:$CC$355,MATCH($B46,Overview_Format!$A$2:$A$355,0),MATCH(AH$2,Overview_Format!$A$2:$CC$2,0))</f>
        <v>-1.7000000000000015E-2</v>
      </c>
      <c r="AI46">
        <f>INDEX(Overview_Format!$A$2:$CC$355,MATCH($B46,Overview_Format!$A$2:$A$355,0),MATCH(AI$2,Overview_Format!$A$2:$CC$2,0))</f>
        <v>-9.000000000000008E-3</v>
      </c>
      <c r="AJ46">
        <f>INDEX(Overview_Format!$A$2:$CC$355,MATCH($B46,Overview_Format!$A$2:$A$355,0),MATCH(AJ$2,Overview_Format!$A$2:$CC$2,0))</f>
        <v>1</v>
      </c>
      <c r="AK46">
        <f>INDEX(Overview_Format!$A$2:$CC$355,MATCH($B46,Overview_Format!$A$2:$A$355,0),MATCH(AK$2,Overview_Format!$A$2:$CC$2,0))</f>
        <v>2.9000000000000021</v>
      </c>
      <c r="AL46">
        <f>INDEX(Overview_Format!$A$2:$CC$355,MATCH($B46,Overview_Format!$A$2:$A$355,0),MATCH(AL$2,Overview_Format!$A$2:$CC$2,0))</f>
        <v>-0.29999999999999716</v>
      </c>
      <c r="AM46">
        <f>INDEX(Overview_Format!$A$2:$CC$355,MATCH($B46,Overview_Format!$A$2:$A$355,0),MATCH(AM$2,Overview_Format!$A$2:$CC$2,0))</f>
        <v>-0.79999999999999982</v>
      </c>
      <c r="AN46">
        <f>INDEX(Overview_Format!$A$2:$CC$355,MATCH($B46,Overview_Format!$A$2:$A$355,0),MATCH(AN$2,Overview_Format!$A$2:$CC$2,0))</f>
        <v>-1.2999999999999998</v>
      </c>
      <c r="AO46">
        <f>INDEX(Overview_Format!$A$2:$CC$355,MATCH($B46,Overview_Format!$A$2:$A$355,0),MATCH(AO$2,Overview_Format!$A$2:$CC$2,0))</f>
        <v>1.8000000000000007</v>
      </c>
      <c r="AP46">
        <f>INDEX(Overview_Format!$A$2:$CC$355,MATCH($B46,Overview_Format!$A$2:$A$355,0),MATCH(AP$2,Overview_Format!$A$2:$CC$2,0))</f>
        <v>-7.2000000000000008E-2</v>
      </c>
    </row>
    <row r="47" spans="2:42" x14ac:dyDescent="0.25">
      <c r="B47" t="s">
        <v>177</v>
      </c>
      <c r="C47">
        <f>INDEX(Overview_Format!$A$2:$BQ$355,MATCH($B47,Overview_Format!$A$2:$A$355,0),MATCH(C$2,Overview_Format!$A$2:$BQ$2,0))</f>
        <v>32</v>
      </c>
      <c r="D47">
        <f>INDEX(Overview_Format!$A$2:$BQ$355,MATCH($B47,Overview_Format!$A$2:$A$355,0),MATCH(D$2,Overview_Format!$A$2:$BQ$2,0))</f>
        <v>22</v>
      </c>
      <c r="E47">
        <f>INDEX(Overview_Format!$A$2:$BQ$355,MATCH($B47,Overview_Format!$A$2:$A$355,0),MATCH(E$2,Overview_Format!$A$2:$BQ$2,0))</f>
        <v>10</v>
      </c>
      <c r="F47">
        <f>INDEX(Overview_Format!$A$2:$BQ$355,MATCH($B47,Overview_Format!$A$2:$A$355,0),MATCH(F$2,Overview_Format!$A$2:$BQ$2,0))</f>
        <v>0.68799999999999994</v>
      </c>
      <c r="G47">
        <f>INDEX(Overview_Format!$A$2:$BQ$355,MATCH($B47,Overview_Format!$A$2:$A$355,0),MATCH(G$2,Overview_Format!$A$2:$BQ$2,0))</f>
        <v>-1.6</v>
      </c>
      <c r="H47">
        <f>INDEX(Overview_Format!$A$2:$BQ$355,MATCH($B47,Overview_Format!$A$2:$A$355,0),MATCH(H$2,Overview_Format!$A$2:$BQ$2,0))</f>
        <v>-5.54</v>
      </c>
      <c r="I47">
        <f>INDEX(Overview_Format!$A$2:$BQ$355,MATCH($B47,Overview_Format!$A$2:$A$355,0),MATCH(I$2,Overview_Format!$A$2:$BQ$2,0))</f>
        <v>22</v>
      </c>
      <c r="J47">
        <f>INDEX(Overview_Format!$A$2:$BQ$355,MATCH($B47,Overview_Format!$A$2:$A$355,0),MATCH(J$2,Overview_Format!$A$2:$BQ$2,0))</f>
        <v>10</v>
      </c>
      <c r="K47">
        <f>INDEX(Overview_Format!$A$2:$BQ$355,MATCH($B47,Overview_Format!$A$2:$A$355,0),MATCH(K$2,Overview_Format!$A$2:$BQ$2,0))</f>
        <v>22</v>
      </c>
      <c r="L47">
        <f>INDEX(Overview_Format!$A$2:$BQ$355,MATCH($B47,Overview_Format!$A$2:$A$355,0),MATCH(L$2,Overview_Format!$A$2:$BQ$2,0))</f>
        <v>10</v>
      </c>
      <c r="M47">
        <f>INDEX(Overview_Format!$A$2:$BQ$355,MATCH($B47,Overview_Format!$A$2:$A$355,0),MATCH(M$2,Overview_Format!$A$2:$BQ$2,0))</f>
        <v>22</v>
      </c>
      <c r="N47">
        <f>INDEX(Overview_Format!$A$2:$BQ$355,MATCH($B47,Overview_Format!$A$2:$A$355,0),MATCH(N$2,Overview_Format!$A$2:$BQ$2,0))</f>
        <v>10</v>
      </c>
      <c r="O47">
        <f>INDEX(Overview_Format!$A$2:$BQ$355,MATCH($B47,Overview_Format!$A$2:$A$355,0),MATCH(O$2,Overview_Format!$A$2:$BQ$2,0))</f>
        <v>2350</v>
      </c>
      <c r="P47">
        <f>INDEX(Overview_Format!$A$2:$BQ$355,MATCH($B47,Overview_Format!$A$2:$A$355,0),MATCH(P$2,Overview_Format!$A$2:$BQ$2,0))</f>
        <v>2114</v>
      </c>
      <c r="Q47">
        <f>INDEX(Overview_Format!$A$2:$BQ$355,MATCH($B47,Overview_Format!$A$2:$A$355,0),MATCH(Q$2,Overview_Format!$A$2:$BQ$2,0))</f>
        <v>66</v>
      </c>
      <c r="R47">
        <f>INDEX(Overview_Format!$A$2:$BQ$355,MATCH($B47,Overview_Format!$A$2:$A$355,0),MATCH(R$2,Overview_Format!$A$2:$BQ$2,0))</f>
        <v>110.4</v>
      </c>
      <c r="S47">
        <f>INDEX(Overview_Format!$A$2:$BQ$355,MATCH($B47,Overview_Format!$A$2:$A$355,0),MATCH(S$2,Overview_Format!$A$2:$BQ$2,0))</f>
        <v>0.38100000000000001</v>
      </c>
      <c r="T47">
        <f>INDEX(Overview_Format!$A$2:$BQ$355,MATCH($B47,Overview_Format!$A$2:$A$355,0),MATCH(T$2,Overview_Format!$A$2:$BQ$2,0))</f>
        <v>0.32700000000000001</v>
      </c>
      <c r="U47">
        <f>INDEX(Overview_Format!$A$2:$BQ$355,MATCH($B47,Overview_Format!$A$2:$A$355,0),MATCH(U$2,Overview_Format!$A$2:$BQ$2,0))</f>
        <v>0.54700000000000004</v>
      </c>
      <c r="V47">
        <f>INDEX(Overview_Format!$A$2:$BQ$355,MATCH($B47,Overview_Format!$A$2:$A$355,0),MATCH(V$2,Overview_Format!$A$2:$BQ$2,0))</f>
        <v>52.2</v>
      </c>
      <c r="W47">
        <f>INDEX(Overview_Format!$A$2:$BQ$355,MATCH($B47,Overview_Format!$A$2:$A$355,0),MATCH(W$2,Overview_Format!$A$2:$BQ$2,0))</f>
        <v>0.51</v>
      </c>
      <c r="X47">
        <f>INDEX(Overview_Format!$A$2:$BQ$355,MATCH($B47,Overview_Format!$A$2:$A$355,0),MATCH(X$2,Overview_Format!$A$2:$BQ$2,0))</f>
        <v>34.799999999999997</v>
      </c>
      <c r="Y47">
        <f>INDEX(Overview_Format!$A$2:$BQ$355,MATCH($B47,Overview_Format!$A$2:$A$355,0),MATCH(Y$2,Overview_Format!$A$2:$BQ$2,0))</f>
        <v>14.2</v>
      </c>
      <c r="Z47">
        <f>INDEX(Overview_Format!$A$2:$BQ$355,MATCH($B47,Overview_Format!$A$2:$A$355,0),MATCH(Z$2,Overview_Format!$A$2:$BQ$2,0))</f>
        <v>54.8</v>
      </c>
      <c r="AA47">
        <f>INDEX(Overview_Format!$A$2:$BQ$355,MATCH($B47,Overview_Format!$A$2:$A$355,0),MATCH(AA$2,Overview_Format!$A$2:$BQ$2,0))</f>
        <v>7.5</v>
      </c>
      <c r="AB47">
        <f>INDEX(Overview_Format!$A$2:$BQ$355,MATCH($B47,Overview_Format!$A$2:$A$355,0),MATCH(AB$2,Overview_Format!$A$2:$BQ$2,0))</f>
        <v>9.1999999999999993</v>
      </c>
      <c r="AC47">
        <f t="shared" si="0"/>
        <v>3.6760563380281694</v>
      </c>
      <c r="AD47">
        <f>INDEX(Overview_Format!$A$2:$BQ$355,MATCH($B47,Overview_Format!$A$2:$A$355,0),MATCH(AD$2,Overview_Format!$A$2:$BQ$2,0))</f>
        <v>7.38</v>
      </c>
      <c r="AE47">
        <f>INDEX(Overview_Format!$A$2:$CC$355,MATCH($B47,Overview_Format!$A$2:$A$355,0),MATCH(AE$2,Overview_Format!$A$2:$CC$2,0))</f>
        <v>11.100000000000009</v>
      </c>
      <c r="AF47">
        <f>INDEX(Overview_Format!$A$2:$CC$355,MATCH($B47,Overview_Format!$A$2:$A$355,0),MATCH(AF$2,Overview_Format!$A$2:$CC$2,0))</f>
        <v>6.8000000000000005E-2</v>
      </c>
      <c r="AG47">
        <f>INDEX(Overview_Format!$A$2:$CC$355,MATCH($B47,Overview_Format!$A$2:$A$355,0),MATCH(AG$2,Overview_Format!$A$2:$CC$2,0))</f>
        <v>-3.2999999999999974E-2</v>
      </c>
      <c r="AH47">
        <f>INDEX(Overview_Format!$A$2:$CC$355,MATCH($B47,Overview_Format!$A$2:$A$355,0),MATCH(AH$2,Overview_Format!$A$2:$CC$2,0))</f>
        <v>3.400000000000003E-2</v>
      </c>
      <c r="AI47">
        <f>INDEX(Overview_Format!$A$2:$CC$355,MATCH($B47,Overview_Format!$A$2:$A$355,0),MATCH(AI$2,Overview_Format!$A$2:$CC$2,0))</f>
        <v>2.8000000000000025E-2</v>
      </c>
      <c r="AJ47">
        <f>INDEX(Overview_Format!$A$2:$CC$355,MATCH($B47,Overview_Format!$A$2:$A$355,0),MATCH(AJ$2,Overview_Format!$A$2:$CC$2,0))</f>
        <v>9.5999999999999943</v>
      </c>
      <c r="AK47">
        <f>INDEX(Overview_Format!$A$2:$CC$355,MATCH($B47,Overview_Format!$A$2:$A$355,0),MATCH(AK$2,Overview_Format!$A$2:$CC$2,0))</f>
        <v>-0.5</v>
      </c>
      <c r="AL47">
        <f>INDEX(Overview_Format!$A$2:$CC$355,MATCH($B47,Overview_Format!$A$2:$A$355,0),MATCH(AL$2,Overview_Format!$A$2:$CC$2,0))</f>
        <v>5.4000000000000057</v>
      </c>
      <c r="AM47">
        <f>INDEX(Overview_Format!$A$2:$CC$355,MATCH($B47,Overview_Format!$A$2:$A$355,0),MATCH(AM$2,Overview_Format!$A$2:$CC$2,0))</f>
        <v>0.90000000000000036</v>
      </c>
      <c r="AN47">
        <f>INDEX(Overview_Format!$A$2:$CC$355,MATCH($B47,Overview_Format!$A$2:$A$355,0),MATCH(AN$2,Overview_Format!$A$2:$CC$2,0))</f>
        <v>1.3999999999999995</v>
      </c>
      <c r="AO47">
        <f>INDEX(Overview_Format!$A$2:$CC$355,MATCH($B47,Overview_Format!$A$2:$A$355,0),MATCH(AO$2,Overview_Format!$A$2:$CC$2,0))</f>
        <v>9.2999999999999972</v>
      </c>
      <c r="AP47">
        <f>INDEX(Overview_Format!$A$2:$CC$355,MATCH($B47,Overview_Format!$A$2:$A$355,0),MATCH(AP$2,Overview_Format!$A$2:$CC$2,0))</f>
        <v>5.8000000000000024E-2</v>
      </c>
    </row>
    <row r="48" spans="2:42" x14ac:dyDescent="0.25">
      <c r="B48" t="s">
        <v>178</v>
      </c>
      <c r="C48">
        <f>INDEX(Overview_Format!$A$2:$BQ$355,MATCH($B48,Overview_Format!$A$2:$A$355,0),MATCH(C$2,Overview_Format!$A$2:$BQ$2,0))</f>
        <v>31</v>
      </c>
      <c r="D48">
        <f>INDEX(Overview_Format!$A$2:$BQ$355,MATCH($B48,Overview_Format!$A$2:$A$355,0),MATCH(D$2,Overview_Format!$A$2:$BQ$2,0))</f>
        <v>8</v>
      </c>
      <c r="E48">
        <f>INDEX(Overview_Format!$A$2:$BQ$355,MATCH($B48,Overview_Format!$A$2:$A$355,0),MATCH(E$2,Overview_Format!$A$2:$BQ$2,0))</f>
        <v>23</v>
      </c>
      <c r="F48">
        <f>INDEX(Overview_Format!$A$2:$BQ$355,MATCH($B48,Overview_Format!$A$2:$A$355,0),MATCH(F$2,Overview_Format!$A$2:$BQ$2,0))</f>
        <v>0.25800000000000001</v>
      </c>
      <c r="G48">
        <f>INDEX(Overview_Format!$A$2:$BQ$355,MATCH($B48,Overview_Format!$A$2:$A$355,0),MATCH(G$2,Overview_Format!$A$2:$BQ$2,0))</f>
        <v>-3.14</v>
      </c>
      <c r="H48">
        <f>INDEX(Overview_Format!$A$2:$BQ$355,MATCH($B48,Overview_Format!$A$2:$A$355,0),MATCH(H$2,Overview_Format!$A$2:$BQ$2,0))</f>
        <v>5.44</v>
      </c>
      <c r="I48">
        <f>INDEX(Overview_Format!$A$2:$BQ$355,MATCH($B48,Overview_Format!$A$2:$A$355,0),MATCH(I$2,Overview_Format!$A$2:$BQ$2,0))</f>
        <v>8</v>
      </c>
      <c r="J48">
        <f>INDEX(Overview_Format!$A$2:$BQ$355,MATCH($B48,Overview_Format!$A$2:$A$355,0),MATCH(J$2,Overview_Format!$A$2:$BQ$2,0))</f>
        <v>23</v>
      </c>
      <c r="K48">
        <f>INDEX(Overview_Format!$A$2:$BQ$355,MATCH($B48,Overview_Format!$A$2:$A$355,0),MATCH(K$2,Overview_Format!$A$2:$BQ$2,0))</f>
        <v>8</v>
      </c>
      <c r="L48">
        <f>INDEX(Overview_Format!$A$2:$BQ$355,MATCH($B48,Overview_Format!$A$2:$A$355,0),MATCH(L$2,Overview_Format!$A$2:$BQ$2,0))</f>
        <v>23</v>
      </c>
      <c r="M48">
        <f>INDEX(Overview_Format!$A$2:$BQ$355,MATCH($B48,Overview_Format!$A$2:$A$355,0),MATCH(M$2,Overview_Format!$A$2:$BQ$2,0))</f>
        <v>8</v>
      </c>
      <c r="N48">
        <f>INDEX(Overview_Format!$A$2:$BQ$355,MATCH($B48,Overview_Format!$A$2:$A$355,0),MATCH(N$2,Overview_Format!$A$2:$BQ$2,0))</f>
        <v>23</v>
      </c>
      <c r="O48">
        <f>INDEX(Overview_Format!$A$2:$BQ$355,MATCH($B48,Overview_Format!$A$2:$A$355,0),MATCH(O$2,Overview_Format!$A$2:$BQ$2,0))</f>
        <v>2121</v>
      </c>
      <c r="P48">
        <f>INDEX(Overview_Format!$A$2:$BQ$355,MATCH($B48,Overview_Format!$A$2:$A$355,0),MATCH(P$2,Overview_Format!$A$2:$BQ$2,0))</f>
        <v>2387</v>
      </c>
      <c r="Q48">
        <f>INDEX(Overview_Format!$A$2:$BQ$355,MATCH($B48,Overview_Format!$A$2:$A$355,0),MATCH(Q$2,Overview_Format!$A$2:$BQ$2,0))</f>
        <v>68.5</v>
      </c>
      <c r="R48">
        <f>INDEX(Overview_Format!$A$2:$BQ$355,MATCH($B48,Overview_Format!$A$2:$A$355,0),MATCH(R$2,Overview_Format!$A$2:$BQ$2,0))</f>
        <v>99.5</v>
      </c>
      <c r="S48">
        <f>INDEX(Overview_Format!$A$2:$BQ$355,MATCH($B48,Overview_Format!$A$2:$A$355,0),MATCH(S$2,Overview_Format!$A$2:$BQ$2,0))</f>
        <v>0.34799999999999998</v>
      </c>
      <c r="T48">
        <f>INDEX(Overview_Format!$A$2:$BQ$355,MATCH($B48,Overview_Format!$A$2:$A$355,0),MATCH(T$2,Overview_Format!$A$2:$BQ$2,0))</f>
        <v>0.34100000000000003</v>
      </c>
      <c r="U48">
        <f>INDEX(Overview_Format!$A$2:$BQ$355,MATCH($B48,Overview_Format!$A$2:$A$355,0),MATCH(U$2,Overview_Format!$A$2:$BQ$2,0))</f>
        <v>0.52500000000000002</v>
      </c>
      <c r="V48">
        <f>INDEX(Overview_Format!$A$2:$BQ$355,MATCH($B48,Overview_Format!$A$2:$A$355,0),MATCH(V$2,Overview_Format!$A$2:$BQ$2,0))</f>
        <v>45.3</v>
      </c>
      <c r="W48">
        <f>INDEX(Overview_Format!$A$2:$BQ$355,MATCH($B48,Overview_Format!$A$2:$A$355,0),MATCH(W$2,Overview_Format!$A$2:$BQ$2,0))</f>
        <v>0.48599999999999999</v>
      </c>
      <c r="X48">
        <f>INDEX(Overview_Format!$A$2:$BQ$355,MATCH($B48,Overview_Format!$A$2:$A$355,0),MATCH(X$2,Overview_Format!$A$2:$BQ$2,0))</f>
        <v>23.3</v>
      </c>
      <c r="Y48">
        <f>INDEX(Overview_Format!$A$2:$BQ$355,MATCH($B48,Overview_Format!$A$2:$A$355,0),MATCH(Y$2,Overview_Format!$A$2:$BQ$2,0))</f>
        <v>14.8</v>
      </c>
      <c r="Z48">
        <f>INDEX(Overview_Format!$A$2:$BQ$355,MATCH($B48,Overview_Format!$A$2:$A$355,0),MATCH(Z$2,Overview_Format!$A$2:$BQ$2,0))</f>
        <v>44.6</v>
      </c>
      <c r="AA48">
        <f>INDEX(Overview_Format!$A$2:$BQ$355,MATCH($B48,Overview_Format!$A$2:$A$355,0),MATCH(AA$2,Overview_Format!$A$2:$BQ$2,0))</f>
        <v>10.7</v>
      </c>
      <c r="AB48">
        <f>INDEX(Overview_Format!$A$2:$BQ$355,MATCH($B48,Overview_Format!$A$2:$A$355,0),MATCH(AB$2,Overview_Format!$A$2:$BQ$2,0))</f>
        <v>9.9</v>
      </c>
      <c r="AC48">
        <f t="shared" si="0"/>
        <v>3.0608108108108105</v>
      </c>
      <c r="AD48">
        <f>INDEX(Overview_Format!$A$2:$BQ$355,MATCH($B48,Overview_Format!$A$2:$A$355,0),MATCH(AD$2,Overview_Format!$A$2:$BQ$2,0))</f>
        <v>-8.58</v>
      </c>
      <c r="AE48">
        <f>INDEX(Overview_Format!$A$2:$CC$355,MATCH($B48,Overview_Format!$A$2:$A$355,0),MATCH(AE$2,Overview_Format!$A$2:$CC$2,0))</f>
        <v>-12.5</v>
      </c>
      <c r="AF48">
        <f>INDEX(Overview_Format!$A$2:$CC$355,MATCH($B48,Overview_Format!$A$2:$A$355,0),MATCH(AF$2,Overview_Format!$A$2:$CC$2,0))</f>
        <v>-1.3000000000000012E-2</v>
      </c>
      <c r="AG48">
        <f>INDEX(Overview_Format!$A$2:$CC$355,MATCH($B48,Overview_Format!$A$2:$A$355,0),MATCH(AG$2,Overview_Format!$A$2:$CC$2,0))</f>
        <v>-7.6999999999999957E-2</v>
      </c>
      <c r="AH48">
        <f>INDEX(Overview_Format!$A$2:$CC$355,MATCH($B48,Overview_Format!$A$2:$A$355,0),MATCH(AH$2,Overview_Format!$A$2:$CC$2,0))</f>
        <v>-7.0999999999999952E-2</v>
      </c>
      <c r="AI48">
        <f>INDEX(Overview_Format!$A$2:$CC$355,MATCH($B48,Overview_Format!$A$2:$A$355,0),MATCH(AI$2,Overview_Format!$A$2:$CC$2,0))</f>
        <v>-8.2999999999999963E-2</v>
      </c>
      <c r="AJ48">
        <f>INDEX(Overview_Format!$A$2:$CC$355,MATCH($B48,Overview_Format!$A$2:$A$355,0),MATCH(AJ$2,Overview_Format!$A$2:$CC$2,0))</f>
        <v>-10.799999999999997</v>
      </c>
      <c r="AK48">
        <f>INDEX(Overview_Format!$A$2:$CC$355,MATCH($B48,Overview_Format!$A$2:$A$355,0),MATCH(AK$2,Overview_Format!$A$2:$CC$2,0))</f>
        <v>-3.0999999999999979</v>
      </c>
      <c r="AL48">
        <f>INDEX(Overview_Format!$A$2:$CC$355,MATCH($B48,Overview_Format!$A$2:$A$355,0),MATCH(AL$2,Overview_Format!$A$2:$CC$2,0))</f>
        <v>-10</v>
      </c>
      <c r="AM48">
        <f>INDEX(Overview_Format!$A$2:$CC$355,MATCH($B48,Overview_Format!$A$2:$A$355,0),MATCH(AM$2,Overview_Format!$A$2:$CC$2,0))</f>
        <v>3.4999999999999991</v>
      </c>
      <c r="AN48">
        <f>INDEX(Overview_Format!$A$2:$CC$355,MATCH($B48,Overview_Format!$A$2:$A$355,0),MATCH(AN$2,Overview_Format!$A$2:$CC$2,0))</f>
        <v>1.2000000000000011</v>
      </c>
      <c r="AO48">
        <f>INDEX(Overview_Format!$A$2:$CC$355,MATCH($B48,Overview_Format!$A$2:$A$355,0),MATCH(AO$2,Overview_Format!$A$2:$CC$2,0))</f>
        <v>-8.1999999999999993</v>
      </c>
      <c r="AP48">
        <f>INDEX(Overview_Format!$A$2:$CC$355,MATCH($B48,Overview_Format!$A$2:$A$355,0),MATCH(AP$2,Overview_Format!$A$2:$CC$2,0))</f>
        <v>-8.0000000000000071E-3</v>
      </c>
    </row>
    <row r="49" spans="2:42" x14ac:dyDescent="0.25">
      <c r="B49" t="s">
        <v>179</v>
      </c>
      <c r="C49">
        <f>INDEX(Overview_Format!$A$2:$BQ$355,MATCH($B49,Overview_Format!$A$2:$A$355,0),MATCH(C$2,Overview_Format!$A$2:$BQ$2,0))</f>
        <v>33</v>
      </c>
      <c r="D49">
        <f>INDEX(Overview_Format!$A$2:$BQ$355,MATCH($B49,Overview_Format!$A$2:$A$355,0),MATCH(D$2,Overview_Format!$A$2:$BQ$2,0))</f>
        <v>20</v>
      </c>
      <c r="E49">
        <f>INDEX(Overview_Format!$A$2:$BQ$355,MATCH($B49,Overview_Format!$A$2:$A$355,0),MATCH(E$2,Overview_Format!$A$2:$BQ$2,0))</f>
        <v>13</v>
      </c>
      <c r="F49">
        <f>INDEX(Overview_Format!$A$2:$BQ$355,MATCH($B49,Overview_Format!$A$2:$A$355,0),MATCH(F$2,Overview_Format!$A$2:$BQ$2,0))</f>
        <v>0.60599999999999998</v>
      </c>
      <c r="G49">
        <f>INDEX(Overview_Format!$A$2:$BQ$355,MATCH($B49,Overview_Format!$A$2:$A$355,0),MATCH(G$2,Overview_Format!$A$2:$BQ$2,0))</f>
        <v>-3.61</v>
      </c>
      <c r="H49">
        <f>INDEX(Overview_Format!$A$2:$BQ$355,MATCH($B49,Overview_Format!$A$2:$A$355,0),MATCH(H$2,Overview_Format!$A$2:$BQ$2,0))</f>
        <v>-4.38</v>
      </c>
      <c r="I49">
        <f>INDEX(Overview_Format!$A$2:$BQ$355,MATCH($B49,Overview_Format!$A$2:$A$355,0),MATCH(I$2,Overview_Format!$A$2:$BQ$2,0))</f>
        <v>20</v>
      </c>
      <c r="J49">
        <f>INDEX(Overview_Format!$A$2:$BQ$355,MATCH($B49,Overview_Format!$A$2:$A$355,0),MATCH(J$2,Overview_Format!$A$2:$BQ$2,0))</f>
        <v>13</v>
      </c>
      <c r="K49">
        <f>INDEX(Overview_Format!$A$2:$BQ$355,MATCH($B49,Overview_Format!$A$2:$A$355,0),MATCH(K$2,Overview_Format!$A$2:$BQ$2,0))</f>
        <v>20</v>
      </c>
      <c r="L49">
        <f>INDEX(Overview_Format!$A$2:$BQ$355,MATCH($B49,Overview_Format!$A$2:$A$355,0),MATCH(L$2,Overview_Format!$A$2:$BQ$2,0))</f>
        <v>13</v>
      </c>
      <c r="M49">
        <f>INDEX(Overview_Format!$A$2:$BQ$355,MATCH($B49,Overview_Format!$A$2:$A$355,0),MATCH(M$2,Overview_Format!$A$2:$BQ$2,0))</f>
        <v>20</v>
      </c>
      <c r="N49">
        <f>INDEX(Overview_Format!$A$2:$BQ$355,MATCH($B49,Overview_Format!$A$2:$A$355,0),MATCH(N$2,Overview_Format!$A$2:$BQ$2,0))</f>
        <v>13</v>
      </c>
      <c r="O49">
        <f>INDEX(Overview_Format!$A$2:$BQ$355,MATCH($B49,Overview_Format!$A$2:$A$355,0),MATCH(O$2,Overview_Format!$A$2:$BQ$2,0))</f>
        <v>2495</v>
      </c>
      <c r="P49">
        <f>INDEX(Overview_Format!$A$2:$BQ$355,MATCH($B49,Overview_Format!$A$2:$A$355,0),MATCH(P$2,Overview_Format!$A$2:$BQ$2,0))</f>
        <v>2328</v>
      </c>
      <c r="Q49">
        <f>INDEX(Overview_Format!$A$2:$BQ$355,MATCH($B49,Overview_Format!$A$2:$A$355,0),MATCH(Q$2,Overview_Format!$A$2:$BQ$2,0))</f>
        <v>68</v>
      </c>
      <c r="R49">
        <f>INDEX(Overview_Format!$A$2:$BQ$355,MATCH($B49,Overview_Format!$A$2:$A$355,0),MATCH(R$2,Overview_Format!$A$2:$BQ$2,0))</f>
        <v>110.7</v>
      </c>
      <c r="S49">
        <f>INDEX(Overview_Format!$A$2:$BQ$355,MATCH($B49,Overview_Format!$A$2:$A$355,0),MATCH(S$2,Overview_Format!$A$2:$BQ$2,0))</f>
        <v>0.31</v>
      </c>
      <c r="T49">
        <f>INDEX(Overview_Format!$A$2:$BQ$355,MATCH($B49,Overview_Format!$A$2:$A$355,0),MATCH(T$2,Overview_Format!$A$2:$BQ$2,0))</f>
        <v>0.47799999999999998</v>
      </c>
      <c r="U49">
        <f>INDEX(Overview_Format!$A$2:$BQ$355,MATCH($B49,Overview_Format!$A$2:$A$355,0),MATCH(U$2,Overview_Format!$A$2:$BQ$2,0))</f>
        <v>0.56999999999999995</v>
      </c>
      <c r="V49">
        <f>INDEX(Overview_Format!$A$2:$BQ$355,MATCH($B49,Overview_Format!$A$2:$A$355,0),MATCH(V$2,Overview_Format!$A$2:$BQ$2,0))</f>
        <v>55.6</v>
      </c>
      <c r="W49">
        <f>INDEX(Overview_Format!$A$2:$BQ$355,MATCH($B49,Overview_Format!$A$2:$A$355,0),MATCH(W$2,Overview_Format!$A$2:$BQ$2,0))</f>
        <v>0.53700000000000003</v>
      </c>
      <c r="X49">
        <f>INDEX(Overview_Format!$A$2:$BQ$355,MATCH($B49,Overview_Format!$A$2:$A$355,0),MATCH(X$2,Overview_Format!$A$2:$BQ$2,0))</f>
        <v>23.8</v>
      </c>
      <c r="Y49">
        <f>INDEX(Overview_Format!$A$2:$BQ$355,MATCH($B49,Overview_Format!$A$2:$A$355,0),MATCH(Y$2,Overview_Format!$A$2:$BQ$2,0))</f>
        <v>13.4</v>
      </c>
      <c r="Z49">
        <f>INDEX(Overview_Format!$A$2:$BQ$355,MATCH($B49,Overview_Format!$A$2:$A$355,0),MATCH(Z$2,Overview_Format!$A$2:$BQ$2,0))</f>
        <v>47.8</v>
      </c>
      <c r="AA49">
        <f>INDEX(Overview_Format!$A$2:$BQ$355,MATCH($B49,Overview_Format!$A$2:$A$355,0),MATCH(AA$2,Overview_Format!$A$2:$BQ$2,0))</f>
        <v>9.6999999999999993</v>
      </c>
      <c r="AB49">
        <f>INDEX(Overview_Format!$A$2:$BQ$355,MATCH($B49,Overview_Format!$A$2:$A$355,0),MATCH(AB$2,Overview_Format!$A$2:$BQ$2,0))</f>
        <v>9.9</v>
      </c>
      <c r="AC49">
        <f t="shared" si="0"/>
        <v>4.1492537313432836</v>
      </c>
      <c r="AD49">
        <f>INDEX(Overview_Format!$A$2:$BQ$355,MATCH($B49,Overview_Format!$A$2:$A$355,0),MATCH(AD$2,Overview_Format!$A$2:$BQ$2,0))</f>
        <v>5.0599999999999996</v>
      </c>
      <c r="AE49">
        <f>INDEX(Overview_Format!$A$2:$CC$355,MATCH($B49,Overview_Format!$A$2:$A$355,0),MATCH(AE$2,Overview_Format!$A$2:$CC$2,0))</f>
        <v>7.4000000000000057</v>
      </c>
      <c r="AF49">
        <f>INDEX(Overview_Format!$A$2:$CC$355,MATCH($B49,Overview_Format!$A$2:$A$355,0),MATCH(AF$2,Overview_Format!$A$2:$CC$2,0))</f>
        <v>-3.1000000000000028E-2</v>
      </c>
      <c r="AG49">
        <f>INDEX(Overview_Format!$A$2:$CC$355,MATCH($B49,Overview_Format!$A$2:$A$355,0),MATCH(AG$2,Overview_Format!$A$2:$CC$2,0))</f>
        <v>6.4000000000000001E-2</v>
      </c>
      <c r="AH49">
        <f>INDEX(Overview_Format!$A$2:$CC$355,MATCH($B49,Overview_Format!$A$2:$A$355,0),MATCH(AH$2,Overview_Format!$A$2:$CC$2,0))</f>
        <v>1.3999999999999901E-2</v>
      </c>
      <c r="AI49">
        <f>INDEX(Overview_Format!$A$2:$CC$355,MATCH($B49,Overview_Format!$A$2:$A$355,0),MATCH(AI$2,Overview_Format!$A$2:$CC$2,0))</f>
        <v>1.5000000000000013E-2</v>
      </c>
      <c r="AJ49">
        <f>INDEX(Overview_Format!$A$2:$CC$355,MATCH($B49,Overview_Format!$A$2:$A$355,0),MATCH(AJ$2,Overview_Format!$A$2:$CC$2,0))</f>
        <v>-4.4000000000000057</v>
      </c>
      <c r="AK49">
        <f>INDEX(Overview_Format!$A$2:$CC$355,MATCH($B49,Overview_Format!$A$2:$A$355,0),MATCH(AK$2,Overview_Format!$A$2:$CC$2,0))</f>
        <v>-4.2000000000000011</v>
      </c>
      <c r="AL49">
        <f>INDEX(Overview_Format!$A$2:$CC$355,MATCH($B49,Overview_Format!$A$2:$A$355,0),MATCH(AL$2,Overview_Format!$A$2:$CC$2,0))</f>
        <v>4.7000000000000028</v>
      </c>
      <c r="AM49">
        <f>INDEX(Overview_Format!$A$2:$CC$355,MATCH($B49,Overview_Format!$A$2:$A$355,0),MATCH(AM$2,Overview_Format!$A$2:$CC$2,0))</f>
        <v>1.3999999999999986</v>
      </c>
      <c r="AN49">
        <f>INDEX(Overview_Format!$A$2:$CC$355,MATCH($B49,Overview_Format!$A$2:$A$355,0),MATCH(AN$2,Overview_Format!$A$2:$CC$2,0))</f>
        <v>3</v>
      </c>
      <c r="AO49">
        <f>INDEX(Overview_Format!$A$2:$CC$355,MATCH($B49,Overview_Format!$A$2:$A$355,0),MATCH(AO$2,Overview_Format!$A$2:$CC$2,0))</f>
        <v>-3.3000000000000007</v>
      </c>
      <c r="AP49">
        <f>INDEX(Overview_Format!$A$2:$CC$355,MATCH($B49,Overview_Format!$A$2:$A$355,0),MATCH(AP$2,Overview_Format!$A$2:$CC$2,0))</f>
        <v>-1.5000000000000013E-2</v>
      </c>
    </row>
    <row r="50" spans="2:42" x14ac:dyDescent="0.25">
      <c r="B50" t="s">
        <v>180</v>
      </c>
      <c r="C50">
        <f>INDEX(Overview_Format!$A$2:$BQ$355,MATCH($B50,Overview_Format!$A$2:$A$355,0),MATCH(C$2,Overview_Format!$A$2:$BQ$2,0))</f>
        <v>32</v>
      </c>
      <c r="D50">
        <f>INDEX(Overview_Format!$A$2:$BQ$355,MATCH($B50,Overview_Format!$A$2:$A$355,0),MATCH(D$2,Overview_Format!$A$2:$BQ$2,0))</f>
        <v>15</v>
      </c>
      <c r="E50">
        <f>INDEX(Overview_Format!$A$2:$BQ$355,MATCH($B50,Overview_Format!$A$2:$A$355,0),MATCH(E$2,Overview_Format!$A$2:$BQ$2,0))</f>
        <v>17</v>
      </c>
      <c r="F50">
        <f>INDEX(Overview_Format!$A$2:$BQ$355,MATCH($B50,Overview_Format!$A$2:$A$355,0),MATCH(F$2,Overview_Format!$A$2:$BQ$2,0))</f>
        <v>0.46899999999999997</v>
      </c>
      <c r="G50">
        <f>INDEX(Overview_Format!$A$2:$BQ$355,MATCH($B50,Overview_Format!$A$2:$A$355,0),MATCH(G$2,Overview_Format!$A$2:$BQ$2,0))</f>
        <v>-8.77</v>
      </c>
      <c r="H50">
        <f>INDEX(Overview_Format!$A$2:$BQ$355,MATCH($B50,Overview_Format!$A$2:$A$355,0),MATCH(H$2,Overview_Format!$A$2:$BQ$2,0))</f>
        <v>-4.83</v>
      </c>
      <c r="I50">
        <f>INDEX(Overview_Format!$A$2:$BQ$355,MATCH($B50,Overview_Format!$A$2:$A$355,0),MATCH(I$2,Overview_Format!$A$2:$BQ$2,0))</f>
        <v>15</v>
      </c>
      <c r="J50">
        <f>INDEX(Overview_Format!$A$2:$BQ$355,MATCH($B50,Overview_Format!$A$2:$A$355,0),MATCH(J$2,Overview_Format!$A$2:$BQ$2,0))</f>
        <v>17</v>
      </c>
      <c r="K50">
        <f>INDEX(Overview_Format!$A$2:$BQ$355,MATCH($B50,Overview_Format!$A$2:$A$355,0),MATCH(K$2,Overview_Format!$A$2:$BQ$2,0))</f>
        <v>15</v>
      </c>
      <c r="L50">
        <f>INDEX(Overview_Format!$A$2:$BQ$355,MATCH($B50,Overview_Format!$A$2:$A$355,0),MATCH(L$2,Overview_Format!$A$2:$BQ$2,0))</f>
        <v>17</v>
      </c>
      <c r="M50">
        <f>INDEX(Overview_Format!$A$2:$BQ$355,MATCH($B50,Overview_Format!$A$2:$A$355,0),MATCH(M$2,Overview_Format!$A$2:$BQ$2,0))</f>
        <v>15</v>
      </c>
      <c r="N50">
        <f>INDEX(Overview_Format!$A$2:$BQ$355,MATCH($B50,Overview_Format!$A$2:$A$355,0),MATCH(N$2,Overview_Format!$A$2:$BQ$2,0))</f>
        <v>17</v>
      </c>
      <c r="O50">
        <f>INDEX(Overview_Format!$A$2:$BQ$355,MATCH($B50,Overview_Format!$A$2:$A$355,0),MATCH(O$2,Overview_Format!$A$2:$BQ$2,0))</f>
        <v>2250</v>
      </c>
      <c r="P50">
        <f>INDEX(Overview_Format!$A$2:$BQ$355,MATCH($B50,Overview_Format!$A$2:$A$355,0),MATCH(P$2,Overview_Format!$A$2:$BQ$2,0))</f>
        <v>2376</v>
      </c>
      <c r="Q50">
        <f>INDEX(Overview_Format!$A$2:$BQ$355,MATCH($B50,Overview_Format!$A$2:$A$355,0),MATCH(Q$2,Overview_Format!$A$2:$BQ$2,0))</f>
        <v>68.5</v>
      </c>
      <c r="R50">
        <f>INDEX(Overview_Format!$A$2:$BQ$355,MATCH($B50,Overview_Format!$A$2:$A$355,0),MATCH(R$2,Overview_Format!$A$2:$BQ$2,0))</f>
        <v>101.4</v>
      </c>
      <c r="S50">
        <f>INDEX(Overview_Format!$A$2:$BQ$355,MATCH($B50,Overview_Format!$A$2:$A$355,0),MATCH(S$2,Overview_Format!$A$2:$BQ$2,0))</f>
        <v>0.314</v>
      </c>
      <c r="T50">
        <f>INDEX(Overview_Format!$A$2:$BQ$355,MATCH($B50,Overview_Format!$A$2:$A$355,0),MATCH(T$2,Overview_Format!$A$2:$BQ$2,0))</f>
        <v>0.43099999999999999</v>
      </c>
      <c r="U50">
        <f>INDEX(Overview_Format!$A$2:$BQ$355,MATCH($B50,Overview_Format!$A$2:$A$355,0),MATCH(U$2,Overview_Format!$A$2:$BQ$2,0))</f>
        <v>0.53400000000000003</v>
      </c>
      <c r="V50">
        <f>INDEX(Overview_Format!$A$2:$BQ$355,MATCH($B50,Overview_Format!$A$2:$A$355,0),MATCH(V$2,Overview_Format!$A$2:$BQ$2,0))</f>
        <v>58.4</v>
      </c>
      <c r="W50">
        <f>INDEX(Overview_Format!$A$2:$BQ$355,MATCH($B50,Overview_Format!$A$2:$A$355,0),MATCH(W$2,Overview_Format!$A$2:$BQ$2,0))</f>
        <v>0.505</v>
      </c>
      <c r="X50">
        <f>INDEX(Overview_Format!$A$2:$BQ$355,MATCH($B50,Overview_Format!$A$2:$A$355,0),MATCH(X$2,Overview_Format!$A$2:$BQ$2,0))</f>
        <v>27.1</v>
      </c>
      <c r="Y50">
        <f>INDEX(Overview_Format!$A$2:$BQ$355,MATCH($B50,Overview_Format!$A$2:$A$355,0),MATCH(Y$2,Overview_Format!$A$2:$BQ$2,0))</f>
        <v>16.399999999999999</v>
      </c>
      <c r="Z50">
        <f>INDEX(Overview_Format!$A$2:$BQ$355,MATCH($B50,Overview_Format!$A$2:$A$355,0),MATCH(Z$2,Overview_Format!$A$2:$BQ$2,0))</f>
        <v>47.3</v>
      </c>
      <c r="AA50">
        <f>INDEX(Overview_Format!$A$2:$BQ$355,MATCH($B50,Overview_Format!$A$2:$A$355,0),MATCH(AA$2,Overview_Format!$A$2:$BQ$2,0))</f>
        <v>9.1999999999999993</v>
      </c>
      <c r="AB50">
        <f>INDEX(Overview_Format!$A$2:$BQ$355,MATCH($B50,Overview_Format!$A$2:$A$355,0),MATCH(AB$2,Overview_Format!$A$2:$BQ$2,0))</f>
        <v>9.6999999999999993</v>
      </c>
      <c r="AC50">
        <f t="shared" si="0"/>
        <v>3.5609756097560976</v>
      </c>
      <c r="AD50">
        <f>INDEX(Overview_Format!$A$2:$BQ$355,MATCH($B50,Overview_Format!$A$2:$A$355,0),MATCH(AD$2,Overview_Format!$A$2:$BQ$2,0))</f>
        <v>-3.94</v>
      </c>
      <c r="AE50">
        <f>INDEX(Overview_Format!$A$2:$CC$355,MATCH($B50,Overview_Format!$A$2:$A$355,0),MATCH(AE$2,Overview_Format!$A$2:$CC$2,0))</f>
        <v>-5.6999999999999886</v>
      </c>
      <c r="AF50">
        <f>INDEX(Overview_Format!$A$2:$CC$355,MATCH($B50,Overview_Format!$A$2:$A$355,0),MATCH(AF$2,Overview_Format!$A$2:$CC$2,0))</f>
        <v>-5.4999999999999993E-2</v>
      </c>
      <c r="AG50">
        <f>INDEX(Overview_Format!$A$2:$CC$355,MATCH($B50,Overview_Format!$A$2:$A$355,0),MATCH(AG$2,Overview_Format!$A$2:$CC$2,0))</f>
        <v>5.7999999999999996E-2</v>
      </c>
      <c r="AH50">
        <f>INDEX(Overview_Format!$A$2:$CC$355,MATCH($B50,Overview_Format!$A$2:$A$355,0),MATCH(AH$2,Overview_Format!$A$2:$CC$2,0))</f>
        <v>-3.2999999999999918E-2</v>
      </c>
      <c r="AI50">
        <f>INDEX(Overview_Format!$A$2:$CC$355,MATCH($B50,Overview_Format!$A$2:$A$355,0),MATCH(AI$2,Overview_Format!$A$2:$CC$2,0))</f>
        <v>-3.1000000000000028E-2</v>
      </c>
      <c r="AJ50">
        <f>INDEX(Overview_Format!$A$2:$CC$355,MATCH($B50,Overview_Format!$A$2:$A$355,0),MATCH(AJ$2,Overview_Format!$A$2:$CC$2,0))</f>
        <v>-5.4000000000000057</v>
      </c>
      <c r="AK50">
        <f>INDEX(Overview_Format!$A$2:$CC$355,MATCH($B50,Overview_Format!$A$2:$A$355,0),MATCH(AK$2,Overview_Format!$A$2:$CC$2,0))</f>
        <v>-1.5</v>
      </c>
      <c r="AL50">
        <f>INDEX(Overview_Format!$A$2:$CC$355,MATCH($B50,Overview_Format!$A$2:$A$355,0),MATCH(AL$2,Overview_Format!$A$2:$CC$2,0))</f>
        <v>9.7999999999999972</v>
      </c>
      <c r="AM50">
        <f>INDEX(Overview_Format!$A$2:$CC$355,MATCH($B50,Overview_Format!$A$2:$A$355,0),MATCH(AM$2,Overview_Format!$A$2:$CC$2,0))</f>
        <v>1.3999999999999995</v>
      </c>
      <c r="AN50">
        <f>INDEX(Overview_Format!$A$2:$CC$355,MATCH($B50,Overview_Format!$A$2:$A$355,0),MATCH(AN$2,Overview_Format!$A$2:$CC$2,0))</f>
        <v>0.39999999999999858</v>
      </c>
      <c r="AO50">
        <f>INDEX(Overview_Format!$A$2:$CC$355,MATCH($B50,Overview_Format!$A$2:$A$355,0),MATCH(AO$2,Overview_Format!$A$2:$CC$2,0))</f>
        <v>-4.3999999999999986</v>
      </c>
      <c r="AP50">
        <f>INDEX(Overview_Format!$A$2:$CC$355,MATCH($B50,Overview_Format!$A$2:$A$355,0),MATCH(AP$2,Overview_Format!$A$2:$CC$2,0))</f>
        <v>-4.5000000000000012E-2</v>
      </c>
    </row>
    <row r="51" spans="2:42" x14ac:dyDescent="0.25">
      <c r="B51" t="s">
        <v>181</v>
      </c>
      <c r="C51">
        <f>INDEX(Overview_Format!$A$2:$BQ$355,MATCH($B51,Overview_Format!$A$2:$A$355,0),MATCH(C$2,Overview_Format!$A$2:$BQ$2,0))</f>
        <v>33</v>
      </c>
      <c r="D51">
        <f>INDEX(Overview_Format!$A$2:$BQ$355,MATCH($B51,Overview_Format!$A$2:$A$355,0),MATCH(D$2,Overview_Format!$A$2:$BQ$2,0))</f>
        <v>14</v>
      </c>
      <c r="E51">
        <f>INDEX(Overview_Format!$A$2:$BQ$355,MATCH($B51,Overview_Format!$A$2:$A$355,0),MATCH(E$2,Overview_Format!$A$2:$BQ$2,0))</f>
        <v>19</v>
      </c>
      <c r="F51">
        <f>INDEX(Overview_Format!$A$2:$BQ$355,MATCH($B51,Overview_Format!$A$2:$A$355,0),MATCH(F$2,Overview_Format!$A$2:$BQ$2,0))</f>
        <v>0.42399999999999999</v>
      </c>
      <c r="G51">
        <f>INDEX(Overview_Format!$A$2:$BQ$355,MATCH($B51,Overview_Format!$A$2:$A$355,0),MATCH(G$2,Overview_Format!$A$2:$BQ$2,0))</f>
        <v>-11.37</v>
      </c>
      <c r="H51">
        <f>INDEX(Overview_Format!$A$2:$BQ$355,MATCH($B51,Overview_Format!$A$2:$A$355,0),MATCH(H$2,Overview_Format!$A$2:$BQ$2,0))</f>
        <v>-4.8</v>
      </c>
      <c r="I51">
        <f>INDEX(Overview_Format!$A$2:$BQ$355,MATCH($B51,Overview_Format!$A$2:$A$355,0),MATCH(I$2,Overview_Format!$A$2:$BQ$2,0))</f>
        <v>14</v>
      </c>
      <c r="J51">
        <f>INDEX(Overview_Format!$A$2:$BQ$355,MATCH($B51,Overview_Format!$A$2:$A$355,0),MATCH(J$2,Overview_Format!$A$2:$BQ$2,0))</f>
        <v>19</v>
      </c>
      <c r="K51">
        <f>INDEX(Overview_Format!$A$2:$BQ$355,MATCH($B51,Overview_Format!$A$2:$A$355,0),MATCH(K$2,Overview_Format!$A$2:$BQ$2,0))</f>
        <v>14</v>
      </c>
      <c r="L51">
        <f>INDEX(Overview_Format!$A$2:$BQ$355,MATCH($B51,Overview_Format!$A$2:$A$355,0),MATCH(L$2,Overview_Format!$A$2:$BQ$2,0))</f>
        <v>19</v>
      </c>
      <c r="M51">
        <f>INDEX(Overview_Format!$A$2:$BQ$355,MATCH($B51,Overview_Format!$A$2:$A$355,0),MATCH(M$2,Overview_Format!$A$2:$BQ$2,0))</f>
        <v>14</v>
      </c>
      <c r="N51">
        <f>INDEX(Overview_Format!$A$2:$BQ$355,MATCH($B51,Overview_Format!$A$2:$A$355,0),MATCH(N$2,Overview_Format!$A$2:$BQ$2,0))</f>
        <v>19</v>
      </c>
      <c r="O51">
        <f>INDEX(Overview_Format!$A$2:$BQ$355,MATCH($B51,Overview_Format!$A$2:$A$355,0),MATCH(O$2,Overview_Format!$A$2:$BQ$2,0))</f>
        <v>2383</v>
      </c>
      <c r="P51">
        <f>INDEX(Overview_Format!$A$2:$BQ$355,MATCH($B51,Overview_Format!$A$2:$A$355,0),MATCH(P$2,Overview_Format!$A$2:$BQ$2,0))</f>
        <v>2498</v>
      </c>
      <c r="Q51">
        <f>INDEX(Overview_Format!$A$2:$BQ$355,MATCH($B51,Overview_Format!$A$2:$A$355,0),MATCH(Q$2,Overview_Format!$A$2:$BQ$2,0))</f>
        <v>72</v>
      </c>
      <c r="R51">
        <f>INDEX(Overview_Format!$A$2:$BQ$355,MATCH($B51,Overview_Format!$A$2:$A$355,0),MATCH(R$2,Overview_Format!$A$2:$BQ$2,0))</f>
        <v>99.5</v>
      </c>
      <c r="S51">
        <f>INDEX(Overview_Format!$A$2:$BQ$355,MATCH($B51,Overview_Format!$A$2:$A$355,0),MATCH(S$2,Overview_Format!$A$2:$BQ$2,0))</f>
        <v>0.35</v>
      </c>
      <c r="T51">
        <f>INDEX(Overview_Format!$A$2:$BQ$355,MATCH($B51,Overview_Format!$A$2:$A$355,0),MATCH(T$2,Overview_Format!$A$2:$BQ$2,0))</f>
        <v>0.41199999999999998</v>
      </c>
      <c r="U51">
        <f>INDEX(Overview_Format!$A$2:$BQ$355,MATCH($B51,Overview_Format!$A$2:$A$355,0),MATCH(U$2,Overview_Format!$A$2:$BQ$2,0))</f>
        <v>0.53700000000000003</v>
      </c>
      <c r="V51">
        <f>INDEX(Overview_Format!$A$2:$BQ$355,MATCH($B51,Overview_Format!$A$2:$A$355,0),MATCH(V$2,Overview_Format!$A$2:$BQ$2,0))</f>
        <v>57.2</v>
      </c>
      <c r="W51">
        <f>INDEX(Overview_Format!$A$2:$BQ$355,MATCH($B51,Overview_Format!$A$2:$A$355,0),MATCH(W$2,Overview_Format!$A$2:$BQ$2,0))</f>
        <v>0.498</v>
      </c>
      <c r="X51">
        <f>INDEX(Overview_Format!$A$2:$BQ$355,MATCH($B51,Overview_Format!$A$2:$A$355,0),MATCH(X$2,Overview_Format!$A$2:$BQ$2,0))</f>
        <v>25.1</v>
      </c>
      <c r="Y51">
        <f>INDEX(Overview_Format!$A$2:$BQ$355,MATCH($B51,Overview_Format!$A$2:$A$355,0),MATCH(Y$2,Overview_Format!$A$2:$BQ$2,0))</f>
        <v>17.7</v>
      </c>
      <c r="Z51">
        <f>INDEX(Overview_Format!$A$2:$BQ$355,MATCH($B51,Overview_Format!$A$2:$A$355,0),MATCH(Z$2,Overview_Format!$A$2:$BQ$2,0))</f>
        <v>48.2</v>
      </c>
      <c r="AA51">
        <f>INDEX(Overview_Format!$A$2:$BQ$355,MATCH($B51,Overview_Format!$A$2:$A$355,0),MATCH(AA$2,Overview_Format!$A$2:$BQ$2,0))</f>
        <v>8.4</v>
      </c>
      <c r="AB51">
        <f>INDEX(Overview_Format!$A$2:$BQ$355,MATCH($B51,Overview_Format!$A$2:$A$355,0),MATCH(AB$2,Overview_Format!$A$2:$BQ$2,0))</f>
        <v>10.1</v>
      </c>
      <c r="AC51">
        <f t="shared" si="0"/>
        <v>3.2316384180790965</v>
      </c>
      <c r="AD51">
        <f>INDEX(Overview_Format!$A$2:$BQ$355,MATCH($B51,Overview_Format!$A$2:$A$355,0),MATCH(AD$2,Overview_Format!$A$2:$BQ$2,0))</f>
        <v>-3.48</v>
      </c>
      <c r="AE51">
        <f>INDEX(Overview_Format!$A$2:$CC$355,MATCH($B51,Overview_Format!$A$2:$A$355,0),MATCH(AE$2,Overview_Format!$A$2:$CC$2,0))</f>
        <v>-4.7999999999999972</v>
      </c>
      <c r="AF51">
        <f>INDEX(Overview_Format!$A$2:$CC$355,MATCH($B51,Overview_Format!$A$2:$A$355,0),MATCH(AF$2,Overview_Format!$A$2:$CC$2,0))</f>
        <v>1.0999999999999954E-2</v>
      </c>
      <c r="AG51">
        <f>INDEX(Overview_Format!$A$2:$CC$355,MATCH($B51,Overview_Format!$A$2:$A$355,0),MATCH(AG$2,Overview_Format!$A$2:$CC$2,0))</f>
        <v>8.9999999999999525E-3</v>
      </c>
      <c r="AH51">
        <f>INDEX(Overview_Format!$A$2:$CC$355,MATCH($B51,Overview_Format!$A$2:$A$355,0),MATCH(AH$2,Overview_Format!$A$2:$CC$2,0))</f>
        <v>-3.0000000000000027E-3</v>
      </c>
      <c r="AI51">
        <f>INDEX(Overview_Format!$A$2:$CC$355,MATCH($B51,Overview_Format!$A$2:$A$355,0),MATCH(AI$2,Overview_Format!$A$2:$CC$2,0))</f>
        <v>-1.0000000000000009E-2</v>
      </c>
      <c r="AJ51">
        <f>INDEX(Overview_Format!$A$2:$CC$355,MATCH($B51,Overview_Format!$A$2:$A$355,0),MATCH(AJ$2,Overview_Format!$A$2:$CC$2,0))</f>
        <v>-3.5999999999999943</v>
      </c>
      <c r="AK51">
        <f>INDEX(Overview_Format!$A$2:$CC$355,MATCH($B51,Overview_Format!$A$2:$A$355,0),MATCH(AK$2,Overview_Format!$A$2:$CC$2,0))</f>
        <v>1.7999999999999989</v>
      </c>
      <c r="AL51">
        <f>INDEX(Overview_Format!$A$2:$CC$355,MATCH($B51,Overview_Format!$A$2:$A$355,0),MATCH(AL$2,Overview_Format!$A$2:$CC$2,0))</f>
        <v>0.60000000000000142</v>
      </c>
      <c r="AM51">
        <f>INDEX(Overview_Format!$A$2:$CC$355,MATCH($B51,Overview_Format!$A$2:$A$355,0),MATCH(AM$2,Overview_Format!$A$2:$CC$2,0))</f>
        <v>-0.19999999999999929</v>
      </c>
      <c r="AN51">
        <f>INDEX(Overview_Format!$A$2:$CC$355,MATCH($B51,Overview_Format!$A$2:$A$355,0),MATCH(AN$2,Overview_Format!$A$2:$CC$2,0))</f>
        <v>2.5999999999999996</v>
      </c>
      <c r="AO51">
        <f>INDEX(Overview_Format!$A$2:$CC$355,MATCH($B51,Overview_Format!$A$2:$A$355,0),MATCH(AO$2,Overview_Format!$A$2:$CC$2,0))</f>
        <v>-4.1999999999999993</v>
      </c>
      <c r="AP51">
        <f>INDEX(Overview_Format!$A$2:$CC$355,MATCH($B51,Overview_Format!$A$2:$A$355,0),MATCH(AP$2,Overview_Format!$A$2:$CC$2,0))</f>
        <v>1.9000000000000017E-2</v>
      </c>
    </row>
    <row r="52" spans="2:42" x14ac:dyDescent="0.25">
      <c r="B52" t="s">
        <v>182</v>
      </c>
      <c r="C52">
        <f>INDEX(Overview_Format!$A$2:$BQ$355,MATCH($B52,Overview_Format!$A$2:$A$355,0),MATCH(C$2,Overview_Format!$A$2:$BQ$2,0))</f>
        <v>31</v>
      </c>
      <c r="D52">
        <f>INDEX(Overview_Format!$A$2:$BQ$355,MATCH($B52,Overview_Format!$A$2:$A$355,0),MATCH(D$2,Overview_Format!$A$2:$BQ$2,0))</f>
        <v>11</v>
      </c>
      <c r="E52">
        <f>INDEX(Overview_Format!$A$2:$BQ$355,MATCH($B52,Overview_Format!$A$2:$A$355,0),MATCH(E$2,Overview_Format!$A$2:$BQ$2,0))</f>
        <v>20</v>
      </c>
      <c r="F52">
        <f>INDEX(Overview_Format!$A$2:$BQ$355,MATCH($B52,Overview_Format!$A$2:$A$355,0),MATCH(F$2,Overview_Format!$A$2:$BQ$2,0))</f>
        <v>0.35499999999999998</v>
      </c>
      <c r="G52">
        <f>INDEX(Overview_Format!$A$2:$BQ$355,MATCH($B52,Overview_Format!$A$2:$A$355,0),MATCH(G$2,Overview_Format!$A$2:$BQ$2,0))</f>
        <v>-13.98</v>
      </c>
      <c r="H52">
        <f>INDEX(Overview_Format!$A$2:$BQ$355,MATCH($B52,Overview_Format!$A$2:$A$355,0),MATCH(H$2,Overview_Format!$A$2:$BQ$2,0))</f>
        <v>-6.67</v>
      </c>
      <c r="I52">
        <f>INDEX(Overview_Format!$A$2:$BQ$355,MATCH($B52,Overview_Format!$A$2:$A$355,0),MATCH(I$2,Overview_Format!$A$2:$BQ$2,0))</f>
        <v>11</v>
      </c>
      <c r="J52">
        <f>INDEX(Overview_Format!$A$2:$BQ$355,MATCH($B52,Overview_Format!$A$2:$A$355,0),MATCH(J$2,Overview_Format!$A$2:$BQ$2,0))</f>
        <v>20</v>
      </c>
      <c r="K52">
        <f>INDEX(Overview_Format!$A$2:$BQ$355,MATCH($B52,Overview_Format!$A$2:$A$355,0),MATCH(K$2,Overview_Format!$A$2:$BQ$2,0))</f>
        <v>11</v>
      </c>
      <c r="L52">
        <f>INDEX(Overview_Format!$A$2:$BQ$355,MATCH($B52,Overview_Format!$A$2:$A$355,0),MATCH(L$2,Overview_Format!$A$2:$BQ$2,0))</f>
        <v>20</v>
      </c>
      <c r="M52">
        <f>INDEX(Overview_Format!$A$2:$BQ$355,MATCH($B52,Overview_Format!$A$2:$A$355,0),MATCH(M$2,Overview_Format!$A$2:$BQ$2,0))</f>
        <v>11</v>
      </c>
      <c r="N52">
        <f>INDEX(Overview_Format!$A$2:$BQ$355,MATCH($B52,Overview_Format!$A$2:$A$355,0),MATCH(N$2,Overview_Format!$A$2:$BQ$2,0))</f>
        <v>20</v>
      </c>
      <c r="O52">
        <f>INDEX(Overview_Format!$A$2:$BQ$355,MATCH($B52,Overview_Format!$A$2:$A$355,0),MATCH(O$2,Overview_Format!$A$2:$BQ$2,0))</f>
        <v>2205</v>
      </c>
      <c r="P52">
        <f>INDEX(Overview_Format!$A$2:$BQ$355,MATCH($B52,Overview_Format!$A$2:$A$355,0),MATCH(P$2,Overview_Format!$A$2:$BQ$2,0))</f>
        <v>2367</v>
      </c>
      <c r="Q52">
        <f>INDEX(Overview_Format!$A$2:$BQ$355,MATCH($B52,Overview_Format!$A$2:$A$355,0),MATCH(Q$2,Overview_Format!$A$2:$BQ$2,0))</f>
        <v>70.400000000000006</v>
      </c>
      <c r="R52">
        <f>INDEX(Overview_Format!$A$2:$BQ$355,MATCH($B52,Overview_Format!$A$2:$A$355,0),MATCH(R$2,Overview_Format!$A$2:$BQ$2,0))</f>
        <v>99.4</v>
      </c>
      <c r="S52">
        <f>INDEX(Overview_Format!$A$2:$BQ$355,MATCH($B52,Overview_Format!$A$2:$A$355,0),MATCH(S$2,Overview_Format!$A$2:$BQ$2,0))</f>
        <v>0.34799999999999998</v>
      </c>
      <c r="T52">
        <f>INDEX(Overview_Format!$A$2:$BQ$355,MATCH($B52,Overview_Format!$A$2:$A$355,0),MATCH(T$2,Overview_Format!$A$2:$BQ$2,0))</f>
        <v>0.33600000000000002</v>
      </c>
      <c r="U52">
        <f>INDEX(Overview_Format!$A$2:$BQ$355,MATCH($B52,Overview_Format!$A$2:$A$355,0),MATCH(U$2,Overview_Format!$A$2:$BQ$2,0))</f>
        <v>0.52</v>
      </c>
      <c r="V52">
        <f>INDEX(Overview_Format!$A$2:$BQ$355,MATCH($B52,Overview_Format!$A$2:$A$355,0),MATCH(V$2,Overview_Format!$A$2:$BQ$2,0))</f>
        <v>46.8</v>
      </c>
      <c r="W52">
        <f>INDEX(Overview_Format!$A$2:$BQ$355,MATCH($B52,Overview_Format!$A$2:$A$355,0),MATCH(W$2,Overview_Format!$A$2:$BQ$2,0))</f>
        <v>0.46899999999999997</v>
      </c>
      <c r="X52">
        <f>INDEX(Overview_Format!$A$2:$BQ$355,MATCH($B52,Overview_Format!$A$2:$A$355,0),MATCH(X$2,Overview_Format!$A$2:$BQ$2,0))</f>
        <v>29.9</v>
      </c>
      <c r="Y52">
        <f>INDEX(Overview_Format!$A$2:$BQ$355,MATCH($B52,Overview_Format!$A$2:$A$355,0),MATCH(Y$2,Overview_Format!$A$2:$BQ$2,0))</f>
        <v>16.8</v>
      </c>
      <c r="Z52">
        <f>INDEX(Overview_Format!$A$2:$BQ$355,MATCH($B52,Overview_Format!$A$2:$A$355,0),MATCH(Z$2,Overview_Format!$A$2:$BQ$2,0))</f>
        <v>50.1</v>
      </c>
      <c r="AA52">
        <f>INDEX(Overview_Format!$A$2:$BQ$355,MATCH($B52,Overview_Format!$A$2:$A$355,0),MATCH(AA$2,Overview_Format!$A$2:$BQ$2,0))</f>
        <v>7.8</v>
      </c>
      <c r="AB52">
        <f>INDEX(Overview_Format!$A$2:$BQ$355,MATCH($B52,Overview_Format!$A$2:$A$355,0),MATCH(AB$2,Overview_Format!$A$2:$BQ$2,0))</f>
        <v>10.9</v>
      </c>
      <c r="AC52">
        <f t="shared" si="0"/>
        <v>2.7857142857142856</v>
      </c>
      <c r="AD52">
        <f>INDEX(Overview_Format!$A$2:$BQ$355,MATCH($B52,Overview_Format!$A$2:$A$355,0),MATCH(AD$2,Overview_Format!$A$2:$BQ$2,0))</f>
        <v>-5.23</v>
      </c>
      <c r="AE52">
        <f>INDEX(Overview_Format!$A$2:$CC$355,MATCH($B52,Overview_Format!$A$2:$A$355,0),MATCH(AE$2,Overview_Format!$A$2:$CC$2,0))</f>
        <v>-7.2999999999999972</v>
      </c>
      <c r="AF52">
        <f>INDEX(Overview_Format!$A$2:$CC$355,MATCH($B52,Overview_Format!$A$2:$A$355,0),MATCH(AF$2,Overview_Format!$A$2:$CC$2,0))</f>
        <v>-1.9000000000000017E-2</v>
      </c>
      <c r="AG52">
        <f>INDEX(Overview_Format!$A$2:$CC$355,MATCH($B52,Overview_Format!$A$2:$A$355,0),MATCH(AG$2,Overview_Format!$A$2:$CC$2,0))</f>
        <v>-0.10899999999999999</v>
      </c>
      <c r="AH52">
        <f>INDEX(Overview_Format!$A$2:$CC$355,MATCH($B52,Overview_Format!$A$2:$A$355,0),MATCH(AH$2,Overview_Format!$A$2:$CC$2,0))</f>
        <v>-3.5000000000000031E-2</v>
      </c>
      <c r="AI52">
        <f>INDEX(Overview_Format!$A$2:$CC$355,MATCH($B52,Overview_Format!$A$2:$A$355,0),MATCH(AI$2,Overview_Format!$A$2:$CC$2,0))</f>
        <v>-5.2000000000000046E-2</v>
      </c>
      <c r="AJ52">
        <f>INDEX(Overview_Format!$A$2:$CC$355,MATCH($B52,Overview_Format!$A$2:$A$355,0),MATCH(AJ$2,Overview_Format!$A$2:$CC$2,0))</f>
        <v>0.20000000000000284</v>
      </c>
      <c r="AK52">
        <f>INDEX(Overview_Format!$A$2:$CC$355,MATCH($B52,Overview_Format!$A$2:$A$355,0),MATCH(AK$2,Overview_Format!$A$2:$CC$2,0))</f>
        <v>0.69999999999999929</v>
      </c>
      <c r="AL52">
        <f>INDEX(Overview_Format!$A$2:$CC$355,MATCH($B52,Overview_Format!$A$2:$A$355,0),MATCH(AL$2,Overview_Format!$A$2:$CC$2,0))</f>
        <v>-11.700000000000003</v>
      </c>
      <c r="AM52">
        <f>INDEX(Overview_Format!$A$2:$CC$355,MATCH($B52,Overview_Format!$A$2:$A$355,0),MATCH(AM$2,Overview_Format!$A$2:$CC$2,0))</f>
        <v>-1.7000000000000002</v>
      </c>
      <c r="AN52">
        <f>INDEX(Overview_Format!$A$2:$CC$355,MATCH($B52,Overview_Format!$A$2:$A$355,0),MATCH(AN$2,Overview_Format!$A$2:$CC$2,0))</f>
        <v>0.90000000000000036</v>
      </c>
      <c r="AO52">
        <f>INDEX(Overview_Format!$A$2:$CC$355,MATCH($B52,Overview_Format!$A$2:$A$355,0),MATCH(AO$2,Overview_Format!$A$2:$CC$2,0))</f>
        <v>0.39999999999999858</v>
      </c>
      <c r="AP52">
        <f>INDEX(Overview_Format!$A$2:$CC$355,MATCH($B52,Overview_Format!$A$2:$A$355,0),MATCH(AP$2,Overview_Format!$A$2:$CC$2,0))</f>
        <v>1.2000000000000011E-2</v>
      </c>
    </row>
    <row r="53" spans="2:42" x14ac:dyDescent="0.25">
      <c r="B53" t="s">
        <v>183</v>
      </c>
      <c r="C53">
        <f>INDEX(Overview_Format!$A$2:$BQ$355,MATCH($B53,Overview_Format!$A$2:$A$355,0),MATCH(C$2,Overview_Format!$A$2:$BQ$2,0))</f>
        <v>33</v>
      </c>
      <c r="D53">
        <f>INDEX(Overview_Format!$A$2:$BQ$355,MATCH($B53,Overview_Format!$A$2:$A$355,0),MATCH(D$2,Overview_Format!$A$2:$BQ$2,0))</f>
        <v>24</v>
      </c>
      <c r="E53">
        <f>INDEX(Overview_Format!$A$2:$BQ$355,MATCH($B53,Overview_Format!$A$2:$A$355,0),MATCH(E$2,Overview_Format!$A$2:$BQ$2,0))</f>
        <v>9</v>
      </c>
      <c r="F53">
        <f>INDEX(Overview_Format!$A$2:$BQ$355,MATCH($B53,Overview_Format!$A$2:$A$355,0),MATCH(F$2,Overview_Format!$A$2:$BQ$2,0))</f>
        <v>0.72699999999999998</v>
      </c>
      <c r="G53">
        <f>INDEX(Overview_Format!$A$2:$BQ$355,MATCH($B53,Overview_Format!$A$2:$A$355,0),MATCH(G$2,Overview_Format!$A$2:$BQ$2,0))</f>
        <v>13.36</v>
      </c>
      <c r="H53">
        <f>INDEX(Overview_Format!$A$2:$BQ$355,MATCH($B53,Overview_Format!$A$2:$A$355,0),MATCH(H$2,Overview_Format!$A$2:$BQ$2,0))</f>
        <v>5.57</v>
      </c>
      <c r="I53">
        <f>INDEX(Overview_Format!$A$2:$BQ$355,MATCH($B53,Overview_Format!$A$2:$A$355,0),MATCH(I$2,Overview_Format!$A$2:$BQ$2,0))</f>
        <v>24</v>
      </c>
      <c r="J53">
        <f>INDEX(Overview_Format!$A$2:$BQ$355,MATCH($B53,Overview_Format!$A$2:$A$355,0),MATCH(J$2,Overview_Format!$A$2:$BQ$2,0))</f>
        <v>9</v>
      </c>
      <c r="K53">
        <f>INDEX(Overview_Format!$A$2:$BQ$355,MATCH($B53,Overview_Format!$A$2:$A$355,0),MATCH(K$2,Overview_Format!$A$2:$BQ$2,0))</f>
        <v>24</v>
      </c>
      <c r="L53">
        <f>INDEX(Overview_Format!$A$2:$BQ$355,MATCH($B53,Overview_Format!$A$2:$A$355,0),MATCH(L$2,Overview_Format!$A$2:$BQ$2,0))</f>
        <v>9</v>
      </c>
      <c r="M53">
        <f>INDEX(Overview_Format!$A$2:$BQ$355,MATCH($B53,Overview_Format!$A$2:$A$355,0),MATCH(M$2,Overview_Format!$A$2:$BQ$2,0))</f>
        <v>24</v>
      </c>
      <c r="N53">
        <f>INDEX(Overview_Format!$A$2:$BQ$355,MATCH($B53,Overview_Format!$A$2:$A$355,0),MATCH(N$2,Overview_Format!$A$2:$BQ$2,0))</f>
        <v>9</v>
      </c>
      <c r="O53">
        <f>INDEX(Overview_Format!$A$2:$BQ$355,MATCH($B53,Overview_Format!$A$2:$A$355,0),MATCH(O$2,Overview_Format!$A$2:$BQ$2,0))</f>
        <v>2385</v>
      </c>
      <c r="P53">
        <f>INDEX(Overview_Format!$A$2:$BQ$355,MATCH($B53,Overview_Format!$A$2:$A$355,0),MATCH(P$2,Overview_Format!$A$2:$BQ$2,0))</f>
        <v>2128</v>
      </c>
      <c r="Q53">
        <f>INDEX(Overview_Format!$A$2:$BQ$355,MATCH($B53,Overview_Format!$A$2:$A$355,0),MATCH(Q$2,Overview_Format!$A$2:$BQ$2,0))</f>
        <v>67.3</v>
      </c>
      <c r="R53">
        <f>INDEX(Overview_Format!$A$2:$BQ$355,MATCH($B53,Overview_Format!$A$2:$A$355,0),MATCH(R$2,Overview_Format!$A$2:$BQ$2,0))</f>
        <v>107</v>
      </c>
      <c r="S53">
        <f>INDEX(Overview_Format!$A$2:$BQ$355,MATCH($B53,Overview_Format!$A$2:$A$355,0),MATCH(S$2,Overview_Format!$A$2:$BQ$2,0))</f>
        <v>0.45300000000000001</v>
      </c>
      <c r="T53">
        <f>INDEX(Overview_Format!$A$2:$BQ$355,MATCH($B53,Overview_Format!$A$2:$A$355,0),MATCH(T$2,Overview_Format!$A$2:$BQ$2,0))</f>
        <v>0.35599999999999998</v>
      </c>
      <c r="U53">
        <f>INDEX(Overview_Format!$A$2:$BQ$355,MATCH($B53,Overview_Format!$A$2:$A$355,0),MATCH(U$2,Overview_Format!$A$2:$BQ$2,0))</f>
        <v>0.55700000000000005</v>
      </c>
      <c r="V53">
        <f>INDEX(Overview_Format!$A$2:$BQ$355,MATCH($B53,Overview_Format!$A$2:$A$355,0),MATCH(V$2,Overview_Format!$A$2:$BQ$2,0))</f>
        <v>53.6</v>
      </c>
      <c r="W53">
        <f>INDEX(Overview_Format!$A$2:$BQ$355,MATCH($B53,Overview_Format!$A$2:$A$355,0),MATCH(W$2,Overview_Format!$A$2:$BQ$2,0))</f>
        <v>0.52900000000000003</v>
      </c>
      <c r="X53">
        <f>INDEX(Overview_Format!$A$2:$BQ$355,MATCH($B53,Overview_Format!$A$2:$A$355,0),MATCH(X$2,Overview_Format!$A$2:$BQ$2,0))</f>
        <v>29</v>
      </c>
      <c r="Y53">
        <f>INDEX(Overview_Format!$A$2:$BQ$355,MATCH($B53,Overview_Format!$A$2:$A$355,0),MATCH(Y$2,Overview_Format!$A$2:$BQ$2,0))</f>
        <v>15.5</v>
      </c>
      <c r="Z53">
        <f>INDEX(Overview_Format!$A$2:$BQ$355,MATCH($B53,Overview_Format!$A$2:$A$355,0),MATCH(Z$2,Overview_Format!$A$2:$BQ$2,0))</f>
        <v>51.5</v>
      </c>
      <c r="AA53">
        <f>INDEX(Overview_Format!$A$2:$BQ$355,MATCH($B53,Overview_Format!$A$2:$A$355,0),MATCH(AA$2,Overview_Format!$A$2:$BQ$2,0))</f>
        <v>8.5</v>
      </c>
      <c r="AB53">
        <f>INDEX(Overview_Format!$A$2:$BQ$355,MATCH($B53,Overview_Format!$A$2:$A$355,0),MATCH(AB$2,Overview_Format!$A$2:$BQ$2,0))</f>
        <v>12.6</v>
      </c>
      <c r="AC53">
        <f t="shared" si="0"/>
        <v>3.4580645161290322</v>
      </c>
      <c r="AD53">
        <f>INDEX(Overview_Format!$A$2:$BQ$355,MATCH($B53,Overview_Format!$A$2:$A$355,0),MATCH(AD$2,Overview_Format!$A$2:$BQ$2,0))</f>
        <v>7.79</v>
      </c>
      <c r="AE53">
        <f>INDEX(Overview_Format!$A$2:$CC$355,MATCH($B53,Overview_Format!$A$2:$A$355,0),MATCH(AE$2,Overview_Format!$A$2:$CC$2,0))</f>
        <v>11.5</v>
      </c>
      <c r="AF53">
        <f>INDEX(Overview_Format!$A$2:$CC$355,MATCH($B53,Overview_Format!$A$2:$A$355,0),MATCH(AF$2,Overview_Format!$A$2:$CC$2,0))</f>
        <v>0.16100000000000003</v>
      </c>
      <c r="AG53">
        <f>INDEX(Overview_Format!$A$2:$CC$355,MATCH($B53,Overview_Format!$A$2:$A$355,0),MATCH(AG$2,Overview_Format!$A$2:$CC$2,0))</f>
        <v>-2.8000000000000025E-2</v>
      </c>
      <c r="AH53">
        <f>INDEX(Overview_Format!$A$2:$CC$355,MATCH($B53,Overview_Format!$A$2:$A$355,0),MATCH(AH$2,Overview_Format!$A$2:$CC$2,0))</f>
        <v>7.5000000000000067E-2</v>
      </c>
      <c r="AI53">
        <f>INDEX(Overview_Format!$A$2:$CC$355,MATCH($B53,Overview_Format!$A$2:$A$355,0),MATCH(AI$2,Overview_Format!$A$2:$CC$2,0))</f>
        <v>7.5000000000000011E-2</v>
      </c>
      <c r="AJ53">
        <f>INDEX(Overview_Format!$A$2:$CC$355,MATCH($B53,Overview_Format!$A$2:$A$355,0),MATCH(AJ$2,Overview_Format!$A$2:$CC$2,0))</f>
        <v>3</v>
      </c>
      <c r="AK53">
        <f>INDEX(Overview_Format!$A$2:$CC$355,MATCH($B53,Overview_Format!$A$2:$A$355,0),MATCH(AK$2,Overview_Format!$A$2:$CC$2,0))</f>
        <v>0.19999999999999929</v>
      </c>
      <c r="AL53">
        <f>INDEX(Overview_Format!$A$2:$CC$355,MATCH($B53,Overview_Format!$A$2:$A$355,0),MATCH(AL$2,Overview_Format!$A$2:$CC$2,0))</f>
        <v>0.10000000000000142</v>
      </c>
      <c r="AM53">
        <f>INDEX(Overview_Format!$A$2:$CC$355,MATCH($B53,Overview_Format!$A$2:$A$355,0),MATCH(AM$2,Overview_Format!$A$2:$CC$2,0))</f>
        <v>0</v>
      </c>
      <c r="AN53">
        <f>INDEX(Overview_Format!$A$2:$CC$355,MATCH($B53,Overview_Format!$A$2:$A$355,0),MATCH(AN$2,Overview_Format!$A$2:$CC$2,0))</f>
        <v>4.5</v>
      </c>
      <c r="AO53">
        <f>INDEX(Overview_Format!$A$2:$CC$355,MATCH($B53,Overview_Format!$A$2:$A$355,0),MATCH(AO$2,Overview_Format!$A$2:$CC$2,0))</f>
        <v>-0.19999999999999929</v>
      </c>
      <c r="AP53">
        <f>INDEX(Overview_Format!$A$2:$CC$355,MATCH($B53,Overview_Format!$A$2:$A$355,0),MATCH(AP$2,Overview_Format!$A$2:$CC$2,0))</f>
        <v>0.10499999999999998</v>
      </c>
    </row>
    <row r="54" spans="2:42" x14ac:dyDescent="0.25">
      <c r="B54" t="s">
        <v>184</v>
      </c>
      <c r="C54">
        <f>INDEX(Overview_Format!$A$2:$BQ$355,MATCH($B54,Overview_Format!$A$2:$A$355,0),MATCH(C$2,Overview_Format!$A$2:$BQ$2,0))</f>
        <v>35</v>
      </c>
      <c r="D54">
        <f>INDEX(Overview_Format!$A$2:$BQ$355,MATCH($B54,Overview_Format!$A$2:$A$355,0),MATCH(D$2,Overview_Format!$A$2:$BQ$2,0))</f>
        <v>23</v>
      </c>
      <c r="E54">
        <f>INDEX(Overview_Format!$A$2:$BQ$355,MATCH($B54,Overview_Format!$A$2:$A$355,0),MATCH(E$2,Overview_Format!$A$2:$BQ$2,0))</f>
        <v>12</v>
      </c>
      <c r="F54">
        <f>INDEX(Overview_Format!$A$2:$BQ$355,MATCH($B54,Overview_Format!$A$2:$A$355,0),MATCH(F$2,Overview_Format!$A$2:$BQ$2,0))</f>
        <v>0.65700000000000003</v>
      </c>
      <c r="G54">
        <f>INDEX(Overview_Format!$A$2:$BQ$355,MATCH($B54,Overview_Format!$A$2:$A$355,0),MATCH(G$2,Overview_Format!$A$2:$BQ$2,0))</f>
        <v>2.85</v>
      </c>
      <c r="H54">
        <f>INDEX(Overview_Format!$A$2:$BQ$355,MATCH($B54,Overview_Format!$A$2:$A$355,0),MATCH(H$2,Overview_Format!$A$2:$BQ$2,0))</f>
        <v>-0.27</v>
      </c>
      <c r="I54">
        <f>INDEX(Overview_Format!$A$2:$BQ$355,MATCH($B54,Overview_Format!$A$2:$A$355,0),MATCH(I$2,Overview_Format!$A$2:$BQ$2,0))</f>
        <v>23</v>
      </c>
      <c r="J54">
        <f>INDEX(Overview_Format!$A$2:$BQ$355,MATCH($B54,Overview_Format!$A$2:$A$355,0),MATCH(J$2,Overview_Format!$A$2:$BQ$2,0))</f>
        <v>12</v>
      </c>
      <c r="K54">
        <f>INDEX(Overview_Format!$A$2:$BQ$355,MATCH($B54,Overview_Format!$A$2:$A$355,0),MATCH(K$2,Overview_Format!$A$2:$BQ$2,0))</f>
        <v>23</v>
      </c>
      <c r="L54">
        <f>INDEX(Overview_Format!$A$2:$BQ$355,MATCH($B54,Overview_Format!$A$2:$A$355,0),MATCH(L$2,Overview_Format!$A$2:$BQ$2,0))</f>
        <v>12</v>
      </c>
      <c r="M54">
        <f>INDEX(Overview_Format!$A$2:$BQ$355,MATCH($B54,Overview_Format!$A$2:$A$355,0),MATCH(M$2,Overview_Format!$A$2:$BQ$2,0))</f>
        <v>23</v>
      </c>
      <c r="N54">
        <f>INDEX(Overview_Format!$A$2:$BQ$355,MATCH($B54,Overview_Format!$A$2:$A$355,0),MATCH(N$2,Overview_Format!$A$2:$BQ$2,0))</f>
        <v>12</v>
      </c>
      <c r="O54">
        <f>INDEX(Overview_Format!$A$2:$BQ$355,MATCH($B54,Overview_Format!$A$2:$A$355,0),MATCH(O$2,Overview_Format!$A$2:$BQ$2,0))</f>
        <v>2896</v>
      </c>
      <c r="P54">
        <f>INDEX(Overview_Format!$A$2:$BQ$355,MATCH($B54,Overview_Format!$A$2:$A$355,0),MATCH(P$2,Overview_Format!$A$2:$BQ$2,0))</f>
        <v>2690</v>
      </c>
      <c r="Q54">
        <f>INDEX(Overview_Format!$A$2:$BQ$355,MATCH($B54,Overview_Format!$A$2:$A$355,0),MATCH(Q$2,Overview_Format!$A$2:$BQ$2,0))</f>
        <v>73.599999999999994</v>
      </c>
      <c r="R54">
        <f>INDEX(Overview_Format!$A$2:$BQ$355,MATCH($B54,Overview_Format!$A$2:$A$355,0),MATCH(R$2,Overview_Format!$A$2:$BQ$2,0))</f>
        <v>110.5</v>
      </c>
      <c r="S54">
        <f>INDEX(Overview_Format!$A$2:$BQ$355,MATCH($B54,Overview_Format!$A$2:$A$355,0),MATCH(S$2,Overview_Format!$A$2:$BQ$2,0))</f>
        <v>0.41699999999999998</v>
      </c>
      <c r="T54">
        <f>INDEX(Overview_Format!$A$2:$BQ$355,MATCH($B54,Overview_Format!$A$2:$A$355,0),MATCH(T$2,Overview_Format!$A$2:$BQ$2,0))</f>
        <v>0.378</v>
      </c>
      <c r="U54">
        <f>INDEX(Overview_Format!$A$2:$BQ$355,MATCH($B54,Overview_Format!$A$2:$A$355,0),MATCH(U$2,Overview_Format!$A$2:$BQ$2,0))</f>
        <v>0.55500000000000005</v>
      </c>
      <c r="V54">
        <f>INDEX(Overview_Format!$A$2:$BQ$355,MATCH($B54,Overview_Format!$A$2:$A$355,0),MATCH(V$2,Overview_Format!$A$2:$BQ$2,0))</f>
        <v>47.1</v>
      </c>
      <c r="W54">
        <f>INDEX(Overview_Format!$A$2:$BQ$355,MATCH($B54,Overview_Format!$A$2:$A$355,0),MATCH(W$2,Overview_Format!$A$2:$BQ$2,0))</f>
        <v>0.52500000000000002</v>
      </c>
      <c r="X54">
        <f>INDEX(Overview_Format!$A$2:$BQ$355,MATCH($B54,Overview_Format!$A$2:$A$355,0),MATCH(X$2,Overview_Format!$A$2:$BQ$2,0))</f>
        <v>31.4</v>
      </c>
      <c r="Y54">
        <f>INDEX(Overview_Format!$A$2:$BQ$355,MATCH($B54,Overview_Format!$A$2:$A$355,0),MATCH(Y$2,Overview_Format!$A$2:$BQ$2,0))</f>
        <v>14</v>
      </c>
      <c r="Z54">
        <f>INDEX(Overview_Format!$A$2:$BQ$355,MATCH($B54,Overview_Format!$A$2:$A$355,0),MATCH(Z$2,Overview_Format!$A$2:$BQ$2,0))</f>
        <v>49.5</v>
      </c>
      <c r="AA54">
        <f>INDEX(Overview_Format!$A$2:$BQ$355,MATCH($B54,Overview_Format!$A$2:$A$355,0),MATCH(AA$2,Overview_Format!$A$2:$BQ$2,0))</f>
        <v>10.199999999999999</v>
      </c>
      <c r="AB54">
        <f>INDEX(Overview_Format!$A$2:$BQ$355,MATCH($B54,Overview_Format!$A$2:$A$355,0),MATCH(AB$2,Overview_Format!$A$2:$BQ$2,0))</f>
        <v>7.4</v>
      </c>
      <c r="AC54">
        <f t="shared" si="0"/>
        <v>3.3642857142857143</v>
      </c>
      <c r="AD54">
        <f>INDEX(Overview_Format!$A$2:$BQ$355,MATCH($B54,Overview_Format!$A$2:$A$355,0),MATCH(AD$2,Overview_Format!$A$2:$BQ$2,0))</f>
        <v>5.89</v>
      </c>
      <c r="AE54">
        <f>INDEX(Overview_Format!$A$2:$CC$355,MATCH($B54,Overview_Format!$A$2:$A$355,0),MATCH(AE$2,Overview_Format!$A$2:$CC$2,0))</f>
        <v>7.9000000000000057</v>
      </c>
      <c r="AF54">
        <f>INDEX(Overview_Format!$A$2:$CC$355,MATCH($B54,Overview_Format!$A$2:$A$355,0),MATCH(AF$2,Overview_Format!$A$2:$CC$2,0))</f>
        <v>0.13599999999999995</v>
      </c>
      <c r="AG54">
        <f>INDEX(Overview_Format!$A$2:$CC$355,MATCH($B54,Overview_Format!$A$2:$A$355,0),MATCH(AG$2,Overview_Format!$A$2:$CC$2,0))</f>
        <v>2.0000000000000018E-2</v>
      </c>
      <c r="AH54">
        <f>INDEX(Overview_Format!$A$2:$CC$355,MATCH($B54,Overview_Format!$A$2:$A$355,0),MATCH(AH$2,Overview_Format!$A$2:$CC$2,0))</f>
        <v>2.8000000000000025E-2</v>
      </c>
      <c r="AI54">
        <f>INDEX(Overview_Format!$A$2:$CC$355,MATCH($B54,Overview_Format!$A$2:$A$355,0),MATCH(AI$2,Overview_Format!$A$2:$CC$2,0))</f>
        <v>2.4000000000000021E-2</v>
      </c>
      <c r="AJ54">
        <f>INDEX(Overview_Format!$A$2:$CC$355,MATCH($B54,Overview_Format!$A$2:$A$355,0),MATCH(AJ$2,Overview_Format!$A$2:$CC$2,0))</f>
        <v>-1</v>
      </c>
      <c r="AK54">
        <f>INDEX(Overview_Format!$A$2:$CC$355,MATCH($B54,Overview_Format!$A$2:$A$355,0),MATCH(AK$2,Overview_Format!$A$2:$CC$2,0))</f>
        <v>-2.6000000000000014</v>
      </c>
      <c r="AL54">
        <f>INDEX(Overview_Format!$A$2:$CC$355,MATCH($B54,Overview_Format!$A$2:$A$355,0),MATCH(AL$2,Overview_Format!$A$2:$CC$2,0))</f>
        <v>5.2000000000000028</v>
      </c>
      <c r="AM54">
        <f>INDEX(Overview_Format!$A$2:$CC$355,MATCH($B54,Overview_Format!$A$2:$A$355,0),MATCH(AM$2,Overview_Format!$A$2:$CC$2,0))</f>
        <v>3.2999999999999989</v>
      </c>
      <c r="AN54">
        <f>INDEX(Overview_Format!$A$2:$CC$355,MATCH($B54,Overview_Format!$A$2:$A$355,0),MATCH(AN$2,Overview_Format!$A$2:$CC$2,0))</f>
        <v>-5</v>
      </c>
      <c r="AO54">
        <f>INDEX(Overview_Format!$A$2:$CC$355,MATCH($B54,Overview_Format!$A$2:$A$355,0),MATCH(AO$2,Overview_Format!$A$2:$CC$2,0))</f>
        <v>-0.89999999999999858</v>
      </c>
      <c r="AP54">
        <f>INDEX(Overview_Format!$A$2:$CC$355,MATCH($B54,Overview_Format!$A$2:$A$355,0),MATCH(AP$2,Overview_Format!$A$2:$CC$2,0))</f>
        <v>8.7000000000000022E-2</v>
      </c>
    </row>
    <row r="55" spans="2:42" x14ac:dyDescent="0.25">
      <c r="B55" t="s">
        <v>185</v>
      </c>
      <c r="C55">
        <f>INDEX(Overview_Format!$A$2:$BQ$355,MATCH($B55,Overview_Format!$A$2:$A$355,0),MATCH(C$2,Overview_Format!$A$2:$BQ$2,0))</f>
        <v>34</v>
      </c>
      <c r="D55">
        <f>INDEX(Overview_Format!$A$2:$BQ$355,MATCH($B55,Overview_Format!$A$2:$A$355,0),MATCH(D$2,Overview_Format!$A$2:$BQ$2,0))</f>
        <v>18</v>
      </c>
      <c r="E55">
        <f>INDEX(Overview_Format!$A$2:$BQ$355,MATCH($B55,Overview_Format!$A$2:$A$355,0),MATCH(E$2,Overview_Format!$A$2:$BQ$2,0))</f>
        <v>16</v>
      </c>
      <c r="F55">
        <f>INDEX(Overview_Format!$A$2:$BQ$355,MATCH($B55,Overview_Format!$A$2:$A$355,0),MATCH(F$2,Overview_Format!$A$2:$BQ$2,0))</f>
        <v>0.52900000000000003</v>
      </c>
      <c r="G55">
        <f>INDEX(Overview_Format!$A$2:$BQ$355,MATCH($B55,Overview_Format!$A$2:$A$355,0),MATCH(G$2,Overview_Format!$A$2:$BQ$2,0))</f>
        <v>-2.42</v>
      </c>
      <c r="H55">
        <f>INDEX(Overview_Format!$A$2:$BQ$355,MATCH($B55,Overview_Format!$A$2:$A$355,0),MATCH(H$2,Overview_Format!$A$2:$BQ$2,0))</f>
        <v>-4.1900000000000004</v>
      </c>
      <c r="I55">
        <f>INDEX(Overview_Format!$A$2:$BQ$355,MATCH($B55,Overview_Format!$A$2:$A$355,0),MATCH(I$2,Overview_Format!$A$2:$BQ$2,0))</f>
        <v>18</v>
      </c>
      <c r="J55">
        <f>INDEX(Overview_Format!$A$2:$BQ$355,MATCH($B55,Overview_Format!$A$2:$A$355,0),MATCH(J$2,Overview_Format!$A$2:$BQ$2,0))</f>
        <v>16</v>
      </c>
      <c r="K55">
        <f>INDEX(Overview_Format!$A$2:$BQ$355,MATCH($B55,Overview_Format!$A$2:$A$355,0),MATCH(K$2,Overview_Format!$A$2:$BQ$2,0))</f>
        <v>18</v>
      </c>
      <c r="L55">
        <f>INDEX(Overview_Format!$A$2:$BQ$355,MATCH($B55,Overview_Format!$A$2:$A$355,0),MATCH(L$2,Overview_Format!$A$2:$BQ$2,0))</f>
        <v>16</v>
      </c>
      <c r="M55">
        <f>INDEX(Overview_Format!$A$2:$BQ$355,MATCH($B55,Overview_Format!$A$2:$A$355,0),MATCH(M$2,Overview_Format!$A$2:$BQ$2,0))</f>
        <v>18</v>
      </c>
      <c r="N55">
        <f>INDEX(Overview_Format!$A$2:$BQ$355,MATCH($B55,Overview_Format!$A$2:$A$355,0),MATCH(N$2,Overview_Format!$A$2:$BQ$2,0))</f>
        <v>16</v>
      </c>
      <c r="O55">
        <f>INDEX(Overview_Format!$A$2:$BQ$355,MATCH($B55,Overview_Format!$A$2:$A$355,0),MATCH(O$2,Overview_Format!$A$2:$BQ$2,0))</f>
        <v>2574</v>
      </c>
      <c r="P55">
        <f>INDEX(Overview_Format!$A$2:$BQ$355,MATCH($B55,Overview_Format!$A$2:$A$355,0),MATCH(P$2,Overview_Format!$A$2:$BQ$2,0))</f>
        <v>2369</v>
      </c>
      <c r="Q55">
        <f>INDEX(Overview_Format!$A$2:$BQ$355,MATCH($B55,Overview_Format!$A$2:$A$355,0),MATCH(Q$2,Overview_Format!$A$2:$BQ$2,0))</f>
        <v>71.900000000000006</v>
      </c>
      <c r="R55">
        <f>INDEX(Overview_Format!$A$2:$BQ$355,MATCH($B55,Overview_Format!$A$2:$A$355,0),MATCH(R$2,Overview_Format!$A$2:$BQ$2,0))</f>
        <v>104.5</v>
      </c>
      <c r="S55">
        <f>INDEX(Overview_Format!$A$2:$BQ$355,MATCH($B55,Overview_Format!$A$2:$A$355,0),MATCH(S$2,Overview_Format!$A$2:$BQ$2,0))</f>
        <v>0.27300000000000002</v>
      </c>
      <c r="T55">
        <f>INDEX(Overview_Format!$A$2:$BQ$355,MATCH($B55,Overview_Format!$A$2:$A$355,0),MATCH(T$2,Overview_Format!$A$2:$BQ$2,0))</f>
        <v>0.438</v>
      </c>
      <c r="U55">
        <f>INDEX(Overview_Format!$A$2:$BQ$355,MATCH($B55,Overview_Format!$A$2:$A$355,0),MATCH(U$2,Overview_Format!$A$2:$BQ$2,0))</f>
        <v>0.52800000000000002</v>
      </c>
      <c r="V55">
        <f>INDEX(Overview_Format!$A$2:$BQ$355,MATCH($B55,Overview_Format!$A$2:$A$355,0),MATCH(V$2,Overview_Format!$A$2:$BQ$2,0))</f>
        <v>52.6</v>
      </c>
      <c r="W55">
        <f>INDEX(Overview_Format!$A$2:$BQ$355,MATCH($B55,Overview_Format!$A$2:$A$355,0),MATCH(W$2,Overview_Format!$A$2:$BQ$2,0))</f>
        <v>0.505</v>
      </c>
      <c r="X55">
        <f>INDEX(Overview_Format!$A$2:$BQ$355,MATCH($B55,Overview_Format!$A$2:$A$355,0),MATCH(X$2,Overview_Format!$A$2:$BQ$2,0))</f>
        <v>30.9</v>
      </c>
      <c r="Y55">
        <f>INDEX(Overview_Format!$A$2:$BQ$355,MATCH($B55,Overview_Format!$A$2:$A$355,0),MATCH(Y$2,Overview_Format!$A$2:$BQ$2,0))</f>
        <v>15.3</v>
      </c>
      <c r="Z55">
        <f>INDEX(Overview_Format!$A$2:$BQ$355,MATCH($B55,Overview_Format!$A$2:$A$355,0),MATCH(Z$2,Overview_Format!$A$2:$BQ$2,0))</f>
        <v>51</v>
      </c>
      <c r="AA55">
        <f>INDEX(Overview_Format!$A$2:$BQ$355,MATCH($B55,Overview_Format!$A$2:$A$355,0),MATCH(AA$2,Overview_Format!$A$2:$BQ$2,0))</f>
        <v>10.7</v>
      </c>
      <c r="AB55">
        <f>INDEX(Overview_Format!$A$2:$BQ$355,MATCH($B55,Overview_Format!$A$2:$A$355,0),MATCH(AB$2,Overview_Format!$A$2:$BQ$2,0))</f>
        <v>9.9</v>
      </c>
      <c r="AC55">
        <f t="shared" si="0"/>
        <v>3.4379084967320259</v>
      </c>
      <c r="AD55">
        <f>INDEX(Overview_Format!$A$2:$BQ$355,MATCH($B55,Overview_Format!$A$2:$A$355,0),MATCH(AD$2,Overview_Format!$A$2:$BQ$2,0))</f>
        <v>6.03</v>
      </c>
      <c r="AE55">
        <f>INDEX(Overview_Format!$A$2:$CC$355,MATCH($B55,Overview_Format!$A$2:$A$355,0),MATCH(AE$2,Overview_Format!$A$2:$CC$2,0))</f>
        <v>8.4000000000000057</v>
      </c>
      <c r="AF55">
        <f>INDEX(Overview_Format!$A$2:$CC$355,MATCH($B55,Overview_Format!$A$2:$A$355,0),MATCH(AF$2,Overview_Format!$A$2:$CC$2,0))</f>
        <v>-3.6999999999999977E-2</v>
      </c>
      <c r="AG55">
        <f>INDEX(Overview_Format!$A$2:$CC$355,MATCH($B55,Overview_Format!$A$2:$A$355,0),MATCH(AG$2,Overview_Format!$A$2:$CC$2,0))</f>
        <v>1.6000000000000014E-2</v>
      </c>
      <c r="AH55">
        <f>INDEX(Overview_Format!$A$2:$CC$355,MATCH($B55,Overview_Format!$A$2:$A$355,0),MATCH(AH$2,Overview_Format!$A$2:$CC$2,0))</f>
        <v>-7.0000000000000062E-3</v>
      </c>
      <c r="AI55">
        <f>INDEX(Overview_Format!$A$2:$CC$355,MATCH($B55,Overview_Format!$A$2:$A$355,0),MATCH(AI$2,Overview_Format!$A$2:$CC$2,0))</f>
        <v>1.0000000000000009E-3</v>
      </c>
      <c r="AJ55">
        <f>INDEX(Overview_Format!$A$2:$CC$355,MATCH($B55,Overview_Format!$A$2:$A$355,0),MATCH(AJ$2,Overview_Format!$A$2:$CC$2,0))</f>
        <v>2</v>
      </c>
      <c r="AK55">
        <f>INDEX(Overview_Format!$A$2:$CC$355,MATCH($B55,Overview_Format!$A$2:$A$355,0),MATCH(AK$2,Overview_Format!$A$2:$CC$2,0))</f>
        <v>-4.8000000000000007</v>
      </c>
      <c r="AL55">
        <f>INDEX(Overview_Format!$A$2:$CC$355,MATCH($B55,Overview_Format!$A$2:$A$355,0),MATCH(AL$2,Overview_Format!$A$2:$CC$2,0))</f>
        <v>-2.6000000000000014</v>
      </c>
      <c r="AM55">
        <f>INDEX(Overview_Format!$A$2:$CC$355,MATCH($B55,Overview_Format!$A$2:$A$355,0),MATCH(AM$2,Overview_Format!$A$2:$CC$2,0))</f>
        <v>1.2999999999999989</v>
      </c>
      <c r="AN55">
        <f>INDEX(Overview_Format!$A$2:$CC$355,MATCH($B55,Overview_Format!$A$2:$A$355,0),MATCH(AN$2,Overview_Format!$A$2:$CC$2,0))</f>
        <v>1.0999999999999996</v>
      </c>
      <c r="AO55">
        <f>INDEX(Overview_Format!$A$2:$CC$355,MATCH($B55,Overview_Format!$A$2:$A$355,0),MATCH(AO$2,Overview_Format!$A$2:$CC$2,0))</f>
        <v>4.3999999999999986</v>
      </c>
      <c r="AP55">
        <f>INDEX(Overview_Format!$A$2:$CC$355,MATCH($B55,Overview_Format!$A$2:$A$355,0),MATCH(AP$2,Overview_Format!$A$2:$CC$2,0))</f>
        <v>-3.5000000000000003E-2</v>
      </c>
    </row>
    <row r="56" spans="2:42" x14ac:dyDescent="0.25">
      <c r="B56" t="s">
        <v>75</v>
      </c>
      <c r="C56">
        <f>INDEX(Overview_Format!$A$2:$BQ$355,MATCH($B56,Overview_Format!$A$2:$A$355,0),MATCH(C$2,Overview_Format!$A$2:$BQ$2,0))</f>
        <v>29</v>
      </c>
      <c r="D56">
        <f>INDEX(Overview_Format!$A$2:$BQ$355,MATCH($B56,Overview_Format!$A$2:$A$355,0),MATCH(D$2,Overview_Format!$A$2:$BQ$2,0))</f>
        <v>8</v>
      </c>
      <c r="E56">
        <f>INDEX(Overview_Format!$A$2:$BQ$355,MATCH($B56,Overview_Format!$A$2:$A$355,0),MATCH(E$2,Overview_Format!$A$2:$BQ$2,0))</f>
        <v>21</v>
      </c>
      <c r="F56">
        <f>INDEX(Overview_Format!$A$2:$BQ$355,MATCH($B56,Overview_Format!$A$2:$A$355,0),MATCH(F$2,Overview_Format!$A$2:$BQ$2,0))</f>
        <v>0.27600000000000002</v>
      </c>
      <c r="G56">
        <f>INDEX(Overview_Format!$A$2:$BQ$355,MATCH($B56,Overview_Format!$A$2:$A$355,0),MATCH(G$2,Overview_Format!$A$2:$BQ$2,0))</f>
        <v>-8.3800000000000008</v>
      </c>
      <c r="H56">
        <f>INDEX(Overview_Format!$A$2:$BQ$355,MATCH($B56,Overview_Format!$A$2:$A$355,0),MATCH(H$2,Overview_Format!$A$2:$BQ$2,0))</f>
        <v>-0.93</v>
      </c>
      <c r="I56">
        <f>INDEX(Overview_Format!$A$2:$BQ$355,MATCH($B56,Overview_Format!$A$2:$A$355,0),MATCH(I$2,Overview_Format!$A$2:$BQ$2,0))</f>
        <v>8</v>
      </c>
      <c r="J56">
        <f>INDEX(Overview_Format!$A$2:$BQ$355,MATCH($B56,Overview_Format!$A$2:$A$355,0),MATCH(J$2,Overview_Format!$A$2:$BQ$2,0))</f>
        <v>21</v>
      </c>
      <c r="K56">
        <f>INDEX(Overview_Format!$A$2:$BQ$355,MATCH($B56,Overview_Format!$A$2:$A$355,0),MATCH(K$2,Overview_Format!$A$2:$BQ$2,0))</f>
        <v>8</v>
      </c>
      <c r="L56">
        <f>INDEX(Overview_Format!$A$2:$BQ$355,MATCH($B56,Overview_Format!$A$2:$A$355,0),MATCH(L$2,Overview_Format!$A$2:$BQ$2,0))</f>
        <v>21</v>
      </c>
      <c r="M56">
        <f>INDEX(Overview_Format!$A$2:$BQ$355,MATCH($B56,Overview_Format!$A$2:$A$355,0),MATCH(M$2,Overview_Format!$A$2:$BQ$2,0))</f>
        <v>8</v>
      </c>
      <c r="N56">
        <f>INDEX(Overview_Format!$A$2:$BQ$355,MATCH($B56,Overview_Format!$A$2:$A$355,0),MATCH(N$2,Overview_Format!$A$2:$BQ$2,0))</f>
        <v>21</v>
      </c>
      <c r="O56">
        <f>INDEX(Overview_Format!$A$2:$BQ$355,MATCH($B56,Overview_Format!$A$2:$A$355,0),MATCH(O$2,Overview_Format!$A$2:$BQ$2,0))</f>
        <v>1776</v>
      </c>
      <c r="P56">
        <f>INDEX(Overview_Format!$A$2:$BQ$355,MATCH($B56,Overview_Format!$A$2:$A$355,0),MATCH(P$2,Overview_Format!$A$2:$BQ$2,0))</f>
        <v>1992</v>
      </c>
      <c r="Q56">
        <f>INDEX(Overview_Format!$A$2:$BQ$355,MATCH($B56,Overview_Format!$A$2:$A$355,0),MATCH(Q$2,Overview_Format!$A$2:$BQ$2,0))</f>
        <v>65.8</v>
      </c>
      <c r="R56">
        <f>INDEX(Overview_Format!$A$2:$BQ$355,MATCH($B56,Overview_Format!$A$2:$A$355,0),MATCH(R$2,Overview_Format!$A$2:$BQ$2,0))</f>
        <v>93</v>
      </c>
      <c r="S56">
        <f>INDEX(Overview_Format!$A$2:$BQ$355,MATCH($B56,Overview_Format!$A$2:$A$355,0),MATCH(S$2,Overview_Format!$A$2:$BQ$2,0))</f>
        <v>0.36399999999999999</v>
      </c>
      <c r="T56">
        <f>INDEX(Overview_Format!$A$2:$BQ$355,MATCH($B56,Overview_Format!$A$2:$A$355,0),MATCH(T$2,Overview_Format!$A$2:$BQ$2,0))</f>
        <v>0.42699999999999999</v>
      </c>
      <c r="U56">
        <f>INDEX(Overview_Format!$A$2:$BQ$355,MATCH($B56,Overview_Format!$A$2:$A$355,0),MATCH(U$2,Overview_Format!$A$2:$BQ$2,0))</f>
        <v>0.52500000000000002</v>
      </c>
      <c r="V56">
        <f>INDEX(Overview_Format!$A$2:$BQ$355,MATCH($B56,Overview_Format!$A$2:$A$355,0),MATCH(V$2,Overview_Format!$A$2:$BQ$2,0))</f>
        <v>48.2</v>
      </c>
      <c r="W56">
        <f>INDEX(Overview_Format!$A$2:$BQ$355,MATCH($B56,Overview_Format!$A$2:$A$355,0),MATCH(W$2,Overview_Format!$A$2:$BQ$2,0))</f>
        <v>0.48099999999999998</v>
      </c>
      <c r="X56">
        <f>INDEX(Overview_Format!$A$2:$BQ$355,MATCH($B56,Overview_Format!$A$2:$A$355,0),MATCH(X$2,Overview_Format!$A$2:$BQ$2,0))</f>
        <v>21.9</v>
      </c>
      <c r="Y56">
        <f>INDEX(Overview_Format!$A$2:$BQ$355,MATCH($B56,Overview_Format!$A$2:$A$355,0),MATCH(Y$2,Overview_Format!$A$2:$BQ$2,0))</f>
        <v>19.8</v>
      </c>
      <c r="Z56">
        <f>INDEX(Overview_Format!$A$2:$BQ$355,MATCH($B56,Overview_Format!$A$2:$A$355,0),MATCH(Z$2,Overview_Format!$A$2:$BQ$2,0))</f>
        <v>48.3</v>
      </c>
      <c r="AA56">
        <f>INDEX(Overview_Format!$A$2:$BQ$355,MATCH($B56,Overview_Format!$A$2:$A$355,0),MATCH(AA$2,Overview_Format!$A$2:$BQ$2,0))</f>
        <v>7.2</v>
      </c>
      <c r="AB56">
        <f>INDEX(Overview_Format!$A$2:$BQ$355,MATCH($B56,Overview_Format!$A$2:$A$355,0),MATCH(AB$2,Overview_Format!$A$2:$BQ$2,0))</f>
        <v>11.1</v>
      </c>
      <c r="AC56">
        <f t="shared" si="0"/>
        <v>2.4343434343434343</v>
      </c>
      <c r="AD56">
        <f>INDEX(Overview_Format!$A$2:$BQ$355,MATCH($B56,Overview_Format!$A$2:$A$355,0),MATCH(AD$2,Overview_Format!$A$2:$BQ$2,0))</f>
        <v>-7.45</v>
      </c>
      <c r="AE56">
        <f>INDEX(Overview_Format!$A$2:$CC$355,MATCH($B56,Overview_Format!$A$2:$A$355,0),MATCH(AE$2,Overview_Format!$A$2:$CC$2,0))</f>
        <v>-11.299999999999997</v>
      </c>
      <c r="AF56">
        <f>INDEX(Overview_Format!$A$2:$CC$355,MATCH($B56,Overview_Format!$A$2:$A$355,0),MATCH(AF$2,Overview_Format!$A$2:$CC$2,0))</f>
        <v>3.7999999999999978E-2</v>
      </c>
      <c r="AG56">
        <f>INDEX(Overview_Format!$A$2:$CC$355,MATCH($B56,Overview_Format!$A$2:$A$355,0),MATCH(AG$2,Overview_Format!$A$2:$CC$2,0))</f>
        <v>4.0000000000000036E-3</v>
      </c>
      <c r="AH56">
        <f>INDEX(Overview_Format!$A$2:$CC$355,MATCH($B56,Overview_Format!$A$2:$A$355,0),MATCH(AH$2,Overview_Format!$A$2:$CC$2,0))</f>
        <v>-2.4000000000000021E-2</v>
      </c>
      <c r="AI56">
        <f>INDEX(Overview_Format!$A$2:$CC$355,MATCH($B56,Overview_Format!$A$2:$A$355,0),MATCH(AI$2,Overview_Format!$A$2:$CC$2,0))</f>
        <v>-3.2000000000000028E-2</v>
      </c>
      <c r="AJ56">
        <f>INDEX(Overview_Format!$A$2:$CC$355,MATCH($B56,Overview_Format!$A$2:$A$355,0),MATCH(AJ$2,Overview_Format!$A$2:$CC$2,0))</f>
        <v>-3.4000000000000057</v>
      </c>
      <c r="AK56">
        <f>INDEX(Overview_Format!$A$2:$CC$355,MATCH($B56,Overview_Format!$A$2:$A$355,0),MATCH(AK$2,Overview_Format!$A$2:$CC$2,0))</f>
        <v>4</v>
      </c>
      <c r="AL56">
        <f>INDEX(Overview_Format!$A$2:$CC$355,MATCH($B56,Overview_Format!$A$2:$A$355,0),MATCH(AL$2,Overview_Format!$A$2:$CC$2,0))</f>
        <v>-4.3999999999999986</v>
      </c>
      <c r="AM56">
        <f>INDEX(Overview_Format!$A$2:$CC$355,MATCH($B56,Overview_Format!$A$2:$A$355,0),MATCH(AM$2,Overview_Format!$A$2:$CC$2,0))</f>
        <v>-3.3</v>
      </c>
      <c r="AN56">
        <f>INDEX(Overview_Format!$A$2:$CC$355,MATCH($B56,Overview_Format!$A$2:$A$355,0),MATCH(AN$2,Overview_Format!$A$2:$CC$2,0))</f>
        <v>-1.7000000000000011</v>
      </c>
      <c r="AO56">
        <f>INDEX(Overview_Format!$A$2:$CC$355,MATCH($B56,Overview_Format!$A$2:$A$355,0),MATCH(AO$2,Overview_Format!$A$2:$CC$2,0))</f>
        <v>-4.2000000000000028</v>
      </c>
      <c r="AP56">
        <f>INDEX(Overview_Format!$A$2:$CC$355,MATCH($B56,Overview_Format!$A$2:$A$355,0),MATCH(AP$2,Overview_Format!$A$2:$CC$2,0))</f>
        <v>2.8000000000000025E-2</v>
      </c>
    </row>
    <row r="57" spans="2:42" x14ac:dyDescent="0.25">
      <c r="B57" t="s">
        <v>186</v>
      </c>
      <c r="C57">
        <f>INDEX(Overview_Format!$A$2:$BQ$355,MATCH($B57,Overview_Format!$A$2:$A$355,0),MATCH(C$2,Overview_Format!$A$2:$BQ$2,0))</f>
        <v>32</v>
      </c>
      <c r="D57">
        <f>INDEX(Overview_Format!$A$2:$BQ$355,MATCH($B57,Overview_Format!$A$2:$A$355,0),MATCH(D$2,Overview_Format!$A$2:$BQ$2,0))</f>
        <v>12</v>
      </c>
      <c r="E57">
        <f>INDEX(Overview_Format!$A$2:$BQ$355,MATCH($B57,Overview_Format!$A$2:$A$355,0),MATCH(E$2,Overview_Format!$A$2:$BQ$2,0))</f>
        <v>20</v>
      </c>
      <c r="F57">
        <f>INDEX(Overview_Format!$A$2:$BQ$355,MATCH($B57,Overview_Format!$A$2:$A$355,0),MATCH(F$2,Overview_Format!$A$2:$BQ$2,0))</f>
        <v>0.375</v>
      </c>
      <c r="G57">
        <f>INDEX(Overview_Format!$A$2:$BQ$355,MATCH($B57,Overview_Format!$A$2:$A$355,0),MATCH(G$2,Overview_Format!$A$2:$BQ$2,0))</f>
        <v>-7.85</v>
      </c>
      <c r="H57">
        <f>INDEX(Overview_Format!$A$2:$BQ$355,MATCH($B57,Overview_Format!$A$2:$A$355,0),MATCH(H$2,Overview_Format!$A$2:$BQ$2,0))</f>
        <v>-0.75</v>
      </c>
      <c r="I57">
        <f>INDEX(Overview_Format!$A$2:$BQ$355,MATCH($B57,Overview_Format!$A$2:$A$355,0),MATCH(I$2,Overview_Format!$A$2:$BQ$2,0))</f>
        <v>12</v>
      </c>
      <c r="J57">
        <f>INDEX(Overview_Format!$A$2:$BQ$355,MATCH($B57,Overview_Format!$A$2:$A$355,0),MATCH(J$2,Overview_Format!$A$2:$BQ$2,0))</f>
        <v>20</v>
      </c>
      <c r="K57">
        <f>INDEX(Overview_Format!$A$2:$BQ$355,MATCH($B57,Overview_Format!$A$2:$A$355,0),MATCH(K$2,Overview_Format!$A$2:$BQ$2,0))</f>
        <v>12</v>
      </c>
      <c r="L57">
        <f>INDEX(Overview_Format!$A$2:$BQ$355,MATCH($B57,Overview_Format!$A$2:$A$355,0),MATCH(L$2,Overview_Format!$A$2:$BQ$2,0))</f>
        <v>20</v>
      </c>
      <c r="M57">
        <f>INDEX(Overview_Format!$A$2:$BQ$355,MATCH($B57,Overview_Format!$A$2:$A$355,0),MATCH(M$2,Overview_Format!$A$2:$BQ$2,0))</f>
        <v>12</v>
      </c>
      <c r="N57">
        <f>INDEX(Overview_Format!$A$2:$BQ$355,MATCH($B57,Overview_Format!$A$2:$A$355,0),MATCH(N$2,Overview_Format!$A$2:$BQ$2,0))</f>
        <v>20</v>
      </c>
      <c r="O57">
        <f>INDEX(Overview_Format!$A$2:$BQ$355,MATCH($B57,Overview_Format!$A$2:$A$355,0),MATCH(O$2,Overview_Format!$A$2:$BQ$2,0))</f>
        <v>2268</v>
      </c>
      <c r="P57">
        <f>INDEX(Overview_Format!$A$2:$BQ$355,MATCH($B57,Overview_Format!$A$2:$A$355,0),MATCH(P$2,Overview_Format!$A$2:$BQ$2,0))</f>
        <v>2376</v>
      </c>
      <c r="Q57">
        <f>INDEX(Overview_Format!$A$2:$BQ$355,MATCH($B57,Overview_Format!$A$2:$A$355,0),MATCH(Q$2,Overview_Format!$A$2:$BQ$2,0))</f>
        <v>69.5</v>
      </c>
      <c r="R57">
        <f>INDEX(Overview_Format!$A$2:$BQ$355,MATCH($B57,Overview_Format!$A$2:$A$355,0),MATCH(R$2,Overview_Format!$A$2:$BQ$2,0))</f>
        <v>101.6</v>
      </c>
      <c r="S57">
        <f>INDEX(Overview_Format!$A$2:$BQ$355,MATCH($B57,Overview_Format!$A$2:$A$355,0),MATCH(S$2,Overview_Format!$A$2:$BQ$2,0))</f>
        <v>0.24299999999999999</v>
      </c>
      <c r="T57">
        <f>INDEX(Overview_Format!$A$2:$BQ$355,MATCH($B57,Overview_Format!$A$2:$A$355,0),MATCH(T$2,Overview_Format!$A$2:$BQ$2,0))</f>
        <v>0.42299999999999999</v>
      </c>
      <c r="U57">
        <f>INDEX(Overview_Format!$A$2:$BQ$355,MATCH($B57,Overview_Format!$A$2:$A$355,0),MATCH(U$2,Overview_Format!$A$2:$BQ$2,0))</f>
        <v>0.54</v>
      </c>
      <c r="V57">
        <f>INDEX(Overview_Format!$A$2:$BQ$355,MATCH($B57,Overview_Format!$A$2:$A$355,0),MATCH(V$2,Overview_Format!$A$2:$BQ$2,0))</f>
        <v>50.3</v>
      </c>
      <c r="W57">
        <f>INDEX(Overview_Format!$A$2:$BQ$355,MATCH($B57,Overview_Format!$A$2:$A$355,0),MATCH(W$2,Overview_Format!$A$2:$BQ$2,0))</f>
        <v>0.52</v>
      </c>
      <c r="X57">
        <f>INDEX(Overview_Format!$A$2:$BQ$355,MATCH($B57,Overview_Format!$A$2:$A$355,0),MATCH(X$2,Overview_Format!$A$2:$BQ$2,0))</f>
        <v>24.4</v>
      </c>
      <c r="Y57">
        <f>INDEX(Overview_Format!$A$2:$BQ$355,MATCH($B57,Overview_Format!$A$2:$A$355,0),MATCH(Y$2,Overview_Format!$A$2:$BQ$2,0))</f>
        <v>16.3</v>
      </c>
      <c r="Z57">
        <f>INDEX(Overview_Format!$A$2:$BQ$355,MATCH($B57,Overview_Format!$A$2:$A$355,0),MATCH(Z$2,Overview_Format!$A$2:$BQ$2,0))</f>
        <v>48.6</v>
      </c>
      <c r="AA57">
        <f>INDEX(Overview_Format!$A$2:$BQ$355,MATCH($B57,Overview_Format!$A$2:$A$355,0),MATCH(AA$2,Overview_Format!$A$2:$BQ$2,0))</f>
        <v>6.2</v>
      </c>
      <c r="AB57">
        <f>INDEX(Overview_Format!$A$2:$BQ$355,MATCH($B57,Overview_Format!$A$2:$A$355,0),MATCH(AB$2,Overview_Format!$A$2:$BQ$2,0))</f>
        <v>6.4</v>
      </c>
      <c r="AC57">
        <f t="shared" si="0"/>
        <v>3.0858895705521467</v>
      </c>
      <c r="AD57">
        <f>INDEX(Overview_Format!$A$2:$BQ$355,MATCH($B57,Overview_Format!$A$2:$A$355,0),MATCH(AD$2,Overview_Format!$A$2:$BQ$2,0))</f>
        <v>-3.38</v>
      </c>
      <c r="AE57">
        <f>INDEX(Overview_Format!$A$2:$CC$355,MATCH($B57,Overview_Format!$A$2:$A$355,0),MATCH(AE$2,Overview_Format!$A$2:$CC$2,0))</f>
        <v>-4.9000000000000057</v>
      </c>
      <c r="AF57">
        <f>INDEX(Overview_Format!$A$2:$CC$355,MATCH($B57,Overview_Format!$A$2:$A$355,0),MATCH(AF$2,Overview_Format!$A$2:$CC$2,0))</f>
        <v>-6.3E-2</v>
      </c>
      <c r="AG57">
        <f>INDEX(Overview_Format!$A$2:$CC$355,MATCH($B57,Overview_Format!$A$2:$A$355,0),MATCH(AG$2,Overview_Format!$A$2:$CC$2,0))</f>
        <v>6.9000000000000006E-2</v>
      </c>
      <c r="AH57">
        <f>INDEX(Overview_Format!$A$2:$CC$355,MATCH($B57,Overview_Format!$A$2:$A$355,0),MATCH(AH$2,Overview_Format!$A$2:$CC$2,0))</f>
        <v>-6.0000000000000053E-3</v>
      </c>
      <c r="AI57">
        <f>INDEX(Overview_Format!$A$2:$CC$355,MATCH($B57,Overview_Format!$A$2:$A$355,0),MATCH(AI$2,Overview_Format!$A$2:$CC$2,0))</f>
        <v>2.0000000000000018E-3</v>
      </c>
      <c r="AJ57">
        <f>INDEX(Overview_Format!$A$2:$CC$355,MATCH($B57,Overview_Format!$A$2:$A$355,0),MATCH(AJ$2,Overview_Format!$A$2:$CC$2,0))</f>
        <v>-2.7999999999999972</v>
      </c>
      <c r="AK57">
        <f>INDEX(Overview_Format!$A$2:$CC$355,MATCH($B57,Overview_Format!$A$2:$A$355,0),MATCH(AK$2,Overview_Format!$A$2:$CC$2,0))</f>
        <v>2.2000000000000011</v>
      </c>
      <c r="AL57">
        <f>INDEX(Overview_Format!$A$2:$CC$355,MATCH($B57,Overview_Format!$A$2:$A$355,0),MATCH(AL$2,Overview_Format!$A$2:$CC$2,0))</f>
        <v>4.0999999999999943</v>
      </c>
      <c r="AM57">
        <f>INDEX(Overview_Format!$A$2:$CC$355,MATCH($B57,Overview_Format!$A$2:$A$355,0),MATCH(AM$2,Overview_Format!$A$2:$CC$2,0))</f>
        <v>-3.3</v>
      </c>
      <c r="AN57">
        <f>INDEX(Overview_Format!$A$2:$CC$355,MATCH($B57,Overview_Format!$A$2:$A$355,0),MATCH(AN$2,Overview_Format!$A$2:$CC$2,0))</f>
        <v>-2.0999999999999996</v>
      </c>
      <c r="AO57">
        <f>INDEX(Overview_Format!$A$2:$CC$355,MATCH($B57,Overview_Format!$A$2:$A$355,0),MATCH(AO$2,Overview_Format!$A$2:$CC$2,0))</f>
        <v>-2.4000000000000021</v>
      </c>
      <c r="AP57">
        <f>INDEX(Overview_Format!$A$2:$CC$355,MATCH($B57,Overview_Format!$A$2:$A$355,0),MATCH(AP$2,Overview_Format!$A$2:$CC$2,0))</f>
        <v>-4.8999999999999988E-2</v>
      </c>
    </row>
    <row r="58" spans="2:42" x14ac:dyDescent="0.25">
      <c r="B58" t="s">
        <v>187</v>
      </c>
      <c r="C58">
        <f>INDEX(Overview_Format!$A$2:$BQ$355,MATCH($B58,Overview_Format!$A$2:$A$355,0),MATCH(C$2,Overview_Format!$A$2:$BQ$2,0))</f>
        <v>32</v>
      </c>
      <c r="D58">
        <f>INDEX(Overview_Format!$A$2:$BQ$355,MATCH($B58,Overview_Format!$A$2:$A$355,0),MATCH(D$2,Overview_Format!$A$2:$BQ$2,0))</f>
        <v>3</v>
      </c>
      <c r="E58">
        <f>INDEX(Overview_Format!$A$2:$BQ$355,MATCH($B58,Overview_Format!$A$2:$A$355,0),MATCH(E$2,Overview_Format!$A$2:$BQ$2,0))</f>
        <v>29</v>
      </c>
      <c r="F58">
        <f>INDEX(Overview_Format!$A$2:$BQ$355,MATCH($B58,Overview_Format!$A$2:$A$355,0),MATCH(F$2,Overview_Format!$A$2:$BQ$2,0))</f>
        <v>9.4E-2</v>
      </c>
      <c r="G58">
        <f>INDEX(Overview_Format!$A$2:$BQ$355,MATCH($B58,Overview_Format!$A$2:$A$355,0),MATCH(G$2,Overview_Format!$A$2:$BQ$2,0))</f>
        <v>-24.79</v>
      </c>
      <c r="H58">
        <f>INDEX(Overview_Format!$A$2:$BQ$355,MATCH($B58,Overview_Format!$A$2:$A$355,0),MATCH(H$2,Overview_Format!$A$2:$BQ$2,0))</f>
        <v>0.71</v>
      </c>
      <c r="I58">
        <f>INDEX(Overview_Format!$A$2:$BQ$355,MATCH($B58,Overview_Format!$A$2:$A$355,0),MATCH(I$2,Overview_Format!$A$2:$BQ$2,0))</f>
        <v>3</v>
      </c>
      <c r="J58">
        <f>INDEX(Overview_Format!$A$2:$BQ$355,MATCH($B58,Overview_Format!$A$2:$A$355,0),MATCH(J$2,Overview_Format!$A$2:$BQ$2,0))</f>
        <v>29</v>
      </c>
      <c r="K58">
        <f>INDEX(Overview_Format!$A$2:$BQ$355,MATCH($B58,Overview_Format!$A$2:$A$355,0),MATCH(K$2,Overview_Format!$A$2:$BQ$2,0))</f>
        <v>3</v>
      </c>
      <c r="L58">
        <f>INDEX(Overview_Format!$A$2:$BQ$355,MATCH($B58,Overview_Format!$A$2:$A$355,0),MATCH(L$2,Overview_Format!$A$2:$BQ$2,0))</f>
        <v>29</v>
      </c>
      <c r="M58">
        <f>INDEX(Overview_Format!$A$2:$BQ$355,MATCH($B58,Overview_Format!$A$2:$A$355,0),MATCH(M$2,Overview_Format!$A$2:$BQ$2,0))</f>
        <v>3</v>
      </c>
      <c r="N58">
        <f>INDEX(Overview_Format!$A$2:$BQ$355,MATCH($B58,Overview_Format!$A$2:$A$355,0),MATCH(N$2,Overview_Format!$A$2:$BQ$2,0))</f>
        <v>29</v>
      </c>
      <c r="O58">
        <f>INDEX(Overview_Format!$A$2:$BQ$355,MATCH($B58,Overview_Format!$A$2:$A$355,0),MATCH(O$2,Overview_Format!$A$2:$BQ$2,0))</f>
        <v>1970</v>
      </c>
      <c r="P58">
        <f>INDEX(Overview_Format!$A$2:$BQ$355,MATCH($B58,Overview_Format!$A$2:$A$355,0),MATCH(P$2,Overview_Format!$A$2:$BQ$2,0))</f>
        <v>2710</v>
      </c>
      <c r="Q58">
        <f>INDEX(Overview_Format!$A$2:$BQ$355,MATCH($B58,Overview_Format!$A$2:$A$355,0),MATCH(Q$2,Overview_Format!$A$2:$BQ$2,0))</f>
        <v>72</v>
      </c>
      <c r="R58">
        <f>INDEX(Overview_Format!$A$2:$BQ$355,MATCH($B58,Overview_Format!$A$2:$A$355,0),MATCH(R$2,Overview_Format!$A$2:$BQ$2,0))</f>
        <v>85.5</v>
      </c>
      <c r="S58">
        <f>INDEX(Overview_Format!$A$2:$BQ$355,MATCH($B58,Overview_Format!$A$2:$A$355,0),MATCH(S$2,Overview_Format!$A$2:$BQ$2,0))</f>
        <v>0.33300000000000002</v>
      </c>
      <c r="T58">
        <f>INDEX(Overview_Format!$A$2:$BQ$355,MATCH($B58,Overview_Format!$A$2:$A$355,0),MATCH(T$2,Overview_Format!$A$2:$BQ$2,0))</f>
        <v>0.26800000000000002</v>
      </c>
      <c r="U58">
        <f>INDEX(Overview_Format!$A$2:$BQ$355,MATCH($B58,Overview_Format!$A$2:$A$355,0),MATCH(U$2,Overview_Format!$A$2:$BQ$2,0))</f>
        <v>0.48599999999999999</v>
      </c>
      <c r="V58">
        <f>INDEX(Overview_Format!$A$2:$BQ$355,MATCH($B58,Overview_Format!$A$2:$A$355,0),MATCH(V$2,Overview_Format!$A$2:$BQ$2,0))</f>
        <v>51.9</v>
      </c>
      <c r="W58">
        <f>INDEX(Overview_Format!$A$2:$BQ$355,MATCH($B58,Overview_Format!$A$2:$A$355,0),MATCH(W$2,Overview_Format!$A$2:$BQ$2,0))</f>
        <v>0.45100000000000001</v>
      </c>
      <c r="X58">
        <f>INDEX(Overview_Format!$A$2:$BQ$355,MATCH($B58,Overview_Format!$A$2:$A$355,0),MATCH(X$2,Overview_Format!$A$2:$BQ$2,0))</f>
        <v>22.2</v>
      </c>
      <c r="Y58">
        <f>INDEX(Overview_Format!$A$2:$BQ$355,MATCH($B58,Overview_Format!$A$2:$A$355,0),MATCH(Y$2,Overview_Format!$A$2:$BQ$2,0))</f>
        <v>20.2</v>
      </c>
      <c r="Z58">
        <f>INDEX(Overview_Format!$A$2:$BQ$355,MATCH($B58,Overview_Format!$A$2:$A$355,0),MATCH(Z$2,Overview_Format!$A$2:$BQ$2,0))</f>
        <v>44.5</v>
      </c>
      <c r="AA58">
        <f>INDEX(Overview_Format!$A$2:$BQ$355,MATCH($B58,Overview_Format!$A$2:$A$355,0),MATCH(AA$2,Overview_Format!$A$2:$BQ$2,0))</f>
        <v>8.4</v>
      </c>
      <c r="AB58">
        <f>INDEX(Overview_Format!$A$2:$BQ$355,MATCH($B58,Overview_Format!$A$2:$A$355,0),MATCH(AB$2,Overview_Format!$A$2:$BQ$2,0))</f>
        <v>6.4</v>
      </c>
      <c r="AC58">
        <f t="shared" si="0"/>
        <v>2.5693069306930694</v>
      </c>
      <c r="AD58">
        <f>INDEX(Overview_Format!$A$2:$BQ$355,MATCH($B58,Overview_Format!$A$2:$A$355,0),MATCH(AD$2,Overview_Format!$A$2:$BQ$2,0))</f>
        <v>-23.13</v>
      </c>
      <c r="AE58">
        <f>INDEX(Overview_Format!$A$2:$CC$355,MATCH($B58,Overview_Format!$A$2:$A$355,0),MATCH(AE$2,Overview_Format!$A$2:$CC$2,0))</f>
        <v>-32.200000000000003</v>
      </c>
      <c r="AF58">
        <f>INDEX(Overview_Format!$A$2:$CC$355,MATCH($B58,Overview_Format!$A$2:$A$355,0),MATCH(AF$2,Overview_Format!$A$2:$CC$2,0))</f>
        <v>5.0000000000000044E-3</v>
      </c>
      <c r="AG58">
        <f>INDEX(Overview_Format!$A$2:$CC$355,MATCH($B58,Overview_Format!$A$2:$A$355,0),MATCH(AG$2,Overview_Format!$A$2:$CC$2,0))</f>
        <v>-0.16899999999999998</v>
      </c>
      <c r="AH58">
        <f>INDEX(Overview_Format!$A$2:$CC$355,MATCH($B58,Overview_Format!$A$2:$A$355,0),MATCH(AH$2,Overview_Format!$A$2:$CC$2,0))</f>
        <v>-0.10499999999999998</v>
      </c>
      <c r="AI58">
        <f>INDEX(Overview_Format!$A$2:$CC$355,MATCH($B58,Overview_Format!$A$2:$A$355,0),MATCH(AI$2,Overview_Format!$A$2:$CC$2,0))</f>
        <v>-0.11799999999999994</v>
      </c>
      <c r="AJ58">
        <f>INDEX(Overview_Format!$A$2:$CC$355,MATCH($B58,Overview_Format!$A$2:$A$355,0),MATCH(AJ$2,Overview_Format!$A$2:$CC$2,0))</f>
        <v>-11</v>
      </c>
      <c r="AK58">
        <f>INDEX(Overview_Format!$A$2:$CC$355,MATCH($B58,Overview_Format!$A$2:$A$355,0),MATCH(AK$2,Overview_Format!$A$2:$CC$2,0))</f>
        <v>5.6</v>
      </c>
      <c r="AL58">
        <f>INDEX(Overview_Format!$A$2:$CC$355,MATCH($B58,Overview_Format!$A$2:$A$355,0),MATCH(AL$2,Overview_Format!$A$2:$CC$2,0))</f>
        <v>-3.8999999999999986</v>
      </c>
      <c r="AM58">
        <f>INDEX(Overview_Format!$A$2:$CC$355,MATCH($B58,Overview_Format!$A$2:$A$355,0),MATCH(AM$2,Overview_Format!$A$2:$CC$2,0))</f>
        <v>-2.0999999999999996</v>
      </c>
      <c r="AN58">
        <f>INDEX(Overview_Format!$A$2:$CC$355,MATCH($B58,Overview_Format!$A$2:$A$355,0),MATCH(AN$2,Overview_Format!$A$2:$CC$2,0))</f>
        <v>-1.2999999999999998</v>
      </c>
      <c r="AO58">
        <f>INDEX(Overview_Format!$A$2:$CC$355,MATCH($B58,Overview_Format!$A$2:$A$355,0),MATCH(AO$2,Overview_Format!$A$2:$CC$2,0))</f>
        <v>-10.900000000000002</v>
      </c>
      <c r="AP58">
        <f>INDEX(Overview_Format!$A$2:$CC$355,MATCH($B58,Overview_Format!$A$2:$A$355,0),MATCH(AP$2,Overview_Format!$A$2:$CC$2,0))</f>
        <v>-2.0000000000000018E-3</v>
      </c>
    </row>
    <row r="59" spans="2:42" x14ac:dyDescent="0.25">
      <c r="B59" t="s">
        <v>188</v>
      </c>
      <c r="C59">
        <f>INDEX(Overview_Format!$A$2:$BQ$355,MATCH($B59,Overview_Format!$A$2:$A$355,0),MATCH(C$2,Overview_Format!$A$2:$BQ$2,0))</f>
        <v>35</v>
      </c>
      <c r="D59">
        <f>INDEX(Overview_Format!$A$2:$BQ$355,MATCH($B59,Overview_Format!$A$2:$A$355,0),MATCH(D$2,Overview_Format!$A$2:$BQ$2,0))</f>
        <v>28</v>
      </c>
      <c r="E59">
        <f>INDEX(Overview_Format!$A$2:$BQ$355,MATCH($B59,Overview_Format!$A$2:$A$355,0),MATCH(E$2,Overview_Format!$A$2:$BQ$2,0))</f>
        <v>7</v>
      </c>
      <c r="F59">
        <f>INDEX(Overview_Format!$A$2:$BQ$355,MATCH($B59,Overview_Format!$A$2:$A$355,0),MATCH(F$2,Overview_Format!$A$2:$BQ$2,0))</f>
        <v>0.8</v>
      </c>
      <c r="G59">
        <f>INDEX(Overview_Format!$A$2:$BQ$355,MATCH($B59,Overview_Format!$A$2:$A$355,0),MATCH(G$2,Overview_Format!$A$2:$BQ$2,0))</f>
        <v>14.55</v>
      </c>
      <c r="H59">
        <f>INDEX(Overview_Format!$A$2:$BQ$355,MATCH($B59,Overview_Format!$A$2:$A$355,0),MATCH(H$2,Overview_Format!$A$2:$BQ$2,0))</f>
        <v>5.53</v>
      </c>
      <c r="I59">
        <f>INDEX(Overview_Format!$A$2:$BQ$355,MATCH($B59,Overview_Format!$A$2:$A$355,0),MATCH(I$2,Overview_Format!$A$2:$BQ$2,0))</f>
        <v>28</v>
      </c>
      <c r="J59">
        <f>INDEX(Overview_Format!$A$2:$BQ$355,MATCH($B59,Overview_Format!$A$2:$A$355,0),MATCH(J$2,Overview_Format!$A$2:$BQ$2,0))</f>
        <v>7</v>
      </c>
      <c r="K59">
        <f>INDEX(Overview_Format!$A$2:$BQ$355,MATCH($B59,Overview_Format!$A$2:$A$355,0),MATCH(K$2,Overview_Format!$A$2:$BQ$2,0))</f>
        <v>28</v>
      </c>
      <c r="L59">
        <f>INDEX(Overview_Format!$A$2:$BQ$355,MATCH($B59,Overview_Format!$A$2:$A$355,0),MATCH(L$2,Overview_Format!$A$2:$BQ$2,0))</f>
        <v>7</v>
      </c>
      <c r="M59">
        <f>INDEX(Overview_Format!$A$2:$BQ$355,MATCH($B59,Overview_Format!$A$2:$A$355,0),MATCH(M$2,Overview_Format!$A$2:$BQ$2,0))</f>
        <v>28</v>
      </c>
      <c r="N59">
        <f>INDEX(Overview_Format!$A$2:$BQ$355,MATCH($B59,Overview_Format!$A$2:$A$355,0),MATCH(N$2,Overview_Format!$A$2:$BQ$2,0))</f>
        <v>7</v>
      </c>
      <c r="O59">
        <f>INDEX(Overview_Format!$A$2:$BQ$355,MATCH($B59,Overview_Format!$A$2:$A$355,0),MATCH(O$2,Overview_Format!$A$2:$BQ$2,0))</f>
        <v>2510</v>
      </c>
      <c r="P59">
        <f>INDEX(Overview_Format!$A$2:$BQ$355,MATCH($B59,Overview_Format!$A$2:$A$355,0),MATCH(P$2,Overview_Format!$A$2:$BQ$2,0))</f>
        <v>2194</v>
      </c>
      <c r="Q59">
        <f>INDEX(Overview_Format!$A$2:$BQ$355,MATCH($B59,Overview_Format!$A$2:$A$355,0),MATCH(Q$2,Overview_Format!$A$2:$BQ$2,0))</f>
        <v>65</v>
      </c>
      <c r="R59">
        <f>INDEX(Overview_Format!$A$2:$BQ$355,MATCH($B59,Overview_Format!$A$2:$A$355,0),MATCH(R$2,Overview_Format!$A$2:$BQ$2,0))</f>
        <v>109.5</v>
      </c>
      <c r="S59">
        <f>INDEX(Overview_Format!$A$2:$BQ$355,MATCH($B59,Overview_Format!$A$2:$A$355,0),MATCH(S$2,Overview_Format!$A$2:$BQ$2,0))</f>
        <v>0.376</v>
      </c>
      <c r="T59">
        <f>INDEX(Overview_Format!$A$2:$BQ$355,MATCH($B59,Overview_Format!$A$2:$A$355,0),MATCH(T$2,Overview_Format!$A$2:$BQ$2,0))</f>
        <v>0.33300000000000002</v>
      </c>
      <c r="U59">
        <f>INDEX(Overview_Format!$A$2:$BQ$355,MATCH($B59,Overview_Format!$A$2:$A$355,0),MATCH(U$2,Overview_Format!$A$2:$BQ$2,0))</f>
        <v>0.52800000000000002</v>
      </c>
      <c r="V59">
        <f>INDEX(Overview_Format!$A$2:$BQ$355,MATCH($B59,Overview_Format!$A$2:$A$355,0),MATCH(V$2,Overview_Format!$A$2:$BQ$2,0))</f>
        <v>53.4</v>
      </c>
      <c r="W59">
        <f>INDEX(Overview_Format!$A$2:$BQ$355,MATCH($B59,Overview_Format!$A$2:$A$355,0),MATCH(W$2,Overview_Format!$A$2:$BQ$2,0))</f>
        <v>0.49</v>
      </c>
      <c r="X59">
        <f>INDEX(Overview_Format!$A$2:$BQ$355,MATCH($B59,Overview_Format!$A$2:$A$355,0),MATCH(X$2,Overview_Format!$A$2:$BQ$2,0))</f>
        <v>36.9</v>
      </c>
      <c r="Y59">
        <f>INDEX(Overview_Format!$A$2:$BQ$355,MATCH($B59,Overview_Format!$A$2:$A$355,0),MATCH(Y$2,Overview_Format!$A$2:$BQ$2,0))</f>
        <v>13.3</v>
      </c>
      <c r="Z59">
        <f>INDEX(Overview_Format!$A$2:$BQ$355,MATCH($B59,Overview_Format!$A$2:$A$355,0),MATCH(Z$2,Overview_Format!$A$2:$BQ$2,0))</f>
        <v>53.7</v>
      </c>
      <c r="AA59">
        <f>INDEX(Overview_Format!$A$2:$BQ$355,MATCH($B59,Overview_Format!$A$2:$A$355,0),MATCH(AA$2,Overview_Format!$A$2:$BQ$2,0))</f>
        <v>9.3000000000000007</v>
      </c>
      <c r="AB59">
        <f>INDEX(Overview_Format!$A$2:$BQ$355,MATCH($B59,Overview_Format!$A$2:$A$355,0),MATCH(AB$2,Overview_Format!$A$2:$BQ$2,0))</f>
        <v>14.5</v>
      </c>
      <c r="AC59">
        <f t="shared" si="0"/>
        <v>4.0150375939849621</v>
      </c>
      <c r="AD59">
        <f>INDEX(Overview_Format!$A$2:$BQ$355,MATCH($B59,Overview_Format!$A$2:$A$355,0),MATCH(AD$2,Overview_Format!$A$2:$BQ$2,0))</f>
        <v>9.0299999999999994</v>
      </c>
      <c r="AE59">
        <f>INDEX(Overview_Format!$A$2:$CC$355,MATCH($B59,Overview_Format!$A$2:$A$355,0),MATCH(AE$2,Overview_Format!$A$2:$CC$2,0))</f>
        <v>13.799999999999997</v>
      </c>
      <c r="AF59">
        <f>INDEX(Overview_Format!$A$2:$CC$355,MATCH($B59,Overview_Format!$A$2:$A$355,0),MATCH(AF$2,Overview_Format!$A$2:$CC$2,0))</f>
        <v>7.1000000000000008E-2</v>
      </c>
      <c r="AG59">
        <f>INDEX(Overview_Format!$A$2:$CC$355,MATCH($B59,Overview_Format!$A$2:$A$355,0),MATCH(AG$2,Overview_Format!$A$2:$CC$2,0))</f>
        <v>-9.4999999999999973E-2</v>
      </c>
      <c r="AH59">
        <f>INDEX(Overview_Format!$A$2:$CC$355,MATCH($B59,Overview_Format!$A$2:$A$355,0),MATCH(AH$2,Overview_Format!$A$2:$CC$2,0))</f>
        <v>1.5000000000000013E-2</v>
      </c>
      <c r="AI59">
        <f>INDEX(Overview_Format!$A$2:$CC$355,MATCH($B59,Overview_Format!$A$2:$A$355,0),MATCH(AI$2,Overview_Format!$A$2:$CC$2,0))</f>
        <v>4.0000000000000036E-3</v>
      </c>
      <c r="AJ59">
        <f>INDEX(Overview_Format!$A$2:$CC$355,MATCH($B59,Overview_Format!$A$2:$A$355,0),MATCH(AJ$2,Overview_Format!$A$2:$CC$2,0))</f>
        <v>7.4000000000000057</v>
      </c>
      <c r="AK59">
        <f>INDEX(Overview_Format!$A$2:$CC$355,MATCH($B59,Overview_Format!$A$2:$A$355,0),MATCH(AK$2,Overview_Format!$A$2:$CC$2,0))</f>
        <v>-4.8999999999999986</v>
      </c>
      <c r="AL59">
        <f>INDEX(Overview_Format!$A$2:$CC$355,MATCH($B59,Overview_Format!$A$2:$A$355,0),MATCH(AL$2,Overview_Format!$A$2:$CC$2,0))</f>
        <v>2.6999999999999957</v>
      </c>
      <c r="AM59">
        <f>INDEX(Overview_Format!$A$2:$CC$355,MATCH($B59,Overview_Format!$A$2:$A$355,0),MATCH(AM$2,Overview_Format!$A$2:$CC$2,0))</f>
        <v>3.5000000000000009</v>
      </c>
      <c r="AN59">
        <f>INDEX(Overview_Format!$A$2:$CC$355,MATCH($B59,Overview_Format!$A$2:$A$355,0),MATCH(AN$2,Overview_Format!$A$2:$CC$2,0))</f>
        <v>5.0999999999999996</v>
      </c>
      <c r="AO59">
        <f>INDEX(Overview_Format!$A$2:$CC$355,MATCH($B59,Overview_Format!$A$2:$A$355,0),MATCH(AO$2,Overview_Format!$A$2:$CC$2,0))</f>
        <v>8.0999999999999979</v>
      </c>
      <c r="AP59">
        <f>INDEX(Overview_Format!$A$2:$CC$355,MATCH($B59,Overview_Format!$A$2:$A$355,0),MATCH(AP$2,Overview_Format!$A$2:$CC$2,0))</f>
        <v>6.3E-2</v>
      </c>
    </row>
    <row r="60" spans="2:42" x14ac:dyDescent="0.25">
      <c r="B60" t="s">
        <v>189</v>
      </c>
      <c r="C60">
        <f>INDEX(Overview_Format!$A$2:$BQ$355,MATCH($B60,Overview_Format!$A$2:$A$355,0),MATCH(C$2,Overview_Format!$A$2:$BQ$2,0))</f>
        <v>30</v>
      </c>
      <c r="D60">
        <f>INDEX(Overview_Format!$A$2:$BQ$355,MATCH($B60,Overview_Format!$A$2:$A$355,0),MATCH(D$2,Overview_Format!$A$2:$BQ$2,0))</f>
        <v>12</v>
      </c>
      <c r="E60">
        <f>INDEX(Overview_Format!$A$2:$BQ$355,MATCH($B60,Overview_Format!$A$2:$A$355,0),MATCH(E$2,Overview_Format!$A$2:$BQ$2,0))</f>
        <v>18</v>
      </c>
      <c r="F60">
        <f>INDEX(Overview_Format!$A$2:$BQ$355,MATCH($B60,Overview_Format!$A$2:$A$355,0),MATCH(F$2,Overview_Format!$A$2:$BQ$2,0))</f>
        <v>0.4</v>
      </c>
      <c r="G60">
        <f>INDEX(Overview_Format!$A$2:$BQ$355,MATCH($B60,Overview_Format!$A$2:$A$355,0),MATCH(G$2,Overview_Format!$A$2:$BQ$2,0))</f>
        <v>-7.95</v>
      </c>
      <c r="H60">
        <f>INDEX(Overview_Format!$A$2:$BQ$355,MATCH($B60,Overview_Format!$A$2:$A$355,0),MATCH(H$2,Overview_Format!$A$2:$BQ$2,0))</f>
        <v>0.01</v>
      </c>
      <c r="I60">
        <f>INDEX(Overview_Format!$A$2:$BQ$355,MATCH($B60,Overview_Format!$A$2:$A$355,0),MATCH(I$2,Overview_Format!$A$2:$BQ$2,0))</f>
        <v>12</v>
      </c>
      <c r="J60">
        <f>INDEX(Overview_Format!$A$2:$BQ$355,MATCH($B60,Overview_Format!$A$2:$A$355,0),MATCH(J$2,Overview_Format!$A$2:$BQ$2,0))</f>
        <v>18</v>
      </c>
      <c r="K60">
        <f>INDEX(Overview_Format!$A$2:$BQ$355,MATCH($B60,Overview_Format!$A$2:$A$355,0),MATCH(K$2,Overview_Format!$A$2:$BQ$2,0))</f>
        <v>12</v>
      </c>
      <c r="L60">
        <f>INDEX(Overview_Format!$A$2:$BQ$355,MATCH($B60,Overview_Format!$A$2:$A$355,0),MATCH(L$2,Overview_Format!$A$2:$BQ$2,0))</f>
        <v>18</v>
      </c>
      <c r="M60">
        <f>INDEX(Overview_Format!$A$2:$BQ$355,MATCH($B60,Overview_Format!$A$2:$A$355,0),MATCH(M$2,Overview_Format!$A$2:$BQ$2,0))</f>
        <v>12</v>
      </c>
      <c r="N60">
        <f>INDEX(Overview_Format!$A$2:$BQ$355,MATCH($B60,Overview_Format!$A$2:$A$355,0),MATCH(N$2,Overview_Format!$A$2:$BQ$2,0))</f>
        <v>18</v>
      </c>
      <c r="O60">
        <f>INDEX(Overview_Format!$A$2:$BQ$355,MATCH($B60,Overview_Format!$A$2:$A$355,0),MATCH(O$2,Overview_Format!$A$2:$BQ$2,0))</f>
        <v>2553</v>
      </c>
      <c r="P60">
        <f>INDEX(Overview_Format!$A$2:$BQ$355,MATCH($B60,Overview_Format!$A$2:$A$355,0),MATCH(P$2,Overview_Format!$A$2:$BQ$2,0))</f>
        <v>2584</v>
      </c>
      <c r="Q60">
        <f>INDEX(Overview_Format!$A$2:$BQ$355,MATCH($B60,Overview_Format!$A$2:$A$355,0),MATCH(Q$2,Overview_Format!$A$2:$BQ$2,0))</f>
        <v>76.7</v>
      </c>
      <c r="R60">
        <f>INDEX(Overview_Format!$A$2:$BQ$355,MATCH($B60,Overview_Format!$A$2:$A$355,0),MATCH(R$2,Overview_Format!$A$2:$BQ$2,0))</f>
        <v>110</v>
      </c>
      <c r="S60">
        <f>INDEX(Overview_Format!$A$2:$BQ$355,MATCH($B60,Overview_Format!$A$2:$A$355,0),MATCH(S$2,Overview_Format!$A$2:$BQ$2,0))</f>
        <v>0.26</v>
      </c>
      <c r="T60">
        <f>INDEX(Overview_Format!$A$2:$BQ$355,MATCH($B60,Overview_Format!$A$2:$A$355,0),MATCH(T$2,Overview_Format!$A$2:$BQ$2,0))</f>
        <v>0.53500000000000003</v>
      </c>
      <c r="U60">
        <f>INDEX(Overview_Format!$A$2:$BQ$355,MATCH($B60,Overview_Format!$A$2:$A$355,0),MATCH(U$2,Overview_Format!$A$2:$BQ$2,0))</f>
        <v>0.56499999999999995</v>
      </c>
      <c r="V60">
        <f>INDEX(Overview_Format!$A$2:$BQ$355,MATCH($B60,Overview_Format!$A$2:$A$355,0),MATCH(V$2,Overview_Format!$A$2:$BQ$2,0))</f>
        <v>51.5</v>
      </c>
      <c r="W60">
        <f>INDEX(Overview_Format!$A$2:$BQ$355,MATCH($B60,Overview_Format!$A$2:$A$355,0),MATCH(W$2,Overview_Format!$A$2:$BQ$2,0))</f>
        <v>0.53900000000000003</v>
      </c>
      <c r="X60">
        <f>INDEX(Overview_Format!$A$2:$BQ$355,MATCH($B60,Overview_Format!$A$2:$A$355,0),MATCH(X$2,Overview_Format!$A$2:$BQ$2,0))</f>
        <v>27</v>
      </c>
      <c r="Y60">
        <f>INDEX(Overview_Format!$A$2:$BQ$355,MATCH($B60,Overview_Format!$A$2:$A$355,0),MATCH(Y$2,Overview_Format!$A$2:$BQ$2,0))</f>
        <v>14.6</v>
      </c>
      <c r="Z60">
        <f>INDEX(Overview_Format!$A$2:$BQ$355,MATCH($B60,Overview_Format!$A$2:$A$355,0),MATCH(Z$2,Overview_Format!$A$2:$BQ$2,0))</f>
        <v>47.7</v>
      </c>
      <c r="AA60">
        <f>INDEX(Overview_Format!$A$2:$BQ$355,MATCH($B60,Overview_Format!$A$2:$A$355,0),MATCH(AA$2,Overview_Format!$A$2:$BQ$2,0))</f>
        <v>8.6999999999999993</v>
      </c>
      <c r="AB60">
        <f>INDEX(Overview_Format!$A$2:$BQ$355,MATCH($B60,Overview_Format!$A$2:$A$355,0),MATCH(AB$2,Overview_Format!$A$2:$BQ$2,0))</f>
        <v>10.6</v>
      </c>
      <c r="AC60">
        <f t="shared" si="0"/>
        <v>3.5273972602739727</v>
      </c>
      <c r="AD60">
        <f>INDEX(Overview_Format!$A$2:$BQ$355,MATCH($B60,Overview_Format!$A$2:$A$355,0),MATCH(AD$2,Overview_Format!$A$2:$BQ$2,0))</f>
        <v>-1.03</v>
      </c>
      <c r="AE60">
        <f>INDEX(Overview_Format!$A$2:$CC$355,MATCH($B60,Overview_Format!$A$2:$A$355,0),MATCH(AE$2,Overview_Format!$A$2:$CC$2,0))</f>
        <v>-1.4000000000000057</v>
      </c>
      <c r="AF60">
        <f>INDEX(Overview_Format!$A$2:$CC$355,MATCH($B60,Overview_Format!$A$2:$A$355,0),MATCH(AF$2,Overview_Format!$A$2:$CC$2,0))</f>
        <v>-4.3999999999999984E-2</v>
      </c>
      <c r="AG60">
        <f>INDEX(Overview_Format!$A$2:$CC$355,MATCH($B60,Overview_Format!$A$2:$A$355,0),MATCH(AG$2,Overview_Format!$A$2:$CC$2,0))</f>
        <v>6.1000000000000054E-2</v>
      </c>
      <c r="AH60">
        <f>INDEX(Overview_Format!$A$2:$CC$355,MATCH($B60,Overview_Format!$A$2:$A$355,0),MATCH(AH$2,Overview_Format!$A$2:$CC$2,0))</f>
        <v>-8.0000000000000071E-3</v>
      </c>
      <c r="AI60">
        <f>INDEX(Overview_Format!$A$2:$CC$355,MATCH($B60,Overview_Format!$A$2:$A$355,0),MATCH(AI$2,Overview_Format!$A$2:$CC$2,0))</f>
        <v>-1.100000000000001E-2</v>
      </c>
      <c r="AJ60">
        <f>INDEX(Overview_Format!$A$2:$CC$355,MATCH($B60,Overview_Format!$A$2:$A$355,0),MATCH(AJ$2,Overview_Format!$A$2:$CC$2,0))</f>
        <v>-4.5999999999999943</v>
      </c>
      <c r="AK60">
        <f>INDEX(Overview_Format!$A$2:$CC$355,MATCH($B60,Overview_Format!$A$2:$A$355,0),MATCH(AK$2,Overview_Format!$A$2:$CC$2,0))</f>
        <v>-0.70000000000000107</v>
      </c>
      <c r="AL60">
        <f>INDEX(Overview_Format!$A$2:$CC$355,MATCH($B60,Overview_Format!$A$2:$A$355,0),MATCH(AL$2,Overview_Format!$A$2:$CC$2,0))</f>
        <v>-9</v>
      </c>
      <c r="AM60">
        <f>INDEX(Overview_Format!$A$2:$CC$355,MATCH($B60,Overview_Format!$A$2:$A$355,0),MATCH(AM$2,Overview_Format!$A$2:$CC$2,0))</f>
        <v>-0.10000000000000142</v>
      </c>
      <c r="AN60">
        <f>INDEX(Overview_Format!$A$2:$CC$355,MATCH($B60,Overview_Format!$A$2:$A$355,0),MATCH(AN$2,Overview_Format!$A$2:$CC$2,0))</f>
        <v>-0.70000000000000107</v>
      </c>
      <c r="AO60">
        <f>INDEX(Overview_Format!$A$2:$CC$355,MATCH($B60,Overview_Format!$A$2:$A$355,0),MATCH(AO$2,Overview_Format!$A$2:$CC$2,0))</f>
        <v>-3.5</v>
      </c>
      <c r="AP60">
        <f>INDEX(Overview_Format!$A$2:$CC$355,MATCH($B60,Overview_Format!$A$2:$A$355,0),MATCH(AP$2,Overview_Format!$A$2:$CC$2,0))</f>
        <v>-2.0999999999999991E-2</v>
      </c>
    </row>
    <row r="61" spans="2:42" x14ac:dyDescent="0.25">
      <c r="B61" t="s">
        <v>190</v>
      </c>
      <c r="C61">
        <f>INDEX(Overview_Format!$A$2:$BQ$355,MATCH($B61,Overview_Format!$A$2:$A$355,0),MATCH(C$2,Overview_Format!$A$2:$BQ$2,0))</f>
        <v>34</v>
      </c>
      <c r="D61">
        <f>INDEX(Overview_Format!$A$2:$BQ$355,MATCH($B61,Overview_Format!$A$2:$A$355,0),MATCH(D$2,Overview_Format!$A$2:$BQ$2,0))</f>
        <v>20</v>
      </c>
      <c r="E61">
        <f>INDEX(Overview_Format!$A$2:$BQ$355,MATCH($B61,Overview_Format!$A$2:$A$355,0),MATCH(E$2,Overview_Format!$A$2:$BQ$2,0))</f>
        <v>14</v>
      </c>
      <c r="F61">
        <f>INDEX(Overview_Format!$A$2:$BQ$355,MATCH($B61,Overview_Format!$A$2:$A$355,0),MATCH(F$2,Overview_Format!$A$2:$BQ$2,0))</f>
        <v>0.58799999999999997</v>
      </c>
      <c r="G61">
        <f>INDEX(Overview_Format!$A$2:$BQ$355,MATCH($B61,Overview_Format!$A$2:$A$355,0),MATCH(G$2,Overview_Format!$A$2:$BQ$2,0))</f>
        <v>13.88</v>
      </c>
      <c r="H61">
        <f>INDEX(Overview_Format!$A$2:$BQ$355,MATCH($B61,Overview_Format!$A$2:$A$355,0),MATCH(H$2,Overview_Format!$A$2:$BQ$2,0))</f>
        <v>9.02</v>
      </c>
      <c r="I61">
        <f>INDEX(Overview_Format!$A$2:$BQ$355,MATCH($B61,Overview_Format!$A$2:$A$355,0),MATCH(I$2,Overview_Format!$A$2:$BQ$2,0))</f>
        <v>20</v>
      </c>
      <c r="J61">
        <f>INDEX(Overview_Format!$A$2:$BQ$355,MATCH($B61,Overview_Format!$A$2:$A$355,0),MATCH(J$2,Overview_Format!$A$2:$BQ$2,0))</f>
        <v>14</v>
      </c>
      <c r="K61">
        <f>INDEX(Overview_Format!$A$2:$BQ$355,MATCH($B61,Overview_Format!$A$2:$A$355,0),MATCH(K$2,Overview_Format!$A$2:$BQ$2,0))</f>
        <v>20</v>
      </c>
      <c r="L61">
        <f>INDEX(Overview_Format!$A$2:$BQ$355,MATCH($B61,Overview_Format!$A$2:$A$355,0),MATCH(L$2,Overview_Format!$A$2:$BQ$2,0))</f>
        <v>14</v>
      </c>
      <c r="M61">
        <f>INDEX(Overview_Format!$A$2:$BQ$355,MATCH($B61,Overview_Format!$A$2:$A$355,0),MATCH(M$2,Overview_Format!$A$2:$BQ$2,0))</f>
        <v>20</v>
      </c>
      <c r="N61">
        <f>INDEX(Overview_Format!$A$2:$BQ$355,MATCH($B61,Overview_Format!$A$2:$A$355,0),MATCH(N$2,Overview_Format!$A$2:$BQ$2,0))</f>
        <v>14</v>
      </c>
      <c r="O61">
        <f>INDEX(Overview_Format!$A$2:$BQ$355,MATCH($B61,Overview_Format!$A$2:$A$355,0),MATCH(O$2,Overview_Format!$A$2:$BQ$2,0))</f>
        <v>2339</v>
      </c>
      <c r="P61">
        <f>INDEX(Overview_Format!$A$2:$BQ$355,MATCH($B61,Overview_Format!$A$2:$A$355,0),MATCH(P$2,Overview_Format!$A$2:$BQ$2,0))</f>
        <v>2174</v>
      </c>
      <c r="Q61">
        <f>INDEX(Overview_Format!$A$2:$BQ$355,MATCH($B61,Overview_Format!$A$2:$A$355,0),MATCH(Q$2,Overview_Format!$A$2:$BQ$2,0))</f>
        <v>67.3</v>
      </c>
      <c r="R61">
        <f>INDEX(Overview_Format!$A$2:$BQ$355,MATCH($B61,Overview_Format!$A$2:$A$355,0),MATCH(R$2,Overview_Format!$A$2:$BQ$2,0))</f>
        <v>102.2</v>
      </c>
      <c r="S61">
        <f>INDEX(Overview_Format!$A$2:$BQ$355,MATCH($B61,Overview_Format!$A$2:$A$355,0),MATCH(S$2,Overview_Format!$A$2:$BQ$2,0))</f>
        <v>0.33600000000000002</v>
      </c>
      <c r="T61">
        <f>INDEX(Overview_Format!$A$2:$BQ$355,MATCH($B61,Overview_Format!$A$2:$A$355,0),MATCH(T$2,Overview_Format!$A$2:$BQ$2,0))</f>
        <v>0.35599999999999998</v>
      </c>
      <c r="U61">
        <f>INDEX(Overview_Format!$A$2:$BQ$355,MATCH($B61,Overview_Format!$A$2:$A$355,0),MATCH(U$2,Overview_Format!$A$2:$BQ$2,0))</f>
        <v>0.54300000000000004</v>
      </c>
      <c r="V61">
        <f>INDEX(Overview_Format!$A$2:$BQ$355,MATCH($B61,Overview_Format!$A$2:$A$355,0),MATCH(V$2,Overview_Format!$A$2:$BQ$2,0))</f>
        <v>49.2</v>
      </c>
      <c r="W61">
        <f>INDEX(Overview_Format!$A$2:$BQ$355,MATCH($B61,Overview_Format!$A$2:$A$355,0),MATCH(W$2,Overview_Format!$A$2:$BQ$2,0))</f>
        <v>0.50700000000000001</v>
      </c>
      <c r="X61">
        <f>INDEX(Overview_Format!$A$2:$BQ$355,MATCH($B61,Overview_Format!$A$2:$A$355,0),MATCH(X$2,Overview_Format!$A$2:$BQ$2,0))</f>
        <v>27.9</v>
      </c>
      <c r="Y61">
        <f>INDEX(Overview_Format!$A$2:$BQ$355,MATCH($B61,Overview_Format!$A$2:$A$355,0),MATCH(Y$2,Overview_Format!$A$2:$BQ$2,0))</f>
        <v>17.3</v>
      </c>
      <c r="Z61">
        <f>INDEX(Overview_Format!$A$2:$BQ$355,MATCH($B61,Overview_Format!$A$2:$A$355,0),MATCH(Z$2,Overview_Format!$A$2:$BQ$2,0))</f>
        <v>52.5</v>
      </c>
      <c r="AA61">
        <f>INDEX(Overview_Format!$A$2:$BQ$355,MATCH($B61,Overview_Format!$A$2:$A$355,0),MATCH(AA$2,Overview_Format!$A$2:$BQ$2,0))</f>
        <v>9.8000000000000007</v>
      </c>
      <c r="AB61">
        <f>INDEX(Overview_Format!$A$2:$BQ$355,MATCH($B61,Overview_Format!$A$2:$A$355,0),MATCH(AB$2,Overview_Format!$A$2:$BQ$2,0))</f>
        <v>13.7</v>
      </c>
      <c r="AC61">
        <f t="shared" si="0"/>
        <v>2.8439306358381504</v>
      </c>
      <c r="AD61">
        <f>INDEX(Overview_Format!$A$2:$BQ$355,MATCH($B61,Overview_Format!$A$2:$A$355,0),MATCH(AD$2,Overview_Format!$A$2:$BQ$2,0))</f>
        <v>4.8499999999999996</v>
      </c>
      <c r="AE61">
        <f>INDEX(Overview_Format!$A$2:$CC$355,MATCH($B61,Overview_Format!$A$2:$A$355,0),MATCH(AE$2,Overview_Format!$A$2:$CC$2,0))</f>
        <v>7.2000000000000028</v>
      </c>
      <c r="AF61">
        <f>INDEX(Overview_Format!$A$2:$CC$355,MATCH($B61,Overview_Format!$A$2:$A$355,0),MATCH(AF$2,Overview_Format!$A$2:$CC$2,0))</f>
        <v>3.6000000000000032E-2</v>
      </c>
      <c r="AG61">
        <f>INDEX(Overview_Format!$A$2:$CC$355,MATCH($B61,Overview_Format!$A$2:$A$355,0),MATCH(AG$2,Overview_Format!$A$2:$CC$2,0))</f>
        <v>-4.0000000000000036E-2</v>
      </c>
      <c r="AH61">
        <f>INDEX(Overview_Format!$A$2:$CC$355,MATCH($B61,Overview_Format!$A$2:$A$355,0),MATCH(AH$2,Overview_Format!$A$2:$CC$2,0))</f>
        <v>3.0000000000000027E-2</v>
      </c>
      <c r="AI61">
        <f>INDEX(Overview_Format!$A$2:$CC$355,MATCH($B61,Overview_Format!$A$2:$A$355,0),MATCH(AI$2,Overview_Format!$A$2:$CC$2,0))</f>
        <v>3.1000000000000028E-2</v>
      </c>
      <c r="AJ61">
        <f>INDEX(Overview_Format!$A$2:$CC$355,MATCH($B61,Overview_Format!$A$2:$A$355,0),MATCH(AJ$2,Overview_Format!$A$2:$CC$2,0))</f>
        <v>5</v>
      </c>
      <c r="AK61">
        <f>INDEX(Overview_Format!$A$2:$CC$355,MATCH($B61,Overview_Format!$A$2:$A$355,0),MATCH(AK$2,Overview_Format!$A$2:$CC$2,0))</f>
        <v>-0.30000000000000071</v>
      </c>
      <c r="AL61">
        <f>INDEX(Overview_Format!$A$2:$CC$355,MATCH($B61,Overview_Format!$A$2:$A$355,0),MATCH(AL$2,Overview_Format!$A$2:$CC$2,0))</f>
        <v>4.7000000000000028</v>
      </c>
      <c r="AM61">
        <f>INDEX(Overview_Format!$A$2:$CC$355,MATCH($B61,Overview_Format!$A$2:$A$355,0),MATCH(AM$2,Overview_Format!$A$2:$CC$2,0))</f>
        <v>1.5</v>
      </c>
      <c r="AN61">
        <f>INDEX(Overview_Format!$A$2:$CC$355,MATCH($B61,Overview_Format!$A$2:$A$355,0),MATCH(AN$2,Overview_Format!$A$2:$CC$2,0))</f>
        <v>5.3999999999999986</v>
      </c>
      <c r="AO61">
        <f>INDEX(Overview_Format!$A$2:$CC$355,MATCH($B61,Overview_Format!$A$2:$A$355,0),MATCH(AO$2,Overview_Format!$A$2:$CC$2,0))</f>
        <v>3.2999999999999972</v>
      </c>
      <c r="AP61">
        <f>INDEX(Overview_Format!$A$2:$CC$355,MATCH($B61,Overview_Format!$A$2:$A$355,0),MATCH(AP$2,Overview_Format!$A$2:$CC$2,0))</f>
        <v>2.6999999999999996E-2</v>
      </c>
    </row>
    <row r="62" spans="2:42" x14ac:dyDescent="0.25">
      <c r="B62" t="s">
        <v>191</v>
      </c>
      <c r="C62">
        <f>INDEX(Overview_Format!$A$2:$BQ$355,MATCH($B62,Overview_Format!$A$2:$A$355,0),MATCH(C$2,Overview_Format!$A$2:$BQ$2,0))</f>
        <v>31</v>
      </c>
      <c r="D62">
        <f>INDEX(Overview_Format!$A$2:$BQ$355,MATCH($B62,Overview_Format!$A$2:$A$355,0),MATCH(D$2,Overview_Format!$A$2:$BQ$2,0))</f>
        <v>10</v>
      </c>
      <c r="E62">
        <f>INDEX(Overview_Format!$A$2:$BQ$355,MATCH($B62,Overview_Format!$A$2:$A$355,0),MATCH(E$2,Overview_Format!$A$2:$BQ$2,0))</f>
        <v>21</v>
      </c>
      <c r="F62">
        <f>INDEX(Overview_Format!$A$2:$BQ$355,MATCH($B62,Overview_Format!$A$2:$A$355,0),MATCH(F$2,Overview_Format!$A$2:$BQ$2,0))</f>
        <v>0.32300000000000001</v>
      </c>
      <c r="G62">
        <f>INDEX(Overview_Format!$A$2:$BQ$355,MATCH($B62,Overview_Format!$A$2:$A$355,0),MATCH(G$2,Overview_Format!$A$2:$BQ$2,0))</f>
        <v>-7.81</v>
      </c>
      <c r="H62">
        <f>INDEX(Overview_Format!$A$2:$BQ$355,MATCH($B62,Overview_Format!$A$2:$A$355,0),MATCH(H$2,Overview_Format!$A$2:$BQ$2,0))</f>
        <v>-1.36</v>
      </c>
      <c r="I62">
        <f>INDEX(Overview_Format!$A$2:$BQ$355,MATCH($B62,Overview_Format!$A$2:$A$355,0),MATCH(I$2,Overview_Format!$A$2:$BQ$2,0))</f>
        <v>10</v>
      </c>
      <c r="J62">
        <f>INDEX(Overview_Format!$A$2:$BQ$355,MATCH($B62,Overview_Format!$A$2:$A$355,0),MATCH(J$2,Overview_Format!$A$2:$BQ$2,0))</f>
        <v>21</v>
      </c>
      <c r="K62">
        <f>INDEX(Overview_Format!$A$2:$BQ$355,MATCH($B62,Overview_Format!$A$2:$A$355,0),MATCH(K$2,Overview_Format!$A$2:$BQ$2,0))</f>
        <v>10</v>
      </c>
      <c r="L62">
        <f>INDEX(Overview_Format!$A$2:$BQ$355,MATCH($B62,Overview_Format!$A$2:$A$355,0),MATCH(L$2,Overview_Format!$A$2:$BQ$2,0))</f>
        <v>21</v>
      </c>
      <c r="M62">
        <f>INDEX(Overview_Format!$A$2:$BQ$355,MATCH($B62,Overview_Format!$A$2:$A$355,0),MATCH(M$2,Overview_Format!$A$2:$BQ$2,0))</f>
        <v>10</v>
      </c>
      <c r="N62">
        <f>INDEX(Overview_Format!$A$2:$BQ$355,MATCH($B62,Overview_Format!$A$2:$A$355,0),MATCH(N$2,Overview_Format!$A$2:$BQ$2,0))</f>
        <v>21</v>
      </c>
      <c r="O62">
        <f>INDEX(Overview_Format!$A$2:$BQ$355,MATCH($B62,Overview_Format!$A$2:$A$355,0),MATCH(O$2,Overview_Format!$A$2:$BQ$2,0))</f>
        <v>2300</v>
      </c>
      <c r="P62">
        <f>INDEX(Overview_Format!$A$2:$BQ$355,MATCH($B62,Overview_Format!$A$2:$A$355,0),MATCH(P$2,Overview_Format!$A$2:$BQ$2,0))</f>
        <v>2437</v>
      </c>
      <c r="Q62">
        <f>INDEX(Overview_Format!$A$2:$BQ$355,MATCH($B62,Overview_Format!$A$2:$A$355,0),MATCH(Q$2,Overview_Format!$A$2:$BQ$2,0))</f>
        <v>71.400000000000006</v>
      </c>
      <c r="R62">
        <f>INDEX(Overview_Format!$A$2:$BQ$355,MATCH($B62,Overview_Format!$A$2:$A$355,0),MATCH(R$2,Overview_Format!$A$2:$BQ$2,0))</f>
        <v>103.1</v>
      </c>
      <c r="S62">
        <f>INDEX(Overview_Format!$A$2:$BQ$355,MATCH($B62,Overview_Format!$A$2:$A$355,0),MATCH(S$2,Overview_Format!$A$2:$BQ$2,0))</f>
        <v>0.31900000000000001</v>
      </c>
      <c r="T62">
        <f>INDEX(Overview_Format!$A$2:$BQ$355,MATCH($B62,Overview_Format!$A$2:$A$355,0),MATCH(T$2,Overview_Format!$A$2:$BQ$2,0))</f>
        <v>0.44700000000000001</v>
      </c>
      <c r="U62">
        <f>INDEX(Overview_Format!$A$2:$BQ$355,MATCH($B62,Overview_Format!$A$2:$A$355,0),MATCH(U$2,Overview_Format!$A$2:$BQ$2,0))</f>
        <v>0.54500000000000004</v>
      </c>
      <c r="V62">
        <f>INDEX(Overview_Format!$A$2:$BQ$355,MATCH($B62,Overview_Format!$A$2:$A$355,0),MATCH(V$2,Overview_Format!$A$2:$BQ$2,0))</f>
        <v>57.6</v>
      </c>
      <c r="W62">
        <f>INDEX(Overview_Format!$A$2:$BQ$355,MATCH($B62,Overview_Format!$A$2:$A$355,0),MATCH(W$2,Overview_Format!$A$2:$BQ$2,0))</f>
        <v>0.51800000000000002</v>
      </c>
      <c r="X62">
        <f>INDEX(Overview_Format!$A$2:$BQ$355,MATCH($B62,Overview_Format!$A$2:$A$355,0),MATCH(X$2,Overview_Format!$A$2:$BQ$2,0))</f>
        <v>26.7</v>
      </c>
      <c r="Y62">
        <f>INDEX(Overview_Format!$A$2:$BQ$355,MATCH($B62,Overview_Format!$A$2:$A$355,0),MATCH(Y$2,Overview_Format!$A$2:$BQ$2,0))</f>
        <v>16.3</v>
      </c>
      <c r="Z62">
        <f>INDEX(Overview_Format!$A$2:$BQ$355,MATCH($B62,Overview_Format!$A$2:$A$355,0),MATCH(Z$2,Overview_Format!$A$2:$BQ$2,0))</f>
        <v>47.5</v>
      </c>
      <c r="AA62">
        <f>INDEX(Overview_Format!$A$2:$BQ$355,MATCH($B62,Overview_Format!$A$2:$A$355,0),MATCH(AA$2,Overview_Format!$A$2:$BQ$2,0))</f>
        <v>7.8</v>
      </c>
      <c r="AB62">
        <f>INDEX(Overview_Format!$A$2:$BQ$355,MATCH($B62,Overview_Format!$A$2:$A$355,0),MATCH(AB$2,Overview_Format!$A$2:$BQ$2,0))</f>
        <v>8.3000000000000007</v>
      </c>
      <c r="AC62">
        <f t="shared" si="0"/>
        <v>3.5337423312883436</v>
      </c>
      <c r="AD62">
        <f>INDEX(Overview_Format!$A$2:$BQ$355,MATCH($B62,Overview_Format!$A$2:$A$355,0),MATCH(AD$2,Overview_Format!$A$2:$BQ$2,0))</f>
        <v>-4.42</v>
      </c>
      <c r="AE62">
        <f>INDEX(Overview_Format!$A$2:$CC$355,MATCH($B62,Overview_Format!$A$2:$A$355,0),MATCH(AE$2,Overview_Format!$A$2:$CC$2,0))</f>
        <v>-6.1000000000000085</v>
      </c>
      <c r="AF62">
        <f>INDEX(Overview_Format!$A$2:$CC$355,MATCH($B62,Overview_Format!$A$2:$A$355,0),MATCH(AF$2,Overview_Format!$A$2:$CC$2,0))</f>
        <v>-6.0000000000000053E-3</v>
      </c>
      <c r="AG62">
        <f>INDEX(Overview_Format!$A$2:$CC$355,MATCH($B62,Overview_Format!$A$2:$A$355,0),MATCH(AG$2,Overview_Format!$A$2:$CC$2,0))</f>
        <v>4.7999999999999987E-2</v>
      </c>
      <c r="AH62">
        <f>INDEX(Overview_Format!$A$2:$CC$355,MATCH($B62,Overview_Format!$A$2:$A$355,0),MATCH(AH$2,Overview_Format!$A$2:$CC$2,0))</f>
        <v>0</v>
      </c>
      <c r="AI62">
        <f>INDEX(Overview_Format!$A$2:$CC$355,MATCH($B62,Overview_Format!$A$2:$A$355,0),MATCH(AI$2,Overview_Format!$A$2:$CC$2,0))</f>
        <v>7.0000000000000062E-3</v>
      </c>
      <c r="AJ62">
        <f>INDEX(Overview_Format!$A$2:$CC$355,MATCH($B62,Overview_Format!$A$2:$A$355,0),MATCH(AJ$2,Overview_Format!$A$2:$CC$2,0))</f>
        <v>-5</v>
      </c>
      <c r="AK62">
        <f>INDEX(Overview_Format!$A$2:$CC$355,MATCH($B62,Overview_Format!$A$2:$A$355,0),MATCH(AK$2,Overview_Format!$A$2:$CC$2,0))</f>
        <v>1.7000000000000011</v>
      </c>
      <c r="AL62">
        <f>INDEX(Overview_Format!$A$2:$CC$355,MATCH($B62,Overview_Format!$A$2:$A$355,0),MATCH(AL$2,Overview_Format!$A$2:$CC$2,0))</f>
        <v>2.7000000000000028</v>
      </c>
      <c r="AM62">
        <f>INDEX(Overview_Format!$A$2:$CC$355,MATCH($B62,Overview_Format!$A$2:$A$355,0),MATCH(AM$2,Overview_Format!$A$2:$CC$2,0))</f>
        <v>-1.7000000000000002</v>
      </c>
      <c r="AN62">
        <f>INDEX(Overview_Format!$A$2:$CC$355,MATCH($B62,Overview_Format!$A$2:$A$355,0),MATCH(AN$2,Overview_Format!$A$2:$CC$2,0))</f>
        <v>-1.8999999999999986</v>
      </c>
      <c r="AO62">
        <f>INDEX(Overview_Format!$A$2:$CC$355,MATCH($B62,Overview_Format!$A$2:$A$355,0),MATCH(AO$2,Overview_Format!$A$2:$CC$2,0))</f>
        <v>-5.5999999999999979</v>
      </c>
      <c r="AP62">
        <f>INDEX(Overview_Format!$A$2:$CC$355,MATCH($B62,Overview_Format!$A$2:$A$355,0),MATCH(AP$2,Overview_Format!$A$2:$CC$2,0))</f>
        <v>-1.7999999999999988E-2</v>
      </c>
    </row>
    <row r="63" spans="2:42" x14ac:dyDescent="0.25">
      <c r="B63" t="s">
        <v>192</v>
      </c>
      <c r="C63">
        <f>INDEX(Overview_Format!$A$2:$BQ$355,MATCH($B63,Overview_Format!$A$2:$A$355,0),MATCH(C$2,Overview_Format!$A$2:$BQ$2,0))</f>
        <v>34</v>
      </c>
      <c r="D63">
        <f>INDEX(Overview_Format!$A$2:$BQ$355,MATCH($B63,Overview_Format!$A$2:$A$355,0),MATCH(D$2,Overview_Format!$A$2:$BQ$2,0))</f>
        <v>17</v>
      </c>
      <c r="E63">
        <f>INDEX(Overview_Format!$A$2:$BQ$355,MATCH($B63,Overview_Format!$A$2:$A$355,0),MATCH(E$2,Overview_Format!$A$2:$BQ$2,0))</f>
        <v>17</v>
      </c>
      <c r="F63">
        <f>INDEX(Overview_Format!$A$2:$BQ$355,MATCH($B63,Overview_Format!$A$2:$A$355,0),MATCH(F$2,Overview_Format!$A$2:$BQ$2,0))</f>
        <v>0.5</v>
      </c>
      <c r="G63">
        <f>INDEX(Overview_Format!$A$2:$BQ$355,MATCH($B63,Overview_Format!$A$2:$A$355,0),MATCH(G$2,Overview_Format!$A$2:$BQ$2,0))</f>
        <v>-0.49</v>
      </c>
      <c r="H63">
        <f>INDEX(Overview_Format!$A$2:$BQ$355,MATCH($B63,Overview_Format!$A$2:$A$355,0),MATCH(H$2,Overview_Format!$A$2:$BQ$2,0))</f>
        <v>-1.92</v>
      </c>
      <c r="I63">
        <f>INDEX(Overview_Format!$A$2:$BQ$355,MATCH($B63,Overview_Format!$A$2:$A$355,0),MATCH(I$2,Overview_Format!$A$2:$BQ$2,0))</f>
        <v>17</v>
      </c>
      <c r="J63">
        <f>INDEX(Overview_Format!$A$2:$BQ$355,MATCH($B63,Overview_Format!$A$2:$A$355,0),MATCH(J$2,Overview_Format!$A$2:$BQ$2,0))</f>
        <v>17</v>
      </c>
      <c r="K63">
        <f>INDEX(Overview_Format!$A$2:$BQ$355,MATCH($B63,Overview_Format!$A$2:$A$355,0),MATCH(K$2,Overview_Format!$A$2:$BQ$2,0))</f>
        <v>17</v>
      </c>
      <c r="L63">
        <f>INDEX(Overview_Format!$A$2:$BQ$355,MATCH($B63,Overview_Format!$A$2:$A$355,0),MATCH(L$2,Overview_Format!$A$2:$BQ$2,0))</f>
        <v>17</v>
      </c>
      <c r="M63">
        <f>INDEX(Overview_Format!$A$2:$BQ$355,MATCH($B63,Overview_Format!$A$2:$A$355,0),MATCH(M$2,Overview_Format!$A$2:$BQ$2,0))</f>
        <v>17</v>
      </c>
      <c r="N63">
        <f>INDEX(Overview_Format!$A$2:$BQ$355,MATCH($B63,Overview_Format!$A$2:$A$355,0),MATCH(N$2,Overview_Format!$A$2:$BQ$2,0))</f>
        <v>17</v>
      </c>
      <c r="O63">
        <f>INDEX(Overview_Format!$A$2:$BQ$355,MATCH($B63,Overview_Format!$A$2:$A$355,0),MATCH(O$2,Overview_Format!$A$2:$BQ$2,0))</f>
        <v>2641</v>
      </c>
      <c r="P63">
        <f>INDEX(Overview_Format!$A$2:$BQ$355,MATCH($B63,Overview_Format!$A$2:$A$355,0),MATCH(P$2,Overview_Format!$A$2:$BQ$2,0))</f>
        <v>2520</v>
      </c>
      <c r="Q63">
        <f>INDEX(Overview_Format!$A$2:$BQ$355,MATCH($B63,Overview_Format!$A$2:$A$355,0),MATCH(Q$2,Overview_Format!$A$2:$BQ$2,0))</f>
        <v>71.2</v>
      </c>
      <c r="R63">
        <f>INDEX(Overview_Format!$A$2:$BQ$355,MATCH($B63,Overview_Format!$A$2:$A$355,0),MATCH(R$2,Overview_Format!$A$2:$BQ$2,0))</f>
        <v>108.3</v>
      </c>
      <c r="S63">
        <f>INDEX(Overview_Format!$A$2:$BQ$355,MATCH($B63,Overview_Format!$A$2:$A$355,0),MATCH(S$2,Overview_Format!$A$2:$BQ$2,0))</f>
        <v>0.39200000000000002</v>
      </c>
      <c r="T63">
        <f>INDEX(Overview_Format!$A$2:$BQ$355,MATCH($B63,Overview_Format!$A$2:$A$355,0),MATCH(T$2,Overview_Format!$A$2:$BQ$2,0))</f>
        <v>0.38600000000000001</v>
      </c>
      <c r="U63">
        <f>INDEX(Overview_Format!$A$2:$BQ$355,MATCH($B63,Overview_Format!$A$2:$A$355,0),MATCH(U$2,Overview_Format!$A$2:$BQ$2,0))</f>
        <v>0.56100000000000005</v>
      </c>
      <c r="V63">
        <f>INDEX(Overview_Format!$A$2:$BQ$355,MATCH($B63,Overview_Format!$A$2:$A$355,0),MATCH(V$2,Overview_Format!$A$2:$BQ$2,0))</f>
        <v>50.2</v>
      </c>
      <c r="W63">
        <f>INDEX(Overview_Format!$A$2:$BQ$355,MATCH($B63,Overview_Format!$A$2:$A$355,0),MATCH(W$2,Overview_Format!$A$2:$BQ$2,0))</f>
        <v>0.52400000000000002</v>
      </c>
      <c r="X63">
        <f>INDEX(Overview_Format!$A$2:$BQ$355,MATCH($B63,Overview_Format!$A$2:$A$355,0),MATCH(X$2,Overview_Format!$A$2:$BQ$2,0))</f>
        <v>32.1</v>
      </c>
      <c r="Y63">
        <f>INDEX(Overview_Format!$A$2:$BQ$355,MATCH($B63,Overview_Format!$A$2:$A$355,0),MATCH(Y$2,Overview_Format!$A$2:$BQ$2,0))</f>
        <v>16.7</v>
      </c>
      <c r="Z63">
        <f>INDEX(Overview_Format!$A$2:$BQ$355,MATCH($B63,Overview_Format!$A$2:$A$355,0),MATCH(Z$2,Overview_Format!$A$2:$BQ$2,0))</f>
        <v>52.8</v>
      </c>
      <c r="AA63">
        <f>INDEX(Overview_Format!$A$2:$BQ$355,MATCH($B63,Overview_Format!$A$2:$A$355,0),MATCH(AA$2,Overview_Format!$A$2:$BQ$2,0))</f>
        <v>8.8000000000000007</v>
      </c>
      <c r="AB63">
        <f>INDEX(Overview_Format!$A$2:$BQ$355,MATCH($B63,Overview_Format!$A$2:$A$355,0),MATCH(AB$2,Overview_Format!$A$2:$BQ$2,0))</f>
        <v>7.4</v>
      </c>
      <c r="AC63">
        <f t="shared" si="0"/>
        <v>3.0059880239520962</v>
      </c>
      <c r="AD63">
        <f>INDEX(Overview_Format!$A$2:$BQ$355,MATCH($B63,Overview_Format!$A$2:$A$355,0),MATCH(AD$2,Overview_Format!$A$2:$BQ$2,0))</f>
        <v>3.56</v>
      </c>
      <c r="AE63">
        <f>INDEX(Overview_Format!$A$2:$CC$355,MATCH($B63,Overview_Format!$A$2:$A$355,0),MATCH(AE$2,Overview_Format!$A$2:$CC$2,0))</f>
        <v>4.8999999999999915</v>
      </c>
      <c r="AF63">
        <f>INDEX(Overview_Format!$A$2:$CC$355,MATCH($B63,Overview_Format!$A$2:$A$355,0),MATCH(AF$2,Overview_Format!$A$2:$CC$2,0))</f>
        <v>-1.5999999999999959E-2</v>
      </c>
      <c r="AG63">
        <f>INDEX(Overview_Format!$A$2:$CC$355,MATCH($B63,Overview_Format!$A$2:$A$355,0),MATCH(AG$2,Overview_Format!$A$2:$CC$2,0))</f>
        <v>-6.5000000000000002E-2</v>
      </c>
      <c r="AH63">
        <f>INDEX(Overview_Format!$A$2:$CC$355,MATCH($B63,Overview_Format!$A$2:$A$355,0),MATCH(AH$2,Overview_Format!$A$2:$CC$2,0))</f>
        <v>1.5000000000000013E-2</v>
      </c>
      <c r="AI63">
        <f>INDEX(Overview_Format!$A$2:$CC$355,MATCH($B63,Overview_Format!$A$2:$A$355,0),MATCH(AI$2,Overview_Format!$A$2:$CC$2,0))</f>
        <v>1.7000000000000015E-2</v>
      </c>
      <c r="AJ63">
        <f>INDEX(Overview_Format!$A$2:$CC$355,MATCH($B63,Overview_Format!$A$2:$A$355,0),MATCH(AJ$2,Overview_Format!$A$2:$CC$2,0))</f>
        <v>5.5999999999999943</v>
      </c>
      <c r="AK63">
        <f>INDEX(Overview_Format!$A$2:$CC$355,MATCH($B63,Overview_Format!$A$2:$A$355,0),MATCH(AK$2,Overview_Format!$A$2:$CC$2,0))</f>
        <v>0.39999999999999858</v>
      </c>
      <c r="AL63">
        <f>INDEX(Overview_Format!$A$2:$CC$355,MATCH($B63,Overview_Format!$A$2:$A$355,0),MATCH(AL$2,Overview_Format!$A$2:$CC$2,0))</f>
        <v>-3.2999999999999972</v>
      </c>
      <c r="AM63">
        <f>INDEX(Overview_Format!$A$2:$CC$355,MATCH($B63,Overview_Format!$A$2:$A$355,0),MATCH(AM$2,Overview_Format!$A$2:$CC$2,0))</f>
        <v>-0.19999999999999929</v>
      </c>
      <c r="AN63">
        <f>INDEX(Overview_Format!$A$2:$CC$355,MATCH($B63,Overview_Format!$A$2:$A$355,0),MATCH(AN$2,Overview_Format!$A$2:$CC$2,0))</f>
        <v>-1.7999999999999989</v>
      </c>
      <c r="AO63">
        <f>INDEX(Overview_Format!$A$2:$CC$355,MATCH($B63,Overview_Format!$A$2:$A$355,0),MATCH(AO$2,Overview_Format!$A$2:$CC$2,0))</f>
        <v>4.9000000000000021</v>
      </c>
      <c r="AP63">
        <f>INDEX(Overview_Format!$A$2:$CC$355,MATCH($B63,Overview_Format!$A$2:$A$355,0),MATCH(AP$2,Overview_Format!$A$2:$CC$2,0))</f>
        <v>-8.9999999999999525E-3</v>
      </c>
    </row>
    <row r="64" spans="2:42" x14ac:dyDescent="0.25">
      <c r="B64" t="s">
        <v>193</v>
      </c>
      <c r="C64">
        <f>INDEX(Overview_Format!$A$2:$BQ$355,MATCH($B64,Overview_Format!$A$2:$A$355,0),MATCH(C$2,Overview_Format!$A$2:$BQ$2,0))</f>
        <v>35</v>
      </c>
      <c r="D64">
        <f>INDEX(Overview_Format!$A$2:$BQ$355,MATCH($B64,Overview_Format!$A$2:$A$355,0),MATCH(D$2,Overview_Format!$A$2:$BQ$2,0))</f>
        <v>24</v>
      </c>
      <c r="E64">
        <f>INDEX(Overview_Format!$A$2:$BQ$355,MATCH($B64,Overview_Format!$A$2:$A$355,0),MATCH(E$2,Overview_Format!$A$2:$BQ$2,0))</f>
        <v>11</v>
      </c>
      <c r="F64">
        <f>INDEX(Overview_Format!$A$2:$BQ$355,MATCH($B64,Overview_Format!$A$2:$A$355,0),MATCH(F$2,Overview_Format!$A$2:$BQ$2,0))</f>
        <v>0.68600000000000005</v>
      </c>
      <c r="G64">
        <f>INDEX(Overview_Format!$A$2:$BQ$355,MATCH($B64,Overview_Format!$A$2:$A$355,0),MATCH(G$2,Overview_Format!$A$2:$BQ$2,0))</f>
        <v>1.24</v>
      </c>
      <c r="H64">
        <f>INDEX(Overview_Format!$A$2:$BQ$355,MATCH($B64,Overview_Format!$A$2:$A$355,0),MATCH(H$2,Overview_Format!$A$2:$BQ$2,0))</f>
        <v>-3.82</v>
      </c>
      <c r="I64">
        <f>INDEX(Overview_Format!$A$2:$BQ$355,MATCH($B64,Overview_Format!$A$2:$A$355,0),MATCH(I$2,Overview_Format!$A$2:$BQ$2,0))</f>
        <v>24</v>
      </c>
      <c r="J64">
        <f>INDEX(Overview_Format!$A$2:$BQ$355,MATCH($B64,Overview_Format!$A$2:$A$355,0),MATCH(J$2,Overview_Format!$A$2:$BQ$2,0))</f>
        <v>11</v>
      </c>
      <c r="K64">
        <f>INDEX(Overview_Format!$A$2:$BQ$355,MATCH($B64,Overview_Format!$A$2:$A$355,0),MATCH(K$2,Overview_Format!$A$2:$BQ$2,0))</f>
        <v>24</v>
      </c>
      <c r="L64">
        <f>INDEX(Overview_Format!$A$2:$BQ$355,MATCH($B64,Overview_Format!$A$2:$A$355,0),MATCH(L$2,Overview_Format!$A$2:$BQ$2,0))</f>
        <v>11</v>
      </c>
      <c r="M64">
        <f>INDEX(Overview_Format!$A$2:$BQ$355,MATCH($B64,Overview_Format!$A$2:$A$355,0),MATCH(M$2,Overview_Format!$A$2:$BQ$2,0))</f>
        <v>24</v>
      </c>
      <c r="N64">
        <f>INDEX(Overview_Format!$A$2:$BQ$355,MATCH($B64,Overview_Format!$A$2:$A$355,0),MATCH(N$2,Overview_Format!$A$2:$BQ$2,0))</f>
        <v>11</v>
      </c>
      <c r="O64">
        <f>INDEX(Overview_Format!$A$2:$BQ$355,MATCH($B64,Overview_Format!$A$2:$A$355,0),MATCH(O$2,Overview_Format!$A$2:$BQ$2,0))</f>
        <v>2648</v>
      </c>
      <c r="P64">
        <f>INDEX(Overview_Format!$A$2:$BQ$355,MATCH($B64,Overview_Format!$A$2:$A$355,0),MATCH(P$2,Overview_Format!$A$2:$BQ$2,0))</f>
        <v>2458</v>
      </c>
      <c r="Q64">
        <f>INDEX(Overview_Format!$A$2:$BQ$355,MATCH($B64,Overview_Format!$A$2:$A$355,0),MATCH(Q$2,Overview_Format!$A$2:$BQ$2,0))</f>
        <v>67.8</v>
      </c>
      <c r="R64">
        <f>INDEX(Overview_Format!$A$2:$BQ$355,MATCH($B64,Overview_Format!$A$2:$A$355,0),MATCH(R$2,Overview_Format!$A$2:$BQ$2,0))</f>
        <v>110.3</v>
      </c>
      <c r="S64">
        <f>INDEX(Overview_Format!$A$2:$BQ$355,MATCH($B64,Overview_Format!$A$2:$A$355,0),MATCH(S$2,Overview_Format!$A$2:$BQ$2,0))</f>
        <v>0.28199999999999997</v>
      </c>
      <c r="T64">
        <f>INDEX(Overview_Format!$A$2:$BQ$355,MATCH($B64,Overview_Format!$A$2:$A$355,0),MATCH(T$2,Overview_Format!$A$2:$BQ$2,0))</f>
        <v>0.40899999999999997</v>
      </c>
      <c r="U64">
        <f>INDEX(Overview_Format!$A$2:$BQ$355,MATCH($B64,Overview_Format!$A$2:$A$355,0),MATCH(U$2,Overview_Format!$A$2:$BQ$2,0))</f>
        <v>0.58499999999999996</v>
      </c>
      <c r="V64">
        <f>INDEX(Overview_Format!$A$2:$BQ$355,MATCH($B64,Overview_Format!$A$2:$A$355,0),MATCH(V$2,Overview_Format!$A$2:$BQ$2,0))</f>
        <v>56.6</v>
      </c>
      <c r="W64">
        <f>INDEX(Overview_Format!$A$2:$BQ$355,MATCH($B64,Overview_Format!$A$2:$A$355,0),MATCH(W$2,Overview_Format!$A$2:$BQ$2,0))</f>
        <v>0.55900000000000005</v>
      </c>
      <c r="X64">
        <f>INDEX(Overview_Format!$A$2:$BQ$355,MATCH($B64,Overview_Format!$A$2:$A$355,0),MATCH(X$2,Overview_Format!$A$2:$BQ$2,0))</f>
        <v>29.2</v>
      </c>
      <c r="Y64">
        <f>INDEX(Overview_Format!$A$2:$BQ$355,MATCH($B64,Overview_Format!$A$2:$A$355,0),MATCH(Y$2,Overview_Format!$A$2:$BQ$2,0))</f>
        <v>16.8</v>
      </c>
      <c r="Z64">
        <f>INDEX(Overview_Format!$A$2:$BQ$355,MATCH($B64,Overview_Format!$A$2:$A$355,0),MATCH(Z$2,Overview_Format!$A$2:$BQ$2,0))</f>
        <v>52.8</v>
      </c>
      <c r="AA64">
        <f>INDEX(Overview_Format!$A$2:$BQ$355,MATCH($B64,Overview_Format!$A$2:$A$355,0),MATCH(AA$2,Overview_Format!$A$2:$BQ$2,0))</f>
        <v>8.9</v>
      </c>
      <c r="AB64">
        <f>INDEX(Overview_Format!$A$2:$BQ$355,MATCH($B64,Overview_Format!$A$2:$A$355,0),MATCH(AB$2,Overview_Format!$A$2:$BQ$2,0))</f>
        <v>10</v>
      </c>
      <c r="AC64">
        <f t="shared" si="0"/>
        <v>3.3690476190476191</v>
      </c>
      <c r="AD64">
        <f>INDEX(Overview_Format!$A$2:$BQ$355,MATCH($B64,Overview_Format!$A$2:$A$355,0),MATCH(AD$2,Overview_Format!$A$2:$BQ$2,0))</f>
        <v>5.43</v>
      </c>
      <c r="AE64">
        <f>INDEX(Overview_Format!$A$2:$CC$355,MATCH($B64,Overview_Format!$A$2:$A$355,0),MATCH(AE$2,Overview_Format!$A$2:$CC$2,0))</f>
        <v>7.8999999999999915</v>
      </c>
      <c r="AF64">
        <f>INDEX(Overview_Format!$A$2:$CC$355,MATCH($B64,Overview_Format!$A$2:$A$355,0),MATCH(AF$2,Overview_Format!$A$2:$CC$2,0))</f>
        <v>-3.0000000000000027E-3</v>
      </c>
      <c r="AG64">
        <f>INDEX(Overview_Format!$A$2:$CC$355,MATCH($B64,Overview_Format!$A$2:$A$355,0),MATCH(AG$2,Overview_Format!$A$2:$CC$2,0))</f>
        <v>3.999999999999948E-3</v>
      </c>
      <c r="AH64">
        <f>INDEX(Overview_Format!$A$2:$CC$355,MATCH($B64,Overview_Format!$A$2:$A$355,0),MATCH(AH$2,Overview_Format!$A$2:$CC$2,0))</f>
        <v>5.2999999999999936E-2</v>
      </c>
      <c r="AI64">
        <f>INDEX(Overview_Format!$A$2:$CC$355,MATCH($B64,Overview_Format!$A$2:$A$355,0),MATCH(AI$2,Overview_Format!$A$2:$CC$2,0))</f>
        <v>5.600000000000005E-2</v>
      </c>
      <c r="AJ64">
        <f>INDEX(Overview_Format!$A$2:$CC$355,MATCH($B64,Overview_Format!$A$2:$A$355,0),MATCH(AJ$2,Overview_Format!$A$2:$CC$2,0))</f>
        <v>5.5999999999999943</v>
      </c>
      <c r="AK64">
        <f>INDEX(Overview_Format!$A$2:$CC$355,MATCH($B64,Overview_Format!$A$2:$A$355,0),MATCH(AK$2,Overview_Format!$A$2:$CC$2,0))</f>
        <v>1.3000000000000007</v>
      </c>
      <c r="AL64">
        <f>INDEX(Overview_Format!$A$2:$CC$355,MATCH($B64,Overview_Format!$A$2:$A$355,0),MATCH(AL$2,Overview_Format!$A$2:$CC$2,0))</f>
        <v>5.2000000000000028</v>
      </c>
      <c r="AM64">
        <f>INDEX(Overview_Format!$A$2:$CC$355,MATCH($B64,Overview_Format!$A$2:$A$355,0),MATCH(AM$2,Overview_Format!$A$2:$CC$2,0))</f>
        <v>-1.5</v>
      </c>
      <c r="AN64">
        <f>INDEX(Overview_Format!$A$2:$CC$355,MATCH($B64,Overview_Format!$A$2:$A$355,0),MATCH(AN$2,Overview_Format!$A$2:$CC$2,0))</f>
        <v>0.5</v>
      </c>
      <c r="AO64">
        <f>INDEX(Overview_Format!$A$2:$CC$355,MATCH($B64,Overview_Format!$A$2:$A$355,0),MATCH(AO$2,Overview_Format!$A$2:$CC$2,0))</f>
        <v>2.8999999999999986</v>
      </c>
      <c r="AP64">
        <f>INDEX(Overview_Format!$A$2:$CC$355,MATCH($B64,Overview_Format!$A$2:$A$355,0),MATCH(AP$2,Overview_Format!$A$2:$CC$2,0))</f>
        <v>6.9999999999999785E-3</v>
      </c>
    </row>
    <row r="65" spans="2:42" x14ac:dyDescent="0.25">
      <c r="B65" t="s">
        <v>194</v>
      </c>
      <c r="C65">
        <f>INDEX(Overview_Format!$A$2:$BQ$355,MATCH($B65,Overview_Format!$A$2:$A$355,0),MATCH(C$2,Overview_Format!$A$2:$BQ$2,0))</f>
        <v>33</v>
      </c>
      <c r="D65">
        <f>INDEX(Overview_Format!$A$2:$BQ$355,MATCH($B65,Overview_Format!$A$2:$A$355,0),MATCH(D$2,Overview_Format!$A$2:$BQ$2,0))</f>
        <v>24</v>
      </c>
      <c r="E65">
        <f>INDEX(Overview_Format!$A$2:$BQ$355,MATCH($B65,Overview_Format!$A$2:$A$355,0),MATCH(E$2,Overview_Format!$A$2:$BQ$2,0))</f>
        <v>9</v>
      </c>
      <c r="F65">
        <f>INDEX(Overview_Format!$A$2:$BQ$355,MATCH($B65,Overview_Format!$A$2:$A$355,0),MATCH(F$2,Overview_Format!$A$2:$BQ$2,0))</f>
        <v>0.72699999999999998</v>
      </c>
      <c r="G65">
        <f>INDEX(Overview_Format!$A$2:$BQ$355,MATCH($B65,Overview_Format!$A$2:$A$355,0),MATCH(G$2,Overview_Format!$A$2:$BQ$2,0))</f>
        <v>2.37</v>
      </c>
      <c r="H65">
        <f>INDEX(Overview_Format!$A$2:$BQ$355,MATCH($B65,Overview_Format!$A$2:$A$355,0),MATCH(H$2,Overview_Format!$A$2:$BQ$2,0))</f>
        <v>-2.95</v>
      </c>
      <c r="I65">
        <f>INDEX(Overview_Format!$A$2:$BQ$355,MATCH($B65,Overview_Format!$A$2:$A$355,0),MATCH(I$2,Overview_Format!$A$2:$BQ$2,0))</f>
        <v>24</v>
      </c>
      <c r="J65">
        <f>INDEX(Overview_Format!$A$2:$BQ$355,MATCH($B65,Overview_Format!$A$2:$A$355,0),MATCH(J$2,Overview_Format!$A$2:$BQ$2,0))</f>
        <v>9</v>
      </c>
      <c r="K65">
        <f>INDEX(Overview_Format!$A$2:$BQ$355,MATCH($B65,Overview_Format!$A$2:$A$355,0),MATCH(K$2,Overview_Format!$A$2:$BQ$2,0))</f>
        <v>24</v>
      </c>
      <c r="L65">
        <f>INDEX(Overview_Format!$A$2:$BQ$355,MATCH($B65,Overview_Format!$A$2:$A$355,0),MATCH(L$2,Overview_Format!$A$2:$BQ$2,0))</f>
        <v>9</v>
      </c>
      <c r="M65">
        <f>INDEX(Overview_Format!$A$2:$BQ$355,MATCH($B65,Overview_Format!$A$2:$A$355,0),MATCH(M$2,Overview_Format!$A$2:$BQ$2,0))</f>
        <v>24</v>
      </c>
      <c r="N65">
        <f>INDEX(Overview_Format!$A$2:$BQ$355,MATCH($B65,Overview_Format!$A$2:$A$355,0),MATCH(N$2,Overview_Format!$A$2:$BQ$2,0))</f>
        <v>9</v>
      </c>
      <c r="O65">
        <f>INDEX(Overview_Format!$A$2:$BQ$355,MATCH($B65,Overview_Format!$A$2:$A$355,0),MATCH(O$2,Overview_Format!$A$2:$BQ$2,0))</f>
        <v>2453</v>
      </c>
      <c r="P65">
        <f>INDEX(Overview_Format!$A$2:$BQ$355,MATCH($B65,Overview_Format!$A$2:$A$355,0),MATCH(P$2,Overview_Format!$A$2:$BQ$2,0))</f>
        <v>2265</v>
      </c>
      <c r="Q65">
        <f>INDEX(Overview_Format!$A$2:$BQ$355,MATCH($B65,Overview_Format!$A$2:$A$355,0),MATCH(Q$2,Overview_Format!$A$2:$BQ$2,0))</f>
        <v>66.3</v>
      </c>
      <c r="R65">
        <f>INDEX(Overview_Format!$A$2:$BQ$355,MATCH($B65,Overview_Format!$A$2:$A$355,0),MATCH(R$2,Overview_Format!$A$2:$BQ$2,0))</f>
        <v>111.3</v>
      </c>
      <c r="S65">
        <f>INDEX(Overview_Format!$A$2:$BQ$355,MATCH($B65,Overview_Format!$A$2:$A$355,0),MATCH(S$2,Overview_Format!$A$2:$BQ$2,0))</f>
        <v>0.33800000000000002</v>
      </c>
      <c r="T65">
        <f>INDEX(Overview_Format!$A$2:$BQ$355,MATCH($B65,Overview_Format!$A$2:$A$355,0),MATCH(T$2,Overview_Format!$A$2:$BQ$2,0))</f>
        <v>0.36699999999999999</v>
      </c>
      <c r="U65">
        <f>INDEX(Overview_Format!$A$2:$BQ$355,MATCH($B65,Overview_Format!$A$2:$A$355,0),MATCH(U$2,Overview_Format!$A$2:$BQ$2,0))</f>
        <v>0.58099999999999996</v>
      </c>
      <c r="V65">
        <f>INDEX(Overview_Format!$A$2:$BQ$355,MATCH($B65,Overview_Format!$A$2:$A$355,0),MATCH(V$2,Overview_Format!$A$2:$BQ$2,0))</f>
        <v>44.1</v>
      </c>
      <c r="W65">
        <f>INDEX(Overview_Format!$A$2:$BQ$355,MATCH($B65,Overview_Format!$A$2:$A$355,0),MATCH(W$2,Overview_Format!$A$2:$BQ$2,0))</f>
        <v>0.54500000000000004</v>
      </c>
      <c r="X65">
        <f>INDEX(Overview_Format!$A$2:$BQ$355,MATCH($B65,Overview_Format!$A$2:$A$355,0),MATCH(X$2,Overview_Format!$A$2:$BQ$2,0))</f>
        <v>25.4</v>
      </c>
      <c r="Y65">
        <f>INDEX(Overview_Format!$A$2:$BQ$355,MATCH($B65,Overview_Format!$A$2:$A$355,0),MATCH(Y$2,Overview_Format!$A$2:$BQ$2,0))</f>
        <v>14.1</v>
      </c>
      <c r="Z65">
        <f>INDEX(Overview_Format!$A$2:$BQ$355,MATCH($B65,Overview_Format!$A$2:$A$355,0),MATCH(Z$2,Overview_Format!$A$2:$BQ$2,0))</f>
        <v>50.4</v>
      </c>
      <c r="AA65">
        <f>INDEX(Overview_Format!$A$2:$BQ$355,MATCH($B65,Overview_Format!$A$2:$A$355,0),MATCH(AA$2,Overview_Format!$A$2:$BQ$2,0))</f>
        <v>9.8000000000000007</v>
      </c>
      <c r="AB65">
        <f>INDEX(Overview_Format!$A$2:$BQ$355,MATCH($B65,Overview_Format!$A$2:$A$355,0),MATCH(AB$2,Overview_Format!$A$2:$BQ$2,0))</f>
        <v>7.3</v>
      </c>
      <c r="AC65">
        <f t="shared" si="0"/>
        <v>3.1276595744680851</v>
      </c>
      <c r="AD65">
        <f>INDEX(Overview_Format!$A$2:$BQ$355,MATCH($B65,Overview_Format!$A$2:$A$355,0),MATCH(AD$2,Overview_Format!$A$2:$BQ$2,0))</f>
        <v>5.7</v>
      </c>
      <c r="AE65">
        <f>INDEX(Overview_Format!$A$2:$CC$355,MATCH($B65,Overview_Format!$A$2:$A$355,0),MATCH(AE$2,Overview_Format!$A$2:$CC$2,0))</f>
        <v>8.5</v>
      </c>
      <c r="AF65">
        <f>INDEX(Overview_Format!$A$2:$CC$355,MATCH($B65,Overview_Format!$A$2:$A$355,0),MATCH(AF$2,Overview_Format!$A$2:$CC$2,0))</f>
        <v>7.3000000000000009E-2</v>
      </c>
      <c r="AG65">
        <f>INDEX(Overview_Format!$A$2:$CC$355,MATCH($B65,Overview_Format!$A$2:$A$355,0),MATCH(AG$2,Overview_Format!$A$2:$CC$2,0))</f>
        <v>-6.4000000000000001E-2</v>
      </c>
      <c r="AH65">
        <f>INDEX(Overview_Format!$A$2:$CC$355,MATCH($B65,Overview_Format!$A$2:$A$355,0),MATCH(AH$2,Overview_Format!$A$2:$CC$2,0))</f>
        <v>3.2999999999999918E-2</v>
      </c>
      <c r="AI65">
        <f>INDEX(Overview_Format!$A$2:$CC$355,MATCH($B65,Overview_Format!$A$2:$A$355,0),MATCH(AI$2,Overview_Format!$A$2:$CC$2,0))</f>
        <v>2.6000000000000023E-2</v>
      </c>
      <c r="AJ65">
        <f>INDEX(Overview_Format!$A$2:$CC$355,MATCH($B65,Overview_Format!$A$2:$A$355,0),MATCH(AJ$2,Overview_Format!$A$2:$CC$2,0))</f>
        <v>0.79999999999999716</v>
      </c>
      <c r="AK65">
        <f>INDEX(Overview_Format!$A$2:$CC$355,MATCH($B65,Overview_Format!$A$2:$A$355,0),MATCH(AK$2,Overview_Format!$A$2:$CC$2,0))</f>
        <v>-2.7999999999999989</v>
      </c>
      <c r="AL65">
        <f>INDEX(Overview_Format!$A$2:$CC$355,MATCH($B65,Overview_Format!$A$2:$A$355,0),MATCH(AL$2,Overview_Format!$A$2:$CC$2,0))</f>
        <v>-7.5</v>
      </c>
      <c r="AM65">
        <f>INDEX(Overview_Format!$A$2:$CC$355,MATCH($B65,Overview_Format!$A$2:$A$355,0),MATCH(AM$2,Overview_Format!$A$2:$CC$2,0))</f>
        <v>2.0000000000000009</v>
      </c>
      <c r="AN65">
        <f>INDEX(Overview_Format!$A$2:$CC$355,MATCH($B65,Overview_Format!$A$2:$A$355,0),MATCH(AN$2,Overview_Format!$A$2:$CC$2,0))</f>
        <v>-0.89999999999999947</v>
      </c>
      <c r="AO65">
        <f>INDEX(Overview_Format!$A$2:$CC$355,MATCH($B65,Overview_Format!$A$2:$A$355,0),MATCH(AO$2,Overview_Format!$A$2:$CC$2,0))</f>
        <v>-0.40000000000000213</v>
      </c>
      <c r="AP65">
        <f>INDEX(Overview_Format!$A$2:$CC$355,MATCH($B65,Overview_Format!$A$2:$A$355,0),MATCH(AP$2,Overview_Format!$A$2:$CC$2,0))</f>
        <v>6.4000000000000001E-2</v>
      </c>
    </row>
    <row r="66" spans="2:42" x14ac:dyDescent="0.25">
      <c r="B66" t="s">
        <v>195</v>
      </c>
      <c r="C66">
        <f>INDEX(Overview_Format!$A$2:$BQ$355,MATCH($B66,Overview_Format!$A$2:$A$355,0),MATCH(C$2,Overview_Format!$A$2:$BQ$2,0))</f>
        <v>32</v>
      </c>
      <c r="D66">
        <f>INDEX(Overview_Format!$A$2:$BQ$355,MATCH($B66,Overview_Format!$A$2:$A$355,0),MATCH(D$2,Overview_Format!$A$2:$BQ$2,0))</f>
        <v>12</v>
      </c>
      <c r="E66">
        <f>INDEX(Overview_Format!$A$2:$BQ$355,MATCH($B66,Overview_Format!$A$2:$A$355,0),MATCH(E$2,Overview_Format!$A$2:$BQ$2,0))</f>
        <v>20</v>
      </c>
      <c r="F66">
        <f>INDEX(Overview_Format!$A$2:$BQ$355,MATCH($B66,Overview_Format!$A$2:$A$355,0),MATCH(F$2,Overview_Format!$A$2:$BQ$2,0))</f>
        <v>0.375</v>
      </c>
      <c r="G66">
        <f>INDEX(Overview_Format!$A$2:$BQ$355,MATCH($B66,Overview_Format!$A$2:$A$355,0),MATCH(G$2,Overview_Format!$A$2:$BQ$2,0))</f>
        <v>-0.09</v>
      </c>
      <c r="H66">
        <f>INDEX(Overview_Format!$A$2:$BQ$355,MATCH($B66,Overview_Format!$A$2:$A$355,0),MATCH(H$2,Overview_Format!$A$2:$BQ$2,0))</f>
        <v>1.43</v>
      </c>
      <c r="I66">
        <f>INDEX(Overview_Format!$A$2:$BQ$355,MATCH($B66,Overview_Format!$A$2:$A$355,0),MATCH(I$2,Overview_Format!$A$2:$BQ$2,0))</f>
        <v>12</v>
      </c>
      <c r="J66">
        <f>INDEX(Overview_Format!$A$2:$BQ$355,MATCH($B66,Overview_Format!$A$2:$A$355,0),MATCH(J$2,Overview_Format!$A$2:$BQ$2,0))</f>
        <v>20</v>
      </c>
      <c r="K66">
        <f>INDEX(Overview_Format!$A$2:$BQ$355,MATCH($B66,Overview_Format!$A$2:$A$355,0),MATCH(K$2,Overview_Format!$A$2:$BQ$2,0))</f>
        <v>12</v>
      </c>
      <c r="L66">
        <f>INDEX(Overview_Format!$A$2:$BQ$355,MATCH($B66,Overview_Format!$A$2:$A$355,0),MATCH(L$2,Overview_Format!$A$2:$BQ$2,0))</f>
        <v>20</v>
      </c>
      <c r="M66">
        <f>INDEX(Overview_Format!$A$2:$BQ$355,MATCH($B66,Overview_Format!$A$2:$A$355,0),MATCH(M$2,Overview_Format!$A$2:$BQ$2,0))</f>
        <v>12</v>
      </c>
      <c r="N66">
        <f>INDEX(Overview_Format!$A$2:$BQ$355,MATCH($B66,Overview_Format!$A$2:$A$355,0),MATCH(N$2,Overview_Format!$A$2:$BQ$2,0))</f>
        <v>20</v>
      </c>
      <c r="O66">
        <f>INDEX(Overview_Format!$A$2:$BQ$355,MATCH($B66,Overview_Format!$A$2:$A$355,0),MATCH(O$2,Overview_Format!$A$2:$BQ$2,0))</f>
        <v>2393</v>
      </c>
      <c r="P66">
        <f>INDEX(Overview_Format!$A$2:$BQ$355,MATCH($B66,Overview_Format!$A$2:$A$355,0),MATCH(P$2,Overview_Format!$A$2:$BQ$2,0))</f>
        <v>2406</v>
      </c>
      <c r="Q66">
        <f>INDEX(Overview_Format!$A$2:$BQ$355,MATCH($B66,Overview_Format!$A$2:$A$355,0),MATCH(Q$2,Overview_Format!$A$2:$BQ$2,0))</f>
        <v>68.900000000000006</v>
      </c>
      <c r="R66">
        <f>INDEX(Overview_Format!$A$2:$BQ$355,MATCH($B66,Overview_Format!$A$2:$A$355,0),MATCH(R$2,Overview_Format!$A$2:$BQ$2,0))</f>
        <v>108.1</v>
      </c>
      <c r="S66">
        <f>INDEX(Overview_Format!$A$2:$BQ$355,MATCH($B66,Overview_Format!$A$2:$A$355,0),MATCH(S$2,Overview_Format!$A$2:$BQ$2,0))</f>
        <v>0.318</v>
      </c>
      <c r="T66">
        <f>INDEX(Overview_Format!$A$2:$BQ$355,MATCH($B66,Overview_Format!$A$2:$A$355,0),MATCH(T$2,Overview_Format!$A$2:$BQ$2,0))</f>
        <v>0.39700000000000002</v>
      </c>
      <c r="U66">
        <f>INDEX(Overview_Format!$A$2:$BQ$355,MATCH($B66,Overview_Format!$A$2:$A$355,0),MATCH(U$2,Overview_Format!$A$2:$BQ$2,0))</f>
        <v>0.57199999999999995</v>
      </c>
      <c r="V66">
        <f>INDEX(Overview_Format!$A$2:$BQ$355,MATCH($B66,Overview_Format!$A$2:$A$355,0),MATCH(V$2,Overview_Format!$A$2:$BQ$2,0))</f>
        <v>54.5</v>
      </c>
      <c r="W66">
        <f>INDEX(Overview_Format!$A$2:$BQ$355,MATCH($B66,Overview_Format!$A$2:$A$355,0),MATCH(W$2,Overview_Format!$A$2:$BQ$2,0))</f>
        <v>0.54800000000000004</v>
      </c>
      <c r="X66">
        <f>INDEX(Overview_Format!$A$2:$BQ$355,MATCH($B66,Overview_Format!$A$2:$A$355,0),MATCH(X$2,Overview_Format!$A$2:$BQ$2,0))</f>
        <v>24.5</v>
      </c>
      <c r="Y66">
        <f>INDEX(Overview_Format!$A$2:$BQ$355,MATCH($B66,Overview_Format!$A$2:$A$355,0),MATCH(Y$2,Overview_Format!$A$2:$BQ$2,0))</f>
        <v>15.1</v>
      </c>
      <c r="Z66">
        <f>INDEX(Overview_Format!$A$2:$BQ$355,MATCH($B66,Overview_Format!$A$2:$A$355,0),MATCH(Z$2,Overview_Format!$A$2:$BQ$2,0))</f>
        <v>49.8</v>
      </c>
      <c r="AA66">
        <f>INDEX(Overview_Format!$A$2:$BQ$355,MATCH($B66,Overview_Format!$A$2:$A$355,0),MATCH(AA$2,Overview_Format!$A$2:$BQ$2,0))</f>
        <v>9</v>
      </c>
      <c r="AB66">
        <f>INDEX(Overview_Format!$A$2:$BQ$355,MATCH($B66,Overview_Format!$A$2:$A$355,0),MATCH(AB$2,Overview_Format!$A$2:$BQ$2,0))</f>
        <v>6.6</v>
      </c>
      <c r="AC66">
        <f t="shared" si="0"/>
        <v>3.6092715231788079</v>
      </c>
      <c r="AD66">
        <f>INDEX(Overview_Format!$A$2:$BQ$355,MATCH($B66,Overview_Format!$A$2:$A$355,0),MATCH(AD$2,Overview_Format!$A$2:$BQ$2,0))</f>
        <v>-0.41</v>
      </c>
      <c r="AE66">
        <f>INDEX(Overview_Format!$A$2:$CC$355,MATCH($B66,Overview_Format!$A$2:$A$355,0),MATCH(AE$2,Overview_Format!$A$2:$CC$2,0))</f>
        <v>-0.60000000000000853</v>
      </c>
      <c r="AF66">
        <f>INDEX(Overview_Format!$A$2:$CC$355,MATCH($B66,Overview_Format!$A$2:$A$355,0),MATCH(AF$2,Overview_Format!$A$2:$CC$2,0))</f>
        <v>2.4000000000000021E-2</v>
      </c>
      <c r="AG66">
        <f>INDEX(Overview_Format!$A$2:$CC$355,MATCH($B66,Overview_Format!$A$2:$A$355,0),MATCH(AG$2,Overview_Format!$A$2:$CC$2,0))</f>
        <v>-1.5999999999999959E-2</v>
      </c>
      <c r="AH66">
        <f>INDEX(Overview_Format!$A$2:$CC$355,MATCH($B66,Overview_Format!$A$2:$A$355,0),MATCH(AH$2,Overview_Format!$A$2:$CC$2,0))</f>
        <v>1.4999999999999902E-2</v>
      </c>
      <c r="AI66">
        <f>INDEX(Overview_Format!$A$2:$CC$355,MATCH($B66,Overview_Format!$A$2:$A$355,0),MATCH(AI$2,Overview_Format!$A$2:$CC$2,0))</f>
        <v>1.9000000000000017E-2</v>
      </c>
      <c r="AJ66">
        <f>INDEX(Overview_Format!$A$2:$CC$355,MATCH($B66,Overview_Format!$A$2:$A$355,0),MATCH(AJ$2,Overview_Format!$A$2:$CC$2,0))</f>
        <v>-0.40000000000000568</v>
      </c>
      <c r="AK66">
        <f>INDEX(Overview_Format!$A$2:$CC$355,MATCH($B66,Overview_Format!$A$2:$A$355,0),MATCH(AK$2,Overview_Format!$A$2:$CC$2,0))</f>
        <v>1</v>
      </c>
      <c r="AL66">
        <f>INDEX(Overview_Format!$A$2:$CC$355,MATCH($B66,Overview_Format!$A$2:$A$355,0),MATCH(AL$2,Overview_Format!$A$2:$CC$2,0))</f>
        <v>1.3999999999999986</v>
      </c>
      <c r="AM66">
        <f>INDEX(Overview_Format!$A$2:$CC$355,MATCH($B66,Overview_Format!$A$2:$A$355,0),MATCH(AM$2,Overview_Format!$A$2:$CC$2,0))</f>
        <v>0.59999999999999964</v>
      </c>
      <c r="AN66">
        <f>INDEX(Overview_Format!$A$2:$CC$355,MATCH($B66,Overview_Format!$A$2:$A$355,0),MATCH(AN$2,Overview_Format!$A$2:$CC$2,0))</f>
        <v>0.29999999999999982</v>
      </c>
      <c r="AO66">
        <f>INDEX(Overview_Format!$A$2:$CC$355,MATCH($B66,Overview_Format!$A$2:$A$355,0),MATCH(AO$2,Overview_Format!$A$2:$CC$2,0))</f>
        <v>-2.1000000000000014</v>
      </c>
      <c r="AP66">
        <f>INDEX(Overview_Format!$A$2:$CC$355,MATCH($B66,Overview_Format!$A$2:$A$355,0),MATCH(AP$2,Overview_Format!$A$2:$CC$2,0))</f>
        <v>1.0000000000000009E-2</v>
      </c>
    </row>
    <row r="67" spans="2:42" x14ac:dyDescent="0.25">
      <c r="B67" t="s">
        <v>196</v>
      </c>
      <c r="C67">
        <f>INDEX(Overview_Format!$A$2:$BQ$355,MATCH($B67,Overview_Format!$A$2:$A$355,0),MATCH(C$2,Overview_Format!$A$2:$BQ$2,0))</f>
        <v>36</v>
      </c>
      <c r="D67">
        <f>INDEX(Overview_Format!$A$2:$BQ$355,MATCH($B67,Overview_Format!$A$2:$A$355,0),MATCH(D$2,Overview_Format!$A$2:$BQ$2,0))</f>
        <v>23</v>
      </c>
      <c r="E67">
        <f>INDEX(Overview_Format!$A$2:$BQ$355,MATCH($B67,Overview_Format!$A$2:$A$355,0),MATCH(E$2,Overview_Format!$A$2:$BQ$2,0))</f>
        <v>13</v>
      </c>
      <c r="F67">
        <f>INDEX(Overview_Format!$A$2:$BQ$355,MATCH($B67,Overview_Format!$A$2:$A$355,0),MATCH(F$2,Overview_Format!$A$2:$BQ$2,0))</f>
        <v>0.63900000000000001</v>
      </c>
      <c r="G67">
        <f>INDEX(Overview_Format!$A$2:$BQ$355,MATCH($B67,Overview_Format!$A$2:$A$355,0),MATCH(G$2,Overview_Format!$A$2:$BQ$2,0))</f>
        <v>9.69</v>
      </c>
      <c r="H67">
        <f>INDEX(Overview_Format!$A$2:$BQ$355,MATCH($B67,Overview_Format!$A$2:$A$355,0),MATCH(H$2,Overview_Format!$A$2:$BQ$2,0))</f>
        <v>3.61</v>
      </c>
      <c r="I67">
        <f>INDEX(Overview_Format!$A$2:$BQ$355,MATCH($B67,Overview_Format!$A$2:$A$355,0),MATCH(I$2,Overview_Format!$A$2:$BQ$2,0))</f>
        <v>23</v>
      </c>
      <c r="J67">
        <f>INDEX(Overview_Format!$A$2:$BQ$355,MATCH($B67,Overview_Format!$A$2:$A$355,0),MATCH(J$2,Overview_Format!$A$2:$BQ$2,0))</f>
        <v>13</v>
      </c>
      <c r="K67">
        <f>INDEX(Overview_Format!$A$2:$BQ$355,MATCH($B67,Overview_Format!$A$2:$A$355,0),MATCH(K$2,Overview_Format!$A$2:$BQ$2,0))</f>
        <v>23</v>
      </c>
      <c r="L67">
        <f>INDEX(Overview_Format!$A$2:$BQ$355,MATCH($B67,Overview_Format!$A$2:$A$355,0),MATCH(L$2,Overview_Format!$A$2:$BQ$2,0))</f>
        <v>13</v>
      </c>
      <c r="M67">
        <f>INDEX(Overview_Format!$A$2:$BQ$355,MATCH($B67,Overview_Format!$A$2:$A$355,0),MATCH(M$2,Overview_Format!$A$2:$BQ$2,0))</f>
        <v>23</v>
      </c>
      <c r="N67">
        <f>INDEX(Overview_Format!$A$2:$BQ$355,MATCH($B67,Overview_Format!$A$2:$A$355,0),MATCH(N$2,Overview_Format!$A$2:$BQ$2,0))</f>
        <v>13</v>
      </c>
      <c r="O67">
        <f>INDEX(Overview_Format!$A$2:$BQ$355,MATCH($B67,Overview_Format!$A$2:$A$355,0),MATCH(O$2,Overview_Format!$A$2:$BQ$2,0))</f>
        <v>2648</v>
      </c>
      <c r="P67">
        <f>INDEX(Overview_Format!$A$2:$BQ$355,MATCH($B67,Overview_Format!$A$2:$A$355,0),MATCH(P$2,Overview_Format!$A$2:$BQ$2,0))</f>
        <v>2429</v>
      </c>
      <c r="Q67">
        <f>INDEX(Overview_Format!$A$2:$BQ$355,MATCH($B67,Overview_Format!$A$2:$A$355,0),MATCH(Q$2,Overview_Format!$A$2:$BQ$2,0))</f>
        <v>69.400000000000006</v>
      </c>
      <c r="R67">
        <f>INDEX(Overview_Format!$A$2:$BQ$355,MATCH($B67,Overview_Format!$A$2:$A$355,0),MATCH(R$2,Overview_Format!$A$2:$BQ$2,0))</f>
        <v>105.6</v>
      </c>
      <c r="S67">
        <f>INDEX(Overview_Format!$A$2:$BQ$355,MATCH($B67,Overview_Format!$A$2:$A$355,0),MATCH(S$2,Overview_Format!$A$2:$BQ$2,0))</f>
        <v>0.372</v>
      </c>
      <c r="T67">
        <f>INDEX(Overview_Format!$A$2:$BQ$355,MATCH($B67,Overview_Format!$A$2:$A$355,0),MATCH(T$2,Overview_Format!$A$2:$BQ$2,0))</f>
        <v>0.34899999999999998</v>
      </c>
      <c r="U67">
        <f>INDEX(Overview_Format!$A$2:$BQ$355,MATCH($B67,Overview_Format!$A$2:$A$355,0),MATCH(U$2,Overview_Format!$A$2:$BQ$2,0))</f>
        <v>0.55200000000000005</v>
      </c>
      <c r="V67">
        <f>INDEX(Overview_Format!$A$2:$BQ$355,MATCH($B67,Overview_Format!$A$2:$A$355,0),MATCH(V$2,Overview_Format!$A$2:$BQ$2,0))</f>
        <v>51.5</v>
      </c>
      <c r="W67">
        <f>INDEX(Overview_Format!$A$2:$BQ$355,MATCH($B67,Overview_Format!$A$2:$A$355,0),MATCH(W$2,Overview_Format!$A$2:$BQ$2,0))</f>
        <v>0.51</v>
      </c>
      <c r="X67">
        <f>INDEX(Overview_Format!$A$2:$BQ$355,MATCH($B67,Overview_Format!$A$2:$A$355,0),MATCH(X$2,Overview_Format!$A$2:$BQ$2,0))</f>
        <v>30.7</v>
      </c>
      <c r="Y67">
        <f>INDEX(Overview_Format!$A$2:$BQ$355,MATCH($B67,Overview_Format!$A$2:$A$355,0),MATCH(Y$2,Overview_Format!$A$2:$BQ$2,0))</f>
        <v>16.7</v>
      </c>
      <c r="Z67">
        <f>INDEX(Overview_Format!$A$2:$BQ$355,MATCH($B67,Overview_Format!$A$2:$A$355,0),MATCH(Z$2,Overview_Format!$A$2:$BQ$2,0))</f>
        <v>54.5</v>
      </c>
      <c r="AA67">
        <f>INDEX(Overview_Format!$A$2:$BQ$355,MATCH($B67,Overview_Format!$A$2:$A$355,0),MATCH(AA$2,Overview_Format!$A$2:$BQ$2,0))</f>
        <v>7.1</v>
      </c>
      <c r="AB67">
        <f>INDEX(Overview_Format!$A$2:$BQ$355,MATCH($B67,Overview_Format!$A$2:$A$355,0),MATCH(AB$2,Overview_Format!$A$2:$BQ$2,0))</f>
        <v>8.3000000000000007</v>
      </c>
      <c r="AC67">
        <f t="shared" ref="AC67:AC130" si="1">V67/Y67</f>
        <v>3.0838323353293413</v>
      </c>
      <c r="AD67">
        <f>INDEX(Overview_Format!$A$2:$BQ$355,MATCH($B67,Overview_Format!$A$2:$A$355,0),MATCH(AD$2,Overview_Format!$A$2:$BQ$2,0))</f>
        <v>6.08</v>
      </c>
      <c r="AE67">
        <f>INDEX(Overview_Format!$A$2:$CC$355,MATCH($B67,Overview_Format!$A$2:$A$355,0),MATCH(AE$2,Overview_Format!$A$2:$CC$2,0))</f>
        <v>8.6999999999999886</v>
      </c>
      <c r="AF67">
        <f>INDEX(Overview_Format!$A$2:$CC$355,MATCH($B67,Overview_Format!$A$2:$A$355,0),MATCH(AF$2,Overview_Format!$A$2:$CC$2,0))</f>
        <v>6.0999999999999999E-2</v>
      </c>
      <c r="AG67">
        <f>INDEX(Overview_Format!$A$2:$CC$355,MATCH($B67,Overview_Format!$A$2:$A$355,0),MATCH(AG$2,Overview_Format!$A$2:$CC$2,0))</f>
        <v>-2.6000000000000023E-2</v>
      </c>
      <c r="AH67">
        <f>INDEX(Overview_Format!$A$2:$CC$355,MATCH($B67,Overview_Format!$A$2:$A$355,0),MATCH(AH$2,Overview_Format!$A$2:$CC$2,0))</f>
        <v>4.0000000000000036E-2</v>
      </c>
      <c r="AI67">
        <f>INDEX(Overview_Format!$A$2:$CC$355,MATCH($B67,Overview_Format!$A$2:$A$355,0),MATCH(AI$2,Overview_Format!$A$2:$CC$2,0))</f>
        <v>2.6000000000000023E-2</v>
      </c>
      <c r="AJ67">
        <f>INDEX(Overview_Format!$A$2:$CC$355,MATCH($B67,Overview_Format!$A$2:$A$355,0),MATCH(AJ$2,Overview_Format!$A$2:$CC$2,0))</f>
        <v>9</v>
      </c>
      <c r="AK67">
        <f>INDEX(Overview_Format!$A$2:$CC$355,MATCH($B67,Overview_Format!$A$2:$A$355,0),MATCH(AK$2,Overview_Format!$A$2:$CC$2,0))</f>
        <v>1.1999999999999993</v>
      </c>
      <c r="AL67">
        <f>INDEX(Overview_Format!$A$2:$CC$355,MATCH($B67,Overview_Format!$A$2:$A$355,0),MATCH(AL$2,Overview_Format!$A$2:$CC$2,0))</f>
        <v>8.3999999999999986</v>
      </c>
      <c r="AM67">
        <f>INDEX(Overview_Format!$A$2:$CC$355,MATCH($B67,Overview_Format!$A$2:$A$355,0),MATCH(AM$2,Overview_Format!$A$2:$CC$2,0))</f>
        <v>-3</v>
      </c>
      <c r="AN67">
        <f>INDEX(Overview_Format!$A$2:$CC$355,MATCH($B67,Overview_Format!$A$2:$A$355,0),MATCH(AN$2,Overview_Format!$A$2:$CC$2,0))</f>
        <v>-0.69999999999999929</v>
      </c>
      <c r="AO67">
        <f>INDEX(Overview_Format!$A$2:$CC$355,MATCH($B67,Overview_Format!$A$2:$A$355,0),MATCH(AO$2,Overview_Format!$A$2:$CC$2,0))</f>
        <v>7.0999999999999979</v>
      </c>
      <c r="AP67">
        <f>INDEX(Overview_Format!$A$2:$CC$355,MATCH($B67,Overview_Format!$A$2:$A$355,0),MATCH(AP$2,Overview_Format!$A$2:$CC$2,0))</f>
        <v>7.4000000000000038E-2</v>
      </c>
    </row>
    <row r="68" spans="2:42" x14ac:dyDescent="0.25">
      <c r="B68" t="s">
        <v>197</v>
      </c>
      <c r="C68">
        <f>INDEX(Overview_Format!$A$2:$BQ$355,MATCH($B68,Overview_Format!$A$2:$A$355,0),MATCH(C$2,Overview_Format!$A$2:$BQ$2,0))</f>
        <v>28</v>
      </c>
      <c r="D68">
        <f>INDEX(Overview_Format!$A$2:$BQ$355,MATCH($B68,Overview_Format!$A$2:$A$355,0),MATCH(D$2,Overview_Format!$A$2:$BQ$2,0))</f>
        <v>10</v>
      </c>
      <c r="E68">
        <f>INDEX(Overview_Format!$A$2:$BQ$355,MATCH($B68,Overview_Format!$A$2:$A$355,0),MATCH(E$2,Overview_Format!$A$2:$BQ$2,0))</f>
        <v>18</v>
      </c>
      <c r="F68">
        <f>INDEX(Overview_Format!$A$2:$BQ$355,MATCH($B68,Overview_Format!$A$2:$A$355,0),MATCH(F$2,Overview_Format!$A$2:$BQ$2,0))</f>
        <v>0.35699999999999998</v>
      </c>
      <c r="G68">
        <f>INDEX(Overview_Format!$A$2:$BQ$355,MATCH($B68,Overview_Format!$A$2:$A$355,0),MATCH(G$2,Overview_Format!$A$2:$BQ$2,0))</f>
        <v>-5.15</v>
      </c>
      <c r="H68">
        <f>INDEX(Overview_Format!$A$2:$BQ$355,MATCH($B68,Overview_Format!$A$2:$A$355,0),MATCH(H$2,Overview_Format!$A$2:$BQ$2,0))</f>
        <v>-2.11</v>
      </c>
      <c r="I68">
        <f>INDEX(Overview_Format!$A$2:$BQ$355,MATCH($B68,Overview_Format!$A$2:$A$355,0),MATCH(I$2,Overview_Format!$A$2:$BQ$2,0))</f>
        <v>10</v>
      </c>
      <c r="J68">
        <f>INDEX(Overview_Format!$A$2:$BQ$355,MATCH($B68,Overview_Format!$A$2:$A$355,0),MATCH(J$2,Overview_Format!$A$2:$BQ$2,0))</f>
        <v>18</v>
      </c>
      <c r="K68">
        <f>INDEX(Overview_Format!$A$2:$BQ$355,MATCH($B68,Overview_Format!$A$2:$A$355,0),MATCH(K$2,Overview_Format!$A$2:$BQ$2,0))</f>
        <v>10</v>
      </c>
      <c r="L68">
        <f>INDEX(Overview_Format!$A$2:$BQ$355,MATCH($B68,Overview_Format!$A$2:$A$355,0),MATCH(L$2,Overview_Format!$A$2:$BQ$2,0))</f>
        <v>18</v>
      </c>
      <c r="M68">
        <f>INDEX(Overview_Format!$A$2:$BQ$355,MATCH($B68,Overview_Format!$A$2:$A$355,0),MATCH(M$2,Overview_Format!$A$2:$BQ$2,0))</f>
        <v>10</v>
      </c>
      <c r="N68">
        <f>INDEX(Overview_Format!$A$2:$BQ$355,MATCH($B68,Overview_Format!$A$2:$A$355,0),MATCH(N$2,Overview_Format!$A$2:$BQ$2,0))</f>
        <v>18</v>
      </c>
      <c r="O68">
        <f>INDEX(Overview_Format!$A$2:$BQ$355,MATCH($B68,Overview_Format!$A$2:$A$355,0),MATCH(O$2,Overview_Format!$A$2:$BQ$2,0))</f>
        <v>2059</v>
      </c>
      <c r="P68">
        <f>INDEX(Overview_Format!$A$2:$BQ$355,MATCH($B68,Overview_Format!$A$2:$A$355,0),MATCH(P$2,Overview_Format!$A$2:$BQ$2,0))</f>
        <v>2052</v>
      </c>
      <c r="Q68">
        <f>INDEX(Overview_Format!$A$2:$BQ$355,MATCH($B68,Overview_Format!$A$2:$A$355,0),MATCH(Q$2,Overview_Format!$A$2:$BQ$2,0))</f>
        <v>69.400000000000006</v>
      </c>
      <c r="R68">
        <f>INDEX(Overview_Format!$A$2:$BQ$355,MATCH($B68,Overview_Format!$A$2:$A$355,0),MATCH(R$2,Overview_Format!$A$2:$BQ$2,0))</f>
        <v>102.3</v>
      </c>
      <c r="S68">
        <f>INDEX(Overview_Format!$A$2:$BQ$355,MATCH($B68,Overview_Format!$A$2:$A$355,0),MATCH(S$2,Overview_Format!$A$2:$BQ$2,0))</f>
        <v>0.22</v>
      </c>
      <c r="T68">
        <f>INDEX(Overview_Format!$A$2:$BQ$355,MATCH($B68,Overview_Format!$A$2:$A$355,0),MATCH(T$2,Overview_Format!$A$2:$BQ$2,0))</f>
        <v>0.38100000000000001</v>
      </c>
      <c r="U68">
        <f>INDEX(Overview_Format!$A$2:$BQ$355,MATCH($B68,Overview_Format!$A$2:$A$355,0),MATCH(U$2,Overview_Format!$A$2:$BQ$2,0))</f>
        <v>0.54200000000000004</v>
      </c>
      <c r="V68">
        <f>INDEX(Overview_Format!$A$2:$BQ$355,MATCH($B68,Overview_Format!$A$2:$A$355,0),MATCH(V$2,Overview_Format!$A$2:$BQ$2,0))</f>
        <v>56.9</v>
      </c>
      <c r="W68">
        <f>INDEX(Overview_Format!$A$2:$BQ$355,MATCH($B68,Overview_Format!$A$2:$A$355,0),MATCH(W$2,Overview_Format!$A$2:$BQ$2,0))</f>
        <v>0.52100000000000002</v>
      </c>
      <c r="X68">
        <f>INDEX(Overview_Format!$A$2:$BQ$355,MATCH($B68,Overview_Format!$A$2:$A$355,0),MATCH(X$2,Overview_Format!$A$2:$BQ$2,0))</f>
        <v>25.6</v>
      </c>
      <c r="Y68">
        <f>INDEX(Overview_Format!$A$2:$BQ$355,MATCH($B68,Overview_Format!$A$2:$A$355,0),MATCH(Y$2,Overview_Format!$A$2:$BQ$2,0))</f>
        <v>16.100000000000001</v>
      </c>
      <c r="Z68">
        <f>INDEX(Overview_Format!$A$2:$BQ$355,MATCH($B68,Overview_Format!$A$2:$A$355,0),MATCH(Z$2,Overview_Format!$A$2:$BQ$2,0))</f>
        <v>49.7</v>
      </c>
      <c r="AA68">
        <f>INDEX(Overview_Format!$A$2:$BQ$355,MATCH($B68,Overview_Format!$A$2:$A$355,0),MATCH(AA$2,Overview_Format!$A$2:$BQ$2,0))</f>
        <v>10.8</v>
      </c>
      <c r="AB68">
        <f>INDEX(Overview_Format!$A$2:$BQ$355,MATCH($B68,Overview_Format!$A$2:$A$355,0),MATCH(AB$2,Overview_Format!$A$2:$BQ$2,0))</f>
        <v>8.3000000000000007</v>
      </c>
      <c r="AC68">
        <f t="shared" si="1"/>
        <v>3.5341614906832293</v>
      </c>
      <c r="AD68">
        <f>INDEX(Overview_Format!$A$2:$BQ$355,MATCH($B68,Overview_Format!$A$2:$A$355,0),MATCH(AD$2,Overview_Format!$A$2:$BQ$2,0))</f>
        <v>0.25</v>
      </c>
      <c r="AE68">
        <f>INDEX(Overview_Format!$A$2:$CC$355,MATCH($B68,Overview_Format!$A$2:$A$355,0),MATCH(AE$2,Overview_Format!$A$2:$CC$2,0))</f>
        <v>0.29999999999999716</v>
      </c>
      <c r="AF68">
        <f>INDEX(Overview_Format!$A$2:$CC$355,MATCH($B68,Overview_Format!$A$2:$A$355,0),MATCH(AF$2,Overview_Format!$A$2:$CC$2,0))</f>
        <v>-0.16200000000000001</v>
      </c>
      <c r="AG68">
        <f>INDEX(Overview_Format!$A$2:$CC$355,MATCH($B68,Overview_Format!$A$2:$A$355,0),MATCH(AG$2,Overview_Format!$A$2:$CC$2,0))</f>
        <v>-2.7999999999999969E-2</v>
      </c>
      <c r="AH68">
        <f>INDEX(Overview_Format!$A$2:$CC$355,MATCH($B68,Overview_Format!$A$2:$A$355,0),MATCH(AH$2,Overview_Format!$A$2:$CC$2,0))</f>
        <v>-6.0000000000000053E-3</v>
      </c>
      <c r="AI68">
        <f>INDEX(Overview_Format!$A$2:$CC$355,MATCH($B68,Overview_Format!$A$2:$A$355,0),MATCH(AI$2,Overview_Format!$A$2:$CC$2,0))</f>
        <v>9.000000000000008E-3</v>
      </c>
      <c r="AJ68">
        <f>INDEX(Overview_Format!$A$2:$CC$355,MATCH($B68,Overview_Format!$A$2:$A$355,0),MATCH(AJ$2,Overview_Format!$A$2:$CC$2,0))</f>
        <v>-0.59999999999999432</v>
      </c>
      <c r="AK68">
        <f>INDEX(Overview_Format!$A$2:$CC$355,MATCH($B68,Overview_Format!$A$2:$A$355,0),MATCH(AK$2,Overview_Format!$A$2:$CC$2,0))</f>
        <v>-1.2999999999999972</v>
      </c>
      <c r="AL68">
        <f>INDEX(Overview_Format!$A$2:$CC$355,MATCH($B68,Overview_Format!$A$2:$A$355,0),MATCH(AL$2,Overview_Format!$A$2:$CC$2,0))</f>
        <v>8.7999999999999972</v>
      </c>
      <c r="AM68">
        <f>INDEX(Overview_Format!$A$2:$CC$355,MATCH($B68,Overview_Format!$A$2:$A$355,0),MATCH(AM$2,Overview_Format!$A$2:$CC$2,0))</f>
        <v>2.1000000000000014</v>
      </c>
      <c r="AN68">
        <f>INDEX(Overview_Format!$A$2:$CC$355,MATCH($B68,Overview_Format!$A$2:$A$355,0),MATCH(AN$2,Overview_Format!$A$2:$CC$2,0))</f>
        <v>0</v>
      </c>
      <c r="AO68">
        <f>INDEX(Overview_Format!$A$2:$CC$355,MATCH($B68,Overview_Format!$A$2:$A$355,0),MATCH(AO$2,Overview_Format!$A$2:$CC$2,0))</f>
        <v>-0.29999999999999716</v>
      </c>
      <c r="AP68">
        <f>INDEX(Overview_Format!$A$2:$CC$355,MATCH($B68,Overview_Format!$A$2:$A$355,0),MATCH(AP$2,Overview_Format!$A$2:$CC$2,0))</f>
        <v>-0.11600000000000002</v>
      </c>
    </row>
    <row r="69" spans="2:42" x14ac:dyDescent="0.25">
      <c r="B69" t="s">
        <v>198</v>
      </c>
      <c r="C69">
        <f>INDEX(Overview_Format!$A$2:$BQ$355,MATCH($B69,Overview_Format!$A$2:$A$355,0),MATCH(C$2,Overview_Format!$A$2:$BQ$2,0))</f>
        <v>33</v>
      </c>
      <c r="D69">
        <f>INDEX(Overview_Format!$A$2:$BQ$355,MATCH($B69,Overview_Format!$A$2:$A$355,0),MATCH(D$2,Overview_Format!$A$2:$BQ$2,0))</f>
        <v>16</v>
      </c>
      <c r="E69">
        <f>INDEX(Overview_Format!$A$2:$BQ$355,MATCH($B69,Overview_Format!$A$2:$A$355,0),MATCH(E$2,Overview_Format!$A$2:$BQ$2,0))</f>
        <v>17</v>
      </c>
      <c r="F69">
        <f>INDEX(Overview_Format!$A$2:$BQ$355,MATCH($B69,Overview_Format!$A$2:$A$355,0),MATCH(F$2,Overview_Format!$A$2:$BQ$2,0))</f>
        <v>0.48499999999999999</v>
      </c>
      <c r="G69">
        <f>INDEX(Overview_Format!$A$2:$BQ$355,MATCH($B69,Overview_Format!$A$2:$A$355,0),MATCH(G$2,Overview_Format!$A$2:$BQ$2,0))</f>
        <v>6.81</v>
      </c>
      <c r="H69">
        <f>INDEX(Overview_Format!$A$2:$BQ$355,MATCH($B69,Overview_Format!$A$2:$A$355,0),MATCH(H$2,Overview_Format!$A$2:$BQ$2,0))</f>
        <v>4.32</v>
      </c>
      <c r="I69">
        <f>INDEX(Overview_Format!$A$2:$BQ$355,MATCH($B69,Overview_Format!$A$2:$A$355,0),MATCH(I$2,Overview_Format!$A$2:$BQ$2,0))</f>
        <v>16</v>
      </c>
      <c r="J69">
        <f>INDEX(Overview_Format!$A$2:$BQ$355,MATCH($B69,Overview_Format!$A$2:$A$355,0),MATCH(J$2,Overview_Format!$A$2:$BQ$2,0))</f>
        <v>17</v>
      </c>
      <c r="K69">
        <f>INDEX(Overview_Format!$A$2:$BQ$355,MATCH($B69,Overview_Format!$A$2:$A$355,0),MATCH(K$2,Overview_Format!$A$2:$BQ$2,0))</f>
        <v>16</v>
      </c>
      <c r="L69">
        <f>INDEX(Overview_Format!$A$2:$BQ$355,MATCH($B69,Overview_Format!$A$2:$A$355,0),MATCH(L$2,Overview_Format!$A$2:$BQ$2,0))</f>
        <v>17</v>
      </c>
      <c r="M69">
        <f>INDEX(Overview_Format!$A$2:$BQ$355,MATCH($B69,Overview_Format!$A$2:$A$355,0),MATCH(M$2,Overview_Format!$A$2:$BQ$2,0))</f>
        <v>16</v>
      </c>
      <c r="N69">
        <f>INDEX(Overview_Format!$A$2:$BQ$355,MATCH($B69,Overview_Format!$A$2:$A$355,0),MATCH(N$2,Overview_Format!$A$2:$BQ$2,0))</f>
        <v>17</v>
      </c>
      <c r="O69">
        <f>INDEX(Overview_Format!$A$2:$BQ$355,MATCH($B69,Overview_Format!$A$2:$A$355,0),MATCH(O$2,Overview_Format!$A$2:$BQ$2,0))</f>
        <v>2436</v>
      </c>
      <c r="P69">
        <f>INDEX(Overview_Format!$A$2:$BQ$355,MATCH($B69,Overview_Format!$A$2:$A$355,0),MATCH(P$2,Overview_Format!$A$2:$BQ$2,0))</f>
        <v>2354</v>
      </c>
      <c r="Q69">
        <f>INDEX(Overview_Format!$A$2:$BQ$355,MATCH($B69,Overview_Format!$A$2:$A$355,0),MATCH(Q$2,Overview_Format!$A$2:$BQ$2,0))</f>
        <v>69.7</v>
      </c>
      <c r="R69">
        <f>INDEX(Overview_Format!$A$2:$BQ$355,MATCH($B69,Overview_Format!$A$2:$A$355,0),MATCH(R$2,Overview_Format!$A$2:$BQ$2,0))</f>
        <v>105.5</v>
      </c>
      <c r="S69">
        <f>INDEX(Overview_Format!$A$2:$BQ$355,MATCH($B69,Overview_Format!$A$2:$A$355,0),MATCH(S$2,Overview_Format!$A$2:$BQ$2,0))</f>
        <v>0.32700000000000001</v>
      </c>
      <c r="T69">
        <f>INDEX(Overview_Format!$A$2:$BQ$355,MATCH($B69,Overview_Format!$A$2:$A$355,0),MATCH(T$2,Overview_Format!$A$2:$BQ$2,0))</f>
        <v>0.374</v>
      </c>
      <c r="U69">
        <f>INDEX(Overview_Format!$A$2:$BQ$355,MATCH($B69,Overview_Format!$A$2:$A$355,0),MATCH(U$2,Overview_Format!$A$2:$BQ$2,0))</f>
        <v>0.53800000000000003</v>
      </c>
      <c r="V69">
        <f>INDEX(Overview_Format!$A$2:$BQ$355,MATCH($B69,Overview_Format!$A$2:$A$355,0),MATCH(V$2,Overview_Format!$A$2:$BQ$2,0))</f>
        <v>48.3</v>
      </c>
      <c r="W69">
        <f>INDEX(Overview_Format!$A$2:$BQ$355,MATCH($B69,Overview_Format!$A$2:$A$355,0),MATCH(W$2,Overview_Format!$A$2:$BQ$2,0))</f>
        <v>0.51</v>
      </c>
      <c r="X69">
        <f>INDEX(Overview_Format!$A$2:$BQ$355,MATCH($B69,Overview_Format!$A$2:$A$355,0),MATCH(X$2,Overview_Format!$A$2:$BQ$2,0))</f>
        <v>32.299999999999997</v>
      </c>
      <c r="Y69">
        <f>INDEX(Overview_Format!$A$2:$BQ$355,MATCH($B69,Overview_Format!$A$2:$A$355,0),MATCH(Y$2,Overview_Format!$A$2:$BQ$2,0))</f>
        <v>15.9</v>
      </c>
      <c r="Z69">
        <f>INDEX(Overview_Format!$A$2:$BQ$355,MATCH($B69,Overview_Format!$A$2:$A$355,0),MATCH(Z$2,Overview_Format!$A$2:$BQ$2,0))</f>
        <v>50.7</v>
      </c>
      <c r="AA69">
        <f>INDEX(Overview_Format!$A$2:$BQ$355,MATCH($B69,Overview_Format!$A$2:$A$355,0),MATCH(AA$2,Overview_Format!$A$2:$BQ$2,0))</f>
        <v>8.6999999999999993</v>
      </c>
      <c r="AB69">
        <f>INDEX(Overview_Format!$A$2:$BQ$355,MATCH($B69,Overview_Format!$A$2:$A$355,0),MATCH(AB$2,Overview_Format!$A$2:$BQ$2,0))</f>
        <v>11.9</v>
      </c>
      <c r="AC69">
        <f t="shared" si="1"/>
        <v>3.0377358490566033</v>
      </c>
      <c r="AD69">
        <f>INDEX(Overview_Format!$A$2:$BQ$355,MATCH($B69,Overview_Format!$A$2:$A$355,0),MATCH(AD$2,Overview_Format!$A$2:$BQ$2,0))</f>
        <v>2.48</v>
      </c>
      <c r="AE69">
        <f>INDEX(Overview_Format!$A$2:$CC$355,MATCH($B69,Overview_Format!$A$2:$A$355,0),MATCH(AE$2,Overview_Format!$A$2:$CC$2,0))</f>
        <v>3.5999999999999943</v>
      </c>
      <c r="AF69">
        <f>INDEX(Overview_Format!$A$2:$CC$355,MATCH($B69,Overview_Format!$A$2:$A$355,0),MATCH(AF$2,Overview_Format!$A$2:$CC$2,0))</f>
        <v>-6.5000000000000002E-2</v>
      </c>
      <c r="AG69">
        <f>INDEX(Overview_Format!$A$2:$CC$355,MATCH($B69,Overview_Format!$A$2:$A$355,0),MATCH(AG$2,Overview_Format!$A$2:$CC$2,0))</f>
        <v>3.6999999999999977E-2</v>
      </c>
      <c r="AH69">
        <f>INDEX(Overview_Format!$A$2:$CC$355,MATCH($B69,Overview_Format!$A$2:$A$355,0),MATCH(AH$2,Overview_Format!$A$2:$CC$2,0))</f>
        <v>-1.0000000000000009E-3</v>
      </c>
      <c r="AI69">
        <f>INDEX(Overview_Format!$A$2:$CC$355,MATCH($B69,Overview_Format!$A$2:$A$355,0),MATCH(AI$2,Overview_Format!$A$2:$CC$2,0))</f>
        <v>1.4000000000000012E-2</v>
      </c>
      <c r="AJ69">
        <f>INDEX(Overview_Format!$A$2:$CC$355,MATCH($B69,Overview_Format!$A$2:$A$355,0),MATCH(AJ$2,Overview_Format!$A$2:$CC$2,0))</f>
        <v>1.4000000000000057</v>
      </c>
      <c r="AK69">
        <f>INDEX(Overview_Format!$A$2:$CC$355,MATCH($B69,Overview_Format!$A$2:$A$355,0),MATCH(AK$2,Overview_Format!$A$2:$CC$2,0))</f>
        <v>-1.5999999999999996</v>
      </c>
      <c r="AL69">
        <f>INDEX(Overview_Format!$A$2:$CC$355,MATCH($B69,Overview_Format!$A$2:$A$355,0),MATCH(AL$2,Overview_Format!$A$2:$CC$2,0))</f>
        <v>-4.6000000000000014</v>
      </c>
      <c r="AM69">
        <f>INDEX(Overview_Format!$A$2:$CC$355,MATCH($B69,Overview_Format!$A$2:$A$355,0),MATCH(AM$2,Overview_Format!$A$2:$CC$2,0))</f>
        <v>-0.20000000000000107</v>
      </c>
      <c r="AN69">
        <f>INDEX(Overview_Format!$A$2:$CC$355,MATCH($B69,Overview_Format!$A$2:$A$355,0),MATCH(AN$2,Overview_Format!$A$2:$CC$2,0))</f>
        <v>3.2000000000000011</v>
      </c>
      <c r="AO69">
        <f>INDEX(Overview_Format!$A$2:$CC$355,MATCH($B69,Overview_Format!$A$2:$A$355,0),MATCH(AO$2,Overview_Format!$A$2:$CC$2,0))</f>
        <v>2.1999999999999957</v>
      </c>
      <c r="AP69">
        <f>INDEX(Overview_Format!$A$2:$CC$355,MATCH($B69,Overview_Format!$A$2:$A$355,0),MATCH(AP$2,Overview_Format!$A$2:$CC$2,0))</f>
        <v>-6.3999999999999974E-2</v>
      </c>
    </row>
    <row r="70" spans="2:42" x14ac:dyDescent="0.25">
      <c r="B70" t="s">
        <v>199</v>
      </c>
      <c r="C70">
        <f>INDEX(Overview_Format!$A$2:$BQ$355,MATCH($B70,Overview_Format!$A$2:$A$355,0),MATCH(C$2,Overview_Format!$A$2:$BQ$2,0))</f>
        <v>33</v>
      </c>
      <c r="D70">
        <f>INDEX(Overview_Format!$A$2:$BQ$355,MATCH($B70,Overview_Format!$A$2:$A$355,0),MATCH(D$2,Overview_Format!$A$2:$BQ$2,0))</f>
        <v>8</v>
      </c>
      <c r="E70">
        <f>INDEX(Overview_Format!$A$2:$BQ$355,MATCH($B70,Overview_Format!$A$2:$A$355,0),MATCH(E$2,Overview_Format!$A$2:$BQ$2,0))</f>
        <v>25</v>
      </c>
      <c r="F70">
        <f>INDEX(Overview_Format!$A$2:$BQ$355,MATCH($B70,Overview_Format!$A$2:$A$355,0),MATCH(F$2,Overview_Format!$A$2:$BQ$2,0))</f>
        <v>0.24199999999999999</v>
      </c>
      <c r="G70">
        <f>INDEX(Overview_Format!$A$2:$BQ$355,MATCH($B70,Overview_Format!$A$2:$A$355,0),MATCH(G$2,Overview_Format!$A$2:$BQ$2,0))</f>
        <v>-18.89</v>
      </c>
      <c r="H70">
        <f>INDEX(Overview_Format!$A$2:$BQ$355,MATCH($B70,Overview_Format!$A$2:$A$355,0),MATCH(H$2,Overview_Format!$A$2:$BQ$2,0))</f>
        <v>-7.1</v>
      </c>
      <c r="I70">
        <f>INDEX(Overview_Format!$A$2:$BQ$355,MATCH($B70,Overview_Format!$A$2:$A$355,0),MATCH(I$2,Overview_Format!$A$2:$BQ$2,0))</f>
        <v>8</v>
      </c>
      <c r="J70">
        <f>INDEX(Overview_Format!$A$2:$BQ$355,MATCH($B70,Overview_Format!$A$2:$A$355,0),MATCH(J$2,Overview_Format!$A$2:$BQ$2,0))</f>
        <v>25</v>
      </c>
      <c r="K70">
        <f>INDEX(Overview_Format!$A$2:$BQ$355,MATCH($B70,Overview_Format!$A$2:$A$355,0),MATCH(K$2,Overview_Format!$A$2:$BQ$2,0))</f>
        <v>8</v>
      </c>
      <c r="L70">
        <f>INDEX(Overview_Format!$A$2:$BQ$355,MATCH($B70,Overview_Format!$A$2:$A$355,0),MATCH(L$2,Overview_Format!$A$2:$BQ$2,0))</f>
        <v>25</v>
      </c>
      <c r="M70">
        <f>INDEX(Overview_Format!$A$2:$BQ$355,MATCH($B70,Overview_Format!$A$2:$A$355,0),MATCH(M$2,Overview_Format!$A$2:$BQ$2,0))</f>
        <v>8</v>
      </c>
      <c r="N70">
        <f>INDEX(Overview_Format!$A$2:$BQ$355,MATCH($B70,Overview_Format!$A$2:$A$355,0),MATCH(N$2,Overview_Format!$A$2:$BQ$2,0))</f>
        <v>25</v>
      </c>
      <c r="O70">
        <f>INDEX(Overview_Format!$A$2:$BQ$355,MATCH($B70,Overview_Format!$A$2:$A$355,0),MATCH(O$2,Overview_Format!$A$2:$BQ$2,0))</f>
        <v>2118</v>
      </c>
      <c r="P70">
        <f>INDEX(Overview_Format!$A$2:$BQ$355,MATCH($B70,Overview_Format!$A$2:$A$355,0),MATCH(P$2,Overview_Format!$A$2:$BQ$2,0))</f>
        <v>2507</v>
      </c>
      <c r="Q70">
        <f>INDEX(Overview_Format!$A$2:$BQ$355,MATCH($B70,Overview_Format!$A$2:$A$355,0),MATCH(Q$2,Overview_Format!$A$2:$BQ$2,0))</f>
        <v>71.900000000000006</v>
      </c>
      <c r="R70">
        <f>INDEX(Overview_Format!$A$2:$BQ$355,MATCH($B70,Overview_Format!$A$2:$A$355,0),MATCH(R$2,Overview_Format!$A$2:$BQ$2,0))</f>
        <v>88.5</v>
      </c>
      <c r="S70">
        <f>INDEX(Overview_Format!$A$2:$BQ$355,MATCH($B70,Overview_Format!$A$2:$A$355,0),MATCH(S$2,Overview_Format!$A$2:$BQ$2,0))</f>
        <v>0.377</v>
      </c>
      <c r="T70">
        <f>INDEX(Overview_Format!$A$2:$BQ$355,MATCH($B70,Overview_Format!$A$2:$A$355,0),MATCH(T$2,Overview_Format!$A$2:$BQ$2,0))</f>
        <v>0.46</v>
      </c>
      <c r="U70">
        <f>INDEX(Overview_Format!$A$2:$BQ$355,MATCH($B70,Overview_Format!$A$2:$A$355,0),MATCH(U$2,Overview_Format!$A$2:$BQ$2,0))</f>
        <v>0.49199999999999999</v>
      </c>
      <c r="V70">
        <f>INDEX(Overview_Format!$A$2:$BQ$355,MATCH($B70,Overview_Format!$A$2:$A$355,0),MATCH(V$2,Overview_Format!$A$2:$BQ$2,0))</f>
        <v>45.9</v>
      </c>
      <c r="W70">
        <f>INDEX(Overview_Format!$A$2:$BQ$355,MATCH($B70,Overview_Format!$A$2:$A$355,0),MATCH(W$2,Overview_Format!$A$2:$BQ$2,0))</f>
        <v>0.45400000000000001</v>
      </c>
      <c r="X70">
        <f>INDEX(Overview_Format!$A$2:$BQ$355,MATCH($B70,Overview_Format!$A$2:$A$355,0),MATCH(X$2,Overview_Format!$A$2:$BQ$2,0))</f>
        <v>25.5</v>
      </c>
      <c r="Y70">
        <f>INDEX(Overview_Format!$A$2:$BQ$355,MATCH($B70,Overview_Format!$A$2:$A$355,0),MATCH(Y$2,Overview_Format!$A$2:$BQ$2,0))</f>
        <v>20.5</v>
      </c>
      <c r="Z70">
        <f>INDEX(Overview_Format!$A$2:$BQ$355,MATCH($B70,Overview_Format!$A$2:$A$355,0),MATCH(Z$2,Overview_Format!$A$2:$BQ$2,0))</f>
        <v>48.8</v>
      </c>
      <c r="AA70">
        <f>INDEX(Overview_Format!$A$2:$BQ$355,MATCH($B70,Overview_Format!$A$2:$A$355,0),MATCH(AA$2,Overview_Format!$A$2:$BQ$2,0))</f>
        <v>7.1</v>
      </c>
      <c r="AB70">
        <f>INDEX(Overview_Format!$A$2:$BQ$355,MATCH($B70,Overview_Format!$A$2:$A$355,0),MATCH(AB$2,Overview_Format!$A$2:$BQ$2,0))</f>
        <v>9.5</v>
      </c>
      <c r="AC70">
        <f t="shared" si="1"/>
        <v>2.2390243902439022</v>
      </c>
      <c r="AD70">
        <f>INDEX(Overview_Format!$A$2:$BQ$355,MATCH($B70,Overview_Format!$A$2:$A$355,0),MATCH(AD$2,Overview_Format!$A$2:$BQ$2,0))</f>
        <v>-11.79</v>
      </c>
      <c r="AE70">
        <f>INDEX(Overview_Format!$A$2:$CC$355,MATCH($B70,Overview_Format!$A$2:$A$355,0),MATCH(AE$2,Overview_Format!$A$2:$CC$2,0))</f>
        <v>-16.299999999999997</v>
      </c>
      <c r="AF70">
        <f>INDEX(Overview_Format!$A$2:$CC$355,MATCH($B70,Overview_Format!$A$2:$A$355,0),MATCH(AF$2,Overview_Format!$A$2:$CC$2,0))</f>
        <v>4.0999999999999981E-2</v>
      </c>
      <c r="AG70">
        <f>INDEX(Overview_Format!$A$2:$CC$355,MATCH($B70,Overview_Format!$A$2:$A$355,0),MATCH(AG$2,Overview_Format!$A$2:$CC$2,0))</f>
        <v>5.8999999999999997E-2</v>
      </c>
      <c r="AH70">
        <f>INDEX(Overview_Format!$A$2:$CC$355,MATCH($B70,Overview_Format!$A$2:$A$355,0),MATCH(AH$2,Overview_Format!$A$2:$CC$2,0))</f>
        <v>-4.2000000000000037E-2</v>
      </c>
      <c r="AI70">
        <f>INDEX(Overview_Format!$A$2:$CC$355,MATCH($B70,Overview_Format!$A$2:$A$355,0),MATCH(AI$2,Overview_Format!$A$2:$CC$2,0))</f>
        <v>-4.7999999999999987E-2</v>
      </c>
      <c r="AJ70">
        <f>INDEX(Overview_Format!$A$2:$CC$355,MATCH($B70,Overview_Format!$A$2:$A$355,0),MATCH(AJ$2,Overview_Format!$A$2:$CC$2,0))</f>
        <v>-2.4000000000000057</v>
      </c>
      <c r="AK70">
        <f>INDEX(Overview_Format!$A$2:$CC$355,MATCH($B70,Overview_Format!$A$2:$A$355,0),MATCH(AK$2,Overview_Format!$A$2:$CC$2,0))</f>
        <v>5.9</v>
      </c>
      <c r="AL70">
        <f>INDEX(Overview_Format!$A$2:$CC$355,MATCH($B70,Overview_Format!$A$2:$A$355,0),MATCH(AL$2,Overview_Format!$A$2:$CC$2,0))</f>
        <v>-9.3999999999999986</v>
      </c>
      <c r="AM70">
        <f>INDEX(Overview_Format!$A$2:$CC$355,MATCH($B70,Overview_Format!$A$2:$A$355,0),MATCH(AM$2,Overview_Format!$A$2:$CC$2,0))</f>
        <v>-3.2000000000000011</v>
      </c>
      <c r="AN70">
        <f>INDEX(Overview_Format!$A$2:$CC$355,MATCH($B70,Overview_Format!$A$2:$A$355,0),MATCH(AN$2,Overview_Format!$A$2:$CC$2,0))</f>
        <v>1</v>
      </c>
      <c r="AO70">
        <f>INDEX(Overview_Format!$A$2:$CC$355,MATCH($B70,Overview_Format!$A$2:$A$355,0),MATCH(AO$2,Overview_Format!$A$2:$CC$2,0))</f>
        <v>-2.8999999999999986</v>
      </c>
      <c r="AP70">
        <f>INDEX(Overview_Format!$A$2:$CC$355,MATCH($B70,Overview_Format!$A$2:$A$355,0),MATCH(AP$2,Overview_Format!$A$2:$CC$2,0))</f>
        <v>1.6999999999999987E-2</v>
      </c>
    </row>
    <row r="71" spans="2:42" x14ac:dyDescent="0.25">
      <c r="B71" t="s">
        <v>200</v>
      </c>
      <c r="C71">
        <f>INDEX(Overview_Format!$A$2:$BQ$355,MATCH($B71,Overview_Format!$A$2:$A$355,0),MATCH(C$2,Overview_Format!$A$2:$BQ$2,0))</f>
        <v>31</v>
      </c>
      <c r="D71">
        <f>INDEX(Overview_Format!$A$2:$BQ$355,MATCH($B71,Overview_Format!$A$2:$A$355,0),MATCH(D$2,Overview_Format!$A$2:$BQ$2,0))</f>
        <v>15</v>
      </c>
      <c r="E71">
        <f>INDEX(Overview_Format!$A$2:$BQ$355,MATCH($B71,Overview_Format!$A$2:$A$355,0),MATCH(E$2,Overview_Format!$A$2:$BQ$2,0))</f>
        <v>16</v>
      </c>
      <c r="F71">
        <f>INDEX(Overview_Format!$A$2:$BQ$355,MATCH($B71,Overview_Format!$A$2:$A$355,0),MATCH(F$2,Overview_Format!$A$2:$BQ$2,0))</f>
        <v>0.48399999999999999</v>
      </c>
      <c r="G71">
        <f>INDEX(Overview_Format!$A$2:$BQ$355,MATCH($B71,Overview_Format!$A$2:$A$355,0),MATCH(G$2,Overview_Format!$A$2:$BQ$2,0))</f>
        <v>-6.1</v>
      </c>
      <c r="H71">
        <f>INDEX(Overview_Format!$A$2:$BQ$355,MATCH($B71,Overview_Format!$A$2:$A$355,0),MATCH(H$2,Overview_Format!$A$2:$BQ$2,0))</f>
        <v>-1.99</v>
      </c>
      <c r="I71">
        <f>INDEX(Overview_Format!$A$2:$BQ$355,MATCH($B71,Overview_Format!$A$2:$A$355,0),MATCH(I$2,Overview_Format!$A$2:$BQ$2,0))</f>
        <v>15</v>
      </c>
      <c r="J71">
        <f>INDEX(Overview_Format!$A$2:$BQ$355,MATCH($B71,Overview_Format!$A$2:$A$355,0),MATCH(J$2,Overview_Format!$A$2:$BQ$2,0))</f>
        <v>16</v>
      </c>
      <c r="K71">
        <f>INDEX(Overview_Format!$A$2:$BQ$355,MATCH($B71,Overview_Format!$A$2:$A$355,0),MATCH(K$2,Overview_Format!$A$2:$BQ$2,0))</f>
        <v>15</v>
      </c>
      <c r="L71">
        <f>INDEX(Overview_Format!$A$2:$BQ$355,MATCH($B71,Overview_Format!$A$2:$A$355,0),MATCH(L$2,Overview_Format!$A$2:$BQ$2,0))</f>
        <v>16</v>
      </c>
      <c r="M71">
        <f>INDEX(Overview_Format!$A$2:$BQ$355,MATCH($B71,Overview_Format!$A$2:$A$355,0),MATCH(M$2,Overview_Format!$A$2:$BQ$2,0))</f>
        <v>15</v>
      </c>
      <c r="N71">
        <f>INDEX(Overview_Format!$A$2:$BQ$355,MATCH($B71,Overview_Format!$A$2:$A$355,0),MATCH(N$2,Overview_Format!$A$2:$BQ$2,0))</f>
        <v>16</v>
      </c>
      <c r="O71">
        <f>INDEX(Overview_Format!$A$2:$BQ$355,MATCH($B71,Overview_Format!$A$2:$A$355,0),MATCH(O$2,Overview_Format!$A$2:$BQ$2,0))</f>
        <v>2149</v>
      </c>
      <c r="P71">
        <f>INDEX(Overview_Format!$A$2:$BQ$355,MATCH($B71,Overview_Format!$A$2:$A$355,0),MATCH(P$2,Overview_Format!$A$2:$BQ$2,0))</f>
        <v>2211</v>
      </c>
      <c r="Q71">
        <f>INDEX(Overview_Format!$A$2:$BQ$355,MATCH($B71,Overview_Format!$A$2:$A$355,0),MATCH(Q$2,Overview_Format!$A$2:$BQ$2,0))</f>
        <v>69.599999999999994</v>
      </c>
      <c r="R71">
        <f>INDEX(Overview_Format!$A$2:$BQ$355,MATCH($B71,Overview_Format!$A$2:$A$355,0),MATCH(R$2,Overview_Format!$A$2:$BQ$2,0))</f>
        <v>97.9</v>
      </c>
      <c r="S71">
        <f>INDEX(Overview_Format!$A$2:$BQ$355,MATCH($B71,Overview_Format!$A$2:$A$355,0),MATCH(S$2,Overview_Format!$A$2:$BQ$2,0))</f>
        <v>0.32300000000000001</v>
      </c>
      <c r="T71">
        <f>INDEX(Overview_Format!$A$2:$BQ$355,MATCH($B71,Overview_Format!$A$2:$A$355,0),MATCH(T$2,Overview_Format!$A$2:$BQ$2,0))</f>
        <v>0.42899999999999999</v>
      </c>
      <c r="U71">
        <f>INDEX(Overview_Format!$A$2:$BQ$355,MATCH($B71,Overview_Format!$A$2:$A$355,0),MATCH(U$2,Overview_Format!$A$2:$BQ$2,0))</f>
        <v>0.54600000000000004</v>
      </c>
      <c r="V71">
        <f>INDEX(Overview_Format!$A$2:$BQ$355,MATCH($B71,Overview_Format!$A$2:$A$355,0),MATCH(V$2,Overview_Format!$A$2:$BQ$2,0))</f>
        <v>60.1</v>
      </c>
      <c r="W71">
        <f>INDEX(Overview_Format!$A$2:$BQ$355,MATCH($B71,Overview_Format!$A$2:$A$355,0),MATCH(W$2,Overview_Format!$A$2:$BQ$2,0))</f>
        <v>0.51300000000000001</v>
      </c>
      <c r="X71">
        <f>INDEX(Overview_Format!$A$2:$BQ$355,MATCH($B71,Overview_Format!$A$2:$A$355,0),MATCH(X$2,Overview_Format!$A$2:$BQ$2,0))</f>
        <v>18.3</v>
      </c>
      <c r="Y71">
        <f>INDEX(Overview_Format!$A$2:$BQ$355,MATCH($B71,Overview_Format!$A$2:$A$355,0),MATCH(Y$2,Overview_Format!$A$2:$BQ$2,0))</f>
        <v>17.399999999999999</v>
      </c>
      <c r="Z71">
        <f>INDEX(Overview_Format!$A$2:$BQ$355,MATCH($B71,Overview_Format!$A$2:$A$355,0),MATCH(Z$2,Overview_Format!$A$2:$BQ$2,0))</f>
        <v>46.7</v>
      </c>
      <c r="AA71">
        <f>INDEX(Overview_Format!$A$2:$BQ$355,MATCH($B71,Overview_Format!$A$2:$A$355,0),MATCH(AA$2,Overview_Format!$A$2:$BQ$2,0))</f>
        <v>8.1999999999999993</v>
      </c>
      <c r="AB71">
        <f>INDEX(Overview_Format!$A$2:$BQ$355,MATCH($B71,Overview_Format!$A$2:$A$355,0),MATCH(AB$2,Overview_Format!$A$2:$BQ$2,0))</f>
        <v>8.6</v>
      </c>
      <c r="AC71">
        <f t="shared" si="1"/>
        <v>3.4540229885057476</v>
      </c>
      <c r="AD71">
        <f>INDEX(Overview_Format!$A$2:$BQ$355,MATCH($B71,Overview_Format!$A$2:$A$355,0),MATCH(AD$2,Overview_Format!$A$2:$BQ$2,0))</f>
        <v>-2</v>
      </c>
      <c r="AE71">
        <f>INDEX(Overview_Format!$A$2:$CC$355,MATCH($B71,Overview_Format!$A$2:$A$355,0),MATCH(AE$2,Overview_Format!$A$2:$CC$2,0))</f>
        <v>-2.8999999999999915</v>
      </c>
      <c r="AF71">
        <f>INDEX(Overview_Format!$A$2:$CC$355,MATCH($B71,Overview_Format!$A$2:$A$355,0),MATCH(AF$2,Overview_Format!$A$2:$CC$2,0))</f>
        <v>5.6999999999999995E-2</v>
      </c>
      <c r="AG71">
        <f>INDEX(Overview_Format!$A$2:$CC$355,MATCH($B71,Overview_Format!$A$2:$A$355,0),MATCH(AG$2,Overview_Format!$A$2:$CC$2,0))</f>
        <v>8.9999999999999969E-2</v>
      </c>
      <c r="AH71">
        <f>INDEX(Overview_Format!$A$2:$CC$355,MATCH($B71,Overview_Format!$A$2:$A$355,0),MATCH(AH$2,Overview_Format!$A$2:$CC$2,0))</f>
        <v>2.4000000000000021E-2</v>
      </c>
      <c r="AI71">
        <f>INDEX(Overview_Format!$A$2:$CC$355,MATCH($B71,Overview_Format!$A$2:$A$355,0),MATCH(AI$2,Overview_Format!$A$2:$CC$2,0))</f>
        <v>1.9000000000000017E-2</v>
      </c>
      <c r="AJ71">
        <f>INDEX(Overview_Format!$A$2:$CC$355,MATCH($B71,Overview_Format!$A$2:$A$355,0),MATCH(AJ$2,Overview_Format!$A$2:$CC$2,0))</f>
        <v>-6.5999999999999943</v>
      </c>
      <c r="AK71">
        <f>INDEX(Overview_Format!$A$2:$CC$355,MATCH($B71,Overview_Format!$A$2:$A$355,0),MATCH(AK$2,Overview_Format!$A$2:$CC$2,0))</f>
        <v>1.8999999999999986</v>
      </c>
      <c r="AL71">
        <f>INDEX(Overview_Format!$A$2:$CC$355,MATCH($B71,Overview_Format!$A$2:$A$355,0),MATCH(AL$2,Overview_Format!$A$2:$CC$2,0))</f>
        <v>16.800000000000004</v>
      </c>
      <c r="AM71">
        <f>INDEX(Overview_Format!$A$2:$CC$355,MATCH($B71,Overview_Format!$A$2:$A$355,0),MATCH(AM$2,Overview_Format!$A$2:$CC$2,0))</f>
        <v>-0.60000000000000142</v>
      </c>
      <c r="AN71">
        <f>INDEX(Overview_Format!$A$2:$CC$355,MATCH($B71,Overview_Format!$A$2:$A$355,0),MATCH(AN$2,Overview_Format!$A$2:$CC$2,0))</f>
        <v>-2.8000000000000007</v>
      </c>
      <c r="AO71">
        <f>INDEX(Overview_Format!$A$2:$CC$355,MATCH($B71,Overview_Format!$A$2:$A$355,0),MATCH(AO$2,Overview_Format!$A$2:$CC$2,0))</f>
        <v>-9</v>
      </c>
      <c r="AP71">
        <f>INDEX(Overview_Format!$A$2:$CC$355,MATCH($B71,Overview_Format!$A$2:$A$355,0),MATCH(AP$2,Overview_Format!$A$2:$CC$2,0))</f>
        <v>4.6000000000000013E-2</v>
      </c>
    </row>
    <row r="72" spans="2:42" x14ac:dyDescent="0.25">
      <c r="B72" t="s">
        <v>201</v>
      </c>
      <c r="C72">
        <f>INDEX(Overview_Format!$A$2:$BQ$355,MATCH($B72,Overview_Format!$A$2:$A$355,0),MATCH(C$2,Overview_Format!$A$2:$BQ$2,0))</f>
        <v>35</v>
      </c>
      <c r="D72">
        <f>INDEX(Overview_Format!$A$2:$BQ$355,MATCH($B72,Overview_Format!$A$2:$A$355,0),MATCH(D$2,Overview_Format!$A$2:$BQ$2,0))</f>
        <v>20</v>
      </c>
      <c r="E72">
        <f>INDEX(Overview_Format!$A$2:$BQ$355,MATCH($B72,Overview_Format!$A$2:$A$355,0),MATCH(E$2,Overview_Format!$A$2:$BQ$2,0))</f>
        <v>15</v>
      </c>
      <c r="F72">
        <f>INDEX(Overview_Format!$A$2:$BQ$355,MATCH($B72,Overview_Format!$A$2:$A$355,0),MATCH(F$2,Overview_Format!$A$2:$BQ$2,0))</f>
        <v>0.57099999999999995</v>
      </c>
      <c r="G72">
        <f>INDEX(Overview_Format!$A$2:$BQ$355,MATCH($B72,Overview_Format!$A$2:$A$355,0),MATCH(G$2,Overview_Format!$A$2:$BQ$2,0))</f>
        <v>12.09</v>
      </c>
      <c r="H72">
        <f>INDEX(Overview_Format!$A$2:$BQ$355,MATCH($B72,Overview_Format!$A$2:$A$355,0),MATCH(H$2,Overview_Format!$A$2:$BQ$2,0))</f>
        <v>8.68</v>
      </c>
      <c r="I72">
        <f>INDEX(Overview_Format!$A$2:$BQ$355,MATCH($B72,Overview_Format!$A$2:$A$355,0),MATCH(I$2,Overview_Format!$A$2:$BQ$2,0))</f>
        <v>20</v>
      </c>
      <c r="J72">
        <f>INDEX(Overview_Format!$A$2:$BQ$355,MATCH($B72,Overview_Format!$A$2:$A$355,0),MATCH(J$2,Overview_Format!$A$2:$BQ$2,0))</f>
        <v>15</v>
      </c>
      <c r="K72">
        <f>INDEX(Overview_Format!$A$2:$BQ$355,MATCH($B72,Overview_Format!$A$2:$A$355,0),MATCH(K$2,Overview_Format!$A$2:$BQ$2,0))</f>
        <v>20</v>
      </c>
      <c r="L72">
        <f>INDEX(Overview_Format!$A$2:$BQ$355,MATCH($B72,Overview_Format!$A$2:$A$355,0),MATCH(L$2,Overview_Format!$A$2:$BQ$2,0))</f>
        <v>15</v>
      </c>
      <c r="M72">
        <f>INDEX(Overview_Format!$A$2:$BQ$355,MATCH($B72,Overview_Format!$A$2:$A$355,0),MATCH(M$2,Overview_Format!$A$2:$BQ$2,0))</f>
        <v>20</v>
      </c>
      <c r="N72">
        <f>INDEX(Overview_Format!$A$2:$BQ$355,MATCH($B72,Overview_Format!$A$2:$A$355,0),MATCH(N$2,Overview_Format!$A$2:$BQ$2,0))</f>
        <v>15</v>
      </c>
      <c r="O72">
        <f>INDEX(Overview_Format!$A$2:$BQ$355,MATCH($B72,Overview_Format!$A$2:$A$355,0),MATCH(O$2,Overview_Format!$A$2:$BQ$2,0))</f>
        <v>2727</v>
      </c>
      <c r="P72">
        <f>INDEX(Overview_Format!$A$2:$BQ$355,MATCH($B72,Overview_Format!$A$2:$A$355,0),MATCH(P$2,Overview_Format!$A$2:$BQ$2,0))</f>
        <v>2561</v>
      </c>
      <c r="Q72">
        <f>INDEX(Overview_Format!$A$2:$BQ$355,MATCH($B72,Overview_Format!$A$2:$A$355,0),MATCH(Q$2,Overview_Format!$A$2:$BQ$2,0))</f>
        <v>70.2</v>
      </c>
      <c r="R72">
        <f>INDEX(Overview_Format!$A$2:$BQ$355,MATCH($B72,Overview_Format!$A$2:$A$355,0),MATCH(R$2,Overview_Format!$A$2:$BQ$2,0))</f>
        <v>109.4</v>
      </c>
      <c r="S72">
        <f>INDEX(Overview_Format!$A$2:$BQ$355,MATCH($B72,Overview_Format!$A$2:$A$355,0),MATCH(S$2,Overview_Format!$A$2:$BQ$2,0))</f>
        <v>0.28499999999999998</v>
      </c>
      <c r="T72">
        <f>INDEX(Overview_Format!$A$2:$BQ$355,MATCH($B72,Overview_Format!$A$2:$A$355,0),MATCH(T$2,Overview_Format!$A$2:$BQ$2,0))</f>
        <v>0.47099999999999997</v>
      </c>
      <c r="U72">
        <f>INDEX(Overview_Format!$A$2:$BQ$355,MATCH($B72,Overview_Format!$A$2:$A$355,0),MATCH(U$2,Overview_Format!$A$2:$BQ$2,0))</f>
        <v>0.58799999999999997</v>
      </c>
      <c r="V72">
        <f>INDEX(Overview_Format!$A$2:$BQ$355,MATCH($B72,Overview_Format!$A$2:$A$355,0),MATCH(V$2,Overview_Format!$A$2:$BQ$2,0))</f>
        <v>57</v>
      </c>
      <c r="W72">
        <f>INDEX(Overview_Format!$A$2:$BQ$355,MATCH($B72,Overview_Format!$A$2:$A$355,0),MATCH(W$2,Overview_Format!$A$2:$BQ$2,0))</f>
        <v>0.56999999999999995</v>
      </c>
      <c r="X72">
        <f>INDEX(Overview_Format!$A$2:$BQ$355,MATCH($B72,Overview_Format!$A$2:$A$355,0),MATCH(X$2,Overview_Format!$A$2:$BQ$2,0))</f>
        <v>24.9</v>
      </c>
      <c r="Y72">
        <f>INDEX(Overview_Format!$A$2:$BQ$355,MATCH($B72,Overview_Format!$A$2:$A$355,0),MATCH(Y$2,Overview_Format!$A$2:$BQ$2,0))</f>
        <v>16.7</v>
      </c>
      <c r="Z72">
        <f>INDEX(Overview_Format!$A$2:$BQ$355,MATCH($B72,Overview_Format!$A$2:$A$355,0),MATCH(Z$2,Overview_Format!$A$2:$BQ$2,0))</f>
        <v>50.1</v>
      </c>
      <c r="AA72">
        <f>INDEX(Overview_Format!$A$2:$BQ$355,MATCH($B72,Overview_Format!$A$2:$A$355,0),MATCH(AA$2,Overview_Format!$A$2:$BQ$2,0))</f>
        <v>9.5</v>
      </c>
      <c r="AB72">
        <f>INDEX(Overview_Format!$A$2:$BQ$355,MATCH($B72,Overview_Format!$A$2:$A$355,0),MATCH(AB$2,Overview_Format!$A$2:$BQ$2,0))</f>
        <v>7.3</v>
      </c>
      <c r="AC72">
        <f t="shared" si="1"/>
        <v>3.4131736526946108</v>
      </c>
      <c r="AD72">
        <f>INDEX(Overview_Format!$A$2:$BQ$355,MATCH($B72,Overview_Format!$A$2:$A$355,0),MATCH(AD$2,Overview_Format!$A$2:$BQ$2,0))</f>
        <v>4.74</v>
      </c>
      <c r="AE72">
        <f>INDEX(Overview_Format!$A$2:$CC$355,MATCH($B72,Overview_Format!$A$2:$A$355,0),MATCH(AE$2,Overview_Format!$A$2:$CC$2,0))</f>
        <v>6.7000000000000028</v>
      </c>
      <c r="AF72">
        <f>INDEX(Overview_Format!$A$2:$CC$355,MATCH($B72,Overview_Format!$A$2:$A$355,0),MATCH(AF$2,Overview_Format!$A$2:$CC$2,0))</f>
        <v>1.1999999999999955E-2</v>
      </c>
      <c r="AG72">
        <f>INDEX(Overview_Format!$A$2:$CC$355,MATCH($B72,Overview_Format!$A$2:$A$355,0),MATCH(AG$2,Overview_Format!$A$2:$CC$2,0))</f>
        <v>7.2999999999999954E-2</v>
      </c>
      <c r="AH72">
        <f>INDEX(Overview_Format!$A$2:$CC$355,MATCH($B72,Overview_Format!$A$2:$A$355,0),MATCH(AH$2,Overview_Format!$A$2:$CC$2,0))</f>
        <v>3.8999999999999924E-2</v>
      </c>
      <c r="AI72">
        <f>INDEX(Overview_Format!$A$2:$CC$355,MATCH($B72,Overview_Format!$A$2:$A$355,0),MATCH(AI$2,Overview_Format!$A$2:$CC$2,0))</f>
        <v>4.1999999999999926E-2</v>
      </c>
      <c r="AJ72">
        <f>INDEX(Overview_Format!$A$2:$CC$355,MATCH($B72,Overview_Format!$A$2:$A$355,0),MATCH(AJ$2,Overview_Format!$A$2:$CC$2,0))</f>
        <v>0.20000000000000284</v>
      </c>
      <c r="AK72">
        <f>INDEX(Overview_Format!$A$2:$CC$355,MATCH($B72,Overview_Format!$A$2:$A$355,0),MATCH(AK$2,Overview_Format!$A$2:$CC$2,0))</f>
        <v>-0.30000000000000071</v>
      </c>
      <c r="AL72">
        <f>INDEX(Overview_Format!$A$2:$CC$355,MATCH($B72,Overview_Format!$A$2:$A$355,0),MATCH(AL$2,Overview_Format!$A$2:$CC$2,0))</f>
        <v>5.1000000000000014</v>
      </c>
      <c r="AM72">
        <f>INDEX(Overview_Format!$A$2:$CC$355,MATCH($B72,Overview_Format!$A$2:$A$355,0),MATCH(AM$2,Overview_Format!$A$2:$CC$2,0))</f>
        <v>0.59999999999999964</v>
      </c>
      <c r="AN72">
        <f>INDEX(Overview_Format!$A$2:$CC$355,MATCH($B72,Overview_Format!$A$2:$A$355,0),MATCH(AN$2,Overview_Format!$A$2:$CC$2,0))</f>
        <v>-3.5000000000000009</v>
      </c>
      <c r="AO72">
        <f>INDEX(Overview_Format!$A$2:$CC$355,MATCH($B72,Overview_Format!$A$2:$A$355,0),MATCH(AO$2,Overview_Format!$A$2:$CC$2,0))</f>
        <v>-1.1000000000000014</v>
      </c>
      <c r="AP72">
        <f>INDEX(Overview_Format!$A$2:$CC$355,MATCH($B72,Overview_Format!$A$2:$A$355,0),MATCH(AP$2,Overview_Format!$A$2:$CC$2,0))</f>
        <v>7.0000000000000062E-3</v>
      </c>
    </row>
    <row r="73" spans="2:42" x14ac:dyDescent="0.25">
      <c r="B73" t="s">
        <v>202</v>
      </c>
      <c r="C73">
        <f>INDEX(Overview_Format!$A$2:$BQ$355,MATCH($B73,Overview_Format!$A$2:$A$355,0),MATCH(C$2,Overview_Format!$A$2:$BQ$2,0))</f>
        <v>30</v>
      </c>
      <c r="D73">
        <f>INDEX(Overview_Format!$A$2:$BQ$355,MATCH($B73,Overview_Format!$A$2:$A$355,0),MATCH(D$2,Overview_Format!$A$2:$BQ$2,0))</f>
        <v>11</v>
      </c>
      <c r="E73">
        <f>INDEX(Overview_Format!$A$2:$BQ$355,MATCH($B73,Overview_Format!$A$2:$A$355,0),MATCH(E$2,Overview_Format!$A$2:$BQ$2,0))</f>
        <v>19</v>
      </c>
      <c r="F73">
        <f>INDEX(Overview_Format!$A$2:$BQ$355,MATCH($B73,Overview_Format!$A$2:$A$355,0),MATCH(F$2,Overview_Format!$A$2:$BQ$2,0))</f>
        <v>0.36699999999999999</v>
      </c>
      <c r="G73">
        <f>INDEX(Overview_Format!$A$2:$BQ$355,MATCH($B73,Overview_Format!$A$2:$A$355,0),MATCH(G$2,Overview_Format!$A$2:$BQ$2,0))</f>
        <v>-5.73</v>
      </c>
      <c r="H73">
        <f>INDEX(Overview_Format!$A$2:$BQ$355,MATCH($B73,Overview_Format!$A$2:$A$355,0),MATCH(H$2,Overview_Format!$A$2:$BQ$2,0))</f>
        <v>-2.98</v>
      </c>
      <c r="I73">
        <f>INDEX(Overview_Format!$A$2:$BQ$355,MATCH($B73,Overview_Format!$A$2:$A$355,0),MATCH(I$2,Overview_Format!$A$2:$BQ$2,0))</f>
        <v>11</v>
      </c>
      <c r="J73">
        <f>INDEX(Overview_Format!$A$2:$BQ$355,MATCH($B73,Overview_Format!$A$2:$A$355,0),MATCH(J$2,Overview_Format!$A$2:$BQ$2,0))</f>
        <v>19</v>
      </c>
      <c r="K73">
        <f>INDEX(Overview_Format!$A$2:$BQ$355,MATCH($B73,Overview_Format!$A$2:$A$355,0),MATCH(K$2,Overview_Format!$A$2:$BQ$2,0))</f>
        <v>11</v>
      </c>
      <c r="L73">
        <f>INDEX(Overview_Format!$A$2:$BQ$355,MATCH($B73,Overview_Format!$A$2:$A$355,0),MATCH(L$2,Overview_Format!$A$2:$BQ$2,0))</f>
        <v>19</v>
      </c>
      <c r="M73">
        <f>INDEX(Overview_Format!$A$2:$BQ$355,MATCH($B73,Overview_Format!$A$2:$A$355,0),MATCH(M$2,Overview_Format!$A$2:$BQ$2,0))</f>
        <v>11</v>
      </c>
      <c r="N73">
        <f>INDEX(Overview_Format!$A$2:$BQ$355,MATCH($B73,Overview_Format!$A$2:$A$355,0),MATCH(N$2,Overview_Format!$A$2:$BQ$2,0))</f>
        <v>19</v>
      </c>
      <c r="O73">
        <f>INDEX(Overview_Format!$A$2:$BQ$355,MATCH($B73,Overview_Format!$A$2:$A$355,0),MATCH(O$2,Overview_Format!$A$2:$BQ$2,0))</f>
        <v>2160</v>
      </c>
      <c r="P73">
        <f>INDEX(Overview_Format!$A$2:$BQ$355,MATCH($B73,Overview_Format!$A$2:$A$355,0),MATCH(P$2,Overview_Format!$A$2:$BQ$2,0))</f>
        <v>2116</v>
      </c>
      <c r="Q73">
        <f>INDEX(Overview_Format!$A$2:$BQ$355,MATCH($B73,Overview_Format!$A$2:$A$355,0),MATCH(Q$2,Overview_Format!$A$2:$BQ$2,0))</f>
        <v>68.3</v>
      </c>
      <c r="R73">
        <f>INDEX(Overview_Format!$A$2:$BQ$355,MATCH($B73,Overview_Format!$A$2:$A$355,0),MATCH(R$2,Overview_Format!$A$2:$BQ$2,0))</f>
        <v>104.6</v>
      </c>
      <c r="S73">
        <f>INDEX(Overview_Format!$A$2:$BQ$355,MATCH($B73,Overview_Format!$A$2:$A$355,0),MATCH(S$2,Overview_Format!$A$2:$BQ$2,0))</f>
        <v>0.249</v>
      </c>
      <c r="T73">
        <f>INDEX(Overview_Format!$A$2:$BQ$355,MATCH($B73,Overview_Format!$A$2:$A$355,0),MATCH(T$2,Overview_Format!$A$2:$BQ$2,0))</f>
        <v>0.41099999999999998</v>
      </c>
      <c r="U73">
        <f>INDEX(Overview_Format!$A$2:$BQ$355,MATCH($B73,Overview_Format!$A$2:$A$355,0),MATCH(U$2,Overview_Format!$A$2:$BQ$2,0))</f>
        <v>0.55300000000000005</v>
      </c>
      <c r="V73">
        <f>INDEX(Overview_Format!$A$2:$BQ$355,MATCH($B73,Overview_Format!$A$2:$A$355,0),MATCH(V$2,Overview_Format!$A$2:$BQ$2,0))</f>
        <v>52.5</v>
      </c>
      <c r="W73">
        <f>INDEX(Overview_Format!$A$2:$BQ$355,MATCH($B73,Overview_Format!$A$2:$A$355,0),MATCH(W$2,Overview_Format!$A$2:$BQ$2,0))</f>
        <v>0.52800000000000002</v>
      </c>
      <c r="X73">
        <f>INDEX(Overview_Format!$A$2:$BQ$355,MATCH($B73,Overview_Format!$A$2:$A$355,0),MATCH(X$2,Overview_Format!$A$2:$BQ$2,0))</f>
        <v>24.3</v>
      </c>
      <c r="Y73">
        <f>INDEX(Overview_Format!$A$2:$BQ$355,MATCH($B73,Overview_Format!$A$2:$A$355,0),MATCH(Y$2,Overview_Format!$A$2:$BQ$2,0))</f>
        <v>15.6</v>
      </c>
      <c r="Z73">
        <f>INDEX(Overview_Format!$A$2:$BQ$355,MATCH($B73,Overview_Format!$A$2:$A$355,0),MATCH(Z$2,Overview_Format!$A$2:$BQ$2,0))</f>
        <v>50.3</v>
      </c>
      <c r="AA73">
        <f>INDEX(Overview_Format!$A$2:$BQ$355,MATCH($B73,Overview_Format!$A$2:$A$355,0),MATCH(AA$2,Overview_Format!$A$2:$BQ$2,0))</f>
        <v>7.7</v>
      </c>
      <c r="AB73">
        <f>INDEX(Overview_Format!$A$2:$BQ$355,MATCH($B73,Overview_Format!$A$2:$A$355,0),MATCH(AB$2,Overview_Format!$A$2:$BQ$2,0))</f>
        <v>8.5</v>
      </c>
      <c r="AC73">
        <f t="shared" si="1"/>
        <v>3.3653846153846154</v>
      </c>
      <c r="AD73">
        <f>INDEX(Overview_Format!$A$2:$BQ$355,MATCH($B73,Overview_Format!$A$2:$A$355,0),MATCH(AD$2,Overview_Format!$A$2:$BQ$2,0))</f>
        <v>1.47</v>
      </c>
      <c r="AE73">
        <f>INDEX(Overview_Format!$A$2:$CC$355,MATCH($B73,Overview_Format!$A$2:$A$355,0),MATCH(AE$2,Overview_Format!$A$2:$CC$2,0))</f>
        <v>2.0999999999999943</v>
      </c>
      <c r="AF73">
        <f>INDEX(Overview_Format!$A$2:$CC$355,MATCH($B73,Overview_Format!$A$2:$A$355,0),MATCH(AF$2,Overview_Format!$A$2:$CC$2,0))</f>
        <v>-1.3000000000000012E-2</v>
      </c>
      <c r="AG73">
        <f>INDEX(Overview_Format!$A$2:$CC$355,MATCH($B73,Overview_Format!$A$2:$A$355,0),MATCH(AG$2,Overview_Format!$A$2:$CC$2,0))</f>
        <v>7.1999999999999953E-2</v>
      </c>
      <c r="AH73">
        <f>INDEX(Overview_Format!$A$2:$CC$355,MATCH($B73,Overview_Format!$A$2:$A$355,0),MATCH(AH$2,Overview_Format!$A$2:$CC$2,0))</f>
        <v>1.2000000000000011E-2</v>
      </c>
      <c r="AI73">
        <f>INDEX(Overview_Format!$A$2:$CC$355,MATCH($B73,Overview_Format!$A$2:$A$355,0),MATCH(AI$2,Overview_Format!$A$2:$CC$2,0))</f>
        <v>1.2000000000000011E-2</v>
      </c>
      <c r="AJ73">
        <f>INDEX(Overview_Format!$A$2:$CC$355,MATCH($B73,Overview_Format!$A$2:$A$355,0),MATCH(AJ$2,Overview_Format!$A$2:$CC$2,0))</f>
        <v>0.59999999999999432</v>
      </c>
      <c r="AK73">
        <f>INDEX(Overview_Format!$A$2:$CC$355,MATCH($B73,Overview_Format!$A$2:$A$355,0),MATCH(AK$2,Overview_Format!$A$2:$CC$2,0))</f>
        <v>0.69999999999999929</v>
      </c>
      <c r="AL73">
        <f>INDEX(Overview_Format!$A$2:$CC$355,MATCH($B73,Overview_Format!$A$2:$A$355,0),MATCH(AL$2,Overview_Format!$A$2:$CC$2,0))</f>
        <v>7.1000000000000014</v>
      </c>
      <c r="AM73">
        <f>INDEX(Overview_Format!$A$2:$CC$355,MATCH($B73,Overview_Format!$A$2:$A$355,0),MATCH(AM$2,Overview_Format!$A$2:$CC$2,0))</f>
        <v>-1.3999999999999995</v>
      </c>
      <c r="AN73">
        <f>INDEX(Overview_Format!$A$2:$CC$355,MATCH($B73,Overview_Format!$A$2:$A$355,0),MATCH(AN$2,Overview_Format!$A$2:$CC$2,0))</f>
        <v>-0.40000000000000036</v>
      </c>
      <c r="AO73">
        <f>INDEX(Overview_Format!$A$2:$CC$355,MATCH($B73,Overview_Format!$A$2:$A$355,0),MATCH(AO$2,Overview_Format!$A$2:$CC$2,0))</f>
        <v>0.80000000000000071</v>
      </c>
      <c r="AP73">
        <f>INDEX(Overview_Format!$A$2:$CC$355,MATCH($B73,Overview_Format!$A$2:$A$355,0),MATCH(AP$2,Overview_Format!$A$2:$CC$2,0))</f>
        <v>-5.0000000000000044E-3</v>
      </c>
    </row>
    <row r="74" spans="2:42" x14ac:dyDescent="0.25">
      <c r="B74" t="s">
        <v>203</v>
      </c>
      <c r="C74">
        <f>INDEX(Overview_Format!$A$2:$BQ$355,MATCH($B74,Overview_Format!$A$2:$A$355,0),MATCH(C$2,Overview_Format!$A$2:$BQ$2,0))</f>
        <v>34</v>
      </c>
      <c r="D74">
        <f>INDEX(Overview_Format!$A$2:$BQ$355,MATCH($B74,Overview_Format!$A$2:$A$355,0),MATCH(D$2,Overview_Format!$A$2:$BQ$2,0))</f>
        <v>24</v>
      </c>
      <c r="E74">
        <f>INDEX(Overview_Format!$A$2:$BQ$355,MATCH($B74,Overview_Format!$A$2:$A$355,0),MATCH(E$2,Overview_Format!$A$2:$BQ$2,0))</f>
        <v>10</v>
      </c>
      <c r="F74">
        <f>INDEX(Overview_Format!$A$2:$BQ$355,MATCH($B74,Overview_Format!$A$2:$A$355,0),MATCH(F$2,Overview_Format!$A$2:$BQ$2,0))</f>
        <v>0.70599999999999996</v>
      </c>
      <c r="G74">
        <f>INDEX(Overview_Format!$A$2:$BQ$355,MATCH($B74,Overview_Format!$A$2:$A$355,0),MATCH(G$2,Overview_Format!$A$2:$BQ$2,0))</f>
        <v>6.41</v>
      </c>
      <c r="H74">
        <f>INDEX(Overview_Format!$A$2:$BQ$355,MATCH($B74,Overview_Format!$A$2:$A$355,0),MATCH(H$2,Overview_Format!$A$2:$BQ$2,0))</f>
        <v>1.98</v>
      </c>
      <c r="I74">
        <f>INDEX(Overview_Format!$A$2:$BQ$355,MATCH($B74,Overview_Format!$A$2:$A$355,0),MATCH(I$2,Overview_Format!$A$2:$BQ$2,0))</f>
        <v>24</v>
      </c>
      <c r="J74">
        <f>INDEX(Overview_Format!$A$2:$BQ$355,MATCH($B74,Overview_Format!$A$2:$A$355,0),MATCH(J$2,Overview_Format!$A$2:$BQ$2,0))</f>
        <v>10</v>
      </c>
      <c r="K74">
        <f>INDEX(Overview_Format!$A$2:$BQ$355,MATCH($B74,Overview_Format!$A$2:$A$355,0),MATCH(K$2,Overview_Format!$A$2:$BQ$2,0))</f>
        <v>24</v>
      </c>
      <c r="L74">
        <f>INDEX(Overview_Format!$A$2:$BQ$355,MATCH($B74,Overview_Format!$A$2:$A$355,0),MATCH(L$2,Overview_Format!$A$2:$BQ$2,0))</f>
        <v>10</v>
      </c>
      <c r="M74">
        <f>INDEX(Overview_Format!$A$2:$BQ$355,MATCH($B74,Overview_Format!$A$2:$A$355,0),MATCH(M$2,Overview_Format!$A$2:$BQ$2,0))</f>
        <v>24</v>
      </c>
      <c r="N74">
        <f>INDEX(Overview_Format!$A$2:$BQ$355,MATCH($B74,Overview_Format!$A$2:$A$355,0),MATCH(N$2,Overview_Format!$A$2:$BQ$2,0))</f>
        <v>10</v>
      </c>
      <c r="O74">
        <f>INDEX(Overview_Format!$A$2:$BQ$355,MATCH($B74,Overview_Format!$A$2:$A$355,0),MATCH(O$2,Overview_Format!$A$2:$BQ$2,0))</f>
        <v>2409</v>
      </c>
      <c r="P74">
        <f>INDEX(Overview_Format!$A$2:$BQ$355,MATCH($B74,Overview_Format!$A$2:$A$355,0),MATCH(P$2,Overview_Format!$A$2:$BQ$2,0))</f>
        <v>2229</v>
      </c>
      <c r="Q74">
        <f>INDEX(Overview_Format!$A$2:$BQ$355,MATCH($B74,Overview_Format!$A$2:$A$355,0),MATCH(Q$2,Overview_Format!$A$2:$BQ$2,0))</f>
        <v>66.099999999999994</v>
      </c>
      <c r="R74">
        <f>INDEX(Overview_Format!$A$2:$BQ$355,MATCH($B74,Overview_Format!$A$2:$A$355,0),MATCH(R$2,Overview_Format!$A$2:$BQ$2,0))</f>
        <v>106.8</v>
      </c>
      <c r="S74">
        <f>INDEX(Overview_Format!$A$2:$BQ$355,MATCH($B74,Overview_Format!$A$2:$A$355,0),MATCH(S$2,Overview_Format!$A$2:$BQ$2,0))</f>
        <v>0.27700000000000002</v>
      </c>
      <c r="T74">
        <f>INDEX(Overview_Format!$A$2:$BQ$355,MATCH($B74,Overview_Format!$A$2:$A$355,0),MATCH(T$2,Overview_Format!$A$2:$BQ$2,0))</f>
        <v>0.46600000000000003</v>
      </c>
      <c r="U74">
        <f>INDEX(Overview_Format!$A$2:$BQ$355,MATCH($B74,Overview_Format!$A$2:$A$355,0),MATCH(U$2,Overview_Format!$A$2:$BQ$2,0))</f>
        <v>0.56200000000000006</v>
      </c>
      <c r="V74">
        <f>INDEX(Overview_Format!$A$2:$BQ$355,MATCH($B74,Overview_Format!$A$2:$A$355,0),MATCH(V$2,Overview_Format!$A$2:$BQ$2,0))</f>
        <v>58.6</v>
      </c>
      <c r="W74">
        <f>INDEX(Overview_Format!$A$2:$BQ$355,MATCH($B74,Overview_Format!$A$2:$A$355,0),MATCH(W$2,Overview_Format!$A$2:$BQ$2,0))</f>
        <v>0.53200000000000003</v>
      </c>
      <c r="X74">
        <f>INDEX(Overview_Format!$A$2:$BQ$355,MATCH($B74,Overview_Format!$A$2:$A$355,0),MATCH(X$2,Overview_Format!$A$2:$BQ$2,0))</f>
        <v>23.8</v>
      </c>
      <c r="Y74">
        <f>INDEX(Overview_Format!$A$2:$BQ$355,MATCH($B74,Overview_Format!$A$2:$A$355,0),MATCH(Y$2,Overview_Format!$A$2:$BQ$2,0))</f>
        <v>15</v>
      </c>
      <c r="Z74">
        <f>INDEX(Overview_Format!$A$2:$BQ$355,MATCH($B74,Overview_Format!$A$2:$A$355,0),MATCH(Z$2,Overview_Format!$A$2:$BQ$2,0))</f>
        <v>50.9</v>
      </c>
      <c r="AA74">
        <f>INDEX(Overview_Format!$A$2:$BQ$355,MATCH($B74,Overview_Format!$A$2:$A$355,0),MATCH(AA$2,Overview_Format!$A$2:$BQ$2,0))</f>
        <v>7.8</v>
      </c>
      <c r="AB74">
        <f>INDEX(Overview_Format!$A$2:$BQ$355,MATCH($B74,Overview_Format!$A$2:$A$355,0),MATCH(AB$2,Overview_Format!$A$2:$BQ$2,0))</f>
        <v>7.7</v>
      </c>
      <c r="AC74">
        <f t="shared" si="1"/>
        <v>3.9066666666666667</v>
      </c>
      <c r="AD74">
        <f>INDEX(Overview_Format!$A$2:$BQ$355,MATCH($B74,Overview_Format!$A$2:$A$355,0),MATCH(AD$2,Overview_Format!$A$2:$BQ$2,0))</f>
        <v>5.29</v>
      </c>
      <c r="AE74">
        <f>INDEX(Overview_Format!$A$2:$CC$355,MATCH($B74,Overview_Format!$A$2:$A$355,0),MATCH(AE$2,Overview_Format!$A$2:$CC$2,0))</f>
        <v>8</v>
      </c>
      <c r="AF74">
        <f>INDEX(Overview_Format!$A$2:$CC$355,MATCH($B74,Overview_Format!$A$2:$A$355,0),MATCH(AF$2,Overview_Format!$A$2:$CC$2,0))</f>
        <v>-1.699999999999996E-2</v>
      </c>
      <c r="AG74">
        <f>INDEX(Overview_Format!$A$2:$CC$355,MATCH($B74,Overview_Format!$A$2:$A$355,0),MATCH(AG$2,Overview_Format!$A$2:$CC$2,0))</f>
        <v>2.8000000000000025E-2</v>
      </c>
      <c r="AH74">
        <f>INDEX(Overview_Format!$A$2:$CC$355,MATCH($B74,Overview_Format!$A$2:$A$355,0),MATCH(AH$2,Overview_Format!$A$2:$CC$2,0))</f>
        <v>4.9000000000000044E-2</v>
      </c>
      <c r="AI74">
        <f>INDEX(Overview_Format!$A$2:$CC$355,MATCH($B74,Overview_Format!$A$2:$A$355,0),MATCH(AI$2,Overview_Format!$A$2:$CC$2,0))</f>
        <v>5.1000000000000045E-2</v>
      </c>
      <c r="AJ74">
        <f>INDEX(Overview_Format!$A$2:$CC$355,MATCH($B74,Overview_Format!$A$2:$A$355,0),MATCH(AJ$2,Overview_Format!$A$2:$CC$2,0))</f>
        <v>1.7999999999999972</v>
      </c>
      <c r="AK74">
        <f>INDEX(Overview_Format!$A$2:$CC$355,MATCH($B74,Overview_Format!$A$2:$A$355,0),MATCH(AK$2,Overview_Format!$A$2:$CC$2,0))</f>
        <v>9.9999999999999645E-2</v>
      </c>
      <c r="AL74">
        <f>INDEX(Overview_Format!$A$2:$CC$355,MATCH($B74,Overview_Format!$A$2:$A$355,0),MATCH(AL$2,Overview_Format!$A$2:$CC$2,0))</f>
        <v>3.7000000000000028</v>
      </c>
      <c r="AM74">
        <f>INDEX(Overview_Format!$A$2:$CC$355,MATCH($B74,Overview_Format!$A$2:$A$355,0),MATCH(AM$2,Overview_Format!$A$2:$CC$2,0))</f>
        <v>9.9999999999999645E-2</v>
      </c>
      <c r="AN74">
        <f>INDEX(Overview_Format!$A$2:$CC$355,MATCH($B74,Overview_Format!$A$2:$A$355,0),MATCH(AN$2,Overview_Format!$A$2:$CC$2,0))</f>
        <v>0.29999999999999982</v>
      </c>
      <c r="AO74">
        <f>INDEX(Overview_Format!$A$2:$CC$355,MATCH($B74,Overview_Format!$A$2:$A$355,0),MATCH(AO$2,Overview_Format!$A$2:$CC$2,0))</f>
        <v>-0.59999999999999787</v>
      </c>
      <c r="AP74">
        <f>INDEX(Overview_Format!$A$2:$CC$355,MATCH($B74,Overview_Format!$A$2:$A$355,0),MATCH(AP$2,Overview_Format!$A$2:$CC$2,0))</f>
        <v>-1.0000000000000009E-3</v>
      </c>
    </row>
    <row r="75" spans="2:42" x14ac:dyDescent="0.25">
      <c r="B75" t="s">
        <v>204</v>
      </c>
      <c r="C75">
        <f>INDEX(Overview_Format!$A$2:$BQ$355,MATCH($B75,Overview_Format!$A$2:$A$355,0),MATCH(C$2,Overview_Format!$A$2:$BQ$2,0))</f>
        <v>33</v>
      </c>
      <c r="D75">
        <f>INDEX(Overview_Format!$A$2:$BQ$355,MATCH($B75,Overview_Format!$A$2:$A$355,0),MATCH(D$2,Overview_Format!$A$2:$BQ$2,0))</f>
        <v>21</v>
      </c>
      <c r="E75">
        <f>INDEX(Overview_Format!$A$2:$BQ$355,MATCH($B75,Overview_Format!$A$2:$A$355,0),MATCH(E$2,Overview_Format!$A$2:$BQ$2,0))</f>
        <v>12</v>
      </c>
      <c r="F75">
        <f>INDEX(Overview_Format!$A$2:$BQ$355,MATCH($B75,Overview_Format!$A$2:$A$355,0),MATCH(F$2,Overview_Format!$A$2:$BQ$2,0))</f>
        <v>0.63600000000000001</v>
      </c>
      <c r="G75">
        <f>INDEX(Overview_Format!$A$2:$BQ$355,MATCH($B75,Overview_Format!$A$2:$A$355,0),MATCH(G$2,Overview_Format!$A$2:$BQ$2,0))</f>
        <v>9.68</v>
      </c>
      <c r="H75">
        <f>INDEX(Overview_Format!$A$2:$BQ$355,MATCH($B75,Overview_Format!$A$2:$A$355,0),MATCH(H$2,Overview_Format!$A$2:$BQ$2,0))</f>
        <v>2.93</v>
      </c>
      <c r="I75">
        <f>INDEX(Overview_Format!$A$2:$BQ$355,MATCH($B75,Overview_Format!$A$2:$A$355,0),MATCH(I$2,Overview_Format!$A$2:$BQ$2,0))</f>
        <v>21</v>
      </c>
      <c r="J75">
        <f>INDEX(Overview_Format!$A$2:$BQ$355,MATCH($B75,Overview_Format!$A$2:$A$355,0),MATCH(J$2,Overview_Format!$A$2:$BQ$2,0))</f>
        <v>12</v>
      </c>
      <c r="K75">
        <f>INDEX(Overview_Format!$A$2:$BQ$355,MATCH($B75,Overview_Format!$A$2:$A$355,0),MATCH(K$2,Overview_Format!$A$2:$BQ$2,0))</f>
        <v>21</v>
      </c>
      <c r="L75">
        <f>INDEX(Overview_Format!$A$2:$BQ$355,MATCH($B75,Overview_Format!$A$2:$A$355,0),MATCH(L$2,Overview_Format!$A$2:$BQ$2,0))</f>
        <v>12</v>
      </c>
      <c r="M75">
        <f>INDEX(Overview_Format!$A$2:$BQ$355,MATCH($B75,Overview_Format!$A$2:$A$355,0),MATCH(M$2,Overview_Format!$A$2:$BQ$2,0))</f>
        <v>21</v>
      </c>
      <c r="N75">
        <f>INDEX(Overview_Format!$A$2:$BQ$355,MATCH($B75,Overview_Format!$A$2:$A$355,0),MATCH(N$2,Overview_Format!$A$2:$BQ$2,0))</f>
        <v>12</v>
      </c>
      <c r="O75">
        <f>INDEX(Overview_Format!$A$2:$BQ$355,MATCH($B75,Overview_Format!$A$2:$A$355,0),MATCH(O$2,Overview_Format!$A$2:$BQ$2,0))</f>
        <v>2406</v>
      </c>
      <c r="P75">
        <f>INDEX(Overview_Format!$A$2:$BQ$355,MATCH($B75,Overview_Format!$A$2:$A$355,0),MATCH(P$2,Overview_Format!$A$2:$BQ$2,0))</f>
        <v>2183</v>
      </c>
      <c r="Q75">
        <f>INDEX(Overview_Format!$A$2:$BQ$355,MATCH($B75,Overview_Format!$A$2:$A$355,0),MATCH(Q$2,Overview_Format!$A$2:$BQ$2,0))</f>
        <v>66.2</v>
      </c>
      <c r="R75">
        <f>INDEX(Overview_Format!$A$2:$BQ$355,MATCH($B75,Overview_Format!$A$2:$A$355,0),MATCH(R$2,Overview_Format!$A$2:$BQ$2,0))</f>
        <v>108.9</v>
      </c>
      <c r="S75">
        <f>INDEX(Overview_Format!$A$2:$BQ$355,MATCH($B75,Overview_Format!$A$2:$A$355,0),MATCH(S$2,Overview_Format!$A$2:$BQ$2,0))</f>
        <v>0.32100000000000001</v>
      </c>
      <c r="T75">
        <f>INDEX(Overview_Format!$A$2:$BQ$355,MATCH($B75,Overview_Format!$A$2:$A$355,0),MATCH(T$2,Overview_Format!$A$2:$BQ$2,0))</f>
        <v>0.34499999999999997</v>
      </c>
      <c r="U75">
        <f>INDEX(Overview_Format!$A$2:$BQ$355,MATCH($B75,Overview_Format!$A$2:$A$355,0),MATCH(U$2,Overview_Format!$A$2:$BQ$2,0))</f>
        <v>0.58299999999999996</v>
      </c>
      <c r="V75">
        <f>INDEX(Overview_Format!$A$2:$BQ$355,MATCH($B75,Overview_Format!$A$2:$A$355,0),MATCH(V$2,Overview_Format!$A$2:$BQ$2,0))</f>
        <v>60</v>
      </c>
      <c r="W75">
        <f>INDEX(Overview_Format!$A$2:$BQ$355,MATCH($B75,Overview_Format!$A$2:$A$355,0),MATCH(W$2,Overview_Format!$A$2:$BQ$2,0))</f>
        <v>0.56100000000000005</v>
      </c>
      <c r="X75">
        <f>INDEX(Overview_Format!$A$2:$BQ$355,MATCH($B75,Overview_Format!$A$2:$A$355,0),MATCH(X$2,Overview_Format!$A$2:$BQ$2,0))</f>
        <v>26.4</v>
      </c>
      <c r="Y75">
        <f>INDEX(Overview_Format!$A$2:$BQ$355,MATCH($B75,Overview_Format!$A$2:$A$355,0),MATCH(Y$2,Overview_Format!$A$2:$BQ$2,0))</f>
        <v>16.7</v>
      </c>
      <c r="Z75">
        <f>INDEX(Overview_Format!$A$2:$BQ$355,MATCH($B75,Overview_Format!$A$2:$A$355,0),MATCH(Z$2,Overview_Format!$A$2:$BQ$2,0))</f>
        <v>52</v>
      </c>
      <c r="AA75">
        <f>INDEX(Overview_Format!$A$2:$BQ$355,MATCH($B75,Overview_Format!$A$2:$A$355,0),MATCH(AA$2,Overview_Format!$A$2:$BQ$2,0))</f>
        <v>7.4</v>
      </c>
      <c r="AB75">
        <f>INDEX(Overview_Format!$A$2:$BQ$355,MATCH($B75,Overview_Format!$A$2:$A$355,0),MATCH(AB$2,Overview_Format!$A$2:$BQ$2,0))</f>
        <v>7</v>
      </c>
      <c r="AC75">
        <f t="shared" si="1"/>
        <v>3.5928143712574854</v>
      </c>
      <c r="AD75">
        <f>INDEX(Overview_Format!$A$2:$BQ$355,MATCH($B75,Overview_Format!$A$2:$A$355,0),MATCH(AD$2,Overview_Format!$A$2:$BQ$2,0))</f>
        <v>6.76</v>
      </c>
      <c r="AE75">
        <f>INDEX(Overview_Format!$A$2:$CC$355,MATCH($B75,Overview_Format!$A$2:$A$355,0),MATCH(AE$2,Overview_Format!$A$2:$CC$2,0))</f>
        <v>10.100000000000009</v>
      </c>
      <c r="AF75">
        <f>INDEX(Overview_Format!$A$2:$CC$355,MATCH($B75,Overview_Format!$A$2:$A$355,0),MATCH(AF$2,Overview_Format!$A$2:$CC$2,0))</f>
        <v>8.3000000000000018E-2</v>
      </c>
      <c r="AG75">
        <f>INDEX(Overview_Format!$A$2:$CC$355,MATCH($B75,Overview_Format!$A$2:$A$355,0),MATCH(AG$2,Overview_Format!$A$2:$CC$2,0))</f>
        <v>-6.0000000000000053E-2</v>
      </c>
      <c r="AH75">
        <f>INDEX(Overview_Format!$A$2:$CC$355,MATCH($B75,Overview_Format!$A$2:$A$355,0),MATCH(AH$2,Overview_Format!$A$2:$CC$2,0))</f>
        <v>7.7999999999999958E-2</v>
      </c>
      <c r="AI75">
        <f>INDEX(Overview_Format!$A$2:$CC$355,MATCH($B75,Overview_Format!$A$2:$A$355,0),MATCH(AI$2,Overview_Format!$A$2:$CC$2,0))</f>
        <v>8.2000000000000073E-2</v>
      </c>
      <c r="AJ75">
        <f>INDEX(Overview_Format!$A$2:$CC$355,MATCH($B75,Overview_Format!$A$2:$A$355,0),MATCH(AJ$2,Overview_Format!$A$2:$CC$2,0))</f>
        <v>4</v>
      </c>
      <c r="AK75">
        <f>INDEX(Overview_Format!$A$2:$CC$355,MATCH($B75,Overview_Format!$A$2:$A$355,0),MATCH(AK$2,Overview_Format!$A$2:$CC$2,0))</f>
        <v>2.0999999999999996</v>
      </c>
      <c r="AL75">
        <f>INDEX(Overview_Format!$A$2:$CC$355,MATCH($B75,Overview_Format!$A$2:$A$355,0),MATCH(AL$2,Overview_Format!$A$2:$CC$2,0))</f>
        <v>8.2999999999999972</v>
      </c>
      <c r="AM75">
        <f>INDEX(Overview_Format!$A$2:$CC$355,MATCH($B75,Overview_Format!$A$2:$A$355,0),MATCH(AM$2,Overview_Format!$A$2:$CC$2,0))</f>
        <v>-0.59999999999999964</v>
      </c>
      <c r="AN75">
        <f>INDEX(Overview_Format!$A$2:$CC$355,MATCH($B75,Overview_Format!$A$2:$A$355,0),MATCH(AN$2,Overview_Format!$A$2:$CC$2,0))</f>
        <v>-1.0999999999999996</v>
      </c>
      <c r="AO75">
        <f>INDEX(Overview_Format!$A$2:$CC$355,MATCH($B75,Overview_Format!$A$2:$A$355,0),MATCH(AO$2,Overview_Format!$A$2:$CC$2,0))</f>
        <v>-0.70000000000000284</v>
      </c>
      <c r="AP75">
        <f>INDEX(Overview_Format!$A$2:$CC$355,MATCH($B75,Overview_Format!$A$2:$A$355,0),MATCH(AP$2,Overview_Format!$A$2:$CC$2,0))</f>
        <v>5.4999999999999993E-2</v>
      </c>
    </row>
    <row r="76" spans="2:42" x14ac:dyDescent="0.25">
      <c r="B76" t="s">
        <v>205</v>
      </c>
      <c r="C76">
        <f>INDEX(Overview_Format!$A$2:$BQ$355,MATCH($B76,Overview_Format!$A$2:$A$355,0),MATCH(C$2,Overview_Format!$A$2:$BQ$2,0))</f>
        <v>31</v>
      </c>
      <c r="D76">
        <f>INDEX(Overview_Format!$A$2:$BQ$355,MATCH($B76,Overview_Format!$A$2:$A$355,0),MATCH(D$2,Overview_Format!$A$2:$BQ$2,0))</f>
        <v>6</v>
      </c>
      <c r="E76">
        <f>INDEX(Overview_Format!$A$2:$BQ$355,MATCH($B76,Overview_Format!$A$2:$A$355,0),MATCH(E$2,Overview_Format!$A$2:$BQ$2,0))</f>
        <v>25</v>
      </c>
      <c r="F76">
        <f>INDEX(Overview_Format!$A$2:$BQ$355,MATCH($B76,Overview_Format!$A$2:$A$355,0),MATCH(F$2,Overview_Format!$A$2:$BQ$2,0))</f>
        <v>0.19400000000000001</v>
      </c>
      <c r="G76">
        <f>INDEX(Overview_Format!$A$2:$BQ$355,MATCH($B76,Overview_Format!$A$2:$A$355,0),MATCH(G$2,Overview_Format!$A$2:$BQ$2,0))</f>
        <v>-26.81</v>
      </c>
      <c r="H76">
        <f>INDEX(Overview_Format!$A$2:$BQ$355,MATCH($B76,Overview_Format!$A$2:$A$355,0),MATCH(H$2,Overview_Format!$A$2:$BQ$2,0))</f>
        <v>-10.119999999999999</v>
      </c>
      <c r="I76">
        <f>INDEX(Overview_Format!$A$2:$BQ$355,MATCH($B76,Overview_Format!$A$2:$A$355,0),MATCH(I$2,Overview_Format!$A$2:$BQ$2,0))</f>
        <v>6</v>
      </c>
      <c r="J76">
        <f>INDEX(Overview_Format!$A$2:$BQ$355,MATCH($B76,Overview_Format!$A$2:$A$355,0),MATCH(J$2,Overview_Format!$A$2:$BQ$2,0))</f>
        <v>25</v>
      </c>
      <c r="K76">
        <f>INDEX(Overview_Format!$A$2:$BQ$355,MATCH($B76,Overview_Format!$A$2:$A$355,0),MATCH(K$2,Overview_Format!$A$2:$BQ$2,0))</f>
        <v>6</v>
      </c>
      <c r="L76">
        <f>INDEX(Overview_Format!$A$2:$BQ$355,MATCH($B76,Overview_Format!$A$2:$A$355,0),MATCH(L$2,Overview_Format!$A$2:$BQ$2,0))</f>
        <v>25</v>
      </c>
      <c r="M76">
        <f>INDEX(Overview_Format!$A$2:$BQ$355,MATCH($B76,Overview_Format!$A$2:$A$355,0),MATCH(M$2,Overview_Format!$A$2:$BQ$2,0))</f>
        <v>6</v>
      </c>
      <c r="N76">
        <f>INDEX(Overview_Format!$A$2:$BQ$355,MATCH($B76,Overview_Format!$A$2:$A$355,0),MATCH(N$2,Overview_Format!$A$2:$BQ$2,0))</f>
        <v>25</v>
      </c>
      <c r="O76">
        <f>INDEX(Overview_Format!$A$2:$BQ$355,MATCH($B76,Overview_Format!$A$2:$A$355,0),MATCH(O$2,Overview_Format!$A$2:$BQ$2,0))</f>
        <v>1956</v>
      </c>
      <c r="P76">
        <f>INDEX(Overview_Format!$A$2:$BQ$355,MATCH($B76,Overview_Format!$A$2:$A$355,0),MATCH(P$2,Overview_Format!$A$2:$BQ$2,0))</f>
        <v>2371</v>
      </c>
      <c r="Q76">
        <f>INDEX(Overview_Format!$A$2:$BQ$355,MATCH($B76,Overview_Format!$A$2:$A$355,0),MATCH(Q$2,Overview_Format!$A$2:$BQ$2,0))</f>
        <v>72.599999999999994</v>
      </c>
      <c r="R76">
        <f>INDEX(Overview_Format!$A$2:$BQ$355,MATCH($B76,Overview_Format!$A$2:$A$355,0),MATCH(R$2,Overview_Format!$A$2:$BQ$2,0))</f>
        <v>86.9</v>
      </c>
      <c r="S76">
        <f>INDEX(Overview_Format!$A$2:$BQ$355,MATCH($B76,Overview_Format!$A$2:$A$355,0),MATCH(S$2,Overview_Format!$A$2:$BQ$2,0))</f>
        <v>0.249</v>
      </c>
      <c r="T76">
        <f>INDEX(Overview_Format!$A$2:$BQ$355,MATCH($B76,Overview_Format!$A$2:$A$355,0),MATCH(T$2,Overview_Format!$A$2:$BQ$2,0))</f>
        <v>0.40200000000000002</v>
      </c>
      <c r="U76">
        <f>INDEX(Overview_Format!$A$2:$BQ$355,MATCH($B76,Overview_Format!$A$2:$A$355,0),MATCH(U$2,Overview_Format!$A$2:$BQ$2,0))</f>
        <v>0.44600000000000001</v>
      </c>
      <c r="V76">
        <f>INDEX(Overview_Format!$A$2:$BQ$355,MATCH($B76,Overview_Format!$A$2:$A$355,0),MATCH(V$2,Overview_Format!$A$2:$BQ$2,0))</f>
        <v>47.9</v>
      </c>
      <c r="W76">
        <f>INDEX(Overview_Format!$A$2:$BQ$355,MATCH($B76,Overview_Format!$A$2:$A$355,0),MATCH(W$2,Overview_Format!$A$2:$BQ$2,0))</f>
        <v>0.41399999999999998</v>
      </c>
      <c r="X76">
        <f>INDEX(Overview_Format!$A$2:$BQ$355,MATCH($B76,Overview_Format!$A$2:$A$355,0),MATCH(X$2,Overview_Format!$A$2:$BQ$2,0))</f>
        <v>28.1</v>
      </c>
      <c r="Y76">
        <f>INDEX(Overview_Format!$A$2:$BQ$355,MATCH($B76,Overview_Format!$A$2:$A$355,0),MATCH(Y$2,Overview_Format!$A$2:$BQ$2,0))</f>
        <v>16.5</v>
      </c>
      <c r="Z76">
        <f>INDEX(Overview_Format!$A$2:$BQ$355,MATCH($B76,Overview_Format!$A$2:$A$355,0),MATCH(Z$2,Overview_Format!$A$2:$BQ$2,0))</f>
        <v>46.7</v>
      </c>
      <c r="AA76">
        <f>INDEX(Overview_Format!$A$2:$BQ$355,MATCH($B76,Overview_Format!$A$2:$A$355,0),MATCH(AA$2,Overview_Format!$A$2:$BQ$2,0))</f>
        <v>9.5</v>
      </c>
      <c r="AB76">
        <f>INDEX(Overview_Format!$A$2:$BQ$355,MATCH($B76,Overview_Format!$A$2:$A$355,0),MATCH(AB$2,Overview_Format!$A$2:$BQ$2,0))</f>
        <v>5.9</v>
      </c>
      <c r="AC76">
        <f t="shared" si="1"/>
        <v>2.9030303030303028</v>
      </c>
      <c r="AD76">
        <f>INDEX(Overview_Format!$A$2:$BQ$355,MATCH($B76,Overview_Format!$A$2:$A$355,0),MATCH(AD$2,Overview_Format!$A$2:$BQ$2,0))</f>
        <v>-13.39</v>
      </c>
      <c r="AE76">
        <f>INDEX(Overview_Format!$A$2:$CC$355,MATCH($B76,Overview_Format!$A$2:$A$355,0),MATCH(AE$2,Overview_Format!$A$2:$CC$2,0))</f>
        <v>-18.399999999999991</v>
      </c>
      <c r="AF76">
        <f>INDEX(Overview_Format!$A$2:$CC$355,MATCH($B76,Overview_Format!$A$2:$A$355,0),MATCH(AF$2,Overview_Format!$A$2:$CC$2,0))</f>
        <v>-0.128</v>
      </c>
      <c r="AG76">
        <f>INDEX(Overview_Format!$A$2:$CC$355,MATCH($B76,Overview_Format!$A$2:$A$355,0),MATCH(AG$2,Overview_Format!$A$2:$CC$2,0))</f>
        <v>1.0000000000000009E-2</v>
      </c>
      <c r="AH76">
        <f>INDEX(Overview_Format!$A$2:$CC$355,MATCH($B76,Overview_Format!$A$2:$A$355,0),MATCH(AH$2,Overview_Format!$A$2:$CC$2,0))</f>
        <v>-0.10700000000000004</v>
      </c>
      <c r="AI76">
        <f>INDEX(Overview_Format!$A$2:$CC$355,MATCH($B76,Overview_Format!$A$2:$A$355,0),MATCH(AI$2,Overview_Format!$A$2:$CC$2,0))</f>
        <v>-0.10300000000000004</v>
      </c>
      <c r="AJ76">
        <f>INDEX(Overview_Format!$A$2:$CC$355,MATCH($B76,Overview_Format!$A$2:$A$355,0),MATCH(AJ$2,Overview_Format!$A$2:$CC$2,0))</f>
        <v>-6.5999999999999943</v>
      </c>
      <c r="AK76">
        <f>INDEX(Overview_Format!$A$2:$CC$355,MATCH($B76,Overview_Format!$A$2:$A$355,0),MATCH(AK$2,Overview_Format!$A$2:$CC$2,0))</f>
        <v>-0.69999999999999929</v>
      </c>
      <c r="AL76">
        <f>INDEX(Overview_Format!$A$2:$CC$355,MATCH($B76,Overview_Format!$A$2:$A$355,0),MATCH(AL$2,Overview_Format!$A$2:$CC$2,0))</f>
        <v>-10.300000000000004</v>
      </c>
      <c r="AM76">
        <f>INDEX(Overview_Format!$A$2:$CC$355,MATCH($B76,Overview_Format!$A$2:$A$355,0),MATCH(AM$2,Overview_Format!$A$2:$CC$2,0))</f>
        <v>0</v>
      </c>
      <c r="AN76">
        <f>INDEX(Overview_Format!$A$2:$CC$355,MATCH($B76,Overview_Format!$A$2:$A$355,0),MATCH(AN$2,Overview_Format!$A$2:$CC$2,0))</f>
        <v>-5.0999999999999996</v>
      </c>
      <c r="AO76">
        <f>INDEX(Overview_Format!$A$2:$CC$355,MATCH($B76,Overview_Format!$A$2:$A$355,0),MATCH(AO$2,Overview_Format!$A$2:$CC$2,0))</f>
        <v>-2.5999999999999979</v>
      </c>
      <c r="AP76">
        <f>INDEX(Overview_Format!$A$2:$CC$355,MATCH($B76,Overview_Format!$A$2:$A$355,0),MATCH(AP$2,Overview_Format!$A$2:$CC$2,0))</f>
        <v>-0.10100000000000001</v>
      </c>
    </row>
    <row r="77" spans="2:42" x14ac:dyDescent="0.25">
      <c r="B77" t="s">
        <v>206</v>
      </c>
      <c r="C77">
        <f>INDEX(Overview_Format!$A$2:$BQ$355,MATCH($B77,Overview_Format!$A$2:$A$355,0),MATCH(C$2,Overview_Format!$A$2:$BQ$2,0))</f>
        <v>33</v>
      </c>
      <c r="D77">
        <f>INDEX(Overview_Format!$A$2:$BQ$355,MATCH($B77,Overview_Format!$A$2:$A$355,0),MATCH(D$2,Overview_Format!$A$2:$BQ$2,0))</f>
        <v>17</v>
      </c>
      <c r="E77">
        <f>INDEX(Overview_Format!$A$2:$BQ$355,MATCH($B77,Overview_Format!$A$2:$A$355,0),MATCH(E$2,Overview_Format!$A$2:$BQ$2,0))</f>
        <v>16</v>
      </c>
      <c r="F77">
        <f>INDEX(Overview_Format!$A$2:$BQ$355,MATCH($B77,Overview_Format!$A$2:$A$355,0),MATCH(F$2,Overview_Format!$A$2:$BQ$2,0))</f>
        <v>0.51500000000000001</v>
      </c>
      <c r="G77">
        <f>INDEX(Overview_Format!$A$2:$BQ$355,MATCH($B77,Overview_Format!$A$2:$A$355,0),MATCH(G$2,Overview_Format!$A$2:$BQ$2,0))</f>
        <v>-7.9</v>
      </c>
      <c r="H77">
        <f>INDEX(Overview_Format!$A$2:$BQ$355,MATCH($B77,Overview_Format!$A$2:$A$355,0),MATCH(H$2,Overview_Format!$A$2:$BQ$2,0))</f>
        <v>-4.8</v>
      </c>
      <c r="I77">
        <f>INDEX(Overview_Format!$A$2:$BQ$355,MATCH($B77,Overview_Format!$A$2:$A$355,0),MATCH(I$2,Overview_Format!$A$2:$BQ$2,0))</f>
        <v>17</v>
      </c>
      <c r="J77">
        <f>INDEX(Overview_Format!$A$2:$BQ$355,MATCH($B77,Overview_Format!$A$2:$A$355,0),MATCH(J$2,Overview_Format!$A$2:$BQ$2,0))</f>
        <v>16</v>
      </c>
      <c r="K77">
        <f>INDEX(Overview_Format!$A$2:$BQ$355,MATCH($B77,Overview_Format!$A$2:$A$355,0),MATCH(K$2,Overview_Format!$A$2:$BQ$2,0))</f>
        <v>17</v>
      </c>
      <c r="L77">
        <f>INDEX(Overview_Format!$A$2:$BQ$355,MATCH($B77,Overview_Format!$A$2:$A$355,0),MATCH(L$2,Overview_Format!$A$2:$BQ$2,0))</f>
        <v>16</v>
      </c>
      <c r="M77">
        <f>INDEX(Overview_Format!$A$2:$BQ$355,MATCH($B77,Overview_Format!$A$2:$A$355,0),MATCH(M$2,Overview_Format!$A$2:$BQ$2,0))</f>
        <v>17</v>
      </c>
      <c r="N77">
        <f>INDEX(Overview_Format!$A$2:$BQ$355,MATCH($B77,Overview_Format!$A$2:$A$355,0),MATCH(N$2,Overview_Format!$A$2:$BQ$2,0))</f>
        <v>16</v>
      </c>
      <c r="O77">
        <f>INDEX(Overview_Format!$A$2:$BQ$355,MATCH($B77,Overview_Format!$A$2:$A$355,0),MATCH(O$2,Overview_Format!$A$2:$BQ$2,0))</f>
        <v>2352</v>
      </c>
      <c r="P77">
        <f>INDEX(Overview_Format!$A$2:$BQ$355,MATCH($B77,Overview_Format!$A$2:$A$355,0),MATCH(P$2,Overview_Format!$A$2:$BQ$2,0))</f>
        <v>2380</v>
      </c>
      <c r="Q77">
        <f>INDEX(Overview_Format!$A$2:$BQ$355,MATCH($B77,Overview_Format!$A$2:$A$355,0),MATCH(Q$2,Overview_Format!$A$2:$BQ$2,0))</f>
        <v>64.7</v>
      </c>
      <c r="R77">
        <f>INDEX(Overview_Format!$A$2:$BQ$355,MATCH($B77,Overview_Format!$A$2:$A$355,0),MATCH(R$2,Overview_Format!$A$2:$BQ$2,0))</f>
        <v>106.9</v>
      </c>
      <c r="S77">
        <f>INDEX(Overview_Format!$A$2:$BQ$355,MATCH($B77,Overview_Format!$A$2:$A$355,0),MATCH(S$2,Overview_Format!$A$2:$BQ$2,0))</f>
        <v>0.312</v>
      </c>
      <c r="T77">
        <f>INDEX(Overview_Format!$A$2:$BQ$355,MATCH($B77,Overview_Format!$A$2:$A$355,0),MATCH(T$2,Overview_Format!$A$2:$BQ$2,0))</f>
        <v>0.41299999999999998</v>
      </c>
      <c r="U77">
        <f>INDEX(Overview_Format!$A$2:$BQ$355,MATCH($B77,Overview_Format!$A$2:$A$355,0),MATCH(U$2,Overview_Format!$A$2:$BQ$2,0))</f>
        <v>0.56699999999999995</v>
      </c>
      <c r="V77">
        <f>INDEX(Overview_Format!$A$2:$BQ$355,MATCH($B77,Overview_Format!$A$2:$A$355,0),MATCH(V$2,Overview_Format!$A$2:$BQ$2,0))</f>
        <v>51.2</v>
      </c>
      <c r="W77">
        <f>INDEX(Overview_Format!$A$2:$BQ$355,MATCH($B77,Overview_Format!$A$2:$A$355,0),MATCH(W$2,Overview_Format!$A$2:$BQ$2,0))</f>
        <v>0.53700000000000003</v>
      </c>
      <c r="X77">
        <f>INDEX(Overview_Format!$A$2:$BQ$355,MATCH($B77,Overview_Format!$A$2:$A$355,0),MATCH(X$2,Overview_Format!$A$2:$BQ$2,0))</f>
        <v>23.8</v>
      </c>
      <c r="Y77">
        <f>INDEX(Overview_Format!$A$2:$BQ$355,MATCH($B77,Overview_Format!$A$2:$A$355,0),MATCH(Y$2,Overview_Format!$A$2:$BQ$2,0))</f>
        <v>15.4</v>
      </c>
      <c r="Z77">
        <f>INDEX(Overview_Format!$A$2:$BQ$355,MATCH($B77,Overview_Format!$A$2:$A$355,0),MATCH(Z$2,Overview_Format!$A$2:$BQ$2,0))</f>
        <v>48.8</v>
      </c>
      <c r="AA77">
        <f>INDEX(Overview_Format!$A$2:$BQ$355,MATCH($B77,Overview_Format!$A$2:$A$355,0),MATCH(AA$2,Overview_Format!$A$2:$BQ$2,0))</f>
        <v>6.8</v>
      </c>
      <c r="AB77">
        <f>INDEX(Overview_Format!$A$2:$BQ$355,MATCH($B77,Overview_Format!$A$2:$A$355,0),MATCH(AB$2,Overview_Format!$A$2:$BQ$2,0))</f>
        <v>6.5</v>
      </c>
      <c r="AC77">
        <f t="shared" si="1"/>
        <v>3.3246753246753249</v>
      </c>
      <c r="AD77">
        <f>INDEX(Overview_Format!$A$2:$BQ$355,MATCH($B77,Overview_Format!$A$2:$A$355,0),MATCH(AD$2,Overview_Format!$A$2:$BQ$2,0))</f>
        <v>-0.85</v>
      </c>
      <c r="AE77">
        <f>INDEX(Overview_Format!$A$2:$CC$355,MATCH($B77,Overview_Format!$A$2:$A$355,0),MATCH(AE$2,Overview_Format!$A$2:$CC$2,0))</f>
        <v>-1.2999999999999972</v>
      </c>
      <c r="AF77">
        <f>INDEX(Overview_Format!$A$2:$CC$355,MATCH($B77,Overview_Format!$A$2:$A$355,0),MATCH(AF$2,Overview_Format!$A$2:$CC$2,0))</f>
        <v>3.4999999999999976E-2</v>
      </c>
      <c r="AG77">
        <f>INDEX(Overview_Format!$A$2:$CC$355,MATCH($B77,Overview_Format!$A$2:$A$355,0),MATCH(AG$2,Overview_Format!$A$2:$CC$2,0))</f>
        <v>3.3999999999999975E-2</v>
      </c>
      <c r="AH77">
        <f>INDEX(Overview_Format!$A$2:$CC$355,MATCH($B77,Overview_Format!$A$2:$A$355,0),MATCH(AH$2,Overview_Format!$A$2:$CC$2,0))</f>
        <v>2.399999999999991E-2</v>
      </c>
      <c r="AI77">
        <f>INDEX(Overview_Format!$A$2:$CC$355,MATCH($B77,Overview_Format!$A$2:$A$355,0),MATCH(AI$2,Overview_Format!$A$2:$CC$2,0))</f>
        <v>2.4000000000000021E-2</v>
      </c>
      <c r="AJ77">
        <f>INDEX(Overview_Format!$A$2:$CC$355,MATCH($B77,Overview_Format!$A$2:$A$355,0),MATCH(AJ$2,Overview_Format!$A$2:$CC$2,0))</f>
        <v>-2.4000000000000057</v>
      </c>
      <c r="AK77">
        <f>INDEX(Overview_Format!$A$2:$CC$355,MATCH($B77,Overview_Format!$A$2:$A$355,0),MATCH(AK$2,Overview_Format!$A$2:$CC$2,0))</f>
        <v>2.3000000000000007</v>
      </c>
      <c r="AL77">
        <f>INDEX(Overview_Format!$A$2:$CC$355,MATCH($B77,Overview_Format!$A$2:$A$355,0),MATCH(AL$2,Overview_Format!$A$2:$CC$2,0))</f>
        <v>0.30000000000000426</v>
      </c>
      <c r="AM77">
        <f>INDEX(Overview_Format!$A$2:$CC$355,MATCH($B77,Overview_Format!$A$2:$A$355,0),MATCH(AM$2,Overview_Format!$A$2:$CC$2,0))</f>
        <v>-1.2999999999999998</v>
      </c>
      <c r="AN77">
        <f>INDEX(Overview_Format!$A$2:$CC$355,MATCH($B77,Overview_Format!$A$2:$A$355,0),MATCH(AN$2,Overview_Format!$A$2:$CC$2,0))</f>
        <v>-2.4000000000000004</v>
      </c>
      <c r="AO77">
        <f>INDEX(Overview_Format!$A$2:$CC$355,MATCH($B77,Overview_Format!$A$2:$A$355,0),MATCH(AO$2,Overview_Format!$A$2:$CC$2,0))</f>
        <v>-4.0999999999999979</v>
      </c>
      <c r="AP77">
        <f>INDEX(Overview_Format!$A$2:$CC$355,MATCH($B77,Overview_Format!$A$2:$A$355,0),MATCH(AP$2,Overview_Format!$A$2:$CC$2,0))</f>
        <v>2.4999999999999994E-2</v>
      </c>
    </row>
    <row r="78" spans="2:42" x14ac:dyDescent="0.25">
      <c r="B78" t="s">
        <v>80</v>
      </c>
      <c r="C78">
        <f>INDEX(Overview_Format!$A$2:$BQ$355,MATCH($B78,Overview_Format!$A$2:$A$355,0),MATCH(C$2,Overview_Format!$A$2:$BQ$2,0))</f>
        <v>30</v>
      </c>
      <c r="D78">
        <f>INDEX(Overview_Format!$A$2:$BQ$355,MATCH($B78,Overview_Format!$A$2:$A$355,0),MATCH(D$2,Overview_Format!$A$2:$BQ$2,0))</f>
        <v>8</v>
      </c>
      <c r="E78">
        <f>INDEX(Overview_Format!$A$2:$BQ$355,MATCH($B78,Overview_Format!$A$2:$A$355,0),MATCH(E$2,Overview_Format!$A$2:$BQ$2,0))</f>
        <v>22</v>
      </c>
      <c r="F78">
        <f>INDEX(Overview_Format!$A$2:$BQ$355,MATCH($B78,Overview_Format!$A$2:$A$355,0),MATCH(F$2,Overview_Format!$A$2:$BQ$2,0))</f>
        <v>0.26700000000000002</v>
      </c>
      <c r="G78">
        <f>INDEX(Overview_Format!$A$2:$BQ$355,MATCH($B78,Overview_Format!$A$2:$A$355,0),MATCH(G$2,Overview_Format!$A$2:$BQ$2,0))</f>
        <v>-11.82</v>
      </c>
      <c r="H78">
        <f>INDEX(Overview_Format!$A$2:$BQ$355,MATCH($B78,Overview_Format!$A$2:$A$355,0),MATCH(H$2,Overview_Format!$A$2:$BQ$2,0))</f>
        <v>-2.95</v>
      </c>
      <c r="I78">
        <f>INDEX(Overview_Format!$A$2:$BQ$355,MATCH($B78,Overview_Format!$A$2:$A$355,0),MATCH(I$2,Overview_Format!$A$2:$BQ$2,0))</f>
        <v>8</v>
      </c>
      <c r="J78">
        <f>INDEX(Overview_Format!$A$2:$BQ$355,MATCH($B78,Overview_Format!$A$2:$A$355,0),MATCH(J$2,Overview_Format!$A$2:$BQ$2,0))</f>
        <v>22</v>
      </c>
      <c r="K78">
        <f>INDEX(Overview_Format!$A$2:$BQ$355,MATCH($B78,Overview_Format!$A$2:$A$355,0),MATCH(K$2,Overview_Format!$A$2:$BQ$2,0))</f>
        <v>8</v>
      </c>
      <c r="L78">
        <f>INDEX(Overview_Format!$A$2:$BQ$355,MATCH($B78,Overview_Format!$A$2:$A$355,0),MATCH(L$2,Overview_Format!$A$2:$BQ$2,0))</f>
        <v>22</v>
      </c>
      <c r="M78">
        <f>INDEX(Overview_Format!$A$2:$BQ$355,MATCH($B78,Overview_Format!$A$2:$A$355,0),MATCH(M$2,Overview_Format!$A$2:$BQ$2,0))</f>
        <v>8</v>
      </c>
      <c r="N78">
        <f>INDEX(Overview_Format!$A$2:$BQ$355,MATCH($B78,Overview_Format!$A$2:$A$355,0),MATCH(N$2,Overview_Format!$A$2:$BQ$2,0))</f>
        <v>22</v>
      </c>
      <c r="O78">
        <f>INDEX(Overview_Format!$A$2:$BQ$355,MATCH($B78,Overview_Format!$A$2:$A$355,0),MATCH(O$2,Overview_Format!$A$2:$BQ$2,0))</f>
        <v>2086</v>
      </c>
      <c r="P78">
        <f>INDEX(Overview_Format!$A$2:$BQ$355,MATCH($B78,Overview_Format!$A$2:$A$355,0),MATCH(P$2,Overview_Format!$A$2:$BQ$2,0))</f>
        <v>2319</v>
      </c>
      <c r="Q78">
        <f>INDEX(Overview_Format!$A$2:$BQ$355,MATCH($B78,Overview_Format!$A$2:$A$355,0),MATCH(Q$2,Overview_Format!$A$2:$BQ$2,0))</f>
        <v>69.099999999999994</v>
      </c>
      <c r="R78">
        <f>INDEX(Overview_Format!$A$2:$BQ$355,MATCH($B78,Overview_Format!$A$2:$A$355,0),MATCH(R$2,Overview_Format!$A$2:$BQ$2,0))</f>
        <v>100.3</v>
      </c>
      <c r="S78">
        <f>INDEX(Overview_Format!$A$2:$BQ$355,MATCH($B78,Overview_Format!$A$2:$A$355,0),MATCH(S$2,Overview_Format!$A$2:$BQ$2,0))</f>
        <v>0.26700000000000002</v>
      </c>
      <c r="T78">
        <f>INDEX(Overview_Format!$A$2:$BQ$355,MATCH($B78,Overview_Format!$A$2:$A$355,0),MATCH(T$2,Overview_Format!$A$2:$BQ$2,0))</f>
        <v>0.36099999999999999</v>
      </c>
      <c r="U78">
        <f>INDEX(Overview_Format!$A$2:$BQ$355,MATCH($B78,Overview_Format!$A$2:$A$355,0),MATCH(U$2,Overview_Format!$A$2:$BQ$2,0))</f>
        <v>0.53700000000000003</v>
      </c>
      <c r="V78">
        <f>INDEX(Overview_Format!$A$2:$BQ$355,MATCH($B78,Overview_Format!$A$2:$A$355,0),MATCH(V$2,Overview_Format!$A$2:$BQ$2,0))</f>
        <v>46.9</v>
      </c>
      <c r="W78">
        <f>INDEX(Overview_Format!$A$2:$BQ$355,MATCH($B78,Overview_Format!$A$2:$A$355,0),MATCH(W$2,Overview_Format!$A$2:$BQ$2,0))</f>
        <v>0.504</v>
      </c>
      <c r="X78">
        <f>INDEX(Overview_Format!$A$2:$BQ$355,MATCH($B78,Overview_Format!$A$2:$A$355,0),MATCH(X$2,Overview_Format!$A$2:$BQ$2,0))</f>
        <v>26.7</v>
      </c>
      <c r="Y78">
        <f>INDEX(Overview_Format!$A$2:$BQ$355,MATCH($B78,Overview_Format!$A$2:$A$355,0),MATCH(Y$2,Overview_Format!$A$2:$BQ$2,0))</f>
        <v>17.399999999999999</v>
      </c>
      <c r="Z78">
        <f>INDEX(Overview_Format!$A$2:$BQ$355,MATCH($B78,Overview_Format!$A$2:$A$355,0),MATCH(Z$2,Overview_Format!$A$2:$BQ$2,0))</f>
        <v>51.5</v>
      </c>
      <c r="AA78">
        <f>INDEX(Overview_Format!$A$2:$BQ$355,MATCH($B78,Overview_Format!$A$2:$A$355,0),MATCH(AA$2,Overview_Format!$A$2:$BQ$2,0))</f>
        <v>6.8</v>
      </c>
      <c r="AB78">
        <f>INDEX(Overview_Format!$A$2:$BQ$355,MATCH($B78,Overview_Format!$A$2:$A$355,0),MATCH(AB$2,Overview_Format!$A$2:$BQ$2,0))</f>
        <v>7.9</v>
      </c>
      <c r="AC78">
        <f t="shared" si="1"/>
        <v>2.695402298850575</v>
      </c>
      <c r="AD78">
        <f>INDEX(Overview_Format!$A$2:$BQ$355,MATCH($B78,Overview_Format!$A$2:$A$355,0),MATCH(AD$2,Overview_Format!$A$2:$BQ$2,0))</f>
        <v>-7.77</v>
      </c>
      <c r="AE78">
        <f>INDEX(Overview_Format!$A$2:$CC$355,MATCH($B78,Overview_Format!$A$2:$A$355,0),MATCH(AE$2,Overview_Format!$A$2:$CC$2,0))</f>
        <v>-11.200000000000003</v>
      </c>
      <c r="AF78">
        <f>INDEX(Overview_Format!$A$2:$CC$355,MATCH($B78,Overview_Format!$A$2:$A$355,0),MATCH(AF$2,Overview_Format!$A$2:$CC$2,0))</f>
        <v>-1.4999999999999958E-2</v>
      </c>
      <c r="AG78">
        <f>INDEX(Overview_Format!$A$2:$CC$355,MATCH($B78,Overview_Format!$A$2:$A$355,0),MATCH(AG$2,Overview_Format!$A$2:$CC$2,0))</f>
        <v>-7.400000000000001E-2</v>
      </c>
      <c r="AH78">
        <f>INDEX(Overview_Format!$A$2:$CC$355,MATCH($B78,Overview_Format!$A$2:$A$355,0),MATCH(AH$2,Overview_Format!$A$2:$CC$2,0))</f>
        <v>-4.7999999999999932E-2</v>
      </c>
      <c r="AI78">
        <f>INDEX(Overview_Format!$A$2:$CC$355,MATCH($B78,Overview_Format!$A$2:$A$355,0),MATCH(AI$2,Overview_Format!$A$2:$CC$2,0))</f>
        <v>-5.7000000000000051E-2</v>
      </c>
      <c r="AJ78">
        <f>INDEX(Overview_Format!$A$2:$CC$355,MATCH($B78,Overview_Format!$A$2:$A$355,0),MATCH(AJ$2,Overview_Format!$A$2:$CC$2,0))</f>
        <v>3</v>
      </c>
      <c r="AK78">
        <f>INDEX(Overview_Format!$A$2:$CC$355,MATCH($B78,Overview_Format!$A$2:$A$355,0),MATCH(AK$2,Overview_Format!$A$2:$CC$2,0))</f>
        <v>3.0999999999999979</v>
      </c>
      <c r="AL78">
        <f>INDEX(Overview_Format!$A$2:$CC$355,MATCH($B78,Overview_Format!$A$2:$A$355,0),MATCH(AL$2,Overview_Format!$A$2:$CC$2,0))</f>
        <v>-5.2000000000000028</v>
      </c>
      <c r="AM78">
        <f>INDEX(Overview_Format!$A$2:$CC$355,MATCH($B78,Overview_Format!$A$2:$A$355,0),MATCH(AM$2,Overview_Format!$A$2:$CC$2,0))</f>
        <v>-1.7000000000000002</v>
      </c>
      <c r="AN78">
        <f>INDEX(Overview_Format!$A$2:$CC$355,MATCH($B78,Overview_Format!$A$2:$A$355,0),MATCH(AN$2,Overview_Format!$A$2:$CC$2,0))</f>
        <v>0.70000000000000018</v>
      </c>
      <c r="AO78">
        <f>INDEX(Overview_Format!$A$2:$CC$355,MATCH($B78,Overview_Format!$A$2:$A$355,0),MATCH(AO$2,Overview_Format!$A$2:$CC$2,0))</f>
        <v>3.8000000000000007</v>
      </c>
      <c r="AP78">
        <f>INDEX(Overview_Format!$A$2:$CC$355,MATCH($B78,Overview_Format!$A$2:$A$355,0),MATCH(AP$2,Overview_Format!$A$2:$CC$2,0))</f>
        <v>-9.9999999999997313E-4</v>
      </c>
    </row>
    <row r="79" spans="2:42" x14ac:dyDescent="0.25">
      <c r="B79" t="s">
        <v>207</v>
      </c>
      <c r="C79">
        <f>INDEX(Overview_Format!$A$2:$BQ$355,MATCH($B79,Overview_Format!$A$2:$A$355,0),MATCH(C$2,Overview_Format!$A$2:$BQ$2,0))</f>
        <v>33</v>
      </c>
      <c r="D79">
        <f>INDEX(Overview_Format!$A$2:$BQ$355,MATCH($B79,Overview_Format!$A$2:$A$355,0),MATCH(D$2,Overview_Format!$A$2:$BQ$2,0))</f>
        <v>18</v>
      </c>
      <c r="E79">
        <f>INDEX(Overview_Format!$A$2:$BQ$355,MATCH($B79,Overview_Format!$A$2:$A$355,0),MATCH(E$2,Overview_Format!$A$2:$BQ$2,0))</f>
        <v>15</v>
      </c>
      <c r="F79">
        <f>INDEX(Overview_Format!$A$2:$BQ$355,MATCH($B79,Overview_Format!$A$2:$A$355,0),MATCH(F$2,Overview_Format!$A$2:$BQ$2,0))</f>
        <v>0.54500000000000004</v>
      </c>
      <c r="G79">
        <f>INDEX(Overview_Format!$A$2:$BQ$355,MATCH($B79,Overview_Format!$A$2:$A$355,0),MATCH(G$2,Overview_Format!$A$2:$BQ$2,0))</f>
        <v>6.36</v>
      </c>
      <c r="H79">
        <f>INDEX(Overview_Format!$A$2:$BQ$355,MATCH($B79,Overview_Format!$A$2:$A$355,0),MATCH(H$2,Overview_Format!$A$2:$BQ$2,0))</f>
        <v>3.94</v>
      </c>
      <c r="I79">
        <f>INDEX(Overview_Format!$A$2:$BQ$355,MATCH($B79,Overview_Format!$A$2:$A$355,0),MATCH(I$2,Overview_Format!$A$2:$BQ$2,0))</f>
        <v>18</v>
      </c>
      <c r="J79">
        <f>INDEX(Overview_Format!$A$2:$BQ$355,MATCH($B79,Overview_Format!$A$2:$A$355,0),MATCH(J$2,Overview_Format!$A$2:$BQ$2,0))</f>
        <v>15</v>
      </c>
      <c r="K79">
        <f>INDEX(Overview_Format!$A$2:$BQ$355,MATCH($B79,Overview_Format!$A$2:$A$355,0),MATCH(K$2,Overview_Format!$A$2:$BQ$2,0))</f>
        <v>18</v>
      </c>
      <c r="L79">
        <f>INDEX(Overview_Format!$A$2:$BQ$355,MATCH($B79,Overview_Format!$A$2:$A$355,0),MATCH(L$2,Overview_Format!$A$2:$BQ$2,0))</f>
        <v>15</v>
      </c>
      <c r="M79">
        <f>INDEX(Overview_Format!$A$2:$BQ$355,MATCH($B79,Overview_Format!$A$2:$A$355,0),MATCH(M$2,Overview_Format!$A$2:$BQ$2,0))</f>
        <v>18</v>
      </c>
      <c r="N79">
        <f>INDEX(Overview_Format!$A$2:$BQ$355,MATCH($B79,Overview_Format!$A$2:$A$355,0),MATCH(N$2,Overview_Format!$A$2:$BQ$2,0))</f>
        <v>15</v>
      </c>
      <c r="O79">
        <f>INDEX(Overview_Format!$A$2:$BQ$355,MATCH($B79,Overview_Format!$A$2:$A$355,0),MATCH(O$2,Overview_Format!$A$2:$BQ$2,0))</f>
        <v>2595</v>
      </c>
      <c r="P79">
        <f>INDEX(Overview_Format!$A$2:$BQ$355,MATCH($B79,Overview_Format!$A$2:$A$355,0),MATCH(P$2,Overview_Format!$A$2:$BQ$2,0))</f>
        <v>2515</v>
      </c>
      <c r="Q79">
        <f>INDEX(Overview_Format!$A$2:$BQ$355,MATCH($B79,Overview_Format!$A$2:$A$355,0),MATCH(Q$2,Overview_Format!$A$2:$BQ$2,0))</f>
        <v>71.599999999999994</v>
      </c>
      <c r="R79">
        <f>INDEX(Overview_Format!$A$2:$BQ$355,MATCH($B79,Overview_Format!$A$2:$A$355,0),MATCH(R$2,Overview_Format!$A$2:$BQ$2,0))</f>
        <v>109.5</v>
      </c>
      <c r="S79">
        <f>INDEX(Overview_Format!$A$2:$BQ$355,MATCH($B79,Overview_Format!$A$2:$A$355,0),MATCH(S$2,Overview_Format!$A$2:$BQ$2,0))</f>
        <v>0.35</v>
      </c>
      <c r="T79">
        <f>INDEX(Overview_Format!$A$2:$BQ$355,MATCH($B79,Overview_Format!$A$2:$A$355,0),MATCH(T$2,Overview_Format!$A$2:$BQ$2,0))</f>
        <v>0.32900000000000001</v>
      </c>
      <c r="U79">
        <f>INDEX(Overview_Format!$A$2:$BQ$355,MATCH($B79,Overview_Format!$A$2:$A$355,0),MATCH(U$2,Overview_Format!$A$2:$BQ$2,0))</f>
        <v>0.56699999999999995</v>
      </c>
      <c r="V79">
        <f>INDEX(Overview_Format!$A$2:$BQ$355,MATCH($B79,Overview_Format!$A$2:$A$355,0),MATCH(V$2,Overview_Format!$A$2:$BQ$2,0))</f>
        <v>51.3</v>
      </c>
      <c r="W79">
        <f>INDEX(Overview_Format!$A$2:$BQ$355,MATCH($B79,Overview_Format!$A$2:$A$355,0),MATCH(W$2,Overview_Format!$A$2:$BQ$2,0))</f>
        <v>0.53300000000000003</v>
      </c>
      <c r="X79">
        <f>INDEX(Overview_Format!$A$2:$BQ$355,MATCH($B79,Overview_Format!$A$2:$A$355,0),MATCH(X$2,Overview_Format!$A$2:$BQ$2,0))</f>
        <v>32.799999999999997</v>
      </c>
      <c r="Y79">
        <f>INDEX(Overview_Format!$A$2:$BQ$355,MATCH($B79,Overview_Format!$A$2:$A$355,0),MATCH(Y$2,Overview_Format!$A$2:$BQ$2,0))</f>
        <v>16.5</v>
      </c>
      <c r="Z79">
        <f>INDEX(Overview_Format!$A$2:$BQ$355,MATCH($B79,Overview_Format!$A$2:$A$355,0),MATCH(Z$2,Overview_Format!$A$2:$BQ$2,0))</f>
        <v>54.5</v>
      </c>
      <c r="AA79">
        <f>INDEX(Overview_Format!$A$2:$BQ$355,MATCH($B79,Overview_Format!$A$2:$A$355,0),MATCH(AA$2,Overview_Format!$A$2:$BQ$2,0))</f>
        <v>8.8000000000000007</v>
      </c>
      <c r="AB79">
        <f>INDEX(Overview_Format!$A$2:$BQ$355,MATCH($B79,Overview_Format!$A$2:$A$355,0),MATCH(AB$2,Overview_Format!$A$2:$BQ$2,0))</f>
        <v>9.1999999999999993</v>
      </c>
      <c r="AC79">
        <f t="shared" si="1"/>
        <v>3.1090909090909089</v>
      </c>
      <c r="AD79">
        <f>INDEX(Overview_Format!$A$2:$BQ$355,MATCH($B79,Overview_Format!$A$2:$A$355,0),MATCH(AD$2,Overview_Format!$A$2:$BQ$2,0))</f>
        <v>2.42</v>
      </c>
      <c r="AE79">
        <f>INDEX(Overview_Format!$A$2:$CC$355,MATCH($B79,Overview_Format!$A$2:$A$355,0),MATCH(AE$2,Overview_Format!$A$2:$CC$2,0))</f>
        <v>3.4000000000000057</v>
      </c>
      <c r="AF79">
        <f>INDEX(Overview_Format!$A$2:$CC$355,MATCH($B79,Overview_Format!$A$2:$A$355,0),MATCH(AF$2,Overview_Format!$A$2:$CC$2,0))</f>
        <v>3.999999999999998E-2</v>
      </c>
      <c r="AG79">
        <f>INDEX(Overview_Format!$A$2:$CC$355,MATCH($B79,Overview_Format!$A$2:$A$355,0),MATCH(AG$2,Overview_Format!$A$2:$CC$2,0))</f>
        <v>-0.10199999999999998</v>
      </c>
      <c r="AH79">
        <f>INDEX(Overview_Format!$A$2:$CC$355,MATCH($B79,Overview_Format!$A$2:$A$355,0),MATCH(AH$2,Overview_Format!$A$2:$CC$2,0))</f>
        <v>4.9999999999998934E-3</v>
      </c>
      <c r="AI79">
        <f>INDEX(Overview_Format!$A$2:$CC$355,MATCH($B79,Overview_Format!$A$2:$A$355,0),MATCH(AI$2,Overview_Format!$A$2:$CC$2,0))</f>
        <v>2.0000000000000018E-3</v>
      </c>
      <c r="AJ79">
        <f>INDEX(Overview_Format!$A$2:$CC$355,MATCH($B79,Overview_Format!$A$2:$A$355,0),MATCH(AJ$2,Overview_Format!$A$2:$CC$2,0))</f>
        <v>9</v>
      </c>
      <c r="AK79">
        <f>INDEX(Overview_Format!$A$2:$CC$355,MATCH($B79,Overview_Format!$A$2:$A$355,0),MATCH(AK$2,Overview_Format!$A$2:$CC$2,0))</f>
        <v>1</v>
      </c>
      <c r="AL79">
        <f>INDEX(Overview_Format!$A$2:$CC$355,MATCH($B79,Overview_Format!$A$2:$A$355,0),MATCH(AL$2,Overview_Format!$A$2:$CC$2,0))</f>
        <v>-1.3000000000000043</v>
      </c>
      <c r="AM79">
        <f>INDEX(Overview_Format!$A$2:$CC$355,MATCH($B79,Overview_Format!$A$2:$A$355,0),MATCH(AM$2,Overview_Format!$A$2:$CC$2,0))</f>
        <v>-0.79999999999999893</v>
      </c>
      <c r="AN79">
        <f>INDEX(Overview_Format!$A$2:$CC$355,MATCH($B79,Overview_Format!$A$2:$A$355,0),MATCH(AN$2,Overview_Format!$A$2:$CC$2,0))</f>
        <v>1.4999999999999991</v>
      </c>
      <c r="AO79">
        <f>INDEX(Overview_Format!$A$2:$CC$355,MATCH($B79,Overview_Format!$A$2:$A$355,0),MATCH(AO$2,Overview_Format!$A$2:$CC$2,0))</f>
        <v>8.4999999999999964</v>
      </c>
      <c r="AP79">
        <f>INDEX(Overview_Format!$A$2:$CC$355,MATCH($B79,Overview_Format!$A$2:$A$355,0),MATCH(AP$2,Overview_Format!$A$2:$CC$2,0))</f>
        <v>2.5999999999999995E-2</v>
      </c>
    </row>
    <row r="80" spans="2:42" x14ac:dyDescent="0.25">
      <c r="B80" t="s">
        <v>208</v>
      </c>
      <c r="C80">
        <f>INDEX(Overview_Format!$A$2:$BQ$355,MATCH($B80,Overview_Format!$A$2:$A$355,0),MATCH(C$2,Overview_Format!$A$2:$BQ$2,0))</f>
        <v>31</v>
      </c>
      <c r="D80">
        <f>INDEX(Overview_Format!$A$2:$BQ$355,MATCH($B80,Overview_Format!$A$2:$A$355,0),MATCH(D$2,Overview_Format!$A$2:$BQ$2,0))</f>
        <v>11</v>
      </c>
      <c r="E80">
        <f>INDEX(Overview_Format!$A$2:$BQ$355,MATCH($B80,Overview_Format!$A$2:$A$355,0),MATCH(E$2,Overview_Format!$A$2:$BQ$2,0))</f>
        <v>20</v>
      </c>
      <c r="F80">
        <f>INDEX(Overview_Format!$A$2:$BQ$355,MATCH($B80,Overview_Format!$A$2:$A$355,0),MATCH(F$2,Overview_Format!$A$2:$BQ$2,0))</f>
        <v>0.35499999999999998</v>
      </c>
      <c r="G80">
        <f>INDEX(Overview_Format!$A$2:$BQ$355,MATCH($B80,Overview_Format!$A$2:$A$355,0),MATCH(G$2,Overview_Format!$A$2:$BQ$2,0))</f>
        <v>-6.18</v>
      </c>
      <c r="H80">
        <f>INDEX(Overview_Format!$A$2:$BQ$355,MATCH($B80,Overview_Format!$A$2:$A$355,0),MATCH(H$2,Overview_Format!$A$2:$BQ$2,0))</f>
        <v>-0.22</v>
      </c>
      <c r="I80">
        <f>INDEX(Overview_Format!$A$2:$BQ$355,MATCH($B80,Overview_Format!$A$2:$A$355,0),MATCH(I$2,Overview_Format!$A$2:$BQ$2,0))</f>
        <v>11</v>
      </c>
      <c r="J80">
        <f>INDEX(Overview_Format!$A$2:$BQ$355,MATCH($B80,Overview_Format!$A$2:$A$355,0),MATCH(J$2,Overview_Format!$A$2:$BQ$2,0))</f>
        <v>20</v>
      </c>
      <c r="K80">
        <f>INDEX(Overview_Format!$A$2:$BQ$355,MATCH($B80,Overview_Format!$A$2:$A$355,0),MATCH(K$2,Overview_Format!$A$2:$BQ$2,0))</f>
        <v>11</v>
      </c>
      <c r="L80">
        <f>INDEX(Overview_Format!$A$2:$BQ$355,MATCH($B80,Overview_Format!$A$2:$A$355,0),MATCH(L$2,Overview_Format!$A$2:$BQ$2,0))</f>
        <v>20</v>
      </c>
      <c r="M80">
        <f>INDEX(Overview_Format!$A$2:$BQ$355,MATCH($B80,Overview_Format!$A$2:$A$355,0),MATCH(M$2,Overview_Format!$A$2:$BQ$2,0))</f>
        <v>11</v>
      </c>
      <c r="N80">
        <f>INDEX(Overview_Format!$A$2:$BQ$355,MATCH($B80,Overview_Format!$A$2:$A$355,0),MATCH(N$2,Overview_Format!$A$2:$BQ$2,0))</f>
        <v>20</v>
      </c>
      <c r="O80">
        <f>INDEX(Overview_Format!$A$2:$BQ$355,MATCH($B80,Overview_Format!$A$2:$A$355,0),MATCH(O$2,Overview_Format!$A$2:$BQ$2,0))</f>
        <v>2279</v>
      </c>
      <c r="P80">
        <f>INDEX(Overview_Format!$A$2:$BQ$355,MATCH($B80,Overview_Format!$A$2:$A$355,0),MATCH(P$2,Overview_Format!$A$2:$BQ$2,0))</f>
        <v>2464</v>
      </c>
      <c r="Q80">
        <f>INDEX(Overview_Format!$A$2:$BQ$355,MATCH($B80,Overview_Format!$A$2:$A$355,0),MATCH(Q$2,Overview_Format!$A$2:$BQ$2,0))</f>
        <v>70.400000000000006</v>
      </c>
      <c r="R80">
        <f>INDEX(Overview_Format!$A$2:$BQ$355,MATCH($B80,Overview_Format!$A$2:$A$355,0),MATCH(R$2,Overview_Format!$A$2:$BQ$2,0))</f>
        <v>104.3</v>
      </c>
      <c r="S80">
        <f>INDEX(Overview_Format!$A$2:$BQ$355,MATCH($B80,Overview_Format!$A$2:$A$355,0),MATCH(S$2,Overview_Format!$A$2:$BQ$2,0))</f>
        <v>0.31</v>
      </c>
      <c r="T80">
        <f>INDEX(Overview_Format!$A$2:$BQ$355,MATCH($B80,Overview_Format!$A$2:$A$355,0),MATCH(T$2,Overview_Format!$A$2:$BQ$2,0))</f>
        <v>0.44</v>
      </c>
      <c r="U80">
        <f>INDEX(Overview_Format!$A$2:$BQ$355,MATCH($B80,Overview_Format!$A$2:$A$355,0),MATCH(U$2,Overview_Format!$A$2:$BQ$2,0))</f>
        <v>0.53</v>
      </c>
      <c r="V80">
        <f>INDEX(Overview_Format!$A$2:$BQ$355,MATCH($B80,Overview_Format!$A$2:$A$355,0),MATCH(V$2,Overview_Format!$A$2:$BQ$2,0))</f>
        <v>40.700000000000003</v>
      </c>
      <c r="W80">
        <f>INDEX(Overview_Format!$A$2:$BQ$355,MATCH($B80,Overview_Format!$A$2:$A$355,0),MATCH(W$2,Overview_Format!$A$2:$BQ$2,0))</f>
        <v>0.497</v>
      </c>
      <c r="X80">
        <f>INDEX(Overview_Format!$A$2:$BQ$355,MATCH($B80,Overview_Format!$A$2:$A$355,0),MATCH(X$2,Overview_Format!$A$2:$BQ$2,0))</f>
        <v>28.8</v>
      </c>
      <c r="Y80">
        <f>INDEX(Overview_Format!$A$2:$BQ$355,MATCH($B80,Overview_Format!$A$2:$A$355,0),MATCH(Y$2,Overview_Format!$A$2:$BQ$2,0))</f>
        <v>14.2</v>
      </c>
      <c r="Z80">
        <f>INDEX(Overview_Format!$A$2:$BQ$355,MATCH($B80,Overview_Format!$A$2:$A$355,0),MATCH(Z$2,Overview_Format!$A$2:$BQ$2,0))</f>
        <v>45.7</v>
      </c>
      <c r="AA80">
        <f>INDEX(Overview_Format!$A$2:$BQ$355,MATCH($B80,Overview_Format!$A$2:$A$355,0),MATCH(AA$2,Overview_Format!$A$2:$BQ$2,0))</f>
        <v>10.9</v>
      </c>
      <c r="AB80">
        <f>INDEX(Overview_Format!$A$2:$BQ$355,MATCH($B80,Overview_Format!$A$2:$A$355,0),MATCH(AB$2,Overview_Format!$A$2:$BQ$2,0))</f>
        <v>7</v>
      </c>
      <c r="AC80">
        <f t="shared" si="1"/>
        <v>2.8661971830985919</v>
      </c>
      <c r="AD80">
        <f>INDEX(Overview_Format!$A$2:$BQ$355,MATCH($B80,Overview_Format!$A$2:$A$355,0),MATCH(AD$2,Overview_Format!$A$2:$BQ$2,0))</f>
        <v>-5.97</v>
      </c>
      <c r="AE80">
        <f>INDEX(Overview_Format!$A$2:$CC$355,MATCH($B80,Overview_Format!$A$2:$A$355,0),MATCH(AE$2,Overview_Format!$A$2:$CC$2,0))</f>
        <v>-8.5</v>
      </c>
      <c r="AF80">
        <f>INDEX(Overview_Format!$A$2:$CC$355,MATCH($B80,Overview_Format!$A$2:$A$355,0),MATCH(AF$2,Overview_Format!$A$2:$CC$2,0))</f>
        <v>-1.7000000000000015E-2</v>
      </c>
      <c r="AG80">
        <f>INDEX(Overview_Format!$A$2:$CC$355,MATCH($B80,Overview_Format!$A$2:$A$355,0),MATCH(AG$2,Overview_Format!$A$2:$CC$2,0))</f>
        <v>3.0000000000000027E-2</v>
      </c>
      <c r="AH80">
        <f>INDEX(Overview_Format!$A$2:$CC$355,MATCH($B80,Overview_Format!$A$2:$A$355,0),MATCH(AH$2,Overview_Format!$A$2:$CC$2,0))</f>
        <v>-4.3999999999999928E-2</v>
      </c>
      <c r="AI80">
        <f>INDEX(Overview_Format!$A$2:$CC$355,MATCH($B80,Overview_Format!$A$2:$A$355,0),MATCH(AI$2,Overview_Format!$A$2:$CC$2,0))</f>
        <v>-4.7000000000000042E-2</v>
      </c>
      <c r="AJ80">
        <f>INDEX(Overview_Format!$A$2:$CC$355,MATCH($B80,Overview_Format!$A$2:$A$355,0),MATCH(AJ$2,Overview_Format!$A$2:$CC$2,0))</f>
        <v>-8.5999999999999943</v>
      </c>
      <c r="AK80">
        <f>INDEX(Overview_Format!$A$2:$CC$355,MATCH($B80,Overview_Format!$A$2:$A$355,0),MATCH(AK$2,Overview_Format!$A$2:$CC$2,0))</f>
        <v>-2.6000000000000014</v>
      </c>
      <c r="AL80">
        <f>INDEX(Overview_Format!$A$2:$CC$355,MATCH($B80,Overview_Format!$A$2:$A$355,0),MATCH(AL$2,Overview_Format!$A$2:$CC$2,0))</f>
        <v>-27.099999999999994</v>
      </c>
      <c r="AM80">
        <f>INDEX(Overview_Format!$A$2:$CC$355,MATCH($B80,Overview_Format!$A$2:$A$355,0),MATCH(AM$2,Overview_Format!$A$2:$CC$2,0))</f>
        <v>2.9000000000000004</v>
      </c>
      <c r="AN80">
        <f>INDEX(Overview_Format!$A$2:$CC$355,MATCH($B80,Overview_Format!$A$2:$A$355,0),MATCH(AN$2,Overview_Format!$A$2:$CC$2,0))</f>
        <v>-3.0999999999999996</v>
      </c>
      <c r="AO80">
        <f>INDEX(Overview_Format!$A$2:$CC$355,MATCH($B80,Overview_Format!$A$2:$A$355,0),MATCH(AO$2,Overview_Format!$A$2:$CC$2,0))</f>
        <v>-6.9999999999999964</v>
      </c>
      <c r="AP80">
        <f>INDEX(Overview_Format!$A$2:$CC$355,MATCH($B80,Overview_Format!$A$2:$A$355,0),MATCH(AP$2,Overview_Format!$A$2:$CC$2,0))</f>
        <v>-1.5999999999999986E-2</v>
      </c>
    </row>
    <row r="81" spans="2:42" x14ac:dyDescent="0.25">
      <c r="B81" t="s">
        <v>209</v>
      </c>
      <c r="C81">
        <f>INDEX(Overview_Format!$A$2:$BQ$355,MATCH($B81,Overview_Format!$A$2:$A$355,0),MATCH(C$2,Overview_Format!$A$2:$BQ$2,0))</f>
        <v>34</v>
      </c>
      <c r="D81">
        <f>INDEX(Overview_Format!$A$2:$BQ$355,MATCH($B81,Overview_Format!$A$2:$A$355,0),MATCH(D$2,Overview_Format!$A$2:$BQ$2,0))</f>
        <v>24</v>
      </c>
      <c r="E81">
        <f>INDEX(Overview_Format!$A$2:$BQ$355,MATCH($B81,Overview_Format!$A$2:$A$355,0),MATCH(E$2,Overview_Format!$A$2:$BQ$2,0))</f>
        <v>10</v>
      </c>
      <c r="F81">
        <f>INDEX(Overview_Format!$A$2:$BQ$355,MATCH($B81,Overview_Format!$A$2:$A$355,0),MATCH(F$2,Overview_Format!$A$2:$BQ$2,0))</f>
        <v>0.70599999999999996</v>
      </c>
      <c r="G81">
        <f>INDEX(Overview_Format!$A$2:$BQ$355,MATCH($B81,Overview_Format!$A$2:$A$355,0),MATCH(G$2,Overview_Format!$A$2:$BQ$2,0))</f>
        <v>2.56</v>
      </c>
      <c r="H81">
        <f>INDEX(Overview_Format!$A$2:$BQ$355,MATCH($B81,Overview_Format!$A$2:$A$355,0),MATCH(H$2,Overview_Format!$A$2:$BQ$2,0))</f>
        <v>-0.63</v>
      </c>
      <c r="I81">
        <f>INDEX(Overview_Format!$A$2:$BQ$355,MATCH($B81,Overview_Format!$A$2:$A$355,0),MATCH(I$2,Overview_Format!$A$2:$BQ$2,0))</f>
        <v>24</v>
      </c>
      <c r="J81">
        <f>INDEX(Overview_Format!$A$2:$BQ$355,MATCH($B81,Overview_Format!$A$2:$A$355,0),MATCH(J$2,Overview_Format!$A$2:$BQ$2,0))</f>
        <v>10</v>
      </c>
      <c r="K81">
        <f>INDEX(Overview_Format!$A$2:$BQ$355,MATCH($B81,Overview_Format!$A$2:$A$355,0),MATCH(K$2,Overview_Format!$A$2:$BQ$2,0))</f>
        <v>24</v>
      </c>
      <c r="L81">
        <f>INDEX(Overview_Format!$A$2:$BQ$355,MATCH($B81,Overview_Format!$A$2:$A$355,0),MATCH(L$2,Overview_Format!$A$2:$BQ$2,0))</f>
        <v>10</v>
      </c>
      <c r="M81">
        <f>INDEX(Overview_Format!$A$2:$BQ$355,MATCH($B81,Overview_Format!$A$2:$A$355,0),MATCH(M$2,Overview_Format!$A$2:$BQ$2,0))</f>
        <v>24</v>
      </c>
      <c r="N81">
        <f>INDEX(Overview_Format!$A$2:$BQ$355,MATCH($B81,Overview_Format!$A$2:$A$355,0),MATCH(N$2,Overview_Format!$A$2:$BQ$2,0))</f>
        <v>10</v>
      </c>
      <c r="O81">
        <f>INDEX(Overview_Format!$A$2:$BQ$355,MATCH($B81,Overview_Format!$A$2:$A$355,0),MATCH(O$2,Overview_Format!$A$2:$BQ$2,0))</f>
        <v>2563</v>
      </c>
      <c r="P81">
        <f>INDEX(Overview_Format!$A$2:$BQ$355,MATCH($B81,Overview_Format!$A$2:$A$355,0),MATCH(P$2,Overview_Format!$A$2:$BQ$2,0))</f>
        <v>2387</v>
      </c>
      <c r="Q81">
        <f>INDEX(Overview_Format!$A$2:$BQ$355,MATCH($B81,Overview_Format!$A$2:$A$355,0),MATCH(Q$2,Overview_Format!$A$2:$BQ$2,0))</f>
        <v>69.599999999999994</v>
      </c>
      <c r="R81">
        <f>INDEX(Overview_Format!$A$2:$BQ$355,MATCH($B81,Overview_Format!$A$2:$A$355,0),MATCH(R$2,Overview_Format!$A$2:$BQ$2,0))</f>
        <v>106.3</v>
      </c>
      <c r="S81">
        <f>INDEX(Overview_Format!$A$2:$BQ$355,MATCH($B81,Overview_Format!$A$2:$A$355,0),MATCH(S$2,Overview_Format!$A$2:$BQ$2,0))</f>
        <v>0.318</v>
      </c>
      <c r="T81">
        <f>INDEX(Overview_Format!$A$2:$BQ$355,MATCH($B81,Overview_Format!$A$2:$A$355,0),MATCH(T$2,Overview_Format!$A$2:$BQ$2,0))</f>
        <v>0.39800000000000002</v>
      </c>
      <c r="U81">
        <f>INDEX(Overview_Format!$A$2:$BQ$355,MATCH($B81,Overview_Format!$A$2:$A$355,0),MATCH(U$2,Overview_Format!$A$2:$BQ$2,0))</f>
        <v>0.57299999999999995</v>
      </c>
      <c r="V81">
        <f>INDEX(Overview_Format!$A$2:$BQ$355,MATCH($B81,Overview_Format!$A$2:$A$355,0),MATCH(V$2,Overview_Format!$A$2:$BQ$2,0))</f>
        <v>57</v>
      </c>
      <c r="W81">
        <f>INDEX(Overview_Format!$A$2:$BQ$355,MATCH($B81,Overview_Format!$A$2:$A$355,0),MATCH(W$2,Overview_Format!$A$2:$BQ$2,0))</f>
        <v>0.53900000000000003</v>
      </c>
      <c r="X81">
        <f>INDEX(Overview_Format!$A$2:$BQ$355,MATCH($B81,Overview_Format!$A$2:$A$355,0),MATCH(X$2,Overview_Format!$A$2:$BQ$2,0))</f>
        <v>24.9</v>
      </c>
      <c r="Y81">
        <f>INDEX(Overview_Format!$A$2:$BQ$355,MATCH($B81,Overview_Format!$A$2:$A$355,0),MATCH(Y$2,Overview_Format!$A$2:$BQ$2,0))</f>
        <v>16.7</v>
      </c>
      <c r="Z81">
        <f>INDEX(Overview_Format!$A$2:$BQ$355,MATCH($B81,Overview_Format!$A$2:$A$355,0),MATCH(Z$2,Overview_Format!$A$2:$BQ$2,0))</f>
        <v>51.1</v>
      </c>
      <c r="AA81">
        <f>INDEX(Overview_Format!$A$2:$BQ$355,MATCH($B81,Overview_Format!$A$2:$A$355,0),MATCH(AA$2,Overview_Format!$A$2:$BQ$2,0))</f>
        <v>7.5</v>
      </c>
      <c r="AB81">
        <f>INDEX(Overview_Format!$A$2:$BQ$355,MATCH($B81,Overview_Format!$A$2:$A$355,0),MATCH(AB$2,Overview_Format!$A$2:$BQ$2,0))</f>
        <v>10</v>
      </c>
      <c r="AC81">
        <f t="shared" si="1"/>
        <v>3.4131736526946108</v>
      </c>
      <c r="AD81">
        <f>INDEX(Overview_Format!$A$2:$BQ$355,MATCH($B81,Overview_Format!$A$2:$A$355,0),MATCH(AD$2,Overview_Format!$A$2:$BQ$2,0))</f>
        <v>5.18</v>
      </c>
      <c r="AE81">
        <f>INDEX(Overview_Format!$A$2:$CC$355,MATCH($B81,Overview_Format!$A$2:$A$355,0),MATCH(AE$2,Overview_Format!$A$2:$CC$2,0))</f>
        <v>7.2999999999999972</v>
      </c>
      <c r="AF81">
        <f>INDEX(Overview_Format!$A$2:$CC$355,MATCH($B81,Overview_Format!$A$2:$A$355,0),MATCH(AF$2,Overview_Format!$A$2:$CC$2,0))</f>
        <v>2.4000000000000021E-2</v>
      </c>
      <c r="AG81">
        <f>INDEX(Overview_Format!$A$2:$CC$355,MATCH($B81,Overview_Format!$A$2:$A$355,0),MATCH(AG$2,Overview_Format!$A$2:$CC$2,0))</f>
        <v>3.400000000000003E-2</v>
      </c>
      <c r="AH81">
        <f>INDEX(Overview_Format!$A$2:$CC$355,MATCH($B81,Overview_Format!$A$2:$A$355,0),MATCH(AH$2,Overview_Format!$A$2:$CC$2,0))</f>
        <v>5.9999999999999942E-2</v>
      </c>
      <c r="AI81">
        <f>INDEX(Overview_Format!$A$2:$CC$355,MATCH($B81,Overview_Format!$A$2:$A$355,0),MATCH(AI$2,Overview_Format!$A$2:$CC$2,0))</f>
        <v>5.7000000000000051E-2</v>
      </c>
      <c r="AJ81">
        <f>INDEX(Overview_Format!$A$2:$CC$355,MATCH($B81,Overview_Format!$A$2:$A$355,0),MATCH(AJ$2,Overview_Format!$A$2:$CC$2,0))</f>
        <v>2.2000000000000028</v>
      </c>
      <c r="AK81">
        <f>INDEX(Overview_Format!$A$2:$CC$355,MATCH($B81,Overview_Format!$A$2:$A$355,0),MATCH(AK$2,Overview_Format!$A$2:$CC$2,0))</f>
        <v>1.7999999999999989</v>
      </c>
      <c r="AL81">
        <f>INDEX(Overview_Format!$A$2:$CC$355,MATCH($B81,Overview_Format!$A$2:$A$355,0),MATCH(AL$2,Overview_Format!$A$2:$CC$2,0))</f>
        <v>14.700000000000003</v>
      </c>
      <c r="AM81">
        <f>INDEX(Overview_Format!$A$2:$CC$355,MATCH($B81,Overview_Format!$A$2:$A$355,0),MATCH(AM$2,Overview_Format!$A$2:$CC$2,0))</f>
        <v>-2.6999999999999993</v>
      </c>
      <c r="AN81">
        <f>INDEX(Overview_Format!$A$2:$CC$355,MATCH($B81,Overview_Format!$A$2:$A$355,0),MATCH(AN$2,Overview_Format!$A$2:$CC$2,0))</f>
        <v>1</v>
      </c>
      <c r="AO81">
        <f>INDEX(Overview_Format!$A$2:$CC$355,MATCH($B81,Overview_Format!$A$2:$A$355,0),MATCH(AO$2,Overview_Format!$A$2:$CC$2,0))</f>
        <v>-0.60000000000000142</v>
      </c>
      <c r="AP81">
        <f>INDEX(Overview_Format!$A$2:$CC$355,MATCH($B81,Overview_Format!$A$2:$A$355,0),MATCH(AP$2,Overview_Format!$A$2:$CC$2,0))</f>
        <v>3.6000000000000004E-2</v>
      </c>
    </row>
    <row r="82" spans="2:42" x14ac:dyDescent="0.25">
      <c r="B82" t="s">
        <v>210</v>
      </c>
      <c r="C82">
        <f>INDEX(Overview_Format!$A$2:$BQ$355,MATCH($B82,Overview_Format!$A$2:$A$355,0),MATCH(C$2,Overview_Format!$A$2:$BQ$2,0))</f>
        <v>32</v>
      </c>
      <c r="D82">
        <f>INDEX(Overview_Format!$A$2:$BQ$355,MATCH($B82,Overview_Format!$A$2:$A$355,0),MATCH(D$2,Overview_Format!$A$2:$BQ$2,0))</f>
        <v>13</v>
      </c>
      <c r="E82">
        <f>INDEX(Overview_Format!$A$2:$BQ$355,MATCH($B82,Overview_Format!$A$2:$A$355,0),MATCH(E$2,Overview_Format!$A$2:$BQ$2,0))</f>
        <v>19</v>
      </c>
      <c r="F82">
        <f>INDEX(Overview_Format!$A$2:$BQ$355,MATCH($B82,Overview_Format!$A$2:$A$355,0),MATCH(F$2,Overview_Format!$A$2:$BQ$2,0))</f>
        <v>0.40600000000000003</v>
      </c>
      <c r="G82">
        <f>INDEX(Overview_Format!$A$2:$BQ$355,MATCH($B82,Overview_Format!$A$2:$A$355,0),MATCH(G$2,Overview_Format!$A$2:$BQ$2,0))</f>
        <v>-7.01</v>
      </c>
      <c r="H82">
        <f>INDEX(Overview_Format!$A$2:$BQ$355,MATCH($B82,Overview_Format!$A$2:$A$355,0),MATCH(H$2,Overview_Format!$A$2:$BQ$2,0))</f>
        <v>-2.91</v>
      </c>
      <c r="I82">
        <f>INDEX(Overview_Format!$A$2:$BQ$355,MATCH($B82,Overview_Format!$A$2:$A$355,0),MATCH(I$2,Overview_Format!$A$2:$BQ$2,0))</f>
        <v>13</v>
      </c>
      <c r="J82">
        <f>INDEX(Overview_Format!$A$2:$BQ$355,MATCH($B82,Overview_Format!$A$2:$A$355,0),MATCH(J$2,Overview_Format!$A$2:$BQ$2,0))</f>
        <v>19</v>
      </c>
      <c r="K82">
        <f>INDEX(Overview_Format!$A$2:$BQ$355,MATCH($B82,Overview_Format!$A$2:$A$355,0),MATCH(K$2,Overview_Format!$A$2:$BQ$2,0))</f>
        <v>13</v>
      </c>
      <c r="L82">
        <f>INDEX(Overview_Format!$A$2:$BQ$355,MATCH($B82,Overview_Format!$A$2:$A$355,0),MATCH(L$2,Overview_Format!$A$2:$BQ$2,0))</f>
        <v>19</v>
      </c>
      <c r="M82">
        <f>INDEX(Overview_Format!$A$2:$BQ$355,MATCH($B82,Overview_Format!$A$2:$A$355,0),MATCH(M$2,Overview_Format!$A$2:$BQ$2,0))</f>
        <v>13</v>
      </c>
      <c r="N82">
        <f>INDEX(Overview_Format!$A$2:$BQ$355,MATCH($B82,Overview_Format!$A$2:$A$355,0),MATCH(N$2,Overview_Format!$A$2:$BQ$2,0))</f>
        <v>19</v>
      </c>
      <c r="O82">
        <f>INDEX(Overview_Format!$A$2:$BQ$355,MATCH($B82,Overview_Format!$A$2:$A$355,0),MATCH(O$2,Overview_Format!$A$2:$BQ$2,0))</f>
        <v>2425</v>
      </c>
      <c r="P82">
        <f>INDEX(Overview_Format!$A$2:$BQ$355,MATCH($B82,Overview_Format!$A$2:$A$355,0),MATCH(P$2,Overview_Format!$A$2:$BQ$2,0))</f>
        <v>2475</v>
      </c>
      <c r="Q82">
        <f>INDEX(Overview_Format!$A$2:$BQ$355,MATCH($B82,Overview_Format!$A$2:$A$355,0),MATCH(Q$2,Overview_Format!$A$2:$BQ$2,0))</f>
        <v>70</v>
      </c>
      <c r="R82">
        <f>INDEX(Overview_Format!$A$2:$BQ$355,MATCH($B82,Overview_Format!$A$2:$A$355,0),MATCH(R$2,Overview_Format!$A$2:$BQ$2,0))</f>
        <v>108.3</v>
      </c>
      <c r="S82">
        <f>INDEX(Overview_Format!$A$2:$BQ$355,MATCH($B82,Overview_Format!$A$2:$A$355,0),MATCH(S$2,Overview_Format!$A$2:$BQ$2,0))</f>
        <v>0.307</v>
      </c>
      <c r="T82">
        <f>INDEX(Overview_Format!$A$2:$BQ$355,MATCH($B82,Overview_Format!$A$2:$A$355,0),MATCH(T$2,Overview_Format!$A$2:$BQ$2,0))</f>
        <v>0.35199999999999998</v>
      </c>
      <c r="U82">
        <f>INDEX(Overview_Format!$A$2:$BQ$355,MATCH($B82,Overview_Format!$A$2:$A$355,0),MATCH(U$2,Overview_Format!$A$2:$BQ$2,0))</f>
        <v>0.55700000000000005</v>
      </c>
      <c r="V82">
        <f>INDEX(Overview_Format!$A$2:$BQ$355,MATCH($B82,Overview_Format!$A$2:$A$355,0),MATCH(V$2,Overview_Format!$A$2:$BQ$2,0))</f>
        <v>53.1</v>
      </c>
      <c r="W82">
        <f>INDEX(Overview_Format!$A$2:$BQ$355,MATCH($B82,Overview_Format!$A$2:$A$355,0),MATCH(W$2,Overview_Format!$A$2:$BQ$2,0))</f>
        <v>0.52200000000000002</v>
      </c>
      <c r="X82">
        <f>INDEX(Overview_Format!$A$2:$BQ$355,MATCH($B82,Overview_Format!$A$2:$A$355,0),MATCH(X$2,Overview_Format!$A$2:$BQ$2,0))</f>
        <v>29</v>
      </c>
      <c r="Y82">
        <f>INDEX(Overview_Format!$A$2:$BQ$355,MATCH($B82,Overview_Format!$A$2:$A$355,0),MATCH(Y$2,Overview_Format!$A$2:$BQ$2,0))</f>
        <v>14.8</v>
      </c>
      <c r="Z82">
        <f>INDEX(Overview_Format!$A$2:$BQ$355,MATCH($B82,Overview_Format!$A$2:$A$355,0),MATCH(Z$2,Overview_Format!$A$2:$BQ$2,0))</f>
        <v>51.9</v>
      </c>
      <c r="AA82">
        <f>INDEX(Overview_Format!$A$2:$BQ$355,MATCH($B82,Overview_Format!$A$2:$A$355,0),MATCH(AA$2,Overview_Format!$A$2:$BQ$2,0))</f>
        <v>6.4</v>
      </c>
      <c r="AB82">
        <f>INDEX(Overview_Format!$A$2:$BQ$355,MATCH($B82,Overview_Format!$A$2:$A$355,0),MATCH(AB$2,Overview_Format!$A$2:$BQ$2,0))</f>
        <v>4.9000000000000004</v>
      </c>
      <c r="AC82">
        <f t="shared" si="1"/>
        <v>3.5878378378378377</v>
      </c>
      <c r="AD82">
        <f>INDEX(Overview_Format!$A$2:$BQ$355,MATCH($B82,Overview_Format!$A$2:$A$355,0),MATCH(AD$2,Overview_Format!$A$2:$BQ$2,0))</f>
        <v>-1.56</v>
      </c>
      <c r="AE82">
        <f>INDEX(Overview_Format!$A$2:$CC$355,MATCH($B82,Overview_Format!$A$2:$A$355,0),MATCH(AE$2,Overview_Format!$A$2:$CC$2,0))</f>
        <v>-2.2000000000000028</v>
      </c>
      <c r="AF82">
        <f>INDEX(Overview_Format!$A$2:$CC$355,MATCH($B82,Overview_Format!$A$2:$A$355,0),MATCH(AF$2,Overview_Format!$A$2:$CC$2,0))</f>
        <v>5.0000000000000044E-3</v>
      </c>
      <c r="AG82">
        <f>INDEX(Overview_Format!$A$2:$CC$355,MATCH($B82,Overview_Format!$A$2:$A$355,0),MATCH(AG$2,Overview_Format!$A$2:$CC$2,0))</f>
        <v>9.9999999999999534E-3</v>
      </c>
      <c r="AH82">
        <f>INDEX(Overview_Format!$A$2:$CC$355,MATCH($B82,Overview_Format!$A$2:$A$355,0),MATCH(AH$2,Overview_Format!$A$2:$CC$2,0))</f>
        <v>-9.9999999999998979E-3</v>
      </c>
      <c r="AI82">
        <f>INDEX(Overview_Format!$A$2:$CC$355,MATCH($B82,Overview_Format!$A$2:$A$355,0),MATCH(AI$2,Overview_Format!$A$2:$CC$2,0))</f>
        <v>-2.4000000000000021E-2</v>
      </c>
      <c r="AJ82">
        <f>INDEX(Overview_Format!$A$2:$CC$355,MATCH($B82,Overview_Format!$A$2:$A$355,0),MATCH(AJ$2,Overview_Format!$A$2:$CC$2,0))</f>
        <v>3.7999999999999972</v>
      </c>
      <c r="AK82">
        <f>INDEX(Overview_Format!$A$2:$CC$355,MATCH($B82,Overview_Format!$A$2:$A$355,0),MATCH(AK$2,Overview_Format!$A$2:$CC$2,0))</f>
        <v>1.5</v>
      </c>
      <c r="AL82">
        <f>INDEX(Overview_Format!$A$2:$CC$355,MATCH($B82,Overview_Format!$A$2:$A$355,0),MATCH(AL$2,Overview_Format!$A$2:$CC$2,0))</f>
        <v>5.8999999999999986</v>
      </c>
      <c r="AM82">
        <f>INDEX(Overview_Format!$A$2:$CC$355,MATCH($B82,Overview_Format!$A$2:$A$355,0),MATCH(AM$2,Overview_Format!$A$2:$CC$2,0))</f>
        <v>-2.2999999999999989</v>
      </c>
      <c r="AN82">
        <f>INDEX(Overview_Format!$A$2:$CC$355,MATCH($B82,Overview_Format!$A$2:$A$355,0),MATCH(AN$2,Overview_Format!$A$2:$CC$2,0))</f>
        <v>-4.5</v>
      </c>
      <c r="AO82">
        <f>INDEX(Overview_Format!$A$2:$CC$355,MATCH($B82,Overview_Format!$A$2:$A$355,0),MATCH(AO$2,Overview_Format!$A$2:$CC$2,0))</f>
        <v>3.3999999999999986</v>
      </c>
      <c r="AP82">
        <f>INDEX(Overview_Format!$A$2:$CC$355,MATCH($B82,Overview_Format!$A$2:$A$355,0),MATCH(AP$2,Overview_Format!$A$2:$CC$2,0))</f>
        <v>2.8000000000000025E-2</v>
      </c>
    </row>
    <row r="83" spans="2:42" x14ac:dyDescent="0.25">
      <c r="B83" t="s">
        <v>211</v>
      </c>
      <c r="C83">
        <f>INDEX(Overview_Format!$A$2:$BQ$355,MATCH($B83,Overview_Format!$A$2:$A$355,0),MATCH(C$2,Overview_Format!$A$2:$BQ$2,0))</f>
        <v>38</v>
      </c>
      <c r="D83">
        <f>INDEX(Overview_Format!$A$2:$BQ$355,MATCH($B83,Overview_Format!$A$2:$A$355,0),MATCH(D$2,Overview_Format!$A$2:$BQ$2,0))</f>
        <v>32</v>
      </c>
      <c r="E83">
        <f>INDEX(Overview_Format!$A$2:$BQ$355,MATCH($B83,Overview_Format!$A$2:$A$355,0),MATCH(E$2,Overview_Format!$A$2:$BQ$2,0))</f>
        <v>6</v>
      </c>
      <c r="F83">
        <f>INDEX(Overview_Format!$A$2:$BQ$355,MATCH($B83,Overview_Format!$A$2:$A$355,0),MATCH(F$2,Overview_Format!$A$2:$BQ$2,0))</f>
        <v>0.84199999999999997</v>
      </c>
      <c r="G83">
        <f>INDEX(Overview_Format!$A$2:$BQ$355,MATCH($B83,Overview_Format!$A$2:$A$355,0),MATCH(G$2,Overview_Format!$A$2:$BQ$2,0))</f>
        <v>26.92</v>
      </c>
      <c r="H83">
        <f>INDEX(Overview_Format!$A$2:$BQ$355,MATCH($B83,Overview_Format!$A$2:$A$355,0),MATCH(H$2,Overview_Format!$A$2:$BQ$2,0))</f>
        <v>12</v>
      </c>
      <c r="I83">
        <f>INDEX(Overview_Format!$A$2:$BQ$355,MATCH($B83,Overview_Format!$A$2:$A$355,0),MATCH(I$2,Overview_Format!$A$2:$BQ$2,0))</f>
        <v>32</v>
      </c>
      <c r="J83">
        <f>INDEX(Overview_Format!$A$2:$BQ$355,MATCH($B83,Overview_Format!$A$2:$A$355,0),MATCH(J$2,Overview_Format!$A$2:$BQ$2,0))</f>
        <v>6</v>
      </c>
      <c r="K83">
        <f>INDEX(Overview_Format!$A$2:$BQ$355,MATCH($B83,Overview_Format!$A$2:$A$355,0),MATCH(K$2,Overview_Format!$A$2:$BQ$2,0))</f>
        <v>32</v>
      </c>
      <c r="L83">
        <f>INDEX(Overview_Format!$A$2:$BQ$355,MATCH($B83,Overview_Format!$A$2:$A$355,0),MATCH(L$2,Overview_Format!$A$2:$BQ$2,0))</f>
        <v>6</v>
      </c>
      <c r="M83">
        <f>INDEX(Overview_Format!$A$2:$BQ$355,MATCH($B83,Overview_Format!$A$2:$A$355,0),MATCH(M$2,Overview_Format!$A$2:$BQ$2,0))</f>
        <v>32</v>
      </c>
      <c r="N83">
        <f>INDEX(Overview_Format!$A$2:$BQ$355,MATCH($B83,Overview_Format!$A$2:$A$355,0),MATCH(N$2,Overview_Format!$A$2:$BQ$2,0))</f>
        <v>6</v>
      </c>
      <c r="O83">
        <f>INDEX(Overview_Format!$A$2:$BQ$355,MATCH($B83,Overview_Format!$A$2:$A$355,0),MATCH(O$2,Overview_Format!$A$2:$BQ$2,0))</f>
        <v>3143</v>
      </c>
      <c r="P83">
        <f>INDEX(Overview_Format!$A$2:$BQ$355,MATCH($B83,Overview_Format!$A$2:$A$355,0),MATCH(P$2,Overview_Format!$A$2:$BQ$2,0))</f>
        <v>2576</v>
      </c>
      <c r="Q83">
        <f>INDEX(Overview_Format!$A$2:$BQ$355,MATCH($B83,Overview_Format!$A$2:$A$355,0),MATCH(Q$2,Overview_Format!$A$2:$BQ$2,0))</f>
        <v>73.2</v>
      </c>
      <c r="R83">
        <f>INDEX(Overview_Format!$A$2:$BQ$355,MATCH($B83,Overview_Format!$A$2:$A$355,0),MATCH(R$2,Overview_Format!$A$2:$BQ$2,0))</f>
        <v>112.6</v>
      </c>
      <c r="S83">
        <f>INDEX(Overview_Format!$A$2:$BQ$355,MATCH($B83,Overview_Format!$A$2:$A$355,0),MATCH(S$2,Overview_Format!$A$2:$BQ$2,0))</f>
        <v>0.33200000000000002</v>
      </c>
      <c r="T83">
        <f>INDEX(Overview_Format!$A$2:$BQ$355,MATCH($B83,Overview_Format!$A$2:$A$355,0),MATCH(T$2,Overview_Format!$A$2:$BQ$2,0))</f>
        <v>0.373</v>
      </c>
      <c r="U83">
        <f>INDEX(Overview_Format!$A$2:$BQ$355,MATCH($B83,Overview_Format!$A$2:$A$355,0),MATCH(U$2,Overview_Format!$A$2:$BQ$2,0))</f>
        <v>0.56100000000000005</v>
      </c>
      <c r="V83">
        <f>INDEX(Overview_Format!$A$2:$BQ$355,MATCH($B83,Overview_Format!$A$2:$A$355,0),MATCH(V$2,Overview_Format!$A$2:$BQ$2,0))</f>
        <v>52.4</v>
      </c>
      <c r="W83">
        <f>INDEX(Overview_Format!$A$2:$BQ$355,MATCH($B83,Overview_Format!$A$2:$A$355,0),MATCH(W$2,Overview_Format!$A$2:$BQ$2,0))</f>
        <v>0.53600000000000003</v>
      </c>
      <c r="X83">
        <f>INDEX(Overview_Format!$A$2:$BQ$355,MATCH($B83,Overview_Format!$A$2:$A$355,0),MATCH(X$2,Overview_Format!$A$2:$BQ$2,0))</f>
        <v>35.299999999999997</v>
      </c>
      <c r="Y83">
        <f>INDEX(Overview_Format!$A$2:$BQ$355,MATCH($B83,Overview_Format!$A$2:$A$355,0),MATCH(Y$2,Overview_Format!$A$2:$BQ$2,0))</f>
        <v>14.8</v>
      </c>
      <c r="Z83">
        <f>INDEX(Overview_Format!$A$2:$BQ$355,MATCH($B83,Overview_Format!$A$2:$A$355,0),MATCH(Z$2,Overview_Format!$A$2:$BQ$2,0))</f>
        <v>53.8</v>
      </c>
      <c r="AA83">
        <f>INDEX(Overview_Format!$A$2:$BQ$355,MATCH($B83,Overview_Format!$A$2:$A$355,0),MATCH(AA$2,Overview_Format!$A$2:$BQ$2,0))</f>
        <v>12.4</v>
      </c>
      <c r="AB83">
        <f>INDEX(Overview_Format!$A$2:$BQ$355,MATCH($B83,Overview_Format!$A$2:$A$355,0),MATCH(AB$2,Overview_Format!$A$2:$BQ$2,0))</f>
        <v>16.399999999999999</v>
      </c>
      <c r="AC83">
        <f t="shared" si="1"/>
        <v>3.5405405405405403</v>
      </c>
      <c r="AD83">
        <f>INDEX(Overview_Format!$A$2:$BQ$355,MATCH($B83,Overview_Format!$A$2:$A$355,0),MATCH(AD$2,Overview_Format!$A$2:$BQ$2,0))</f>
        <v>14.92</v>
      </c>
      <c r="AE83">
        <f>INDEX(Overview_Format!$A$2:$CC$355,MATCH($B83,Overview_Format!$A$2:$A$355,0),MATCH(AE$2,Overview_Format!$A$2:$CC$2,0))</f>
        <v>20.299999999999997</v>
      </c>
      <c r="AF83">
        <f>INDEX(Overview_Format!$A$2:$CC$355,MATCH($B83,Overview_Format!$A$2:$A$355,0),MATCH(AF$2,Overview_Format!$A$2:$CC$2,0))</f>
        <v>9.2000000000000026E-2</v>
      </c>
      <c r="AG83">
        <f>INDEX(Overview_Format!$A$2:$CC$355,MATCH($B83,Overview_Format!$A$2:$A$355,0),MATCH(AG$2,Overview_Format!$A$2:$CC$2,0))</f>
        <v>2.300000000000002E-2</v>
      </c>
      <c r="AH83">
        <f>INDEX(Overview_Format!$A$2:$CC$355,MATCH($B83,Overview_Format!$A$2:$A$355,0),MATCH(AH$2,Overview_Format!$A$2:$CC$2,0))</f>
        <v>8.2000000000000073E-2</v>
      </c>
      <c r="AI83">
        <f>INDEX(Overview_Format!$A$2:$CC$355,MATCH($B83,Overview_Format!$A$2:$A$355,0),MATCH(AI$2,Overview_Format!$A$2:$CC$2,0))</f>
        <v>8.6000000000000021E-2</v>
      </c>
      <c r="AJ83">
        <f>INDEX(Overview_Format!$A$2:$CC$355,MATCH($B83,Overview_Format!$A$2:$A$355,0),MATCH(AJ$2,Overview_Format!$A$2:$CC$2,0))</f>
        <v>7.5999999999999943</v>
      </c>
      <c r="AK83">
        <f>INDEX(Overview_Format!$A$2:$CC$355,MATCH($B83,Overview_Format!$A$2:$A$355,0),MATCH(AK$2,Overview_Format!$A$2:$CC$2,0))</f>
        <v>-1.8999999999999986</v>
      </c>
      <c r="AL83">
        <f>INDEX(Overview_Format!$A$2:$CC$355,MATCH($B83,Overview_Format!$A$2:$A$355,0),MATCH(AL$2,Overview_Format!$A$2:$CC$2,0))</f>
        <v>2.6000000000000014</v>
      </c>
      <c r="AM83">
        <f>INDEX(Overview_Format!$A$2:$CC$355,MATCH($B83,Overview_Format!$A$2:$A$355,0),MATCH(AM$2,Overview_Format!$A$2:$CC$2,0))</f>
        <v>3.7000000000000011</v>
      </c>
      <c r="AN83">
        <f>INDEX(Overview_Format!$A$2:$CC$355,MATCH($B83,Overview_Format!$A$2:$A$355,0),MATCH(AN$2,Overview_Format!$A$2:$CC$2,0))</f>
        <v>8.3999999999999986</v>
      </c>
      <c r="AO83">
        <f>INDEX(Overview_Format!$A$2:$CC$355,MATCH($B83,Overview_Format!$A$2:$A$355,0),MATCH(AO$2,Overview_Format!$A$2:$CC$2,0))</f>
        <v>6.1999999999999957</v>
      </c>
      <c r="AP83">
        <f>INDEX(Overview_Format!$A$2:$CC$355,MATCH($B83,Overview_Format!$A$2:$A$355,0),MATCH(AP$2,Overview_Format!$A$2:$CC$2,0))</f>
        <v>6.0999999999999999E-2</v>
      </c>
    </row>
    <row r="84" spans="2:42" x14ac:dyDescent="0.25">
      <c r="B84" t="s">
        <v>212</v>
      </c>
      <c r="C84">
        <f>INDEX(Overview_Format!$A$2:$BQ$355,MATCH($B84,Overview_Format!$A$2:$A$355,0),MATCH(C$2,Overview_Format!$A$2:$BQ$2,0))</f>
        <v>32</v>
      </c>
      <c r="D84">
        <f>INDEX(Overview_Format!$A$2:$BQ$355,MATCH($B84,Overview_Format!$A$2:$A$355,0),MATCH(D$2,Overview_Format!$A$2:$BQ$2,0))</f>
        <v>19</v>
      </c>
      <c r="E84">
        <f>INDEX(Overview_Format!$A$2:$BQ$355,MATCH($B84,Overview_Format!$A$2:$A$355,0),MATCH(E$2,Overview_Format!$A$2:$BQ$2,0))</f>
        <v>13</v>
      </c>
      <c r="F84">
        <f>INDEX(Overview_Format!$A$2:$BQ$355,MATCH($B84,Overview_Format!$A$2:$A$355,0),MATCH(F$2,Overview_Format!$A$2:$BQ$2,0))</f>
        <v>0.59399999999999997</v>
      </c>
      <c r="G84">
        <f>INDEX(Overview_Format!$A$2:$BQ$355,MATCH($B84,Overview_Format!$A$2:$A$355,0),MATCH(G$2,Overview_Format!$A$2:$BQ$2,0))</f>
        <v>0.54</v>
      </c>
      <c r="H84">
        <f>INDEX(Overview_Format!$A$2:$BQ$355,MATCH($B84,Overview_Format!$A$2:$A$355,0),MATCH(H$2,Overview_Format!$A$2:$BQ$2,0))</f>
        <v>-0.62</v>
      </c>
      <c r="I84">
        <f>INDEX(Overview_Format!$A$2:$BQ$355,MATCH($B84,Overview_Format!$A$2:$A$355,0),MATCH(I$2,Overview_Format!$A$2:$BQ$2,0))</f>
        <v>19</v>
      </c>
      <c r="J84">
        <f>INDEX(Overview_Format!$A$2:$BQ$355,MATCH($B84,Overview_Format!$A$2:$A$355,0),MATCH(J$2,Overview_Format!$A$2:$BQ$2,0))</f>
        <v>13</v>
      </c>
      <c r="K84">
        <f>INDEX(Overview_Format!$A$2:$BQ$355,MATCH($B84,Overview_Format!$A$2:$A$355,0),MATCH(K$2,Overview_Format!$A$2:$BQ$2,0))</f>
        <v>19</v>
      </c>
      <c r="L84">
        <f>INDEX(Overview_Format!$A$2:$BQ$355,MATCH($B84,Overview_Format!$A$2:$A$355,0),MATCH(L$2,Overview_Format!$A$2:$BQ$2,0))</f>
        <v>13</v>
      </c>
      <c r="M84">
        <f>INDEX(Overview_Format!$A$2:$BQ$355,MATCH($B84,Overview_Format!$A$2:$A$355,0),MATCH(M$2,Overview_Format!$A$2:$BQ$2,0))</f>
        <v>19</v>
      </c>
      <c r="N84">
        <f>INDEX(Overview_Format!$A$2:$BQ$355,MATCH($B84,Overview_Format!$A$2:$A$355,0),MATCH(N$2,Overview_Format!$A$2:$BQ$2,0))</f>
        <v>13</v>
      </c>
      <c r="O84">
        <f>INDEX(Overview_Format!$A$2:$BQ$355,MATCH($B84,Overview_Format!$A$2:$A$355,0),MATCH(O$2,Overview_Format!$A$2:$BQ$2,0))</f>
        <v>2351</v>
      </c>
      <c r="P84">
        <f>INDEX(Overview_Format!$A$2:$BQ$355,MATCH($B84,Overview_Format!$A$2:$A$355,0),MATCH(P$2,Overview_Format!$A$2:$BQ$2,0))</f>
        <v>2314</v>
      </c>
      <c r="Q84">
        <f>INDEX(Overview_Format!$A$2:$BQ$355,MATCH($B84,Overview_Format!$A$2:$A$355,0),MATCH(Q$2,Overview_Format!$A$2:$BQ$2,0))</f>
        <v>70.5</v>
      </c>
      <c r="R84">
        <f>INDEX(Overview_Format!$A$2:$BQ$355,MATCH($B84,Overview_Format!$A$2:$A$355,0),MATCH(R$2,Overview_Format!$A$2:$BQ$2,0))</f>
        <v>103</v>
      </c>
      <c r="S84">
        <f>INDEX(Overview_Format!$A$2:$BQ$355,MATCH($B84,Overview_Format!$A$2:$A$355,0),MATCH(S$2,Overview_Format!$A$2:$BQ$2,0))</f>
        <v>0.35</v>
      </c>
      <c r="T84">
        <f>INDEX(Overview_Format!$A$2:$BQ$355,MATCH($B84,Overview_Format!$A$2:$A$355,0),MATCH(T$2,Overview_Format!$A$2:$BQ$2,0))</f>
        <v>0.44400000000000001</v>
      </c>
      <c r="U84">
        <f>INDEX(Overview_Format!$A$2:$BQ$355,MATCH($B84,Overview_Format!$A$2:$A$355,0),MATCH(U$2,Overview_Format!$A$2:$BQ$2,0))</f>
        <v>0.53200000000000003</v>
      </c>
      <c r="V84">
        <f>INDEX(Overview_Format!$A$2:$BQ$355,MATCH($B84,Overview_Format!$A$2:$A$355,0),MATCH(V$2,Overview_Format!$A$2:$BQ$2,0))</f>
        <v>54.7</v>
      </c>
      <c r="W84">
        <f>INDEX(Overview_Format!$A$2:$BQ$355,MATCH($B84,Overview_Format!$A$2:$A$355,0),MATCH(W$2,Overview_Format!$A$2:$BQ$2,0))</f>
        <v>0.499</v>
      </c>
      <c r="X84">
        <f>INDEX(Overview_Format!$A$2:$BQ$355,MATCH($B84,Overview_Format!$A$2:$A$355,0),MATCH(X$2,Overview_Format!$A$2:$BQ$2,0))</f>
        <v>31.6</v>
      </c>
      <c r="Y84">
        <f>INDEX(Overview_Format!$A$2:$BQ$355,MATCH($B84,Overview_Format!$A$2:$A$355,0),MATCH(Y$2,Overview_Format!$A$2:$BQ$2,0))</f>
        <v>16.899999999999999</v>
      </c>
      <c r="Z84">
        <f>INDEX(Overview_Format!$A$2:$BQ$355,MATCH($B84,Overview_Format!$A$2:$A$355,0),MATCH(Z$2,Overview_Format!$A$2:$BQ$2,0))</f>
        <v>48.2</v>
      </c>
      <c r="AA84">
        <f>INDEX(Overview_Format!$A$2:$BQ$355,MATCH($B84,Overview_Format!$A$2:$A$355,0),MATCH(AA$2,Overview_Format!$A$2:$BQ$2,0))</f>
        <v>11</v>
      </c>
      <c r="AB84">
        <f>INDEX(Overview_Format!$A$2:$BQ$355,MATCH($B84,Overview_Format!$A$2:$A$355,0),MATCH(AB$2,Overview_Format!$A$2:$BQ$2,0))</f>
        <v>12.1</v>
      </c>
      <c r="AC84">
        <f t="shared" si="1"/>
        <v>3.2366863905325447</v>
      </c>
      <c r="AD84">
        <f>INDEX(Overview_Format!$A$2:$BQ$355,MATCH($B84,Overview_Format!$A$2:$A$355,0),MATCH(AD$2,Overview_Format!$A$2:$BQ$2,0))</f>
        <v>1.1599999999999999</v>
      </c>
      <c r="AE84">
        <f>INDEX(Overview_Format!$A$2:$CC$355,MATCH($B84,Overview_Format!$A$2:$A$355,0),MATCH(AE$2,Overview_Format!$A$2:$CC$2,0))</f>
        <v>1.5999999999999943</v>
      </c>
      <c r="AF84">
        <f>INDEX(Overview_Format!$A$2:$CC$355,MATCH($B84,Overview_Format!$A$2:$A$355,0),MATCH(AF$2,Overview_Format!$A$2:$CC$2,0))</f>
        <v>3.0999999999999972E-2</v>
      </c>
      <c r="AG84">
        <f>INDEX(Overview_Format!$A$2:$CC$355,MATCH($B84,Overview_Format!$A$2:$A$355,0),MATCH(AG$2,Overview_Format!$A$2:$CC$2,0))</f>
        <v>9.8000000000000032E-2</v>
      </c>
      <c r="AH84">
        <f>INDEX(Overview_Format!$A$2:$CC$355,MATCH($B84,Overview_Format!$A$2:$A$355,0),MATCH(AH$2,Overview_Format!$A$2:$CC$2,0))</f>
        <v>4.0000000000000036E-3</v>
      </c>
      <c r="AI84">
        <f>INDEX(Overview_Format!$A$2:$CC$355,MATCH($B84,Overview_Format!$A$2:$A$355,0),MATCH(AI$2,Overview_Format!$A$2:$CC$2,0))</f>
        <v>0</v>
      </c>
      <c r="AJ84">
        <f>INDEX(Overview_Format!$A$2:$CC$355,MATCH($B84,Overview_Format!$A$2:$A$355,0),MATCH(AJ$2,Overview_Format!$A$2:$CC$2,0))</f>
        <v>-3.5999999999999943</v>
      </c>
      <c r="AK84">
        <f>INDEX(Overview_Format!$A$2:$CC$355,MATCH($B84,Overview_Format!$A$2:$A$355,0),MATCH(AK$2,Overview_Format!$A$2:$CC$2,0))</f>
        <v>-1.4000000000000021</v>
      </c>
      <c r="AL84">
        <f>INDEX(Overview_Format!$A$2:$CC$355,MATCH($B84,Overview_Format!$A$2:$A$355,0),MATCH(AL$2,Overview_Format!$A$2:$CC$2,0))</f>
        <v>-0.69999999999999574</v>
      </c>
      <c r="AM84">
        <f>INDEX(Overview_Format!$A$2:$CC$355,MATCH($B84,Overview_Format!$A$2:$A$355,0),MATCH(AM$2,Overview_Format!$A$2:$CC$2,0))</f>
        <v>1.4000000000000004</v>
      </c>
      <c r="AN84">
        <f>INDEX(Overview_Format!$A$2:$CC$355,MATCH($B84,Overview_Format!$A$2:$A$355,0),MATCH(AN$2,Overview_Format!$A$2:$CC$2,0))</f>
        <v>0.90000000000000036</v>
      </c>
      <c r="AO84">
        <f>INDEX(Overview_Format!$A$2:$CC$355,MATCH($B84,Overview_Format!$A$2:$A$355,0),MATCH(AO$2,Overview_Format!$A$2:$CC$2,0))</f>
        <v>-3.1000000000000014</v>
      </c>
      <c r="AP84">
        <f>INDEX(Overview_Format!$A$2:$CC$355,MATCH($B84,Overview_Format!$A$2:$A$355,0),MATCH(AP$2,Overview_Format!$A$2:$CC$2,0))</f>
        <v>2.5999999999999995E-2</v>
      </c>
    </row>
    <row r="85" spans="2:42" x14ac:dyDescent="0.25">
      <c r="B85" t="s">
        <v>213</v>
      </c>
      <c r="C85">
        <f>INDEX(Overview_Format!$A$2:$BQ$355,MATCH($B85,Overview_Format!$A$2:$A$355,0),MATCH(C$2,Overview_Format!$A$2:$BQ$2,0))</f>
        <v>31</v>
      </c>
      <c r="D85">
        <f>INDEX(Overview_Format!$A$2:$BQ$355,MATCH($B85,Overview_Format!$A$2:$A$355,0),MATCH(D$2,Overview_Format!$A$2:$BQ$2,0))</f>
        <v>10</v>
      </c>
      <c r="E85">
        <f>INDEX(Overview_Format!$A$2:$BQ$355,MATCH($B85,Overview_Format!$A$2:$A$355,0),MATCH(E$2,Overview_Format!$A$2:$BQ$2,0))</f>
        <v>21</v>
      </c>
      <c r="F85">
        <f>INDEX(Overview_Format!$A$2:$BQ$355,MATCH($B85,Overview_Format!$A$2:$A$355,0),MATCH(F$2,Overview_Format!$A$2:$BQ$2,0))</f>
        <v>0.32300000000000001</v>
      </c>
      <c r="G85">
        <f>INDEX(Overview_Format!$A$2:$BQ$355,MATCH($B85,Overview_Format!$A$2:$A$355,0),MATCH(G$2,Overview_Format!$A$2:$BQ$2,0))</f>
        <v>-5.5</v>
      </c>
      <c r="H85">
        <f>INDEX(Overview_Format!$A$2:$BQ$355,MATCH($B85,Overview_Format!$A$2:$A$355,0),MATCH(H$2,Overview_Format!$A$2:$BQ$2,0))</f>
        <v>1.31</v>
      </c>
      <c r="I85">
        <f>INDEX(Overview_Format!$A$2:$BQ$355,MATCH($B85,Overview_Format!$A$2:$A$355,0),MATCH(I$2,Overview_Format!$A$2:$BQ$2,0))</f>
        <v>10</v>
      </c>
      <c r="J85">
        <f>INDEX(Overview_Format!$A$2:$BQ$355,MATCH($B85,Overview_Format!$A$2:$A$355,0),MATCH(J$2,Overview_Format!$A$2:$BQ$2,0))</f>
        <v>21</v>
      </c>
      <c r="K85">
        <f>INDEX(Overview_Format!$A$2:$BQ$355,MATCH($B85,Overview_Format!$A$2:$A$355,0),MATCH(K$2,Overview_Format!$A$2:$BQ$2,0))</f>
        <v>10</v>
      </c>
      <c r="L85">
        <f>INDEX(Overview_Format!$A$2:$BQ$355,MATCH($B85,Overview_Format!$A$2:$A$355,0),MATCH(L$2,Overview_Format!$A$2:$BQ$2,0))</f>
        <v>21</v>
      </c>
      <c r="M85">
        <f>INDEX(Overview_Format!$A$2:$BQ$355,MATCH($B85,Overview_Format!$A$2:$A$355,0),MATCH(M$2,Overview_Format!$A$2:$BQ$2,0))</f>
        <v>10</v>
      </c>
      <c r="N85">
        <f>INDEX(Overview_Format!$A$2:$BQ$355,MATCH($B85,Overview_Format!$A$2:$A$355,0),MATCH(N$2,Overview_Format!$A$2:$BQ$2,0))</f>
        <v>21</v>
      </c>
      <c r="O85">
        <f>INDEX(Overview_Format!$A$2:$BQ$355,MATCH($B85,Overview_Format!$A$2:$A$355,0),MATCH(O$2,Overview_Format!$A$2:$BQ$2,0))</f>
        <v>2088</v>
      </c>
      <c r="P85">
        <f>INDEX(Overview_Format!$A$2:$BQ$355,MATCH($B85,Overview_Format!$A$2:$A$355,0),MATCH(P$2,Overview_Format!$A$2:$BQ$2,0))</f>
        <v>2299</v>
      </c>
      <c r="Q85">
        <f>INDEX(Overview_Format!$A$2:$BQ$355,MATCH($B85,Overview_Format!$A$2:$A$355,0),MATCH(Q$2,Overview_Format!$A$2:$BQ$2,0))</f>
        <v>69.900000000000006</v>
      </c>
      <c r="R85">
        <f>INDEX(Overview_Format!$A$2:$BQ$355,MATCH($B85,Overview_Format!$A$2:$A$355,0),MATCH(R$2,Overview_Format!$A$2:$BQ$2,0))</f>
        <v>95.2</v>
      </c>
      <c r="S85">
        <f>INDEX(Overview_Format!$A$2:$BQ$355,MATCH($B85,Overview_Format!$A$2:$A$355,0),MATCH(S$2,Overview_Format!$A$2:$BQ$2,0))</f>
        <v>0.35599999999999998</v>
      </c>
      <c r="T85">
        <f>INDEX(Overview_Format!$A$2:$BQ$355,MATCH($B85,Overview_Format!$A$2:$A$355,0),MATCH(T$2,Overview_Format!$A$2:$BQ$2,0))</f>
        <v>0.30399999999999999</v>
      </c>
      <c r="U85">
        <f>INDEX(Overview_Format!$A$2:$BQ$355,MATCH($B85,Overview_Format!$A$2:$A$355,0),MATCH(U$2,Overview_Format!$A$2:$BQ$2,0))</f>
        <v>0.499</v>
      </c>
      <c r="V85">
        <f>INDEX(Overview_Format!$A$2:$BQ$355,MATCH($B85,Overview_Format!$A$2:$A$355,0),MATCH(V$2,Overview_Format!$A$2:$BQ$2,0))</f>
        <v>51</v>
      </c>
      <c r="W85">
        <f>INDEX(Overview_Format!$A$2:$BQ$355,MATCH($B85,Overview_Format!$A$2:$A$355,0),MATCH(W$2,Overview_Format!$A$2:$BQ$2,0))</f>
        <v>0.46100000000000002</v>
      </c>
      <c r="X85">
        <f>INDEX(Overview_Format!$A$2:$BQ$355,MATCH($B85,Overview_Format!$A$2:$A$355,0),MATCH(X$2,Overview_Format!$A$2:$BQ$2,0))</f>
        <v>27.9</v>
      </c>
      <c r="Y85">
        <f>INDEX(Overview_Format!$A$2:$BQ$355,MATCH($B85,Overview_Format!$A$2:$A$355,0),MATCH(Y$2,Overview_Format!$A$2:$BQ$2,0))</f>
        <v>16.600000000000001</v>
      </c>
      <c r="Z85">
        <f>INDEX(Overview_Format!$A$2:$BQ$355,MATCH($B85,Overview_Format!$A$2:$A$355,0),MATCH(Z$2,Overview_Format!$A$2:$BQ$2,0))</f>
        <v>47.9</v>
      </c>
      <c r="AA85">
        <f>INDEX(Overview_Format!$A$2:$BQ$355,MATCH($B85,Overview_Format!$A$2:$A$355,0),MATCH(AA$2,Overview_Format!$A$2:$BQ$2,0))</f>
        <v>10.199999999999999</v>
      </c>
      <c r="AB85">
        <f>INDEX(Overview_Format!$A$2:$BQ$355,MATCH($B85,Overview_Format!$A$2:$A$355,0),MATCH(AB$2,Overview_Format!$A$2:$BQ$2,0))</f>
        <v>10</v>
      </c>
      <c r="AC85">
        <f t="shared" si="1"/>
        <v>3.0722891566265056</v>
      </c>
      <c r="AD85">
        <f>INDEX(Overview_Format!$A$2:$BQ$355,MATCH($B85,Overview_Format!$A$2:$A$355,0),MATCH(AD$2,Overview_Format!$A$2:$BQ$2,0))</f>
        <v>-6.81</v>
      </c>
      <c r="AE85">
        <f>INDEX(Overview_Format!$A$2:$CC$355,MATCH($B85,Overview_Format!$A$2:$A$355,0),MATCH(AE$2,Overview_Format!$A$2:$CC$2,0))</f>
        <v>-9.5999999999999943</v>
      </c>
      <c r="AF85">
        <f>INDEX(Overview_Format!$A$2:$CC$355,MATCH($B85,Overview_Format!$A$2:$A$355,0),MATCH(AF$2,Overview_Format!$A$2:$CC$2,0))</f>
        <v>-6.2E-2</v>
      </c>
      <c r="AG85">
        <f>INDEX(Overview_Format!$A$2:$CC$355,MATCH($B85,Overview_Format!$A$2:$A$355,0),MATCH(AG$2,Overview_Format!$A$2:$CC$2,0))</f>
        <v>-6.7000000000000004E-2</v>
      </c>
      <c r="AH85">
        <f>INDEX(Overview_Format!$A$2:$CC$355,MATCH($B85,Overview_Format!$A$2:$A$355,0),MATCH(AH$2,Overview_Format!$A$2:$CC$2,0))</f>
        <v>-4.8000000000000043E-2</v>
      </c>
      <c r="AI85">
        <f>INDEX(Overview_Format!$A$2:$CC$355,MATCH($B85,Overview_Format!$A$2:$A$355,0),MATCH(AI$2,Overview_Format!$A$2:$CC$2,0))</f>
        <v>-4.8999999999999988E-2</v>
      </c>
      <c r="AJ85">
        <f>INDEX(Overview_Format!$A$2:$CC$355,MATCH($B85,Overview_Format!$A$2:$A$355,0),MATCH(AJ$2,Overview_Format!$A$2:$CC$2,0))</f>
        <v>-4.2000000000000028</v>
      </c>
      <c r="AK85">
        <f>INDEX(Overview_Format!$A$2:$CC$355,MATCH($B85,Overview_Format!$A$2:$A$355,0),MATCH(AK$2,Overview_Format!$A$2:$CC$2,0))</f>
        <v>-0.29999999999999716</v>
      </c>
      <c r="AL85">
        <f>INDEX(Overview_Format!$A$2:$CC$355,MATCH($B85,Overview_Format!$A$2:$A$355,0),MATCH(AL$2,Overview_Format!$A$2:$CC$2,0))</f>
        <v>-3.2999999999999972</v>
      </c>
      <c r="AM85">
        <f>INDEX(Overview_Format!$A$2:$CC$355,MATCH($B85,Overview_Format!$A$2:$A$355,0),MATCH(AM$2,Overview_Format!$A$2:$CC$2,0))</f>
        <v>0.79999999999999893</v>
      </c>
      <c r="AN85">
        <f>INDEX(Overview_Format!$A$2:$CC$355,MATCH($B85,Overview_Format!$A$2:$A$355,0),MATCH(AN$2,Overview_Format!$A$2:$CC$2,0))</f>
        <v>0.30000000000000071</v>
      </c>
      <c r="AO85">
        <f>INDEX(Overview_Format!$A$2:$CC$355,MATCH($B85,Overview_Format!$A$2:$A$355,0),MATCH(AO$2,Overview_Format!$A$2:$CC$2,0))</f>
        <v>-3</v>
      </c>
      <c r="AP85">
        <f>INDEX(Overview_Format!$A$2:$CC$355,MATCH($B85,Overview_Format!$A$2:$A$355,0),MATCH(AP$2,Overview_Format!$A$2:$CC$2,0))</f>
        <v>-4.8999999999999988E-2</v>
      </c>
    </row>
    <row r="86" spans="2:42" x14ac:dyDescent="0.25">
      <c r="B86" t="s">
        <v>214</v>
      </c>
      <c r="C86">
        <f>INDEX(Overview_Format!$A$2:$BQ$355,MATCH($B86,Overview_Format!$A$2:$A$355,0),MATCH(C$2,Overview_Format!$A$2:$BQ$2,0))</f>
        <v>34</v>
      </c>
      <c r="D86">
        <f>INDEX(Overview_Format!$A$2:$BQ$355,MATCH($B86,Overview_Format!$A$2:$A$355,0),MATCH(D$2,Overview_Format!$A$2:$BQ$2,0))</f>
        <v>24</v>
      </c>
      <c r="E86">
        <f>INDEX(Overview_Format!$A$2:$BQ$355,MATCH($B86,Overview_Format!$A$2:$A$355,0),MATCH(E$2,Overview_Format!$A$2:$BQ$2,0))</f>
        <v>10</v>
      </c>
      <c r="F86">
        <f>INDEX(Overview_Format!$A$2:$BQ$355,MATCH($B86,Overview_Format!$A$2:$A$355,0),MATCH(F$2,Overview_Format!$A$2:$BQ$2,0))</f>
        <v>0.70599999999999996</v>
      </c>
      <c r="G86">
        <f>INDEX(Overview_Format!$A$2:$BQ$355,MATCH($B86,Overview_Format!$A$2:$A$355,0),MATCH(G$2,Overview_Format!$A$2:$BQ$2,0))</f>
        <v>5.25</v>
      </c>
      <c r="H86">
        <f>INDEX(Overview_Format!$A$2:$BQ$355,MATCH($B86,Overview_Format!$A$2:$A$355,0),MATCH(H$2,Overview_Format!$A$2:$BQ$2,0))</f>
        <v>-1.75</v>
      </c>
      <c r="I86">
        <f>INDEX(Overview_Format!$A$2:$BQ$355,MATCH($B86,Overview_Format!$A$2:$A$355,0),MATCH(I$2,Overview_Format!$A$2:$BQ$2,0))</f>
        <v>24</v>
      </c>
      <c r="J86">
        <f>INDEX(Overview_Format!$A$2:$BQ$355,MATCH($B86,Overview_Format!$A$2:$A$355,0),MATCH(J$2,Overview_Format!$A$2:$BQ$2,0))</f>
        <v>10</v>
      </c>
      <c r="K86">
        <f>INDEX(Overview_Format!$A$2:$BQ$355,MATCH($B86,Overview_Format!$A$2:$A$355,0),MATCH(K$2,Overview_Format!$A$2:$BQ$2,0))</f>
        <v>24</v>
      </c>
      <c r="L86">
        <f>INDEX(Overview_Format!$A$2:$BQ$355,MATCH($B86,Overview_Format!$A$2:$A$355,0),MATCH(L$2,Overview_Format!$A$2:$BQ$2,0))</f>
        <v>10</v>
      </c>
      <c r="M86">
        <f>INDEX(Overview_Format!$A$2:$BQ$355,MATCH($B86,Overview_Format!$A$2:$A$355,0),MATCH(M$2,Overview_Format!$A$2:$BQ$2,0))</f>
        <v>24</v>
      </c>
      <c r="N86">
        <f>INDEX(Overview_Format!$A$2:$BQ$355,MATCH($B86,Overview_Format!$A$2:$A$355,0),MATCH(N$2,Overview_Format!$A$2:$BQ$2,0))</f>
        <v>10</v>
      </c>
      <c r="O86">
        <f>INDEX(Overview_Format!$A$2:$BQ$355,MATCH($B86,Overview_Format!$A$2:$A$355,0),MATCH(O$2,Overview_Format!$A$2:$BQ$2,0))</f>
        <v>2707</v>
      </c>
      <c r="P86">
        <f>INDEX(Overview_Format!$A$2:$BQ$355,MATCH($B86,Overview_Format!$A$2:$A$355,0),MATCH(P$2,Overview_Format!$A$2:$BQ$2,0))</f>
        <v>2371</v>
      </c>
      <c r="Q86">
        <f>INDEX(Overview_Format!$A$2:$BQ$355,MATCH($B86,Overview_Format!$A$2:$A$355,0),MATCH(Q$2,Overview_Format!$A$2:$BQ$2,0))</f>
        <v>70.2</v>
      </c>
      <c r="R86">
        <f>INDEX(Overview_Format!$A$2:$BQ$355,MATCH($B86,Overview_Format!$A$2:$A$355,0),MATCH(R$2,Overview_Format!$A$2:$BQ$2,0))</f>
        <v>112.2</v>
      </c>
      <c r="S86">
        <f>INDEX(Overview_Format!$A$2:$BQ$355,MATCH($B86,Overview_Format!$A$2:$A$355,0),MATCH(S$2,Overview_Format!$A$2:$BQ$2,0))</f>
        <v>0.307</v>
      </c>
      <c r="T86">
        <f>INDEX(Overview_Format!$A$2:$BQ$355,MATCH($B86,Overview_Format!$A$2:$A$355,0),MATCH(T$2,Overview_Format!$A$2:$BQ$2,0))</f>
        <v>0.36699999999999999</v>
      </c>
      <c r="U86">
        <f>INDEX(Overview_Format!$A$2:$BQ$355,MATCH($B86,Overview_Format!$A$2:$A$355,0),MATCH(U$2,Overview_Format!$A$2:$BQ$2,0))</f>
        <v>0.57099999999999995</v>
      </c>
      <c r="V86">
        <f>INDEX(Overview_Format!$A$2:$BQ$355,MATCH($B86,Overview_Format!$A$2:$A$355,0),MATCH(V$2,Overview_Format!$A$2:$BQ$2,0))</f>
        <v>53.2</v>
      </c>
      <c r="W86">
        <f>INDEX(Overview_Format!$A$2:$BQ$355,MATCH($B86,Overview_Format!$A$2:$A$355,0),MATCH(W$2,Overview_Format!$A$2:$BQ$2,0))</f>
        <v>0.55200000000000005</v>
      </c>
      <c r="X86">
        <f>INDEX(Overview_Format!$A$2:$BQ$355,MATCH($B86,Overview_Format!$A$2:$A$355,0),MATCH(X$2,Overview_Format!$A$2:$BQ$2,0))</f>
        <v>37.700000000000003</v>
      </c>
      <c r="Y86">
        <f>INDEX(Overview_Format!$A$2:$BQ$355,MATCH($B86,Overview_Format!$A$2:$A$355,0),MATCH(Y$2,Overview_Format!$A$2:$BQ$2,0))</f>
        <v>16.899999999999999</v>
      </c>
      <c r="Z86">
        <f>INDEX(Overview_Format!$A$2:$BQ$355,MATCH($B86,Overview_Format!$A$2:$A$355,0),MATCH(Z$2,Overview_Format!$A$2:$BQ$2,0))</f>
        <v>57.3</v>
      </c>
      <c r="AA86">
        <f>INDEX(Overview_Format!$A$2:$BQ$355,MATCH($B86,Overview_Format!$A$2:$A$355,0),MATCH(AA$2,Overview_Format!$A$2:$BQ$2,0))</f>
        <v>10.4</v>
      </c>
      <c r="AB86">
        <f>INDEX(Overview_Format!$A$2:$BQ$355,MATCH($B86,Overview_Format!$A$2:$A$355,0),MATCH(AB$2,Overview_Format!$A$2:$BQ$2,0))</f>
        <v>11.9</v>
      </c>
      <c r="AC86">
        <f t="shared" si="1"/>
        <v>3.1479289940828408</v>
      </c>
      <c r="AD86">
        <f>INDEX(Overview_Format!$A$2:$BQ$355,MATCH($B86,Overview_Format!$A$2:$A$355,0),MATCH(AD$2,Overview_Format!$A$2:$BQ$2,0))</f>
        <v>9.8800000000000008</v>
      </c>
      <c r="AE86">
        <f>INDEX(Overview_Format!$A$2:$CC$355,MATCH($B86,Overview_Format!$A$2:$A$355,0),MATCH(AE$2,Overview_Format!$A$2:$CC$2,0))</f>
        <v>13.900000000000006</v>
      </c>
      <c r="AF86">
        <f>INDEX(Overview_Format!$A$2:$CC$355,MATCH($B86,Overview_Format!$A$2:$A$355,0),MATCH(AF$2,Overview_Format!$A$2:$CC$2,0))</f>
        <v>3.0000000000000027E-3</v>
      </c>
      <c r="AG86">
        <f>INDEX(Overview_Format!$A$2:$CC$355,MATCH($B86,Overview_Format!$A$2:$A$355,0),MATCH(AG$2,Overview_Format!$A$2:$CC$2,0))</f>
        <v>-3.999999999999998E-2</v>
      </c>
      <c r="AH86">
        <f>INDEX(Overview_Format!$A$2:$CC$355,MATCH($B86,Overview_Format!$A$2:$A$355,0),MATCH(AH$2,Overview_Format!$A$2:$CC$2,0))</f>
        <v>3.1999999999999917E-2</v>
      </c>
      <c r="AI86">
        <f>INDEX(Overview_Format!$A$2:$CC$355,MATCH($B86,Overview_Format!$A$2:$A$355,0),MATCH(AI$2,Overview_Format!$A$2:$CC$2,0))</f>
        <v>4.0000000000000036E-2</v>
      </c>
      <c r="AJ86">
        <f>INDEX(Overview_Format!$A$2:$CC$355,MATCH($B86,Overview_Format!$A$2:$A$355,0),MATCH(AJ$2,Overview_Format!$A$2:$CC$2,0))</f>
        <v>14.599999999999994</v>
      </c>
      <c r="AK86">
        <f>INDEX(Overview_Format!$A$2:$CC$355,MATCH($B86,Overview_Format!$A$2:$A$355,0),MATCH(AK$2,Overview_Format!$A$2:$CC$2,0))</f>
        <v>-1.4000000000000021</v>
      </c>
      <c r="AL86">
        <f>INDEX(Overview_Format!$A$2:$CC$355,MATCH($B86,Overview_Format!$A$2:$A$355,0),MATCH(AL$2,Overview_Format!$A$2:$CC$2,0))</f>
        <v>1.5</v>
      </c>
      <c r="AM86">
        <f>INDEX(Overview_Format!$A$2:$CC$355,MATCH($B86,Overview_Format!$A$2:$A$355,0),MATCH(AM$2,Overview_Format!$A$2:$CC$2,0))</f>
        <v>0.90000000000000036</v>
      </c>
      <c r="AN86">
        <f>INDEX(Overview_Format!$A$2:$CC$355,MATCH($B86,Overview_Format!$A$2:$A$355,0),MATCH(AN$2,Overview_Format!$A$2:$CC$2,0))</f>
        <v>3.2000000000000011</v>
      </c>
      <c r="AO86">
        <f>INDEX(Overview_Format!$A$2:$CC$355,MATCH($B86,Overview_Format!$A$2:$A$355,0),MATCH(AO$2,Overview_Format!$A$2:$CC$2,0))</f>
        <v>14.400000000000002</v>
      </c>
      <c r="AP86">
        <f>INDEX(Overview_Format!$A$2:$CC$355,MATCH($B86,Overview_Format!$A$2:$A$355,0),MATCH(AP$2,Overview_Format!$A$2:$CC$2,0))</f>
        <v>-4.0000000000000036E-3</v>
      </c>
    </row>
    <row r="87" spans="2:42" x14ac:dyDescent="0.25">
      <c r="B87" t="s">
        <v>215</v>
      </c>
      <c r="C87">
        <f>INDEX(Overview_Format!$A$2:$BQ$355,MATCH($B87,Overview_Format!$A$2:$A$355,0),MATCH(C$2,Overview_Format!$A$2:$BQ$2,0))</f>
        <v>32</v>
      </c>
      <c r="D87">
        <f>INDEX(Overview_Format!$A$2:$BQ$355,MATCH($B87,Overview_Format!$A$2:$A$355,0),MATCH(D$2,Overview_Format!$A$2:$BQ$2,0))</f>
        <v>14</v>
      </c>
      <c r="E87">
        <f>INDEX(Overview_Format!$A$2:$BQ$355,MATCH($B87,Overview_Format!$A$2:$A$355,0),MATCH(E$2,Overview_Format!$A$2:$BQ$2,0))</f>
        <v>18</v>
      </c>
      <c r="F87">
        <f>INDEX(Overview_Format!$A$2:$BQ$355,MATCH($B87,Overview_Format!$A$2:$A$355,0),MATCH(F$2,Overview_Format!$A$2:$BQ$2,0))</f>
        <v>0.438</v>
      </c>
      <c r="G87">
        <f>INDEX(Overview_Format!$A$2:$BQ$355,MATCH($B87,Overview_Format!$A$2:$A$355,0),MATCH(G$2,Overview_Format!$A$2:$BQ$2,0))</f>
        <v>-11.8</v>
      </c>
      <c r="H87">
        <f>INDEX(Overview_Format!$A$2:$BQ$355,MATCH($B87,Overview_Format!$A$2:$A$355,0),MATCH(H$2,Overview_Format!$A$2:$BQ$2,0))</f>
        <v>-5</v>
      </c>
      <c r="I87">
        <f>INDEX(Overview_Format!$A$2:$BQ$355,MATCH($B87,Overview_Format!$A$2:$A$355,0),MATCH(I$2,Overview_Format!$A$2:$BQ$2,0))</f>
        <v>14</v>
      </c>
      <c r="J87">
        <f>INDEX(Overview_Format!$A$2:$BQ$355,MATCH($B87,Overview_Format!$A$2:$A$355,0),MATCH(J$2,Overview_Format!$A$2:$BQ$2,0))</f>
        <v>18</v>
      </c>
      <c r="K87">
        <f>INDEX(Overview_Format!$A$2:$BQ$355,MATCH($B87,Overview_Format!$A$2:$A$355,0),MATCH(K$2,Overview_Format!$A$2:$BQ$2,0))</f>
        <v>14</v>
      </c>
      <c r="L87">
        <f>INDEX(Overview_Format!$A$2:$BQ$355,MATCH($B87,Overview_Format!$A$2:$A$355,0),MATCH(L$2,Overview_Format!$A$2:$BQ$2,0))</f>
        <v>18</v>
      </c>
      <c r="M87">
        <f>INDEX(Overview_Format!$A$2:$BQ$355,MATCH($B87,Overview_Format!$A$2:$A$355,0),MATCH(M$2,Overview_Format!$A$2:$BQ$2,0))</f>
        <v>14</v>
      </c>
      <c r="N87">
        <f>INDEX(Overview_Format!$A$2:$BQ$355,MATCH($B87,Overview_Format!$A$2:$A$355,0),MATCH(N$2,Overview_Format!$A$2:$BQ$2,0))</f>
        <v>18</v>
      </c>
      <c r="O87">
        <f>INDEX(Overview_Format!$A$2:$BQ$355,MATCH($B87,Overview_Format!$A$2:$A$355,0),MATCH(O$2,Overview_Format!$A$2:$BQ$2,0))</f>
        <v>2299</v>
      </c>
      <c r="P87">
        <f>INDEX(Overview_Format!$A$2:$BQ$355,MATCH($B87,Overview_Format!$A$2:$A$355,0),MATCH(P$2,Overview_Format!$A$2:$BQ$2,0))</f>
        <v>2457</v>
      </c>
      <c r="Q87">
        <f>INDEX(Overview_Format!$A$2:$BQ$355,MATCH($B87,Overview_Format!$A$2:$A$355,0),MATCH(Q$2,Overview_Format!$A$2:$BQ$2,0))</f>
        <v>69</v>
      </c>
      <c r="R87">
        <f>INDEX(Overview_Format!$A$2:$BQ$355,MATCH($B87,Overview_Format!$A$2:$A$355,0),MATCH(R$2,Overview_Format!$A$2:$BQ$2,0))</f>
        <v>101.7</v>
      </c>
      <c r="S87">
        <f>INDEX(Overview_Format!$A$2:$BQ$355,MATCH($B87,Overview_Format!$A$2:$A$355,0),MATCH(S$2,Overview_Format!$A$2:$BQ$2,0))</f>
        <v>0.28499999999999998</v>
      </c>
      <c r="T87">
        <f>INDEX(Overview_Format!$A$2:$BQ$355,MATCH($B87,Overview_Format!$A$2:$A$355,0),MATCH(T$2,Overview_Format!$A$2:$BQ$2,0))</f>
        <v>0.38400000000000001</v>
      </c>
      <c r="U87">
        <f>INDEX(Overview_Format!$A$2:$BQ$355,MATCH($B87,Overview_Format!$A$2:$A$355,0),MATCH(U$2,Overview_Format!$A$2:$BQ$2,0))</f>
        <v>0.53</v>
      </c>
      <c r="V87">
        <f>INDEX(Overview_Format!$A$2:$BQ$355,MATCH($B87,Overview_Format!$A$2:$A$355,0),MATCH(V$2,Overview_Format!$A$2:$BQ$2,0))</f>
        <v>52.5</v>
      </c>
      <c r="W87">
        <f>INDEX(Overview_Format!$A$2:$BQ$355,MATCH($B87,Overview_Format!$A$2:$A$355,0),MATCH(W$2,Overview_Format!$A$2:$BQ$2,0))</f>
        <v>0.503</v>
      </c>
      <c r="X87">
        <f>INDEX(Overview_Format!$A$2:$BQ$355,MATCH($B87,Overview_Format!$A$2:$A$355,0),MATCH(X$2,Overview_Format!$A$2:$BQ$2,0))</f>
        <v>29.3</v>
      </c>
      <c r="Y87">
        <f>INDEX(Overview_Format!$A$2:$BQ$355,MATCH($B87,Overview_Format!$A$2:$A$355,0),MATCH(Y$2,Overview_Format!$A$2:$BQ$2,0))</f>
        <v>16.399999999999999</v>
      </c>
      <c r="Z87">
        <f>INDEX(Overview_Format!$A$2:$BQ$355,MATCH($B87,Overview_Format!$A$2:$A$355,0),MATCH(Z$2,Overview_Format!$A$2:$BQ$2,0))</f>
        <v>49.2</v>
      </c>
      <c r="AA87">
        <f>INDEX(Overview_Format!$A$2:$BQ$355,MATCH($B87,Overview_Format!$A$2:$A$355,0),MATCH(AA$2,Overview_Format!$A$2:$BQ$2,0))</f>
        <v>8.8000000000000007</v>
      </c>
      <c r="AB87">
        <f>INDEX(Overview_Format!$A$2:$BQ$355,MATCH($B87,Overview_Format!$A$2:$A$355,0),MATCH(AB$2,Overview_Format!$A$2:$BQ$2,0))</f>
        <v>10.7</v>
      </c>
      <c r="AC87">
        <f t="shared" si="1"/>
        <v>3.2012195121951224</v>
      </c>
      <c r="AD87">
        <f>INDEX(Overview_Format!$A$2:$BQ$355,MATCH($B87,Overview_Format!$A$2:$A$355,0),MATCH(AD$2,Overview_Format!$A$2:$BQ$2,0))</f>
        <v>-4.9400000000000004</v>
      </c>
      <c r="AE87">
        <f>INDEX(Overview_Format!$A$2:$CC$355,MATCH($B87,Overview_Format!$A$2:$A$355,0),MATCH(AE$2,Overview_Format!$A$2:$CC$2,0))</f>
        <v>-7</v>
      </c>
      <c r="AF87">
        <f>INDEX(Overview_Format!$A$2:$CC$355,MATCH($B87,Overview_Format!$A$2:$A$355,0),MATCH(AF$2,Overview_Format!$A$2:$CC$2,0))</f>
        <v>-4.8000000000000043E-2</v>
      </c>
      <c r="AG87">
        <f>INDEX(Overview_Format!$A$2:$CC$355,MATCH($B87,Overview_Format!$A$2:$A$355,0),MATCH(AG$2,Overview_Format!$A$2:$CC$2,0))</f>
        <v>-2.200000000000002E-2</v>
      </c>
      <c r="AH87">
        <f>INDEX(Overview_Format!$A$2:$CC$355,MATCH($B87,Overview_Format!$A$2:$A$355,0),MATCH(AH$2,Overview_Format!$A$2:$CC$2,0))</f>
        <v>-2.9000000000000026E-2</v>
      </c>
      <c r="AI87">
        <f>INDEX(Overview_Format!$A$2:$CC$355,MATCH($B87,Overview_Format!$A$2:$A$355,0),MATCH(AI$2,Overview_Format!$A$2:$CC$2,0))</f>
        <v>-2.8000000000000025E-2</v>
      </c>
      <c r="AJ87">
        <f>INDEX(Overview_Format!$A$2:$CC$355,MATCH($B87,Overview_Format!$A$2:$A$355,0),MATCH(AJ$2,Overview_Format!$A$2:$CC$2,0))</f>
        <v>-1.5999999999999943</v>
      </c>
      <c r="AK87">
        <f>INDEX(Overview_Format!$A$2:$CC$355,MATCH($B87,Overview_Format!$A$2:$A$355,0),MATCH(AK$2,Overview_Format!$A$2:$CC$2,0))</f>
        <v>0.19999999999999929</v>
      </c>
      <c r="AL87">
        <f>INDEX(Overview_Format!$A$2:$CC$355,MATCH($B87,Overview_Format!$A$2:$A$355,0),MATCH(AL$2,Overview_Format!$A$2:$CC$2,0))</f>
        <v>-4.1000000000000014</v>
      </c>
      <c r="AM87">
        <f>INDEX(Overview_Format!$A$2:$CC$355,MATCH($B87,Overview_Format!$A$2:$A$355,0),MATCH(AM$2,Overview_Format!$A$2:$CC$2,0))</f>
        <v>-1</v>
      </c>
      <c r="AN87">
        <f>INDEX(Overview_Format!$A$2:$CC$355,MATCH($B87,Overview_Format!$A$2:$A$355,0),MATCH(AN$2,Overview_Format!$A$2:$CC$2,0))</f>
        <v>1.7999999999999989</v>
      </c>
      <c r="AO87">
        <f>INDEX(Overview_Format!$A$2:$CC$355,MATCH($B87,Overview_Format!$A$2:$A$355,0),MATCH(AO$2,Overview_Format!$A$2:$CC$2,0))</f>
        <v>-1</v>
      </c>
      <c r="AP87">
        <f>INDEX(Overview_Format!$A$2:$CC$355,MATCH($B87,Overview_Format!$A$2:$A$355,0),MATCH(AP$2,Overview_Format!$A$2:$CC$2,0))</f>
        <v>-3.8999999999999979E-2</v>
      </c>
    </row>
    <row r="88" spans="2:42" x14ac:dyDescent="0.25">
      <c r="B88" t="s">
        <v>216</v>
      </c>
      <c r="C88">
        <f>INDEX(Overview_Format!$A$2:$BQ$355,MATCH($B88,Overview_Format!$A$2:$A$355,0),MATCH(C$2,Overview_Format!$A$2:$BQ$2,0))</f>
        <v>31</v>
      </c>
      <c r="D88">
        <f>INDEX(Overview_Format!$A$2:$BQ$355,MATCH($B88,Overview_Format!$A$2:$A$355,0),MATCH(D$2,Overview_Format!$A$2:$BQ$2,0))</f>
        <v>13</v>
      </c>
      <c r="E88">
        <f>INDEX(Overview_Format!$A$2:$BQ$355,MATCH($B88,Overview_Format!$A$2:$A$355,0),MATCH(E$2,Overview_Format!$A$2:$BQ$2,0))</f>
        <v>18</v>
      </c>
      <c r="F88">
        <f>INDEX(Overview_Format!$A$2:$BQ$355,MATCH($B88,Overview_Format!$A$2:$A$355,0),MATCH(F$2,Overview_Format!$A$2:$BQ$2,0))</f>
        <v>0.41899999999999998</v>
      </c>
      <c r="G88">
        <f>INDEX(Overview_Format!$A$2:$BQ$355,MATCH($B88,Overview_Format!$A$2:$A$355,0),MATCH(G$2,Overview_Format!$A$2:$BQ$2,0))</f>
        <v>-7.39</v>
      </c>
      <c r="H88">
        <f>INDEX(Overview_Format!$A$2:$BQ$355,MATCH($B88,Overview_Format!$A$2:$A$355,0),MATCH(H$2,Overview_Format!$A$2:$BQ$2,0))</f>
        <v>-2.46</v>
      </c>
      <c r="I88">
        <f>INDEX(Overview_Format!$A$2:$BQ$355,MATCH($B88,Overview_Format!$A$2:$A$355,0),MATCH(I$2,Overview_Format!$A$2:$BQ$2,0))</f>
        <v>13</v>
      </c>
      <c r="J88">
        <f>INDEX(Overview_Format!$A$2:$BQ$355,MATCH($B88,Overview_Format!$A$2:$A$355,0),MATCH(J$2,Overview_Format!$A$2:$BQ$2,0))</f>
        <v>18</v>
      </c>
      <c r="K88">
        <f>INDEX(Overview_Format!$A$2:$BQ$355,MATCH($B88,Overview_Format!$A$2:$A$355,0),MATCH(K$2,Overview_Format!$A$2:$BQ$2,0))</f>
        <v>13</v>
      </c>
      <c r="L88">
        <f>INDEX(Overview_Format!$A$2:$BQ$355,MATCH($B88,Overview_Format!$A$2:$A$355,0),MATCH(L$2,Overview_Format!$A$2:$BQ$2,0))</f>
        <v>18</v>
      </c>
      <c r="M88">
        <f>INDEX(Overview_Format!$A$2:$BQ$355,MATCH($B88,Overview_Format!$A$2:$A$355,0),MATCH(M$2,Overview_Format!$A$2:$BQ$2,0))</f>
        <v>13</v>
      </c>
      <c r="N88">
        <f>INDEX(Overview_Format!$A$2:$BQ$355,MATCH($B88,Overview_Format!$A$2:$A$355,0),MATCH(N$2,Overview_Format!$A$2:$BQ$2,0))</f>
        <v>18</v>
      </c>
      <c r="O88">
        <f>INDEX(Overview_Format!$A$2:$BQ$355,MATCH($B88,Overview_Format!$A$2:$A$355,0),MATCH(O$2,Overview_Format!$A$2:$BQ$2,0))</f>
        <v>2562</v>
      </c>
      <c r="P88">
        <f>INDEX(Overview_Format!$A$2:$BQ$355,MATCH($B88,Overview_Format!$A$2:$A$355,0),MATCH(P$2,Overview_Format!$A$2:$BQ$2,0))</f>
        <v>2577</v>
      </c>
      <c r="Q88">
        <f>INDEX(Overview_Format!$A$2:$BQ$355,MATCH($B88,Overview_Format!$A$2:$A$355,0),MATCH(Q$2,Overview_Format!$A$2:$BQ$2,0))</f>
        <v>79.900000000000006</v>
      </c>
      <c r="R88">
        <f>INDEX(Overview_Format!$A$2:$BQ$355,MATCH($B88,Overview_Format!$A$2:$A$355,0),MATCH(R$2,Overview_Format!$A$2:$BQ$2,0))</f>
        <v>101.3</v>
      </c>
      <c r="S88">
        <f>INDEX(Overview_Format!$A$2:$BQ$355,MATCH($B88,Overview_Format!$A$2:$A$355,0),MATCH(S$2,Overview_Format!$A$2:$BQ$2,0))</f>
        <v>0.32100000000000001</v>
      </c>
      <c r="T88">
        <f>INDEX(Overview_Format!$A$2:$BQ$355,MATCH($B88,Overview_Format!$A$2:$A$355,0),MATCH(T$2,Overview_Format!$A$2:$BQ$2,0))</f>
        <v>0.39200000000000002</v>
      </c>
      <c r="U88">
        <f>INDEX(Overview_Format!$A$2:$BQ$355,MATCH($B88,Overview_Format!$A$2:$A$355,0),MATCH(U$2,Overview_Format!$A$2:$BQ$2,0))</f>
        <v>0.52300000000000002</v>
      </c>
      <c r="V88">
        <f>INDEX(Overview_Format!$A$2:$BQ$355,MATCH($B88,Overview_Format!$A$2:$A$355,0),MATCH(V$2,Overview_Format!$A$2:$BQ$2,0))</f>
        <v>50.8</v>
      </c>
      <c r="W88">
        <f>INDEX(Overview_Format!$A$2:$BQ$355,MATCH($B88,Overview_Format!$A$2:$A$355,0),MATCH(W$2,Overview_Format!$A$2:$BQ$2,0))</f>
        <v>0.48799999999999999</v>
      </c>
      <c r="X88">
        <f>INDEX(Overview_Format!$A$2:$BQ$355,MATCH($B88,Overview_Format!$A$2:$A$355,0),MATCH(X$2,Overview_Format!$A$2:$BQ$2,0))</f>
        <v>27.7</v>
      </c>
      <c r="Y88">
        <f>INDEX(Overview_Format!$A$2:$BQ$355,MATCH($B88,Overview_Format!$A$2:$A$355,0),MATCH(Y$2,Overview_Format!$A$2:$BQ$2,0))</f>
        <v>15.4</v>
      </c>
      <c r="Z88">
        <f>INDEX(Overview_Format!$A$2:$BQ$355,MATCH($B88,Overview_Format!$A$2:$A$355,0),MATCH(Z$2,Overview_Format!$A$2:$BQ$2,0))</f>
        <v>47.5</v>
      </c>
      <c r="AA88">
        <f>INDEX(Overview_Format!$A$2:$BQ$355,MATCH($B88,Overview_Format!$A$2:$A$355,0),MATCH(AA$2,Overview_Format!$A$2:$BQ$2,0))</f>
        <v>12.5</v>
      </c>
      <c r="AB88">
        <f>INDEX(Overview_Format!$A$2:$BQ$355,MATCH($B88,Overview_Format!$A$2:$A$355,0),MATCH(AB$2,Overview_Format!$A$2:$BQ$2,0))</f>
        <v>8</v>
      </c>
      <c r="AC88">
        <f t="shared" si="1"/>
        <v>3.2987012987012982</v>
      </c>
      <c r="AD88">
        <f>INDEX(Overview_Format!$A$2:$BQ$355,MATCH($B88,Overview_Format!$A$2:$A$355,0),MATCH(AD$2,Overview_Format!$A$2:$BQ$2,0))</f>
        <v>-0.48</v>
      </c>
      <c r="AE88">
        <f>INDEX(Overview_Format!$A$2:$CC$355,MATCH($B88,Overview_Format!$A$2:$A$355,0),MATCH(AE$2,Overview_Format!$A$2:$CC$2,0))</f>
        <v>-0.60000000000000853</v>
      </c>
      <c r="AF88">
        <f>INDEX(Overview_Format!$A$2:$CC$355,MATCH($B88,Overview_Format!$A$2:$A$355,0),MATCH(AF$2,Overview_Format!$A$2:$CC$2,0))</f>
        <v>-7.6000000000000012E-2</v>
      </c>
      <c r="AG88">
        <f>INDEX(Overview_Format!$A$2:$CC$355,MATCH($B88,Overview_Format!$A$2:$A$355,0),MATCH(AG$2,Overview_Format!$A$2:$CC$2,0))</f>
        <v>4.6000000000000041E-2</v>
      </c>
      <c r="AH88">
        <f>INDEX(Overview_Format!$A$2:$CC$355,MATCH($B88,Overview_Format!$A$2:$A$355,0),MATCH(AH$2,Overview_Format!$A$2:$CC$2,0))</f>
        <v>-3.8000000000000034E-2</v>
      </c>
      <c r="AI88">
        <f>INDEX(Overview_Format!$A$2:$CC$355,MATCH($B88,Overview_Format!$A$2:$A$355,0),MATCH(AI$2,Overview_Format!$A$2:$CC$2,0))</f>
        <v>-3.7000000000000033E-2</v>
      </c>
      <c r="AJ88">
        <f>INDEX(Overview_Format!$A$2:$CC$355,MATCH($B88,Overview_Format!$A$2:$A$355,0),MATCH(AJ$2,Overview_Format!$A$2:$CC$2,0))</f>
        <v>-5</v>
      </c>
      <c r="AK88">
        <f>INDEX(Overview_Format!$A$2:$CC$355,MATCH($B88,Overview_Format!$A$2:$A$355,0),MATCH(AK$2,Overview_Format!$A$2:$CC$2,0))</f>
        <v>-4.4000000000000004</v>
      </c>
      <c r="AL88">
        <f>INDEX(Overview_Format!$A$2:$CC$355,MATCH($B88,Overview_Format!$A$2:$A$355,0),MATCH(AL$2,Overview_Format!$A$2:$CC$2,0))</f>
        <v>-1.1000000000000014</v>
      </c>
      <c r="AM88">
        <f>INDEX(Overview_Format!$A$2:$CC$355,MATCH($B88,Overview_Format!$A$2:$A$355,0),MATCH(AM$2,Overview_Format!$A$2:$CC$2,0))</f>
        <v>4.1999999999999993</v>
      </c>
      <c r="AN88">
        <f>INDEX(Overview_Format!$A$2:$CC$355,MATCH($B88,Overview_Format!$A$2:$A$355,0),MATCH(AN$2,Overview_Format!$A$2:$CC$2,0))</f>
        <v>-1</v>
      </c>
      <c r="AO88">
        <f>INDEX(Overview_Format!$A$2:$CC$355,MATCH($B88,Overview_Format!$A$2:$A$355,0),MATCH(AO$2,Overview_Format!$A$2:$CC$2,0))</f>
        <v>-2.1000000000000014</v>
      </c>
      <c r="AP88">
        <f>INDEX(Overview_Format!$A$2:$CC$355,MATCH($B88,Overview_Format!$A$2:$A$355,0),MATCH(AP$2,Overview_Format!$A$2:$CC$2,0))</f>
        <v>-5.5999999999999966E-2</v>
      </c>
    </row>
    <row r="89" spans="2:42" x14ac:dyDescent="0.25">
      <c r="B89" t="s">
        <v>217</v>
      </c>
      <c r="C89">
        <f>INDEX(Overview_Format!$A$2:$BQ$355,MATCH($B89,Overview_Format!$A$2:$A$355,0),MATCH(C$2,Overview_Format!$A$2:$BQ$2,0))</f>
        <v>32</v>
      </c>
      <c r="D89">
        <f>INDEX(Overview_Format!$A$2:$BQ$355,MATCH($B89,Overview_Format!$A$2:$A$355,0),MATCH(D$2,Overview_Format!$A$2:$BQ$2,0))</f>
        <v>15</v>
      </c>
      <c r="E89">
        <f>INDEX(Overview_Format!$A$2:$BQ$355,MATCH($B89,Overview_Format!$A$2:$A$355,0),MATCH(E$2,Overview_Format!$A$2:$BQ$2,0))</f>
        <v>17</v>
      </c>
      <c r="F89">
        <f>INDEX(Overview_Format!$A$2:$BQ$355,MATCH($B89,Overview_Format!$A$2:$A$355,0),MATCH(F$2,Overview_Format!$A$2:$BQ$2,0))</f>
        <v>0.46899999999999997</v>
      </c>
      <c r="G89">
        <f>INDEX(Overview_Format!$A$2:$BQ$355,MATCH($B89,Overview_Format!$A$2:$A$355,0),MATCH(G$2,Overview_Format!$A$2:$BQ$2,0))</f>
        <v>0.45</v>
      </c>
      <c r="H89">
        <f>INDEX(Overview_Format!$A$2:$BQ$355,MATCH($B89,Overview_Format!$A$2:$A$355,0),MATCH(H$2,Overview_Format!$A$2:$BQ$2,0))</f>
        <v>4.49</v>
      </c>
      <c r="I89">
        <f>INDEX(Overview_Format!$A$2:$BQ$355,MATCH($B89,Overview_Format!$A$2:$A$355,0),MATCH(I$2,Overview_Format!$A$2:$BQ$2,0))</f>
        <v>15</v>
      </c>
      <c r="J89">
        <f>INDEX(Overview_Format!$A$2:$BQ$355,MATCH($B89,Overview_Format!$A$2:$A$355,0),MATCH(J$2,Overview_Format!$A$2:$BQ$2,0))</f>
        <v>17</v>
      </c>
      <c r="K89">
        <f>INDEX(Overview_Format!$A$2:$BQ$355,MATCH($B89,Overview_Format!$A$2:$A$355,0),MATCH(K$2,Overview_Format!$A$2:$BQ$2,0))</f>
        <v>15</v>
      </c>
      <c r="L89">
        <f>INDEX(Overview_Format!$A$2:$BQ$355,MATCH($B89,Overview_Format!$A$2:$A$355,0),MATCH(L$2,Overview_Format!$A$2:$BQ$2,0))</f>
        <v>17</v>
      </c>
      <c r="M89">
        <f>INDEX(Overview_Format!$A$2:$BQ$355,MATCH($B89,Overview_Format!$A$2:$A$355,0),MATCH(M$2,Overview_Format!$A$2:$BQ$2,0))</f>
        <v>15</v>
      </c>
      <c r="N89">
        <f>INDEX(Overview_Format!$A$2:$BQ$355,MATCH($B89,Overview_Format!$A$2:$A$355,0),MATCH(N$2,Overview_Format!$A$2:$BQ$2,0))</f>
        <v>17</v>
      </c>
      <c r="O89">
        <f>INDEX(Overview_Format!$A$2:$BQ$355,MATCH($B89,Overview_Format!$A$2:$A$355,0),MATCH(O$2,Overview_Format!$A$2:$BQ$2,0))</f>
        <v>2203</v>
      </c>
      <c r="P89">
        <f>INDEX(Overview_Format!$A$2:$BQ$355,MATCH($B89,Overview_Format!$A$2:$A$355,0),MATCH(P$2,Overview_Format!$A$2:$BQ$2,0))</f>
        <v>2213</v>
      </c>
      <c r="Q89">
        <f>INDEX(Overview_Format!$A$2:$BQ$355,MATCH($B89,Overview_Format!$A$2:$A$355,0),MATCH(Q$2,Overview_Format!$A$2:$BQ$2,0))</f>
        <v>66.5</v>
      </c>
      <c r="R89">
        <f>INDEX(Overview_Format!$A$2:$BQ$355,MATCH($B89,Overview_Format!$A$2:$A$355,0),MATCH(R$2,Overview_Format!$A$2:$BQ$2,0))</f>
        <v>102.3</v>
      </c>
      <c r="S89">
        <f>INDEX(Overview_Format!$A$2:$BQ$355,MATCH($B89,Overview_Format!$A$2:$A$355,0),MATCH(S$2,Overview_Format!$A$2:$BQ$2,0))</f>
        <v>0.33200000000000002</v>
      </c>
      <c r="T89">
        <f>INDEX(Overview_Format!$A$2:$BQ$355,MATCH($B89,Overview_Format!$A$2:$A$355,0),MATCH(T$2,Overview_Format!$A$2:$BQ$2,0))</f>
        <v>0.34799999999999998</v>
      </c>
      <c r="U89">
        <f>INDEX(Overview_Format!$A$2:$BQ$355,MATCH($B89,Overview_Format!$A$2:$A$355,0),MATCH(U$2,Overview_Format!$A$2:$BQ$2,0))</f>
        <v>0.52200000000000002</v>
      </c>
      <c r="V89">
        <f>INDEX(Overview_Format!$A$2:$BQ$355,MATCH($B89,Overview_Format!$A$2:$A$355,0),MATCH(V$2,Overview_Format!$A$2:$BQ$2,0))</f>
        <v>45.1</v>
      </c>
      <c r="W89">
        <f>INDEX(Overview_Format!$A$2:$BQ$355,MATCH($B89,Overview_Format!$A$2:$A$355,0),MATCH(W$2,Overview_Format!$A$2:$BQ$2,0))</f>
        <v>0.5</v>
      </c>
      <c r="X89">
        <f>INDEX(Overview_Format!$A$2:$BQ$355,MATCH($B89,Overview_Format!$A$2:$A$355,0),MATCH(X$2,Overview_Format!$A$2:$BQ$2,0))</f>
        <v>35.6</v>
      </c>
      <c r="Y89">
        <f>INDEX(Overview_Format!$A$2:$BQ$355,MATCH($B89,Overview_Format!$A$2:$A$355,0),MATCH(Y$2,Overview_Format!$A$2:$BQ$2,0))</f>
        <v>17.3</v>
      </c>
      <c r="Z89">
        <f>INDEX(Overview_Format!$A$2:$BQ$355,MATCH($B89,Overview_Format!$A$2:$A$355,0),MATCH(Z$2,Overview_Format!$A$2:$BQ$2,0))</f>
        <v>51</v>
      </c>
      <c r="AA89">
        <f>INDEX(Overview_Format!$A$2:$BQ$355,MATCH($B89,Overview_Format!$A$2:$A$355,0),MATCH(AA$2,Overview_Format!$A$2:$BQ$2,0))</f>
        <v>11</v>
      </c>
      <c r="AB89">
        <f>INDEX(Overview_Format!$A$2:$BQ$355,MATCH($B89,Overview_Format!$A$2:$A$355,0),MATCH(AB$2,Overview_Format!$A$2:$BQ$2,0))</f>
        <v>13.5</v>
      </c>
      <c r="AC89">
        <f t="shared" si="1"/>
        <v>2.6069364161849711</v>
      </c>
      <c r="AD89">
        <f>INDEX(Overview_Format!$A$2:$BQ$355,MATCH($B89,Overview_Format!$A$2:$A$355,0),MATCH(AD$2,Overview_Format!$A$2:$BQ$2,0))</f>
        <v>-0.31</v>
      </c>
      <c r="AE89">
        <f>INDEX(Overview_Format!$A$2:$CC$355,MATCH($B89,Overview_Format!$A$2:$A$355,0),MATCH(AE$2,Overview_Format!$A$2:$CC$2,0))</f>
        <v>-0.5</v>
      </c>
      <c r="AF89">
        <f>INDEX(Overview_Format!$A$2:$CC$355,MATCH($B89,Overview_Format!$A$2:$A$355,0),MATCH(AF$2,Overview_Format!$A$2:$CC$2,0))</f>
        <v>3.2000000000000028E-2</v>
      </c>
      <c r="AG89">
        <f>INDEX(Overview_Format!$A$2:$CC$355,MATCH($B89,Overview_Format!$A$2:$A$355,0),MATCH(AG$2,Overview_Format!$A$2:$CC$2,0))</f>
        <v>-7.6000000000000012E-2</v>
      </c>
      <c r="AH89">
        <f>INDEX(Overview_Format!$A$2:$CC$355,MATCH($B89,Overview_Format!$A$2:$A$355,0),MATCH(AH$2,Overview_Format!$A$2:$CC$2,0))</f>
        <v>-7.0000000000000062E-3</v>
      </c>
      <c r="AI89">
        <f>INDEX(Overview_Format!$A$2:$CC$355,MATCH($B89,Overview_Format!$A$2:$A$355,0),MATCH(AI$2,Overview_Format!$A$2:$CC$2,0))</f>
        <v>-2.0000000000000018E-3</v>
      </c>
      <c r="AJ89">
        <f>INDEX(Overview_Format!$A$2:$CC$355,MATCH($B89,Overview_Format!$A$2:$A$355,0),MATCH(AJ$2,Overview_Format!$A$2:$CC$2,0))</f>
        <v>2</v>
      </c>
      <c r="AK89">
        <f>INDEX(Overview_Format!$A$2:$CC$355,MATCH($B89,Overview_Format!$A$2:$A$355,0),MATCH(AK$2,Overview_Format!$A$2:$CC$2,0))</f>
        <v>-0.30000000000000071</v>
      </c>
      <c r="AL89">
        <f>INDEX(Overview_Format!$A$2:$CC$355,MATCH($B89,Overview_Format!$A$2:$A$355,0),MATCH(AL$2,Overview_Format!$A$2:$CC$2,0))</f>
        <v>-22.800000000000004</v>
      </c>
      <c r="AM89">
        <f>INDEX(Overview_Format!$A$2:$CC$355,MATCH($B89,Overview_Format!$A$2:$A$355,0),MATCH(AM$2,Overview_Format!$A$2:$CC$2,0))</f>
        <v>1</v>
      </c>
      <c r="AN89">
        <f>INDEX(Overview_Format!$A$2:$CC$355,MATCH($B89,Overview_Format!$A$2:$A$355,0),MATCH(AN$2,Overview_Format!$A$2:$CC$2,0))</f>
        <v>5.1999999999999993</v>
      </c>
      <c r="AO89">
        <f>INDEX(Overview_Format!$A$2:$CC$355,MATCH($B89,Overview_Format!$A$2:$A$355,0),MATCH(AO$2,Overview_Format!$A$2:$CC$2,0))</f>
        <v>1.8999999999999986</v>
      </c>
      <c r="AP89">
        <f>INDEX(Overview_Format!$A$2:$CC$355,MATCH($B89,Overview_Format!$A$2:$A$355,0),MATCH(AP$2,Overview_Format!$A$2:$CC$2,0))</f>
        <v>5.0000000000000044E-3</v>
      </c>
    </row>
    <row r="90" spans="2:42" x14ac:dyDescent="0.25">
      <c r="B90" t="s">
        <v>218</v>
      </c>
      <c r="C90">
        <f>INDEX(Overview_Format!$A$2:$BQ$355,MATCH($B90,Overview_Format!$A$2:$A$355,0),MATCH(C$2,Overview_Format!$A$2:$BQ$2,0))</f>
        <v>34</v>
      </c>
      <c r="D90">
        <f>INDEX(Overview_Format!$A$2:$BQ$355,MATCH($B90,Overview_Format!$A$2:$A$355,0),MATCH(D$2,Overview_Format!$A$2:$BQ$2,0))</f>
        <v>16</v>
      </c>
      <c r="E90">
        <f>INDEX(Overview_Format!$A$2:$BQ$355,MATCH($B90,Overview_Format!$A$2:$A$355,0),MATCH(E$2,Overview_Format!$A$2:$BQ$2,0))</f>
        <v>18</v>
      </c>
      <c r="F90">
        <f>INDEX(Overview_Format!$A$2:$BQ$355,MATCH($B90,Overview_Format!$A$2:$A$355,0),MATCH(F$2,Overview_Format!$A$2:$BQ$2,0))</f>
        <v>0.47099999999999997</v>
      </c>
      <c r="G90">
        <f>INDEX(Overview_Format!$A$2:$BQ$355,MATCH($B90,Overview_Format!$A$2:$A$355,0),MATCH(G$2,Overview_Format!$A$2:$BQ$2,0))</f>
        <v>-6.73</v>
      </c>
      <c r="H90">
        <f>INDEX(Overview_Format!$A$2:$BQ$355,MATCH($B90,Overview_Format!$A$2:$A$355,0),MATCH(H$2,Overview_Format!$A$2:$BQ$2,0))</f>
        <v>-4.12</v>
      </c>
      <c r="I90">
        <f>INDEX(Overview_Format!$A$2:$BQ$355,MATCH($B90,Overview_Format!$A$2:$A$355,0),MATCH(I$2,Overview_Format!$A$2:$BQ$2,0))</f>
        <v>16</v>
      </c>
      <c r="J90">
        <f>INDEX(Overview_Format!$A$2:$BQ$355,MATCH($B90,Overview_Format!$A$2:$A$355,0),MATCH(J$2,Overview_Format!$A$2:$BQ$2,0))</f>
        <v>18</v>
      </c>
      <c r="K90">
        <f>INDEX(Overview_Format!$A$2:$BQ$355,MATCH($B90,Overview_Format!$A$2:$A$355,0),MATCH(K$2,Overview_Format!$A$2:$BQ$2,0))</f>
        <v>16</v>
      </c>
      <c r="L90">
        <f>INDEX(Overview_Format!$A$2:$BQ$355,MATCH($B90,Overview_Format!$A$2:$A$355,0),MATCH(L$2,Overview_Format!$A$2:$BQ$2,0))</f>
        <v>18</v>
      </c>
      <c r="M90">
        <f>INDEX(Overview_Format!$A$2:$BQ$355,MATCH($B90,Overview_Format!$A$2:$A$355,0),MATCH(M$2,Overview_Format!$A$2:$BQ$2,0))</f>
        <v>16</v>
      </c>
      <c r="N90">
        <f>INDEX(Overview_Format!$A$2:$BQ$355,MATCH($B90,Overview_Format!$A$2:$A$355,0),MATCH(N$2,Overview_Format!$A$2:$BQ$2,0))</f>
        <v>18</v>
      </c>
      <c r="O90">
        <f>INDEX(Overview_Format!$A$2:$BQ$355,MATCH($B90,Overview_Format!$A$2:$A$355,0),MATCH(O$2,Overview_Format!$A$2:$BQ$2,0))</f>
        <v>2460</v>
      </c>
      <c r="P90">
        <f>INDEX(Overview_Format!$A$2:$BQ$355,MATCH($B90,Overview_Format!$A$2:$A$355,0),MATCH(P$2,Overview_Format!$A$2:$BQ$2,0))</f>
        <v>2527</v>
      </c>
      <c r="Q90">
        <f>INDEX(Overview_Format!$A$2:$BQ$355,MATCH($B90,Overview_Format!$A$2:$A$355,0),MATCH(Q$2,Overview_Format!$A$2:$BQ$2,0))</f>
        <v>69.5</v>
      </c>
      <c r="R90">
        <f>INDEX(Overview_Format!$A$2:$BQ$355,MATCH($B90,Overview_Format!$A$2:$A$355,0),MATCH(R$2,Overview_Format!$A$2:$BQ$2,0))</f>
        <v>102.6</v>
      </c>
      <c r="S90">
        <f>INDEX(Overview_Format!$A$2:$BQ$355,MATCH($B90,Overview_Format!$A$2:$A$355,0),MATCH(S$2,Overview_Format!$A$2:$BQ$2,0))</f>
        <v>0.26800000000000002</v>
      </c>
      <c r="T90">
        <f>INDEX(Overview_Format!$A$2:$BQ$355,MATCH($B90,Overview_Format!$A$2:$A$355,0),MATCH(T$2,Overview_Format!$A$2:$BQ$2,0))</f>
        <v>0.434</v>
      </c>
      <c r="U90">
        <f>INDEX(Overview_Format!$A$2:$BQ$355,MATCH($B90,Overview_Format!$A$2:$A$355,0),MATCH(U$2,Overview_Format!$A$2:$BQ$2,0))</f>
        <v>0.53500000000000003</v>
      </c>
      <c r="V90">
        <f>INDEX(Overview_Format!$A$2:$BQ$355,MATCH($B90,Overview_Format!$A$2:$A$355,0),MATCH(V$2,Overview_Format!$A$2:$BQ$2,0))</f>
        <v>53.3</v>
      </c>
      <c r="W90">
        <f>INDEX(Overview_Format!$A$2:$BQ$355,MATCH($B90,Overview_Format!$A$2:$A$355,0),MATCH(W$2,Overview_Format!$A$2:$BQ$2,0))</f>
        <v>0.505</v>
      </c>
      <c r="X90">
        <f>INDEX(Overview_Format!$A$2:$BQ$355,MATCH($B90,Overview_Format!$A$2:$A$355,0),MATCH(X$2,Overview_Format!$A$2:$BQ$2,0))</f>
        <v>24.4</v>
      </c>
      <c r="Y90">
        <f>INDEX(Overview_Format!$A$2:$BQ$355,MATCH($B90,Overview_Format!$A$2:$A$355,0),MATCH(Y$2,Overview_Format!$A$2:$BQ$2,0))</f>
        <v>14.8</v>
      </c>
      <c r="Z90">
        <f>INDEX(Overview_Format!$A$2:$BQ$355,MATCH($B90,Overview_Format!$A$2:$A$355,0),MATCH(Z$2,Overview_Format!$A$2:$BQ$2,0))</f>
        <v>49.9</v>
      </c>
      <c r="AA90">
        <f>INDEX(Overview_Format!$A$2:$BQ$355,MATCH($B90,Overview_Format!$A$2:$A$355,0),MATCH(AA$2,Overview_Format!$A$2:$BQ$2,0))</f>
        <v>8.3000000000000007</v>
      </c>
      <c r="AB90">
        <f>INDEX(Overview_Format!$A$2:$BQ$355,MATCH($B90,Overview_Format!$A$2:$A$355,0),MATCH(AB$2,Overview_Format!$A$2:$BQ$2,0))</f>
        <v>8.6</v>
      </c>
      <c r="AC90">
        <f t="shared" si="1"/>
        <v>3.6013513513513509</v>
      </c>
      <c r="AD90">
        <f>INDEX(Overview_Format!$A$2:$BQ$355,MATCH($B90,Overview_Format!$A$2:$A$355,0),MATCH(AD$2,Overview_Format!$A$2:$BQ$2,0))</f>
        <v>-1.97</v>
      </c>
      <c r="AE90">
        <f>INDEX(Overview_Format!$A$2:$CC$355,MATCH($B90,Overview_Format!$A$2:$A$355,0),MATCH(AE$2,Overview_Format!$A$2:$CC$2,0))</f>
        <v>-2.8000000000000114</v>
      </c>
      <c r="AF90">
        <f>INDEX(Overview_Format!$A$2:$CC$355,MATCH($B90,Overview_Format!$A$2:$A$355,0),MATCH(AF$2,Overview_Format!$A$2:$CC$2,0))</f>
        <v>-7.7999999999999958E-2</v>
      </c>
      <c r="AG90">
        <f>INDEX(Overview_Format!$A$2:$CC$355,MATCH($B90,Overview_Format!$A$2:$A$355,0),MATCH(AG$2,Overview_Format!$A$2:$CC$2,0))</f>
        <v>3.8999999999999979E-2</v>
      </c>
      <c r="AH90">
        <f>INDEX(Overview_Format!$A$2:$CC$355,MATCH($B90,Overview_Format!$A$2:$A$355,0),MATCH(AH$2,Overview_Format!$A$2:$CC$2,0))</f>
        <v>-2.4000000000000021E-2</v>
      </c>
      <c r="AI90">
        <f>INDEX(Overview_Format!$A$2:$CC$355,MATCH($B90,Overview_Format!$A$2:$A$355,0),MATCH(AI$2,Overview_Format!$A$2:$CC$2,0))</f>
        <v>-2.200000000000002E-2</v>
      </c>
      <c r="AJ90">
        <f>INDEX(Overview_Format!$A$2:$CC$355,MATCH($B90,Overview_Format!$A$2:$A$355,0),MATCH(AJ$2,Overview_Format!$A$2:$CC$2,0))</f>
        <v>-0.20000000000000284</v>
      </c>
      <c r="AK90">
        <f>INDEX(Overview_Format!$A$2:$CC$355,MATCH($B90,Overview_Format!$A$2:$A$355,0),MATCH(AK$2,Overview_Format!$A$2:$CC$2,0))</f>
        <v>-0.5</v>
      </c>
      <c r="AL90">
        <f>INDEX(Overview_Format!$A$2:$CC$355,MATCH($B90,Overview_Format!$A$2:$A$355,0),MATCH(AL$2,Overview_Format!$A$2:$CC$2,0))</f>
        <v>1.7999999999999972</v>
      </c>
      <c r="AM90">
        <f>INDEX(Overview_Format!$A$2:$CC$355,MATCH($B90,Overview_Format!$A$2:$A$355,0),MATCH(AM$2,Overview_Format!$A$2:$CC$2,0))</f>
        <v>-0.19999999999999929</v>
      </c>
      <c r="AN90">
        <f>INDEX(Overview_Format!$A$2:$CC$355,MATCH($B90,Overview_Format!$A$2:$A$355,0),MATCH(AN$2,Overview_Format!$A$2:$CC$2,0))</f>
        <v>-0.20000000000000107</v>
      </c>
      <c r="AO90">
        <f>INDEX(Overview_Format!$A$2:$CC$355,MATCH($B90,Overview_Format!$A$2:$A$355,0),MATCH(AO$2,Overview_Format!$A$2:$CC$2,0))</f>
        <v>1.0999999999999979</v>
      </c>
      <c r="AP90">
        <f>INDEX(Overview_Format!$A$2:$CC$355,MATCH($B90,Overview_Format!$A$2:$A$355,0),MATCH(AP$2,Overview_Format!$A$2:$CC$2,0))</f>
        <v>-5.2999999999999992E-2</v>
      </c>
    </row>
    <row r="91" spans="2:42" x14ac:dyDescent="0.25">
      <c r="B91" t="s">
        <v>219</v>
      </c>
      <c r="C91">
        <f>INDEX(Overview_Format!$A$2:$BQ$355,MATCH($B91,Overview_Format!$A$2:$A$355,0),MATCH(C$2,Overview_Format!$A$2:$BQ$2,0))</f>
        <v>32</v>
      </c>
      <c r="D91">
        <f>INDEX(Overview_Format!$A$2:$BQ$355,MATCH($B91,Overview_Format!$A$2:$A$355,0),MATCH(D$2,Overview_Format!$A$2:$BQ$2,0))</f>
        <v>11</v>
      </c>
      <c r="E91">
        <f>INDEX(Overview_Format!$A$2:$BQ$355,MATCH($B91,Overview_Format!$A$2:$A$355,0),MATCH(E$2,Overview_Format!$A$2:$BQ$2,0))</f>
        <v>21</v>
      </c>
      <c r="F91">
        <f>INDEX(Overview_Format!$A$2:$BQ$355,MATCH($B91,Overview_Format!$A$2:$A$355,0),MATCH(F$2,Overview_Format!$A$2:$BQ$2,0))</f>
        <v>0.34399999999999997</v>
      </c>
      <c r="G91">
        <f>INDEX(Overview_Format!$A$2:$BQ$355,MATCH($B91,Overview_Format!$A$2:$A$355,0),MATCH(G$2,Overview_Format!$A$2:$BQ$2,0))</f>
        <v>-11.51</v>
      </c>
      <c r="H91">
        <f>INDEX(Overview_Format!$A$2:$BQ$355,MATCH($B91,Overview_Format!$A$2:$A$355,0),MATCH(H$2,Overview_Format!$A$2:$BQ$2,0))</f>
        <v>-3.55</v>
      </c>
      <c r="I91">
        <f>INDEX(Overview_Format!$A$2:$BQ$355,MATCH($B91,Overview_Format!$A$2:$A$355,0),MATCH(I$2,Overview_Format!$A$2:$BQ$2,0))</f>
        <v>11</v>
      </c>
      <c r="J91">
        <f>INDEX(Overview_Format!$A$2:$BQ$355,MATCH($B91,Overview_Format!$A$2:$A$355,0),MATCH(J$2,Overview_Format!$A$2:$BQ$2,0))</f>
        <v>21</v>
      </c>
      <c r="K91">
        <f>INDEX(Overview_Format!$A$2:$BQ$355,MATCH($B91,Overview_Format!$A$2:$A$355,0),MATCH(K$2,Overview_Format!$A$2:$BQ$2,0))</f>
        <v>11</v>
      </c>
      <c r="L91">
        <f>INDEX(Overview_Format!$A$2:$BQ$355,MATCH($B91,Overview_Format!$A$2:$A$355,0),MATCH(L$2,Overview_Format!$A$2:$BQ$2,0))</f>
        <v>21</v>
      </c>
      <c r="M91">
        <f>INDEX(Overview_Format!$A$2:$BQ$355,MATCH($B91,Overview_Format!$A$2:$A$355,0),MATCH(M$2,Overview_Format!$A$2:$BQ$2,0))</f>
        <v>11</v>
      </c>
      <c r="N91">
        <f>INDEX(Overview_Format!$A$2:$BQ$355,MATCH($B91,Overview_Format!$A$2:$A$355,0),MATCH(N$2,Overview_Format!$A$2:$BQ$2,0))</f>
        <v>21</v>
      </c>
      <c r="O91">
        <f>INDEX(Overview_Format!$A$2:$BQ$355,MATCH($B91,Overview_Format!$A$2:$A$355,0),MATCH(O$2,Overview_Format!$A$2:$BQ$2,0))</f>
        <v>2266</v>
      </c>
      <c r="P91">
        <f>INDEX(Overview_Format!$A$2:$BQ$355,MATCH($B91,Overview_Format!$A$2:$A$355,0),MATCH(P$2,Overview_Format!$A$2:$BQ$2,0))</f>
        <v>2445</v>
      </c>
      <c r="Q91">
        <f>INDEX(Overview_Format!$A$2:$BQ$355,MATCH($B91,Overview_Format!$A$2:$A$355,0),MATCH(Q$2,Overview_Format!$A$2:$BQ$2,0))</f>
        <v>69</v>
      </c>
      <c r="R91">
        <f>INDEX(Overview_Format!$A$2:$BQ$355,MATCH($B91,Overview_Format!$A$2:$A$355,0),MATCH(R$2,Overview_Format!$A$2:$BQ$2,0))</f>
        <v>101.9</v>
      </c>
      <c r="S91">
        <f>INDEX(Overview_Format!$A$2:$BQ$355,MATCH($B91,Overview_Format!$A$2:$A$355,0),MATCH(S$2,Overview_Format!$A$2:$BQ$2,0))</f>
        <v>0.23799999999999999</v>
      </c>
      <c r="T91">
        <f>INDEX(Overview_Format!$A$2:$BQ$355,MATCH($B91,Overview_Format!$A$2:$A$355,0),MATCH(T$2,Overview_Format!$A$2:$BQ$2,0))</f>
        <v>0.50600000000000001</v>
      </c>
      <c r="U91">
        <f>INDEX(Overview_Format!$A$2:$BQ$355,MATCH($B91,Overview_Format!$A$2:$A$355,0),MATCH(U$2,Overview_Format!$A$2:$BQ$2,0))</f>
        <v>0.54700000000000004</v>
      </c>
      <c r="V91">
        <f>INDEX(Overview_Format!$A$2:$BQ$355,MATCH($B91,Overview_Format!$A$2:$A$355,0),MATCH(V$2,Overview_Format!$A$2:$BQ$2,0))</f>
        <v>57.6</v>
      </c>
      <c r="W91">
        <f>INDEX(Overview_Format!$A$2:$BQ$355,MATCH($B91,Overview_Format!$A$2:$A$355,0),MATCH(W$2,Overview_Format!$A$2:$BQ$2,0))</f>
        <v>0.52700000000000002</v>
      </c>
      <c r="X91">
        <f>INDEX(Overview_Format!$A$2:$BQ$355,MATCH($B91,Overview_Format!$A$2:$A$355,0),MATCH(X$2,Overview_Format!$A$2:$BQ$2,0))</f>
        <v>23.6</v>
      </c>
      <c r="Y91">
        <f>INDEX(Overview_Format!$A$2:$BQ$355,MATCH($B91,Overview_Format!$A$2:$A$355,0),MATCH(Y$2,Overview_Format!$A$2:$BQ$2,0))</f>
        <v>16.600000000000001</v>
      </c>
      <c r="Z91">
        <f>INDEX(Overview_Format!$A$2:$BQ$355,MATCH($B91,Overview_Format!$A$2:$A$355,0),MATCH(Z$2,Overview_Format!$A$2:$BQ$2,0))</f>
        <v>48</v>
      </c>
      <c r="AA91">
        <f>INDEX(Overview_Format!$A$2:$BQ$355,MATCH($B91,Overview_Format!$A$2:$A$355,0),MATCH(AA$2,Overview_Format!$A$2:$BQ$2,0))</f>
        <v>6.1</v>
      </c>
      <c r="AB91">
        <f>INDEX(Overview_Format!$A$2:$BQ$355,MATCH($B91,Overview_Format!$A$2:$A$355,0),MATCH(AB$2,Overview_Format!$A$2:$BQ$2,0))</f>
        <v>5.0999999999999996</v>
      </c>
      <c r="AC91">
        <f t="shared" si="1"/>
        <v>3.4698795180722888</v>
      </c>
      <c r="AD91">
        <f>INDEX(Overview_Format!$A$2:$BQ$355,MATCH($B91,Overview_Format!$A$2:$A$355,0),MATCH(AD$2,Overview_Format!$A$2:$BQ$2,0))</f>
        <v>-5.59</v>
      </c>
      <c r="AE91">
        <f>INDEX(Overview_Format!$A$2:$CC$355,MATCH($B91,Overview_Format!$A$2:$A$355,0),MATCH(AE$2,Overview_Format!$A$2:$CC$2,0))</f>
        <v>-8</v>
      </c>
      <c r="AF91">
        <f>INDEX(Overview_Format!$A$2:$CC$355,MATCH($B91,Overview_Format!$A$2:$A$355,0),MATCH(AF$2,Overview_Format!$A$2:$CC$2,0))</f>
        <v>-4.9999999999999989E-2</v>
      </c>
      <c r="AG91">
        <f>INDEX(Overview_Format!$A$2:$CC$355,MATCH($B91,Overview_Format!$A$2:$A$355,0),MATCH(AG$2,Overview_Format!$A$2:$CC$2,0))</f>
        <v>0.10799999999999998</v>
      </c>
      <c r="AH91">
        <f>INDEX(Overview_Format!$A$2:$CC$355,MATCH($B91,Overview_Format!$A$2:$A$355,0),MATCH(AH$2,Overview_Format!$A$2:$CC$2,0))</f>
        <v>-9.000000000000008E-3</v>
      </c>
      <c r="AI91">
        <f>INDEX(Overview_Format!$A$2:$CC$355,MATCH($B91,Overview_Format!$A$2:$A$355,0),MATCH(AI$2,Overview_Format!$A$2:$CC$2,0))</f>
        <v>0</v>
      </c>
      <c r="AJ91">
        <f>INDEX(Overview_Format!$A$2:$CC$355,MATCH($B91,Overview_Format!$A$2:$A$355,0),MATCH(AJ$2,Overview_Format!$A$2:$CC$2,0))</f>
        <v>-4</v>
      </c>
      <c r="AK91">
        <f>INDEX(Overview_Format!$A$2:$CC$355,MATCH($B91,Overview_Format!$A$2:$A$355,0),MATCH(AK$2,Overview_Format!$A$2:$CC$2,0))</f>
        <v>3.1000000000000014</v>
      </c>
      <c r="AL91">
        <f>INDEX(Overview_Format!$A$2:$CC$355,MATCH($B91,Overview_Format!$A$2:$A$355,0),MATCH(AL$2,Overview_Format!$A$2:$CC$2,0))</f>
        <v>5.8000000000000043</v>
      </c>
      <c r="AM91">
        <f>INDEX(Overview_Format!$A$2:$CC$355,MATCH($B91,Overview_Format!$A$2:$A$355,0),MATCH(AM$2,Overview_Format!$A$2:$CC$2,0))</f>
        <v>-3.7000000000000011</v>
      </c>
      <c r="AN91">
        <f>INDEX(Overview_Format!$A$2:$CC$355,MATCH($B91,Overview_Format!$A$2:$A$355,0),MATCH(AN$2,Overview_Format!$A$2:$CC$2,0))</f>
        <v>-1.9000000000000004</v>
      </c>
      <c r="AO91">
        <f>INDEX(Overview_Format!$A$2:$CC$355,MATCH($B91,Overview_Format!$A$2:$A$355,0),MATCH(AO$2,Overview_Format!$A$2:$CC$2,0))</f>
        <v>-4</v>
      </c>
      <c r="AP91">
        <f>INDEX(Overview_Format!$A$2:$CC$355,MATCH($B91,Overview_Format!$A$2:$A$355,0),MATCH(AP$2,Overview_Format!$A$2:$CC$2,0))</f>
        <v>-4.4999999999999984E-2</v>
      </c>
    </row>
    <row r="92" spans="2:42" x14ac:dyDescent="0.25">
      <c r="B92" t="s">
        <v>220</v>
      </c>
      <c r="C92">
        <f>INDEX(Overview_Format!$A$2:$BQ$355,MATCH($B92,Overview_Format!$A$2:$A$355,0),MATCH(C$2,Overview_Format!$A$2:$BQ$2,0))</f>
        <v>32</v>
      </c>
      <c r="D92">
        <f>INDEX(Overview_Format!$A$2:$BQ$355,MATCH($B92,Overview_Format!$A$2:$A$355,0),MATCH(D$2,Overview_Format!$A$2:$BQ$2,0))</f>
        <v>11</v>
      </c>
      <c r="E92">
        <f>INDEX(Overview_Format!$A$2:$BQ$355,MATCH($B92,Overview_Format!$A$2:$A$355,0),MATCH(E$2,Overview_Format!$A$2:$BQ$2,0))</f>
        <v>21</v>
      </c>
      <c r="F92">
        <f>INDEX(Overview_Format!$A$2:$BQ$355,MATCH($B92,Overview_Format!$A$2:$A$355,0),MATCH(F$2,Overview_Format!$A$2:$BQ$2,0))</f>
        <v>0.34399999999999997</v>
      </c>
      <c r="G92">
        <f>INDEX(Overview_Format!$A$2:$BQ$355,MATCH($B92,Overview_Format!$A$2:$A$355,0),MATCH(G$2,Overview_Format!$A$2:$BQ$2,0))</f>
        <v>-3.78</v>
      </c>
      <c r="H92">
        <f>INDEX(Overview_Format!$A$2:$BQ$355,MATCH($B92,Overview_Format!$A$2:$A$355,0),MATCH(H$2,Overview_Format!$A$2:$BQ$2,0))</f>
        <v>0.19</v>
      </c>
      <c r="I92">
        <f>INDEX(Overview_Format!$A$2:$BQ$355,MATCH($B92,Overview_Format!$A$2:$A$355,0),MATCH(I$2,Overview_Format!$A$2:$BQ$2,0))</f>
        <v>11</v>
      </c>
      <c r="J92">
        <f>INDEX(Overview_Format!$A$2:$BQ$355,MATCH($B92,Overview_Format!$A$2:$A$355,0),MATCH(J$2,Overview_Format!$A$2:$BQ$2,0))</f>
        <v>21</v>
      </c>
      <c r="K92">
        <f>INDEX(Overview_Format!$A$2:$BQ$355,MATCH($B92,Overview_Format!$A$2:$A$355,0),MATCH(K$2,Overview_Format!$A$2:$BQ$2,0))</f>
        <v>11</v>
      </c>
      <c r="L92">
        <f>INDEX(Overview_Format!$A$2:$BQ$355,MATCH($B92,Overview_Format!$A$2:$A$355,0),MATCH(L$2,Overview_Format!$A$2:$BQ$2,0))</f>
        <v>21</v>
      </c>
      <c r="M92">
        <f>INDEX(Overview_Format!$A$2:$BQ$355,MATCH($B92,Overview_Format!$A$2:$A$355,0),MATCH(M$2,Overview_Format!$A$2:$BQ$2,0))</f>
        <v>11</v>
      </c>
      <c r="N92">
        <f>INDEX(Overview_Format!$A$2:$BQ$355,MATCH($B92,Overview_Format!$A$2:$A$355,0),MATCH(N$2,Overview_Format!$A$2:$BQ$2,0))</f>
        <v>21</v>
      </c>
      <c r="O92">
        <f>INDEX(Overview_Format!$A$2:$BQ$355,MATCH($B92,Overview_Format!$A$2:$A$355,0),MATCH(O$2,Overview_Format!$A$2:$BQ$2,0))</f>
        <v>2234</v>
      </c>
      <c r="P92">
        <f>INDEX(Overview_Format!$A$2:$BQ$355,MATCH($B92,Overview_Format!$A$2:$A$355,0),MATCH(P$2,Overview_Format!$A$2:$BQ$2,0))</f>
        <v>2317</v>
      </c>
      <c r="Q92">
        <f>INDEX(Overview_Format!$A$2:$BQ$355,MATCH($B92,Overview_Format!$A$2:$A$355,0),MATCH(Q$2,Overview_Format!$A$2:$BQ$2,0))</f>
        <v>70.8</v>
      </c>
      <c r="R92">
        <f>INDEX(Overview_Format!$A$2:$BQ$355,MATCH($B92,Overview_Format!$A$2:$A$355,0),MATCH(R$2,Overview_Format!$A$2:$BQ$2,0))</f>
        <v>97.5</v>
      </c>
      <c r="S92">
        <f>INDEX(Overview_Format!$A$2:$BQ$355,MATCH($B92,Overview_Format!$A$2:$A$355,0),MATCH(S$2,Overview_Format!$A$2:$BQ$2,0))</f>
        <v>0.372</v>
      </c>
      <c r="T92">
        <f>INDEX(Overview_Format!$A$2:$BQ$355,MATCH($B92,Overview_Format!$A$2:$A$355,0),MATCH(T$2,Overview_Format!$A$2:$BQ$2,0))</f>
        <v>0.437</v>
      </c>
      <c r="U92">
        <f>INDEX(Overview_Format!$A$2:$BQ$355,MATCH($B92,Overview_Format!$A$2:$A$355,0),MATCH(U$2,Overview_Format!$A$2:$BQ$2,0))</f>
        <v>0.53500000000000003</v>
      </c>
      <c r="V92">
        <f>INDEX(Overview_Format!$A$2:$BQ$355,MATCH($B92,Overview_Format!$A$2:$A$355,0),MATCH(V$2,Overview_Format!$A$2:$BQ$2,0))</f>
        <v>52.7</v>
      </c>
      <c r="W92">
        <f>INDEX(Overview_Format!$A$2:$BQ$355,MATCH($B92,Overview_Format!$A$2:$A$355,0),MATCH(W$2,Overview_Format!$A$2:$BQ$2,0))</f>
        <v>0.495</v>
      </c>
      <c r="X92">
        <f>INDEX(Overview_Format!$A$2:$BQ$355,MATCH($B92,Overview_Format!$A$2:$A$355,0),MATCH(X$2,Overview_Format!$A$2:$BQ$2,0))</f>
        <v>18.899999999999999</v>
      </c>
      <c r="Y92">
        <f>INDEX(Overview_Format!$A$2:$BQ$355,MATCH($B92,Overview_Format!$A$2:$A$355,0),MATCH(Y$2,Overview_Format!$A$2:$BQ$2,0))</f>
        <v>16.600000000000001</v>
      </c>
      <c r="Z92">
        <f>INDEX(Overview_Format!$A$2:$BQ$355,MATCH($B92,Overview_Format!$A$2:$A$355,0),MATCH(Z$2,Overview_Format!$A$2:$BQ$2,0))</f>
        <v>47.3</v>
      </c>
      <c r="AA92">
        <f>INDEX(Overview_Format!$A$2:$BQ$355,MATCH($B92,Overview_Format!$A$2:$A$355,0),MATCH(AA$2,Overview_Format!$A$2:$BQ$2,0))</f>
        <v>8.1</v>
      </c>
      <c r="AB92">
        <f>INDEX(Overview_Format!$A$2:$BQ$355,MATCH($B92,Overview_Format!$A$2:$A$355,0),MATCH(AB$2,Overview_Format!$A$2:$BQ$2,0))</f>
        <v>7.1</v>
      </c>
      <c r="AC92">
        <f t="shared" si="1"/>
        <v>3.1746987951807228</v>
      </c>
      <c r="AD92">
        <f>INDEX(Overview_Format!$A$2:$BQ$355,MATCH($B92,Overview_Format!$A$2:$A$355,0),MATCH(AD$2,Overview_Format!$A$2:$BQ$2,0))</f>
        <v>-2.59</v>
      </c>
      <c r="AE92">
        <f>INDEX(Overview_Format!$A$2:$CC$355,MATCH($B92,Overview_Format!$A$2:$A$355,0),MATCH(AE$2,Overview_Format!$A$2:$CC$2,0))</f>
        <v>-3.5999999999999943</v>
      </c>
      <c r="AF92">
        <f>INDEX(Overview_Format!$A$2:$CC$355,MATCH($B92,Overview_Format!$A$2:$A$355,0),MATCH(AF$2,Overview_Format!$A$2:$CC$2,0))</f>
        <v>1.2000000000000011E-2</v>
      </c>
      <c r="AG92">
        <f>INDEX(Overview_Format!$A$2:$CC$355,MATCH($B92,Overview_Format!$A$2:$A$355,0),MATCH(AG$2,Overview_Format!$A$2:$CC$2,0))</f>
        <v>0.11199999999999999</v>
      </c>
      <c r="AH92">
        <f>INDEX(Overview_Format!$A$2:$CC$355,MATCH($B92,Overview_Format!$A$2:$A$355,0),MATCH(AH$2,Overview_Format!$A$2:$CC$2,0))</f>
        <v>5.0000000000000044E-3</v>
      </c>
      <c r="AI92">
        <f>INDEX(Overview_Format!$A$2:$CC$355,MATCH($B92,Overview_Format!$A$2:$A$355,0),MATCH(AI$2,Overview_Format!$A$2:$CC$2,0))</f>
        <v>-3.0000000000000027E-3</v>
      </c>
      <c r="AJ92">
        <f>INDEX(Overview_Format!$A$2:$CC$355,MATCH($B92,Overview_Format!$A$2:$A$355,0),MATCH(AJ$2,Overview_Format!$A$2:$CC$2,0))</f>
        <v>-5.4000000000000057</v>
      </c>
      <c r="AK92">
        <f>INDEX(Overview_Format!$A$2:$CC$355,MATCH($B92,Overview_Format!$A$2:$A$355,0),MATCH(AK$2,Overview_Format!$A$2:$CC$2,0))</f>
        <v>1.1000000000000014</v>
      </c>
      <c r="AL92">
        <f>INDEX(Overview_Format!$A$2:$CC$355,MATCH($B92,Overview_Format!$A$2:$A$355,0),MATCH(AL$2,Overview_Format!$A$2:$CC$2,0))</f>
        <v>7.3000000000000043</v>
      </c>
      <c r="AM92">
        <f>INDEX(Overview_Format!$A$2:$CC$355,MATCH($B92,Overview_Format!$A$2:$A$355,0),MATCH(AM$2,Overview_Format!$A$2:$CC$2,0))</f>
        <v>0.29999999999999982</v>
      </c>
      <c r="AN92">
        <f>INDEX(Overview_Format!$A$2:$CC$355,MATCH($B92,Overview_Format!$A$2:$A$355,0),MATCH(AN$2,Overview_Format!$A$2:$CC$2,0))</f>
        <v>-2.2000000000000011</v>
      </c>
      <c r="AO92">
        <f>INDEX(Overview_Format!$A$2:$CC$355,MATCH($B92,Overview_Format!$A$2:$A$355,0),MATCH(AO$2,Overview_Format!$A$2:$CC$2,0))</f>
        <v>-6.3000000000000007</v>
      </c>
      <c r="AP92">
        <f>INDEX(Overview_Format!$A$2:$CC$355,MATCH($B92,Overview_Format!$A$2:$A$355,0),MATCH(AP$2,Overview_Format!$A$2:$CC$2,0))</f>
        <v>2.300000000000002E-2</v>
      </c>
    </row>
    <row r="93" spans="2:42" x14ac:dyDescent="0.25">
      <c r="B93" t="s">
        <v>221</v>
      </c>
      <c r="C93">
        <f>INDEX(Overview_Format!$A$2:$BQ$355,MATCH($B93,Overview_Format!$A$2:$A$355,0),MATCH(C$2,Overview_Format!$A$2:$BQ$2,0))</f>
        <v>31</v>
      </c>
      <c r="D93">
        <f>INDEX(Overview_Format!$A$2:$BQ$355,MATCH($B93,Overview_Format!$A$2:$A$355,0),MATCH(D$2,Overview_Format!$A$2:$BQ$2,0))</f>
        <v>9</v>
      </c>
      <c r="E93">
        <f>INDEX(Overview_Format!$A$2:$BQ$355,MATCH($B93,Overview_Format!$A$2:$A$355,0),MATCH(E$2,Overview_Format!$A$2:$BQ$2,0))</f>
        <v>22</v>
      </c>
      <c r="F93">
        <f>INDEX(Overview_Format!$A$2:$BQ$355,MATCH($B93,Overview_Format!$A$2:$A$355,0),MATCH(F$2,Overview_Format!$A$2:$BQ$2,0))</f>
        <v>0.28999999999999998</v>
      </c>
      <c r="G93">
        <f>INDEX(Overview_Format!$A$2:$BQ$355,MATCH($B93,Overview_Format!$A$2:$A$355,0),MATCH(G$2,Overview_Format!$A$2:$BQ$2,0))</f>
        <v>-10.17</v>
      </c>
      <c r="H93">
        <f>INDEX(Overview_Format!$A$2:$BQ$355,MATCH($B93,Overview_Format!$A$2:$A$355,0),MATCH(H$2,Overview_Format!$A$2:$BQ$2,0))</f>
        <v>-7.11</v>
      </c>
      <c r="I93">
        <f>INDEX(Overview_Format!$A$2:$BQ$355,MATCH($B93,Overview_Format!$A$2:$A$355,0),MATCH(I$2,Overview_Format!$A$2:$BQ$2,0))</f>
        <v>9</v>
      </c>
      <c r="J93">
        <f>INDEX(Overview_Format!$A$2:$BQ$355,MATCH($B93,Overview_Format!$A$2:$A$355,0),MATCH(J$2,Overview_Format!$A$2:$BQ$2,0))</f>
        <v>22</v>
      </c>
      <c r="K93">
        <f>INDEX(Overview_Format!$A$2:$BQ$355,MATCH($B93,Overview_Format!$A$2:$A$355,0),MATCH(K$2,Overview_Format!$A$2:$BQ$2,0))</f>
        <v>9</v>
      </c>
      <c r="L93">
        <f>INDEX(Overview_Format!$A$2:$BQ$355,MATCH($B93,Overview_Format!$A$2:$A$355,0),MATCH(L$2,Overview_Format!$A$2:$BQ$2,0))</f>
        <v>22</v>
      </c>
      <c r="M93">
        <f>INDEX(Overview_Format!$A$2:$BQ$355,MATCH($B93,Overview_Format!$A$2:$A$355,0),MATCH(M$2,Overview_Format!$A$2:$BQ$2,0))</f>
        <v>9</v>
      </c>
      <c r="N93">
        <f>INDEX(Overview_Format!$A$2:$BQ$355,MATCH($B93,Overview_Format!$A$2:$A$355,0),MATCH(N$2,Overview_Format!$A$2:$BQ$2,0))</f>
        <v>22</v>
      </c>
      <c r="O93">
        <f>INDEX(Overview_Format!$A$2:$BQ$355,MATCH($B93,Overview_Format!$A$2:$A$355,0),MATCH(O$2,Overview_Format!$A$2:$BQ$2,0))</f>
        <v>2072</v>
      </c>
      <c r="P93">
        <f>INDEX(Overview_Format!$A$2:$BQ$355,MATCH($B93,Overview_Format!$A$2:$A$355,0),MATCH(P$2,Overview_Format!$A$2:$BQ$2,0))</f>
        <v>2167</v>
      </c>
      <c r="Q93">
        <f>INDEX(Overview_Format!$A$2:$BQ$355,MATCH($B93,Overview_Format!$A$2:$A$355,0),MATCH(Q$2,Overview_Format!$A$2:$BQ$2,0))</f>
        <v>68.099999999999994</v>
      </c>
      <c r="R93">
        <f>INDEX(Overview_Format!$A$2:$BQ$355,MATCH($B93,Overview_Format!$A$2:$A$355,0),MATCH(R$2,Overview_Format!$A$2:$BQ$2,0))</f>
        <v>98.1</v>
      </c>
      <c r="S93">
        <f>INDEX(Overview_Format!$A$2:$BQ$355,MATCH($B93,Overview_Format!$A$2:$A$355,0),MATCH(S$2,Overview_Format!$A$2:$BQ$2,0))</f>
        <v>0.23899999999999999</v>
      </c>
      <c r="T93">
        <f>INDEX(Overview_Format!$A$2:$BQ$355,MATCH($B93,Overview_Format!$A$2:$A$355,0),MATCH(T$2,Overview_Format!$A$2:$BQ$2,0))</f>
        <v>0.42199999999999999</v>
      </c>
      <c r="U93">
        <f>INDEX(Overview_Format!$A$2:$BQ$355,MATCH($B93,Overview_Format!$A$2:$A$355,0),MATCH(U$2,Overview_Format!$A$2:$BQ$2,0))</f>
        <v>0.53</v>
      </c>
      <c r="V93">
        <f>INDEX(Overview_Format!$A$2:$BQ$355,MATCH($B93,Overview_Format!$A$2:$A$355,0),MATCH(V$2,Overview_Format!$A$2:$BQ$2,0))</f>
        <v>52.7</v>
      </c>
      <c r="W93">
        <f>INDEX(Overview_Format!$A$2:$BQ$355,MATCH($B93,Overview_Format!$A$2:$A$355,0),MATCH(W$2,Overview_Format!$A$2:$BQ$2,0))</f>
        <v>0.50700000000000001</v>
      </c>
      <c r="X93">
        <f>INDEX(Overview_Format!$A$2:$BQ$355,MATCH($B93,Overview_Format!$A$2:$A$355,0),MATCH(X$2,Overview_Format!$A$2:$BQ$2,0))</f>
        <v>25.8</v>
      </c>
      <c r="Y93">
        <f>INDEX(Overview_Format!$A$2:$BQ$355,MATCH($B93,Overview_Format!$A$2:$A$355,0),MATCH(Y$2,Overview_Format!$A$2:$BQ$2,0))</f>
        <v>18.2</v>
      </c>
      <c r="Z93">
        <f>INDEX(Overview_Format!$A$2:$BQ$355,MATCH($B93,Overview_Format!$A$2:$A$355,0),MATCH(Z$2,Overview_Format!$A$2:$BQ$2,0))</f>
        <v>47.6</v>
      </c>
      <c r="AA93">
        <f>INDEX(Overview_Format!$A$2:$BQ$355,MATCH($B93,Overview_Format!$A$2:$A$355,0),MATCH(AA$2,Overview_Format!$A$2:$BQ$2,0))</f>
        <v>9.6</v>
      </c>
      <c r="AB93">
        <f>INDEX(Overview_Format!$A$2:$BQ$355,MATCH($B93,Overview_Format!$A$2:$A$355,0),MATCH(AB$2,Overview_Format!$A$2:$BQ$2,0))</f>
        <v>6</v>
      </c>
      <c r="AC93">
        <f t="shared" si="1"/>
        <v>2.895604395604396</v>
      </c>
      <c r="AD93">
        <f>INDEX(Overview_Format!$A$2:$BQ$355,MATCH($B93,Overview_Format!$A$2:$A$355,0),MATCH(AD$2,Overview_Format!$A$2:$BQ$2,0))</f>
        <v>-3.06</v>
      </c>
      <c r="AE93">
        <f>INDEX(Overview_Format!$A$2:$CC$355,MATCH($B93,Overview_Format!$A$2:$A$355,0),MATCH(AE$2,Overview_Format!$A$2:$CC$2,0))</f>
        <v>-4.5</v>
      </c>
      <c r="AF93">
        <f>INDEX(Overview_Format!$A$2:$CC$355,MATCH($B93,Overview_Format!$A$2:$A$355,0),MATCH(AF$2,Overview_Format!$A$2:$CC$2,0))</f>
        <v>-0.16200000000000003</v>
      </c>
      <c r="AG93">
        <f>INDEX(Overview_Format!$A$2:$CC$355,MATCH($B93,Overview_Format!$A$2:$A$355,0),MATCH(AG$2,Overview_Format!$A$2:$CC$2,0))</f>
        <v>6.6000000000000003E-2</v>
      </c>
      <c r="AH93">
        <f>INDEX(Overview_Format!$A$2:$CC$355,MATCH($B93,Overview_Format!$A$2:$A$355,0),MATCH(AH$2,Overview_Format!$A$2:$CC$2,0))</f>
        <v>-3.0000000000000027E-2</v>
      </c>
      <c r="AI93">
        <f>INDEX(Overview_Format!$A$2:$CC$355,MATCH($B93,Overview_Format!$A$2:$A$355,0),MATCH(AI$2,Overview_Format!$A$2:$CC$2,0))</f>
        <v>-1.9000000000000017E-2</v>
      </c>
      <c r="AJ93">
        <f>INDEX(Overview_Format!$A$2:$CC$355,MATCH($B93,Overview_Format!$A$2:$A$355,0),MATCH(AJ$2,Overview_Format!$A$2:$CC$2,0))</f>
        <v>-4.7999999999999972</v>
      </c>
      <c r="AK93">
        <f>INDEX(Overview_Format!$A$2:$CC$355,MATCH($B93,Overview_Format!$A$2:$A$355,0),MATCH(AK$2,Overview_Format!$A$2:$CC$2,0))</f>
        <v>-0.69999999999999929</v>
      </c>
      <c r="AL93">
        <f>INDEX(Overview_Format!$A$2:$CC$355,MATCH($B93,Overview_Format!$A$2:$A$355,0),MATCH(AL$2,Overview_Format!$A$2:$CC$2,0))</f>
        <v>1.2000000000000028</v>
      </c>
      <c r="AM93">
        <f>INDEX(Overview_Format!$A$2:$CC$355,MATCH($B93,Overview_Format!$A$2:$A$355,0),MATCH(AM$2,Overview_Format!$A$2:$CC$2,0))</f>
        <v>9.9999999999999645E-2</v>
      </c>
      <c r="AN93">
        <f>INDEX(Overview_Format!$A$2:$CC$355,MATCH($B93,Overview_Format!$A$2:$A$355,0),MATCH(AN$2,Overview_Format!$A$2:$CC$2,0))</f>
        <v>-4.6999999999999993</v>
      </c>
      <c r="AO93">
        <f>INDEX(Overview_Format!$A$2:$CC$355,MATCH($B93,Overview_Format!$A$2:$A$355,0),MATCH(AO$2,Overview_Format!$A$2:$CC$2,0))</f>
        <v>-2.8000000000000007</v>
      </c>
      <c r="AP93">
        <f>INDEX(Overview_Format!$A$2:$CC$355,MATCH($B93,Overview_Format!$A$2:$A$355,0),MATCH(AP$2,Overview_Format!$A$2:$CC$2,0))</f>
        <v>-0.11599999999999996</v>
      </c>
    </row>
    <row r="94" spans="2:42" x14ac:dyDescent="0.25">
      <c r="B94" t="s">
        <v>222</v>
      </c>
      <c r="C94">
        <f>INDEX(Overview_Format!$A$2:$BQ$355,MATCH($B94,Overview_Format!$A$2:$A$355,0),MATCH(C$2,Overview_Format!$A$2:$BQ$2,0))</f>
        <v>35</v>
      </c>
      <c r="D94">
        <f>INDEX(Overview_Format!$A$2:$BQ$355,MATCH($B94,Overview_Format!$A$2:$A$355,0),MATCH(D$2,Overview_Format!$A$2:$BQ$2,0))</f>
        <v>21</v>
      </c>
      <c r="E94">
        <f>INDEX(Overview_Format!$A$2:$BQ$355,MATCH($B94,Overview_Format!$A$2:$A$355,0),MATCH(E$2,Overview_Format!$A$2:$BQ$2,0))</f>
        <v>14</v>
      </c>
      <c r="F94">
        <f>INDEX(Overview_Format!$A$2:$BQ$355,MATCH($B94,Overview_Format!$A$2:$A$355,0),MATCH(F$2,Overview_Format!$A$2:$BQ$2,0))</f>
        <v>0.6</v>
      </c>
      <c r="G94">
        <f>INDEX(Overview_Format!$A$2:$BQ$355,MATCH($B94,Overview_Format!$A$2:$A$355,0),MATCH(G$2,Overview_Format!$A$2:$BQ$2,0))</f>
        <v>-6.06</v>
      </c>
      <c r="H94">
        <f>INDEX(Overview_Format!$A$2:$BQ$355,MATCH($B94,Overview_Format!$A$2:$A$355,0),MATCH(H$2,Overview_Format!$A$2:$BQ$2,0))</f>
        <v>-7.21</v>
      </c>
      <c r="I94">
        <f>INDEX(Overview_Format!$A$2:$BQ$355,MATCH($B94,Overview_Format!$A$2:$A$355,0),MATCH(I$2,Overview_Format!$A$2:$BQ$2,0))</f>
        <v>21</v>
      </c>
      <c r="J94">
        <f>INDEX(Overview_Format!$A$2:$BQ$355,MATCH($B94,Overview_Format!$A$2:$A$355,0),MATCH(J$2,Overview_Format!$A$2:$BQ$2,0))</f>
        <v>14</v>
      </c>
      <c r="K94">
        <f>INDEX(Overview_Format!$A$2:$BQ$355,MATCH($B94,Overview_Format!$A$2:$A$355,0),MATCH(K$2,Overview_Format!$A$2:$BQ$2,0))</f>
        <v>21</v>
      </c>
      <c r="L94">
        <f>INDEX(Overview_Format!$A$2:$BQ$355,MATCH($B94,Overview_Format!$A$2:$A$355,0),MATCH(L$2,Overview_Format!$A$2:$BQ$2,0))</f>
        <v>14</v>
      </c>
      <c r="M94">
        <f>INDEX(Overview_Format!$A$2:$BQ$355,MATCH($B94,Overview_Format!$A$2:$A$355,0),MATCH(M$2,Overview_Format!$A$2:$BQ$2,0))</f>
        <v>21</v>
      </c>
      <c r="N94">
        <f>INDEX(Overview_Format!$A$2:$BQ$355,MATCH($B94,Overview_Format!$A$2:$A$355,0),MATCH(N$2,Overview_Format!$A$2:$BQ$2,0))</f>
        <v>14</v>
      </c>
      <c r="O94">
        <f>INDEX(Overview_Format!$A$2:$BQ$355,MATCH($B94,Overview_Format!$A$2:$A$355,0),MATCH(O$2,Overview_Format!$A$2:$BQ$2,0))</f>
        <v>2620</v>
      </c>
      <c r="P94">
        <f>INDEX(Overview_Format!$A$2:$BQ$355,MATCH($B94,Overview_Format!$A$2:$A$355,0),MATCH(P$2,Overview_Format!$A$2:$BQ$2,0))</f>
        <v>2515</v>
      </c>
      <c r="Q94">
        <f>INDEX(Overview_Format!$A$2:$BQ$355,MATCH($B94,Overview_Format!$A$2:$A$355,0),MATCH(Q$2,Overview_Format!$A$2:$BQ$2,0))</f>
        <v>68.7</v>
      </c>
      <c r="R94">
        <f>INDEX(Overview_Format!$A$2:$BQ$355,MATCH($B94,Overview_Format!$A$2:$A$355,0),MATCH(R$2,Overview_Format!$A$2:$BQ$2,0))</f>
        <v>107.5</v>
      </c>
      <c r="S94">
        <f>INDEX(Overview_Format!$A$2:$BQ$355,MATCH($B94,Overview_Format!$A$2:$A$355,0),MATCH(S$2,Overview_Format!$A$2:$BQ$2,0))</f>
        <v>0.36299999999999999</v>
      </c>
      <c r="T94">
        <f>INDEX(Overview_Format!$A$2:$BQ$355,MATCH($B94,Overview_Format!$A$2:$A$355,0),MATCH(T$2,Overview_Format!$A$2:$BQ$2,0))</f>
        <v>0.34699999999999998</v>
      </c>
      <c r="U94">
        <f>INDEX(Overview_Format!$A$2:$BQ$355,MATCH($B94,Overview_Format!$A$2:$A$355,0),MATCH(U$2,Overview_Format!$A$2:$BQ$2,0))</f>
        <v>0.57599999999999996</v>
      </c>
      <c r="V94">
        <f>INDEX(Overview_Format!$A$2:$BQ$355,MATCH($B94,Overview_Format!$A$2:$A$355,0),MATCH(V$2,Overview_Format!$A$2:$BQ$2,0))</f>
        <v>52.8</v>
      </c>
      <c r="W94">
        <f>INDEX(Overview_Format!$A$2:$BQ$355,MATCH($B94,Overview_Format!$A$2:$A$355,0),MATCH(W$2,Overview_Format!$A$2:$BQ$2,0))</f>
        <v>0.54400000000000004</v>
      </c>
      <c r="X94">
        <f>INDEX(Overview_Format!$A$2:$BQ$355,MATCH($B94,Overview_Format!$A$2:$A$355,0),MATCH(X$2,Overview_Format!$A$2:$BQ$2,0))</f>
        <v>28.8</v>
      </c>
      <c r="Y94">
        <f>INDEX(Overview_Format!$A$2:$BQ$355,MATCH($B94,Overview_Format!$A$2:$A$355,0),MATCH(Y$2,Overview_Format!$A$2:$BQ$2,0))</f>
        <v>17.3</v>
      </c>
      <c r="Z94">
        <f>INDEX(Overview_Format!$A$2:$BQ$355,MATCH($B94,Overview_Format!$A$2:$A$355,0),MATCH(Z$2,Overview_Format!$A$2:$BQ$2,0))</f>
        <v>49.3</v>
      </c>
      <c r="AA94">
        <f>INDEX(Overview_Format!$A$2:$BQ$355,MATCH($B94,Overview_Format!$A$2:$A$355,0),MATCH(AA$2,Overview_Format!$A$2:$BQ$2,0))</f>
        <v>10.7</v>
      </c>
      <c r="AB94">
        <f>INDEX(Overview_Format!$A$2:$BQ$355,MATCH($B94,Overview_Format!$A$2:$A$355,0),MATCH(AB$2,Overview_Format!$A$2:$BQ$2,0))</f>
        <v>10.5</v>
      </c>
      <c r="AC94">
        <f t="shared" si="1"/>
        <v>3.052023121387283</v>
      </c>
      <c r="AD94">
        <f>INDEX(Overview_Format!$A$2:$BQ$355,MATCH($B94,Overview_Format!$A$2:$A$355,0),MATCH(AD$2,Overview_Format!$A$2:$BQ$2,0))</f>
        <v>3</v>
      </c>
      <c r="AE94">
        <f>INDEX(Overview_Format!$A$2:$CC$355,MATCH($B94,Overview_Format!$A$2:$A$355,0),MATCH(AE$2,Overview_Format!$A$2:$CC$2,0))</f>
        <v>4.2999999999999972</v>
      </c>
      <c r="AF94">
        <f>INDEX(Overview_Format!$A$2:$CC$355,MATCH($B94,Overview_Format!$A$2:$A$355,0),MATCH(AF$2,Overview_Format!$A$2:$CC$2,0))</f>
        <v>6.5000000000000002E-2</v>
      </c>
      <c r="AG94">
        <f>INDEX(Overview_Format!$A$2:$CC$355,MATCH($B94,Overview_Format!$A$2:$A$355,0),MATCH(AG$2,Overview_Format!$A$2:$CC$2,0))</f>
        <v>-4.0000000000000036E-2</v>
      </c>
      <c r="AH94">
        <f>INDEX(Overview_Format!$A$2:$CC$355,MATCH($B94,Overview_Format!$A$2:$A$355,0),MATCH(AH$2,Overview_Format!$A$2:$CC$2,0))</f>
        <v>3.5999999999999921E-2</v>
      </c>
      <c r="AI94">
        <f>INDEX(Overview_Format!$A$2:$CC$355,MATCH($B94,Overview_Format!$A$2:$A$355,0),MATCH(AI$2,Overview_Format!$A$2:$CC$2,0))</f>
        <v>3.2000000000000028E-2</v>
      </c>
      <c r="AJ94">
        <f>INDEX(Overview_Format!$A$2:$CC$355,MATCH($B94,Overview_Format!$A$2:$A$355,0),MATCH(AJ$2,Overview_Format!$A$2:$CC$2,0))</f>
        <v>-1.4000000000000057</v>
      </c>
      <c r="AK94">
        <f>INDEX(Overview_Format!$A$2:$CC$355,MATCH($B94,Overview_Format!$A$2:$A$355,0),MATCH(AK$2,Overview_Format!$A$2:$CC$2,0))</f>
        <v>-0.59999999999999787</v>
      </c>
      <c r="AL94">
        <f>INDEX(Overview_Format!$A$2:$CC$355,MATCH($B94,Overview_Format!$A$2:$A$355,0),MATCH(AL$2,Overview_Format!$A$2:$CC$2,0))</f>
        <v>0.69999999999999574</v>
      </c>
      <c r="AM94">
        <f>INDEX(Overview_Format!$A$2:$CC$355,MATCH($B94,Overview_Format!$A$2:$A$355,0),MATCH(AM$2,Overview_Format!$A$2:$CC$2,0))</f>
        <v>1.7999999999999989</v>
      </c>
      <c r="AN94">
        <f>INDEX(Overview_Format!$A$2:$CC$355,MATCH($B94,Overview_Format!$A$2:$A$355,0),MATCH(AN$2,Overview_Format!$A$2:$CC$2,0))</f>
        <v>1.3000000000000007</v>
      </c>
      <c r="AO94">
        <f>INDEX(Overview_Format!$A$2:$CC$355,MATCH($B94,Overview_Format!$A$2:$A$355,0),MATCH(AO$2,Overview_Format!$A$2:$CC$2,0))</f>
        <v>-3.0999999999999979</v>
      </c>
      <c r="AP94">
        <f>INDEX(Overview_Format!$A$2:$CC$355,MATCH($B94,Overview_Format!$A$2:$A$355,0),MATCH(AP$2,Overview_Format!$A$2:$CC$2,0))</f>
        <v>5.6000000000000022E-2</v>
      </c>
    </row>
    <row r="95" spans="2:42" x14ac:dyDescent="0.25">
      <c r="B95" t="s">
        <v>223</v>
      </c>
      <c r="C95">
        <f>INDEX(Overview_Format!$A$2:$BQ$355,MATCH($B95,Overview_Format!$A$2:$A$355,0),MATCH(C$2,Overview_Format!$A$2:$BQ$2,0))</f>
        <v>31</v>
      </c>
      <c r="D95">
        <f>INDEX(Overview_Format!$A$2:$BQ$355,MATCH($B95,Overview_Format!$A$2:$A$355,0),MATCH(D$2,Overview_Format!$A$2:$BQ$2,0))</f>
        <v>12</v>
      </c>
      <c r="E95">
        <f>INDEX(Overview_Format!$A$2:$BQ$355,MATCH($B95,Overview_Format!$A$2:$A$355,0),MATCH(E$2,Overview_Format!$A$2:$BQ$2,0))</f>
        <v>19</v>
      </c>
      <c r="F95">
        <f>INDEX(Overview_Format!$A$2:$BQ$355,MATCH($B95,Overview_Format!$A$2:$A$355,0),MATCH(F$2,Overview_Format!$A$2:$BQ$2,0))</f>
        <v>0.38700000000000001</v>
      </c>
      <c r="G95">
        <f>INDEX(Overview_Format!$A$2:$BQ$355,MATCH($B95,Overview_Format!$A$2:$A$355,0),MATCH(G$2,Overview_Format!$A$2:$BQ$2,0))</f>
        <v>-13.56</v>
      </c>
      <c r="H95">
        <f>INDEX(Overview_Format!$A$2:$BQ$355,MATCH($B95,Overview_Format!$A$2:$A$355,0),MATCH(H$2,Overview_Format!$A$2:$BQ$2,0))</f>
        <v>-8.07</v>
      </c>
      <c r="I95">
        <f>INDEX(Overview_Format!$A$2:$BQ$355,MATCH($B95,Overview_Format!$A$2:$A$355,0),MATCH(I$2,Overview_Format!$A$2:$BQ$2,0))</f>
        <v>12</v>
      </c>
      <c r="J95">
        <f>INDEX(Overview_Format!$A$2:$BQ$355,MATCH($B95,Overview_Format!$A$2:$A$355,0),MATCH(J$2,Overview_Format!$A$2:$BQ$2,0))</f>
        <v>19</v>
      </c>
      <c r="K95">
        <f>INDEX(Overview_Format!$A$2:$BQ$355,MATCH($B95,Overview_Format!$A$2:$A$355,0),MATCH(K$2,Overview_Format!$A$2:$BQ$2,0))</f>
        <v>12</v>
      </c>
      <c r="L95">
        <f>INDEX(Overview_Format!$A$2:$BQ$355,MATCH($B95,Overview_Format!$A$2:$A$355,0),MATCH(L$2,Overview_Format!$A$2:$BQ$2,0))</f>
        <v>19</v>
      </c>
      <c r="M95">
        <f>INDEX(Overview_Format!$A$2:$BQ$355,MATCH($B95,Overview_Format!$A$2:$A$355,0),MATCH(M$2,Overview_Format!$A$2:$BQ$2,0))</f>
        <v>12</v>
      </c>
      <c r="N95">
        <f>INDEX(Overview_Format!$A$2:$BQ$355,MATCH($B95,Overview_Format!$A$2:$A$355,0),MATCH(N$2,Overview_Format!$A$2:$BQ$2,0))</f>
        <v>19</v>
      </c>
      <c r="O95">
        <f>INDEX(Overview_Format!$A$2:$BQ$355,MATCH($B95,Overview_Format!$A$2:$A$355,0),MATCH(O$2,Overview_Format!$A$2:$BQ$2,0))</f>
        <v>1927</v>
      </c>
      <c r="P95">
        <f>INDEX(Overview_Format!$A$2:$BQ$355,MATCH($B95,Overview_Format!$A$2:$A$355,0),MATCH(P$2,Overview_Format!$A$2:$BQ$2,0))</f>
        <v>2057</v>
      </c>
      <c r="Q95">
        <f>INDEX(Overview_Format!$A$2:$BQ$355,MATCH($B95,Overview_Format!$A$2:$A$355,0),MATCH(Q$2,Overview_Format!$A$2:$BQ$2,0))</f>
        <v>67.099999999999994</v>
      </c>
      <c r="R95">
        <f>INDEX(Overview_Format!$A$2:$BQ$355,MATCH($B95,Overview_Format!$A$2:$A$355,0),MATCH(R$2,Overview_Format!$A$2:$BQ$2,0))</f>
        <v>92.3</v>
      </c>
      <c r="S95">
        <f>INDEX(Overview_Format!$A$2:$BQ$355,MATCH($B95,Overview_Format!$A$2:$A$355,0),MATCH(S$2,Overview_Format!$A$2:$BQ$2,0))</f>
        <v>0.307</v>
      </c>
      <c r="T95">
        <f>INDEX(Overview_Format!$A$2:$BQ$355,MATCH($B95,Overview_Format!$A$2:$A$355,0),MATCH(T$2,Overview_Format!$A$2:$BQ$2,0))</f>
        <v>0.29799999999999999</v>
      </c>
      <c r="U95">
        <f>INDEX(Overview_Format!$A$2:$BQ$355,MATCH($B95,Overview_Format!$A$2:$A$355,0),MATCH(U$2,Overview_Format!$A$2:$BQ$2,0))</f>
        <v>0.51300000000000001</v>
      </c>
      <c r="V95">
        <f>INDEX(Overview_Format!$A$2:$BQ$355,MATCH($B95,Overview_Format!$A$2:$A$355,0),MATCH(V$2,Overview_Format!$A$2:$BQ$2,0))</f>
        <v>49.4</v>
      </c>
      <c r="W95">
        <f>INDEX(Overview_Format!$A$2:$BQ$355,MATCH($B95,Overview_Format!$A$2:$A$355,0),MATCH(W$2,Overview_Format!$A$2:$BQ$2,0))</f>
        <v>0.49299999999999999</v>
      </c>
      <c r="X95">
        <f>INDEX(Overview_Format!$A$2:$BQ$355,MATCH($B95,Overview_Format!$A$2:$A$355,0),MATCH(X$2,Overview_Format!$A$2:$BQ$2,0))</f>
        <v>27.9</v>
      </c>
      <c r="Y95">
        <f>INDEX(Overview_Format!$A$2:$BQ$355,MATCH($B95,Overview_Format!$A$2:$A$355,0),MATCH(Y$2,Overview_Format!$A$2:$BQ$2,0))</f>
        <v>21</v>
      </c>
      <c r="Z95">
        <f>INDEX(Overview_Format!$A$2:$BQ$355,MATCH($B95,Overview_Format!$A$2:$A$355,0),MATCH(Z$2,Overview_Format!$A$2:$BQ$2,0))</f>
        <v>47.9</v>
      </c>
      <c r="AA95">
        <f>INDEX(Overview_Format!$A$2:$BQ$355,MATCH($B95,Overview_Format!$A$2:$A$355,0),MATCH(AA$2,Overview_Format!$A$2:$BQ$2,0))</f>
        <v>10.8</v>
      </c>
      <c r="AB95">
        <f>INDEX(Overview_Format!$A$2:$BQ$355,MATCH($B95,Overview_Format!$A$2:$A$355,0),MATCH(AB$2,Overview_Format!$A$2:$BQ$2,0))</f>
        <v>10.7</v>
      </c>
      <c r="AC95">
        <f t="shared" si="1"/>
        <v>2.3523809523809525</v>
      </c>
      <c r="AD95">
        <f>INDEX(Overview_Format!$A$2:$BQ$355,MATCH($B95,Overview_Format!$A$2:$A$355,0),MATCH(AD$2,Overview_Format!$A$2:$BQ$2,0))</f>
        <v>-4.1900000000000004</v>
      </c>
      <c r="AE95">
        <f>INDEX(Overview_Format!$A$2:$CC$355,MATCH($B95,Overview_Format!$A$2:$A$355,0),MATCH(AE$2,Overview_Format!$A$2:$CC$2,0))</f>
        <v>-6.2999999999999972</v>
      </c>
      <c r="AF95">
        <f>INDEX(Overview_Format!$A$2:$CC$355,MATCH($B95,Overview_Format!$A$2:$A$355,0),MATCH(AF$2,Overview_Format!$A$2:$CC$2,0))</f>
        <v>-9.5000000000000029E-2</v>
      </c>
      <c r="AG95">
        <f>INDEX(Overview_Format!$A$2:$CC$355,MATCH($B95,Overview_Format!$A$2:$A$355,0),MATCH(AG$2,Overview_Format!$A$2:$CC$2,0))</f>
        <v>-7.400000000000001E-2</v>
      </c>
      <c r="AH95">
        <f>INDEX(Overview_Format!$A$2:$CC$355,MATCH($B95,Overview_Format!$A$2:$A$355,0),MATCH(AH$2,Overview_Format!$A$2:$CC$2,0))</f>
        <v>-1.2000000000000011E-2</v>
      </c>
      <c r="AI95">
        <f>INDEX(Overview_Format!$A$2:$CC$355,MATCH($B95,Overview_Format!$A$2:$A$355,0),MATCH(AI$2,Overview_Format!$A$2:$CC$2,0))</f>
        <v>9.000000000000008E-3</v>
      </c>
      <c r="AJ95">
        <f>INDEX(Overview_Format!$A$2:$CC$355,MATCH($B95,Overview_Format!$A$2:$A$355,0),MATCH(AJ$2,Overview_Format!$A$2:$CC$2,0))</f>
        <v>-4.2000000000000028</v>
      </c>
      <c r="AK95">
        <f>INDEX(Overview_Format!$A$2:$CC$355,MATCH($B95,Overview_Format!$A$2:$A$355,0),MATCH(AK$2,Overview_Format!$A$2:$CC$2,0))</f>
        <v>2</v>
      </c>
      <c r="AL95">
        <f>INDEX(Overview_Format!$A$2:$CC$355,MATCH($B95,Overview_Format!$A$2:$A$355,0),MATCH(AL$2,Overview_Format!$A$2:$CC$2,0))</f>
        <v>-0.70000000000000284</v>
      </c>
      <c r="AM95">
        <f>INDEX(Overview_Format!$A$2:$CC$355,MATCH($B95,Overview_Format!$A$2:$A$355,0),MATCH(AM$2,Overview_Format!$A$2:$CC$2,0))</f>
        <v>0.60000000000000142</v>
      </c>
      <c r="AN95">
        <f>INDEX(Overview_Format!$A$2:$CC$355,MATCH($B95,Overview_Format!$A$2:$A$355,0),MATCH(AN$2,Overview_Format!$A$2:$CC$2,0))</f>
        <v>3.0999999999999996</v>
      </c>
      <c r="AO95">
        <f>INDEX(Overview_Format!$A$2:$CC$355,MATCH($B95,Overview_Format!$A$2:$A$355,0),MATCH(AO$2,Overview_Format!$A$2:$CC$2,0))</f>
        <v>-4.2000000000000028</v>
      </c>
      <c r="AP95">
        <f>INDEX(Overview_Format!$A$2:$CC$355,MATCH($B95,Overview_Format!$A$2:$A$355,0),MATCH(AP$2,Overview_Format!$A$2:$CC$2,0))</f>
        <v>-9.3999999999999972E-2</v>
      </c>
    </row>
    <row r="96" spans="2:42" x14ac:dyDescent="0.25">
      <c r="B96" t="s">
        <v>224</v>
      </c>
      <c r="C96">
        <f>INDEX(Overview_Format!$A$2:$BQ$355,MATCH($B96,Overview_Format!$A$2:$A$355,0),MATCH(C$2,Overview_Format!$A$2:$BQ$2,0))</f>
        <v>33</v>
      </c>
      <c r="D96">
        <f>INDEX(Overview_Format!$A$2:$BQ$355,MATCH($B96,Overview_Format!$A$2:$A$355,0),MATCH(D$2,Overview_Format!$A$2:$BQ$2,0))</f>
        <v>17</v>
      </c>
      <c r="E96">
        <f>INDEX(Overview_Format!$A$2:$BQ$355,MATCH($B96,Overview_Format!$A$2:$A$355,0),MATCH(E$2,Overview_Format!$A$2:$BQ$2,0))</f>
        <v>16</v>
      </c>
      <c r="F96">
        <f>INDEX(Overview_Format!$A$2:$BQ$355,MATCH($B96,Overview_Format!$A$2:$A$355,0),MATCH(F$2,Overview_Format!$A$2:$BQ$2,0))</f>
        <v>0.51500000000000001</v>
      </c>
      <c r="G96">
        <f>INDEX(Overview_Format!$A$2:$BQ$355,MATCH($B96,Overview_Format!$A$2:$A$355,0),MATCH(G$2,Overview_Format!$A$2:$BQ$2,0))</f>
        <v>-1.48</v>
      </c>
      <c r="H96">
        <f>INDEX(Overview_Format!$A$2:$BQ$355,MATCH($B96,Overview_Format!$A$2:$A$355,0),MATCH(H$2,Overview_Format!$A$2:$BQ$2,0))</f>
        <v>-1.81</v>
      </c>
      <c r="I96">
        <f>INDEX(Overview_Format!$A$2:$BQ$355,MATCH($B96,Overview_Format!$A$2:$A$355,0),MATCH(I$2,Overview_Format!$A$2:$BQ$2,0))</f>
        <v>17</v>
      </c>
      <c r="J96">
        <f>INDEX(Overview_Format!$A$2:$BQ$355,MATCH($B96,Overview_Format!$A$2:$A$355,0),MATCH(J$2,Overview_Format!$A$2:$BQ$2,0))</f>
        <v>16</v>
      </c>
      <c r="K96">
        <f>INDEX(Overview_Format!$A$2:$BQ$355,MATCH($B96,Overview_Format!$A$2:$A$355,0),MATCH(K$2,Overview_Format!$A$2:$BQ$2,0))</f>
        <v>17</v>
      </c>
      <c r="L96">
        <f>INDEX(Overview_Format!$A$2:$BQ$355,MATCH($B96,Overview_Format!$A$2:$A$355,0),MATCH(L$2,Overview_Format!$A$2:$BQ$2,0))</f>
        <v>16</v>
      </c>
      <c r="M96">
        <f>INDEX(Overview_Format!$A$2:$BQ$355,MATCH($B96,Overview_Format!$A$2:$A$355,0),MATCH(M$2,Overview_Format!$A$2:$BQ$2,0))</f>
        <v>17</v>
      </c>
      <c r="N96">
        <f>INDEX(Overview_Format!$A$2:$BQ$355,MATCH($B96,Overview_Format!$A$2:$A$355,0),MATCH(N$2,Overview_Format!$A$2:$BQ$2,0))</f>
        <v>16</v>
      </c>
      <c r="O96">
        <f>INDEX(Overview_Format!$A$2:$BQ$355,MATCH($B96,Overview_Format!$A$2:$A$355,0),MATCH(O$2,Overview_Format!$A$2:$BQ$2,0))</f>
        <v>2322</v>
      </c>
      <c r="P96">
        <f>INDEX(Overview_Format!$A$2:$BQ$355,MATCH($B96,Overview_Format!$A$2:$A$355,0),MATCH(P$2,Overview_Format!$A$2:$BQ$2,0))</f>
        <v>2243</v>
      </c>
      <c r="Q96">
        <f>INDEX(Overview_Format!$A$2:$BQ$355,MATCH($B96,Overview_Format!$A$2:$A$355,0),MATCH(Q$2,Overview_Format!$A$2:$BQ$2,0))</f>
        <v>70.3</v>
      </c>
      <c r="R96">
        <f>INDEX(Overview_Format!$A$2:$BQ$355,MATCH($B96,Overview_Format!$A$2:$A$355,0),MATCH(R$2,Overview_Format!$A$2:$BQ$2,0))</f>
        <v>99</v>
      </c>
      <c r="S96">
        <f>INDEX(Overview_Format!$A$2:$BQ$355,MATCH($B96,Overview_Format!$A$2:$A$355,0),MATCH(S$2,Overview_Format!$A$2:$BQ$2,0))</f>
        <v>0.28000000000000003</v>
      </c>
      <c r="T96">
        <f>INDEX(Overview_Format!$A$2:$BQ$355,MATCH($B96,Overview_Format!$A$2:$A$355,0),MATCH(T$2,Overview_Format!$A$2:$BQ$2,0))</f>
        <v>0.45400000000000001</v>
      </c>
      <c r="U96">
        <f>INDEX(Overview_Format!$A$2:$BQ$355,MATCH($B96,Overview_Format!$A$2:$A$355,0),MATCH(U$2,Overview_Format!$A$2:$BQ$2,0))</f>
        <v>0.52</v>
      </c>
      <c r="V96">
        <f>INDEX(Overview_Format!$A$2:$BQ$355,MATCH($B96,Overview_Format!$A$2:$A$355,0),MATCH(V$2,Overview_Format!$A$2:$BQ$2,0))</f>
        <v>51.8</v>
      </c>
      <c r="W96">
        <f>INDEX(Overview_Format!$A$2:$BQ$355,MATCH($B96,Overview_Format!$A$2:$A$355,0),MATCH(W$2,Overview_Format!$A$2:$BQ$2,0))</f>
        <v>0.48399999999999999</v>
      </c>
      <c r="X96">
        <f>INDEX(Overview_Format!$A$2:$BQ$355,MATCH($B96,Overview_Format!$A$2:$A$355,0),MATCH(X$2,Overview_Format!$A$2:$BQ$2,0))</f>
        <v>29.8</v>
      </c>
      <c r="Y96">
        <f>INDEX(Overview_Format!$A$2:$BQ$355,MATCH($B96,Overview_Format!$A$2:$A$355,0),MATCH(Y$2,Overview_Format!$A$2:$BQ$2,0))</f>
        <v>17.8</v>
      </c>
      <c r="Z96">
        <f>INDEX(Overview_Format!$A$2:$BQ$355,MATCH($B96,Overview_Format!$A$2:$A$355,0),MATCH(Z$2,Overview_Format!$A$2:$BQ$2,0))</f>
        <v>52.4</v>
      </c>
      <c r="AA96">
        <f>INDEX(Overview_Format!$A$2:$BQ$355,MATCH($B96,Overview_Format!$A$2:$A$355,0),MATCH(AA$2,Overview_Format!$A$2:$BQ$2,0))</f>
        <v>7.8</v>
      </c>
      <c r="AB96">
        <f>INDEX(Overview_Format!$A$2:$BQ$355,MATCH($B96,Overview_Format!$A$2:$A$355,0),MATCH(AB$2,Overview_Format!$A$2:$BQ$2,0))</f>
        <v>8.1999999999999993</v>
      </c>
      <c r="AC96">
        <f t="shared" si="1"/>
        <v>2.9101123595505616</v>
      </c>
      <c r="AD96">
        <f>INDEX(Overview_Format!$A$2:$BQ$355,MATCH($B96,Overview_Format!$A$2:$A$355,0),MATCH(AD$2,Overview_Format!$A$2:$BQ$2,0))</f>
        <v>2.39</v>
      </c>
      <c r="AE96">
        <f>INDEX(Overview_Format!$A$2:$CC$355,MATCH($B96,Overview_Format!$A$2:$A$355,0),MATCH(AE$2,Overview_Format!$A$2:$CC$2,0))</f>
        <v>3.4000000000000057</v>
      </c>
      <c r="AF96">
        <f>INDEX(Overview_Format!$A$2:$CC$355,MATCH($B96,Overview_Format!$A$2:$A$355,0),MATCH(AF$2,Overview_Format!$A$2:$CC$2,0))</f>
        <v>-2.2999999999999965E-2</v>
      </c>
      <c r="AG96">
        <f>INDEX(Overview_Format!$A$2:$CC$355,MATCH($B96,Overview_Format!$A$2:$A$355,0),MATCH(AG$2,Overview_Format!$A$2:$CC$2,0))</f>
        <v>4.3000000000000038E-2</v>
      </c>
      <c r="AH96">
        <f>INDEX(Overview_Format!$A$2:$CC$355,MATCH($B96,Overview_Format!$A$2:$A$355,0),MATCH(AH$2,Overview_Format!$A$2:$CC$2,0))</f>
        <v>1.3000000000000012E-2</v>
      </c>
      <c r="AI96">
        <f>INDEX(Overview_Format!$A$2:$CC$355,MATCH($B96,Overview_Format!$A$2:$A$355,0),MATCH(AI$2,Overview_Format!$A$2:$CC$2,0))</f>
        <v>8.0000000000000071E-3</v>
      </c>
      <c r="AJ96">
        <f>INDEX(Overview_Format!$A$2:$CC$355,MATCH($B96,Overview_Format!$A$2:$A$355,0),MATCH(AJ$2,Overview_Format!$A$2:$CC$2,0))</f>
        <v>4.7999999999999972</v>
      </c>
      <c r="AK96">
        <f>INDEX(Overview_Format!$A$2:$CC$355,MATCH($B96,Overview_Format!$A$2:$A$355,0),MATCH(AK$2,Overview_Format!$A$2:$CC$2,0))</f>
        <v>1.1000000000000014</v>
      </c>
      <c r="AL96">
        <f>INDEX(Overview_Format!$A$2:$CC$355,MATCH($B96,Overview_Format!$A$2:$A$355,0),MATCH(AL$2,Overview_Format!$A$2:$CC$2,0))</f>
        <v>2.0999999999999943</v>
      </c>
      <c r="AM96">
        <f>INDEX(Overview_Format!$A$2:$CC$355,MATCH($B96,Overview_Format!$A$2:$A$355,0),MATCH(AM$2,Overview_Format!$A$2:$CC$2,0))</f>
        <v>-2.8</v>
      </c>
      <c r="AN96">
        <f>INDEX(Overview_Format!$A$2:$CC$355,MATCH($B96,Overview_Format!$A$2:$A$355,0),MATCH(AN$2,Overview_Format!$A$2:$CC$2,0))</f>
        <v>0.99999999999999911</v>
      </c>
      <c r="AO96">
        <f>INDEX(Overview_Format!$A$2:$CC$355,MATCH($B96,Overview_Format!$A$2:$A$355,0),MATCH(AO$2,Overview_Format!$A$2:$CC$2,0))</f>
        <v>4.6000000000000014</v>
      </c>
      <c r="AP96">
        <f>INDEX(Overview_Format!$A$2:$CC$355,MATCH($B96,Overview_Format!$A$2:$A$355,0),MATCH(AP$2,Overview_Format!$A$2:$CC$2,0))</f>
        <v>2.0000000000000018E-3</v>
      </c>
    </row>
    <row r="97" spans="2:42" x14ac:dyDescent="0.25">
      <c r="B97" t="s">
        <v>225</v>
      </c>
      <c r="C97">
        <f>INDEX(Overview_Format!$A$2:$BQ$355,MATCH($B97,Overview_Format!$A$2:$A$355,0),MATCH(C$2,Overview_Format!$A$2:$BQ$2,0))</f>
        <v>32</v>
      </c>
      <c r="D97">
        <f>INDEX(Overview_Format!$A$2:$BQ$355,MATCH($B97,Overview_Format!$A$2:$A$355,0),MATCH(D$2,Overview_Format!$A$2:$BQ$2,0))</f>
        <v>14</v>
      </c>
      <c r="E97">
        <f>INDEX(Overview_Format!$A$2:$BQ$355,MATCH($B97,Overview_Format!$A$2:$A$355,0),MATCH(E$2,Overview_Format!$A$2:$BQ$2,0))</f>
        <v>18</v>
      </c>
      <c r="F97">
        <f>INDEX(Overview_Format!$A$2:$BQ$355,MATCH($B97,Overview_Format!$A$2:$A$355,0),MATCH(F$2,Overview_Format!$A$2:$BQ$2,0))</f>
        <v>0.438</v>
      </c>
      <c r="G97">
        <f>INDEX(Overview_Format!$A$2:$BQ$355,MATCH($B97,Overview_Format!$A$2:$A$355,0),MATCH(G$2,Overview_Format!$A$2:$BQ$2,0))</f>
        <v>-5.08</v>
      </c>
      <c r="H97">
        <f>INDEX(Overview_Format!$A$2:$BQ$355,MATCH($B97,Overview_Format!$A$2:$A$355,0),MATCH(H$2,Overview_Format!$A$2:$BQ$2,0))</f>
        <v>-1.44</v>
      </c>
      <c r="I97">
        <f>INDEX(Overview_Format!$A$2:$BQ$355,MATCH($B97,Overview_Format!$A$2:$A$355,0),MATCH(I$2,Overview_Format!$A$2:$BQ$2,0))</f>
        <v>14</v>
      </c>
      <c r="J97">
        <f>INDEX(Overview_Format!$A$2:$BQ$355,MATCH($B97,Overview_Format!$A$2:$A$355,0),MATCH(J$2,Overview_Format!$A$2:$BQ$2,0))</f>
        <v>18</v>
      </c>
      <c r="K97">
        <f>INDEX(Overview_Format!$A$2:$BQ$355,MATCH($B97,Overview_Format!$A$2:$A$355,0),MATCH(K$2,Overview_Format!$A$2:$BQ$2,0))</f>
        <v>14</v>
      </c>
      <c r="L97">
        <f>INDEX(Overview_Format!$A$2:$BQ$355,MATCH($B97,Overview_Format!$A$2:$A$355,0),MATCH(L$2,Overview_Format!$A$2:$BQ$2,0))</f>
        <v>18</v>
      </c>
      <c r="M97">
        <f>INDEX(Overview_Format!$A$2:$BQ$355,MATCH($B97,Overview_Format!$A$2:$A$355,0),MATCH(M$2,Overview_Format!$A$2:$BQ$2,0))</f>
        <v>14</v>
      </c>
      <c r="N97">
        <f>INDEX(Overview_Format!$A$2:$BQ$355,MATCH($B97,Overview_Format!$A$2:$A$355,0),MATCH(N$2,Overview_Format!$A$2:$BQ$2,0))</f>
        <v>18</v>
      </c>
      <c r="O97">
        <f>INDEX(Overview_Format!$A$2:$BQ$355,MATCH($B97,Overview_Format!$A$2:$A$355,0),MATCH(O$2,Overview_Format!$A$2:$BQ$2,0))</f>
        <v>2280</v>
      </c>
      <c r="P97">
        <f>INDEX(Overview_Format!$A$2:$BQ$355,MATCH($B97,Overview_Format!$A$2:$A$355,0),MATCH(P$2,Overview_Format!$A$2:$BQ$2,0))</f>
        <v>2360</v>
      </c>
      <c r="Q97">
        <f>INDEX(Overview_Format!$A$2:$BQ$355,MATCH($B97,Overview_Format!$A$2:$A$355,0),MATCH(Q$2,Overview_Format!$A$2:$BQ$2,0))</f>
        <v>71.099999999999994</v>
      </c>
      <c r="R97">
        <f>INDEX(Overview_Format!$A$2:$BQ$355,MATCH($B97,Overview_Format!$A$2:$A$355,0),MATCH(R$2,Overview_Format!$A$2:$BQ$2,0))</f>
        <v>100.2</v>
      </c>
      <c r="S97">
        <f>INDEX(Overview_Format!$A$2:$BQ$355,MATCH($B97,Overview_Format!$A$2:$A$355,0),MATCH(S$2,Overview_Format!$A$2:$BQ$2,0))</f>
        <v>0.32900000000000001</v>
      </c>
      <c r="T97">
        <f>INDEX(Overview_Format!$A$2:$BQ$355,MATCH($B97,Overview_Format!$A$2:$A$355,0),MATCH(T$2,Overview_Format!$A$2:$BQ$2,0))</f>
        <v>0.40500000000000003</v>
      </c>
      <c r="U97">
        <f>INDEX(Overview_Format!$A$2:$BQ$355,MATCH($B97,Overview_Format!$A$2:$A$355,0),MATCH(U$2,Overview_Format!$A$2:$BQ$2,0))</f>
        <v>0.55200000000000005</v>
      </c>
      <c r="V97">
        <f>INDEX(Overview_Format!$A$2:$BQ$355,MATCH($B97,Overview_Format!$A$2:$A$355,0),MATCH(V$2,Overview_Format!$A$2:$BQ$2,0))</f>
        <v>55.5</v>
      </c>
      <c r="W97">
        <f>INDEX(Overview_Format!$A$2:$BQ$355,MATCH($B97,Overview_Format!$A$2:$A$355,0),MATCH(W$2,Overview_Format!$A$2:$BQ$2,0))</f>
        <v>0.52800000000000002</v>
      </c>
      <c r="X97">
        <f>INDEX(Overview_Format!$A$2:$BQ$355,MATCH($B97,Overview_Format!$A$2:$A$355,0),MATCH(X$2,Overview_Format!$A$2:$BQ$2,0))</f>
        <v>25.6</v>
      </c>
      <c r="Y97">
        <f>INDEX(Overview_Format!$A$2:$BQ$355,MATCH($B97,Overview_Format!$A$2:$A$355,0),MATCH(Y$2,Overview_Format!$A$2:$BQ$2,0))</f>
        <v>18.8</v>
      </c>
      <c r="Z97">
        <f>INDEX(Overview_Format!$A$2:$BQ$355,MATCH($B97,Overview_Format!$A$2:$A$355,0),MATCH(Z$2,Overview_Format!$A$2:$BQ$2,0))</f>
        <v>48.3</v>
      </c>
      <c r="AA97">
        <f>INDEX(Overview_Format!$A$2:$BQ$355,MATCH($B97,Overview_Format!$A$2:$A$355,0),MATCH(AA$2,Overview_Format!$A$2:$BQ$2,0))</f>
        <v>9.5</v>
      </c>
      <c r="AB97">
        <f>INDEX(Overview_Format!$A$2:$BQ$355,MATCH($B97,Overview_Format!$A$2:$A$355,0),MATCH(AB$2,Overview_Format!$A$2:$BQ$2,0))</f>
        <v>11.6</v>
      </c>
      <c r="AC97">
        <f t="shared" si="1"/>
        <v>2.9521276595744679</v>
      </c>
      <c r="AD97">
        <f>INDEX(Overview_Format!$A$2:$BQ$355,MATCH($B97,Overview_Format!$A$2:$A$355,0),MATCH(AD$2,Overview_Format!$A$2:$BQ$2,0))</f>
        <v>-2.5</v>
      </c>
      <c r="AE97">
        <f>INDEX(Overview_Format!$A$2:$CC$355,MATCH($B97,Overview_Format!$A$2:$A$355,0),MATCH(AE$2,Overview_Format!$A$2:$CC$2,0))</f>
        <v>-3.5</v>
      </c>
      <c r="AF97">
        <f>INDEX(Overview_Format!$A$2:$CC$355,MATCH($B97,Overview_Format!$A$2:$A$355,0),MATCH(AF$2,Overview_Format!$A$2:$CC$2,0))</f>
        <v>5.6999999999999995E-2</v>
      </c>
      <c r="AG97">
        <f>INDEX(Overview_Format!$A$2:$CC$355,MATCH($B97,Overview_Format!$A$2:$A$355,0),MATCH(AG$2,Overview_Format!$A$2:$CC$2,0))</f>
        <v>-1.9999999999999463E-3</v>
      </c>
      <c r="AH97">
        <f>INDEX(Overview_Format!$A$2:$CC$355,MATCH($B97,Overview_Format!$A$2:$A$355,0),MATCH(AH$2,Overview_Format!$A$2:$CC$2,0))</f>
        <v>1.0000000000000009E-2</v>
      </c>
      <c r="AI97">
        <f>INDEX(Overview_Format!$A$2:$CC$355,MATCH($B97,Overview_Format!$A$2:$A$355,0),MATCH(AI$2,Overview_Format!$A$2:$CC$2,0))</f>
        <v>1.2000000000000011E-2</v>
      </c>
      <c r="AJ97">
        <f>INDEX(Overview_Format!$A$2:$CC$355,MATCH($B97,Overview_Format!$A$2:$A$355,0),MATCH(AJ$2,Overview_Format!$A$2:$CC$2,0))</f>
        <v>-3.4000000000000057</v>
      </c>
      <c r="AK97">
        <f>INDEX(Overview_Format!$A$2:$CC$355,MATCH($B97,Overview_Format!$A$2:$A$355,0),MATCH(AK$2,Overview_Format!$A$2:$CC$2,0))</f>
        <v>1.8000000000000007</v>
      </c>
      <c r="AL97">
        <f>INDEX(Overview_Format!$A$2:$CC$355,MATCH($B97,Overview_Format!$A$2:$A$355,0),MATCH(AL$2,Overview_Format!$A$2:$CC$2,0))</f>
        <v>-1.3999999999999986</v>
      </c>
      <c r="AM97">
        <f>INDEX(Overview_Format!$A$2:$CC$355,MATCH($B97,Overview_Format!$A$2:$A$355,0),MATCH(AM$2,Overview_Format!$A$2:$CC$2,0))</f>
        <v>-0.40000000000000036</v>
      </c>
      <c r="AN97">
        <f>INDEX(Overview_Format!$A$2:$CC$355,MATCH($B97,Overview_Format!$A$2:$A$355,0),MATCH(AN$2,Overview_Format!$A$2:$CC$2,0))</f>
        <v>1.9000000000000004</v>
      </c>
      <c r="AO97">
        <f>INDEX(Overview_Format!$A$2:$CC$355,MATCH($B97,Overview_Format!$A$2:$A$355,0),MATCH(AO$2,Overview_Format!$A$2:$CC$2,0))</f>
        <v>-4.7999999999999972</v>
      </c>
      <c r="AP97">
        <f>INDEX(Overview_Format!$A$2:$CC$355,MATCH($B97,Overview_Format!$A$2:$A$355,0),MATCH(AP$2,Overview_Format!$A$2:$CC$2,0))</f>
        <v>2.8999999999999998E-2</v>
      </c>
    </row>
    <row r="98" spans="2:42" x14ac:dyDescent="0.25">
      <c r="B98" t="s">
        <v>226</v>
      </c>
      <c r="C98">
        <f>INDEX(Overview_Format!$A$2:$BQ$355,MATCH($B98,Overview_Format!$A$2:$A$355,0),MATCH(C$2,Overview_Format!$A$2:$BQ$2,0))</f>
        <v>34</v>
      </c>
      <c r="D98">
        <f>INDEX(Overview_Format!$A$2:$BQ$355,MATCH($B98,Overview_Format!$A$2:$A$355,0),MATCH(D$2,Overview_Format!$A$2:$BQ$2,0))</f>
        <v>20</v>
      </c>
      <c r="E98">
        <f>INDEX(Overview_Format!$A$2:$BQ$355,MATCH($B98,Overview_Format!$A$2:$A$355,0),MATCH(E$2,Overview_Format!$A$2:$BQ$2,0))</f>
        <v>14</v>
      </c>
      <c r="F98">
        <f>INDEX(Overview_Format!$A$2:$BQ$355,MATCH($B98,Overview_Format!$A$2:$A$355,0),MATCH(F$2,Overview_Format!$A$2:$BQ$2,0))</f>
        <v>0.58799999999999997</v>
      </c>
      <c r="G98">
        <f>INDEX(Overview_Format!$A$2:$BQ$355,MATCH($B98,Overview_Format!$A$2:$A$355,0),MATCH(G$2,Overview_Format!$A$2:$BQ$2,0))</f>
        <v>-4.58</v>
      </c>
      <c r="H98">
        <f>INDEX(Overview_Format!$A$2:$BQ$355,MATCH($B98,Overview_Format!$A$2:$A$355,0),MATCH(H$2,Overview_Format!$A$2:$BQ$2,0))</f>
        <v>-1.48</v>
      </c>
      <c r="I98">
        <f>INDEX(Overview_Format!$A$2:$BQ$355,MATCH($B98,Overview_Format!$A$2:$A$355,0),MATCH(I$2,Overview_Format!$A$2:$BQ$2,0))</f>
        <v>20</v>
      </c>
      <c r="J98">
        <f>INDEX(Overview_Format!$A$2:$BQ$355,MATCH($B98,Overview_Format!$A$2:$A$355,0),MATCH(J$2,Overview_Format!$A$2:$BQ$2,0))</f>
        <v>14</v>
      </c>
      <c r="K98">
        <f>INDEX(Overview_Format!$A$2:$BQ$355,MATCH($B98,Overview_Format!$A$2:$A$355,0),MATCH(K$2,Overview_Format!$A$2:$BQ$2,0))</f>
        <v>20</v>
      </c>
      <c r="L98">
        <f>INDEX(Overview_Format!$A$2:$BQ$355,MATCH($B98,Overview_Format!$A$2:$A$355,0),MATCH(L$2,Overview_Format!$A$2:$BQ$2,0))</f>
        <v>14</v>
      </c>
      <c r="M98">
        <f>INDEX(Overview_Format!$A$2:$BQ$355,MATCH($B98,Overview_Format!$A$2:$A$355,0),MATCH(M$2,Overview_Format!$A$2:$BQ$2,0))</f>
        <v>20</v>
      </c>
      <c r="N98">
        <f>INDEX(Overview_Format!$A$2:$BQ$355,MATCH($B98,Overview_Format!$A$2:$A$355,0),MATCH(N$2,Overview_Format!$A$2:$BQ$2,0))</f>
        <v>14</v>
      </c>
      <c r="O98">
        <f>INDEX(Overview_Format!$A$2:$BQ$355,MATCH($B98,Overview_Format!$A$2:$A$355,0),MATCH(O$2,Overview_Format!$A$2:$BQ$2,0))</f>
        <v>2798</v>
      </c>
      <c r="P98">
        <f>INDEX(Overview_Format!$A$2:$BQ$355,MATCH($B98,Overview_Format!$A$2:$A$355,0),MATCH(P$2,Overview_Format!$A$2:$BQ$2,0))</f>
        <v>2734</v>
      </c>
      <c r="Q98">
        <f>INDEX(Overview_Format!$A$2:$BQ$355,MATCH($B98,Overview_Format!$A$2:$A$355,0),MATCH(Q$2,Overview_Format!$A$2:$BQ$2,0))</f>
        <v>80.8</v>
      </c>
      <c r="R98">
        <f>INDEX(Overview_Format!$A$2:$BQ$355,MATCH($B98,Overview_Format!$A$2:$A$355,0),MATCH(R$2,Overview_Format!$A$2:$BQ$2,0))</f>
        <v>101.9</v>
      </c>
      <c r="S98">
        <f>INDEX(Overview_Format!$A$2:$BQ$355,MATCH($B98,Overview_Format!$A$2:$A$355,0),MATCH(S$2,Overview_Format!$A$2:$BQ$2,0))</f>
        <v>0.38200000000000001</v>
      </c>
      <c r="T98">
        <f>INDEX(Overview_Format!$A$2:$BQ$355,MATCH($B98,Overview_Format!$A$2:$A$355,0),MATCH(T$2,Overview_Format!$A$2:$BQ$2,0))</f>
        <v>0.41199999999999998</v>
      </c>
      <c r="U98">
        <f>INDEX(Overview_Format!$A$2:$BQ$355,MATCH($B98,Overview_Format!$A$2:$A$355,0),MATCH(U$2,Overview_Format!$A$2:$BQ$2,0))</f>
        <v>0.52900000000000003</v>
      </c>
      <c r="V98">
        <f>INDEX(Overview_Format!$A$2:$BQ$355,MATCH($B98,Overview_Format!$A$2:$A$355,0),MATCH(V$2,Overview_Format!$A$2:$BQ$2,0))</f>
        <v>49.7</v>
      </c>
      <c r="W98">
        <f>INDEX(Overview_Format!$A$2:$BQ$355,MATCH($B98,Overview_Format!$A$2:$A$355,0),MATCH(W$2,Overview_Format!$A$2:$BQ$2,0))</f>
        <v>0.503</v>
      </c>
      <c r="X98">
        <f>INDEX(Overview_Format!$A$2:$BQ$355,MATCH($B98,Overview_Format!$A$2:$A$355,0),MATCH(X$2,Overview_Format!$A$2:$BQ$2,0))</f>
        <v>26</v>
      </c>
      <c r="Y98">
        <f>INDEX(Overview_Format!$A$2:$BQ$355,MATCH($B98,Overview_Format!$A$2:$A$355,0),MATCH(Y$2,Overview_Format!$A$2:$BQ$2,0))</f>
        <v>15.3</v>
      </c>
      <c r="Z98">
        <f>INDEX(Overview_Format!$A$2:$BQ$355,MATCH($B98,Overview_Format!$A$2:$A$355,0),MATCH(Z$2,Overview_Format!$A$2:$BQ$2,0))</f>
        <v>45.4</v>
      </c>
      <c r="AA98">
        <f>INDEX(Overview_Format!$A$2:$BQ$355,MATCH($B98,Overview_Format!$A$2:$A$355,0),MATCH(AA$2,Overview_Format!$A$2:$BQ$2,0))</f>
        <v>13.1</v>
      </c>
      <c r="AB98">
        <f>INDEX(Overview_Format!$A$2:$BQ$355,MATCH($B98,Overview_Format!$A$2:$A$355,0),MATCH(AB$2,Overview_Format!$A$2:$BQ$2,0))</f>
        <v>11.3</v>
      </c>
      <c r="AC98">
        <f t="shared" si="1"/>
        <v>3.2483660130718954</v>
      </c>
      <c r="AD98">
        <f>INDEX(Overview_Format!$A$2:$BQ$355,MATCH($B98,Overview_Format!$A$2:$A$355,0),MATCH(AD$2,Overview_Format!$A$2:$BQ$2,0))</f>
        <v>1.88</v>
      </c>
      <c r="AE98">
        <f>INDEX(Overview_Format!$A$2:$CC$355,MATCH($B98,Overview_Format!$A$2:$A$355,0),MATCH(AE$2,Overview_Format!$A$2:$CC$2,0))</f>
        <v>2.3000000000000114</v>
      </c>
      <c r="AF98">
        <f>INDEX(Overview_Format!$A$2:$CC$355,MATCH($B98,Overview_Format!$A$2:$A$355,0),MATCH(AF$2,Overview_Format!$A$2:$CC$2,0))</f>
        <v>4.3999999999999984E-2</v>
      </c>
      <c r="AG98">
        <f>INDEX(Overview_Format!$A$2:$CC$355,MATCH($B98,Overview_Format!$A$2:$A$355,0),MATCH(AG$2,Overview_Format!$A$2:$CC$2,0))</f>
        <v>4.5999999999999985E-2</v>
      </c>
      <c r="AH98">
        <f>INDEX(Overview_Format!$A$2:$CC$355,MATCH($B98,Overview_Format!$A$2:$A$355,0),MATCH(AH$2,Overview_Format!$A$2:$CC$2,0))</f>
        <v>-2.0000000000000018E-2</v>
      </c>
      <c r="AI98">
        <f>INDEX(Overview_Format!$A$2:$CC$355,MATCH($B98,Overview_Format!$A$2:$A$355,0),MATCH(AI$2,Overview_Format!$A$2:$CC$2,0))</f>
        <v>-1.6000000000000014E-2</v>
      </c>
      <c r="AJ98">
        <f>INDEX(Overview_Format!$A$2:$CC$355,MATCH($B98,Overview_Format!$A$2:$A$355,0),MATCH(AJ$2,Overview_Format!$A$2:$CC$2,0))</f>
        <v>-9.2000000000000028</v>
      </c>
      <c r="AK98">
        <f>INDEX(Overview_Format!$A$2:$CC$355,MATCH($B98,Overview_Format!$A$2:$A$355,0),MATCH(AK$2,Overview_Format!$A$2:$CC$2,0))</f>
        <v>-5.8000000000000007</v>
      </c>
      <c r="AL98">
        <f>INDEX(Overview_Format!$A$2:$CC$355,MATCH($B98,Overview_Format!$A$2:$A$355,0),MATCH(AL$2,Overview_Format!$A$2:$CC$2,0))</f>
        <v>-1.3999999999999986</v>
      </c>
      <c r="AM98">
        <f>INDEX(Overview_Format!$A$2:$CC$355,MATCH($B98,Overview_Format!$A$2:$A$355,0),MATCH(AM$2,Overview_Format!$A$2:$CC$2,0))</f>
        <v>4.4000000000000004</v>
      </c>
      <c r="AN98">
        <f>INDEX(Overview_Format!$A$2:$CC$355,MATCH($B98,Overview_Format!$A$2:$A$355,0),MATCH(AN$2,Overview_Format!$A$2:$CC$2,0))</f>
        <v>0.10000000000000142</v>
      </c>
      <c r="AO98">
        <f>INDEX(Overview_Format!$A$2:$CC$355,MATCH($B98,Overview_Format!$A$2:$A$355,0),MATCH(AO$2,Overview_Format!$A$2:$CC$2,0))</f>
        <v>-7.1000000000000014</v>
      </c>
      <c r="AP98">
        <f>INDEX(Overview_Format!$A$2:$CC$355,MATCH($B98,Overview_Format!$A$2:$A$355,0),MATCH(AP$2,Overview_Format!$A$2:$CC$2,0))</f>
        <v>7.0000000000000062E-3</v>
      </c>
    </row>
    <row r="99" spans="2:42" x14ac:dyDescent="0.25">
      <c r="B99" t="s">
        <v>227</v>
      </c>
      <c r="C99">
        <f>INDEX(Overview_Format!$A$2:$BQ$355,MATCH($B99,Overview_Format!$A$2:$A$355,0),MATCH(C$2,Overview_Format!$A$2:$BQ$2,0))</f>
        <v>37</v>
      </c>
      <c r="D99">
        <f>INDEX(Overview_Format!$A$2:$BQ$355,MATCH($B99,Overview_Format!$A$2:$A$355,0),MATCH(D$2,Overview_Format!$A$2:$BQ$2,0))</f>
        <v>29</v>
      </c>
      <c r="E99">
        <f>INDEX(Overview_Format!$A$2:$BQ$355,MATCH($B99,Overview_Format!$A$2:$A$355,0),MATCH(E$2,Overview_Format!$A$2:$BQ$2,0))</f>
        <v>8</v>
      </c>
      <c r="F99">
        <f>INDEX(Overview_Format!$A$2:$BQ$355,MATCH($B99,Overview_Format!$A$2:$A$355,0),MATCH(F$2,Overview_Format!$A$2:$BQ$2,0))</f>
        <v>0.78400000000000003</v>
      </c>
      <c r="G99">
        <f>INDEX(Overview_Format!$A$2:$BQ$355,MATCH($B99,Overview_Format!$A$2:$A$355,0),MATCH(G$2,Overview_Format!$A$2:$BQ$2,0))</f>
        <v>18.010000000000002</v>
      </c>
      <c r="H99">
        <f>INDEX(Overview_Format!$A$2:$BQ$355,MATCH($B99,Overview_Format!$A$2:$A$355,0),MATCH(H$2,Overview_Format!$A$2:$BQ$2,0))</f>
        <v>10.28</v>
      </c>
      <c r="I99">
        <f>INDEX(Overview_Format!$A$2:$BQ$355,MATCH($B99,Overview_Format!$A$2:$A$355,0),MATCH(I$2,Overview_Format!$A$2:$BQ$2,0))</f>
        <v>29</v>
      </c>
      <c r="J99">
        <f>INDEX(Overview_Format!$A$2:$BQ$355,MATCH($B99,Overview_Format!$A$2:$A$355,0),MATCH(J$2,Overview_Format!$A$2:$BQ$2,0))</f>
        <v>8</v>
      </c>
      <c r="K99">
        <f>INDEX(Overview_Format!$A$2:$BQ$355,MATCH($B99,Overview_Format!$A$2:$A$355,0),MATCH(K$2,Overview_Format!$A$2:$BQ$2,0))</f>
        <v>29</v>
      </c>
      <c r="L99">
        <f>INDEX(Overview_Format!$A$2:$BQ$355,MATCH($B99,Overview_Format!$A$2:$A$355,0),MATCH(L$2,Overview_Format!$A$2:$BQ$2,0))</f>
        <v>8</v>
      </c>
      <c r="M99">
        <f>INDEX(Overview_Format!$A$2:$BQ$355,MATCH($B99,Overview_Format!$A$2:$A$355,0),MATCH(M$2,Overview_Format!$A$2:$BQ$2,0))</f>
        <v>29</v>
      </c>
      <c r="N99">
        <f>INDEX(Overview_Format!$A$2:$BQ$355,MATCH($B99,Overview_Format!$A$2:$A$355,0),MATCH(N$2,Overview_Format!$A$2:$BQ$2,0))</f>
        <v>8</v>
      </c>
      <c r="O99">
        <f>INDEX(Overview_Format!$A$2:$BQ$355,MATCH($B99,Overview_Format!$A$2:$A$355,0),MATCH(O$2,Overview_Format!$A$2:$BQ$2,0))</f>
        <v>2771</v>
      </c>
      <c r="P99">
        <f>INDEX(Overview_Format!$A$2:$BQ$355,MATCH($B99,Overview_Format!$A$2:$A$355,0),MATCH(P$2,Overview_Format!$A$2:$BQ$2,0))</f>
        <v>2485</v>
      </c>
      <c r="Q99">
        <f>INDEX(Overview_Format!$A$2:$BQ$355,MATCH($B99,Overview_Format!$A$2:$A$355,0),MATCH(Q$2,Overview_Format!$A$2:$BQ$2,0))</f>
        <v>69.5</v>
      </c>
      <c r="R99">
        <f>INDEX(Overview_Format!$A$2:$BQ$355,MATCH($B99,Overview_Format!$A$2:$A$355,0),MATCH(R$2,Overview_Format!$A$2:$BQ$2,0))</f>
        <v>106.3</v>
      </c>
      <c r="S99">
        <f>INDEX(Overview_Format!$A$2:$BQ$355,MATCH($B99,Overview_Format!$A$2:$A$355,0),MATCH(S$2,Overview_Format!$A$2:$BQ$2,0))</f>
        <v>0.35799999999999998</v>
      </c>
      <c r="T99">
        <f>INDEX(Overview_Format!$A$2:$BQ$355,MATCH($B99,Overview_Format!$A$2:$A$355,0),MATCH(T$2,Overview_Format!$A$2:$BQ$2,0))</f>
        <v>0.377</v>
      </c>
      <c r="U99">
        <f>INDEX(Overview_Format!$A$2:$BQ$355,MATCH($B99,Overview_Format!$A$2:$A$355,0),MATCH(U$2,Overview_Format!$A$2:$BQ$2,0))</f>
        <v>0.54500000000000004</v>
      </c>
      <c r="V99">
        <f>INDEX(Overview_Format!$A$2:$BQ$355,MATCH($B99,Overview_Format!$A$2:$A$355,0),MATCH(V$2,Overview_Format!$A$2:$BQ$2,0))</f>
        <v>49.5</v>
      </c>
      <c r="W99">
        <f>INDEX(Overview_Format!$A$2:$BQ$355,MATCH($B99,Overview_Format!$A$2:$A$355,0),MATCH(W$2,Overview_Format!$A$2:$BQ$2,0))</f>
        <v>0.505</v>
      </c>
      <c r="X99">
        <f>INDEX(Overview_Format!$A$2:$BQ$355,MATCH($B99,Overview_Format!$A$2:$A$355,0),MATCH(X$2,Overview_Format!$A$2:$BQ$2,0))</f>
        <v>32.299999999999997</v>
      </c>
      <c r="Y99">
        <f>INDEX(Overview_Format!$A$2:$BQ$355,MATCH($B99,Overview_Format!$A$2:$A$355,0),MATCH(Y$2,Overview_Format!$A$2:$BQ$2,0))</f>
        <v>16.2</v>
      </c>
      <c r="Z99">
        <f>INDEX(Overview_Format!$A$2:$BQ$355,MATCH($B99,Overview_Format!$A$2:$A$355,0),MATCH(Z$2,Overview_Format!$A$2:$BQ$2,0))</f>
        <v>53.2</v>
      </c>
      <c r="AA99">
        <f>INDEX(Overview_Format!$A$2:$BQ$355,MATCH($B99,Overview_Format!$A$2:$A$355,0),MATCH(AA$2,Overview_Format!$A$2:$BQ$2,0))</f>
        <v>10.199999999999999</v>
      </c>
      <c r="AB99">
        <f>INDEX(Overview_Format!$A$2:$BQ$355,MATCH($B99,Overview_Format!$A$2:$A$355,0),MATCH(AB$2,Overview_Format!$A$2:$BQ$2,0))</f>
        <v>12.7</v>
      </c>
      <c r="AC99">
        <f t="shared" si="1"/>
        <v>3.0555555555555558</v>
      </c>
      <c r="AD99">
        <f>INDEX(Overview_Format!$A$2:$BQ$355,MATCH($B99,Overview_Format!$A$2:$A$355,0),MATCH(AD$2,Overview_Format!$A$2:$BQ$2,0))</f>
        <v>7.73</v>
      </c>
      <c r="AE99">
        <f>INDEX(Overview_Format!$A$2:$CC$355,MATCH($B99,Overview_Format!$A$2:$A$355,0),MATCH(AE$2,Overview_Format!$A$2:$CC$2,0))</f>
        <v>10.899999999999991</v>
      </c>
      <c r="AF99">
        <f>INDEX(Overview_Format!$A$2:$CC$355,MATCH($B99,Overview_Format!$A$2:$A$355,0),MATCH(AF$2,Overview_Format!$A$2:$CC$2,0))</f>
        <v>1.0000000000000009E-3</v>
      </c>
      <c r="AG99">
        <f>INDEX(Overview_Format!$A$2:$CC$355,MATCH($B99,Overview_Format!$A$2:$A$355,0),MATCH(AG$2,Overview_Format!$A$2:$CC$2,0))</f>
        <v>-1.100000000000001E-2</v>
      </c>
      <c r="AH99">
        <f>INDEX(Overview_Format!$A$2:$CC$355,MATCH($B99,Overview_Format!$A$2:$A$355,0),MATCH(AH$2,Overview_Format!$A$2:$CC$2,0))</f>
        <v>3.1000000000000028E-2</v>
      </c>
      <c r="AI99">
        <f>INDEX(Overview_Format!$A$2:$CC$355,MATCH($B99,Overview_Format!$A$2:$A$355,0),MATCH(AI$2,Overview_Format!$A$2:$CC$2,0))</f>
        <v>3.3000000000000029E-2</v>
      </c>
      <c r="AJ99">
        <f>INDEX(Overview_Format!$A$2:$CC$355,MATCH($B99,Overview_Format!$A$2:$A$355,0),MATCH(AJ$2,Overview_Format!$A$2:$CC$2,0))</f>
        <v>6.4000000000000057</v>
      </c>
      <c r="AK99">
        <f>INDEX(Overview_Format!$A$2:$CC$355,MATCH($B99,Overview_Format!$A$2:$A$355,0),MATCH(AK$2,Overview_Format!$A$2:$CC$2,0))</f>
        <v>-1.8000000000000007</v>
      </c>
      <c r="AL99">
        <f>INDEX(Overview_Format!$A$2:$CC$355,MATCH($B99,Overview_Format!$A$2:$A$355,0),MATCH(AL$2,Overview_Format!$A$2:$CC$2,0))</f>
        <v>5.7000000000000028</v>
      </c>
      <c r="AM99">
        <f>INDEX(Overview_Format!$A$2:$CC$355,MATCH($B99,Overview_Format!$A$2:$A$355,0),MATCH(AM$2,Overview_Format!$A$2:$CC$2,0))</f>
        <v>2.3999999999999995</v>
      </c>
      <c r="AN99">
        <f>INDEX(Overview_Format!$A$2:$CC$355,MATCH($B99,Overview_Format!$A$2:$A$355,0),MATCH(AN$2,Overview_Format!$A$2:$CC$2,0))</f>
        <v>4.2999999999999989</v>
      </c>
      <c r="AO99">
        <f>INDEX(Overview_Format!$A$2:$CC$355,MATCH($B99,Overview_Format!$A$2:$A$355,0),MATCH(AO$2,Overview_Format!$A$2:$CC$2,0))</f>
        <v>5.9999999999999964</v>
      </c>
      <c r="AP99">
        <f>INDEX(Overview_Format!$A$2:$CC$355,MATCH($B99,Overview_Format!$A$2:$A$355,0),MATCH(AP$2,Overview_Format!$A$2:$CC$2,0))</f>
        <v>1.0000000000000009E-2</v>
      </c>
    </row>
    <row r="100" spans="2:42" x14ac:dyDescent="0.25">
      <c r="B100" t="s">
        <v>228</v>
      </c>
      <c r="C100">
        <f>INDEX(Overview_Format!$A$2:$BQ$355,MATCH($B100,Overview_Format!$A$2:$A$355,0),MATCH(C$2,Overview_Format!$A$2:$BQ$2,0))</f>
        <v>36</v>
      </c>
      <c r="D100">
        <f>INDEX(Overview_Format!$A$2:$BQ$355,MATCH($B100,Overview_Format!$A$2:$A$355,0),MATCH(D$2,Overview_Format!$A$2:$BQ$2,0))</f>
        <v>20</v>
      </c>
      <c r="E100">
        <f>INDEX(Overview_Format!$A$2:$BQ$355,MATCH($B100,Overview_Format!$A$2:$A$355,0),MATCH(E$2,Overview_Format!$A$2:$BQ$2,0))</f>
        <v>16</v>
      </c>
      <c r="F100">
        <f>INDEX(Overview_Format!$A$2:$BQ$355,MATCH($B100,Overview_Format!$A$2:$A$355,0),MATCH(F$2,Overview_Format!$A$2:$BQ$2,0))</f>
        <v>0.55600000000000005</v>
      </c>
      <c r="G100">
        <f>INDEX(Overview_Format!$A$2:$BQ$355,MATCH($B100,Overview_Format!$A$2:$A$355,0),MATCH(G$2,Overview_Format!$A$2:$BQ$2,0))</f>
        <v>15.44</v>
      </c>
      <c r="H100">
        <f>INDEX(Overview_Format!$A$2:$BQ$355,MATCH($B100,Overview_Format!$A$2:$A$355,0),MATCH(H$2,Overview_Format!$A$2:$BQ$2,0))</f>
        <v>11.24</v>
      </c>
      <c r="I100">
        <f>INDEX(Overview_Format!$A$2:$BQ$355,MATCH($B100,Overview_Format!$A$2:$A$355,0),MATCH(I$2,Overview_Format!$A$2:$BQ$2,0))</f>
        <v>20</v>
      </c>
      <c r="J100">
        <f>INDEX(Overview_Format!$A$2:$BQ$355,MATCH($B100,Overview_Format!$A$2:$A$355,0),MATCH(J$2,Overview_Format!$A$2:$BQ$2,0))</f>
        <v>16</v>
      </c>
      <c r="K100">
        <f>INDEX(Overview_Format!$A$2:$BQ$355,MATCH($B100,Overview_Format!$A$2:$A$355,0),MATCH(K$2,Overview_Format!$A$2:$BQ$2,0))</f>
        <v>20</v>
      </c>
      <c r="L100">
        <f>INDEX(Overview_Format!$A$2:$BQ$355,MATCH($B100,Overview_Format!$A$2:$A$355,0),MATCH(L$2,Overview_Format!$A$2:$BQ$2,0))</f>
        <v>16</v>
      </c>
      <c r="M100">
        <f>INDEX(Overview_Format!$A$2:$BQ$355,MATCH($B100,Overview_Format!$A$2:$A$355,0),MATCH(M$2,Overview_Format!$A$2:$BQ$2,0))</f>
        <v>20</v>
      </c>
      <c r="N100">
        <f>INDEX(Overview_Format!$A$2:$BQ$355,MATCH($B100,Overview_Format!$A$2:$A$355,0),MATCH(N$2,Overview_Format!$A$2:$BQ$2,0))</f>
        <v>16</v>
      </c>
      <c r="O100">
        <f>INDEX(Overview_Format!$A$2:$BQ$355,MATCH($B100,Overview_Format!$A$2:$A$355,0),MATCH(O$2,Overview_Format!$A$2:$BQ$2,0))</f>
        <v>2440</v>
      </c>
      <c r="P100">
        <f>INDEX(Overview_Format!$A$2:$BQ$355,MATCH($B100,Overview_Format!$A$2:$A$355,0),MATCH(P$2,Overview_Format!$A$2:$BQ$2,0))</f>
        <v>2289</v>
      </c>
      <c r="Q100">
        <f>INDEX(Overview_Format!$A$2:$BQ$355,MATCH($B100,Overview_Format!$A$2:$A$355,0),MATCH(Q$2,Overview_Format!$A$2:$BQ$2,0))</f>
        <v>64.7</v>
      </c>
      <c r="R100">
        <f>INDEX(Overview_Format!$A$2:$BQ$355,MATCH($B100,Overview_Format!$A$2:$A$355,0),MATCH(R$2,Overview_Format!$A$2:$BQ$2,0))</f>
        <v>103.7</v>
      </c>
      <c r="S100">
        <f>INDEX(Overview_Format!$A$2:$BQ$355,MATCH($B100,Overview_Format!$A$2:$A$355,0),MATCH(S$2,Overview_Format!$A$2:$BQ$2,0))</f>
        <v>0.29899999999999999</v>
      </c>
      <c r="T100">
        <f>INDEX(Overview_Format!$A$2:$BQ$355,MATCH($B100,Overview_Format!$A$2:$A$355,0),MATCH(T$2,Overview_Format!$A$2:$BQ$2,0))</f>
        <v>0.433</v>
      </c>
      <c r="U100">
        <f>INDEX(Overview_Format!$A$2:$BQ$355,MATCH($B100,Overview_Format!$A$2:$A$355,0),MATCH(U$2,Overview_Format!$A$2:$BQ$2,0))</f>
        <v>0.53</v>
      </c>
      <c r="V100">
        <f>INDEX(Overview_Format!$A$2:$BQ$355,MATCH($B100,Overview_Format!$A$2:$A$355,0),MATCH(V$2,Overview_Format!$A$2:$BQ$2,0))</f>
        <v>51</v>
      </c>
      <c r="W100">
        <f>INDEX(Overview_Format!$A$2:$BQ$355,MATCH($B100,Overview_Format!$A$2:$A$355,0),MATCH(W$2,Overview_Format!$A$2:$BQ$2,0))</f>
        <v>0.497</v>
      </c>
      <c r="X100">
        <f>INDEX(Overview_Format!$A$2:$BQ$355,MATCH($B100,Overview_Format!$A$2:$A$355,0),MATCH(X$2,Overview_Format!$A$2:$BQ$2,0))</f>
        <v>30.6</v>
      </c>
      <c r="Y100">
        <f>INDEX(Overview_Format!$A$2:$BQ$355,MATCH($B100,Overview_Format!$A$2:$A$355,0),MATCH(Y$2,Overview_Format!$A$2:$BQ$2,0))</f>
        <v>15.4</v>
      </c>
      <c r="Z100">
        <f>INDEX(Overview_Format!$A$2:$BQ$355,MATCH($B100,Overview_Format!$A$2:$A$355,0),MATCH(Z$2,Overview_Format!$A$2:$BQ$2,0))</f>
        <v>49.2</v>
      </c>
      <c r="AA100">
        <f>INDEX(Overview_Format!$A$2:$BQ$355,MATCH($B100,Overview_Format!$A$2:$A$355,0),MATCH(AA$2,Overview_Format!$A$2:$BQ$2,0))</f>
        <v>10.9</v>
      </c>
      <c r="AB100">
        <f>INDEX(Overview_Format!$A$2:$BQ$355,MATCH($B100,Overview_Format!$A$2:$A$355,0),MATCH(AB$2,Overview_Format!$A$2:$BQ$2,0))</f>
        <v>11.1</v>
      </c>
      <c r="AC100">
        <f t="shared" si="1"/>
        <v>3.3116883116883118</v>
      </c>
      <c r="AD100">
        <f>INDEX(Overview_Format!$A$2:$BQ$355,MATCH($B100,Overview_Format!$A$2:$A$355,0),MATCH(AD$2,Overview_Format!$A$2:$BQ$2,0))</f>
        <v>4.1900000000000004</v>
      </c>
      <c r="AE100">
        <f>INDEX(Overview_Format!$A$2:$CC$355,MATCH($B100,Overview_Format!$A$2:$A$355,0),MATCH(AE$2,Overview_Format!$A$2:$CC$2,0))</f>
        <v>6.4000000000000057</v>
      </c>
      <c r="AF100">
        <f>INDEX(Overview_Format!$A$2:$CC$355,MATCH($B100,Overview_Format!$A$2:$A$355,0),MATCH(AF$2,Overview_Format!$A$2:$CC$2,0))</f>
        <v>-3.7000000000000033E-2</v>
      </c>
      <c r="AG100">
        <f>INDEX(Overview_Format!$A$2:$CC$355,MATCH($B100,Overview_Format!$A$2:$A$355,0),MATCH(AG$2,Overview_Format!$A$2:$CC$2,0))</f>
        <v>5.1999999999999991E-2</v>
      </c>
      <c r="AH100">
        <f>INDEX(Overview_Format!$A$2:$CC$355,MATCH($B100,Overview_Format!$A$2:$A$355,0),MATCH(AH$2,Overview_Format!$A$2:$CC$2,0))</f>
        <v>1.5000000000000013E-2</v>
      </c>
      <c r="AI100">
        <f>INDEX(Overview_Format!$A$2:$CC$355,MATCH($B100,Overview_Format!$A$2:$A$355,0),MATCH(AI$2,Overview_Format!$A$2:$CC$2,0))</f>
        <v>1.6000000000000014E-2</v>
      </c>
      <c r="AJ100">
        <f>INDEX(Overview_Format!$A$2:$CC$355,MATCH($B100,Overview_Format!$A$2:$A$355,0),MATCH(AJ$2,Overview_Format!$A$2:$CC$2,0))</f>
        <v>-1.5999999999999943</v>
      </c>
      <c r="AK100">
        <f>INDEX(Overview_Format!$A$2:$CC$355,MATCH($B100,Overview_Format!$A$2:$A$355,0),MATCH(AK$2,Overview_Format!$A$2:$CC$2,0))</f>
        <v>-3.7999999999999989</v>
      </c>
      <c r="AL100">
        <f>INDEX(Overview_Format!$A$2:$CC$355,MATCH($B100,Overview_Format!$A$2:$A$355,0),MATCH(AL$2,Overview_Format!$A$2:$CC$2,0))</f>
        <v>2.7000000000000028</v>
      </c>
      <c r="AM100">
        <f>INDEX(Overview_Format!$A$2:$CC$355,MATCH($B100,Overview_Format!$A$2:$A$355,0),MATCH(AM$2,Overview_Format!$A$2:$CC$2,0))</f>
        <v>1.5</v>
      </c>
      <c r="AN100">
        <f>INDEX(Overview_Format!$A$2:$CC$355,MATCH($B100,Overview_Format!$A$2:$A$355,0),MATCH(AN$2,Overview_Format!$A$2:$CC$2,0))</f>
        <v>2</v>
      </c>
      <c r="AO100">
        <f>INDEX(Overview_Format!$A$2:$CC$355,MATCH($B100,Overview_Format!$A$2:$A$355,0),MATCH(AO$2,Overview_Format!$A$2:$CC$2,0))</f>
        <v>-1.5</v>
      </c>
      <c r="AP100">
        <f>INDEX(Overview_Format!$A$2:$CC$355,MATCH($B100,Overview_Format!$A$2:$A$355,0),MATCH(AP$2,Overview_Format!$A$2:$CC$2,0))</f>
        <v>-1.7000000000000015E-2</v>
      </c>
    </row>
    <row r="101" spans="2:42" x14ac:dyDescent="0.25">
      <c r="B101" t="s">
        <v>229</v>
      </c>
      <c r="C101">
        <f>INDEX(Overview_Format!$A$2:$BQ$355,MATCH($B101,Overview_Format!$A$2:$A$355,0),MATCH(C$2,Overview_Format!$A$2:$BQ$2,0))</f>
        <v>32</v>
      </c>
      <c r="D101">
        <f>INDEX(Overview_Format!$A$2:$BQ$355,MATCH($B101,Overview_Format!$A$2:$A$355,0),MATCH(D$2,Overview_Format!$A$2:$BQ$2,0))</f>
        <v>12</v>
      </c>
      <c r="E101">
        <f>INDEX(Overview_Format!$A$2:$BQ$355,MATCH($B101,Overview_Format!$A$2:$A$355,0),MATCH(E$2,Overview_Format!$A$2:$BQ$2,0))</f>
        <v>20</v>
      </c>
      <c r="F101">
        <f>INDEX(Overview_Format!$A$2:$BQ$355,MATCH($B101,Overview_Format!$A$2:$A$355,0),MATCH(F$2,Overview_Format!$A$2:$BQ$2,0))</f>
        <v>0.375</v>
      </c>
      <c r="G101">
        <f>INDEX(Overview_Format!$A$2:$BQ$355,MATCH($B101,Overview_Format!$A$2:$A$355,0),MATCH(G$2,Overview_Format!$A$2:$BQ$2,0))</f>
        <v>-5</v>
      </c>
      <c r="H101">
        <f>INDEX(Overview_Format!$A$2:$BQ$355,MATCH($B101,Overview_Format!$A$2:$A$355,0),MATCH(H$2,Overview_Format!$A$2:$BQ$2,0))</f>
        <v>-2.38</v>
      </c>
      <c r="I101">
        <f>INDEX(Overview_Format!$A$2:$BQ$355,MATCH($B101,Overview_Format!$A$2:$A$355,0),MATCH(I$2,Overview_Format!$A$2:$BQ$2,0))</f>
        <v>12</v>
      </c>
      <c r="J101">
        <f>INDEX(Overview_Format!$A$2:$BQ$355,MATCH($B101,Overview_Format!$A$2:$A$355,0),MATCH(J$2,Overview_Format!$A$2:$BQ$2,0))</f>
        <v>20</v>
      </c>
      <c r="K101">
        <f>INDEX(Overview_Format!$A$2:$BQ$355,MATCH($B101,Overview_Format!$A$2:$A$355,0),MATCH(K$2,Overview_Format!$A$2:$BQ$2,0))</f>
        <v>12</v>
      </c>
      <c r="L101">
        <f>INDEX(Overview_Format!$A$2:$BQ$355,MATCH($B101,Overview_Format!$A$2:$A$355,0),MATCH(L$2,Overview_Format!$A$2:$BQ$2,0))</f>
        <v>20</v>
      </c>
      <c r="M101">
        <f>INDEX(Overview_Format!$A$2:$BQ$355,MATCH($B101,Overview_Format!$A$2:$A$355,0),MATCH(M$2,Overview_Format!$A$2:$BQ$2,0))</f>
        <v>12</v>
      </c>
      <c r="N101">
        <f>INDEX(Overview_Format!$A$2:$BQ$355,MATCH($B101,Overview_Format!$A$2:$A$355,0),MATCH(N$2,Overview_Format!$A$2:$BQ$2,0))</f>
        <v>20</v>
      </c>
      <c r="O101">
        <f>INDEX(Overview_Format!$A$2:$BQ$355,MATCH($B101,Overview_Format!$A$2:$A$355,0),MATCH(O$2,Overview_Format!$A$2:$BQ$2,0))</f>
        <v>2108</v>
      </c>
      <c r="P101">
        <f>INDEX(Overview_Format!$A$2:$BQ$355,MATCH($B101,Overview_Format!$A$2:$A$355,0),MATCH(P$2,Overview_Format!$A$2:$BQ$2,0))</f>
        <v>2141</v>
      </c>
      <c r="Q101">
        <f>INDEX(Overview_Format!$A$2:$BQ$355,MATCH($B101,Overview_Format!$A$2:$A$355,0),MATCH(Q$2,Overview_Format!$A$2:$BQ$2,0))</f>
        <v>66.400000000000006</v>
      </c>
      <c r="R101">
        <f>INDEX(Overview_Format!$A$2:$BQ$355,MATCH($B101,Overview_Format!$A$2:$A$355,0),MATCH(R$2,Overview_Format!$A$2:$BQ$2,0))</f>
        <v>98</v>
      </c>
      <c r="S101">
        <f>INDEX(Overview_Format!$A$2:$BQ$355,MATCH($B101,Overview_Format!$A$2:$A$355,0),MATCH(S$2,Overview_Format!$A$2:$BQ$2,0))</f>
        <v>0.24399999999999999</v>
      </c>
      <c r="T101">
        <f>INDEX(Overview_Format!$A$2:$BQ$355,MATCH($B101,Overview_Format!$A$2:$A$355,0),MATCH(T$2,Overview_Format!$A$2:$BQ$2,0))</f>
        <v>0.44</v>
      </c>
      <c r="U101">
        <f>INDEX(Overview_Format!$A$2:$BQ$355,MATCH($B101,Overview_Format!$A$2:$A$355,0),MATCH(U$2,Overview_Format!$A$2:$BQ$2,0))</f>
        <v>0.5</v>
      </c>
      <c r="V101">
        <f>INDEX(Overview_Format!$A$2:$BQ$355,MATCH($B101,Overview_Format!$A$2:$A$355,0),MATCH(V$2,Overview_Format!$A$2:$BQ$2,0))</f>
        <v>47.4</v>
      </c>
      <c r="W101">
        <f>INDEX(Overview_Format!$A$2:$BQ$355,MATCH($B101,Overview_Format!$A$2:$A$355,0),MATCH(W$2,Overview_Format!$A$2:$BQ$2,0))</f>
        <v>0.47499999999999998</v>
      </c>
      <c r="X101">
        <f>INDEX(Overview_Format!$A$2:$BQ$355,MATCH($B101,Overview_Format!$A$2:$A$355,0),MATCH(X$2,Overview_Format!$A$2:$BQ$2,0))</f>
        <v>25.3</v>
      </c>
      <c r="Y101">
        <f>INDEX(Overview_Format!$A$2:$BQ$355,MATCH($B101,Overview_Format!$A$2:$A$355,0),MATCH(Y$2,Overview_Format!$A$2:$BQ$2,0))</f>
        <v>14.1</v>
      </c>
      <c r="Z101">
        <f>INDEX(Overview_Format!$A$2:$BQ$355,MATCH($B101,Overview_Format!$A$2:$A$355,0),MATCH(Z$2,Overview_Format!$A$2:$BQ$2,0))</f>
        <v>47.5</v>
      </c>
      <c r="AA101">
        <f>INDEX(Overview_Format!$A$2:$BQ$355,MATCH($B101,Overview_Format!$A$2:$A$355,0),MATCH(AA$2,Overview_Format!$A$2:$BQ$2,0))</f>
        <v>8.6999999999999993</v>
      </c>
      <c r="AB101">
        <f>INDEX(Overview_Format!$A$2:$BQ$355,MATCH($B101,Overview_Format!$A$2:$A$355,0),MATCH(AB$2,Overview_Format!$A$2:$BQ$2,0))</f>
        <v>9.9</v>
      </c>
      <c r="AC101">
        <f t="shared" si="1"/>
        <v>3.3617021276595747</v>
      </c>
      <c r="AD101">
        <f>INDEX(Overview_Format!$A$2:$BQ$355,MATCH($B101,Overview_Format!$A$2:$A$355,0),MATCH(AD$2,Overview_Format!$A$2:$BQ$2,0))</f>
        <v>-1.03</v>
      </c>
      <c r="AE101">
        <f>INDEX(Overview_Format!$A$2:$CC$355,MATCH($B101,Overview_Format!$A$2:$A$355,0),MATCH(AE$2,Overview_Format!$A$2:$CC$2,0))</f>
        <v>-1.5999999999999943</v>
      </c>
      <c r="AF101">
        <f>INDEX(Overview_Format!$A$2:$CC$355,MATCH($B101,Overview_Format!$A$2:$A$355,0),MATCH(AF$2,Overview_Format!$A$2:$CC$2,0))</f>
        <v>-0.124</v>
      </c>
      <c r="AG101">
        <f>INDEX(Overview_Format!$A$2:$CC$355,MATCH($B101,Overview_Format!$A$2:$A$355,0),MATCH(AG$2,Overview_Format!$A$2:$CC$2,0))</f>
        <v>7.3000000000000009E-2</v>
      </c>
      <c r="AH101">
        <f>INDEX(Overview_Format!$A$2:$CC$355,MATCH($B101,Overview_Format!$A$2:$A$355,0),MATCH(AH$2,Overview_Format!$A$2:$CC$2,0))</f>
        <v>-2.8000000000000025E-2</v>
      </c>
      <c r="AI101">
        <f>INDEX(Overview_Format!$A$2:$CC$355,MATCH($B101,Overview_Format!$A$2:$A$355,0),MATCH(AI$2,Overview_Format!$A$2:$CC$2,0))</f>
        <v>-1.7000000000000015E-2</v>
      </c>
      <c r="AJ101">
        <f>INDEX(Overview_Format!$A$2:$CC$355,MATCH($B101,Overview_Format!$A$2:$A$355,0),MATCH(AJ$2,Overview_Format!$A$2:$CC$2,0))</f>
        <v>-5</v>
      </c>
      <c r="AK101">
        <f>INDEX(Overview_Format!$A$2:$CC$355,MATCH($B101,Overview_Format!$A$2:$A$355,0),MATCH(AK$2,Overview_Format!$A$2:$CC$2,0))</f>
        <v>-3.0000000000000018</v>
      </c>
      <c r="AL101">
        <f>INDEX(Overview_Format!$A$2:$CC$355,MATCH($B101,Overview_Format!$A$2:$A$355,0),MATCH(AL$2,Overview_Format!$A$2:$CC$2,0))</f>
        <v>-14.399999999999999</v>
      </c>
      <c r="AM101">
        <f>INDEX(Overview_Format!$A$2:$CC$355,MATCH($B101,Overview_Format!$A$2:$A$355,0),MATCH(AM$2,Overview_Format!$A$2:$CC$2,0))</f>
        <v>0.39999999999999858</v>
      </c>
      <c r="AN101">
        <f>INDEX(Overview_Format!$A$2:$CC$355,MATCH($B101,Overview_Format!$A$2:$A$355,0),MATCH(AN$2,Overview_Format!$A$2:$CC$2,0))</f>
        <v>1.3000000000000007</v>
      </c>
      <c r="AO101">
        <f>INDEX(Overview_Format!$A$2:$CC$355,MATCH($B101,Overview_Format!$A$2:$A$355,0),MATCH(AO$2,Overview_Format!$A$2:$CC$2,0))</f>
        <v>-2.1999999999999993</v>
      </c>
      <c r="AP101">
        <f>INDEX(Overview_Format!$A$2:$CC$355,MATCH($B101,Overview_Format!$A$2:$A$355,0),MATCH(AP$2,Overview_Format!$A$2:$CC$2,0))</f>
        <v>-0.09</v>
      </c>
    </row>
    <row r="102" spans="2:42" x14ac:dyDescent="0.25">
      <c r="B102" t="s">
        <v>230</v>
      </c>
      <c r="C102">
        <f>INDEX(Overview_Format!$A$2:$BQ$355,MATCH($B102,Overview_Format!$A$2:$A$355,0),MATCH(C$2,Overview_Format!$A$2:$BQ$2,0))</f>
        <v>32</v>
      </c>
      <c r="D102">
        <f>INDEX(Overview_Format!$A$2:$BQ$355,MATCH($B102,Overview_Format!$A$2:$A$355,0),MATCH(D$2,Overview_Format!$A$2:$BQ$2,0))</f>
        <v>23</v>
      </c>
      <c r="E102">
        <f>INDEX(Overview_Format!$A$2:$BQ$355,MATCH($B102,Overview_Format!$A$2:$A$355,0),MATCH(E$2,Overview_Format!$A$2:$BQ$2,0))</f>
        <v>9</v>
      </c>
      <c r="F102">
        <f>INDEX(Overview_Format!$A$2:$BQ$355,MATCH($B102,Overview_Format!$A$2:$A$355,0),MATCH(F$2,Overview_Format!$A$2:$BQ$2,0))</f>
        <v>0.71899999999999997</v>
      </c>
      <c r="G102">
        <f>INDEX(Overview_Format!$A$2:$BQ$355,MATCH($B102,Overview_Format!$A$2:$A$355,0),MATCH(G$2,Overview_Format!$A$2:$BQ$2,0))</f>
        <v>9.02</v>
      </c>
      <c r="H102">
        <f>INDEX(Overview_Format!$A$2:$BQ$355,MATCH($B102,Overview_Format!$A$2:$A$355,0),MATCH(H$2,Overview_Format!$A$2:$BQ$2,0))</f>
        <v>0.69</v>
      </c>
      <c r="I102">
        <f>INDEX(Overview_Format!$A$2:$BQ$355,MATCH($B102,Overview_Format!$A$2:$A$355,0),MATCH(I$2,Overview_Format!$A$2:$BQ$2,0))</f>
        <v>23</v>
      </c>
      <c r="J102">
        <f>INDEX(Overview_Format!$A$2:$BQ$355,MATCH($B102,Overview_Format!$A$2:$A$355,0),MATCH(J$2,Overview_Format!$A$2:$BQ$2,0))</f>
        <v>9</v>
      </c>
      <c r="K102">
        <f>INDEX(Overview_Format!$A$2:$BQ$355,MATCH($B102,Overview_Format!$A$2:$A$355,0),MATCH(K$2,Overview_Format!$A$2:$BQ$2,0))</f>
        <v>23</v>
      </c>
      <c r="L102">
        <f>INDEX(Overview_Format!$A$2:$BQ$355,MATCH($B102,Overview_Format!$A$2:$A$355,0),MATCH(L$2,Overview_Format!$A$2:$BQ$2,0))</f>
        <v>9</v>
      </c>
      <c r="M102">
        <f>INDEX(Overview_Format!$A$2:$BQ$355,MATCH($B102,Overview_Format!$A$2:$A$355,0),MATCH(M$2,Overview_Format!$A$2:$BQ$2,0))</f>
        <v>23</v>
      </c>
      <c r="N102">
        <f>INDEX(Overview_Format!$A$2:$BQ$355,MATCH($B102,Overview_Format!$A$2:$A$355,0),MATCH(N$2,Overview_Format!$A$2:$BQ$2,0))</f>
        <v>9</v>
      </c>
      <c r="O102">
        <f>INDEX(Overview_Format!$A$2:$BQ$355,MATCH($B102,Overview_Format!$A$2:$A$355,0),MATCH(O$2,Overview_Format!$A$2:$BQ$2,0))</f>
        <v>2448</v>
      </c>
      <c r="P102">
        <f>INDEX(Overview_Format!$A$2:$BQ$355,MATCH($B102,Overview_Format!$A$2:$A$355,0),MATCH(P$2,Overview_Format!$A$2:$BQ$2,0))</f>
        <v>2162</v>
      </c>
      <c r="Q102">
        <f>INDEX(Overview_Format!$A$2:$BQ$355,MATCH($B102,Overview_Format!$A$2:$A$355,0),MATCH(Q$2,Overview_Format!$A$2:$BQ$2,0))</f>
        <v>69.599999999999994</v>
      </c>
      <c r="R102">
        <f>INDEX(Overview_Format!$A$2:$BQ$355,MATCH($B102,Overview_Format!$A$2:$A$355,0),MATCH(R$2,Overview_Format!$A$2:$BQ$2,0))</f>
        <v>109.5</v>
      </c>
      <c r="S102">
        <f>INDEX(Overview_Format!$A$2:$BQ$355,MATCH($B102,Overview_Format!$A$2:$A$355,0),MATCH(S$2,Overview_Format!$A$2:$BQ$2,0))</f>
        <v>0.307</v>
      </c>
      <c r="T102">
        <f>INDEX(Overview_Format!$A$2:$BQ$355,MATCH($B102,Overview_Format!$A$2:$A$355,0),MATCH(T$2,Overview_Format!$A$2:$BQ$2,0))</f>
        <v>0.48099999999999998</v>
      </c>
      <c r="U102">
        <f>INDEX(Overview_Format!$A$2:$BQ$355,MATCH($B102,Overview_Format!$A$2:$A$355,0),MATCH(U$2,Overview_Format!$A$2:$BQ$2,0))</f>
        <v>0.57299999999999995</v>
      </c>
      <c r="V102">
        <f>INDEX(Overview_Format!$A$2:$BQ$355,MATCH($B102,Overview_Format!$A$2:$A$355,0),MATCH(V$2,Overview_Format!$A$2:$BQ$2,0))</f>
        <v>54</v>
      </c>
      <c r="W102">
        <f>INDEX(Overview_Format!$A$2:$BQ$355,MATCH($B102,Overview_Format!$A$2:$A$355,0),MATCH(W$2,Overview_Format!$A$2:$BQ$2,0))</f>
        <v>0.54600000000000004</v>
      </c>
      <c r="X102">
        <f>INDEX(Overview_Format!$A$2:$BQ$355,MATCH($B102,Overview_Format!$A$2:$A$355,0),MATCH(X$2,Overview_Format!$A$2:$BQ$2,0))</f>
        <v>27.1</v>
      </c>
      <c r="Y102">
        <f>INDEX(Overview_Format!$A$2:$BQ$355,MATCH($B102,Overview_Format!$A$2:$A$355,0),MATCH(Y$2,Overview_Format!$A$2:$BQ$2,0))</f>
        <v>15.8</v>
      </c>
      <c r="Z102">
        <f>INDEX(Overview_Format!$A$2:$BQ$355,MATCH($B102,Overview_Format!$A$2:$A$355,0),MATCH(Z$2,Overview_Format!$A$2:$BQ$2,0))</f>
        <v>51</v>
      </c>
      <c r="AA102">
        <f>INDEX(Overview_Format!$A$2:$BQ$355,MATCH($B102,Overview_Format!$A$2:$A$355,0),MATCH(AA$2,Overview_Format!$A$2:$BQ$2,0))</f>
        <v>10.199999999999999</v>
      </c>
      <c r="AB102">
        <f>INDEX(Overview_Format!$A$2:$BQ$355,MATCH($B102,Overview_Format!$A$2:$A$355,0),MATCH(AB$2,Overview_Format!$A$2:$BQ$2,0))</f>
        <v>10.6</v>
      </c>
      <c r="AC102">
        <f t="shared" si="1"/>
        <v>3.4177215189873418</v>
      </c>
      <c r="AD102">
        <f>INDEX(Overview_Format!$A$2:$BQ$355,MATCH($B102,Overview_Format!$A$2:$A$355,0),MATCH(AD$2,Overview_Format!$A$2:$BQ$2,0))</f>
        <v>8.94</v>
      </c>
      <c r="AE102">
        <f>INDEX(Overview_Format!$A$2:$CC$355,MATCH($B102,Overview_Format!$A$2:$A$355,0),MATCH(AE$2,Overview_Format!$A$2:$CC$2,0))</f>
        <v>12.799999999999997</v>
      </c>
      <c r="AF102">
        <f>INDEX(Overview_Format!$A$2:$CC$355,MATCH($B102,Overview_Format!$A$2:$A$355,0),MATCH(AF$2,Overview_Format!$A$2:$CC$2,0))</f>
        <v>-3.7999999999999978E-2</v>
      </c>
      <c r="AG102">
        <f>INDEX(Overview_Format!$A$2:$CC$355,MATCH($B102,Overview_Format!$A$2:$A$355,0),MATCH(AG$2,Overview_Format!$A$2:$CC$2,0))</f>
        <v>6.9000000000000006E-2</v>
      </c>
      <c r="AH102">
        <f>INDEX(Overview_Format!$A$2:$CC$355,MATCH($B102,Overview_Format!$A$2:$A$355,0),MATCH(AH$2,Overview_Format!$A$2:$CC$2,0))</f>
        <v>5.3999999999999937E-2</v>
      </c>
      <c r="AI102">
        <f>INDEX(Overview_Format!$A$2:$CC$355,MATCH($B102,Overview_Format!$A$2:$A$355,0),MATCH(AI$2,Overview_Format!$A$2:$CC$2,0))</f>
        <v>6.4000000000000057E-2</v>
      </c>
      <c r="AJ102">
        <f>INDEX(Overview_Format!$A$2:$CC$355,MATCH($B102,Overview_Format!$A$2:$A$355,0),MATCH(AJ$2,Overview_Format!$A$2:$CC$2,0))</f>
        <v>2</v>
      </c>
      <c r="AK102">
        <f>INDEX(Overview_Format!$A$2:$CC$355,MATCH($B102,Overview_Format!$A$2:$A$355,0),MATCH(AK$2,Overview_Format!$A$2:$CC$2,0))</f>
        <v>-1.5999999999999979</v>
      </c>
      <c r="AL102">
        <f>INDEX(Overview_Format!$A$2:$CC$355,MATCH($B102,Overview_Format!$A$2:$A$355,0),MATCH(AL$2,Overview_Format!$A$2:$CC$2,0))</f>
        <v>2.1000000000000014</v>
      </c>
      <c r="AM102">
        <f>INDEX(Overview_Format!$A$2:$CC$355,MATCH($B102,Overview_Format!$A$2:$A$355,0),MATCH(AM$2,Overview_Format!$A$2:$CC$2,0))</f>
        <v>2.0999999999999996</v>
      </c>
      <c r="AN102">
        <f>INDEX(Overview_Format!$A$2:$CC$355,MATCH($B102,Overview_Format!$A$2:$A$355,0),MATCH(AN$2,Overview_Format!$A$2:$CC$2,0))</f>
        <v>0</v>
      </c>
      <c r="AO102">
        <f>INDEX(Overview_Format!$A$2:$CC$355,MATCH($B102,Overview_Format!$A$2:$A$355,0),MATCH(AO$2,Overview_Format!$A$2:$CC$2,0))</f>
        <v>1.6000000000000014</v>
      </c>
      <c r="AP102">
        <f>INDEX(Overview_Format!$A$2:$CC$355,MATCH($B102,Overview_Format!$A$2:$A$355,0),MATCH(AP$2,Overview_Format!$A$2:$CC$2,0))</f>
        <v>-2.2999999999999993E-2</v>
      </c>
    </row>
    <row r="103" spans="2:42" x14ac:dyDescent="0.25">
      <c r="B103" t="s">
        <v>231</v>
      </c>
      <c r="C103">
        <f>INDEX(Overview_Format!$A$2:$BQ$355,MATCH($B103,Overview_Format!$A$2:$A$355,0),MATCH(C$2,Overview_Format!$A$2:$BQ$2,0))</f>
        <v>33</v>
      </c>
      <c r="D103">
        <f>INDEX(Overview_Format!$A$2:$BQ$355,MATCH($B103,Overview_Format!$A$2:$A$355,0),MATCH(D$2,Overview_Format!$A$2:$BQ$2,0))</f>
        <v>25</v>
      </c>
      <c r="E103">
        <f>INDEX(Overview_Format!$A$2:$BQ$355,MATCH($B103,Overview_Format!$A$2:$A$355,0),MATCH(E$2,Overview_Format!$A$2:$BQ$2,0))</f>
        <v>8</v>
      </c>
      <c r="F103">
        <f>INDEX(Overview_Format!$A$2:$BQ$355,MATCH($B103,Overview_Format!$A$2:$A$355,0),MATCH(F$2,Overview_Format!$A$2:$BQ$2,0))</f>
        <v>0.75800000000000001</v>
      </c>
      <c r="G103">
        <f>INDEX(Overview_Format!$A$2:$BQ$355,MATCH($B103,Overview_Format!$A$2:$A$355,0),MATCH(G$2,Overview_Format!$A$2:$BQ$2,0))</f>
        <v>7.49</v>
      </c>
      <c r="H103">
        <f>INDEX(Overview_Format!$A$2:$BQ$355,MATCH($B103,Overview_Format!$A$2:$A$355,0),MATCH(H$2,Overview_Format!$A$2:$BQ$2,0))</f>
        <v>-1.48</v>
      </c>
      <c r="I103">
        <f>INDEX(Overview_Format!$A$2:$BQ$355,MATCH($B103,Overview_Format!$A$2:$A$355,0),MATCH(I$2,Overview_Format!$A$2:$BQ$2,0))</f>
        <v>25</v>
      </c>
      <c r="J103">
        <f>INDEX(Overview_Format!$A$2:$BQ$355,MATCH($B103,Overview_Format!$A$2:$A$355,0),MATCH(J$2,Overview_Format!$A$2:$BQ$2,0))</f>
        <v>8</v>
      </c>
      <c r="K103">
        <f>INDEX(Overview_Format!$A$2:$BQ$355,MATCH($B103,Overview_Format!$A$2:$A$355,0),MATCH(K$2,Overview_Format!$A$2:$BQ$2,0))</f>
        <v>25</v>
      </c>
      <c r="L103">
        <f>INDEX(Overview_Format!$A$2:$BQ$355,MATCH($B103,Overview_Format!$A$2:$A$355,0),MATCH(L$2,Overview_Format!$A$2:$BQ$2,0))</f>
        <v>8</v>
      </c>
      <c r="M103">
        <f>INDEX(Overview_Format!$A$2:$BQ$355,MATCH($B103,Overview_Format!$A$2:$A$355,0),MATCH(M$2,Overview_Format!$A$2:$BQ$2,0))</f>
        <v>25</v>
      </c>
      <c r="N103">
        <f>INDEX(Overview_Format!$A$2:$BQ$355,MATCH($B103,Overview_Format!$A$2:$A$355,0),MATCH(N$2,Overview_Format!$A$2:$BQ$2,0))</f>
        <v>8</v>
      </c>
      <c r="O103">
        <f>INDEX(Overview_Format!$A$2:$BQ$355,MATCH($B103,Overview_Format!$A$2:$A$355,0),MATCH(O$2,Overview_Format!$A$2:$BQ$2,0))</f>
        <v>2562</v>
      </c>
      <c r="P103">
        <f>INDEX(Overview_Format!$A$2:$BQ$355,MATCH($B103,Overview_Format!$A$2:$A$355,0),MATCH(P$2,Overview_Format!$A$2:$BQ$2,0))</f>
        <v>2182</v>
      </c>
      <c r="Q103">
        <f>INDEX(Overview_Format!$A$2:$BQ$355,MATCH($B103,Overview_Format!$A$2:$A$355,0),MATCH(Q$2,Overview_Format!$A$2:$BQ$2,0))</f>
        <v>68.3</v>
      </c>
      <c r="R103">
        <f>INDEX(Overview_Format!$A$2:$BQ$355,MATCH($B103,Overview_Format!$A$2:$A$355,0),MATCH(R$2,Overview_Format!$A$2:$BQ$2,0))</f>
        <v>112</v>
      </c>
      <c r="S103">
        <f>INDEX(Overview_Format!$A$2:$BQ$355,MATCH($B103,Overview_Format!$A$2:$A$355,0),MATCH(S$2,Overview_Format!$A$2:$BQ$2,0))</f>
        <v>0.25900000000000001</v>
      </c>
      <c r="T103">
        <f>INDEX(Overview_Format!$A$2:$BQ$355,MATCH($B103,Overview_Format!$A$2:$A$355,0),MATCH(T$2,Overview_Format!$A$2:$BQ$2,0))</f>
        <v>0.47699999999999998</v>
      </c>
      <c r="U103">
        <f>INDEX(Overview_Format!$A$2:$BQ$355,MATCH($B103,Overview_Format!$A$2:$A$355,0),MATCH(U$2,Overview_Format!$A$2:$BQ$2,0))</f>
        <v>0.58099999999999996</v>
      </c>
      <c r="V103">
        <f>INDEX(Overview_Format!$A$2:$BQ$355,MATCH($B103,Overview_Format!$A$2:$A$355,0),MATCH(V$2,Overview_Format!$A$2:$BQ$2,0))</f>
        <v>56.3</v>
      </c>
      <c r="W103">
        <f>INDEX(Overview_Format!$A$2:$BQ$355,MATCH($B103,Overview_Format!$A$2:$A$355,0),MATCH(W$2,Overview_Format!$A$2:$BQ$2,0))</f>
        <v>0.56000000000000005</v>
      </c>
      <c r="X103">
        <f>INDEX(Overview_Format!$A$2:$BQ$355,MATCH($B103,Overview_Format!$A$2:$A$355,0),MATCH(X$2,Overview_Format!$A$2:$BQ$2,0))</f>
        <v>29.4</v>
      </c>
      <c r="Y103">
        <f>INDEX(Overview_Format!$A$2:$BQ$355,MATCH($B103,Overview_Format!$A$2:$A$355,0),MATCH(Y$2,Overview_Format!$A$2:$BQ$2,0))</f>
        <v>15.6</v>
      </c>
      <c r="Z103">
        <f>INDEX(Overview_Format!$A$2:$BQ$355,MATCH($B103,Overview_Format!$A$2:$A$355,0),MATCH(Z$2,Overview_Format!$A$2:$BQ$2,0))</f>
        <v>50.8</v>
      </c>
      <c r="AA103">
        <f>INDEX(Overview_Format!$A$2:$BQ$355,MATCH($B103,Overview_Format!$A$2:$A$355,0),MATCH(AA$2,Overview_Format!$A$2:$BQ$2,0))</f>
        <v>12.6</v>
      </c>
      <c r="AB103">
        <f>INDEX(Overview_Format!$A$2:$BQ$355,MATCH($B103,Overview_Format!$A$2:$A$355,0),MATCH(AB$2,Overview_Format!$A$2:$BQ$2,0))</f>
        <v>11.4</v>
      </c>
      <c r="AC103">
        <f t="shared" si="1"/>
        <v>3.608974358974359</v>
      </c>
      <c r="AD103">
        <f>INDEX(Overview_Format!$A$2:$BQ$355,MATCH($B103,Overview_Format!$A$2:$A$355,0),MATCH(AD$2,Overview_Format!$A$2:$BQ$2,0))</f>
        <v>11.52</v>
      </c>
      <c r="AE103">
        <f>INDEX(Overview_Format!$A$2:$CC$355,MATCH($B103,Overview_Format!$A$2:$A$355,0),MATCH(AE$2,Overview_Format!$A$2:$CC$2,0))</f>
        <v>16.599999999999994</v>
      </c>
      <c r="AF103">
        <f>INDEX(Overview_Format!$A$2:$CC$355,MATCH($B103,Overview_Format!$A$2:$A$355,0),MATCH(AF$2,Overview_Format!$A$2:$CC$2,0))</f>
        <v>2.4999999999999994E-2</v>
      </c>
      <c r="AG103">
        <f>INDEX(Overview_Format!$A$2:$CC$355,MATCH($B103,Overview_Format!$A$2:$A$355,0),MATCH(AG$2,Overview_Format!$A$2:$CC$2,0))</f>
        <v>9.2999999999999972E-2</v>
      </c>
      <c r="AH103">
        <f>INDEX(Overview_Format!$A$2:$CC$355,MATCH($B103,Overview_Format!$A$2:$A$355,0),MATCH(AH$2,Overview_Format!$A$2:$CC$2,0))</f>
        <v>7.7999999999999958E-2</v>
      </c>
      <c r="AI103">
        <f>INDEX(Overview_Format!$A$2:$CC$355,MATCH($B103,Overview_Format!$A$2:$A$355,0),MATCH(AI$2,Overview_Format!$A$2:$CC$2,0))</f>
        <v>8.0000000000000071E-2</v>
      </c>
      <c r="AJ103">
        <f>INDEX(Overview_Format!$A$2:$CC$355,MATCH($B103,Overview_Format!$A$2:$A$355,0),MATCH(AJ$2,Overview_Format!$A$2:$CC$2,0))</f>
        <v>1.5999999999999943</v>
      </c>
      <c r="AK103">
        <f>INDEX(Overview_Format!$A$2:$CC$355,MATCH($B103,Overview_Format!$A$2:$A$355,0),MATCH(AK$2,Overview_Format!$A$2:$CC$2,0))</f>
        <v>-2.2999999999999989</v>
      </c>
      <c r="AL103">
        <f>INDEX(Overview_Format!$A$2:$CC$355,MATCH($B103,Overview_Format!$A$2:$A$355,0),MATCH(AL$2,Overview_Format!$A$2:$CC$2,0))</f>
        <v>9.6999999999999957</v>
      </c>
      <c r="AM103">
        <f>INDEX(Overview_Format!$A$2:$CC$355,MATCH($B103,Overview_Format!$A$2:$A$355,0),MATCH(AM$2,Overview_Format!$A$2:$CC$2,0))</f>
        <v>2.2999999999999989</v>
      </c>
      <c r="AN103">
        <f>INDEX(Overview_Format!$A$2:$CC$355,MATCH($B103,Overview_Format!$A$2:$A$355,0),MATCH(AN$2,Overview_Format!$A$2:$CC$2,0))</f>
        <v>0.70000000000000107</v>
      </c>
      <c r="AO103">
        <f>INDEX(Overview_Format!$A$2:$CC$355,MATCH($B103,Overview_Format!$A$2:$A$355,0),MATCH(AO$2,Overview_Format!$A$2:$CC$2,0))</f>
        <v>0</v>
      </c>
      <c r="AP103">
        <f>INDEX(Overview_Format!$A$2:$CC$355,MATCH($B103,Overview_Format!$A$2:$A$355,0),MATCH(AP$2,Overview_Format!$A$2:$CC$2,0))</f>
        <v>2.7999999999999997E-2</v>
      </c>
    </row>
    <row r="104" spans="2:42" x14ac:dyDescent="0.25">
      <c r="B104" t="s">
        <v>232</v>
      </c>
      <c r="C104">
        <f>INDEX(Overview_Format!$A$2:$BQ$355,MATCH($B104,Overview_Format!$A$2:$A$355,0),MATCH(C$2,Overview_Format!$A$2:$BQ$2,0))</f>
        <v>35</v>
      </c>
      <c r="D104">
        <f>INDEX(Overview_Format!$A$2:$BQ$355,MATCH($B104,Overview_Format!$A$2:$A$355,0),MATCH(D$2,Overview_Format!$A$2:$BQ$2,0))</f>
        <v>23</v>
      </c>
      <c r="E104">
        <f>INDEX(Overview_Format!$A$2:$BQ$355,MATCH($B104,Overview_Format!$A$2:$A$355,0),MATCH(E$2,Overview_Format!$A$2:$BQ$2,0))</f>
        <v>12</v>
      </c>
      <c r="F104">
        <f>INDEX(Overview_Format!$A$2:$BQ$355,MATCH($B104,Overview_Format!$A$2:$A$355,0),MATCH(F$2,Overview_Format!$A$2:$BQ$2,0))</f>
        <v>0.65700000000000003</v>
      </c>
      <c r="G104">
        <f>INDEX(Overview_Format!$A$2:$BQ$355,MATCH($B104,Overview_Format!$A$2:$A$355,0),MATCH(G$2,Overview_Format!$A$2:$BQ$2,0))</f>
        <v>-2.61</v>
      </c>
      <c r="H104">
        <f>INDEX(Overview_Format!$A$2:$BQ$355,MATCH($B104,Overview_Format!$A$2:$A$355,0),MATCH(H$2,Overview_Format!$A$2:$BQ$2,0))</f>
        <v>-4.42</v>
      </c>
      <c r="I104">
        <f>INDEX(Overview_Format!$A$2:$BQ$355,MATCH($B104,Overview_Format!$A$2:$A$355,0),MATCH(I$2,Overview_Format!$A$2:$BQ$2,0))</f>
        <v>23</v>
      </c>
      <c r="J104">
        <f>INDEX(Overview_Format!$A$2:$BQ$355,MATCH($B104,Overview_Format!$A$2:$A$355,0),MATCH(J$2,Overview_Format!$A$2:$BQ$2,0))</f>
        <v>12</v>
      </c>
      <c r="K104">
        <f>INDEX(Overview_Format!$A$2:$BQ$355,MATCH($B104,Overview_Format!$A$2:$A$355,0),MATCH(K$2,Overview_Format!$A$2:$BQ$2,0))</f>
        <v>23</v>
      </c>
      <c r="L104">
        <f>INDEX(Overview_Format!$A$2:$BQ$355,MATCH($B104,Overview_Format!$A$2:$A$355,0),MATCH(L$2,Overview_Format!$A$2:$BQ$2,0))</f>
        <v>12</v>
      </c>
      <c r="M104">
        <f>INDEX(Overview_Format!$A$2:$BQ$355,MATCH($B104,Overview_Format!$A$2:$A$355,0),MATCH(M$2,Overview_Format!$A$2:$BQ$2,0))</f>
        <v>23</v>
      </c>
      <c r="N104">
        <f>INDEX(Overview_Format!$A$2:$BQ$355,MATCH($B104,Overview_Format!$A$2:$A$355,0),MATCH(N$2,Overview_Format!$A$2:$BQ$2,0))</f>
        <v>12</v>
      </c>
      <c r="O104">
        <f>INDEX(Overview_Format!$A$2:$BQ$355,MATCH($B104,Overview_Format!$A$2:$A$355,0),MATCH(O$2,Overview_Format!$A$2:$BQ$2,0))</f>
        <v>2718</v>
      </c>
      <c r="P104">
        <f>INDEX(Overview_Format!$A$2:$BQ$355,MATCH($B104,Overview_Format!$A$2:$A$355,0),MATCH(P$2,Overview_Format!$A$2:$BQ$2,0))</f>
        <v>2468</v>
      </c>
      <c r="Q104">
        <f>INDEX(Overview_Format!$A$2:$BQ$355,MATCH($B104,Overview_Format!$A$2:$A$355,0),MATCH(Q$2,Overview_Format!$A$2:$BQ$2,0))</f>
        <v>68.5</v>
      </c>
      <c r="R104">
        <f>INDEX(Overview_Format!$A$2:$BQ$355,MATCH($B104,Overview_Format!$A$2:$A$355,0),MATCH(R$2,Overview_Format!$A$2:$BQ$2,0))</f>
        <v>110.9</v>
      </c>
      <c r="S104">
        <f>INDEX(Overview_Format!$A$2:$BQ$355,MATCH($B104,Overview_Format!$A$2:$A$355,0),MATCH(S$2,Overview_Format!$A$2:$BQ$2,0))</f>
        <v>0.378</v>
      </c>
      <c r="T104">
        <f>INDEX(Overview_Format!$A$2:$BQ$355,MATCH($B104,Overview_Format!$A$2:$A$355,0),MATCH(T$2,Overview_Format!$A$2:$BQ$2,0))</f>
        <v>0.36599999999999999</v>
      </c>
      <c r="U104">
        <f>INDEX(Overview_Format!$A$2:$BQ$355,MATCH($B104,Overview_Format!$A$2:$A$355,0),MATCH(U$2,Overview_Format!$A$2:$BQ$2,0))</f>
        <v>0.58699999999999997</v>
      </c>
      <c r="V104">
        <f>INDEX(Overview_Format!$A$2:$BQ$355,MATCH($B104,Overview_Format!$A$2:$A$355,0),MATCH(V$2,Overview_Format!$A$2:$BQ$2,0))</f>
        <v>52.6</v>
      </c>
      <c r="W104">
        <f>INDEX(Overview_Format!$A$2:$BQ$355,MATCH($B104,Overview_Format!$A$2:$A$355,0),MATCH(W$2,Overview_Format!$A$2:$BQ$2,0))</f>
        <v>0.55800000000000005</v>
      </c>
      <c r="X104">
        <f>INDEX(Overview_Format!$A$2:$BQ$355,MATCH($B104,Overview_Format!$A$2:$A$355,0),MATCH(X$2,Overview_Format!$A$2:$BQ$2,0))</f>
        <v>24.5</v>
      </c>
      <c r="Y104">
        <f>INDEX(Overview_Format!$A$2:$BQ$355,MATCH($B104,Overview_Format!$A$2:$A$355,0),MATCH(Y$2,Overview_Format!$A$2:$BQ$2,0))</f>
        <v>15</v>
      </c>
      <c r="Z104">
        <f>INDEX(Overview_Format!$A$2:$BQ$355,MATCH($B104,Overview_Format!$A$2:$A$355,0),MATCH(Z$2,Overview_Format!$A$2:$BQ$2,0))</f>
        <v>49.2</v>
      </c>
      <c r="AA104">
        <f>INDEX(Overview_Format!$A$2:$BQ$355,MATCH($B104,Overview_Format!$A$2:$A$355,0),MATCH(AA$2,Overview_Format!$A$2:$BQ$2,0))</f>
        <v>9.6999999999999993</v>
      </c>
      <c r="AB104">
        <f>INDEX(Overview_Format!$A$2:$BQ$355,MATCH($B104,Overview_Format!$A$2:$A$355,0),MATCH(AB$2,Overview_Format!$A$2:$BQ$2,0))</f>
        <v>8.8000000000000007</v>
      </c>
      <c r="AC104">
        <f t="shared" si="1"/>
        <v>3.5066666666666668</v>
      </c>
      <c r="AD104">
        <f>INDEX(Overview_Format!$A$2:$BQ$355,MATCH($B104,Overview_Format!$A$2:$A$355,0),MATCH(AD$2,Overview_Format!$A$2:$BQ$2,0))</f>
        <v>7.14</v>
      </c>
      <c r="AE104">
        <f>INDEX(Overview_Format!$A$2:$CC$355,MATCH($B104,Overview_Format!$A$2:$A$355,0),MATCH(AE$2,Overview_Format!$A$2:$CC$2,0))</f>
        <v>10.200000000000003</v>
      </c>
      <c r="AF104">
        <f>INDEX(Overview_Format!$A$2:$CC$355,MATCH($B104,Overview_Format!$A$2:$A$355,0),MATCH(AF$2,Overview_Format!$A$2:$CC$2,0))</f>
        <v>0.10199999999999998</v>
      </c>
      <c r="AG104">
        <f>INDEX(Overview_Format!$A$2:$CC$355,MATCH($B104,Overview_Format!$A$2:$A$355,0),MATCH(AG$2,Overview_Format!$A$2:$CC$2,0))</f>
        <v>-8.7000000000000022E-2</v>
      </c>
      <c r="AH104">
        <f>INDEX(Overview_Format!$A$2:$CC$355,MATCH($B104,Overview_Format!$A$2:$A$355,0),MATCH(AH$2,Overview_Format!$A$2:$CC$2,0))</f>
        <v>6.7999999999999949E-2</v>
      </c>
      <c r="AI104">
        <f>INDEX(Overview_Format!$A$2:$CC$355,MATCH($B104,Overview_Format!$A$2:$A$355,0),MATCH(AI$2,Overview_Format!$A$2:$CC$2,0))</f>
        <v>7.0000000000000062E-2</v>
      </c>
      <c r="AJ104">
        <f>INDEX(Overview_Format!$A$2:$CC$355,MATCH($B104,Overview_Format!$A$2:$A$355,0),MATCH(AJ$2,Overview_Format!$A$2:$CC$2,0))</f>
        <v>-1.5999999999999943</v>
      </c>
      <c r="AK104">
        <f>INDEX(Overview_Format!$A$2:$CC$355,MATCH($B104,Overview_Format!$A$2:$A$355,0),MATCH(AK$2,Overview_Format!$A$2:$CC$2,0))</f>
        <v>-1.5</v>
      </c>
      <c r="AL104">
        <f>INDEX(Overview_Format!$A$2:$CC$355,MATCH($B104,Overview_Format!$A$2:$A$355,0),MATCH(AL$2,Overview_Format!$A$2:$CC$2,0))</f>
        <v>-1.3999999999999986</v>
      </c>
      <c r="AM104">
        <f>INDEX(Overview_Format!$A$2:$CC$355,MATCH($B104,Overview_Format!$A$2:$A$355,0),MATCH(AM$2,Overview_Format!$A$2:$CC$2,0))</f>
        <v>1.2999999999999989</v>
      </c>
      <c r="AN104">
        <f>INDEX(Overview_Format!$A$2:$CC$355,MATCH($B104,Overview_Format!$A$2:$A$355,0),MATCH(AN$2,Overview_Format!$A$2:$CC$2,0))</f>
        <v>0.60000000000000142</v>
      </c>
      <c r="AO104">
        <f>INDEX(Overview_Format!$A$2:$CC$355,MATCH($B104,Overview_Format!$A$2:$A$355,0),MATCH(AO$2,Overview_Format!$A$2:$CC$2,0))</f>
        <v>-5.5</v>
      </c>
      <c r="AP104">
        <f>INDEX(Overview_Format!$A$2:$CC$355,MATCH($B104,Overview_Format!$A$2:$A$355,0),MATCH(AP$2,Overview_Format!$A$2:$CC$2,0))</f>
        <v>7.1000000000000008E-2</v>
      </c>
    </row>
    <row r="105" spans="2:42" x14ac:dyDescent="0.25">
      <c r="B105" t="s">
        <v>233</v>
      </c>
      <c r="C105">
        <f>INDEX(Overview_Format!$A$2:$BQ$355,MATCH($B105,Overview_Format!$A$2:$A$355,0),MATCH(C$2,Overview_Format!$A$2:$BQ$2,0))</f>
        <v>33</v>
      </c>
      <c r="D105">
        <f>INDEX(Overview_Format!$A$2:$BQ$355,MATCH($B105,Overview_Format!$A$2:$A$355,0),MATCH(D$2,Overview_Format!$A$2:$BQ$2,0))</f>
        <v>18</v>
      </c>
      <c r="E105">
        <f>INDEX(Overview_Format!$A$2:$BQ$355,MATCH($B105,Overview_Format!$A$2:$A$355,0),MATCH(E$2,Overview_Format!$A$2:$BQ$2,0))</f>
        <v>15</v>
      </c>
      <c r="F105">
        <f>INDEX(Overview_Format!$A$2:$BQ$355,MATCH($B105,Overview_Format!$A$2:$A$355,0),MATCH(F$2,Overview_Format!$A$2:$BQ$2,0))</f>
        <v>0.54500000000000004</v>
      </c>
      <c r="G105">
        <f>INDEX(Overview_Format!$A$2:$BQ$355,MATCH($B105,Overview_Format!$A$2:$A$355,0),MATCH(G$2,Overview_Format!$A$2:$BQ$2,0))</f>
        <v>0.85</v>
      </c>
      <c r="H105">
        <f>INDEX(Overview_Format!$A$2:$BQ$355,MATCH($B105,Overview_Format!$A$2:$A$355,0),MATCH(H$2,Overview_Format!$A$2:$BQ$2,0))</f>
        <v>0.09</v>
      </c>
      <c r="I105">
        <f>INDEX(Overview_Format!$A$2:$BQ$355,MATCH($B105,Overview_Format!$A$2:$A$355,0),MATCH(I$2,Overview_Format!$A$2:$BQ$2,0))</f>
        <v>18</v>
      </c>
      <c r="J105">
        <f>INDEX(Overview_Format!$A$2:$BQ$355,MATCH($B105,Overview_Format!$A$2:$A$355,0),MATCH(J$2,Overview_Format!$A$2:$BQ$2,0))</f>
        <v>15</v>
      </c>
      <c r="K105">
        <f>INDEX(Overview_Format!$A$2:$BQ$355,MATCH($B105,Overview_Format!$A$2:$A$355,0),MATCH(K$2,Overview_Format!$A$2:$BQ$2,0))</f>
        <v>18</v>
      </c>
      <c r="L105">
        <f>INDEX(Overview_Format!$A$2:$BQ$355,MATCH($B105,Overview_Format!$A$2:$A$355,0),MATCH(L$2,Overview_Format!$A$2:$BQ$2,0))</f>
        <v>15</v>
      </c>
      <c r="M105">
        <f>INDEX(Overview_Format!$A$2:$BQ$355,MATCH($B105,Overview_Format!$A$2:$A$355,0),MATCH(M$2,Overview_Format!$A$2:$BQ$2,0))</f>
        <v>18</v>
      </c>
      <c r="N105">
        <f>INDEX(Overview_Format!$A$2:$BQ$355,MATCH($B105,Overview_Format!$A$2:$A$355,0),MATCH(N$2,Overview_Format!$A$2:$BQ$2,0))</f>
        <v>15</v>
      </c>
      <c r="O105">
        <f>INDEX(Overview_Format!$A$2:$BQ$355,MATCH($B105,Overview_Format!$A$2:$A$355,0),MATCH(O$2,Overview_Format!$A$2:$BQ$2,0))</f>
        <v>2314</v>
      </c>
      <c r="P105">
        <f>INDEX(Overview_Format!$A$2:$BQ$355,MATCH($B105,Overview_Format!$A$2:$A$355,0),MATCH(P$2,Overview_Format!$A$2:$BQ$2,0))</f>
        <v>2289</v>
      </c>
      <c r="Q105">
        <f>INDEX(Overview_Format!$A$2:$BQ$355,MATCH($B105,Overview_Format!$A$2:$A$355,0),MATCH(Q$2,Overview_Format!$A$2:$BQ$2,0))</f>
        <v>68.099999999999994</v>
      </c>
      <c r="R105">
        <f>INDEX(Overview_Format!$A$2:$BQ$355,MATCH($B105,Overview_Format!$A$2:$A$355,0),MATCH(R$2,Overview_Format!$A$2:$BQ$2,0))</f>
        <v>102.2</v>
      </c>
      <c r="S105">
        <f>INDEX(Overview_Format!$A$2:$BQ$355,MATCH($B105,Overview_Format!$A$2:$A$355,0),MATCH(S$2,Overview_Format!$A$2:$BQ$2,0))</f>
        <v>0.34200000000000003</v>
      </c>
      <c r="T105">
        <f>INDEX(Overview_Format!$A$2:$BQ$355,MATCH($B105,Overview_Format!$A$2:$A$355,0),MATCH(T$2,Overview_Format!$A$2:$BQ$2,0))</f>
        <v>0.34300000000000003</v>
      </c>
      <c r="U105">
        <f>INDEX(Overview_Format!$A$2:$BQ$355,MATCH($B105,Overview_Format!$A$2:$A$355,0),MATCH(U$2,Overview_Format!$A$2:$BQ$2,0))</f>
        <v>0.53700000000000003</v>
      </c>
      <c r="V105">
        <f>INDEX(Overview_Format!$A$2:$BQ$355,MATCH($B105,Overview_Format!$A$2:$A$355,0),MATCH(V$2,Overview_Format!$A$2:$BQ$2,0))</f>
        <v>48.4</v>
      </c>
      <c r="W105">
        <f>INDEX(Overview_Format!$A$2:$BQ$355,MATCH($B105,Overview_Format!$A$2:$A$355,0),MATCH(W$2,Overview_Format!$A$2:$BQ$2,0))</f>
        <v>0.501</v>
      </c>
      <c r="X105">
        <f>INDEX(Overview_Format!$A$2:$BQ$355,MATCH($B105,Overview_Format!$A$2:$A$355,0),MATCH(X$2,Overview_Format!$A$2:$BQ$2,0))</f>
        <v>28.9</v>
      </c>
      <c r="Y105">
        <f>INDEX(Overview_Format!$A$2:$BQ$355,MATCH($B105,Overview_Format!$A$2:$A$355,0),MATCH(Y$2,Overview_Format!$A$2:$BQ$2,0))</f>
        <v>16.600000000000001</v>
      </c>
      <c r="Z105">
        <f>INDEX(Overview_Format!$A$2:$BQ$355,MATCH($B105,Overview_Format!$A$2:$A$355,0),MATCH(Z$2,Overview_Format!$A$2:$BQ$2,0))</f>
        <v>51.3</v>
      </c>
      <c r="AA105">
        <f>INDEX(Overview_Format!$A$2:$BQ$355,MATCH($B105,Overview_Format!$A$2:$A$355,0),MATCH(AA$2,Overview_Format!$A$2:$BQ$2,0))</f>
        <v>9</v>
      </c>
      <c r="AB105">
        <f>INDEX(Overview_Format!$A$2:$BQ$355,MATCH($B105,Overview_Format!$A$2:$A$355,0),MATCH(AB$2,Overview_Format!$A$2:$BQ$2,0))</f>
        <v>8.1999999999999993</v>
      </c>
      <c r="AC105">
        <f t="shared" si="1"/>
        <v>2.9156626506024095</v>
      </c>
      <c r="AD105">
        <f>INDEX(Overview_Format!$A$2:$BQ$355,MATCH($B105,Overview_Format!$A$2:$A$355,0),MATCH(AD$2,Overview_Format!$A$2:$BQ$2,0))</f>
        <v>0.76</v>
      </c>
      <c r="AE105">
        <f>INDEX(Overview_Format!$A$2:$CC$355,MATCH($B105,Overview_Format!$A$2:$A$355,0),MATCH(AE$2,Overview_Format!$A$2:$CC$2,0))</f>
        <v>1.1000000000000085</v>
      </c>
      <c r="AF105">
        <f>INDEX(Overview_Format!$A$2:$CC$355,MATCH($B105,Overview_Format!$A$2:$A$355,0),MATCH(AF$2,Overview_Format!$A$2:$CC$2,0))</f>
        <v>3.6000000000000032E-2</v>
      </c>
      <c r="AG105">
        <f>INDEX(Overview_Format!$A$2:$CC$355,MATCH($B105,Overview_Format!$A$2:$A$355,0),MATCH(AG$2,Overview_Format!$A$2:$CC$2,0))</f>
        <v>-4.7999999999999987E-2</v>
      </c>
      <c r="AH105">
        <f>INDEX(Overview_Format!$A$2:$CC$355,MATCH($B105,Overview_Format!$A$2:$A$355,0),MATCH(AH$2,Overview_Format!$A$2:$CC$2,0))</f>
        <v>9.000000000000008E-3</v>
      </c>
      <c r="AI105">
        <f>INDEX(Overview_Format!$A$2:$CC$355,MATCH($B105,Overview_Format!$A$2:$A$355,0),MATCH(AI$2,Overview_Format!$A$2:$CC$2,0))</f>
        <v>-1.0000000000000009E-3</v>
      </c>
      <c r="AJ105">
        <f>INDEX(Overview_Format!$A$2:$CC$355,MATCH($B105,Overview_Format!$A$2:$A$355,0),MATCH(AJ$2,Overview_Format!$A$2:$CC$2,0))</f>
        <v>2.5999999999999943</v>
      </c>
      <c r="AK105">
        <f>INDEX(Overview_Format!$A$2:$CC$355,MATCH($B105,Overview_Format!$A$2:$A$355,0),MATCH(AK$2,Overview_Format!$A$2:$CC$2,0))</f>
        <v>0.60000000000000142</v>
      </c>
      <c r="AL105">
        <f>INDEX(Overview_Format!$A$2:$CC$355,MATCH($B105,Overview_Format!$A$2:$A$355,0),MATCH(AL$2,Overview_Format!$A$2:$CC$2,0))</f>
        <v>-1.3999999999999986</v>
      </c>
      <c r="AM105">
        <f>INDEX(Overview_Format!$A$2:$CC$355,MATCH($B105,Overview_Format!$A$2:$A$355,0),MATCH(AM$2,Overview_Format!$A$2:$CC$2,0))</f>
        <v>-0.90000000000000036</v>
      </c>
      <c r="AN105">
        <f>INDEX(Overview_Format!$A$2:$CC$355,MATCH($B105,Overview_Format!$A$2:$A$355,0),MATCH(AN$2,Overview_Format!$A$2:$CC$2,0))</f>
        <v>-2.6000000000000014</v>
      </c>
      <c r="AO105">
        <f>INDEX(Overview_Format!$A$2:$CC$355,MATCH($B105,Overview_Format!$A$2:$A$355,0),MATCH(AO$2,Overview_Format!$A$2:$CC$2,0))</f>
        <v>1.7999999999999972</v>
      </c>
      <c r="AP105">
        <f>INDEX(Overview_Format!$A$2:$CC$355,MATCH($B105,Overview_Format!$A$2:$A$355,0),MATCH(AP$2,Overview_Format!$A$2:$CC$2,0))</f>
        <v>4.0000000000000008E-2</v>
      </c>
    </row>
    <row r="106" spans="2:42" x14ac:dyDescent="0.25">
      <c r="B106" t="s">
        <v>234</v>
      </c>
      <c r="C106">
        <f>INDEX(Overview_Format!$A$2:$BQ$355,MATCH($B106,Overview_Format!$A$2:$A$355,0),MATCH(C$2,Overview_Format!$A$2:$BQ$2,0))</f>
        <v>33</v>
      </c>
      <c r="D106">
        <f>INDEX(Overview_Format!$A$2:$BQ$355,MATCH($B106,Overview_Format!$A$2:$A$355,0),MATCH(D$2,Overview_Format!$A$2:$BQ$2,0))</f>
        <v>9</v>
      </c>
      <c r="E106">
        <f>INDEX(Overview_Format!$A$2:$BQ$355,MATCH($B106,Overview_Format!$A$2:$A$355,0),MATCH(E$2,Overview_Format!$A$2:$BQ$2,0))</f>
        <v>24</v>
      </c>
      <c r="F106">
        <f>INDEX(Overview_Format!$A$2:$BQ$355,MATCH($B106,Overview_Format!$A$2:$A$355,0),MATCH(F$2,Overview_Format!$A$2:$BQ$2,0))</f>
        <v>0.27300000000000002</v>
      </c>
      <c r="G106">
        <f>INDEX(Overview_Format!$A$2:$BQ$355,MATCH($B106,Overview_Format!$A$2:$A$355,0),MATCH(G$2,Overview_Format!$A$2:$BQ$2,0))</f>
        <v>-6.63</v>
      </c>
      <c r="H106">
        <f>INDEX(Overview_Format!$A$2:$BQ$355,MATCH($B106,Overview_Format!$A$2:$A$355,0),MATCH(H$2,Overview_Format!$A$2:$BQ$2,0))</f>
        <v>1.22</v>
      </c>
      <c r="I106">
        <f>INDEX(Overview_Format!$A$2:$BQ$355,MATCH($B106,Overview_Format!$A$2:$A$355,0),MATCH(I$2,Overview_Format!$A$2:$BQ$2,0))</f>
        <v>9</v>
      </c>
      <c r="J106">
        <f>INDEX(Overview_Format!$A$2:$BQ$355,MATCH($B106,Overview_Format!$A$2:$A$355,0),MATCH(J$2,Overview_Format!$A$2:$BQ$2,0))</f>
        <v>24</v>
      </c>
      <c r="K106">
        <f>INDEX(Overview_Format!$A$2:$BQ$355,MATCH($B106,Overview_Format!$A$2:$A$355,0),MATCH(K$2,Overview_Format!$A$2:$BQ$2,0))</f>
        <v>9</v>
      </c>
      <c r="L106">
        <f>INDEX(Overview_Format!$A$2:$BQ$355,MATCH($B106,Overview_Format!$A$2:$A$355,0),MATCH(L$2,Overview_Format!$A$2:$BQ$2,0))</f>
        <v>24</v>
      </c>
      <c r="M106">
        <f>INDEX(Overview_Format!$A$2:$BQ$355,MATCH($B106,Overview_Format!$A$2:$A$355,0),MATCH(M$2,Overview_Format!$A$2:$BQ$2,0))</f>
        <v>9</v>
      </c>
      <c r="N106">
        <f>INDEX(Overview_Format!$A$2:$BQ$355,MATCH($B106,Overview_Format!$A$2:$A$355,0),MATCH(N$2,Overview_Format!$A$2:$BQ$2,0))</f>
        <v>24</v>
      </c>
      <c r="O106">
        <f>INDEX(Overview_Format!$A$2:$BQ$355,MATCH($B106,Overview_Format!$A$2:$A$355,0),MATCH(O$2,Overview_Format!$A$2:$BQ$2,0))</f>
        <v>2097</v>
      </c>
      <c r="P106">
        <f>INDEX(Overview_Format!$A$2:$BQ$355,MATCH($B106,Overview_Format!$A$2:$A$355,0),MATCH(P$2,Overview_Format!$A$2:$BQ$2,0))</f>
        <v>2356</v>
      </c>
      <c r="Q106">
        <f>INDEX(Overview_Format!$A$2:$BQ$355,MATCH($B106,Overview_Format!$A$2:$A$355,0),MATCH(Q$2,Overview_Format!$A$2:$BQ$2,0))</f>
        <v>67.5</v>
      </c>
      <c r="R106">
        <f>INDEX(Overview_Format!$A$2:$BQ$355,MATCH($B106,Overview_Format!$A$2:$A$355,0),MATCH(R$2,Overview_Format!$A$2:$BQ$2,0))</f>
        <v>92.8</v>
      </c>
      <c r="S106">
        <f>INDEX(Overview_Format!$A$2:$BQ$355,MATCH($B106,Overview_Format!$A$2:$A$355,0),MATCH(S$2,Overview_Format!$A$2:$BQ$2,0))</f>
        <v>0.32600000000000001</v>
      </c>
      <c r="T106">
        <f>INDEX(Overview_Format!$A$2:$BQ$355,MATCH($B106,Overview_Format!$A$2:$A$355,0),MATCH(T$2,Overview_Format!$A$2:$BQ$2,0))</f>
        <v>0.34300000000000003</v>
      </c>
      <c r="U106">
        <f>INDEX(Overview_Format!$A$2:$BQ$355,MATCH($B106,Overview_Format!$A$2:$A$355,0),MATCH(U$2,Overview_Format!$A$2:$BQ$2,0))</f>
        <v>0.49299999999999999</v>
      </c>
      <c r="V106">
        <f>INDEX(Overview_Format!$A$2:$BQ$355,MATCH($B106,Overview_Format!$A$2:$A$355,0),MATCH(V$2,Overview_Format!$A$2:$BQ$2,0))</f>
        <v>50.3</v>
      </c>
      <c r="W106">
        <f>INDEX(Overview_Format!$A$2:$BQ$355,MATCH($B106,Overview_Format!$A$2:$A$355,0),MATCH(W$2,Overview_Format!$A$2:$BQ$2,0))</f>
        <v>0.45800000000000002</v>
      </c>
      <c r="X106">
        <f>INDEX(Overview_Format!$A$2:$BQ$355,MATCH($B106,Overview_Format!$A$2:$A$355,0),MATCH(X$2,Overview_Format!$A$2:$BQ$2,0))</f>
        <v>23.3</v>
      </c>
      <c r="Y106">
        <f>INDEX(Overview_Format!$A$2:$BQ$355,MATCH($B106,Overview_Format!$A$2:$A$355,0),MATCH(Y$2,Overview_Format!$A$2:$BQ$2,0))</f>
        <v>16.3</v>
      </c>
      <c r="Z106">
        <f>INDEX(Overview_Format!$A$2:$BQ$355,MATCH($B106,Overview_Format!$A$2:$A$355,0),MATCH(Z$2,Overview_Format!$A$2:$BQ$2,0))</f>
        <v>47.4</v>
      </c>
      <c r="AA106">
        <f>INDEX(Overview_Format!$A$2:$BQ$355,MATCH($B106,Overview_Format!$A$2:$A$355,0),MATCH(AA$2,Overview_Format!$A$2:$BQ$2,0))</f>
        <v>7.5</v>
      </c>
      <c r="AB106">
        <f>INDEX(Overview_Format!$A$2:$BQ$355,MATCH($B106,Overview_Format!$A$2:$A$355,0),MATCH(AB$2,Overview_Format!$A$2:$BQ$2,0))</f>
        <v>8.3000000000000007</v>
      </c>
      <c r="AC106">
        <f t="shared" si="1"/>
        <v>3.0858895705521467</v>
      </c>
      <c r="AD106">
        <f>INDEX(Overview_Format!$A$2:$BQ$355,MATCH($B106,Overview_Format!$A$2:$A$355,0),MATCH(AD$2,Overview_Format!$A$2:$BQ$2,0))</f>
        <v>-7.85</v>
      </c>
      <c r="AE106">
        <f>INDEX(Overview_Format!$A$2:$CC$355,MATCH($B106,Overview_Format!$A$2:$A$355,0),MATCH(AE$2,Overview_Format!$A$2:$CC$2,0))</f>
        <v>-11.400000000000006</v>
      </c>
      <c r="AF106">
        <f>INDEX(Overview_Format!$A$2:$CC$355,MATCH($B106,Overview_Format!$A$2:$A$355,0),MATCH(AF$2,Overview_Format!$A$2:$CC$2,0))</f>
        <v>2.4000000000000021E-2</v>
      </c>
      <c r="AG106">
        <f>INDEX(Overview_Format!$A$2:$CC$355,MATCH($B106,Overview_Format!$A$2:$A$355,0),MATCH(AG$2,Overview_Format!$A$2:$CC$2,0))</f>
        <v>-5.8999999999999997E-2</v>
      </c>
      <c r="AH106">
        <f>INDEX(Overview_Format!$A$2:$CC$355,MATCH($B106,Overview_Format!$A$2:$A$355,0),MATCH(AH$2,Overview_Format!$A$2:$CC$2,0))</f>
        <v>-4.2000000000000037E-2</v>
      </c>
      <c r="AI106">
        <f>INDEX(Overview_Format!$A$2:$CC$355,MATCH($B106,Overview_Format!$A$2:$A$355,0),MATCH(AI$2,Overview_Format!$A$2:$CC$2,0))</f>
        <v>-5.3999999999999992E-2</v>
      </c>
      <c r="AJ106">
        <f>INDEX(Overview_Format!$A$2:$CC$355,MATCH($B106,Overview_Format!$A$2:$A$355,0),MATCH(AJ$2,Overview_Format!$A$2:$CC$2,0))</f>
        <v>-5.2000000000000028</v>
      </c>
      <c r="AK106">
        <f>INDEX(Overview_Format!$A$2:$CC$355,MATCH($B106,Overview_Format!$A$2:$A$355,0),MATCH(AK$2,Overview_Format!$A$2:$CC$2,0))</f>
        <v>1.3000000000000007</v>
      </c>
      <c r="AL106">
        <f>INDEX(Overview_Format!$A$2:$CC$355,MATCH($B106,Overview_Format!$A$2:$A$355,0),MATCH(AL$2,Overview_Format!$A$2:$CC$2,0))</f>
        <v>-4.4000000000000057</v>
      </c>
      <c r="AM106">
        <f>INDEX(Overview_Format!$A$2:$CC$355,MATCH($B106,Overview_Format!$A$2:$A$355,0),MATCH(AM$2,Overview_Format!$A$2:$CC$2,0))</f>
        <v>-2.4000000000000004</v>
      </c>
      <c r="AN106">
        <f>INDEX(Overview_Format!$A$2:$CC$355,MATCH($B106,Overview_Format!$A$2:$A$355,0),MATCH(AN$2,Overview_Format!$A$2:$CC$2,0))</f>
        <v>-0.79999999999999893</v>
      </c>
      <c r="AO106">
        <f>INDEX(Overview_Format!$A$2:$CC$355,MATCH($B106,Overview_Format!$A$2:$A$355,0),MATCH(AO$2,Overview_Format!$A$2:$CC$2,0))</f>
        <v>-5.0999999999999979</v>
      </c>
      <c r="AP106">
        <f>INDEX(Overview_Format!$A$2:$CC$355,MATCH($B106,Overview_Format!$A$2:$A$355,0),MATCH(AP$2,Overview_Format!$A$2:$CC$2,0))</f>
        <v>2.3999999999999994E-2</v>
      </c>
    </row>
    <row r="107" spans="2:42" x14ac:dyDescent="0.25">
      <c r="B107" t="s">
        <v>235</v>
      </c>
      <c r="C107">
        <f>INDEX(Overview_Format!$A$2:$BQ$355,MATCH($B107,Overview_Format!$A$2:$A$355,0),MATCH(C$2,Overview_Format!$A$2:$BQ$2,0))</f>
        <v>33</v>
      </c>
      <c r="D107">
        <f>INDEX(Overview_Format!$A$2:$BQ$355,MATCH($B107,Overview_Format!$A$2:$A$355,0),MATCH(D$2,Overview_Format!$A$2:$BQ$2,0))</f>
        <v>19</v>
      </c>
      <c r="E107">
        <f>INDEX(Overview_Format!$A$2:$BQ$355,MATCH($B107,Overview_Format!$A$2:$A$355,0),MATCH(E$2,Overview_Format!$A$2:$BQ$2,0))</f>
        <v>14</v>
      </c>
      <c r="F107">
        <f>INDEX(Overview_Format!$A$2:$BQ$355,MATCH($B107,Overview_Format!$A$2:$A$355,0),MATCH(F$2,Overview_Format!$A$2:$BQ$2,0))</f>
        <v>0.57599999999999996</v>
      </c>
      <c r="G107">
        <f>INDEX(Overview_Format!$A$2:$BQ$355,MATCH($B107,Overview_Format!$A$2:$A$355,0),MATCH(G$2,Overview_Format!$A$2:$BQ$2,0))</f>
        <v>6.86</v>
      </c>
      <c r="H107">
        <f>INDEX(Overview_Format!$A$2:$BQ$355,MATCH($B107,Overview_Format!$A$2:$A$355,0),MATCH(H$2,Overview_Format!$A$2:$BQ$2,0))</f>
        <v>5.37</v>
      </c>
      <c r="I107">
        <f>INDEX(Overview_Format!$A$2:$BQ$355,MATCH($B107,Overview_Format!$A$2:$A$355,0),MATCH(I$2,Overview_Format!$A$2:$BQ$2,0))</f>
        <v>19</v>
      </c>
      <c r="J107">
        <f>INDEX(Overview_Format!$A$2:$BQ$355,MATCH($B107,Overview_Format!$A$2:$A$355,0),MATCH(J$2,Overview_Format!$A$2:$BQ$2,0))</f>
        <v>14</v>
      </c>
      <c r="K107">
        <f>INDEX(Overview_Format!$A$2:$BQ$355,MATCH($B107,Overview_Format!$A$2:$A$355,0),MATCH(K$2,Overview_Format!$A$2:$BQ$2,0))</f>
        <v>19</v>
      </c>
      <c r="L107">
        <f>INDEX(Overview_Format!$A$2:$BQ$355,MATCH($B107,Overview_Format!$A$2:$A$355,0),MATCH(L$2,Overview_Format!$A$2:$BQ$2,0))</f>
        <v>14</v>
      </c>
      <c r="M107">
        <f>INDEX(Overview_Format!$A$2:$BQ$355,MATCH($B107,Overview_Format!$A$2:$A$355,0),MATCH(M$2,Overview_Format!$A$2:$BQ$2,0))</f>
        <v>19</v>
      </c>
      <c r="N107">
        <f>INDEX(Overview_Format!$A$2:$BQ$355,MATCH($B107,Overview_Format!$A$2:$A$355,0),MATCH(N$2,Overview_Format!$A$2:$BQ$2,0))</f>
        <v>14</v>
      </c>
      <c r="O107">
        <f>INDEX(Overview_Format!$A$2:$BQ$355,MATCH($B107,Overview_Format!$A$2:$A$355,0),MATCH(O$2,Overview_Format!$A$2:$BQ$2,0))</f>
        <v>2625</v>
      </c>
      <c r="P107">
        <f>INDEX(Overview_Format!$A$2:$BQ$355,MATCH($B107,Overview_Format!$A$2:$A$355,0),MATCH(P$2,Overview_Format!$A$2:$BQ$2,0))</f>
        <v>2576</v>
      </c>
      <c r="Q107">
        <f>INDEX(Overview_Format!$A$2:$BQ$355,MATCH($B107,Overview_Format!$A$2:$A$355,0),MATCH(Q$2,Overview_Format!$A$2:$BQ$2,0))</f>
        <v>73.2</v>
      </c>
      <c r="R107">
        <f>INDEX(Overview_Format!$A$2:$BQ$355,MATCH($B107,Overview_Format!$A$2:$A$355,0),MATCH(R$2,Overview_Format!$A$2:$BQ$2,0))</f>
        <v>105.8</v>
      </c>
      <c r="S107">
        <f>INDEX(Overview_Format!$A$2:$BQ$355,MATCH($B107,Overview_Format!$A$2:$A$355,0),MATCH(S$2,Overview_Format!$A$2:$BQ$2,0))</f>
        <v>0.38200000000000001</v>
      </c>
      <c r="T107">
        <f>INDEX(Overview_Format!$A$2:$BQ$355,MATCH($B107,Overview_Format!$A$2:$A$355,0),MATCH(T$2,Overview_Format!$A$2:$BQ$2,0))</f>
        <v>0.375</v>
      </c>
      <c r="U107">
        <f>INDEX(Overview_Format!$A$2:$BQ$355,MATCH($B107,Overview_Format!$A$2:$A$355,0),MATCH(U$2,Overview_Format!$A$2:$BQ$2,0))</f>
        <v>0.55100000000000005</v>
      </c>
      <c r="V107">
        <f>INDEX(Overview_Format!$A$2:$BQ$355,MATCH($B107,Overview_Format!$A$2:$A$355,0),MATCH(V$2,Overview_Format!$A$2:$BQ$2,0))</f>
        <v>60.5</v>
      </c>
      <c r="W107">
        <f>INDEX(Overview_Format!$A$2:$BQ$355,MATCH($B107,Overview_Format!$A$2:$A$355,0),MATCH(W$2,Overview_Format!$A$2:$BQ$2,0))</f>
        <v>0.51</v>
      </c>
      <c r="X107">
        <f>INDEX(Overview_Format!$A$2:$BQ$355,MATCH($B107,Overview_Format!$A$2:$A$355,0),MATCH(X$2,Overview_Format!$A$2:$BQ$2,0))</f>
        <v>28.8</v>
      </c>
      <c r="Y107">
        <f>INDEX(Overview_Format!$A$2:$BQ$355,MATCH($B107,Overview_Format!$A$2:$A$355,0),MATCH(Y$2,Overview_Format!$A$2:$BQ$2,0))</f>
        <v>15.7</v>
      </c>
      <c r="Z107">
        <f>INDEX(Overview_Format!$A$2:$BQ$355,MATCH($B107,Overview_Format!$A$2:$A$355,0),MATCH(Z$2,Overview_Format!$A$2:$BQ$2,0))</f>
        <v>52</v>
      </c>
      <c r="AA107">
        <f>INDEX(Overview_Format!$A$2:$BQ$355,MATCH($B107,Overview_Format!$A$2:$A$355,0),MATCH(AA$2,Overview_Format!$A$2:$BQ$2,0))</f>
        <v>8</v>
      </c>
      <c r="AB107">
        <f>INDEX(Overview_Format!$A$2:$BQ$355,MATCH($B107,Overview_Format!$A$2:$A$355,0),MATCH(AB$2,Overview_Format!$A$2:$BQ$2,0))</f>
        <v>10.5</v>
      </c>
      <c r="AC107">
        <f t="shared" si="1"/>
        <v>3.8535031847133761</v>
      </c>
      <c r="AD107">
        <f>INDEX(Overview_Format!$A$2:$BQ$355,MATCH($B107,Overview_Format!$A$2:$A$355,0),MATCH(AD$2,Overview_Format!$A$2:$BQ$2,0))</f>
        <v>1.48</v>
      </c>
      <c r="AE107">
        <f>INDEX(Overview_Format!$A$2:$CC$355,MATCH($B107,Overview_Format!$A$2:$A$355,0),MATCH(AE$2,Overview_Format!$A$2:$CC$2,0))</f>
        <v>2</v>
      </c>
      <c r="AF107">
        <f>INDEX(Overview_Format!$A$2:$CC$355,MATCH($B107,Overview_Format!$A$2:$A$355,0),MATCH(AF$2,Overview_Format!$A$2:$CC$2,0))</f>
        <v>7.9000000000000015E-2</v>
      </c>
      <c r="AG107">
        <f>INDEX(Overview_Format!$A$2:$CC$355,MATCH($B107,Overview_Format!$A$2:$A$355,0),MATCH(AG$2,Overview_Format!$A$2:$CC$2,0))</f>
        <v>-3.1000000000000028E-2</v>
      </c>
      <c r="AH107">
        <f>INDEX(Overview_Format!$A$2:$CC$355,MATCH($B107,Overview_Format!$A$2:$A$355,0),MATCH(AH$2,Overview_Format!$A$2:$CC$2,0))</f>
        <v>1.8000000000000016E-2</v>
      </c>
      <c r="AI107">
        <f>INDEX(Overview_Format!$A$2:$CC$355,MATCH($B107,Overview_Format!$A$2:$A$355,0),MATCH(AI$2,Overview_Format!$A$2:$CC$2,0))</f>
        <v>9.000000000000008E-3</v>
      </c>
      <c r="AJ107">
        <f>INDEX(Overview_Format!$A$2:$CC$355,MATCH($B107,Overview_Format!$A$2:$A$355,0),MATCH(AJ$2,Overview_Format!$A$2:$CC$2,0))</f>
        <v>4</v>
      </c>
      <c r="AK107">
        <f>INDEX(Overview_Format!$A$2:$CC$355,MATCH($B107,Overview_Format!$A$2:$A$355,0),MATCH(AK$2,Overview_Format!$A$2:$CC$2,0))</f>
        <v>1.3999999999999986</v>
      </c>
      <c r="AL107">
        <f>INDEX(Overview_Format!$A$2:$CC$355,MATCH($B107,Overview_Format!$A$2:$A$355,0),MATCH(AL$2,Overview_Format!$A$2:$CC$2,0))</f>
        <v>6.3999999999999986</v>
      </c>
      <c r="AM107">
        <f>INDEX(Overview_Format!$A$2:$CC$355,MATCH($B107,Overview_Format!$A$2:$A$355,0),MATCH(AM$2,Overview_Format!$A$2:$CC$2,0))</f>
        <v>-2.1999999999999993</v>
      </c>
      <c r="AN107">
        <f>INDEX(Overview_Format!$A$2:$CC$355,MATCH($B107,Overview_Format!$A$2:$A$355,0),MATCH(AN$2,Overview_Format!$A$2:$CC$2,0))</f>
        <v>1.4000000000000004</v>
      </c>
      <c r="AO107">
        <f>INDEX(Overview_Format!$A$2:$CC$355,MATCH($B107,Overview_Format!$A$2:$A$355,0),MATCH(AO$2,Overview_Format!$A$2:$CC$2,0))</f>
        <v>2.8000000000000007</v>
      </c>
      <c r="AP107">
        <f>INDEX(Overview_Format!$A$2:$CC$355,MATCH($B107,Overview_Format!$A$2:$A$355,0),MATCH(AP$2,Overview_Format!$A$2:$CC$2,0))</f>
        <v>6.4999999999999974E-2</v>
      </c>
    </row>
    <row r="108" spans="2:42" x14ac:dyDescent="0.25">
      <c r="B108" t="s">
        <v>236</v>
      </c>
      <c r="C108">
        <f>INDEX(Overview_Format!$A$2:$BQ$355,MATCH($B108,Overview_Format!$A$2:$A$355,0),MATCH(C$2,Overview_Format!$A$2:$BQ$2,0))</f>
        <v>33</v>
      </c>
      <c r="D108">
        <f>INDEX(Overview_Format!$A$2:$BQ$355,MATCH($B108,Overview_Format!$A$2:$A$355,0),MATCH(D$2,Overview_Format!$A$2:$BQ$2,0))</f>
        <v>21</v>
      </c>
      <c r="E108">
        <f>INDEX(Overview_Format!$A$2:$BQ$355,MATCH($B108,Overview_Format!$A$2:$A$355,0),MATCH(E$2,Overview_Format!$A$2:$BQ$2,0))</f>
        <v>12</v>
      </c>
      <c r="F108">
        <f>INDEX(Overview_Format!$A$2:$BQ$355,MATCH($B108,Overview_Format!$A$2:$A$355,0),MATCH(F$2,Overview_Format!$A$2:$BQ$2,0))</f>
        <v>0.63600000000000001</v>
      </c>
      <c r="G108">
        <f>INDEX(Overview_Format!$A$2:$BQ$355,MATCH($B108,Overview_Format!$A$2:$A$355,0),MATCH(G$2,Overview_Format!$A$2:$BQ$2,0))</f>
        <v>3.75</v>
      </c>
      <c r="H108">
        <f>INDEX(Overview_Format!$A$2:$BQ$355,MATCH($B108,Overview_Format!$A$2:$A$355,0),MATCH(H$2,Overview_Format!$A$2:$BQ$2,0))</f>
        <v>0.14000000000000001</v>
      </c>
      <c r="I108">
        <f>INDEX(Overview_Format!$A$2:$BQ$355,MATCH($B108,Overview_Format!$A$2:$A$355,0),MATCH(I$2,Overview_Format!$A$2:$BQ$2,0))</f>
        <v>21</v>
      </c>
      <c r="J108">
        <f>INDEX(Overview_Format!$A$2:$BQ$355,MATCH($B108,Overview_Format!$A$2:$A$355,0),MATCH(J$2,Overview_Format!$A$2:$BQ$2,0))</f>
        <v>12</v>
      </c>
      <c r="K108">
        <f>INDEX(Overview_Format!$A$2:$BQ$355,MATCH($B108,Overview_Format!$A$2:$A$355,0),MATCH(K$2,Overview_Format!$A$2:$BQ$2,0))</f>
        <v>21</v>
      </c>
      <c r="L108">
        <f>INDEX(Overview_Format!$A$2:$BQ$355,MATCH($B108,Overview_Format!$A$2:$A$355,0),MATCH(L$2,Overview_Format!$A$2:$BQ$2,0))</f>
        <v>12</v>
      </c>
      <c r="M108">
        <f>INDEX(Overview_Format!$A$2:$BQ$355,MATCH($B108,Overview_Format!$A$2:$A$355,0),MATCH(M$2,Overview_Format!$A$2:$BQ$2,0))</f>
        <v>21</v>
      </c>
      <c r="N108">
        <f>INDEX(Overview_Format!$A$2:$BQ$355,MATCH($B108,Overview_Format!$A$2:$A$355,0),MATCH(N$2,Overview_Format!$A$2:$BQ$2,0))</f>
        <v>12</v>
      </c>
      <c r="O108">
        <f>INDEX(Overview_Format!$A$2:$BQ$355,MATCH($B108,Overview_Format!$A$2:$A$355,0),MATCH(O$2,Overview_Format!$A$2:$BQ$2,0))</f>
        <v>2726</v>
      </c>
      <c r="P108">
        <f>INDEX(Overview_Format!$A$2:$BQ$355,MATCH($B108,Overview_Format!$A$2:$A$355,0),MATCH(P$2,Overview_Format!$A$2:$BQ$2,0))</f>
        <v>2489</v>
      </c>
      <c r="Q108">
        <f>INDEX(Overview_Format!$A$2:$BQ$355,MATCH($B108,Overview_Format!$A$2:$A$355,0),MATCH(Q$2,Overview_Format!$A$2:$BQ$2,0))</f>
        <v>75.3</v>
      </c>
      <c r="R108">
        <f>INDEX(Overview_Format!$A$2:$BQ$355,MATCH($B108,Overview_Format!$A$2:$A$355,0),MATCH(R$2,Overview_Format!$A$2:$BQ$2,0))</f>
        <v>108.8</v>
      </c>
      <c r="S108">
        <f>INDEX(Overview_Format!$A$2:$BQ$355,MATCH($B108,Overview_Format!$A$2:$A$355,0),MATCH(S$2,Overview_Format!$A$2:$BQ$2,0))</f>
        <v>0.35599999999999998</v>
      </c>
      <c r="T108">
        <f>INDEX(Overview_Format!$A$2:$BQ$355,MATCH($B108,Overview_Format!$A$2:$A$355,0),MATCH(T$2,Overview_Format!$A$2:$BQ$2,0))</f>
        <v>0.311</v>
      </c>
      <c r="U108">
        <f>INDEX(Overview_Format!$A$2:$BQ$355,MATCH($B108,Overview_Format!$A$2:$A$355,0),MATCH(U$2,Overview_Format!$A$2:$BQ$2,0))</f>
        <v>0.57499999999999996</v>
      </c>
      <c r="V108">
        <f>INDEX(Overview_Format!$A$2:$BQ$355,MATCH($B108,Overview_Format!$A$2:$A$355,0),MATCH(V$2,Overview_Format!$A$2:$BQ$2,0))</f>
        <v>39.6</v>
      </c>
      <c r="W108">
        <f>INDEX(Overview_Format!$A$2:$BQ$355,MATCH($B108,Overview_Format!$A$2:$A$355,0),MATCH(W$2,Overview_Format!$A$2:$BQ$2,0))</f>
        <v>0.54900000000000004</v>
      </c>
      <c r="X108">
        <f>INDEX(Overview_Format!$A$2:$BQ$355,MATCH($B108,Overview_Format!$A$2:$A$355,0),MATCH(X$2,Overview_Format!$A$2:$BQ$2,0))</f>
        <v>27.9</v>
      </c>
      <c r="Y108">
        <f>INDEX(Overview_Format!$A$2:$BQ$355,MATCH($B108,Overview_Format!$A$2:$A$355,0),MATCH(Y$2,Overview_Format!$A$2:$BQ$2,0))</f>
        <v>16</v>
      </c>
      <c r="Z108">
        <f>INDEX(Overview_Format!$A$2:$BQ$355,MATCH($B108,Overview_Format!$A$2:$A$355,0),MATCH(Z$2,Overview_Format!$A$2:$BQ$2,0))</f>
        <v>50.7</v>
      </c>
      <c r="AA108">
        <f>INDEX(Overview_Format!$A$2:$BQ$355,MATCH($B108,Overview_Format!$A$2:$A$355,0),MATCH(AA$2,Overview_Format!$A$2:$BQ$2,0))</f>
        <v>10.1</v>
      </c>
      <c r="AB108">
        <f>INDEX(Overview_Format!$A$2:$BQ$355,MATCH($B108,Overview_Format!$A$2:$A$355,0),MATCH(AB$2,Overview_Format!$A$2:$BQ$2,0))</f>
        <v>10.5</v>
      </c>
      <c r="AC108">
        <f t="shared" si="1"/>
        <v>2.4750000000000001</v>
      </c>
      <c r="AD108">
        <f>INDEX(Overview_Format!$A$2:$BQ$355,MATCH($B108,Overview_Format!$A$2:$A$355,0),MATCH(AD$2,Overview_Format!$A$2:$BQ$2,0))</f>
        <v>7.18</v>
      </c>
      <c r="AE108">
        <f>INDEX(Overview_Format!$A$2:$CC$355,MATCH($B108,Overview_Format!$A$2:$A$355,0),MATCH(AE$2,Overview_Format!$A$2:$CC$2,0))</f>
        <v>9.3999999999999915</v>
      </c>
      <c r="AF108">
        <f>INDEX(Overview_Format!$A$2:$CC$355,MATCH($B108,Overview_Format!$A$2:$A$355,0),MATCH(AF$2,Overview_Format!$A$2:$CC$2,0))</f>
        <v>5.2999999999999992E-2</v>
      </c>
      <c r="AG108">
        <f>INDEX(Overview_Format!$A$2:$CC$355,MATCH($B108,Overview_Format!$A$2:$A$355,0),MATCH(AG$2,Overview_Format!$A$2:$CC$2,0))</f>
        <v>-7.1000000000000008E-2</v>
      </c>
      <c r="AH108">
        <f>INDEX(Overview_Format!$A$2:$CC$355,MATCH($B108,Overview_Format!$A$2:$A$355,0),MATCH(AH$2,Overview_Format!$A$2:$CC$2,0))</f>
        <v>3.8999999999999924E-2</v>
      </c>
      <c r="AI108">
        <f>INDEX(Overview_Format!$A$2:$CC$355,MATCH($B108,Overview_Format!$A$2:$A$355,0),MATCH(AI$2,Overview_Format!$A$2:$CC$2,0))</f>
        <v>4.3000000000000038E-2</v>
      </c>
      <c r="AJ108">
        <f>INDEX(Overview_Format!$A$2:$CC$355,MATCH($B108,Overview_Format!$A$2:$A$355,0),MATCH(AJ$2,Overview_Format!$A$2:$CC$2,0))</f>
        <v>1.4000000000000057</v>
      </c>
      <c r="AK108">
        <f>INDEX(Overview_Format!$A$2:$CC$355,MATCH($B108,Overview_Format!$A$2:$A$355,0),MATCH(AK$2,Overview_Format!$A$2:$CC$2,0))</f>
        <v>-2.3000000000000007</v>
      </c>
      <c r="AL108">
        <f>INDEX(Overview_Format!$A$2:$CC$355,MATCH($B108,Overview_Format!$A$2:$A$355,0),MATCH(AL$2,Overview_Format!$A$2:$CC$2,0))</f>
        <v>-8.6000000000000014</v>
      </c>
      <c r="AM108">
        <f>INDEX(Overview_Format!$A$2:$CC$355,MATCH($B108,Overview_Format!$A$2:$A$355,0),MATCH(AM$2,Overview_Format!$A$2:$CC$2,0))</f>
        <v>2.6999999999999993</v>
      </c>
      <c r="AN108">
        <f>INDEX(Overview_Format!$A$2:$CC$355,MATCH($B108,Overview_Format!$A$2:$A$355,0),MATCH(AN$2,Overview_Format!$A$2:$CC$2,0))</f>
        <v>3</v>
      </c>
      <c r="AO108">
        <f>INDEX(Overview_Format!$A$2:$CC$355,MATCH($B108,Overview_Format!$A$2:$A$355,0),MATCH(AO$2,Overview_Format!$A$2:$CC$2,0))</f>
        <v>9.9999999999997868E-2</v>
      </c>
      <c r="AP108">
        <f>INDEX(Overview_Format!$A$2:$CC$355,MATCH($B108,Overview_Format!$A$2:$A$355,0),MATCH(AP$2,Overview_Format!$A$2:$CC$2,0))</f>
        <v>3.2000000000000001E-2</v>
      </c>
    </row>
    <row r="109" spans="2:42" x14ac:dyDescent="0.25">
      <c r="B109" t="s">
        <v>237</v>
      </c>
      <c r="C109">
        <f>INDEX(Overview_Format!$A$2:$BQ$355,MATCH($B109,Overview_Format!$A$2:$A$355,0),MATCH(C$2,Overview_Format!$A$2:$BQ$2,0))</f>
        <v>34</v>
      </c>
      <c r="D109">
        <f>INDEX(Overview_Format!$A$2:$BQ$355,MATCH($B109,Overview_Format!$A$2:$A$355,0),MATCH(D$2,Overview_Format!$A$2:$BQ$2,0))</f>
        <v>24</v>
      </c>
      <c r="E109">
        <f>INDEX(Overview_Format!$A$2:$BQ$355,MATCH($B109,Overview_Format!$A$2:$A$355,0),MATCH(E$2,Overview_Format!$A$2:$BQ$2,0))</f>
        <v>10</v>
      </c>
      <c r="F109">
        <f>INDEX(Overview_Format!$A$2:$BQ$355,MATCH($B109,Overview_Format!$A$2:$A$355,0),MATCH(F$2,Overview_Format!$A$2:$BQ$2,0))</f>
        <v>0.70599999999999996</v>
      </c>
      <c r="G109">
        <f>INDEX(Overview_Format!$A$2:$BQ$355,MATCH($B109,Overview_Format!$A$2:$A$355,0),MATCH(G$2,Overview_Format!$A$2:$BQ$2,0))</f>
        <v>2.4500000000000002</v>
      </c>
      <c r="H109">
        <f>INDEX(Overview_Format!$A$2:$BQ$355,MATCH($B109,Overview_Format!$A$2:$A$355,0),MATCH(H$2,Overview_Format!$A$2:$BQ$2,0))</f>
        <v>0.66</v>
      </c>
      <c r="I109">
        <f>INDEX(Overview_Format!$A$2:$BQ$355,MATCH($B109,Overview_Format!$A$2:$A$355,0),MATCH(I$2,Overview_Format!$A$2:$BQ$2,0))</f>
        <v>24</v>
      </c>
      <c r="J109">
        <f>INDEX(Overview_Format!$A$2:$BQ$355,MATCH($B109,Overview_Format!$A$2:$A$355,0),MATCH(J$2,Overview_Format!$A$2:$BQ$2,0))</f>
        <v>10</v>
      </c>
      <c r="K109">
        <f>INDEX(Overview_Format!$A$2:$BQ$355,MATCH($B109,Overview_Format!$A$2:$A$355,0),MATCH(K$2,Overview_Format!$A$2:$BQ$2,0))</f>
        <v>24</v>
      </c>
      <c r="L109">
        <f>INDEX(Overview_Format!$A$2:$BQ$355,MATCH($B109,Overview_Format!$A$2:$A$355,0),MATCH(L$2,Overview_Format!$A$2:$BQ$2,0))</f>
        <v>10</v>
      </c>
      <c r="M109">
        <f>INDEX(Overview_Format!$A$2:$BQ$355,MATCH($B109,Overview_Format!$A$2:$A$355,0),MATCH(M$2,Overview_Format!$A$2:$BQ$2,0))</f>
        <v>24</v>
      </c>
      <c r="N109">
        <f>INDEX(Overview_Format!$A$2:$BQ$355,MATCH($B109,Overview_Format!$A$2:$A$355,0),MATCH(N$2,Overview_Format!$A$2:$BQ$2,0))</f>
        <v>10</v>
      </c>
      <c r="O109">
        <f>INDEX(Overview_Format!$A$2:$BQ$355,MATCH($B109,Overview_Format!$A$2:$A$355,0),MATCH(O$2,Overview_Format!$A$2:$BQ$2,0))</f>
        <v>2598</v>
      </c>
      <c r="P109">
        <f>INDEX(Overview_Format!$A$2:$BQ$355,MATCH($B109,Overview_Format!$A$2:$A$355,0),MATCH(P$2,Overview_Format!$A$2:$BQ$2,0))</f>
        <v>2491</v>
      </c>
      <c r="Q109">
        <f>INDEX(Overview_Format!$A$2:$BQ$355,MATCH($B109,Overview_Format!$A$2:$A$355,0),MATCH(Q$2,Overview_Format!$A$2:$BQ$2,0))</f>
        <v>71.3</v>
      </c>
      <c r="R109">
        <f>INDEX(Overview_Format!$A$2:$BQ$355,MATCH($B109,Overview_Format!$A$2:$A$355,0),MATCH(R$2,Overview_Format!$A$2:$BQ$2,0))</f>
        <v>107.1</v>
      </c>
      <c r="S109">
        <f>INDEX(Overview_Format!$A$2:$BQ$355,MATCH($B109,Overview_Format!$A$2:$A$355,0),MATCH(S$2,Overview_Format!$A$2:$BQ$2,0))</f>
        <v>0.35299999999999998</v>
      </c>
      <c r="T109">
        <f>INDEX(Overview_Format!$A$2:$BQ$355,MATCH($B109,Overview_Format!$A$2:$A$355,0),MATCH(T$2,Overview_Format!$A$2:$BQ$2,0))</f>
        <v>0.436</v>
      </c>
      <c r="U109">
        <f>INDEX(Overview_Format!$A$2:$BQ$355,MATCH($B109,Overview_Format!$A$2:$A$355,0),MATCH(U$2,Overview_Format!$A$2:$BQ$2,0))</f>
        <v>0.56499999999999995</v>
      </c>
      <c r="V109">
        <f>INDEX(Overview_Format!$A$2:$BQ$355,MATCH($B109,Overview_Format!$A$2:$A$355,0),MATCH(V$2,Overview_Format!$A$2:$BQ$2,0))</f>
        <v>46</v>
      </c>
      <c r="W109">
        <f>INDEX(Overview_Format!$A$2:$BQ$355,MATCH($B109,Overview_Format!$A$2:$A$355,0),MATCH(W$2,Overview_Format!$A$2:$BQ$2,0))</f>
        <v>0.54300000000000004</v>
      </c>
      <c r="X109">
        <f>INDEX(Overview_Format!$A$2:$BQ$355,MATCH($B109,Overview_Format!$A$2:$A$355,0),MATCH(X$2,Overview_Format!$A$2:$BQ$2,0))</f>
        <v>23.1</v>
      </c>
      <c r="Y109">
        <f>INDEX(Overview_Format!$A$2:$BQ$355,MATCH($B109,Overview_Format!$A$2:$A$355,0),MATCH(Y$2,Overview_Format!$A$2:$BQ$2,0))</f>
        <v>14.5</v>
      </c>
      <c r="Z109">
        <f>INDEX(Overview_Format!$A$2:$BQ$355,MATCH($B109,Overview_Format!$A$2:$A$355,0),MATCH(Z$2,Overview_Format!$A$2:$BQ$2,0))</f>
        <v>45.4</v>
      </c>
      <c r="AA109">
        <f>INDEX(Overview_Format!$A$2:$BQ$355,MATCH($B109,Overview_Format!$A$2:$A$355,0),MATCH(AA$2,Overview_Format!$A$2:$BQ$2,0))</f>
        <v>11.1</v>
      </c>
      <c r="AB109">
        <f>INDEX(Overview_Format!$A$2:$BQ$355,MATCH($B109,Overview_Format!$A$2:$A$355,0),MATCH(AB$2,Overview_Format!$A$2:$BQ$2,0))</f>
        <v>14</v>
      </c>
      <c r="AC109">
        <f t="shared" si="1"/>
        <v>3.1724137931034484</v>
      </c>
      <c r="AD109">
        <f>INDEX(Overview_Format!$A$2:$BQ$355,MATCH($B109,Overview_Format!$A$2:$A$355,0),MATCH(AD$2,Overview_Format!$A$2:$BQ$2,0))</f>
        <v>3.15</v>
      </c>
      <c r="AE109">
        <f>INDEX(Overview_Format!$A$2:$CC$355,MATCH($B109,Overview_Format!$A$2:$A$355,0),MATCH(AE$2,Overview_Format!$A$2:$CC$2,0))</f>
        <v>4.3999999999999915</v>
      </c>
      <c r="AF109">
        <f>INDEX(Overview_Format!$A$2:$CC$355,MATCH($B109,Overview_Format!$A$2:$A$355,0),MATCH(AF$2,Overview_Format!$A$2:$CC$2,0))</f>
        <v>4.4999999999999984E-2</v>
      </c>
      <c r="AG109">
        <f>INDEX(Overview_Format!$A$2:$CC$355,MATCH($B109,Overview_Format!$A$2:$A$355,0),MATCH(AG$2,Overview_Format!$A$2:$CC$2,0))</f>
        <v>-1.5000000000000013E-2</v>
      </c>
      <c r="AH109">
        <f>INDEX(Overview_Format!$A$2:$CC$355,MATCH($B109,Overview_Format!$A$2:$A$355,0),MATCH(AH$2,Overview_Format!$A$2:$CC$2,0))</f>
        <v>3.499999999999992E-2</v>
      </c>
      <c r="AI109">
        <f>INDEX(Overview_Format!$A$2:$CC$355,MATCH($B109,Overview_Format!$A$2:$A$355,0),MATCH(AI$2,Overview_Format!$A$2:$CC$2,0))</f>
        <v>4.4000000000000039E-2</v>
      </c>
      <c r="AJ109">
        <f>INDEX(Overview_Format!$A$2:$CC$355,MATCH($B109,Overview_Format!$A$2:$A$355,0),MATCH(AJ$2,Overview_Format!$A$2:$CC$2,0))</f>
        <v>-9.2000000000000028</v>
      </c>
      <c r="AK109">
        <f>INDEX(Overview_Format!$A$2:$CC$355,MATCH($B109,Overview_Format!$A$2:$A$355,0),MATCH(AK$2,Overview_Format!$A$2:$CC$2,0))</f>
        <v>-3.3999999999999986</v>
      </c>
      <c r="AL109">
        <f>INDEX(Overview_Format!$A$2:$CC$355,MATCH($B109,Overview_Format!$A$2:$A$355,0),MATCH(AL$2,Overview_Format!$A$2:$CC$2,0))</f>
        <v>-12.700000000000003</v>
      </c>
      <c r="AM109">
        <f>INDEX(Overview_Format!$A$2:$CC$355,MATCH($B109,Overview_Format!$A$2:$A$355,0),MATCH(AM$2,Overview_Format!$A$2:$CC$2,0))</f>
        <v>4.0999999999999996</v>
      </c>
      <c r="AN109">
        <f>INDEX(Overview_Format!$A$2:$CC$355,MATCH($B109,Overview_Format!$A$2:$A$355,0),MATCH(AN$2,Overview_Format!$A$2:$CC$2,0))</f>
        <v>4.3000000000000007</v>
      </c>
      <c r="AO109">
        <f>INDEX(Overview_Format!$A$2:$CC$355,MATCH($B109,Overview_Format!$A$2:$A$355,0),MATCH(AO$2,Overview_Format!$A$2:$CC$2,0))</f>
        <v>-10.699999999999996</v>
      </c>
      <c r="AP109">
        <f>INDEX(Overview_Format!$A$2:$CC$355,MATCH($B109,Overview_Format!$A$2:$A$355,0),MATCH(AP$2,Overview_Format!$A$2:$CC$2,0))</f>
        <v>1.8999999999999989E-2</v>
      </c>
    </row>
    <row r="110" spans="2:42" x14ac:dyDescent="0.25">
      <c r="B110" t="s">
        <v>238</v>
      </c>
      <c r="C110">
        <f>INDEX(Overview_Format!$A$2:$BQ$355,MATCH($B110,Overview_Format!$A$2:$A$355,0),MATCH(C$2,Overview_Format!$A$2:$BQ$2,0))</f>
        <v>32</v>
      </c>
      <c r="D110">
        <f>INDEX(Overview_Format!$A$2:$BQ$355,MATCH($B110,Overview_Format!$A$2:$A$355,0),MATCH(D$2,Overview_Format!$A$2:$BQ$2,0))</f>
        <v>14</v>
      </c>
      <c r="E110">
        <f>INDEX(Overview_Format!$A$2:$BQ$355,MATCH($B110,Overview_Format!$A$2:$A$355,0),MATCH(E$2,Overview_Format!$A$2:$BQ$2,0))</f>
        <v>18</v>
      </c>
      <c r="F110">
        <f>INDEX(Overview_Format!$A$2:$BQ$355,MATCH($B110,Overview_Format!$A$2:$A$355,0),MATCH(F$2,Overview_Format!$A$2:$BQ$2,0))</f>
        <v>0.438</v>
      </c>
      <c r="G110">
        <f>INDEX(Overview_Format!$A$2:$BQ$355,MATCH($B110,Overview_Format!$A$2:$A$355,0),MATCH(G$2,Overview_Format!$A$2:$BQ$2,0))</f>
        <v>6.95</v>
      </c>
      <c r="H110">
        <f>INDEX(Overview_Format!$A$2:$BQ$355,MATCH($B110,Overview_Format!$A$2:$A$355,0),MATCH(H$2,Overview_Format!$A$2:$BQ$2,0))</f>
        <v>8.17</v>
      </c>
      <c r="I110">
        <f>INDEX(Overview_Format!$A$2:$BQ$355,MATCH($B110,Overview_Format!$A$2:$A$355,0),MATCH(I$2,Overview_Format!$A$2:$BQ$2,0))</f>
        <v>14</v>
      </c>
      <c r="J110">
        <f>INDEX(Overview_Format!$A$2:$BQ$355,MATCH($B110,Overview_Format!$A$2:$A$355,0),MATCH(J$2,Overview_Format!$A$2:$BQ$2,0))</f>
        <v>18</v>
      </c>
      <c r="K110">
        <f>INDEX(Overview_Format!$A$2:$BQ$355,MATCH($B110,Overview_Format!$A$2:$A$355,0),MATCH(K$2,Overview_Format!$A$2:$BQ$2,0))</f>
        <v>14</v>
      </c>
      <c r="L110">
        <f>INDEX(Overview_Format!$A$2:$BQ$355,MATCH($B110,Overview_Format!$A$2:$A$355,0),MATCH(L$2,Overview_Format!$A$2:$BQ$2,0))</f>
        <v>18</v>
      </c>
      <c r="M110">
        <f>INDEX(Overview_Format!$A$2:$BQ$355,MATCH($B110,Overview_Format!$A$2:$A$355,0),MATCH(M$2,Overview_Format!$A$2:$BQ$2,0))</f>
        <v>14</v>
      </c>
      <c r="N110">
        <f>INDEX(Overview_Format!$A$2:$BQ$355,MATCH($B110,Overview_Format!$A$2:$A$355,0),MATCH(N$2,Overview_Format!$A$2:$BQ$2,0))</f>
        <v>18</v>
      </c>
      <c r="O110">
        <f>INDEX(Overview_Format!$A$2:$BQ$355,MATCH($B110,Overview_Format!$A$2:$A$355,0),MATCH(O$2,Overview_Format!$A$2:$BQ$2,0))</f>
        <v>2091</v>
      </c>
      <c r="P110">
        <f>INDEX(Overview_Format!$A$2:$BQ$355,MATCH($B110,Overview_Format!$A$2:$A$355,0),MATCH(P$2,Overview_Format!$A$2:$BQ$2,0))</f>
        <v>2130</v>
      </c>
      <c r="Q110">
        <f>INDEX(Overview_Format!$A$2:$BQ$355,MATCH($B110,Overview_Format!$A$2:$A$355,0),MATCH(Q$2,Overview_Format!$A$2:$BQ$2,0))</f>
        <v>68.099999999999994</v>
      </c>
      <c r="R110">
        <f>INDEX(Overview_Format!$A$2:$BQ$355,MATCH($B110,Overview_Format!$A$2:$A$355,0),MATCH(R$2,Overview_Format!$A$2:$BQ$2,0))</f>
        <v>95.6</v>
      </c>
      <c r="S110">
        <f>INDEX(Overview_Format!$A$2:$BQ$355,MATCH($B110,Overview_Format!$A$2:$A$355,0),MATCH(S$2,Overview_Format!$A$2:$BQ$2,0))</f>
        <v>0.34300000000000003</v>
      </c>
      <c r="T110">
        <f>INDEX(Overview_Format!$A$2:$BQ$355,MATCH($B110,Overview_Format!$A$2:$A$355,0),MATCH(T$2,Overview_Format!$A$2:$BQ$2,0))</f>
        <v>0.33400000000000002</v>
      </c>
      <c r="U110">
        <f>INDEX(Overview_Format!$A$2:$BQ$355,MATCH($B110,Overview_Format!$A$2:$A$355,0),MATCH(U$2,Overview_Format!$A$2:$BQ$2,0))</f>
        <v>0.52500000000000002</v>
      </c>
      <c r="V110">
        <f>INDEX(Overview_Format!$A$2:$BQ$355,MATCH($B110,Overview_Format!$A$2:$A$355,0),MATCH(V$2,Overview_Format!$A$2:$BQ$2,0))</f>
        <v>57.4</v>
      </c>
      <c r="W110">
        <f>INDEX(Overview_Format!$A$2:$BQ$355,MATCH($B110,Overview_Format!$A$2:$A$355,0),MATCH(W$2,Overview_Format!$A$2:$BQ$2,0))</f>
        <v>0.49199999999999999</v>
      </c>
      <c r="X110">
        <f>INDEX(Overview_Format!$A$2:$BQ$355,MATCH($B110,Overview_Format!$A$2:$A$355,0),MATCH(X$2,Overview_Format!$A$2:$BQ$2,0))</f>
        <v>25.3</v>
      </c>
      <c r="Y110">
        <f>INDEX(Overview_Format!$A$2:$BQ$355,MATCH($B110,Overview_Format!$A$2:$A$355,0),MATCH(Y$2,Overview_Format!$A$2:$BQ$2,0))</f>
        <v>18.7</v>
      </c>
      <c r="Z110">
        <f>INDEX(Overview_Format!$A$2:$BQ$355,MATCH($B110,Overview_Format!$A$2:$A$355,0),MATCH(Z$2,Overview_Format!$A$2:$BQ$2,0))</f>
        <v>48.3</v>
      </c>
      <c r="AA110">
        <f>INDEX(Overview_Format!$A$2:$BQ$355,MATCH($B110,Overview_Format!$A$2:$A$355,0),MATCH(AA$2,Overview_Format!$A$2:$BQ$2,0))</f>
        <v>10.1</v>
      </c>
      <c r="AB110">
        <f>INDEX(Overview_Format!$A$2:$BQ$355,MATCH($B110,Overview_Format!$A$2:$A$355,0),MATCH(AB$2,Overview_Format!$A$2:$BQ$2,0))</f>
        <v>14.4</v>
      </c>
      <c r="AC110">
        <f t="shared" si="1"/>
        <v>3.0695187165775399</v>
      </c>
      <c r="AD110">
        <f>INDEX(Overview_Format!$A$2:$BQ$355,MATCH($B110,Overview_Format!$A$2:$A$355,0),MATCH(AD$2,Overview_Format!$A$2:$BQ$2,0))</f>
        <v>-1.22</v>
      </c>
      <c r="AE110">
        <f>INDEX(Overview_Format!$A$2:$CC$355,MATCH($B110,Overview_Format!$A$2:$A$355,0),MATCH(AE$2,Overview_Format!$A$2:$CC$2,0))</f>
        <v>-1.7000000000000028</v>
      </c>
      <c r="AF110">
        <f>INDEX(Overview_Format!$A$2:$CC$355,MATCH($B110,Overview_Format!$A$2:$A$355,0),MATCH(AF$2,Overview_Format!$A$2:$CC$2,0))</f>
        <v>-4.9999999999999489E-3</v>
      </c>
      <c r="AG110">
        <f>INDEX(Overview_Format!$A$2:$CC$355,MATCH($B110,Overview_Format!$A$2:$A$355,0),MATCH(AG$2,Overview_Format!$A$2:$CC$2,0))</f>
        <v>-4.2999999999999983E-2</v>
      </c>
      <c r="AH110">
        <f>INDEX(Overview_Format!$A$2:$CC$355,MATCH($B110,Overview_Format!$A$2:$A$355,0),MATCH(AH$2,Overview_Format!$A$2:$CC$2,0))</f>
        <v>3.0000000000000027E-2</v>
      </c>
      <c r="AI110">
        <f>INDEX(Overview_Format!$A$2:$CC$355,MATCH($B110,Overview_Format!$A$2:$A$355,0),MATCH(AI$2,Overview_Format!$A$2:$CC$2,0))</f>
        <v>3.4999999999999976E-2</v>
      </c>
      <c r="AJ110">
        <f>INDEX(Overview_Format!$A$2:$CC$355,MATCH($B110,Overview_Format!$A$2:$A$355,0),MATCH(AJ$2,Overview_Format!$A$2:$CC$2,0))</f>
        <v>-3.4000000000000057</v>
      </c>
      <c r="AK110">
        <f>INDEX(Overview_Format!$A$2:$CC$355,MATCH($B110,Overview_Format!$A$2:$A$355,0),MATCH(AK$2,Overview_Format!$A$2:$CC$2,0))</f>
        <v>2.6999999999999993</v>
      </c>
      <c r="AL110">
        <f>INDEX(Overview_Format!$A$2:$CC$355,MATCH($B110,Overview_Format!$A$2:$A$355,0),MATCH(AL$2,Overview_Format!$A$2:$CC$2,0))</f>
        <v>-3.7000000000000028</v>
      </c>
      <c r="AM110">
        <f>INDEX(Overview_Format!$A$2:$CC$355,MATCH($B110,Overview_Format!$A$2:$A$355,0),MATCH(AM$2,Overview_Format!$A$2:$CC$2,0))</f>
        <v>-0.20000000000000107</v>
      </c>
      <c r="AN110">
        <f>INDEX(Overview_Format!$A$2:$CC$355,MATCH($B110,Overview_Format!$A$2:$A$355,0),MATCH(AN$2,Overview_Format!$A$2:$CC$2,0))</f>
        <v>4.9000000000000004</v>
      </c>
      <c r="AO110">
        <f>INDEX(Overview_Format!$A$2:$CC$355,MATCH($B110,Overview_Format!$A$2:$A$355,0),MATCH(AO$2,Overview_Format!$A$2:$CC$2,0))</f>
        <v>-6.3000000000000007</v>
      </c>
      <c r="AP110">
        <f>INDEX(Overview_Format!$A$2:$CC$355,MATCH($B110,Overview_Format!$A$2:$A$355,0),MATCH(AP$2,Overview_Format!$A$2:$CC$2,0))</f>
        <v>-4.0000000000000036E-3</v>
      </c>
    </row>
    <row r="111" spans="2:42" x14ac:dyDescent="0.25">
      <c r="B111" t="s">
        <v>239</v>
      </c>
      <c r="C111">
        <f>INDEX(Overview_Format!$A$2:$BQ$355,MATCH($B111,Overview_Format!$A$2:$A$355,0),MATCH(C$2,Overview_Format!$A$2:$BQ$2,0))</f>
        <v>32</v>
      </c>
      <c r="D111">
        <f>INDEX(Overview_Format!$A$2:$BQ$355,MATCH($B111,Overview_Format!$A$2:$A$355,0),MATCH(D$2,Overview_Format!$A$2:$BQ$2,0))</f>
        <v>11</v>
      </c>
      <c r="E111">
        <f>INDEX(Overview_Format!$A$2:$BQ$355,MATCH($B111,Overview_Format!$A$2:$A$355,0),MATCH(E$2,Overview_Format!$A$2:$BQ$2,0))</f>
        <v>21</v>
      </c>
      <c r="F111">
        <f>INDEX(Overview_Format!$A$2:$BQ$355,MATCH($B111,Overview_Format!$A$2:$A$355,0),MATCH(F$2,Overview_Format!$A$2:$BQ$2,0))</f>
        <v>0.34399999999999997</v>
      </c>
      <c r="G111">
        <f>INDEX(Overview_Format!$A$2:$BQ$355,MATCH($B111,Overview_Format!$A$2:$A$355,0),MATCH(G$2,Overview_Format!$A$2:$BQ$2,0))</f>
        <v>5.29</v>
      </c>
      <c r="H111">
        <f>INDEX(Overview_Format!$A$2:$BQ$355,MATCH($B111,Overview_Format!$A$2:$A$355,0),MATCH(H$2,Overview_Format!$A$2:$BQ$2,0))</f>
        <v>8.11</v>
      </c>
      <c r="I111">
        <f>INDEX(Overview_Format!$A$2:$BQ$355,MATCH($B111,Overview_Format!$A$2:$A$355,0),MATCH(I$2,Overview_Format!$A$2:$BQ$2,0))</f>
        <v>11</v>
      </c>
      <c r="J111">
        <f>INDEX(Overview_Format!$A$2:$BQ$355,MATCH($B111,Overview_Format!$A$2:$A$355,0),MATCH(J$2,Overview_Format!$A$2:$BQ$2,0))</f>
        <v>21</v>
      </c>
      <c r="K111">
        <f>INDEX(Overview_Format!$A$2:$BQ$355,MATCH($B111,Overview_Format!$A$2:$A$355,0),MATCH(K$2,Overview_Format!$A$2:$BQ$2,0))</f>
        <v>11</v>
      </c>
      <c r="L111">
        <f>INDEX(Overview_Format!$A$2:$BQ$355,MATCH($B111,Overview_Format!$A$2:$A$355,0),MATCH(L$2,Overview_Format!$A$2:$BQ$2,0))</f>
        <v>21</v>
      </c>
      <c r="M111">
        <f>INDEX(Overview_Format!$A$2:$BQ$355,MATCH($B111,Overview_Format!$A$2:$A$355,0),MATCH(M$2,Overview_Format!$A$2:$BQ$2,0))</f>
        <v>11</v>
      </c>
      <c r="N111">
        <f>INDEX(Overview_Format!$A$2:$BQ$355,MATCH($B111,Overview_Format!$A$2:$A$355,0),MATCH(N$2,Overview_Format!$A$2:$BQ$2,0))</f>
        <v>21</v>
      </c>
      <c r="O111">
        <f>INDEX(Overview_Format!$A$2:$BQ$355,MATCH($B111,Overview_Format!$A$2:$A$355,0),MATCH(O$2,Overview_Format!$A$2:$BQ$2,0))</f>
        <v>2274</v>
      </c>
      <c r="P111">
        <f>INDEX(Overview_Format!$A$2:$BQ$355,MATCH($B111,Overview_Format!$A$2:$A$355,0),MATCH(P$2,Overview_Format!$A$2:$BQ$2,0))</f>
        <v>2364</v>
      </c>
      <c r="Q111">
        <f>INDEX(Overview_Format!$A$2:$BQ$355,MATCH($B111,Overview_Format!$A$2:$A$355,0),MATCH(Q$2,Overview_Format!$A$2:$BQ$2,0))</f>
        <v>70.400000000000006</v>
      </c>
      <c r="R111">
        <f>INDEX(Overview_Format!$A$2:$BQ$355,MATCH($B111,Overview_Format!$A$2:$A$355,0),MATCH(R$2,Overview_Format!$A$2:$BQ$2,0))</f>
        <v>100.9</v>
      </c>
      <c r="S111">
        <f>INDEX(Overview_Format!$A$2:$BQ$355,MATCH($B111,Overview_Format!$A$2:$A$355,0),MATCH(S$2,Overview_Format!$A$2:$BQ$2,0))</f>
        <v>0.41299999999999998</v>
      </c>
      <c r="T111">
        <f>INDEX(Overview_Format!$A$2:$BQ$355,MATCH($B111,Overview_Format!$A$2:$A$355,0),MATCH(T$2,Overview_Format!$A$2:$BQ$2,0))</f>
        <v>0.37</v>
      </c>
      <c r="U111">
        <f>INDEX(Overview_Format!$A$2:$BQ$355,MATCH($B111,Overview_Format!$A$2:$A$355,0),MATCH(U$2,Overview_Format!$A$2:$BQ$2,0))</f>
        <v>0.54</v>
      </c>
      <c r="V111">
        <f>INDEX(Overview_Format!$A$2:$BQ$355,MATCH($B111,Overview_Format!$A$2:$A$355,0),MATCH(V$2,Overview_Format!$A$2:$BQ$2,0))</f>
        <v>54.5</v>
      </c>
      <c r="W111">
        <f>INDEX(Overview_Format!$A$2:$BQ$355,MATCH($B111,Overview_Format!$A$2:$A$355,0),MATCH(W$2,Overview_Format!$A$2:$BQ$2,0))</f>
        <v>0.501</v>
      </c>
      <c r="X111">
        <f>INDEX(Overview_Format!$A$2:$BQ$355,MATCH($B111,Overview_Format!$A$2:$A$355,0),MATCH(X$2,Overview_Format!$A$2:$BQ$2,0))</f>
        <v>32.700000000000003</v>
      </c>
      <c r="Y111">
        <f>INDEX(Overview_Format!$A$2:$BQ$355,MATCH($B111,Overview_Format!$A$2:$A$355,0),MATCH(Y$2,Overview_Format!$A$2:$BQ$2,0))</f>
        <v>19.399999999999999</v>
      </c>
      <c r="Z111">
        <f>INDEX(Overview_Format!$A$2:$BQ$355,MATCH($B111,Overview_Format!$A$2:$A$355,0),MATCH(Z$2,Overview_Format!$A$2:$BQ$2,0))</f>
        <v>52.1</v>
      </c>
      <c r="AA111">
        <f>INDEX(Overview_Format!$A$2:$BQ$355,MATCH($B111,Overview_Format!$A$2:$A$355,0),MATCH(AA$2,Overview_Format!$A$2:$BQ$2,0))</f>
        <v>8.1999999999999993</v>
      </c>
      <c r="AB111">
        <f>INDEX(Overview_Format!$A$2:$BQ$355,MATCH($B111,Overview_Format!$A$2:$A$355,0),MATCH(AB$2,Overview_Format!$A$2:$BQ$2,0))</f>
        <v>12.7</v>
      </c>
      <c r="AC111">
        <f t="shared" si="1"/>
        <v>2.8092783505154642</v>
      </c>
      <c r="AD111">
        <f>INDEX(Overview_Format!$A$2:$BQ$355,MATCH($B111,Overview_Format!$A$2:$A$355,0),MATCH(AD$2,Overview_Format!$A$2:$BQ$2,0))</f>
        <v>-2.81</v>
      </c>
      <c r="AE111">
        <f>INDEX(Overview_Format!$A$2:$CC$355,MATCH($B111,Overview_Format!$A$2:$A$355,0),MATCH(AE$2,Overview_Format!$A$2:$CC$2,0))</f>
        <v>-4</v>
      </c>
      <c r="AF111">
        <f>INDEX(Overview_Format!$A$2:$CC$355,MATCH($B111,Overview_Format!$A$2:$A$355,0),MATCH(AF$2,Overview_Format!$A$2:$CC$2,0))</f>
        <v>0.11299999999999999</v>
      </c>
      <c r="AG111">
        <f>INDEX(Overview_Format!$A$2:$CC$355,MATCH($B111,Overview_Format!$A$2:$A$355,0),MATCH(AG$2,Overview_Format!$A$2:$CC$2,0))</f>
        <v>1.2000000000000011E-2</v>
      </c>
      <c r="AH111">
        <f>INDEX(Overview_Format!$A$2:$CC$355,MATCH($B111,Overview_Format!$A$2:$A$355,0),MATCH(AH$2,Overview_Format!$A$2:$CC$2,0))</f>
        <v>2.300000000000002E-2</v>
      </c>
      <c r="AI111">
        <f>INDEX(Overview_Format!$A$2:$CC$355,MATCH($B111,Overview_Format!$A$2:$A$355,0),MATCH(AI$2,Overview_Format!$A$2:$CC$2,0))</f>
        <v>1.6000000000000014E-2</v>
      </c>
      <c r="AJ111">
        <f>INDEX(Overview_Format!$A$2:$CC$355,MATCH($B111,Overview_Format!$A$2:$A$355,0),MATCH(AJ$2,Overview_Format!$A$2:$CC$2,0))</f>
        <v>4.2000000000000028</v>
      </c>
      <c r="AK111">
        <f>INDEX(Overview_Format!$A$2:$CC$355,MATCH($B111,Overview_Format!$A$2:$A$355,0),MATCH(AK$2,Overview_Format!$A$2:$CC$2,0))</f>
        <v>6.1999999999999993</v>
      </c>
      <c r="AL111">
        <f>INDEX(Overview_Format!$A$2:$CC$355,MATCH($B111,Overview_Format!$A$2:$A$355,0),MATCH(AL$2,Overview_Format!$A$2:$CC$2,0))</f>
        <v>9.2000000000000028</v>
      </c>
      <c r="AM111">
        <f>INDEX(Overview_Format!$A$2:$CC$355,MATCH($B111,Overview_Format!$A$2:$A$355,0),MATCH(AM$2,Overview_Format!$A$2:$CC$2,0))</f>
        <v>-2.5</v>
      </c>
      <c r="AN111">
        <f>INDEX(Overview_Format!$A$2:$CC$355,MATCH($B111,Overview_Format!$A$2:$A$355,0),MATCH(AN$2,Overview_Format!$A$2:$CC$2,0))</f>
        <v>3.6999999999999993</v>
      </c>
      <c r="AO111">
        <f>INDEX(Overview_Format!$A$2:$CC$355,MATCH($B111,Overview_Format!$A$2:$A$355,0),MATCH(AO$2,Overview_Format!$A$2:$CC$2,0))</f>
        <v>1.7000000000000028</v>
      </c>
      <c r="AP111">
        <f>INDEX(Overview_Format!$A$2:$CC$355,MATCH($B111,Overview_Format!$A$2:$A$355,0),MATCH(AP$2,Overview_Format!$A$2:$CC$2,0))</f>
        <v>8.0999999999999989E-2</v>
      </c>
    </row>
    <row r="112" spans="2:42" x14ac:dyDescent="0.25">
      <c r="B112" t="s">
        <v>240</v>
      </c>
      <c r="C112">
        <f>INDEX(Overview_Format!$A$2:$BQ$355,MATCH($B112,Overview_Format!$A$2:$A$355,0),MATCH(C$2,Overview_Format!$A$2:$BQ$2,0))</f>
        <v>37</v>
      </c>
      <c r="D112">
        <f>INDEX(Overview_Format!$A$2:$BQ$355,MATCH($B112,Overview_Format!$A$2:$A$355,0),MATCH(D$2,Overview_Format!$A$2:$BQ$2,0))</f>
        <v>33</v>
      </c>
      <c r="E112">
        <f>INDEX(Overview_Format!$A$2:$BQ$355,MATCH($B112,Overview_Format!$A$2:$A$355,0),MATCH(E$2,Overview_Format!$A$2:$BQ$2,0))</f>
        <v>4</v>
      </c>
      <c r="F112">
        <f>INDEX(Overview_Format!$A$2:$BQ$355,MATCH($B112,Overview_Format!$A$2:$A$355,0),MATCH(F$2,Overview_Format!$A$2:$BQ$2,0))</f>
        <v>0.89200000000000002</v>
      </c>
      <c r="G112">
        <f>INDEX(Overview_Format!$A$2:$BQ$355,MATCH($B112,Overview_Format!$A$2:$A$355,0),MATCH(G$2,Overview_Format!$A$2:$BQ$2,0))</f>
        <v>27.8</v>
      </c>
      <c r="H112">
        <f>INDEX(Overview_Format!$A$2:$BQ$355,MATCH($B112,Overview_Format!$A$2:$A$355,0),MATCH(H$2,Overview_Format!$A$2:$BQ$2,0))</f>
        <v>5.0199999999999996</v>
      </c>
      <c r="I112">
        <f>INDEX(Overview_Format!$A$2:$BQ$355,MATCH($B112,Overview_Format!$A$2:$A$355,0),MATCH(I$2,Overview_Format!$A$2:$BQ$2,0))</f>
        <v>33</v>
      </c>
      <c r="J112">
        <f>INDEX(Overview_Format!$A$2:$BQ$355,MATCH($B112,Overview_Format!$A$2:$A$355,0),MATCH(J$2,Overview_Format!$A$2:$BQ$2,0))</f>
        <v>4</v>
      </c>
      <c r="K112">
        <f>INDEX(Overview_Format!$A$2:$BQ$355,MATCH($B112,Overview_Format!$A$2:$A$355,0),MATCH(K$2,Overview_Format!$A$2:$BQ$2,0))</f>
        <v>33</v>
      </c>
      <c r="L112">
        <f>INDEX(Overview_Format!$A$2:$BQ$355,MATCH($B112,Overview_Format!$A$2:$A$355,0),MATCH(L$2,Overview_Format!$A$2:$BQ$2,0))</f>
        <v>4</v>
      </c>
      <c r="M112">
        <f>INDEX(Overview_Format!$A$2:$BQ$355,MATCH($B112,Overview_Format!$A$2:$A$355,0),MATCH(M$2,Overview_Format!$A$2:$BQ$2,0))</f>
        <v>33</v>
      </c>
      <c r="N112">
        <f>INDEX(Overview_Format!$A$2:$BQ$355,MATCH($B112,Overview_Format!$A$2:$A$355,0),MATCH(N$2,Overview_Format!$A$2:$BQ$2,0))</f>
        <v>4</v>
      </c>
      <c r="O112">
        <f>INDEX(Overview_Format!$A$2:$BQ$355,MATCH($B112,Overview_Format!$A$2:$A$355,0),MATCH(O$2,Overview_Format!$A$2:$BQ$2,0))</f>
        <v>3243</v>
      </c>
      <c r="P112">
        <f>INDEX(Overview_Format!$A$2:$BQ$355,MATCH($B112,Overview_Format!$A$2:$A$355,0),MATCH(P$2,Overview_Format!$A$2:$BQ$2,0))</f>
        <v>2400</v>
      </c>
      <c r="Q112">
        <f>INDEX(Overview_Format!$A$2:$BQ$355,MATCH($B112,Overview_Format!$A$2:$A$355,0),MATCH(Q$2,Overview_Format!$A$2:$BQ$2,0))</f>
        <v>71.7</v>
      </c>
      <c r="R112">
        <f>INDEX(Overview_Format!$A$2:$BQ$355,MATCH($B112,Overview_Format!$A$2:$A$355,0),MATCH(R$2,Overview_Format!$A$2:$BQ$2,0))</f>
        <v>122.2</v>
      </c>
      <c r="S112">
        <f>INDEX(Overview_Format!$A$2:$BQ$355,MATCH($B112,Overview_Format!$A$2:$A$355,0),MATCH(S$2,Overview_Format!$A$2:$BQ$2,0))</f>
        <v>0.35299999999999998</v>
      </c>
      <c r="T112">
        <f>INDEX(Overview_Format!$A$2:$BQ$355,MATCH($B112,Overview_Format!$A$2:$A$355,0),MATCH(T$2,Overview_Format!$A$2:$BQ$2,0))</f>
        <v>0.35299999999999998</v>
      </c>
      <c r="U112">
        <f>INDEX(Overview_Format!$A$2:$BQ$355,MATCH($B112,Overview_Format!$A$2:$A$355,0),MATCH(U$2,Overview_Format!$A$2:$BQ$2,0))</f>
        <v>0.62</v>
      </c>
      <c r="V112">
        <f>INDEX(Overview_Format!$A$2:$BQ$355,MATCH($B112,Overview_Format!$A$2:$A$355,0),MATCH(V$2,Overview_Format!$A$2:$BQ$2,0))</f>
        <v>56.2</v>
      </c>
      <c r="W112">
        <f>INDEX(Overview_Format!$A$2:$BQ$355,MATCH($B112,Overview_Format!$A$2:$A$355,0),MATCH(W$2,Overview_Format!$A$2:$BQ$2,0))</f>
        <v>0.59</v>
      </c>
      <c r="X112">
        <f>INDEX(Overview_Format!$A$2:$BQ$355,MATCH($B112,Overview_Format!$A$2:$A$355,0),MATCH(X$2,Overview_Format!$A$2:$BQ$2,0))</f>
        <v>30.4</v>
      </c>
      <c r="Y112">
        <f>INDEX(Overview_Format!$A$2:$BQ$355,MATCH($B112,Overview_Format!$A$2:$A$355,0),MATCH(Y$2,Overview_Format!$A$2:$BQ$2,0))</f>
        <v>13.1</v>
      </c>
      <c r="Z112">
        <f>INDEX(Overview_Format!$A$2:$BQ$355,MATCH($B112,Overview_Format!$A$2:$A$355,0),MATCH(Z$2,Overview_Format!$A$2:$BQ$2,0))</f>
        <v>54.7</v>
      </c>
      <c r="AA112">
        <f>INDEX(Overview_Format!$A$2:$BQ$355,MATCH($B112,Overview_Format!$A$2:$A$355,0),MATCH(AA$2,Overview_Format!$A$2:$BQ$2,0))</f>
        <v>10.5</v>
      </c>
      <c r="AB112">
        <f>INDEX(Overview_Format!$A$2:$BQ$355,MATCH($B112,Overview_Format!$A$2:$A$355,0),MATCH(AB$2,Overview_Format!$A$2:$BQ$2,0))</f>
        <v>13.7</v>
      </c>
      <c r="AC112">
        <f t="shared" si="1"/>
        <v>4.2900763358778633</v>
      </c>
      <c r="AD112">
        <f>INDEX(Overview_Format!$A$2:$BQ$355,MATCH($B112,Overview_Format!$A$2:$A$355,0),MATCH(AD$2,Overview_Format!$A$2:$BQ$2,0))</f>
        <v>22.78</v>
      </c>
      <c r="AE112">
        <f>INDEX(Overview_Format!$A$2:$CC$355,MATCH($B112,Overview_Format!$A$2:$A$355,0),MATCH(AE$2,Overview_Format!$A$2:$CC$2,0))</f>
        <v>31.799999999999997</v>
      </c>
      <c r="AF112">
        <f>INDEX(Overview_Format!$A$2:$CC$355,MATCH($B112,Overview_Format!$A$2:$A$355,0),MATCH(AF$2,Overview_Format!$A$2:$CC$2,0))</f>
        <v>9.3999999999999972E-2</v>
      </c>
      <c r="AG112">
        <f>INDEX(Overview_Format!$A$2:$CC$355,MATCH($B112,Overview_Format!$A$2:$A$355,0),MATCH(AG$2,Overview_Format!$A$2:$CC$2,0))</f>
        <v>4.0000000000000036E-3</v>
      </c>
      <c r="AH112">
        <f>INDEX(Overview_Format!$A$2:$CC$355,MATCH($B112,Overview_Format!$A$2:$A$355,0),MATCH(AH$2,Overview_Format!$A$2:$CC$2,0))</f>
        <v>0.14600000000000002</v>
      </c>
      <c r="AI112">
        <f>INDEX(Overview_Format!$A$2:$CC$355,MATCH($B112,Overview_Format!$A$2:$A$355,0),MATCH(AI$2,Overview_Format!$A$2:$CC$2,0))</f>
        <v>0.14799999999999996</v>
      </c>
      <c r="AJ112">
        <f>INDEX(Overview_Format!$A$2:$CC$355,MATCH($B112,Overview_Format!$A$2:$A$355,0),MATCH(AJ$2,Overview_Format!$A$2:$CC$2,0))</f>
        <v>9.4000000000000057</v>
      </c>
      <c r="AK112">
        <f>INDEX(Overview_Format!$A$2:$CC$355,MATCH($B112,Overview_Format!$A$2:$A$355,0),MATCH(AK$2,Overview_Format!$A$2:$CC$2,0))</f>
        <v>-3.4000000000000004</v>
      </c>
      <c r="AL112">
        <f>INDEX(Overview_Format!$A$2:$CC$355,MATCH($B112,Overview_Format!$A$2:$A$355,0),MATCH(AL$2,Overview_Format!$A$2:$CC$2,0))</f>
        <v>14.800000000000004</v>
      </c>
      <c r="AM112">
        <f>INDEX(Overview_Format!$A$2:$CC$355,MATCH($B112,Overview_Format!$A$2:$A$355,0),MATCH(AM$2,Overview_Format!$A$2:$CC$2,0))</f>
        <v>2.9000000000000004</v>
      </c>
      <c r="AN112">
        <f>INDEX(Overview_Format!$A$2:$CC$355,MATCH($B112,Overview_Format!$A$2:$A$355,0),MATCH(AN$2,Overview_Format!$A$2:$CC$2,0))</f>
        <v>7.8999999999999995</v>
      </c>
      <c r="AO112">
        <f>INDEX(Overview_Format!$A$2:$CC$355,MATCH($B112,Overview_Format!$A$2:$A$355,0),MATCH(AO$2,Overview_Format!$A$2:$CC$2,0))</f>
        <v>4.3999999999999986</v>
      </c>
      <c r="AP112">
        <f>INDEX(Overview_Format!$A$2:$CC$355,MATCH($B112,Overview_Format!$A$2:$A$355,0),MATCH(AP$2,Overview_Format!$A$2:$CC$2,0))</f>
        <v>8.9000000000000024E-2</v>
      </c>
    </row>
    <row r="113" spans="2:42" x14ac:dyDescent="0.25">
      <c r="B113" t="s">
        <v>241</v>
      </c>
      <c r="C113">
        <f>INDEX(Overview_Format!$A$2:$BQ$355,MATCH($B113,Overview_Format!$A$2:$A$355,0),MATCH(C$2,Overview_Format!$A$2:$BQ$2,0))</f>
        <v>34</v>
      </c>
      <c r="D113">
        <f>INDEX(Overview_Format!$A$2:$BQ$355,MATCH($B113,Overview_Format!$A$2:$A$355,0),MATCH(D$2,Overview_Format!$A$2:$BQ$2,0))</f>
        <v>17</v>
      </c>
      <c r="E113">
        <f>INDEX(Overview_Format!$A$2:$BQ$355,MATCH($B113,Overview_Format!$A$2:$A$355,0),MATCH(E$2,Overview_Format!$A$2:$BQ$2,0))</f>
        <v>17</v>
      </c>
      <c r="F113">
        <f>INDEX(Overview_Format!$A$2:$BQ$355,MATCH($B113,Overview_Format!$A$2:$A$355,0),MATCH(F$2,Overview_Format!$A$2:$BQ$2,0))</f>
        <v>0.5</v>
      </c>
      <c r="G113">
        <f>INDEX(Overview_Format!$A$2:$BQ$355,MATCH($B113,Overview_Format!$A$2:$A$355,0),MATCH(G$2,Overview_Format!$A$2:$BQ$2,0))</f>
        <v>-9.73</v>
      </c>
      <c r="H113">
        <f>INDEX(Overview_Format!$A$2:$BQ$355,MATCH($B113,Overview_Format!$A$2:$A$355,0),MATCH(H$2,Overview_Format!$A$2:$BQ$2,0))</f>
        <v>-9.34</v>
      </c>
      <c r="I113">
        <f>INDEX(Overview_Format!$A$2:$BQ$355,MATCH($B113,Overview_Format!$A$2:$A$355,0),MATCH(I$2,Overview_Format!$A$2:$BQ$2,0))</f>
        <v>17</v>
      </c>
      <c r="J113">
        <f>INDEX(Overview_Format!$A$2:$BQ$355,MATCH($B113,Overview_Format!$A$2:$A$355,0),MATCH(J$2,Overview_Format!$A$2:$BQ$2,0))</f>
        <v>17</v>
      </c>
      <c r="K113">
        <f>INDEX(Overview_Format!$A$2:$BQ$355,MATCH($B113,Overview_Format!$A$2:$A$355,0),MATCH(K$2,Overview_Format!$A$2:$BQ$2,0))</f>
        <v>17</v>
      </c>
      <c r="L113">
        <f>INDEX(Overview_Format!$A$2:$BQ$355,MATCH($B113,Overview_Format!$A$2:$A$355,0),MATCH(L$2,Overview_Format!$A$2:$BQ$2,0))</f>
        <v>17</v>
      </c>
      <c r="M113">
        <f>INDEX(Overview_Format!$A$2:$BQ$355,MATCH($B113,Overview_Format!$A$2:$A$355,0),MATCH(M$2,Overview_Format!$A$2:$BQ$2,0))</f>
        <v>17</v>
      </c>
      <c r="N113">
        <f>INDEX(Overview_Format!$A$2:$BQ$355,MATCH($B113,Overview_Format!$A$2:$A$355,0),MATCH(N$2,Overview_Format!$A$2:$BQ$2,0))</f>
        <v>17</v>
      </c>
      <c r="O113">
        <f>INDEX(Overview_Format!$A$2:$BQ$355,MATCH($B113,Overview_Format!$A$2:$A$355,0),MATCH(O$2,Overview_Format!$A$2:$BQ$2,0))</f>
        <v>2426</v>
      </c>
      <c r="P113">
        <f>INDEX(Overview_Format!$A$2:$BQ$355,MATCH($B113,Overview_Format!$A$2:$A$355,0),MATCH(P$2,Overview_Format!$A$2:$BQ$2,0))</f>
        <v>2336</v>
      </c>
      <c r="Q113">
        <f>INDEX(Overview_Format!$A$2:$BQ$355,MATCH($B113,Overview_Format!$A$2:$A$355,0),MATCH(Q$2,Overview_Format!$A$2:$BQ$2,0))</f>
        <v>71.5</v>
      </c>
      <c r="R113">
        <f>INDEX(Overview_Format!$A$2:$BQ$355,MATCH($B113,Overview_Format!$A$2:$A$355,0),MATCH(R$2,Overview_Format!$A$2:$BQ$2,0))</f>
        <v>99.1</v>
      </c>
      <c r="S113">
        <f>INDEX(Overview_Format!$A$2:$BQ$355,MATCH($B113,Overview_Format!$A$2:$A$355,0),MATCH(S$2,Overview_Format!$A$2:$BQ$2,0))</f>
        <v>0.42299999999999999</v>
      </c>
      <c r="T113">
        <f>INDEX(Overview_Format!$A$2:$BQ$355,MATCH($B113,Overview_Format!$A$2:$A$355,0),MATCH(T$2,Overview_Format!$A$2:$BQ$2,0))</f>
        <v>0.3</v>
      </c>
      <c r="U113">
        <f>INDEX(Overview_Format!$A$2:$BQ$355,MATCH($B113,Overview_Format!$A$2:$A$355,0),MATCH(U$2,Overview_Format!$A$2:$BQ$2,0))</f>
        <v>0.54700000000000004</v>
      </c>
      <c r="V113">
        <f>INDEX(Overview_Format!$A$2:$BQ$355,MATCH($B113,Overview_Format!$A$2:$A$355,0),MATCH(V$2,Overview_Format!$A$2:$BQ$2,0))</f>
        <v>50.4</v>
      </c>
      <c r="W113">
        <f>INDEX(Overview_Format!$A$2:$BQ$355,MATCH($B113,Overview_Format!$A$2:$A$355,0),MATCH(W$2,Overview_Format!$A$2:$BQ$2,0))</f>
        <v>0.51200000000000001</v>
      </c>
      <c r="X113">
        <f>INDEX(Overview_Format!$A$2:$BQ$355,MATCH($B113,Overview_Format!$A$2:$A$355,0),MATCH(X$2,Overview_Format!$A$2:$BQ$2,0))</f>
        <v>26.3</v>
      </c>
      <c r="Y113">
        <f>INDEX(Overview_Format!$A$2:$BQ$355,MATCH($B113,Overview_Format!$A$2:$A$355,0),MATCH(Y$2,Overview_Format!$A$2:$BQ$2,0))</f>
        <v>19.5</v>
      </c>
      <c r="Z113">
        <f>INDEX(Overview_Format!$A$2:$BQ$355,MATCH($B113,Overview_Format!$A$2:$A$355,0),MATCH(Z$2,Overview_Format!$A$2:$BQ$2,0))</f>
        <v>50.8</v>
      </c>
      <c r="AA113">
        <f>INDEX(Overview_Format!$A$2:$BQ$355,MATCH($B113,Overview_Format!$A$2:$A$355,0),MATCH(AA$2,Overview_Format!$A$2:$BQ$2,0))</f>
        <v>7.9</v>
      </c>
      <c r="AB113">
        <f>INDEX(Overview_Format!$A$2:$BQ$355,MATCH($B113,Overview_Format!$A$2:$A$355,0),MATCH(AB$2,Overview_Format!$A$2:$BQ$2,0))</f>
        <v>11.5</v>
      </c>
      <c r="AC113">
        <f t="shared" si="1"/>
        <v>2.5846153846153848</v>
      </c>
      <c r="AD113">
        <f>INDEX(Overview_Format!$A$2:$BQ$355,MATCH($B113,Overview_Format!$A$2:$A$355,0),MATCH(AD$2,Overview_Format!$A$2:$BQ$2,0))</f>
        <v>2.65</v>
      </c>
      <c r="AE113">
        <f>INDEX(Overview_Format!$A$2:$CC$355,MATCH($B113,Overview_Format!$A$2:$A$355,0),MATCH(AE$2,Overview_Format!$A$2:$CC$2,0))</f>
        <v>3.6999999999999886</v>
      </c>
      <c r="AF113">
        <f>INDEX(Overview_Format!$A$2:$CC$355,MATCH($B113,Overview_Format!$A$2:$A$355,0),MATCH(AF$2,Overview_Format!$A$2:$CC$2,0))</f>
        <v>1.4000000000000012E-2</v>
      </c>
      <c r="AG113">
        <f>INDEX(Overview_Format!$A$2:$CC$355,MATCH($B113,Overview_Format!$A$2:$A$355,0),MATCH(AG$2,Overview_Format!$A$2:$CC$2,0))</f>
        <v>-6.0999999999999999E-2</v>
      </c>
      <c r="AH113">
        <f>INDEX(Overview_Format!$A$2:$CC$355,MATCH($B113,Overview_Format!$A$2:$A$355,0),MATCH(AH$2,Overview_Format!$A$2:$CC$2,0))</f>
        <v>5.9000000000000052E-2</v>
      </c>
      <c r="AI113">
        <f>INDEX(Overview_Format!$A$2:$CC$355,MATCH($B113,Overview_Format!$A$2:$A$355,0),MATCH(AI$2,Overview_Format!$A$2:$CC$2,0))</f>
        <v>6.8000000000000005E-2</v>
      </c>
      <c r="AJ113">
        <f>INDEX(Overview_Format!$A$2:$CC$355,MATCH($B113,Overview_Format!$A$2:$A$355,0),MATCH(AJ$2,Overview_Format!$A$2:$CC$2,0))</f>
        <v>1.5999999999999943</v>
      </c>
      <c r="AK113">
        <f>INDEX(Overview_Format!$A$2:$CC$355,MATCH($B113,Overview_Format!$A$2:$A$355,0),MATCH(AK$2,Overview_Format!$A$2:$CC$2,0))</f>
        <v>3.9000000000000004</v>
      </c>
      <c r="AL113">
        <f>INDEX(Overview_Format!$A$2:$CC$355,MATCH($B113,Overview_Format!$A$2:$A$355,0),MATCH(AL$2,Overview_Format!$A$2:$CC$2,0))</f>
        <v>-1.3999999999999986</v>
      </c>
      <c r="AM113">
        <f>INDEX(Overview_Format!$A$2:$CC$355,MATCH($B113,Overview_Format!$A$2:$A$355,0),MATCH(AM$2,Overview_Format!$A$2:$CC$2,0))</f>
        <v>-1.6999999999999993</v>
      </c>
      <c r="AN113">
        <f>INDEX(Overview_Format!$A$2:$CC$355,MATCH($B113,Overview_Format!$A$2:$A$355,0),MATCH(AN$2,Overview_Format!$A$2:$CC$2,0))</f>
        <v>2.9000000000000004</v>
      </c>
      <c r="AO113">
        <f>INDEX(Overview_Format!$A$2:$CC$355,MATCH($B113,Overview_Format!$A$2:$A$355,0),MATCH(AO$2,Overview_Format!$A$2:$CC$2,0))</f>
        <v>-1.8999999999999986</v>
      </c>
      <c r="AP113">
        <f>INDEX(Overview_Format!$A$2:$CC$355,MATCH($B113,Overview_Format!$A$2:$A$355,0),MATCH(AP$2,Overview_Format!$A$2:$CC$2,0))</f>
        <v>1.1999999999999955E-2</v>
      </c>
    </row>
    <row r="114" spans="2:42" x14ac:dyDescent="0.25">
      <c r="B114" t="s">
        <v>242</v>
      </c>
      <c r="C114">
        <f>INDEX(Overview_Format!$A$2:$BQ$355,MATCH($B114,Overview_Format!$A$2:$A$355,0),MATCH(C$2,Overview_Format!$A$2:$BQ$2,0))</f>
        <v>34</v>
      </c>
      <c r="D114">
        <f>INDEX(Overview_Format!$A$2:$BQ$355,MATCH($B114,Overview_Format!$A$2:$A$355,0),MATCH(D$2,Overview_Format!$A$2:$BQ$2,0))</f>
        <v>20</v>
      </c>
      <c r="E114">
        <f>INDEX(Overview_Format!$A$2:$BQ$355,MATCH($B114,Overview_Format!$A$2:$A$355,0),MATCH(E$2,Overview_Format!$A$2:$BQ$2,0))</f>
        <v>14</v>
      </c>
      <c r="F114">
        <f>INDEX(Overview_Format!$A$2:$BQ$355,MATCH($B114,Overview_Format!$A$2:$A$355,0),MATCH(F$2,Overview_Format!$A$2:$BQ$2,0))</f>
        <v>0.58799999999999997</v>
      </c>
      <c r="G114">
        <f>INDEX(Overview_Format!$A$2:$BQ$355,MATCH($B114,Overview_Format!$A$2:$A$355,0),MATCH(G$2,Overview_Format!$A$2:$BQ$2,0))</f>
        <v>3.85</v>
      </c>
      <c r="H114">
        <f>INDEX(Overview_Format!$A$2:$BQ$355,MATCH($B114,Overview_Format!$A$2:$A$355,0),MATCH(H$2,Overview_Format!$A$2:$BQ$2,0))</f>
        <v>-1.48</v>
      </c>
      <c r="I114">
        <f>INDEX(Overview_Format!$A$2:$BQ$355,MATCH($B114,Overview_Format!$A$2:$A$355,0),MATCH(I$2,Overview_Format!$A$2:$BQ$2,0))</f>
        <v>20</v>
      </c>
      <c r="J114">
        <f>INDEX(Overview_Format!$A$2:$BQ$355,MATCH($B114,Overview_Format!$A$2:$A$355,0),MATCH(J$2,Overview_Format!$A$2:$BQ$2,0))</f>
        <v>14</v>
      </c>
      <c r="K114">
        <f>INDEX(Overview_Format!$A$2:$BQ$355,MATCH($B114,Overview_Format!$A$2:$A$355,0),MATCH(K$2,Overview_Format!$A$2:$BQ$2,0))</f>
        <v>20</v>
      </c>
      <c r="L114">
        <f>INDEX(Overview_Format!$A$2:$BQ$355,MATCH($B114,Overview_Format!$A$2:$A$355,0),MATCH(L$2,Overview_Format!$A$2:$BQ$2,0))</f>
        <v>14</v>
      </c>
      <c r="M114">
        <f>INDEX(Overview_Format!$A$2:$BQ$355,MATCH($B114,Overview_Format!$A$2:$A$355,0),MATCH(M$2,Overview_Format!$A$2:$BQ$2,0))</f>
        <v>20</v>
      </c>
      <c r="N114">
        <f>INDEX(Overview_Format!$A$2:$BQ$355,MATCH($B114,Overview_Format!$A$2:$A$355,0),MATCH(N$2,Overview_Format!$A$2:$BQ$2,0))</f>
        <v>14</v>
      </c>
      <c r="O114">
        <f>INDEX(Overview_Format!$A$2:$BQ$355,MATCH($B114,Overview_Format!$A$2:$A$355,0),MATCH(O$2,Overview_Format!$A$2:$BQ$2,0))</f>
        <v>2560</v>
      </c>
      <c r="P114">
        <f>INDEX(Overview_Format!$A$2:$BQ$355,MATCH($B114,Overview_Format!$A$2:$A$355,0),MATCH(P$2,Overview_Format!$A$2:$BQ$2,0))</f>
        <v>2353</v>
      </c>
      <c r="Q114">
        <f>INDEX(Overview_Format!$A$2:$BQ$355,MATCH($B114,Overview_Format!$A$2:$A$355,0),MATCH(Q$2,Overview_Format!$A$2:$BQ$2,0))</f>
        <v>69.599999999999994</v>
      </c>
      <c r="R114">
        <f>INDEX(Overview_Format!$A$2:$BQ$355,MATCH($B114,Overview_Format!$A$2:$A$355,0),MATCH(R$2,Overview_Format!$A$2:$BQ$2,0))</f>
        <v>107.4</v>
      </c>
      <c r="S114">
        <f>INDEX(Overview_Format!$A$2:$BQ$355,MATCH($B114,Overview_Format!$A$2:$A$355,0),MATCH(S$2,Overview_Format!$A$2:$BQ$2,0))</f>
        <v>0.33200000000000002</v>
      </c>
      <c r="T114">
        <f>INDEX(Overview_Format!$A$2:$BQ$355,MATCH($B114,Overview_Format!$A$2:$A$355,0),MATCH(T$2,Overview_Format!$A$2:$BQ$2,0))</f>
        <v>0.38700000000000001</v>
      </c>
      <c r="U114">
        <f>INDEX(Overview_Format!$A$2:$BQ$355,MATCH($B114,Overview_Format!$A$2:$A$355,0),MATCH(U$2,Overview_Format!$A$2:$BQ$2,0))</f>
        <v>0.55100000000000005</v>
      </c>
      <c r="V114">
        <f>INDEX(Overview_Format!$A$2:$BQ$355,MATCH($B114,Overview_Format!$A$2:$A$355,0),MATCH(V$2,Overview_Format!$A$2:$BQ$2,0))</f>
        <v>52.7</v>
      </c>
      <c r="W114">
        <f>INDEX(Overview_Format!$A$2:$BQ$355,MATCH($B114,Overview_Format!$A$2:$A$355,0),MATCH(W$2,Overview_Format!$A$2:$BQ$2,0))</f>
        <v>0.51600000000000001</v>
      </c>
      <c r="X114">
        <f>INDEX(Overview_Format!$A$2:$BQ$355,MATCH($B114,Overview_Format!$A$2:$A$355,0),MATCH(X$2,Overview_Format!$A$2:$BQ$2,0))</f>
        <v>29.1</v>
      </c>
      <c r="Y114">
        <f>INDEX(Overview_Format!$A$2:$BQ$355,MATCH($B114,Overview_Format!$A$2:$A$355,0),MATCH(Y$2,Overview_Format!$A$2:$BQ$2,0))</f>
        <v>15</v>
      </c>
      <c r="Z114">
        <f>INDEX(Overview_Format!$A$2:$BQ$355,MATCH($B114,Overview_Format!$A$2:$A$355,0),MATCH(Z$2,Overview_Format!$A$2:$BQ$2,0))</f>
        <v>51.8</v>
      </c>
      <c r="AA114">
        <f>INDEX(Overview_Format!$A$2:$BQ$355,MATCH($B114,Overview_Format!$A$2:$A$355,0),MATCH(AA$2,Overview_Format!$A$2:$BQ$2,0))</f>
        <v>8.6999999999999993</v>
      </c>
      <c r="AB114">
        <f>INDEX(Overview_Format!$A$2:$BQ$355,MATCH($B114,Overview_Format!$A$2:$A$355,0),MATCH(AB$2,Overview_Format!$A$2:$BQ$2,0))</f>
        <v>6</v>
      </c>
      <c r="AC114">
        <f t="shared" si="1"/>
        <v>3.5133333333333336</v>
      </c>
      <c r="AD114">
        <f>INDEX(Overview_Format!$A$2:$BQ$355,MATCH($B114,Overview_Format!$A$2:$A$355,0),MATCH(AD$2,Overview_Format!$A$2:$BQ$2,0))</f>
        <v>6.09</v>
      </c>
      <c r="AE114">
        <f>INDEX(Overview_Format!$A$2:$CC$355,MATCH($B114,Overview_Format!$A$2:$A$355,0),MATCH(AE$2,Overview_Format!$A$2:$CC$2,0))</f>
        <v>8.7000000000000028</v>
      </c>
      <c r="AF114">
        <f>INDEX(Overview_Format!$A$2:$CC$355,MATCH($B114,Overview_Format!$A$2:$A$355,0),MATCH(AF$2,Overview_Format!$A$2:$CC$2,0))</f>
        <v>3.2000000000000028E-2</v>
      </c>
      <c r="AG114">
        <f>INDEX(Overview_Format!$A$2:$CC$355,MATCH($B114,Overview_Format!$A$2:$A$355,0),MATCH(AG$2,Overview_Format!$A$2:$CC$2,0))</f>
        <v>3.2000000000000028E-2</v>
      </c>
      <c r="AH114">
        <f>INDEX(Overview_Format!$A$2:$CC$355,MATCH($B114,Overview_Format!$A$2:$A$355,0),MATCH(AH$2,Overview_Format!$A$2:$CC$2,0))</f>
        <v>2.1000000000000019E-2</v>
      </c>
      <c r="AI114">
        <f>INDEX(Overview_Format!$A$2:$CC$355,MATCH($B114,Overview_Format!$A$2:$A$355,0),MATCH(AI$2,Overview_Format!$A$2:$CC$2,0))</f>
        <v>1.8000000000000016E-2</v>
      </c>
      <c r="AJ114">
        <f>INDEX(Overview_Format!$A$2:$CC$355,MATCH($B114,Overview_Format!$A$2:$A$355,0),MATCH(AJ$2,Overview_Format!$A$2:$CC$2,0))</f>
        <v>3.5999999999999943</v>
      </c>
      <c r="AK114">
        <f>INDEX(Overview_Format!$A$2:$CC$355,MATCH($B114,Overview_Format!$A$2:$A$355,0),MATCH(AK$2,Overview_Format!$A$2:$CC$2,0))</f>
        <v>-2.3000000000000007</v>
      </c>
      <c r="AL114">
        <f>INDEX(Overview_Format!$A$2:$CC$355,MATCH($B114,Overview_Format!$A$2:$A$355,0),MATCH(AL$2,Overview_Format!$A$2:$CC$2,0))</f>
        <v>9.3000000000000043</v>
      </c>
      <c r="AM114">
        <f>INDEX(Overview_Format!$A$2:$CC$355,MATCH($B114,Overview_Format!$A$2:$A$355,0),MATCH(AM$2,Overview_Format!$A$2:$CC$2,0))</f>
        <v>0.89999999999999947</v>
      </c>
      <c r="AN114">
        <f>INDEX(Overview_Format!$A$2:$CC$355,MATCH($B114,Overview_Format!$A$2:$A$355,0),MATCH(AN$2,Overview_Format!$A$2:$CC$2,0))</f>
        <v>-2.1999999999999993</v>
      </c>
      <c r="AO114">
        <f>INDEX(Overview_Format!$A$2:$CC$355,MATCH($B114,Overview_Format!$A$2:$A$355,0),MATCH(AO$2,Overview_Format!$A$2:$CC$2,0))</f>
        <v>3.8000000000000007</v>
      </c>
      <c r="AP114">
        <f>INDEX(Overview_Format!$A$2:$CC$355,MATCH($B114,Overview_Format!$A$2:$A$355,0),MATCH(AP$2,Overview_Format!$A$2:$CC$2,0))</f>
        <v>2.7999999999999997E-2</v>
      </c>
    </row>
    <row r="115" spans="2:42" x14ac:dyDescent="0.25">
      <c r="B115" t="s">
        <v>243</v>
      </c>
      <c r="C115">
        <f>INDEX(Overview_Format!$A$2:$BQ$355,MATCH($B115,Overview_Format!$A$2:$A$355,0),MATCH(C$2,Overview_Format!$A$2:$BQ$2,0))</f>
        <v>36</v>
      </c>
      <c r="D115">
        <f>INDEX(Overview_Format!$A$2:$BQ$355,MATCH($B115,Overview_Format!$A$2:$A$355,0),MATCH(D$2,Overview_Format!$A$2:$BQ$2,0))</f>
        <v>20</v>
      </c>
      <c r="E115">
        <f>INDEX(Overview_Format!$A$2:$BQ$355,MATCH($B115,Overview_Format!$A$2:$A$355,0),MATCH(E$2,Overview_Format!$A$2:$BQ$2,0))</f>
        <v>16</v>
      </c>
      <c r="F115">
        <f>INDEX(Overview_Format!$A$2:$BQ$355,MATCH($B115,Overview_Format!$A$2:$A$355,0),MATCH(F$2,Overview_Format!$A$2:$BQ$2,0))</f>
        <v>0.55600000000000005</v>
      </c>
      <c r="G115">
        <f>INDEX(Overview_Format!$A$2:$BQ$355,MATCH($B115,Overview_Format!$A$2:$A$355,0),MATCH(G$2,Overview_Format!$A$2:$BQ$2,0))</f>
        <v>-1.52</v>
      </c>
      <c r="H115">
        <f>INDEX(Overview_Format!$A$2:$BQ$355,MATCH($B115,Overview_Format!$A$2:$A$355,0),MATCH(H$2,Overview_Format!$A$2:$BQ$2,0))</f>
        <v>-0.08</v>
      </c>
      <c r="I115">
        <f>INDEX(Overview_Format!$A$2:$BQ$355,MATCH($B115,Overview_Format!$A$2:$A$355,0),MATCH(I$2,Overview_Format!$A$2:$BQ$2,0))</f>
        <v>20</v>
      </c>
      <c r="J115">
        <f>INDEX(Overview_Format!$A$2:$BQ$355,MATCH($B115,Overview_Format!$A$2:$A$355,0),MATCH(J$2,Overview_Format!$A$2:$BQ$2,0))</f>
        <v>16</v>
      </c>
      <c r="K115">
        <f>INDEX(Overview_Format!$A$2:$BQ$355,MATCH($B115,Overview_Format!$A$2:$A$355,0),MATCH(K$2,Overview_Format!$A$2:$BQ$2,0))</f>
        <v>20</v>
      </c>
      <c r="L115">
        <f>INDEX(Overview_Format!$A$2:$BQ$355,MATCH($B115,Overview_Format!$A$2:$A$355,0),MATCH(L$2,Overview_Format!$A$2:$BQ$2,0))</f>
        <v>16</v>
      </c>
      <c r="M115">
        <f>INDEX(Overview_Format!$A$2:$BQ$355,MATCH($B115,Overview_Format!$A$2:$A$355,0),MATCH(M$2,Overview_Format!$A$2:$BQ$2,0))</f>
        <v>20</v>
      </c>
      <c r="N115">
        <f>INDEX(Overview_Format!$A$2:$BQ$355,MATCH($B115,Overview_Format!$A$2:$A$355,0),MATCH(N$2,Overview_Format!$A$2:$BQ$2,0))</f>
        <v>16</v>
      </c>
      <c r="O115">
        <f>INDEX(Overview_Format!$A$2:$BQ$355,MATCH($B115,Overview_Format!$A$2:$A$355,0),MATCH(O$2,Overview_Format!$A$2:$BQ$2,0))</f>
        <v>2933</v>
      </c>
      <c r="P115">
        <f>INDEX(Overview_Format!$A$2:$BQ$355,MATCH($B115,Overview_Format!$A$2:$A$355,0),MATCH(P$2,Overview_Format!$A$2:$BQ$2,0))</f>
        <v>2860</v>
      </c>
      <c r="Q115">
        <f>INDEX(Overview_Format!$A$2:$BQ$355,MATCH($B115,Overview_Format!$A$2:$A$355,0),MATCH(Q$2,Overview_Format!$A$2:$BQ$2,0))</f>
        <v>76.400000000000006</v>
      </c>
      <c r="R115">
        <f>INDEX(Overview_Format!$A$2:$BQ$355,MATCH($B115,Overview_Format!$A$2:$A$355,0),MATCH(R$2,Overview_Format!$A$2:$BQ$2,0))</f>
        <v>105.9</v>
      </c>
      <c r="S115">
        <f>INDEX(Overview_Format!$A$2:$BQ$355,MATCH($B115,Overview_Format!$A$2:$A$355,0),MATCH(S$2,Overview_Format!$A$2:$BQ$2,0))</f>
        <v>0.34699999999999998</v>
      </c>
      <c r="T115">
        <f>INDEX(Overview_Format!$A$2:$BQ$355,MATCH($B115,Overview_Format!$A$2:$A$355,0),MATCH(T$2,Overview_Format!$A$2:$BQ$2,0))</f>
        <v>0.36699999999999999</v>
      </c>
      <c r="U115">
        <f>INDEX(Overview_Format!$A$2:$BQ$355,MATCH($B115,Overview_Format!$A$2:$A$355,0),MATCH(U$2,Overview_Format!$A$2:$BQ$2,0))</f>
        <v>0.55400000000000005</v>
      </c>
      <c r="V115">
        <f>INDEX(Overview_Format!$A$2:$BQ$355,MATCH($B115,Overview_Format!$A$2:$A$355,0),MATCH(V$2,Overview_Format!$A$2:$BQ$2,0))</f>
        <v>52.4</v>
      </c>
      <c r="W115">
        <f>INDEX(Overview_Format!$A$2:$BQ$355,MATCH($B115,Overview_Format!$A$2:$A$355,0),MATCH(W$2,Overview_Format!$A$2:$BQ$2,0))</f>
        <v>0.52200000000000002</v>
      </c>
      <c r="X115">
        <f>INDEX(Overview_Format!$A$2:$BQ$355,MATCH($B115,Overview_Format!$A$2:$A$355,0),MATCH(X$2,Overview_Format!$A$2:$BQ$2,0))</f>
        <v>25.5</v>
      </c>
      <c r="Y115">
        <f>INDEX(Overview_Format!$A$2:$BQ$355,MATCH($B115,Overview_Format!$A$2:$A$355,0),MATCH(Y$2,Overview_Format!$A$2:$BQ$2,0))</f>
        <v>15</v>
      </c>
      <c r="Z115">
        <f>INDEX(Overview_Format!$A$2:$BQ$355,MATCH($B115,Overview_Format!$A$2:$A$355,0),MATCH(Z$2,Overview_Format!$A$2:$BQ$2,0))</f>
        <v>48.1</v>
      </c>
      <c r="AA115">
        <f>INDEX(Overview_Format!$A$2:$BQ$355,MATCH($B115,Overview_Format!$A$2:$A$355,0),MATCH(AA$2,Overview_Format!$A$2:$BQ$2,0))</f>
        <v>10.1</v>
      </c>
      <c r="AB115">
        <f>INDEX(Overview_Format!$A$2:$BQ$355,MATCH($B115,Overview_Format!$A$2:$A$355,0),MATCH(AB$2,Overview_Format!$A$2:$BQ$2,0))</f>
        <v>10.4</v>
      </c>
      <c r="AC115">
        <f t="shared" si="1"/>
        <v>3.4933333333333332</v>
      </c>
      <c r="AD115">
        <f>INDEX(Overview_Format!$A$2:$BQ$355,MATCH($B115,Overview_Format!$A$2:$A$355,0),MATCH(AD$2,Overview_Format!$A$2:$BQ$2,0))</f>
        <v>2.0299999999999998</v>
      </c>
      <c r="AE115">
        <f>INDEX(Overview_Format!$A$2:$CC$355,MATCH($B115,Overview_Format!$A$2:$A$355,0),MATCH(AE$2,Overview_Format!$A$2:$CC$2,0))</f>
        <v>2.6000000000000085</v>
      </c>
      <c r="AF115">
        <f>INDEX(Overview_Format!$A$2:$CC$355,MATCH($B115,Overview_Format!$A$2:$A$355,0),MATCH(AF$2,Overview_Format!$A$2:$CC$2,0))</f>
        <v>2.899999999999997E-2</v>
      </c>
      <c r="AG115">
        <f>INDEX(Overview_Format!$A$2:$CC$355,MATCH($B115,Overview_Format!$A$2:$A$355,0),MATCH(AG$2,Overview_Format!$A$2:$CC$2,0))</f>
        <v>-3.6000000000000032E-2</v>
      </c>
      <c r="AH115">
        <f>INDEX(Overview_Format!$A$2:$CC$355,MATCH($B115,Overview_Format!$A$2:$A$355,0),MATCH(AH$2,Overview_Format!$A$2:$CC$2,0))</f>
        <v>1.0000000000000009E-2</v>
      </c>
      <c r="AI115">
        <f>INDEX(Overview_Format!$A$2:$CC$355,MATCH($B115,Overview_Format!$A$2:$A$355,0),MATCH(AI$2,Overview_Format!$A$2:$CC$2,0))</f>
        <v>9.000000000000008E-3</v>
      </c>
      <c r="AJ115">
        <f>INDEX(Overview_Format!$A$2:$CC$355,MATCH($B115,Overview_Format!$A$2:$A$355,0),MATCH(AJ$2,Overview_Format!$A$2:$CC$2,0))</f>
        <v>-3.7999999999999972</v>
      </c>
      <c r="AK115">
        <f>INDEX(Overview_Format!$A$2:$CC$355,MATCH($B115,Overview_Format!$A$2:$A$355,0),MATCH(AK$2,Overview_Format!$A$2:$CC$2,0))</f>
        <v>-2.3000000000000007</v>
      </c>
      <c r="AL115">
        <f>INDEX(Overview_Format!$A$2:$CC$355,MATCH($B115,Overview_Format!$A$2:$A$355,0),MATCH(AL$2,Overview_Format!$A$2:$CC$2,0))</f>
        <v>2.6999999999999957</v>
      </c>
      <c r="AM115">
        <f>INDEX(Overview_Format!$A$2:$CC$355,MATCH($B115,Overview_Format!$A$2:$A$355,0),MATCH(AM$2,Overview_Format!$A$2:$CC$2,0))</f>
        <v>1.1999999999999993</v>
      </c>
      <c r="AN115">
        <f>INDEX(Overview_Format!$A$2:$CC$355,MATCH($B115,Overview_Format!$A$2:$A$355,0),MATCH(AN$2,Overview_Format!$A$2:$CC$2,0))</f>
        <v>3.5</v>
      </c>
      <c r="AO115">
        <f>INDEX(Overview_Format!$A$2:$CC$355,MATCH($B115,Overview_Format!$A$2:$A$355,0),MATCH(AO$2,Overview_Format!$A$2:$CC$2,0))</f>
        <v>-3.8999999999999986</v>
      </c>
      <c r="AP115">
        <f>INDEX(Overview_Format!$A$2:$CC$355,MATCH($B115,Overview_Format!$A$2:$A$355,0),MATCH(AP$2,Overview_Format!$A$2:$CC$2,0))</f>
        <v>1.999999999999999E-2</v>
      </c>
    </row>
    <row r="116" spans="2:42" x14ac:dyDescent="0.25">
      <c r="B116" t="s">
        <v>244</v>
      </c>
      <c r="C116">
        <f>INDEX(Overview_Format!$A$2:$BQ$355,MATCH($B116,Overview_Format!$A$2:$A$355,0),MATCH(C$2,Overview_Format!$A$2:$BQ$2,0))</f>
        <v>34</v>
      </c>
      <c r="D116">
        <f>INDEX(Overview_Format!$A$2:$BQ$355,MATCH($B116,Overview_Format!$A$2:$A$355,0),MATCH(D$2,Overview_Format!$A$2:$BQ$2,0))</f>
        <v>18</v>
      </c>
      <c r="E116">
        <f>INDEX(Overview_Format!$A$2:$BQ$355,MATCH($B116,Overview_Format!$A$2:$A$355,0),MATCH(E$2,Overview_Format!$A$2:$BQ$2,0))</f>
        <v>16</v>
      </c>
      <c r="F116">
        <f>INDEX(Overview_Format!$A$2:$BQ$355,MATCH($B116,Overview_Format!$A$2:$A$355,0),MATCH(F$2,Overview_Format!$A$2:$BQ$2,0))</f>
        <v>0.52900000000000003</v>
      </c>
      <c r="G116">
        <f>INDEX(Overview_Format!$A$2:$BQ$355,MATCH($B116,Overview_Format!$A$2:$A$355,0),MATCH(G$2,Overview_Format!$A$2:$BQ$2,0))</f>
        <v>-3.35</v>
      </c>
      <c r="H116">
        <f>INDEX(Overview_Format!$A$2:$BQ$355,MATCH($B116,Overview_Format!$A$2:$A$355,0),MATCH(H$2,Overview_Format!$A$2:$BQ$2,0))</f>
        <v>-5.18</v>
      </c>
      <c r="I116">
        <f>INDEX(Overview_Format!$A$2:$BQ$355,MATCH($B116,Overview_Format!$A$2:$A$355,0),MATCH(I$2,Overview_Format!$A$2:$BQ$2,0))</f>
        <v>18</v>
      </c>
      <c r="J116">
        <f>INDEX(Overview_Format!$A$2:$BQ$355,MATCH($B116,Overview_Format!$A$2:$A$355,0),MATCH(J$2,Overview_Format!$A$2:$BQ$2,0))</f>
        <v>16</v>
      </c>
      <c r="K116">
        <f>INDEX(Overview_Format!$A$2:$BQ$355,MATCH($B116,Overview_Format!$A$2:$A$355,0),MATCH(K$2,Overview_Format!$A$2:$BQ$2,0))</f>
        <v>18</v>
      </c>
      <c r="L116">
        <f>INDEX(Overview_Format!$A$2:$BQ$355,MATCH($B116,Overview_Format!$A$2:$A$355,0),MATCH(L$2,Overview_Format!$A$2:$BQ$2,0))</f>
        <v>16</v>
      </c>
      <c r="M116">
        <f>INDEX(Overview_Format!$A$2:$BQ$355,MATCH($B116,Overview_Format!$A$2:$A$355,0),MATCH(M$2,Overview_Format!$A$2:$BQ$2,0))</f>
        <v>18</v>
      </c>
      <c r="N116">
        <f>INDEX(Overview_Format!$A$2:$BQ$355,MATCH($B116,Overview_Format!$A$2:$A$355,0),MATCH(N$2,Overview_Format!$A$2:$BQ$2,0))</f>
        <v>16</v>
      </c>
      <c r="O116">
        <f>INDEX(Overview_Format!$A$2:$BQ$355,MATCH($B116,Overview_Format!$A$2:$A$355,0),MATCH(O$2,Overview_Format!$A$2:$BQ$2,0))</f>
        <v>2769</v>
      </c>
      <c r="P116">
        <f>INDEX(Overview_Format!$A$2:$BQ$355,MATCH($B116,Overview_Format!$A$2:$A$355,0),MATCH(P$2,Overview_Format!$A$2:$BQ$2,0))</f>
        <v>2589</v>
      </c>
      <c r="Q116">
        <f>INDEX(Overview_Format!$A$2:$BQ$355,MATCH($B116,Overview_Format!$A$2:$A$355,0),MATCH(Q$2,Overview_Format!$A$2:$BQ$2,0))</f>
        <v>73.2</v>
      </c>
      <c r="R116">
        <f>INDEX(Overview_Format!$A$2:$BQ$355,MATCH($B116,Overview_Format!$A$2:$A$355,0),MATCH(R$2,Overview_Format!$A$2:$BQ$2,0))</f>
        <v>108.9</v>
      </c>
      <c r="S116">
        <f>INDEX(Overview_Format!$A$2:$BQ$355,MATCH($B116,Overview_Format!$A$2:$A$355,0),MATCH(S$2,Overview_Format!$A$2:$BQ$2,0))</f>
        <v>0.35799999999999998</v>
      </c>
      <c r="T116">
        <f>INDEX(Overview_Format!$A$2:$BQ$355,MATCH($B116,Overview_Format!$A$2:$A$355,0),MATCH(T$2,Overview_Format!$A$2:$BQ$2,0))</f>
        <v>0.379</v>
      </c>
      <c r="U116">
        <f>INDEX(Overview_Format!$A$2:$BQ$355,MATCH($B116,Overview_Format!$A$2:$A$355,0),MATCH(U$2,Overview_Format!$A$2:$BQ$2,0))</f>
        <v>0.54800000000000004</v>
      </c>
      <c r="V116">
        <f>INDEX(Overview_Format!$A$2:$BQ$355,MATCH($B116,Overview_Format!$A$2:$A$355,0),MATCH(V$2,Overview_Format!$A$2:$BQ$2,0))</f>
        <v>50.9</v>
      </c>
      <c r="W116">
        <f>INDEX(Overview_Format!$A$2:$BQ$355,MATCH($B116,Overview_Format!$A$2:$A$355,0),MATCH(W$2,Overview_Format!$A$2:$BQ$2,0))</f>
        <v>0.5</v>
      </c>
      <c r="X116">
        <f>INDEX(Overview_Format!$A$2:$BQ$355,MATCH($B116,Overview_Format!$A$2:$A$355,0),MATCH(X$2,Overview_Format!$A$2:$BQ$2,0))</f>
        <v>27.5</v>
      </c>
      <c r="Y116">
        <f>INDEX(Overview_Format!$A$2:$BQ$355,MATCH($B116,Overview_Format!$A$2:$A$355,0),MATCH(Y$2,Overview_Format!$A$2:$BQ$2,0))</f>
        <v>12.9</v>
      </c>
      <c r="Z116">
        <f>INDEX(Overview_Format!$A$2:$BQ$355,MATCH($B116,Overview_Format!$A$2:$A$355,0),MATCH(Z$2,Overview_Format!$A$2:$BQ$2,0))</f>
        <v>50.8</v>
      </c>
      <c r="AA116">
        <f>INDEX(Overview_Format!$A$2:$BQ$355,MATCH($B116,Overview_Format!$A$2:$A$355,0),MATCH(AA$2,Overview_Format!$A$2:$BQ$2,0))</f>
        <v>8.1999999999999993</v>
      </c>
      <c r="AB116">
        <f>INDEX(Overview_Format!$A$2:$BQ$355,MATCH($B116,Overview_Format!$A$2:$A$355,0),MATCH(AB$2,Overview_Format!$A$2:$BQ$2,0))</f>
        <v>9.1</v>
      </c>
      <c r="AC116">
        <f t="shared" si="1"/>
        <v>3.945736434108527</v>
      </c>
      <c r="AD116">
        <f>INDEX(Overview_Format!$A$2:$BQ$355,MATCH($B116,Overview_Format!$A$2:$A$355,0),MATCH(AD$2,Overview_Format!$A$2:$BQ$2,0))</f>
        <v>5.29</v>
      </c>
      <c r="AE116">
        <f>INDEX(Overview_Format!$A$2:$CC$355,MATCH($B116,Overview_Format!$A$2:$A$355,0),MATCH(AE$2,Overview_Format!$A$2:$CC$2,0))</f>
        <v>7.1000000000000085</v>
      </c>
      <c r="AF116">
        <f>INDEX(Overview_Format!$A$2:$CC$355,MATCH($B116,Overview_Format!$A$2:$A$355,0),MATCH(AF$2,Overview_Format!$A$2:$CC$2,0))</f>
        <v>1.799999999999996E-2</v>
      </c>
      <c r="AG116">
        <f>INDEX(Overview_Format!$A$2:$CC$355,MATCH($B116,Overview_Format!$A$2:$A$355,0),MATCH(AG$2,Overview_Format!$A$2:$CC$2,0))</f>
        <v>-1.4000000000000012E-2</v>
      </c>
      <c r="AH116">
        <f>INDEX(Overview_Format!$A$2:$CC$355,MATCH($B116,Overview_Format!$A$2:$A$355,0),MATCH(AH$2,Overview_Format!$A$2:$CC$2,0))</f>
        <v>2.1000000000000019E-2</v>
      </c>
      <c r="AI116">
        <f>INDEX(Overview_Format!$A$2:$CC$355,MATCH($B116,Overview_Format!$A$2:$A$355,0),MATCH(AI$2,Overview_Format!$A$2:$CC$2,0))</f>
        <v>1.0000000000000009E-2</v>
      </c>
      <c r="AJ116">
        <f>INDEX(Overview_Format!$A$2:$CC$355,MATCH($B116,Overview_Format!$A$2:$A$355,0),MATCH(AJ$2,Overview_Format!$A$2:$CC$2,0))</f>
        <v>1.5999999999999943</v>
      </c>
      <c r="AK116">
        <f>INDEX(Overview_Format!$A$2:$CC$355,MATCH($B116,Overview_Format!$A$2:$A$355,0),MATCH(AK$2,Overview_Format!$A$2:$CC$2,0))</f>
        <v>-1.9000000000000004</v>
      </c>
      <c r="AL116">
        <f>INDEX(Overview_Format!$A$2:$CC$355,MATCH($B116,Overview_Format!$A$2:$A$355,0),MATCH(AL$2,Overview_Format!$A$2:$CC$2,0))</f>
        <v>-1.8000000000000043</v>
      </c>
      <c r="AM116">
        <f>INDEX(Overview_Format!$A$2:$CC$355,MATCH($B116,Overview_Format!$A$2:$A$355,0),MATCH(AM$2,Overview_Format!$A$2:$CC$2,0))</f>
        <v>1.5999999999999996</v>
      </c>
      <c r="AN116">
        <f>INDEX(Overview_Format!$A$2:$CC$355,MATCH($B116,Overview_Format!$A$2:$A$355,0),MATCH(AN$2,Overview_Format!$A$2:$CC$2,0))</f>
        <v>0.29999999999999893</v>
      </c>
      <c r="AO116">
        <f>INDEX(Overview_Format!$A$2:$CC$355,MATCH($B116,Overview_Format!$A$2:$A$355,0),MATCH(AO$2,Overview_Format!$A$2:$CC$2,0))</f>
        <v>1</v>
      </c>
      <c r="AP116">
        <f>INDEX(Overview_Format!$A$2:$CC$355,MATCH($B116,Overview_Format!$A$2:$A$355,0),MATCH(AP$2,Overview_Format!$A$2:$CC$2,0))</f>
        <v>3.8000000000000034E-2</v>
      </c>
    </row>
    <row r="117" spans="2:42" x14ac:dyDescent="0.25">
      <c r="B117" t="s">
        <v>245</v>
      </c>
      <c r="C117">
        <f>INDEX(Overview_Format!$A$2:$BQ$355,MATCH($B117,Overview_Format!$A$2:$A$355,0),MATCH(C$2,Overview_Format!$A$2:$BQ$2,0))</f>
        <v>33</v>
      </c>
      <c r="D117">
        <f>INDEX(Overview_Format!$A$2:$BQ$355,MATCH($B117,Overview_Format!$A$2:$A$355,0),MATCH(D$2,Overview_Format!$A$2:$BQ$2,0))</f>
        <v>18</v>
      </c>
      <c r="E117">
        <f>INDEX(Overview_Format!$A$2:$BQ$355,MATCH($B117,Overview_Format!$A$2:$A$355,0),MATCH(E$2,Overview_Format!$A$2:$BQ$2,0))</f>
        <v>15</v>
      </c>
      <c r="F117">
        <f>INDEX(Overview_Format!$A$2:$BQ$355,MATCH($B117,Overview_Format!$A$2:$A$355,0),MATCH(F$2,Overview_Format!$A$2:$BQ$2,0))</f>
        <v>0.54500000000000004</v>
      </c>
      <c r="G117">
        <f>INDEX(Overview_Format!$A$2:$BQ$355,MATCH($B117,Overview_Format!$A$2:$A$355,0),MATCH(G$2,Overview_Format!$A$2:$BQ$2,0))</f>
        <v>-3.92</v>
      </c>
      <c r="H117">
        <f>INDEX(Overview_Format!$A$2:$BQ$355,MATCH($B117,Overview_Format!$A$2:$A$355,0),MATCH(H$2,Overview_Format!$A$2:$BQ$2,0))</f>
        <v>-4.8600000000000003</v>
      </c>
      <c r="I117">
        <f>INDEX(Overview_Format!$A$2:$BQ$355,MATCH($B117,Overview_Format!$A$2:$A$355,0),MATCH(I$2,Overview_Format!$A$2:$BQ$2,0))</f>
        <v>18</v>
      </c>
      <c r="J117">
        <f>INDEX(Overview_Format!$A$2:$BQ$355,MATCH($B117,Overview_Format!$A$2:$A$355,0),MATCH(J$2,Overview_Format!$A$2:$BQ$2,0))</f>
        <v>15</v>
      </c>
      <c r="K117">
        <f>INDEX(Overview_Format!$A$2:$BQ$355,MATCH($B117,Overview_Format!$A$2:$A$355,0),MATCH(K$2,Overview_Format!$A$2:$BQ$2,0))</f>
        <v>18</v>
      </c>
      <c r="L117">
        <f>INDEX(Overview_Format!$A$2:$BQ$355,MATCH($B117,Overview_Format!$A$2:$A$355,0),MATCH(L$2,Overview_Format!$A$2:$BQ$2,0))</f>
        <v>15</v>
      </c>
      <c r="M117">
        <f>INDEX(Overview_Format!$A$2:$BQ$355,MATCH($B117,Overview_Format!$A$2:$A$355,0),MATCH(M$2,Overview_Format!$A$2:$BQ$2,0))</f>
        <v>18</v>
      </c>
      <c r="N117">
        <f>INDEX(Overview_Format!$A$2:$BQ$355,MATCH($B117,Overview_Format!$A$2:$A$355,0),MATCH(N$2,Overview_Format!$A$2:$BQ$2,0))</f>
        <v>15</v>
      </c>
      <c r="O117">
        <f>INDEX(Overview_Format!$A$2:$BQ$355,MATCH($B117,Overview_Format!$A$2:$A$355,0),MATCH(O$2,Overview_Format!$A$2:$BQ$2,0))</f>
        <v>2477</v>
      </c>
      <c r="P117">
        <f>INDEX(Overview_Format!$A$2:$BQ$355,MATCH($B117,Overview_Format!$A$2:$A$355,0),MATCH(P$2,Overview_Format!$A$2:$BQ$2,0))</f>
        <v>2407</v>
      </c>
      <c r="Q117">
        <f>INDEX(Overview_Format!$A$2:$BQ$355,MATCH($B117,Overview_Format!$A$2:$A$355,0),MATCH(Q$2,Overview_Format!$A$2:$BQ$2,0))</f>
        <v>68</v>
      </c>
      <c r="R117">
        <f>INDEX(Overview_Format!$A$2:$BQ$355,MATCH($B117,Overview_Format!$A$2:$A$355,0),MATCH(R$2,Overview_Format!$A$2:$BQ$2,0))</f>
        <v>108.4</v>
      </c>
      <c r="S117">
        <f>INDEX(Overview_Format!$A$2:$BQ$355,MATCH($B117,Overview_Format!$A$2:$A$355,0),MATCH(S$2,Overview_Format!$A$2:$BQ$2,0))</f>
        <v>0.33200000000000002</v>
      </c>
      <c r="T117">
        <f>INDEX(Overview_Format!$A$2:$BQ$355,MATCH($B117,Overview_Format!$A$2:$A$355,0),MATCH(T$2,Overview_Format!$A$2:$BQ$2,0))</f>
        <v>0.45400000000000001</v>
      </c>
      <c r="U117">
        <f>INDEX(Overview_Format!$A$2:$BQ$355,MATCH($B117,Overview_Format!$A$2:$A$355,0),MATCH(U$2,Overview_Format!$A$2:$BQ$2,0))</f>
        <v>0.57399999999999995</v>
      </c>
      <c r="V117">
        <f>INDEX(Overview_Format!$A$2:$BQ$355,MATCH($B117,Overview_Format!$A$2:$A$355,0),MATCH(V$2,Overview_Format!$A$2:$BQ$2,0))</f>
        <v>54.5</v>
      </c>
      <c r="W117">
        <f>INDEX(Overview_Format!$A$2:$BQ$355,MATCH($B117,Overview_Format!$A$2:$A$355,0),MATCH(W$2,Overview_Format!$A$2:$BQ$2,0))</f>
        <v>0.54200000000000004</v>
      </c>
      <c r="X117">
        <f>INDEX(Overview_Format!$A$2:$BQ$355,MATCH($B117,Overview_Format!$A$2:$A$355,0),MATCH(X$2,Overview_Format!$A$2:$BQ$2,0))</f>
        <v>25.3</v>
      </c>
      <c r="Y117">
        <f>INDEX(Overview_Format!$A$2:$BQ$355,MATCH($B117,Overview_Format!$A$2:$A$355,0),MATCH(Y$2,Overview_Format!$A$2:$BQ$2,0))</f>
        <v>15.7</v>
      </c>
      <c r="Z117">
        <f>INDEX(Overview_Format!$A$2:$BQ$355,MATCH($B117,Overview_Format!$A$2:$A$355,0),MATCH(Z$2,Overview_Format!$A$2:$BQ$2,0))</f>
        <v>47.4</v>
      </c>
      <c r="AA117">
        <f>INDEX(Overview_Format!$A$2:$BQ$355,MATCH($B117,Overview_Format!$A$2:$A$355,0),MATCH(AA$2,Overview_Format!$A$2:$BQ$2,0))</f>
        <v>10</v>
      </c>
      <c r="AB117">
        <f>INDEX(Overview_Format!$A$2:$BQ$355,MATCH($B117,Overview_Format!$A$2:$A$355,0),MATCH(AB$2,Overview_Format!$A$2:$BQ$2,0))</f>
        <v>6</v>
      </c>
      <c r="AC117">
        <f t="shared" si="1"/>
        <v>3.4713375796178347</v>
      </c>
      <c r="AD117">
        <f>INDEX(Overview_Format!$A$2:$BQ$355,MATCH($B117,Overview_Format!$A$2:$A$355,0),MATCH(AD$2,Overview_Format!$A$2:$BQ$2,0))</f>
        <v>2.12</v>
      </c>
      <c r="AE117">
        <f>INDEX(Overview_Format!$A$2:$CC$355,MATCH($B117,Overview_Format!$A$2:$A$355,0),MATCH(AE$2,Overview_Format!$A$2:$CC$2,0))</f>
        <v>3.1000000000000085</v>
      </c>
      <c r="AF117">
        <f>INDEX(Overview_Format!$A$2:$CC$355,MATCH($B117,Overview_Format!$A$2:$A$355,0),MATCH(AF$2,Overview_Format!$A$2:$CC$2,0))</f>
        <v>3.1000000000000028E-2</v>
      </c>
      <c r="AG117">
        <f>INDEX(Overview_Format!$A$2:$CC$355,MATCH($B117,Overview_Format!$A$2:$A$355,0),MATCH(AG$2,Overview_Format!$A$2:$CC$2,0))</f>
        <v>5.4999999999999993E-2</v>
      </c>
      <c r="AH117">
        <f>INDEX(Overview_Format!$A$2:$CC$355,MATCH($B117,Overview_Format!$A$2:$A$355,0),MATCH(AH$2,Overview_Format!$A$2:$CC$2,0))</f>
        <v>2.2999999999999909E-2</v>
      </c>
      <c r="AI117">
        <f>INDEX(Overview_Format!$A$2:$CC$355,MATCH($B117,Overview_Format!$A$2:$A$355,0),MATCH(AI$2,Overview_Format!$A$2:$CC$2,0))</f>
        <v>2.200000000000002E-2</v>
      </c>
      <c r="AJ117">
        <f>INDEX(Overview_Format!$A$2:$CC$355,MATCH($B117,Overview_Format!$A$2:$A$355,0),MATCH(AJ$2,Overview_Format!$A$2:$CC$2,0))</f>
        <v>-5.2000000000000028</v>
      </c>
      <c r="AK117">
        <f>INDEX(Overview_Format!$A$2:$CC$355,MATCH($B117,Overview_Format!$A$2:$A$355,0),MATCH(AK$2,Overview_Format!$A$2:$CC$2,0))</f>
        <v>-1.3000000000000007</v>
      </c>
      <c r="AL117">
        <f>INDEX(Overview_Format!$A$2:$CC$355,MATCH($B117,Overview_Format!$A$2:$A$355,0),MATCH(AL$2,Overview_Format!$A$2:$CC$2,0))</f>
        <v>4.1000000000000014</v>
      </c>
      <c r="AM117">
        <f>INDEX(Overview_Format!$A$2:$CC$355,MATCH($B117,Overview_Format!$A$2:$A$355,0),MATCH(AM$2,Overview_Format!$A$2:$CC$2,0))</f>
        <v>1.5</v>
      </c>
      <c r="AN117">
        <f>INDEX(Overview_Format!$A$2:$CC$355,MATCH($B117,Overview_Format!$A$2:$A$355,0),MATCH(AN$2,Overview_Format!$A$2:$CC$2,0))</f>
        <v>-5.3000000000000007</v>
      </c>
      <c r="AO117">
        <f>INDEX(Overview_Format!$A$2:$CC$355,MATCH($B117,Overview_Format!$A$2:$A$355,0),MATCH(AO$2,Overview_Format!$A$2:$CC$2,0))</f>
        <v>-5.5</v>
      </c>
      <c r="AP117">
        <f>INDEX(Overview_Format!$A$2:$CC$355,MATCH($B117,Overview_Format!$A$2:$A$355,0),MATCH(AP$2,Overview_Format!$A$2:$CC$2,0))</f>
        <v>2.6999999999999996E-2</v>
      </c>
    </row>
    <row r="118" spans="2:42" x14ac:dyDescent="0.25">
      <c r="B118" t="s">
        <v>246</v>
      </c>
      <c r="C118">
        <f>INDEX(Overview_Format!$A$2:$BQ$355,MATCH($B118,Overview_Format!$A$2:$A$355,0),MATCH(C$2,Overview_Format!$A$2:$BQ$2,0))</f>
        <v>31</v>
      </c>
      <c r="D118">
        <f>INDEX(Overview_Format!$A$2:$BQ$355,MATCH($B118,Overview_Format!$A$2:$A$355,0),MATCH(D$2,Overview_Format!$A$2:$BQ$2,0))</f>
        <v>19</v>
      </c>
      <c r="E118">
        <f>INDEX(Overview_Format!$A$2:$BQ$355,MATCH($B118,Overview_Format!$A$2:$A$355,0),MATCH(E$2,Overview_Format!$A$2:$BQ$2,0))</f>
        <v>12</v>
      </c>
      <c r="F118">
        <f>INDEX(Overview_Format!$A$2:$BQ$355,MATCH($B118,Overview_Format!$A$2:$A$355,0),MATCH(F$2,Overview_Format!$A$2:$BQ$2,0))</f>
        <v>0.61299999999999999</v>
      </c>
      <c r="G118">
        <f>INDEX(Overview_Format!$A$2:$BQ$355,MATCH($B118,Overview_Format!$A$2:$A$355,0),MATCH(G$2,Overview_Format!$A$2:$BQ$2,0))</f>
        <v>1.88</v>
      </c>
      <c r="H118">
        <f>INDEX(Overview_Format!$A$2:$BQ$355,MATCH($B118,Overview_Format!$A$2:$A$355,0),MATCH(H$2,Overview_Format!$A$2:$BQ$2,0))</f>
        <v>0.68</v>
      </c>
      <c r="I118">
        <f>INDEX(Overview_Format!$A$2:$BQ$355,MATCH($B118,Overview_Format!$A$2:$A$355,0),MATCH(I$2,Overview_Format!$A$2:$BQ$2,0))</f>
        <v>19</v>
      </c>
      <c r="J118">
        <f>INDEX(Overview_Format!$A$2:$BQ$355,MATCH($B118,Overview_Format!$A$2:$A$355,0),MATCH(J$2,Overview_Format!$A$2:$BQ$2,0))</f>
        <v>12</v>
      </c>
      <c r="K118">
        <f>INDEX(Overview_Format!$A$2:$BQ$355,MATCH($B118,Overview_Format!$A$2:$A$355,0),MATCH(K$2,Overview_Format!$A$2:$BQ$2,0))</f>
        <v>19</v>
      </c>
      <c r="L118">
        <f>INDEX(Overview_Format!$A$2:$BQ$355,MATCH($B118,Overview_Format!$A$2:$A$355,0),MATCH(L$2,Overview_Format!$A$2:$BQ$2,0))</f>
        <v>12</v>
      </c>
      <c r="M118">
        <f>INDEX(Overview_Format!$A$2:$BQ$355,MATCH($B118,Overview_Format!$A$2:$A$355,0),MATCH(M$2,Overview_Format!$A$2:$BQ$2,0))</f>
        <v>19</v>
      </c>
      <c r="N118">
        <f>INDEX(Overview_Format!$A$2:$BQ$355,MATCH($B118,Overview_Format!$A$2:$A$355,0),MATCH(N$2,Overview_Format!$A$2:$BQ$2,0))</f>
        <v>12</v>
      </c>
      <c r="O118">
        <f>INDEX(Overview_Format!$A$2:$BQ$355,MATCH($B118,Overview_Format!$A$2:$A$355,0),MATCH(O$2,Overview_Format!$A$2:$BQ$2,0))</f>
        <v>2222</v>
      </c>
      <c r="P118">
        <f>INDEX(Overview_Format!$A$2:$BQ$355,MATCH($B118,Overview_Format!$A$2:$A$355,0),MATCH(P$2,Overview_Format!$A$2:$BQ$2,0))</f>
        <v>2174</v>
      </c>
      <c r="Q118">
        <f>INDEX(Overview_Format!$A$2:$BQ$355,MATCH($B118,Overview_Format!$A$2:$A$355,0),MATCH(Q$2,Overview_Format!$A$2:$BQ$2,0))</f>
        <v>68.5</v>
      </c>
      <c r="R118">
        <f>INDEX(Overview_Format!$A$2:$BQ$355,MATCH($B118,Overview_Format!$A$2:$A$355,0),MATCH(R$2,Overview_Format!$A$2:$BQ$2,0))</f>
        <v>102.6</v>
      </c>
      <c r="S118">
        <f>INDEX(Overview_Format!$A$2:$BQ$355,MATCH($B118,Overview_Format!$A$2:$A$355,0),MATCH(S$2,Overview_Format!$A$2:$BQ$2,0))</f>
        <v>0.314</v>
      </c>
      <c r="T118">
        <f>INDEX(Overview_Format!$A$2:$BQ$355,MATCH($B118,Overview_Format!$A$2:$A$355,0),MATCH(T$2,Overview_Format!$A$2:$BQ$2,0))</f>
        <v>0.42199999999999999</v>
      </c>
      <c r="U118">
        <f>INDEX(Overview_Format!$A$2:$BQ$355,MATCH($B118,Overview_Format!$A$2:$A$355,0),MATCH(U$2,Overview_Format!$A$2:$BQ$2,0))</f>
        <v>0.56499999999999995</v>
      </c>
      <c r="V118">
        <f>INDEX(Overview_Format!$A$2:$BQ$355,MATCH($B118,Overview_Format!$A$2:$A$355,0),MATCH(V$2,Overview_Format!$A$2:$BQ$2,0))</f>
        <v>46.9</v>
      </c>
      <c r="W118">
        <f>INDEX(Overview_Format!$A$2:$BQ$355,MATCH($B118,Overview_Format!$A$2:$A$355,0),MATCH(W$2,Overview_Format!$A$2:$BQ$2,0))</f>
        <v>0.53600000000000003</v>
      </c>
      <c r="X118">
        <f>INDEX(Overview_Format!$A$2:$BQ$355,MATCH($B118,Overview_Format!$A$2:$A$355,0),MATCH(X$2,Overview_Format!$A$2:$BQ$2,0))</f>
        <v>28.5</v>
      </c>
      <c r="Y118">
        <f>INDEX(Overview_Format!$A$2:$BQ$355,MATCH($B118,Overview_Format!$A$2:$A$355,0),MATCH(Y$2,Overview_Format!$A$2:$BQ$2,0))</f>
        <v>20</v>
      </c>
      <c r="Z118">
        <f>INDEX(Overview_Format!$A$2:$BQ$355,MATCH($B118,Overview_Format!$A$2:$A$355,0),MATCH(Z$2,Overview_Format!$A$2:$BQ$2,0))</f>
        <v>53.3</v>
      </c>
      <c r="AA118">
        <f>INDEX(Overview_Format!$A$2:$BQ$355,MATCH($B118,Overview_Format!$A$2:$A$355,0),MATCH(AA$2,Overview_Format!$A$2:$BQ$2,0))</f>
        <v>8</v>
      </c>
      <c r="AB118">
        <f>INDEX(Overview_Format!$A$2:$BQ$355,MATCH($B118,Overview_Format!$A$2:$A$355,0),MATCH(AB$2,Overview_Format!$A$2:$BQ$2,0))</f>
        <v>11.3</v>
      </c>
      <c r="AC118">
        <f t="shared" si="1"/>
        <v>2.3449999999999998</v>
      </c>
      <c r="AD118">
        <f>INDEX(Overview_Format!$A$2:$BQ$355,MATCH($B118,Overview_Format!$A$2:$A$355,0),MATCH(AD$2,Overview_Format!$A$2:$BQ$2,0))</f>
        <v>1.55</v>
      </c>
      <c r="AE118">
        <f>INDEX(Overview_Format!$A$2:$CC$355,MATCH($B118,Overview_Format!$A$2:$A$355,0),MATCH(AE$2,Overview_Format!$A$2:$CC$2,0))</f>
        <v>2.1999999999999886</v>
      </c>
      <c r="AF118">
        <f>INDEX(Overview_Format!$A$2:$CC$355,MATCH($B118,Overview_Format!$A$2:$A$355,0),MATCH(AF$2,Overview_Format!$A$2:$CC$2,0))</f>
        <v>-2.300000000000002E-2</v>
      </c>
      <c r="AG118">
        <f>INDEX(Overview_Format!$A$2:$CC$355,MATCH($B118,Overview_Format!$A$2:$A$355,0),MATCH(AG$2,Overview_Format!$A$2:$CC$2,0))</f>
        <v>4.0999999999999981E-2</v>
      </c>
      <c r="AH118">
        <f>INDEX(Overview_Format!$A$2:$CC$355,MATCH($B118,Overview_Format!$A$2:$A$355,0),MATCH(AH$2,Overview_Format!$A$2:$CC$2,0))</f>
        <v>3.0999999999999917E-2</v>
      </c>
      <c r="AI118">
        <f>INDEX(Overview_Format!$A$2:$CC$355,MATCH($B118,Overview_Format!$A$2:$A$355,0),MATCH(AI$2,Overview_Format!$A$2:$CC$2,0))</f>
        <v>3.6000000000000032E-2</v>
      </c>
      <c r="AJ118">
        <f>INDEX(Overview_Format!$A$2:$CC$355,MATCH($B118,Overview_Format!$A$2:$A$355,0),MATCH(AJ$2,Overview_Format!$A$2:$CC$2,0))</f>
        <v>6.5999999999999943</v>
      </c>
      <c r="AK118">
        <f>INDEX(Overview_Format!$A$2:$CC$355,MATCH($B118,Overview_Format!$A$2:$A$355,0),MATCH(AK$2,Overview_Format!$A$2:$CC$2,0))</f>
        <v>4.1999999999999993</v>
      </c>
      <c r="AL118">
        <f>INDEX(Overview_Format!$A$2:$CC$355,MATCH($B118,Overview_Format!$A$2:$A$355,0),MATCH(AL$2,Overview_Format!$A$2:$CC$2,0))</f>
        <v>-1.8999999999999986</v>
      </c>
      <c r="AM118">
        <f>INDEX(Overview_Format!$A$2:$CC$355,MATCH($B118,Overview_Format!$A$2:$A$355,0),MATCH(AM$2,Overview_Format!$A$2:$CC$2,0))</f>
        <v>-2.8000000000000007</v>
      </c>
      <c r="AN118">
        <f>INDEX(Overview_Format!$A$2:$CC$355,MATCH($B118,Overview_Format!$A$2:$A$355,0),MATCH(AN$2,Overview_Format!$A$2:$CC$2,0))</f>
        <v>2.8000000000000007</v>
      </c>
      <c r="AO118">
        <f>INDEX(Overview_Format!$A$2:$CC$355,MATCH($B118,Overview_Format!$A$2:$A$355,0),MATCH(AO$2,Overview_Format!$A$2:$CC$2,0))</f>
        <v>4.8999999999999986</v>
      </c>
      <c r="AP118">
        <f>INDEX(Overview_Format!$A$2:$CC$355,MATCH($B118,Overview_Format!$A$2:$A$355,0),MATCH(AP$2,Overview_Format!$A$2:$CC$2,0))</f>
        <v>-1.1999999999999983E-2</v>
      </c>
    </row>
    <row r="119" spans="2:42" x14ac:dyDescent="0.25">
      <c r="B119" t="s">
        <v>247</v>
      </c>
      <c r="C119">
        <f>INDEX(Overview_Format!$A$2:$BQ$355,MATCH($B119,Overview_Format!$A$2:$A$355,0),MATCH(C$2,Overview_Format!$A$2:$BQ$2,0))</f>
        <v>31</v>
      </c>
      <c r="D119">
        <f>INDEX(Overview_Format!$A$2:$BQ$355,MATCH($B119,Overview_Format!$A$2:$A$355,0),MATCH(D$2,Overview_Format!$A$2:$BQ$2,0))</f>
        <v>18</v>
      </c>
      <c r="E119">
        <f>INDEX(Overview_Format!$A$2:$BQ$355,MATCH($B119,Overview_Format!$A$2:$A$355,0),MATCH(E$2,Overview_Format!$A$2:$BQ$2,0))</f>
        <v>13</v>
      </c>
      <c r="F119">
        <f>INDEX(Overview_Format!$A$2:$BQ$355,MATCH($B119,Overview_Format!$A$2:$A$355,0),MATCH(F$2,Overview_Format!$A$2:$BQ$2,0))</f>
        <v>0.58099999999999996</v>
      </c>
      <c r="G119">
        <f>INDEX(Overview_Format!$A$2:$BQ$355,MATCH($B119,Overview_Format!$A$2:$A$355,0),MATCH(G$2,Overview_Format!$A$2:$BQ$2,0))</f>
        <v>-1.29</v>
      </c>
      <c r="H119">
        <f>INDEX(Overview_Format!$A$2:$BQ$355,MATCH($B119,Overview_Format!$A$2:$A$355,0),MATCH(H$2,Overview_Format!$A$2:$BQ$2,0))</f>
        <v>-3.6</v>
      </c>
      <c r="I119">
        <f>INDEX(Overview_Format!$A$2:$BQ$355,MATCH($B119,Overview_Format!$A$2:$A$355,0),MATCH(I$2,Overview_Format!$A$2:$BQ$2,0))</f>
        <v>18</v>
      </c>
      <c r="J119">
        <f>INDEX(Overview_Format!$A$2:$BQ$355,MATCH($B119,Overview_Format!$A$2:$A$355,0),MATCH(J$2,Overview_Format!$A$2:$BQ$2,0))</f>
        <v>13</v>
      </c>
      <c r="K119">
        <f>INDEX(Overview_Format!$A$2:$BQ$355,MATCH($B119,Overview_Format!$A$2:$A$355,0),MATCH(K$2,Overview_Format!$A$2:$BQ$2,0))</f>
        <v>18</v>
      </c>
      <c r="L119">
        <f>INDEX(Overview_Format!$A$2:$BQ$355,MATCH($B119,Overview_Format!$A$2:$A$355,0),MATCH(L$2,Overview_Format!$A$2:$BQ$2,0))</f>
        <v>13</v>
      </c>
      <c r="M119">
        <f>INDEX(Overview_Format!$A$2:$BQ$355,MATCH($B119,Overview_Format!$A$2:$A$355,0),MATCH(M$2,Overview_Format!$A$2:$BQ$2,0))</f>
        <v>18</v>
      </c>
      <c r="N119">
        <f>INDEX(Overview_Format!$A$2:$BQ$355,MATCH($B119,Overview_Format!$A$2:$A$355,0),MATCH(N$2,Overview_Format!$A$2:$BQ$2,0))</f>
        <v>13</v>
      </c>
      <c r="O119">
        <f>INDEX(Overview_Format!$A$2:$BQ$355,MATCH($B119,Overview_Format!$A$2:$A$355,0),MATCH(O$2,Overview_Format!$A$2:$BQ$2,0))</f>
        <v>2241</v>
      </c>
      <c r="P119">
        <f>INDEX(Overview_Format!$A$2:$BQ$355,MATCH($B119,Overview_Format!$A$2:$A$355,0),MATCH(P$2,Overview_Format!$A$2:$BQ$2,0))</f>
        <v>2131</v>
      </c>
      <c r="Q119">
        <f>INDEX(Overview_Format!$A$2:$BQ$355,MATCH($B119,Overview_Format!$A$2:$A$355,0),MATCH(Q$2,Overview_Format!$A$2:$BQ$2,0))</f>
        <v>67.599999999999994</v>
      </c>
      <c r="R119">
        <f>INDEX(Overview_Format!$A$2:$BQ$355,MATCH($B119,Overview_Format!$A$2:$A$355,0),MATCH(R$2,Overview_Format!$A$2:$BQ$2,0))</f>
        <v>106.1</v>
      </c>
      <c r="S119">
        <f>INDEX(Overview_Format!$A$2:$BQ$355,MATCH($B119,Overview_Format!$A$2:$A$355,0),MATCH(S$2,Overview_Format!$A$2:$BQ$2,0))</f>
        <v>0.33</v>
      </c>
      <c r="T119">
        <f>INDEX(Overview_Format!$A$2:$BQ$355,MATCH($B119,Overview_Format!$A$2:$A$355,0),MATCH(T$2,Overview_Format!$A$2:$BQ$2,0))</f>
        <v>0.43</v>
      </c>
      <c r="U119">
        <f>INDEX(Overview_Format!$A$2:$BQ$355,MATCH($B119,Overview_Format!$A$2:$A$355,0),MATCH(U$2,Overview_Format!$A$2:$BQ$2,0))</f>
        <v>0.55500000000000005</v>
      </c>
      <c r="V119">
        <f>INDEX(Overview_Format!$A$2:$BQ$355,MATCH($B119,Overview_Format!$A$2:$A$355,0),MATCH(V$2,Overview_Format!$A$2:$BQ$2,0))</f>
        <v>60.7</v>
      </c>
      <c r="W119">
        <f>INDEX(Overview_Format!$A$2:$BQ$355,MATCH($B119,Overview_Format!$A$2:$A$355,0),MATCH(W$2,Overview_Format!$A$2:$BQ$2,0))</f>
        <v>0.52700000000000002</v>
      </c>
      <c r="X119">
        <f>INDEX(Overview_Format!$A$2:$BQ$355,MATCH($B119,Overview_Format!$A$2:$A$355,0),MATCH(X$2,Overview_Format!$A$2:$BQ$2,0))</f>
        <v>26.8</v>
      </c>
      <c r="Y119">
        <f>INDEX(Overview_Format!$A$2:$BQ$355,MATCH($B119,Overview_Format!$A$2:$A$355,0),MATCH(Y$2,Overview_Format!$A$2:$BQ$2,0))</f>
        <v>15.4</v>
      </c>
      <c r="Z119">
        <f>INDEX(Overview_Format!$A$2:$BQ$355,MATCH($B119,Overview_Format!$A$2:$A$355,0),MATCH(Z$2,Overview_Format!$A$2:$BQ$2,0))</f>
        <v>51.1</v>
      </c>
      <c r="AA119">
        <f>INDEX(Overview_Format!$A$2:$BQ$355,MATCH($B119,Overview_Format!$A$2:$A$355,0),MATCH(AA$2,Overview_Format!$A$2:$BQ$2,0))</f>
        <v>7.4</v>
      </c>
      <c r="AB119">
        <f>INDEX(Overview_Format!$A$2:$BQ$355,MATCH($B119,Overview_Format!$A$2:$A$355,0),MATCH(AB$2,Overview_Format!$A$2:$BQ$2,0))</f>
        <v>5.8</v>
      </c>
      <c r="AC119">
        <f t="shared" si="1"/>
        <v>3.9415584415584415</v>
      </c>
      <c r="AD119">
        <f>INDEX(Overview_Format!$A$2:$BQ$355,MATCH($B119,Overview_Format!$A$2:$A$355,0),MATCH(AD$2,Overview_Format!$A$2:$BQ$2,0))</f>
        <v>3.55</v>
      </c>
      <c r="AE119">
        <f>INDEX(Overview_Format!$A$2:$CC$355,MATCH($B119,Overview_Format!$A$2:$A$355,0),MATCH(AE$2,Overview_Format!$A$2:$CC$2,0))</f>
        <v>5.1999999999999886</v>
      </c>
      <c r="AF119">
        <f>INDEX(Overview_Format!$A$2:$CC$355,MATCH($B119,Overview_Format!$A$2:$A$355,0),MATCH(AF$2,Overview_Format!$A$2:$CC$2,0))</f>
        <v>5.0000000000000044E-3</v>
      </c>
      <c r="AG119">
        <f>INDEX(Overview_Format!$A$2:$CC$355,MATCH($B119,Overview_Format!$A$2:$A$355,0),MATCH(AG$2,Overview_Format!$A$2:$CC$2,0))</f>
        <v>8.4000000000000019E-2</v>
      </c>
      <c r="AH119">
        <f>INDEX(Overview_Format!$A$2:$CC$355,MATCH($B119,Overview_Format!$A$2:$A$355,0),MATCH(AH$2,Overview_Format!$A$2:$CC$2,0))</f>
        <v>2.1000000000000019E-2</v>
      </c>
      <c r="AI119">
        <f>INDEX(Overview_Format!$A$2:$CC$355,MATCH($B119,Overview_Format!$A$2:$A$355,0),MATCH(AI$2,Overview_Format!$A$2:$CC$2,0))</f>
        <v>2.0000000000000018E-2</v>
      </c>
      <c r="AJ119">
        <f>INDEX(Overview_Format!$A$2:$CC$355,MATCH($B119,Overview_Format!$A$2:$A$355,0),MATCH(AJ$2,Overview_Format!$A$2:$CC$2,0))</f>
        <v>2.2000000000000028</v>
      </c>
      <c r="AK119">
        <f>INDEX(Overview_Format!$A$2:$CC$355,MATCH($B119,Overview_Format!$A$2:$A$355,0),MATCH(AK$2,Overview_Format!$A$2:$CC$2,0))</f>
        <v>-0.29999999999999893</v>
      </c>
      <c r="AL119">
        <f>INDEX(Overview_Format!$A$2:$CC$355,MATCH($B119,Overview_Format!$A$2:$A$355,0),MATCH(AL$2,Overview_Format!$A$2:$CC$2,0))</f>
        <v>15.200000000000003</v>
      </c>
      <c r="AM119">
        <f>INDEX(Overview_Format!$A$2:$CC$355,MATCH($B119,Overview_Format!$A$2:$A$355,0),MATCH(AM$2,Overview_Format!$A$2:$CC$2,0))</f>
        <v>-1</v>
      </c>
      <c r="AN119">
        <f>INDEX(Overview_Format!$A$2:$CC$355,MATCH($B119,Overview_Format!$A$2:$A$355,0),MATCH(AN$2,Overview_Format!$A$2:$CC$2,0))</f>
        <v>-1.2999999999999998</v>
      </c>
      <c r="AO119">
        <f>INDEX(Overview_Format!$A$2:$CC$355,MATCH($B119,Overview_Format!$A$2:$A$355,0),MATCH(AO$2,Overview_Format!$A$2:$CC$2,0))</f>
        <v>2.5</v>
      </c>
      <c r="AP119">
        <f>INDEX(Overview_Format!$A$2:$CC$355,MATCH($B119,Overview_Format!$A$2:$A$355,0),MATCH(AP$2,Overview_Format!$A$2:$CC$2,0))</f>
        <v>9.000000000000008E-3</v>
      </c>
    </row>
    <row r="120" spans="2:42" x14ac:dyDescent="0.25">
      <c r="B120" t="s">
        <v>248</v>
      </c>
      <c r="C120">
        <f>INDEX(Overview_Format!$A$2:$BQ$355,MATCH($B120,Overview_Format!$A$2:$A$355,0),MATCH(C$2,Overview_Format!$A$2:$BQ$2,0))</f>
        <v>31</v>
      </c>
      <c r="D120">
        <f>INDEX(Overview_Format!$A$2:$BQ$355,MATCH($B120,Overview_Format!$A$2:$A$355,0),MATCH(D$2,Overview_Format!$A$2:$BQ$2,0))</f>
        <v>16</v>
      </c>
      <c r="E120">
        <f>INDEX(Overview_Format!$A$2:$BQ$355,MATCH($B120,Overview_Format!$A$2:$A$355,0),MATCH(E$2,Overview_Format!$A$2:$BQ$2,0))</f>
        <v>15</v>
      </c>
      <c r="F120">
        <f>INDEX(Overview_Format!$A$2:$BQ$355,MATCH($B120,Overview_Format!$A$2:$A$355,0),MATCH(F$2,Overview_Format!$A$2:$BQ$2,0))</f>
        <v>0.51600000000000001</v>
      </c>
      <c r="G120">
        <f>INDEX(Overview_Format!$A$2:$BQ$355,MATCH($B120,Overview_Format!$A$2:$A$355,0),MATCH(G$2,Overview_Format!$A$2:$BQ$2,0))</f>
        <v>-5.62</v>
      </c>
      <c r="H120">
        <f>INDEX(Overview_Format!$A$2:$BQ$355,MATCH($B120,Overview_Format!$A$2:$A$355,0),MATCH(H$2,Overview_Format!$A$2:$BQ$2,0))</f>
        <v>-4.38</v>
      </c>
      <c r="I120">
        <f>INDEX(Overview_Format!$A$2:$BQ$355,MATCH($B120,Overview_Format!$A$2:$A$355,0),MATCH(I$2,Overview_Format!$A$2:$BQ$2,0))</f>
        <v>16</v>
      </c>
      <c r="J120">
        <f>INDEX(Overview_Format!$A$2:$BQ$355,MATCH($B120,Overview_Format!$A$2:$A$355,0),MATCH(J$2,Overview_Format!$A$2:$BQ$2,0))</f>
        <v>15</v>
      </c>
      <c r="K120">
        <f>INDEX(Overview_Format!$A$2:$BQ$355,MATCH($B120,Overview_Format!$A$2:$A$355,0),MATCH(K$2,Overview_Format!$A$2:$BQ$2,0))</f>
        <v>16</v>
      </c>
      <c r="L120">
        <f>INDEX(Overview_Format!$A$2:$BQ$355,MATCH($B120,Overview_Format!$A$2:$A$355,0),MATCH(L$2,Overview_Format!$A$2:$BQ$2,0))</f>
        <v>15</v>
      </c>
      <c r="M120">
        <f>INDEX(Overview_Format!$A$2:$BQ$355,MATCH($B120,Overview_Format!$A$2:$A$355,0),MATCH(M$2,Overview_Format!$A$2:$BQ$2,0))</f>
        <v>16</v>
      </c>
      <c r="N120">
        <f>INDEX(Overview_Format!$A$2:$BQ$355,MATCH($B120,Overview_Format!$A$2:$A$355,0),MATCH(N$2,Overview_Format!$A$2:$BQ$2,0))</f>
        <v>15</v>
      </c>
      <c r="O120">
        <f>INDEX(Overview_Format!$A$2:$BQ$355,MATCH($B120,Overview_Format!$A$2:$A$355,0),MATCH(O$2,Overview_Format!$A$2:$BQ$2,0))</f>
        <v>2115</v>
      </c>
      <c r="P120">
        <f>INDEX(Overview_Format!$A$2:$BQ$355,MATCH($B120,Overview_Format!$A$2:$A$355,0),MATCH(P$2,Overview_Format!$A$2:$BQ$2,0))</f>
        <v>2105</v>
      </c>
      <c r="Q120">
        <f>INDEX(Overview_Format!$A$2:$BQ$355,MATCH($B120,Overview_Format!$A$2:$A$355,0),MATCH(Q$2,Overview_Format!$A$2:$BQ$2,0))</f>
        <v>65.5</v>
      </c>
      <c r="R120">
        <f>INDEX(Overview_Format!$A$2:$BQ$355,MATCH($B120,Overview_Format!$A$2:$A$355,0),MATCH(R$2,Overview_Format!$A$2:$BQ$2,0))</f>
        <v>103</v>
      </c>
      <c r="S120">
        <f>INDEX(Overview_Format!$A$2:$BQ$355,MATCH($B120,Overview_Format!$A$2:$A$355,0),MATCH(S$2,Overview_Format!$A$2:$BQ$2,0))</f>
        <v>0.35099999999999998</v>
      </c>
      <c r="T120">
        <f>INDEX(Overview_Format!$A$2:$BQ$355,MATCH($B120,Overview_Format!$A$2:$A$355,0),MATCH(T$2,Overview_Format!$A$2:$BQ$2,0))</f>
        <v>0.33900000000000002</v>
      </c>
      <c r="U120">
        <f>INDEX(Overview_Format!$A$2:$BQ$355,MATCH($B120,Overview_Format!$A$2:$A$355,0),MATCH(U$2,Overview_Format!$A$2:$BQ$2,0))</f>
        <v>0.52700000000000002</v>
      </c>
      <c r="V120">
        <f>INDEX(Overview_Format!$A$2:$BQ$355,MATCH($B120,Overview_Format!$A$2:$A$355,0),MATCH(V$2,Overview_Format!$A$2:$BQ$2,0))</f>
        <v>52.9</v>
      </c>
      <c r="W120">
        <f>INDEX(Overview_Format!$A$2:$BQ$355,MATCH($B120,Overview_Format!$A$2:$A$355,0),MATCH(W$2,Overview_Format!$A$2:$BQ$2,0))</f>
        <v>0.496</v>
      </c>
      <c r="X120">
        <f>INDEX(Overview_Format!$A$2:$BQ$355,MATCH($B120,Overview_Format!$A$2:$A$355,0),MATCH(X$2,Overview_Format!$A$2:$BQ$2,0))</f>
        <v>34.200000000000003</v>
      </c>
      <c r="Y120">
        <f>INDEX(Overview_Format!$A$2:$BQ$355,MATCH($B120,Overview_Format!$A$2:$A$355,0),MATCH(Y$2,Overview_Format!$A$2:$BQ$2,0))</f>
        <v>16.8</v>
      </c>
      <c r="Z120">
        <f>INDEX(Overview_Format!$A$2:$BQ$355,MATCH($B120,Overview_Format!$A$2:$A$355,0),MATCH(Z$2,Overview_Format!$A$2:$BQ$2,0))</f>
        <v>55</v>
      </c>
      <c r="AA120">
        <f>INDEX(Overview_Format!$A$2:$BQ$355,MATCH($B120,Overview_Format!$A$2:$A$355,0),MATCH(AA$2,Overview_Format!$A$2:$BQ$2,0))</f>
        <v>8.3000000000000007</v>
      </c>
      <c r="AB120">
        <f>INDEX(Overview_Format!$A$2:$BQ$355,MATCH($B120,Overview_Format!$A$2:$A$355,0),MATCH(AB$2,Overview_Format!$A$2:$BQ$2,0))</f>
        <v>9.8000000000000007</v>
      </c>
      <c r="AC120">
        <f t="shared" si="1"/>
        <v>3.1488095238095237</v>
      </c>
      <c r="AD120">
        <f>INDEX(Overview_Format!$A$2:$BQ$355,MATCH($B120,Overview_Format!$A$2:$A$355,0),MATCH(AD$2,Overview_Format!$A$2:$BQ$2,0))</f>
        <v>0.32</v>
      </c>
      <c r="AE120">
        <f>INDEX(Overview_Format!$A$2:$CC$355,MATCH($B120,Overview_Format!$A$2:$A$355,0),MATCH(AE$2,Overview_Format!$A$2:$CC$2,0))</f>
        <v>0.5</v>
      </c>
      <c r="AF120">
        <f>INDEX(Overview_Format!$A$2:$CC$355,MATCH($B120,Overview_Format!$A$2:$A$355,0),MATCH(AF$2,Overview_Format!$A$2:$CC$2,0))</f>
        <v>6.2E-2</v>
      </c>
      <c r="AG120">
        <f>INDEX(Overview_Format!$A$2:$CC$355,MATCH($B120,Overview_Format!$A$2:$A$355,0),MATCH(AG$2,Overview_Format!$A$2:$CC$2,0))</f>
        <v>-0.13099999999999995</v>
      </c>
      <c r="AH120">
        <f>INDEX(Overview_Format!$A$2:$CC$355,MATCH($B120,Overview_Format!$A$2:$A$355,0),MATCH(AH$2,Overview_Format!$A$2:$CC$2,0))</f>
        <v>-1.0000000000000009E-3</v>
      </c>
      <c r="AI120">
        <f>INDEX(Overview_Format!$A$2:$CC$355,MATCH($B120,Overview_Format!$A$2:$A$355,0),MATCH(AI$2,Overview_Format!$A$2:$CC$2,0))</f>
        <v>-3.0000000000000027E-3</v>
      </c>
      <c r="AJ120">
        <f>INDEX(Overview_Format!$A$2:$CC$355,MATCH($B120,Overview_Format!$A$2:$A$355,0),MATCH(AJ$2,Overview_Format!$A$2:$CC$2,0))</f>
        <v>10</v>
      </c>
      <c r="AK120">
        <f>INDEX(Overview_Format!$A$2:$CC$355,MATCH($B120,Overview_Format!$A$2:$A$355,0),MATCH(AK$2,Overview_Format!$A$2:$CC$2,0))</f>
        <v>2.3000000000000007</v>
      </c>
      <c r="AL120">
        <f>INDEX(Overview_Format!$A$2:$CC$355,MATCH($B120,Overview_Format!$A$2:$A$355,0),MATCH(AL$2,Overview_Format!$A$2:$CC$2,0))</f>
        <v>0.60000000000000142</v>
      </c>
      <c r="AM120">
        <f>INDEX(Overview_Format!$A$2:$CC$355,MATCH($B120,Overview_Format!$A$2:$A$355,0),MATCH(AM$2,Overview_Format!$A$2:$CC$2,0))</f>
        <v>-0.19999999999999929</v>
      </c>
      <c r="AN120">
        <f>INDEX(Overview_Format!$A$2:$CC$355,MATCH($B120,Overview_Format!$A$2:$A$355,0),MATCH(AN$2,Overview_Format!$A$2:$CC$2,0))</f>
        <v>-0.79999999999999893</v>
      </c>
      <c r="AO120">
        <f>INDEX(Overview_Format!$A$2:$CC$355,MATCH($B120,Overview_Format!$A$2:$A$355,0),MATCH(AO$2,Overview_Format!$A$2:$CC$2,0))</f>
        <v>9.3000000000000043</v>
      </c>
      <c r="AP120">
        <f>INDEX(Overview_Format!$A$2:$CC$355,MATCH($B120,Overview_Format!$A$2:$A$355,0),MATCH(AP$2,Overview_Format!$A$2:$CC$2,0))</f>
        <v>3.5999999999999976E-2</v>
      </c>
    </row>
    <row r="121" spans="2:42" x14ac:dyDescent="0.25">
      <c r="B121" t="s">
        <v>249</v>
      </c>
      <c r="C121">
        <f>INDEX(Overview_Format!$A$2:$BQ$355,MATCH($B121,Overview_Format!$A$2:$A$355,0),MATCH(C$2,Overview_Format!$A$2:$BQ$2,0))</f>
        <v>35</v>
      </c>
      <c r="D121">
        <f>INDEX(Overview_Format!$A$2:$BQ$355,MATCH($B121,Overview_Format!$A$2:$A$355,0),MATCH(D$2,Overview_Format!$A$2:$BQ$2,0))</f>
        <v>27</v>
      </c>
      <c r="E121">
        <f>INDEX(Overview_Format!$A$2:$BQ$355,MATCH($B121,Overview_Format!$A$2:$A$355,0),MATCH(E$2,Overview_Format!$A$2:$BQ$2,0))</f>
        <v>8</v>
      </c>
      <c r="F121">
        <f>INDEX(Overview_Format!$A$2:$BQ$355,MATCH($B121,Overview_Format!$A$2:$A$355,0),MATCH(F$2,Overview_Format!$A$2:$BQ$2,0))</f>
        <v>0.77100000000000002</v>
      </c>
      <c r="G121">
        <f>INDEX(Overview_Format!$A$2:$BQ$355,MATCH($B121,Overview_Format!$A$2:$A$355,0),MATCH(G$2,Overview_Format!$A$2:$BQ$2,0))</f>
        <v>4.67</v>
      </c>
      <c r="H121">
        <f>INDEX(Overview_Format!$A$2:$BQ$355,MATCH($B121,Overview_Format!$A$2:$A$355,0),MATCH(H$2,Overview_Format!$A$2:$BQ$2,0))</f>
        <v>-4.53</v>
      </c>
      <c r="I121">
        <f>INDEX(Overview_Format!$A$2:$BQ$355,MATCH($B121,Overview_Format!$A$2:$A$355,0),MATCH(I$2,Overview_Format!$A$2:$BQ$2,0))</f>
        <v>27</v>
      </c>
      <c r="J121">
        <f>INDEX(Overview_Format!$A$2:$BQ$355,MATCH($B121,Overview_Format!$A$2:$A$355,0),MATCH(J$2,Overview_Format!$A$2:$BQ$2,0))</f>
        <v>8</v>
      </c>
      <c r="K121">
        <f>INDEX(Overview_Format!$A$2:$BQ$355,MATCH($B121,Overview_Format!$A$2:$A$355,0),MATCH(K$2,Overview_Format!$A$2:$BQ$2,0))</f>
        <v>27</v>
      </c>
      <c r="L121">
        <f>INDEX(Overview_Format!$A$2:$BQ$355,MATCH($B121,Overview_Format!$A$2:$A$355,0),MATCH(L$2,Overview_Format!$A$2:$BQ$2,0))</f>
        <v>8</v>
      </c>
      <c r="M121">
        <f>INDEX(Overview_Format!$A$2:$BQ$355,MATCH($B121,Overview_Format!$A$2:$A$355,0),MATCH(M$2,Overview_Format!$A$2:$BQ$2,0))</f>
        <v>27</v>
      </c>
      <c r="N121">
        <f>INDEX(Overview_Format!$A$2:$BQ$355,MATCH($B121,Overview_Format!$A$2:$A$355,0),MATCH(N$2,Overview_Format!$A$2:$BQ$2,0))</f>
        <v>8</v>
      </c>
      <c r="O121">
        <f>INDEX(Overview_Format!$A$2:$BQ$355,MATCH($B121,Overview_Format!$A$2:$A$355,0),MATCH(O$2,Overview_Format!$A$2:$BQ$2,0))</f>
        <v>2919</v>
      </c>
      <c r="P121">
        <f>INDEX(Overview_Format!$A$2:$BQ$355,MATCH($B121,Overview_Format!$A$2:$A$355,0),MATCH(P$2,Overview_Format!$A$2:$BQ$2,0))</f>
        <v>2553</v>
      </c>
      <c r="Q121">
        <f>INDEX(Overview_Format!$A$2:$BQ$355,MATCH($B121,Overview_Format!$A$2:$A$355,0),MATCH(Q$2,Overview_Format!$A$2:$BQ$2,0))</f>
        <v>68.3</v>
      </c>
      <c r="R121">
        <f>INDEX(Overview_Format!$A$2:$BQ$355,MATCH($B121,Overview_Format!$A$2:$A$355,0),MATCH(R$2,Overview_Format!$A$2:$BQ$2,0))</f>
        <v>118.8</v>
      </c>
      <c r="S121">
        <f>INDEX(Overview_Format!$A$2:$BQ$355,MATCH($B121,Overview_Format!$A$2:$A$355,0),MATCH(S$2,Overview_Format!$A$2:$BQ$2,0))</f>
        <v>0.373</v>
      </c>
      <c r="T121">
        <f>INDEX(Overview_Format!$A$2:$BQ$355,MATCH($B121,Overview_Format!$A$2:$A$355,0),MATCH(T$2,Overview_Format!$A$2:$BQ$2,0))</f>
        <v>0.38900000000000001</v>
      </c>
      <c r="U121">
        <f>INDEX(Overview_Format!$A$2:$BQ$355,MATCH($B121,Overview_Format!$A$2:$A$355,0),MATCH(U$2,Overview_Format!$A$2:$BQ$2,0))</f>
        <v>0.60299999999999998</v>
      </c>
      <c r="V121">
        <f>INDEX(Overview_Format!$A$2:$BQ$355,MATCH($B121,Overview_Format!$A$2:$A$355,0),MATCH(V$2,Overview_Format!$A$2:$BQ$2,0))</f>
        <v>49.3</v>
      </c>
      <c r="W121">
        <f>INDEX(Overview_Format!$A$2:$BQ$355,MATCH($B121,Overview_Format!$A$2:$A$355,0),MATCH(W$2,Overview_Format!$A$2:$BQ$2,0))</f>
        <v>0.56100000000000005</v>
      </c>
      <c r="X121">
        <f>INDEX(Overview_Format!$A$2:$BQ$355,MATCH($B121,Overview_Format!$A$2:$A$355,0),MATCH(X$2,Overview_Format!$A$2:$BQ$2,0))</f>
        <v>27.7</v>
      </c>
      <c r="Y121">
        <f>INDEX(Overview_Format!$A$2:$BQ$355,MATCH($B121,Overview_Format!$A$2:$A$355,0),MATCH(Y$2,Overview_Format!$A$2:$BQ$2,0))</f>
        <v>12.4</v>
      </c>
      <c r="Z121">
        <f>INDEX(Overview_Format!$A$2:$BQ$355,MATCH($B121,Overview_Format!$A$2:$A$355,0),MATCH(Z$2,Overview_Format!$A$2:$BQ$2,0))</f>
        <v>50.3</v>
      </c>
      <c r="AA121">
        <f>INDEX(Overview_Format!$A$2:$BQ$355,MATCH($B121,Overview_Format!$A$2:$A$355,0),MATCH(AA$2,Overview_Format!$A$2:$BQ$2,0))</f>
        <v>9.3000000000000007</v>
      </c>
      <c r="AB121">
        <f>INDEX(Overview_Format!$A$2:$BQ$355,MATCH($B121,Overview_Format!$A$2:$A$355,0),MATCH(AB$2,Overview_Format!$A$2:$BQ$2,0))</f>
        <v>9.1999999999999993</v>
      </c>
      <c r="AC121">
        <f t="shared" si="1"/>
        <v>3.975806451612903</v>
      </c>
      <c r="AD121">
        <f>INDEX(Overview_Format!$A$2:$BQ$355,MATCH($B121,Overview_Format!$A$2:$A$355,0),MATCH(AD$2,Overview_Format!$A$2:$BQ$2,0))</f>
        <v>10.46</v>
      </c>
      <c r="AE121">
        <f>INDEX(Overview_Format!$A$2:$CC$355,MATCH($B121,Overview_Format!$A$2:$A$355,0),MATCH(AE$2,Overview_Format!$A$2:$CC$2,0))</f>
        <v>14.899999999999991</v>
      </c>
      <c r="AF121">
        <f>INDEX(Overview_Format!$A$2:$CC$355,MATCH($B121,Overview_Format!$A$2:$A$355,0),MATCH(AF$2,Overview_Format!$A$2:$CC$2,0))</f>
        <v>0.121</v>
      </c>
      <c r="AG121">
        <f>INDEX(Overview_Format!$A$2:$CC$355,MATCH($B121,Overview_Format!$A$2:$A$355,0),MATCH(AG$2,Overview_Format!$A$2:$CC$2,0))</f>
        <v>1.9000000000000017E-2</v>
      </c>
      <c r="AH121">
        <f>INDEX(Overview_Format!$A$2:$CC$355,MATCH($B121,Overview_Format!$A$2:$A$355,0),MATCH(AH$2,Overview_Format!$A$2:$CC$2,0))</f>
        <v>6.2999999999999945E-2</v>
      </c>
      <c r="AI121">
        <f>INDEX(Overview_Format!$A$2:$CC$355,MATCH($B121,Overview_Format!$A$2:$A$355,0),MATCH(AI$2,Overview_Format!$A$2:$CC$2,0))</f>
        <v>4.500000000000004E-2</v>
      </c>
      <c r="AJ121">
        <f>INDEX(Overview_Format!$A$2:$CC$355,MATCH($B121,Overview_Format!$A$2:$A$355,0),MATCH(AJ$2,Overview_Format!$A$2:$CC$2,0))</f>
        <v>0.59999999999999432</v>
      </c>
      <c r="AK121">
        <f>INDEX(Overview_Format!$A$2:$CC$355,MATCH($B121,Overview_Format!$A$2:$A$355,0),MATCH(AK$2,Overview_Format!$A$2:$CC$2,0))</f>
        <v>-3.5999999999999996</v>
      </c>
      <c r="AL121">
        <f>INDEX(Overview_Format!$A$2:$CC$355,MATCH($B121,Overview_Format!$A$2:$A$355,0),MATCH(AL$2,Overview_Format!$A$2:$CC$2,0))</f>
        <v>-4.3000000000000043</v>
      </c>
      <c r="AM121">
        <f>INDEX(Overview_Format!$A$2:$CC$355,MATCH($B121,Overview_Format!$A$2:$A$355,0),MATCH(AM$2,Overview_Format!$A$2:$CC$2,0))</f>
        <v>2.7000000000000011</v>
      </c>
      <c r="AN121">
        <f>INDEX(Overview_Format!$A$2:$CC$355,MATCH($B121,Overview_Format!$A$2:$A$355,0),MATCH(AN$2,Overview_Format!$A$2:$CC$2,0))</f>
        <v>1.8999999999999995</v>
      </c>
      <c r="AO121">
        <f>INDEX(Overview_Format!$A$2:$CC$355,MATCH($B121,Overview_Format!$A$2:$A$355,0),MATCH(AO$2,Overview_Format!$A$2:$CC$2,0))</f>
        <v>-1.5</v>
      </c>
      <c r="AP121">
        <f>INDEX(Overview_Format!$A$2:$CC$355,MATCH($B121,Overview_Format!$A$2:$A$355,0),MATCH(AP$2,Overview_Format!$A$2:$CC$2,0))</f>
        <v>0.123</v>
      </c>
    </row>
    <row r="122" spans="2:42" x14ac:dyDescent="0.25">
      <c r="B122" t="s">
        <v>250</v>
      </c>
      <c r="C122">
        <f>INDEX(Overview_Format!$A$2:$BQ$355,MATCH($B122,Overview_Format!$A$2:$A$355,0),MATCH(C$2,Overview_Format!$A$2:$BQ$2,0))</f>
        <v>33</v>
      </c>
      <c r="D122">
        <f>INDEX(Overview_Format!$A$2:$BQ$355,MATCH($B122,Overview_Format!$A$2:$A$355,0),MATCH(D$2,Overview_Format!$A$2:$BQ$2,0))</f>
        <v>16</v>
      </c>
      <c r="E122">
        <f>INDEX(Overview_Format!$A$2:$BQ$355,MATCH($B122,Overview_Format!$A$2:$A$355,0),MATCH(E$2,Overview_Format!$A$2:$BQ$2,0))</f>
        <v>17</v>
      </c>
      <c r="F122">
        <f>INDEX(Overview_Format!$A$2:$BQ$355,MATCH($B122,Overview_Format!$A$2:$A$355,0),MATCH(F$2,Overview_Format!$A$2:$BQ$2,0))</f>
        <v>0.48499999999999999</v>
      </c>
      <c r="G122">
        <f>INDEX(Overview_Format!$A$2:$BQ$355,MATCH($B122,Overview_Format!$A$2:$A$355,0),MATCH(G$2,Overview_Format!$A$2:$BQ$2,0))</f>
        <v>-6.4</v>
      </c>
      <c r="H122">
        <f>INDEX(Overview_Format!$A$2:$BQ$355,MATCH($B122,Overview_Format!$A$2:$A$355,0),MATCH(H$2,Overview_Format!$A$2:$BQ$2,0))</f>
        <v>-3.98</v>
      </c>
      <c r="I122">
        <f>INDEX(Overview_Format!$A$2:$BQ$355,MATCH($B122,Overview_Format!$A$2:$A$355,0),MATCH(I$2,Overview_Format!$A$2:$BQ$2,0))</f>
        <v>16</v>
      </c>
      <c r="J122">
        <f>INDEX(Overview_Format!$A$2:$BQ$355,MATCH($B122,Overview_Format!$A$2:$A$355,0),MATCH(J$2,Overview_Format!$A$2:$BQ$2,0))</f>
        <v>17</v>
      </c>
      <c r="K122">
        <f>INDEX(Overview_Format!$A$2:$BQ$355,MATCH($B122,Overview_Format!$A$2:$A$355,0),MATCH(K$2,Overview_Format!$A$2:$BQ$2,0))</f>
        <v>16</v>
      </c>
      <c r="L122">
        <f>INDEX(Overview_Format!$A$2:$BQ$355,MATCH($B122,Overview_Format!$A$2:$A$355,0),MATCH(L$2,Overview_Format!$A$2:$BQ$2,0))</f>
        <v>17</v>
      </c>
      <c r="M122">
        <f>INDEX(Overview_Format!$A$2:$BQ$355,MATCH($B122,Overview_Format!$A$2:$A$355,0),MATCH(M$2,Overview_Format!$A$2:$BQ$2,0))</f>
        <v>16</v>
      </c>
      <c r="N122">
        <f>INDEX(Overview_Format!$A$2:$BQ$355,MATCH($B122,Overview_Format!$A$2:$A$355,0),MATCH(N$2,Overview_Format!$A$2:$BQ$2,0))</f>
        <v>17</v>
      </c>
      <c r="O122">
        <f>INDEX(Overview_Format!$A$2:$BQ$355,MATCH($B122,Overview_Format!$A$2:$A$355,0),MATCH(O$2,Overview_Format!$A$2:$BQ$2,0))</f>
        <v>2216</v>
      </c>
      <c r="P122">
        <f>INDEX(Overview_Format!$A$2:$BQ$355,MATCH($B122,Overview_Format!$A$2:$A$355,0),MATCH(P$2,Overview_Format!$A$2:$BQ$2,0))</f>
        <v>2296</v>
      </c>
      <c r="Q122">
        <f>INDEX(Overview_Format!$A$2:$BQ$355,MATCH($B122,Overview_Format!$A$2:$A$355,0),MATCH(Q$2,Overview_Format!$A$2:$BQ$2,0))</f>
        <v>65</v>
      </c>
      <c r="R122">
        <f>INDEX(Overview_Format!$A$2:$BQ$355,MATCH($B122,Overview_Format!$A$2:$A$355,0),MATCH(R$2,Overview_Format!$A$2:$BQ$2,0))</f>
        <v>102.1</v>
      </c>
      <c r="S122">
        <f>INDEX(Overview_Format!$A$2:$BQ$355,MATCH($B122,Overview_Format!$A$2:$A$355,0),MATCH(S$2,Overview_Format!$A$2:$BQ$2,0))</f>
        <v>0.23100000000000001</v>
      </c>
      <c r="T122">
        <f>INDEX(Overview_Format!$A$2:$BQ$355,MATCH($B122,Overview_Format!$A$2:$A$355,0),MATCH(T$2,Overview_Format!$A$2:$BQ$2,0))</f>
        <v>0.36499999999999999</v>
      </c>
      <c r="U122">
        <f>INDEX(Overview_Format!$A$2:$BQ$355,MATCH($B122,Overview_Format!$A$2:$A$355,0),MATCH(U$2,Overview_Format!$A$2:$BQ$2,0))</f>
        <v>0.54400000000000004</v>
      </c>
      <c r="V122">
        <f>INDEX(Overview_Format!$A$2:$BQ$355,MATCH($B122,Overview_Format!$A$2:$A$355,0),MATCH(V$2,Overview_Format!$A$2:$BQ$2,0))</f>
        <v>60.1</v>
      </c>
      <c r="W122">
        <f>INDEX(Overview_Format!$A$2:$BQ$355,MATCH($B122,Overview_Format!$A$2:$A$355,0),MATCH(W$2,Overview_Format!$A$2:$BQ$2,0))</f>
        <v>0.52700000000000002</v>
      </c>
      <c r="X122">
        <f>INDEX(Overview_Format!$A$2:$BQ$355,MATCH($B122,Overview_Format!$A$2:$A$355,0),MATCH(X$2,Overview_Format!$A$2:$BQ$2,0))</f>
        <v>20.5</v>
      </c>
      <c r="Y122">
        <f>INDEX(Overview_Format!$A$2:$BQ$355,MATCH($B122,Overview_Format!$A$2:$A$355,0),MATCH(Y$2,Overview_Format!$A$2:$BQ$2,0))</f>
        <v>14.7</v>
      </c>
      <c r="Z122">
        <f>INDEX(Overview_Format!$A$2:$BQ$355,MATCH($B122,Overview_Format!$A$2:$A$355,0),MATCH(Z$2,Overview_Format!$A$2:$BQ$2,0))</f>
        <v>43.5</v>
      </c>
      <c r="AA122">
        <f>INDEX(Overview_Format!$A$2:$BQ$355,MATCH($B122,Overview_Format!$A$2:$A$355,0),MATCH(AA$2,Overview_Format!$A$2:$BQ$2,0))</f>
        <v>11.1</v>
      </c>
      <c r="AB122">
        <f>INDEX(Overview_Format!$A$2:$BQ$355,MATCH($B122,Overview_Format!$A$2:$A$355,0),MATCH(AB$2,Overview_Format!$A$2:$BQ$2,0))</f>
        <v>12.4</v>
      </c>
      <c r="AC122">
        <f t="shared" si="1"/>
        <v>4.0884353741496602</v>
      </c>
      <c r="AD122">
        <f>INDEX(Overview_Format!$A$2:$BQ$355,MATCH($B122,Overview_Format!$A$2:$A$355,0),MATCH(AD$2,Overview_Format!$A$2:$BQ$2,0))</f>
        <v>-2.42</v>
      </c>
      <c r="AE122">
        <f>INDEX(Overview_Format!$A$2:$CC$355,MATCH($B122,Overview_Format!$A$2:$A$355,0),MATCH(AE$2,Overview_Format!$A$2:$CC$2,0))</f>
        <v>-3.7000000000000028</v>
      </c>
      <c r="AF122">
        <f>INDEX(Overview_Format!$A$2:$CC$355,MATCH($B122,Overview_Format!$A$2:$A$355,0),MATCH(AF$2,Overview_Format!$A$2:$CC$2,0))</f>
        <v>-3.7000000000000005E-2</v>
      </c>
      <c r="AG122">
        <f>INDEX(Overview_Format!$A$2:$CC$355,MATCH($B122,Overview_Format!$A$2:$A$355,0),MATCH(AG$2,Overview_Format!$A$2:$CC$2,0))</f>
        <v>-6.9000000000000006E-2</v>
      </c>
      <c r="AH122">
        <f>INDEX(Overview_Format!$A$2:$CC$355,MATCH($B122,Overview_Format!$A$2:$A$355,0),MATCH(AH$2,Overview_Format!$A$2:$CC$2,0))</f>
        <v>-1.9999999999999907E-2</v>
      </c>
      <c r="AI122">
        <f>INDEX(Overview_Format!$A$2:$CC$355,MATCH($B122,Overview_Format!$A$2:$A$355,0),MATCH(AI$2,Overview_Format!$A$2:$CC$2,0))</f>
        <v>-1.100000000000001E-2</v>
      </c>
      <c r="AJ122">
        <f>INDEX(Overview_Format!$A$2:$CC$355,MATCH($B122,Overview_Format!$A$2:$A$355,0),MATCH(AJ$2,Overview_Format!$A$2:$CC$2,0))</f>
        <v>-13</v>
      </c>
      <c r="AK122">
        <f>INDEX(Overview_Format!$A$2:$CC$355,MATCH($B122,Overview_Format!$A$2:$A$355,0),MATCH(AK$2,Overview_Format!$A$2:$CC$2,0))</f>
        <v>-4.4000000000000021</v>
      </c>
      <c r="AL122">
        <f>INDEX(Overview_Format!$A$2:$CC$355,MATCH($B122,Overview_Format!$A$2:$A$355,0),MATCH(AL$2,Overview_Format!$A$2:$CC$2,0))</f>
        <v>4</v>
      </c>
      <c r="AM122">
        <f>INDEX(Overview_Format!$A$2:$CC$355,MATCH($B122,Overview_Format!$A$2:$A$355,0),MATCH(AM$2,Overview_Format!$A$2:$CC$2,0))</f>
        <v>2.4000000000000004</v>
      </c>
      <c r="AN122">
        <f>INDEX(Overview_Format!$A$2:$CC$355,MATCH($B122,Overview_Format!$A$2:$A$355,0),MATCH(AN$2,Overview_Format!$A$2:$CC$2,0))</f>
        <v>4.5</v>
      </c>
      <c r="AO122">
        <f>INDEX(Overview_Format!$A$2:$CC$355,MATCH($B122,Overview_Format!$A$2:$A$355,0),MATCH(AO$2,Overview_Format!$A$2:$CC$2,0))</f>
        <v>-12.200000000000003</v>
      </c>
      <c r="AP122">
        <f>INDEX(Overview_Format!$A$2:$CC$355,MATCH($B122,Overview_Format!$A$2:$A$355,0),MATCH(AP$2,Overview_Format!$A$2:$CC$2,0))</f>
        <v>-4.200000000000001E-2</v>
      </c>
    </row>
    <row r="123" spans="2:42" x14ac:dyDescent="0.25">
      <c r="B123" t="s">
        <v>251</v>
      </c>
      <c r="C123">
        <f>INDEX(Overview_Format!$A$2:$BQ$355,MATCH($B123,Overview_Format!$A$2:$A$355,0),MATCH(C$2,Overview_Format!$A$2:$BQ$2,0))</f>
        <v>30</v>
      </c>
      <c r="D123">
        <f>INDEX(Overview_Format!$A$2:$BQ$355,MATCH($B123,Overview_Format!$A$2:$A$355,0),MATCH(D$2,Overview_Format!$A$2:$BQ$2,0))</f>
        <v>12</v>
      </c>
      <c r="E123">
        <f>INDEX(Overview_Format!$A$2:$BQ$355,MATCH($B123,Overview_Format!$A$2:$A$355,0),MATCH(E$2,Overview_Format!$A$2:$BQ$2,0))</f>
        <v>18</v>
      </c>
      <c r="F123">
        <f>INDEX(Overview_Format!$A$2:$BQ$355,MATCH($B123,Overview_Format!$A$2:$A$355,0),MATCH(F$2,Overview_Format!$A$2:$BQ$2,0))</f>
        <v>0.4</v>
      </c>
      <c r="G123">
        <f>INDEX(Overview_Format!$A$2:$BQ$355,MATCH($B123,Overview_Format!$A$2:$A$355,0),MATCH(G$2,Overview_Format!$A$2:$BQ$2,0))</f>
        <v>-9.35</v>
      </c>
      <c r="H123">
        <f>INDEX(Overview_Format!$A$2:$BQ$355,MATCH($B123,Overview_Format!$A$2:$A$355,0),MATCH(H$2,Overview_Format!$A$2:$BQ$2,0))</f>
        <v>-5.53</v>
      </c>
      <c r="I123">
        <f>INDEX(Overview_Format!$A$2:$BQ$355,MATCH($B123,Overview_Format!$A$2:$A$355,0),MATCH(I$2,Overview_Format!$A$2:$BQ$2,0))</f>
        <v>12</v>
      </c>
      <c r="J123">
        <f>INDEX(Overview_Format!$A$2:$BQ$355,MATCH($B123,Overview_Format!$A$2:$A$355,0),MATCH(J$2,Overview_Format!$A$2:$BQ$2,0))</f>
        <v>18</v>
      </c>
      <c r="K123">
        <f>INDEX(Overview_Format!$A$2:$BQ$355,MATCH($B123,Overview_Format!$A$2:$A$355,0),MATCH(K$2,Overview_Format!$A$2:$BQ$2,0))</f>
        <v>12</v>
      </c>
      <c r="L123">
        <f>INDEX(Overview_Format!$A$2:$BQ$355,MATCH($B123,Overview_Format!$A$2:$A$355,0),MATCH(L$2,Overview_Format!$A$2:$BQ$2,0))</f>
        <v>18</v>
      </c>
      <c r="M123">
        <f>INDEX(Overview_Format!$A$2:$BQ$355,MATCH($B123,Overview_Format!$A$2:$A$355,0),MATCH(M$2,Overview_Format!$A$2:$BQ$2,0))</f>
        <v>12</v>
      </c>
      <c r="N123">
        <f>INDEX(Overview_Format!$A$2:$BQ$355,MATCH($B123,Overview_Format!$A$2:$A$355,0),MATCH(N$2,Overview_Format!$A$2:$BQ$2,0))</f>
        <v>18</v>
      </c>
      <c r="O123">
        <f>INDEX(Overview_Format!$A$2:$BQ$355,MATCH($B123,Overview_Format!$A$2:$A$355,0),MATCH(O$2,Overview_Format!$A$2:$BQ$2,0))</f>
        <v>2465</v>
      </c>
      <c r="P123">
        <f>INDEX(Overview_Format!$A$2:$BQ$355,MATCH($B123,Overview_Format!$A$2:$A$355,0),MATCH(P$2,Overview_Format!$A$2:$BQ$2,0))</f>
        <v>2484</v>
      </c>
      <c r="Q123">
        <f>INDEX(Overview_Format!$A$2:$BQ$355,MATCH($B123,Overview_Format!$A$2:$A$355,0),MATCH(Q$2,Overview_Format!$A$2:$BQ$2,0))</f>
        <v>75</v>
      </c>
      <c r="R123">
        <f>INDEX(Overview_Format!$A$2:$BQ$355,MATCH($B123,Overview_Format!$A$2:$A$355,0),MATCH(R$2,Overview_Format!$A$2:$BQ$2,0))</f>
        <v>107.3</v>
      </c>
      <c r="S123">
        <f>INDEX(Overview_Format!$A$2:$BQ$355,MATCH($B123,Overview_Format!$A$2:$A$355,0),MATCH(S$2,Overview_Format!$A$2:$BQ$2,0))</f>
        <v>0.41799999999999998</v>
      </c>
      <c r="T123">
        <f>INDEX(Overview_Format!$A$2:$BQ$355,MATCH($B123,Overview_Format!$A$2:$A$355,0),MATCH(T$2,Overview_Format!$A$2:$BQ$2,0))</f>
        <v>0.31</v>
      </c>
      <c r="U123">
        <f>INDEX(Overview_Format!$A$2:$BQ$355,MATCH($B123,Overview_Format!$A$2:$A$355,0),MATCH(U$2,Overview_Format!$A$2:$BQ$2,0))</f>
        <v>0.54200000000000004</v>
      </c>
      <c r="V123">
        <f>INDEX(Overview_Format!$A$2:$BQ$355,MATCH($B123,Overview_Format!$A$2:$A$355,0),MATCH(V$2,Overview_Format!$A$2:$BQ$2,0))</f>
        <v>51.9</v>
      </c>
      <c r="W123">
        <f>INDEX(Overview_Format!$A$2:$BQ$355,MATCH($B123,Overview_Format!$A$2:$A$355,0),MATCH(W$2,Overview_Format!$A$2:$BQ$2,0))</f>
        <v>0.50900000000000001</v>
      </c>
      <c r="X123">
        <f>INDEX(Overview_Format!$A$2:$BQ$355,MATCH($B123,Overview_Format!$A$2:$A$355,0),MATCH(X$2,Overview_Format!$A$2:$BQ$2,0))</f>
        <v>35</v>
      </c>
      <c r="Y123">
        <f>INDEX(Overview_Format!$A$2:$BQ$355,MATCH($B123,Overview_Format!$A$2:$A$355,0),MATCH(Y$2,Overview_Format!$A$2:$BQ$2,0))</f>
        <v>16.3</v>
      </c>
      <c r="Z123">
        <f>INDEX(Overview_Format!$A$2:$BQ$355,MATCH($B123,Overview_Format!$A$2:$A$355,0),MATCH(Z$2,Overview_Format!$A$2:$BQ$2,0))</f>
        <v>52.2</v>
      </c>
      <c r="AA123">
        <f>INDEX(Overview_Format!$A$2:$BQ$355,MATCH($B123,Overview_Format!$A$2:$A$355,0),MATCH(AA$2,Overview_Format!$A$2:$BQ$2,0))</f>
        <v>10.199999999999999</v>
      </c>
      <c r="AB123">
        <f>INDEX(Overview_Format!$A$2:$BQ$355,MATCH($B123,Overview_Format!$A$2:$A$355,0),MATCH(AB$2,Overview_Format!$A$2:$BQ$2,0))</f>
        <v>4.5</v>
      </c>
      <c r="AC123">
        <f t="shared" si="1"/>
        <v>3.1840490797546011</v>
      </c>
      <c r="AD123">
        <f>INDEX(Overview_Format!$A$2:$BQ$355,MATCH($B123,Overview_Format!$A$2:$A$355,0),MATCH(AD$2,Overview_Format!$A$2:$BQ$2,0))</f>
        <v>-0.63</v>
      </c>
      <c r="AE123">
        <f>INDEX(Overview_Format!$A$2:$CC$355,MATCH($B123,Overview_Format!$A$2:$A$355,0),MATCH(AE$2,Overview_Format!$A$2:$CC$2,0))</f>
        <v>-0.79999999999999716</v>
      </c>
      <c r="AF123">
        <f>INDEX(Overview_Format!$A$2:$CC$355,MATCH($B123,Overview_Format!$A$2:$A$355,0),MATCH(AF$2,Overview_Format!$A$2:$CC$2,0))</f>
        <v>7.2000000000000008E-2</v>
      </c>
      <c r="AG123">
        <f>INDEX(Overview_Format!$A$2:$CC$355,MATCH($B123,Overview_Format!$A$2:$A$355,0),MATCH(AG$2,Overview_Format!$A$2:$CC$2,0))</f>
        <v>-3.2000000000000028E-2</v>
      </c>
      <c r="AH123">
        <f>INDEX(Overview_Format!$A$2:$CC$355,MATCH($B123,Overview_Format!$A$2:$A$355,0),MATCH(AH$2,Overview_Format!$A$2:$CC$2,0))</f>
        <v>-4.8999999999999932E-2</v>
      </c>
      <c r="AI123">
        <f>INDEX(Overview_Format!$A$2:$CC$355,MATCH($B123,Overview_Format!$A$2:$A$355,0),MATCH(AI$2,Overview_Format!$A$2:$CC$2,0))</f>
        <v>-5.1000000000000045E-2</v>
      </c>
      <c r="AJ123">
        <f>INDEX(Overview_Format!$A$2:$CC$355,MATCH($B123,Overview_Format!$A$2:$A$355,0),MATCH(AJ$2,Overview_Format!$A$2:$CC$2,0))</f>
        <v>4.4000000000000057</v>
      </c>
      <c r="AK123">
        <f>INDEX(Overview_Format!$A$2:$CC$355,MATCH($B123,Overview_Format!$A$2:$A$355,0),MATCH(AK$2,Overview_Format!$A$2:$CC$2,0))</f>
        <v>-2.0999999999999979</v>
      </c>
      <c r="AL123">
        <f>INDEX(Overview_Format!$A$2:$CC$355,MATCH($B123,Overview_Format!$A$2:$A$355,0),MATCH(AL$2,Overview_Format!$A$2:$CC$2,0))</f>
        <v>-1.3999999999999986</v>
      </c>
      <c r="AM123">
        <f>INDEX(Overview_Format!$A$2:$CC$355,MATCH($B123,Overview_Format!$A$2:$A$355,0),MATCH(AM$2,Overview_Format!$A$2:$CC$2,0))</f>
        <v>0.5</v>
      </c>
      <c r="AN123">
        <f>INDEX(Overview_Format!$A$2:$CC$355,MATCH($B123,Overview_Format!$A$2:$A$355,0),MATCH(AN$2,Overview_Format!$A$2:$CC$2,0))</f>
        <v>-4.6999999999999993</v>
      </c>
      <c r="AO123">
        <f>INDEX(Overview_Format!$A$2:$CC$355,MATCH($B123,Overview_Format!$A$2:$A$355,0),MATCH(AO$2,Overview_Format!$A$2:$CC$2,0))</f>
        <v>6.8999999999999986</v>
      </c>
      <c r="AP123">
        <f>INDEX(Overview_Format!$A$2:$CC$355,MATCH($B123,Overview_Format!$A$2:$A$355,0),MATCH(AP$2,Overview_Format!$A$2:$CC$2,0))</f>
        <v>2.5999999999999968E-2</v>
      </c>
    </row>
    <row r="124" spans="2:42" x14ac:dyDescent="0.25">
      <c r="B124" t="s">
        <v>81</v>
      </c>
      <c r="C124">
        <f>INDEX(Overview_Format!$A$2:$BQ$355,MATCH($B124,Overview_Format!$A$2:$A$355,0),MATCH(C$2,Overview_Format!$A$2:$BQ$2,0))</f>
        <v>37</v>
      </c>
      <c r="D124">
        <f>INDEX(Overview_Format!$A$2:$BQ$355,MATCH($B124,Overview_Format!$A$2:$A$355,0),MATCH(D$2,Overview_Format!$A$2:$BQ$2,0))</f>
        <v>33</v>
      </c>
      <c r="E124">
        <f>INDEX(Overview_Format!$A$2:$BQ$355,MATCH($B124,Overview_Format!$A$2:$A$355,0),MATCH(E$2,Overview_Format!$A$2:$BQ$2,0))</f>
        <v>4</v>
      </c>
      <c r="F124">
        <f>INDEX(Overview_Format!$A$2:$BQ$355,MATCH($B124,Overview_Format!$A$2:$A$355,0),MATCH(F$2,Overview_Format!$A$2:$BQ$2,0))</f>
        <v>0.89200000000000002</v>
      </c>
      <c r="G124">
        <f>INDEX(Overview_Format!$A$2:$BQ$355,MATCH($B124,Overview_Format!$A$2:$A$355,0),MATCH(G$2,Overview_Format!$A$2:$BQ$2,0))</f>
        <v>18.899999999999999</v>
      </c>
      <c r="H124">
        <f>INDEX(Overview_Format!$A$2:$BQ$355,MATCH($B124,Overview_Format!$A$2:$A$355,0),MATCH(H$2,Overview_Format!$A$2:$BQ$2,0))</f>
        <v>4.6100000000000003</v>
      </c>
      <c r="I124">
        <f>INDEX(Overview_Format!$A$2:$BQ$355,MATCH($B124,Overview_Format!$A$2:$A$355,0),MATCH(I$2,Overview_Format!$A$2:$BQ$2,0))</f>
        <v>33</v>
      </c>
      <c r="J124">
        <f>INDEX(Overview_Format!$A$2:$BQ$355,MATCH($B124,Overview_Format!$A$2:$A$355,0),MATCH(J$2,Overview_Format!$A$2:$BQ$2,0))</f>
        <v>4</v>
      </c>
      <c r="K124">
        <f>INDEX(Overview_Format!$A$2:$BQ$355,MATCH($B124,Overview_Format!$A$2:$A$355,0),MATCH(K$2,Overview_Format!$A$2:$BQ$2,0))</f>
        <v>33</v>
      </c>
      <c r="L124">
        <f>INDEX(Overview_Format!$A$2:$BQ$355,MATCH($B124,Overview_Format!$A$2:$A$355,0),MATCH(L$2,Overview_Format!$A$2:$BQ$2,0))</f>
        <v>4</v>
      </c>
      <c r="M124">
        <f>INDEX(Overview_Format!$A$2:$BQ$355,MATCH($B124,Overview_Format!$A$2:$A$355,0),MATCH(M$2,Overview_Format!$A$2:$BQ$2,0))</f>
        <v>33</v>
      </c>
      <c r="N124">
        <f>INDEX(Overview_Format!$A$2:$BQ$355,MATCH($B124,Overview_Format!$A$2:$A$355,0),MATCH(N$2,Overview_Format!$A$2:$BQ$2,0))</f>
        <v>4</v>
      </c>
      <c r="O124">
        <f>INDEX(Overview_Format!$A$2:$BQ$355,MATCH($B124,Overview_Format!$A$2:$A$355,0),MATCH(O$2,Overview_Format!$A$2:$BQ$2,0))</f>
        <v>2787</v>
      </c>
      <c r="P124">
        <f>INDEX(Overview_Format!$A$2:$BQ$355,MATCH($B124,Overview_Format!$A$2:$A$355,0),MATCH(P$2,Overview_Format!$A$2:$BQ$2,0))</f>
        <v>2258</v>
      </c>
      <c r="Q124">
        <f>INDEX(Overview_Format!$A$2:$BQ$355,MATCH($B124,Overview_Format!$A$2:$A$355,0),MATCH(Q$2,Overview_Format!$A$2:$BQ$2,0))</f>
        <v>67.3</v>
      </c>
      <c r="R124">
        <f>INDEX(Overview_Format!$A$2:$BQ$355,MATCH($B124,Overview_Format!$A$2:$A$355,0),MATCH(R$2,Overview_Format!$A$2:$BQ$2,0))</f>
        <v>111.8</v>
      </c>
      <c r="S124">
        <f>INDEX(Overview_Format!$A$2:$BQ$355,MATCH($B124,Overview_Format!$A$2:$A$355,0),MATCH(S$2,Overview_Format!$A$2:$BQ$2,0))</f>
        <v>0.316</v>
      </c>
      <c r="T124">
        <f>INDEX(Overview_Format!$A$2:$BQ$355,MATCH($B124,Overview_Format!$A$2:$A$355,0),MATCH(T$2,Overview_Format!$A$2:$BQ$2,0))</f>
        <v>0.42599999999999999</v>
      </c>
      <c r="U124">
        <f>INDEX(Overview_Format!$A$2:$BQ$355,MATCH($B124,Overview_Format!$A$2:$A$355,0),MATCH(U$2,Overview_Format!$A$2:$BQ$2,0))</f>
        <v>0.55000000000000004</v>
      </c>
      <c r="V124">
        <f>INDEX(Overview_Format!$A$2:$BQ$355,MATCH($B124,Overview_Format!$A$2:$A$355,0),MATCH(V$2,Overview_Format!$A$2:$BQ$2,0))</f>
        <v>55.6</v>
      </c>
      <c r="W124">
        <f>INDEX(Overview_Format!$A$2:$BQ$355,MATCH($B124,Overview_Format!$A$2:$A$355,0),MATCH(W$2,Overview_Format!$A$2:$BQ$2,0))</f>
        <v>0.52100000000000002</v>
      </c>
      <c r="X124">
        <f>INDEX(Overview_Format!$A$2:$BQ$355,MATCH($B124,Overview_Format!$A$2:$A$355,0),MATCH(X$2,Overview_Format!$A$2:$BQ$2,0))</f>
        <v>33.799999999999997</v>
      </c>
      <c r="Y124">
        <f>INDEX(Overview_Format!$A$2:$BQ$355,MATCH($B124,Overview_Format!$A$2:$A$355,0),MATCH(Y$2,Overview_Format!$A$2:$BQ$2,0))</f>
        <v>13.9</v>
      </c>
      <c r="Z124">
        <f>INDEX(Overview_Format!$A$2:$BQ$355,MATCH($B124,Overview_Format!$A$2:$A$355,0),MATCH(Z$2,Overview_Format!$A$2:$BQ$2,0))</f>
        <v>54.9</v>
      </c>
      <c r="AA124">
        <f>INDEX(Overview_Format!$A$2:$BQ$355,MATCH($B124,Overview_Format!$A$2:$A$355,0),MATCH(AA$2,Overview_Format!$A$2:$BQ$2,0))</f>
        <v>9.6</v>
      </c>
      <c r="AB124">
        <f>INDEX(Overview_Format!$A$2:$BQ$355,MATCH($B124,Overview_Format!$A$2:$A$355,0),MATCH(AB$2,Overview_Format!$A$2:$BQ$2,0))</f>
        <v>13.4</v>
      </c>
      <c r="AC124">
        <f t="shared" si="1"/>
        <v>4</v>
      </c>
      <c r="AD124">
        <f>INDEX(Overview_Format!$A$2:$BQ$355,MATCH($B124,Overview_Format!$A$2:$A$355,0),MATCH(AD$2,Overview_Format!$A$2:$BQ$2,0))</f>
        <v>14.3</v>
      </c>
      <c r="AE124">
        <f>INDEX(Overview_Format!$A$2:$CC$355,MATCH($B124,Overview_Format!$A$2:$A$355,0),MATCH(AE$2,Overview_Format!$A$2:$CC$2,0))</f>
        <v>21.200000000000003</v>
      </c>
      <c r="AF124">
        <f>INDEX(Overview_Format!$A$2:$CC$355,MATCH($B124,Overview_Format!$A$2:$A$355,0),MATCH(AF$2,Overview_Format!$A$2:$CC$2,0))</f>
        <v>-5.6999999999999995E-2</v>
      </c>
      <c r="AG124">
        <f>INDEX(Overview_Format!$A$2:$CC$355,MATCH($B124,Overview_Format!$A$2:$A$355,0),MATCH(AG$2,Overview_Format!$A$2:$CC$2,0))</f>
        <v>1.5000000000000013E-2</v>
      </c>
      <c r="AH124">
        <f>INDEX(Overview_Format!$A$2:$CC$355,MATCH($B124,Overview_Format!$A$2:$A$355,0),MATCH(AH$2,Overview_Format!$A$2:$CC$2,0))</f>
        <v>7.900000000000007E-2</v>
      </c>
      <c r="AI124">
        <f>INDEX(Overview_Format!$A$2:$CC$355,MATCH($B124,Overview_Format!$A$2:$A$355,0),MATCH(AI$2,Overview_Format!$A$2:$CC$2,0))</f>
        <v>9.600000000000003E-2</v>
      </c>
      <c r="AJ124">
        <f>INDEX(Overview_Format!$A$2:$CC$355,MATCH($B124,Overview_Format!$A$2:$A$355,0),MATCH(AJ$2,Overview_Format!$A$2:$CC$2,0))</f>
        <v>9.7999999999999972</v>
      </c>
      <c r="AK124">
        <f>INDEX(Overview_Format!$A$2:$CC$355,MATCH($B124,Overview_Format!$A$2:$A$355,0),MATCH(AK$2,Overview_Format!$A$2:$CC$2,0))</f>
        <v>-2</v>
      </c>
      <c r="AL124">
        <f>INDEX(Overview_Format!$A$2:$CC$355,MATCH($B124,Overview_Format!$A$2:$A$355,0),MATCH(AL$2,Overview_Format!$A$2:$CC$2,0))</f>
        <v>5.7000000000000028</v>
      </c>
      <c r="AM124">
        <f>INDEX(Overview_Format!$A$2:$CC$355,MATCH($B124,Overview_Format!$A$2:$A$355,0),MATCH(AM$2,Overview_Format!$A$2:$CC$2,0))</f>
        <v>1.7999999999999998</v>
      </c>
      <c r="AN124">
        <f>INDEX(Overview_Format!$A$2:$CC$355,MATCH($B124,Overview_Format!$A$2:$A$355,0),MATCH(AN$2,Overview_Format!$A$2:$CC$2,0))</f>
        <v>7</v>
      </c>
      <c r="AO124">
        <f>INDEX(Overview_Format!$A$2:$CC$355,MATCH($B124,Overview_Format!$A$2:$A$355,0),MATCH(AO$2,Overview_Format!$A$2:$CC$2,0))</f>
        <v>8.2999999999999972</v>
      </c>
      <c r="AP124">
        <f>INDEX(Overview_Format!$A$2:$CC$355,MATCH($B124,Overview_Format!$A$2:$A$355,0),MATCH(AP$2,Overview_Format!$A$2:$CC$2,0))</f>
        <v>-3.7000000000000005E-2</v>
      </c>
    </row>
    <row r="125" spans="2:42" x14ac:dyDescent="0.25">
      <c r="B125" t="s">
        <v>252</v>
      </c>
      <c r="C125">
        <f>INDEX(Overview_Format!$A$2:$BQ$355,MATCH($B125,Overview_Format!$A$2:$A$355,0),MATCH(C$2,Overview_Format!$A$2:$BQ$2,0))</f>
        <v>34</v>
      </c>
      <c r="D125">
        <f>INDEX(Overview_Format!$A$2:$BQ$355,MATCH($B125,Overview_Format!$A$2:$A$355,0),MATCH(D$2,Overview_Format!$A$2:$BQ$2,0))</f>
        <v>17</v>
      </c>
      <c r="E125">
        <f>INDEX(Overview_Format!$A$2:$BQ$355,MATCH($B125,Overview_Format!$A$2:$A$355,0),MATCH(E$2,Overview_Format!$A$2:$BQ$2,0))</f>
        <v>17</v>
      </c>
      <c r="F125">
        <f>INDEX(Overview_Format!$A$2:$BQ$355,MATCH($B125,Overview_Format!$A$2:$A$355,0),MATCH(F$2,Overview_Format!$A$2:$BQ$2,0))</f>
        <v>0.5</v>
      </c>
      <c r="G125">
        <f>INDEX(Overview_Format!$A$2:$BQ$355,MATCH($B125,Overview_Format!$A$2:$A$355,0),MATCH(G$2,Overview_Format!$A$2:$BQ$2,0))</f>
        <v>-12.28</v>
      </c>
      <c r="H125">
        <f>INDEX(Overview_Format!$A$2:$BQ$355,MATCH($B125,Overview_Format!$A$2:$A$355,0),MATCH(H$2,Overview_Format!$A$2:$BQ$2,0))</f>
        <v>-9.51</v>
      </c>
      <c r="I125">
        <f>INDEX(Overview_Format!$A$2:$BQ$355,MATCH($B125,Overview_Format!$A$2:$A$355,0),MATCH(I$2,Overview_Format!$A$2:$BQ$2,0))</f>
        <v>17</v>
      </c>
      <c r="J125">
        <f>INDEX(Overview_Format!$A$2:$BQ$355,MATCH($B125,Overview_Format!$A$2:$A$355,0),MATCH(J$2,Overview_Format!$A$2:$BQ$2,0))</f>
        <v>17</v>
      </c>
      <c r="K125">
        <f>INDEX(Overview_Format!$A$2:$BQ$355,MATCH($B125,Overview_Format!$A$2:$A$355,0),MATCH(K$2,Overview_Format!$A$2:$BQ$2,0))</f>
        <v>17</v>
      </c>
      <c r="L125">
        <f>INDEX(Overview_Format!$A$2:$BQ$355,MATCH($B125,Overview_Format!$A$2:$A$355,0),MATCH(L$2,Overview_Format!$A$2:$BQ$2,0))</f>
        <v>17</v>
      </c>
      <c r="M125">
        <f>INDEX(Overview_Format!$A$2:$BQ$355,MATCH($B125,Overview_Format!$A$2:$A$355,0),MATCH(M$2,Overview_Format!$A$2:$BQ$2,0))</f>
        <v>17</v>
      </c>
      <c r="N125">
        <f>INDEX(Overview_Format!$A$2:$BQ$355,MATCH($B125,Overview_Format!$A$2:$A$355,0),MATCH(N$2,Overview_Format!$A$2:$BQ$2,0))</f>
        <v>17</v>
      </c>
      <c r="O125">
        <f>INDEX(Overview_Format!$A$2:$BQ$355,MATCH($B125,Overview_Format!$A$2:$A$355,0),MATCH(O$2,Overview_Format!$A$2:$BQ$2,0))</f>
        <v>2684</v>
      </c>
      <c r="P125">
        <f>INDEX(Overview_Format!$A$2:$BQ$355,MATCH($B125,Overview_Format!$A$2:$A$355,0),MATCH(P$2,Overview_Format!$A$2:$BQ$2,0))</f>
        <v>2661</v>
      </c>
      <c r="Q125">
        <f>INDEX(Overview_Format!$A$2:$BQ$355,MATCH($B125,Overview_Format!$A$2:$A$355,0),MATCH(Q$2,Overview_Format!$A$2:$BQ$2,0))</f>
        <v>74.8</v>
      </c>
      <c r="R125">
        <f>INDEX(Overview_Format!$A$2:$BQ$355,MATCH($B125,Overview_Format!$A$2:$A$355,0),MATCH(R$2,Overview_Format!$A$2:$BQ$2,0))</f>
        <v>104.8</v>
      </c>
      <c r="S125">
        <f>INDEX(Overview_Format!$A$2:$BQ$355,MATCH($B125,Overview_Format!$A$2:$A$355,0),MATCH(S$2,Overview_Format!$A$2:$BQ$2,0))</f>
        <v>0.36099999999999999</v>
      </c>
      <c r="T125">
        <f>INDEX(Overview_Format!$A$2:$BQ$355,MATCH($B125,Overview_Format!$A$2:$A$355,0),MATCH(T$2,Overview_Format!$A$2:$BQ$2,0))</f>
        <v>0.309</v>
      </c>
      <c r="U125">
        <f>INDEX(Overview_Format!$A$2:$BQ$355,MATCH($B125,Overview_Format!$A$2:$A$355,0),MATCH(U$2,Overview_Format!$A$2:$BQ$2,0))</f>
        <v>0.53</v>
      </c>
      <c r="V125">
        <f>INDEX(Overview_Format!$A$2:$BQ$355,MATCH($B125,Overview_Format!$A$2:$A$355,0),MATCH(V$2,Overview_Format!$A$2:$BQ$2,0))</f>
        <v>49.4</v>
      </c>
      <c r="W125">
        <f>INDEX(Overview_Format!$A$2:$BQ$355,MATCH($B125,Overview_Format!$A$2:$A$355,0),MATCH(W$2,Overview_Format!$A$2:$BQ$2,0))</f>
        <v>0.49</v>
      </c>
      <c r="X125">
        <f>INDEX(Overview_Format!$A$2:$BQ$355,MATCH($B125,Overview_Format!$A$2:$A$355,0),MATCH(X$2,Overview_Format!$A$2:$BQ$2,0))</f>
        <v>29.7</v>
      </c>
      <c r="Y125">
        <f>INDEX(Overview_Format!$A$2:$BQ$355,MATCH($B125,Overview_Format!$A$2:$A$355,0),MATCH(Y$2,Overview_Format!$A$2:$BQ$2,0))</f>
        <v>14.4</v>
      </c>
      <c r="Z125">
        <f>INDEX(Overview_Format!$A$2:$BQ$355,MATCH($B125,Overview_Format!$A$2:$A$355,0),MATCH(Z$2,Overview_Format!$A$2:$BQ$2,0))</f>
        <v>48.1</v>
      </c>
      <c r="AA125">
        <f>INDEX(Overview_Format!$A$2:$BQ$355,MATCH($B125,Overview_Format!$A$2:$A$355,0),MATCH(AA$2,Overview_Format!$A$2:$BQ$2,0))</f>
        <v>7.7</v>
      </c>
      <c r="AB125">
        <f>INDEX(Overview_Format!$A$2:$BQ$355,MATCH($B125,Overview_Format!$A$2:$A$355,0),MATCH(AB$2,Overview_Format!$A$2:$BQ$2,0))</f>
        <v>11.1</v>
      </c>
      <c r="AC125">
        <f t="shared" si="1"/>
        <v>3.4305555555555554</v>
      </c>
      <c r="AD125">
        <f>INDEX(Overview_Format!$A$2:$BQ$355,MATCH($B125,Overview_Format!$A$2:$A$355,0),MATCH(AD$2,Overview_Format!$A$2:$BQ$2,0))</f>
        <v>0.68</v>
      </c>
      <c r="AE125">
        <f>INDEX(Overview_Format!$A$2:$CC$355,MATCH($B125,Overview_Format!$A$2:$A$355,0),MATCH(AE$2,Overview_Format!$A$2:$CC$2,0))</f>
        <v>0.89999999999999147</v>
      </c>
      <c r="AF125">
        <f>INDEX(Overview_Format!$A$2:$CC$355,MATCH($B125,Overview_Format!$A$2:$A$355,0),MATCH(AF$2,Overview_Format!$A$2:$CC$2,0))</f>
        <v>-1.0000000000000009E-2</v>
      </c>
      <c r="AG125">
        <f>INDEX(Overview_Format!$A$2:$CC$355,MATCH($B125,Overview_Format!$A$2:$A$355,0),MATCH(AG$2,Overview_Format!$A$2:$CC$2,0))</f>
        <v>-7.3000000000000009E-2</v>
      </c>
      <c r="AH125">
        <f>INDEX(Overview_Format!$A$2:$CC$355,MATCH($B125,Overview_Format!$A$2:$A$355,0),MATCH(AH$2,Overview_Format!$A$2:$CC$2,0))</f>
        <v>-1.0000000000000009E-2</v>
      </c>
      <c r="AI125">
        <f>INDEX(Overview_Format!$A$2:$CC$355,MATCH($B125,Overview_Format!$A$2:$A$355,0),MATCH(AI$2,Overview_Format!$A$2:$CC$2,0))</f>
        <v>-1.2000000000000011E-2</v>
      </c>
      <c r="AJ125">
        <f>INDEX(Overview_Format!$A$2:$CC$355,MATCH($B125,Overview_Format!$A$2:$A$355,0),MATCH(AJ$2,Overview_Format!$A$2:$CC$2,0))</f>
        <v>-3.7999999999999972</v>
      </c>
      <c r="AK125">
        <f>INDEX(Overview_Format!$A$2:$CC$355,MATCH($B125,Overview_Format!$A$2:$A$355,0),MATCH(AK$2,Overview_Format!$A$2:$CC$2,0))</f>
        <v>-2.7999999999999989</v>
      </c>
      <c r="AL125">
        <f>INDEX(Overview_Format!$A$2:$CC$355,MATCH($B125,Overview_Format!$A$2:$A$355,0),MATCH(AL$2,Overview_Format!$A$2:$CC$2,0))</f>
        <v>-4.2000000000000028</v>
      </c>
      <c r="AM125">
        <f>INDEX(Overview_Format!$A$2:$CC$355,MATCH($B125,Overview_Format!$A$2:$A$355,0),MATCH(AM$2,Overview_Format!$A$2:$CC$2,0))</f>
        <v>0.10000000000000053</v>
      </c>
      <c r="AN125">
        <f>INDEX(Overview_Format!$A$2:$CC$355,MATCH($B125,Overview_Format!$A$2:$A$355,0),MATCH(AN$2,Overview_Format!$A$2:$CC$2,0))</f>
        <v>4.8999999999999995</v>
      </c>
      <c r="AO125">
        <f>INDEX(Overview_Format!$A$2:$CC$355,MATCH($B125,Overview_Format!$A$2:$A$355,0),MATCH(AO$2,Overview_Format!$A$2:$CC$2,0))</f>
        <v>-2.8000000000000007</v>
      </c>
      <c r="AP125">
        <f>INDEX(Overview_Format!$A$2:$CC$355,MATCH($B125,Overview_Format!$A$2:$A$355,0),MATCH(AP$2,Overview_Format!$A$2:$CC$2,0))</f>
        <v>-6.0000000000000053E-3</v>
      </c>
    </row>
    <row r="126" spans="2:42" x14ac:dyDescent="0.25">
      <c r="B126" t="s">
        <v>253</v>
      </c>
      <c r="C126">
        <f>INDEX(Overview_Format!$A$2:$BQ$355,MATCH($B126,Overview_Format!$A$2:$A$355,0),MATCH(C$2,Overview_Format!$A$2:$BQ$2,0))</f>
        <v>30</v>
      </c>
      <c r="D126">
        <f>INDEX(Overview_Format!$A$2:$BQ$355,MATCH($B126,Overview_Format!$A$2:$A$355,0),MATCH(D$2,Overview_Format!$A$2:$BQ$2,0))</f>
        <v>11</v>
      </c>
      <c r="E126">
        <f>INDEX(Overview_Format!$A$2:$BQ$355,MATCH($B126,Overview_Format!$A$2:$A$355,0),MATCH(E$2,Overview_Format!$A$2:$BQ$2,0))</f>
        <v>19</v>
      </c>
      <c r="F126">
        <f>INDEX(Overview_Format!$A$2:$BQ$355,MATCH($B126,Overview_Format!$A$2:$A$355,0),MATCH(F$2,Overview_Format!$A$2:$BQ$2,0))</f>
        <v>0.36699999999999999</v>
      </c>
      <c r="G126">
        <f>INDEX(Overview_Format!$A$2:$BQ$355,MATCH($B126,Overview_Format!$A$2:$A$355,0),MATCH(G$2,Overview_Format!$A$2:$BQ$2,0))</f>
        <v>-13.15</v>
      </c>
      <c r="H126">
        <f>INDEX(Overview_Format!$A$2:$BQ$355,MATCH($B126,Overview_Format!$A$2:$A$355,0),MATCH(H$2,Overview_Format!$A$2:$BQ$2,0))</f>
        <v>-4.79</v>
      </c>
      <c r="I126">
        <f>INDEX(Overview_Format!$A$2:$BQ$355,MATCH($B126,Overview_Format!$A$2:$A$355,0),MATCH(I$2,Overview_Format!$A$2:$BQ$2,0))</f>
        <v>11</v>
      </c>
      <c r="J126">
        <f>INDEX(Overview_Format!$A$2:$BQ$355,MATCH($B126,Overview_Format!$A$2:$A$355,0),MATCH(J$2,Overview_Format!$A$2:$BQ$2,0))</f>
        <v>19</v>
      </c>
      <c r="K126">
        <f>INDEX(Overview_Format!$A$2:$BQ$355,MATCH($B126,Overview_Format!$A$2:$A$355,0),MATCH(K$2,Overview_Format!$A$2:$BQ$2,0))</f>
        <v>11</v>
      </c>
      <c r="L126">
        <f>INDEX(Overview_Format!$A$2:$BQ$355,MATCH($B126,Overview_Format!$A$2:$A$355,0),MATCH(L$2,Overview_Format!$A$2:$BQ$2,0))</f>
        <v>19</v>
      </c>
      <c r="M126">
        <f>INDEX(Overview_Format!$A$2:$BQ$355,MATCH($B126,Overview_Format!$A$2:$A$355,0),MATCH(M$2,Overview_Format!$A$2:$BQ$2,0))</f>
        <v>11</v>
      </c>
      <c r="N126">
        <f>INDEX(Overview_Format!$A$2:$BQ$355,MATCH($B126,Overview_Format!$A$2:$A$355,0),MATCH(N$2,Overview_Format!$A$2:$BQ$2,0))</f>
        <v>19</v>
      </c>
      <c r="O126">
        <f>INDEX(Overview_Format!$A$2:$BQ$355,MATCH($B126,Overview_Format!$A$2:$A$355,0),MATCH(O$2,Overview_Format!$A$2:$BQ$2,0))</f>
        <v>2198</v>
      </c>
      <c r="P126">
        <f>INDEX(Overview_Format!$A$2:$BQ$355,MATCH($B126,Overview_Format!$A$2:$A$355,0),MATCH(P$2,Overview_Format!$A$2:$BQ$2,0))</f>
        <v>2369</v>
      </c>
      <c r="Q126">
        <f>INDEX(Overview_Format!$A$2:$BQ$355,MATCH($B126,Overview_Format!$A$2:$A$355,0),MATCH(Q$2,Overview_Format!$A$2:$BQ$2,0))</f>
        <v>68.900000000000006</v>
      </c>
      <c r="R126">
        <f>INDEX(Overview_Format!$A$2:$BQ$355,MATCH($B126,Overview_Format!$A$2:$A$355,0),MATCH(R$2,Overview_Format!$A$2:$BQ$2,0))</f>
        <v>106.3</v>
      </c>
      <c r="S126">
        <f>INDEX(Overview_Format!$A$2:$BQ$355,MATCH($B126,Overview_Format!$A$2:$A$355,0),MATCH(S$2,Overview_Format!$A$2:$BQ$2,0))</f>
        <v>0.28599999999999998</v>
      </c>
      <c r="T126">
        <f>INDEX(Overview_Format!$A$2:$BQ$355,MATCH($B126,Overview_Format!$A$2:$A$355,0),MATCH(T$2,Overview_Format!$A$2:$BQ$2,0))</f>
        <v>0.432</v>
      </c>
      <c r="U126">
        <f>INDEX(Overview_Format!$A$2:$BQ$355,MATCH($B126,Overview_Format!$A$2:$A$355,0),MATCH(U$2,Overview_Format!$A$2:$BQ$2,0))</f>
        <v>0.55500000000000005</v>
      </c>
      <c r="V126">
        <f>INDEX(Overview_Format!$A$2:$BQ$355,MATCH($B126,Overview_Format!$A$2:$A$355,0),MATCH(V$2,Overview_Format!$A$2:$BQ$2,0))</f>
        <v>49.2</v>
      </c>
      <c r="W126">
        <f>INDEX(Overview_Format!$A$2:$BQ$355,MATCH($B126,Overview_Format!$A$2:$A$355,0),MATCH(W$2,Overview_Format!$A$2:$BQ$2,0))</f>
        <v>0.52600000000000002</v>
      </c>
      <c r="X126">
        <f>INDEX(Overview_Format!$A$2:$BQ$355,MATCH($B126,Overview_Format!$A$2:$A$355,0),MATCH(X$2,Overview_Format!$A$2:$BQ$2,0))</f>
        <v>26.8</v>
      </c>
      <c r="Y126">
        <f>INDEX(Overview_Format!$A$2:$BQ$355,MATCH($B126,Overview_Format!$A$2:$A$355,0),MATCH(Y$2,Overview_Format!$A$2:$BQ$2,0))</f>
        <v>15.4</v>
      </c>
      <c r="Z126">
        <f>INDEX(Overview_Format!$A$2:$BQ$355,MATCH($B126,Overview_Format!$A$2:$A$355,0),MATCH(Z$2,Overview_Format!$A$2:$BQ$2,0))</f>
        <v>48.6</v>
      </c>
      <c r="AA126">
        <f>INDEX(Overview_Format!$A$2:$BQ$355,MATCH($B126,Overview_Format!$A$2:$A$355,0),MATCH(AA$2,Overview_Format!$A$2:$BQ$2,0))</f>
        <v>7.4</v>
      </c>
      <c r="AB126">
        <f>INDEX(Overview_Format!$A$2:$BQ$355,MATCH($B126,Overview_Format!$A$2:$A$355,0),MATCH(AB$2,Overview_Format!$A$2:$BQ$2,0))</f>
        <v>7.9</v>
      </c>
      <c r="AC126">
        <f t="shared" si="1"/>
        <v>3.1948051948051948</v>
      </c>
      <c r="AD126">
        <f>INDEX(Overview_Format!$A$2:$BQ$355,MATCH($B126,Overview_Format!$A$2:$A$355,0),MATCH(AD$2,Overview_Format!$A$2:$BQ$2,0))</f>
        <v>-5.7</v>
      </c>
      <c r="AE126">
        <f>INDEX(Overview_Format!$A$2:$CC$355,MATCH($B126,Overview_Format!$A$2:$A$355,0),MATCH(AE$2,Overview_Format!$A$2:$CC$2,0))</f>
        <v>-8.2999999999999972</v>
      </c>
      <c r="AF126">
        <f>INDEX(Overview_Format!$A$2:$CC$355,MATCH($B126,Overview_Format!$A$2:$A$355,0),MATCH(AF$2,Overview_Format!$A$2:$CC$2,0))</f>
        <v>-1.4000000000000012E-2</v>
      </c>
      <c r="AG126">
        <f>INDEX(Overview_Format!$A$2:$CC$355,MATCH($B126,Overview_Format!$A$2:$A$355,0),MATCH(AG$2,Overview_Format!$A$2:$CC$2,0))</f>
        <v>5.4999999999999993E-2</v>
      </c>
      <c r="AH126">
        <f>INDEX(Overview_Format!$A$2:$CC$355,MATCH($B126,Overview_Format!$A$2:$A$355,0),MATCH(AH$2,Overview_Format!$A$2:$CC$2,0))</f>
        <v>-2.4999999999999911E-2</v>
      </c>
      <c r="AI126">
        <f>INDEX(Overview_Format!$A$2:$CC$355,MATCH($B126,Overview_Format!$A$2:$A$355,0),MATCH(AI$2,Overview_Format!$A$2:$CC$2,0))</f>
        <v>-2.6000000000000023E-2</v>
      </c>
      <c r="AJ126">
        <f>INDEX(Overview_Format!$A$2:$CC$355,MATCH($B126,Overview_Format!$A$2:$A$355,0),MATCH(AJ$2,Overview_Format!$A$2:$CC$2,0))</f>
        <v>-2.7999999999999972</v>
      </c>
      <c r="AK126">
        <f>INDEX(Overview_Format!$A$2:$CC$355,MATCH($B126,Overview_Format!$A$2:$A$355,0),MATCH(AK$2,Overview_Format!$A$2:$CC$2,0))</f>
        <v>2.2000000000000011</v>
      </c>
      <c r="AL126">
        <f>INDEX(Overview_Format!$A$2:$CC$355,MATCH($B126,Overview_Format!$A$2:$A$355,0),MATCH(AL$2,Overview_Format!$A$2:$CC$2,0))</f>
        <v>-4</v>
      </c>
      <c r="AM126">
        <f>INDEX(Overview_Format!$A$2:$CC$355,MATCH($B126,Overview_Format!$A$2:$A$355,0),MATCH(AM$2,Overview_Format!$A$2:$CC$2,0))</f>
        <v>-9.9999999999999645E-2</v>
      </c>
      <c r="AN126">
        <f>INDEX(Overview_Format!$A$2:$CC$355,MATCH($B126,Overview_Format!$A$2:$A$355,0),MATCH(AN$2,Overview_Format!$A$2:$CC$2,0))</f>
        <v>0</v>
      </c>
      <c r="AO126">
        <f>INDEX(Overview_Format!$A$2:$CC$355,MATCH($B126,Overview_Format!$A$2:$A$355,0),MATCH(AO$2,Overview_Format!$A$2:$CC$2,0))</f>
        <v>-1.8000000000000007</v>
      </c>
      <c r="AP126">
        <f>INDEX(Overview_Format!$A$2:$CC$355,MATCH($B126,Overview_Format!$A$2:$A$355,0),MATCH(AP$2,Overview_Format!$A$2:$CC$2,0))</f>
        <v>-1.2000000000000011E-2</v>
      </c>
    </row>
    <row r="127" spans="2:42" x14ac:dyDescent="0.25">
      <c r="B127" t="s">
        <v>254</v>
      </c>
      <c r="C127">
        <f>INDEX(Overview_Format!$A$2:$BQ$355,MATCH($B127,Overview_Format!$A$2:$A$355,0),MATCH(C$2,Overview_Format!$A$2:$BQ$2,0))</f>
        <v>32</v>
      </c>
      <c r="D127">
        <f>INDEX(Overview_Format!$A$2:$BQ$355,MATCH($B127,Overview_Format!$A$2:$A$355,0),MATCH(D$2,Overview_Format!$A$2:$BQ$2,0))</f>
        <v>5</v>
      </c>
      <c r="E127">
        <f>INDEX(Overview_Format!$A$2:$BQ$355,MATCH($B127,Overview_Format!$A$2:$A$355,0),MATCH(E$2,Overview_Format!$A$2:$BQ$2,0))</f>
        <v>27</v>
      </c>
      <c r="F127">
        <f>INDEX(Overview_Format!$A$2:$BQ$355,MATCH($B127,Overview_Format!$A$2:$A$355,0),MATCH(F$2,Overview_Format!$A$2:$BQ$2,0))</f>
        <v>0.156</v>
      </c>
      <c r="G127">
        <f>INDEX(Overview_Format!$A$2:$BQ$355,MATCH($B127,Overview_Format!$A$2:$A$355,0),MATCH(G$2,Overview_Format!$A$2:$BQ$2,0))</f>
        <v>-18.72</v>
      </c>
      <c r="H127">
        <f>INDEX(Overview_Format!$A$2:$BQ$355,MATCH($B127,Overview_Format!$A$2:$A$355,0),MATCH(H$2,Overview_Format!$A$2:$BQ$2,0))</f>
        <v>-6.17</v>
      </c>
      <c r="I127">
        <f>INDEX(Overview_Format!$A$2:$BQ$355,MATCH($B127,Overview_Format!$A$2:$A$355,0),MATCH(I$2,Overview_Format!$A$2:$BQ$2,0))</f>
        <v>5</v>
      </c>
      <c r="J127">
        <f>INDEX(Overview_Format!$A$2:$BQ$355,MATCH($B127,Overview_Format!$A$2:$A$355,0),MATCH(J$2,Overview_Format!$A$2:$BQ$2,0))</f>
        <v>27</v>
      </c>
      <c r="K127">
        <f>INDEX(Overview_Format!$A$2:$BQ$355,MATCH($B127,Overview_Format!$A$2:$A$355,0),MATCH(K$2,Overview_Format!$A$2:$BQ$2,0))</f>
        <v>5</v>
      </c>
      <c r="L127">
        <f>INDEX(Overview_Format!$A$2:$BQ$355,MATCH($B127,Overview_Format!$A$2:$A$355,0),MATCH(L$2,Overview_Format!$A$2:$BQ$2,0))</f>
        <v>27</v>
      </c>
      <c r="M127">
        <f>INDEX(Overview_Format!$A$2:$BQ$355,MATCH($B127,Overview_Format!$A$2:$A$355,0),MATCH(M$2,Overview_Format!$A$2:$BQ$2,0))</f>
        <v>5</v>
      </c>
      <c r="N127">
        <f>INDEX(Overview_Format!$A$2:$BQ$355,MATCH($B127,Overview_Format!$A$2:$A$355,0),MATCH(N$2,Overview_Format!$A$2:$BQ$2,0))</f>
        <v>27</v>
      </c>
      <c r="O127">
        <f>INDEX(Overview_Format!$A$2:$BQ$355,MATCH($B127,Overview_Format!$A$2:$A$355,0),MATCH(O$2,Overview_Format!$A$2:$BQ$2,0))</f>
        <v>2174</v>
      </c>
      <c r="P127">
        <f>INDEX(Overview_Format!$A$2:$BQ$355,MATCH($B127,Overview_Format!$A$2:$A$355,0),MATCH(P$2,Overview_Format!$A$2:$BQ$2,0))</f>
        <v>2460</v>
      </c>
      <c r="Q127">
        <f>INDEX(Overview_Format!$A$2:$BQ$355,MATCH($B127,Overview_Format!$A$2:$A$355,0),MATCH(Q$2,Overview_Format!$A$2:$BQ$2,0))</f>
        <v>67.900000000000006</v>
      </c>
      <c r="R127">
        <f>INDEX(Overview_Format!$A$2:$BQ$355,MATCH($B127,Overview_Format!$A$2:$A$355,0),MATCH(R$2,Overview_Format!$A$2:$BQ$2,0))</f>
        <v>99.6</v>
      </c>
      <c r="S127">
        <f>INDEX(Overview_Format!$A$2:$BQ$355,MATCH($B127,Overview_Format!$A$2:$A$355,0),MATCH(S$2,Overview_Format!$A$2:$BQ$2,0))</f>
        <v>0.28699999999999998</v>
      </c>
      <c r="T127">
        <f>INDEX(Overview_Format!$A$2:$BQ$355,MATCH($B127,Overview_Format!$A$2:$A$355,0),MATCH(T$2,Overview_Format!$A$2:$BQ$2,0))</f>
        <v>0.38400000000000001</v>
      </c>
      <c r="U127">
        <f>INDEX(Overview_Format!$A$2:$BQ$355,MATCH($B127,Overview_Format!$A$2:$A$355,0),MATCH(U$2,Overview_Format!$A$2:$BQ$2,0))</f>
        <v>0.54200000000000004</v>
      </c>
      <c r="V127">
        <f>INDEX(Overview_Format!$A$2:$BQ$355,MATCH($B127,Overview_Format!$A$2:$A$355,0),MATCH(V$2,Overview_Format!$A$2:$BQ$2,0))</f>
        <v>51.3</v>
      </c>
      <c r="W127">
        <f>INDEX(Overview_Format!$A$2:$BQ$355,MATCH($B127,Overview_Format!$A$2:$A$355,0),MATCH(W$2,Overview_Format!$A$2:$BQ$2,0))</f>
        <v>0.51200000000000001</v>
      </c>
      <c r="X127">
        <f>INDEX(Overview_Format!$A$2:$BQ$355,MATCH($B127,Overview_Format!$A$2:$A$355,0),MATCH(X$2,Overview_Format!$A$2:$BQ$2,0))</f>
        <v>24.2</v>
      </c>
      <c r="Y127">
        <f>INDEX(Overview_Format!$A$2:$BQ$355,MATCH($B127,Overview_Format!$A$2:$A$355,0),MATCH(Y$2,Overview_Format!$A$2:$BQ$2,0))</f>
        <v>17.8</v>
      </c>
      <c r="Z127">
        <f>INDEX(Overview_Format!$A$2:$BQ$355,MATCH($B127,Overview_Format!$A$2:$A$355,0),MATCH(Z$2,Overview_Format!$A$2:$BQ$2,0))</f>
        <v>47.7</v>
      </c>
      <c r="AA127">
        <f>INDEX(Overview_Format!$A$2:$BQ$355,MATCH($B127,Overview_Format!$A$2:$A$355,0),MATCH(AA$2,Overview_Format!$A$2:$BQ$2,0))</f>
        <v>6</v>
      </c>
      <c r="AB127">
        <f>INDEX(Overview_Format!$A$2:$BQ$355,MATCH($B127,Overview_Format!$A$2:$A$355,0),MATCH(AB$2,Overview_Format!$A$2:$BQ$2,0))</f>
        <v>4.8</v>
      </c>
      <c r="AC127">
        <f t="shared" si="1"/>
        <v>2.882022471910112</v>
      </c>
      <c r="AD127">
        <f>INDEX(Overview_Format!$A$2:$BQ$355,MATCH($B127,Overview_Format!$A$2:$A$355,0),MATCH(AD$2,Overview_Format!$A$2:$BQ$2,0))</f>
        <v>-8.94</v>
      </c>
      <c r="AE127">
        <f>INDEX(Overview_Format!$A$2:$CC$355,MATCH($B127,Overview_Format!$A$2:$A$355,0),MATCH(AE$2,Overview_Format!$A$2:$CC$2,0))</f>
        <v>-13.100000000000009</v>
      </c>
      <c r="AF127">
        <f>INDEX(Overview_Format!$A$2:$CC$355,MATCH($B127,Overview_Format!$A$2:$A$355,0),MATCH(AF$2,Overview_Format!$A$2:$CC$2,0))</f>
        <v>-2.9000000000000026E-2</v>
      </c>
      <c r="AG127">
        <f>INDEX(Overview_Format!$A$2:$CC$355,MATCH($B127,Overview_Format!$A$2:$A$355,0),MATCH(AG$2,Overview_Format!$A$2:$CC$2,0))</f>
        <v>-4.9999999999999989E-2</v>
      </c>
      <c r="AH127">
        <f>INDEX(Overview_Format!$A$2:$CC$355,MATCH($B127,Overview_Format!$A$2:$A$355,0),MATCH(AH$2,Overview_Format!$A$2:$CC$2,0))</f>
        <v>-9.000000000000008E-3</v>
      </c>
      <c r="AI127">
        <f>INDEX(Overview_Format!$A$2:$CC$355,MATCH($B127,Overview_Format!$A$2:$A$355,0),MATCH(AI$2,Overview_Format!$A$2:$CC$2,0))</f>
        <v>-1.100000000000001E-2</v>
      </c>
      <c r="AJ127">
        <f>INDEX(Overview_Format!$A$2:$CC$355,MATCH($B127,Overview_Format!$A$2:$A$355,0),MATCH(AJ$2,Overview_Format!$A$2:$CC$2,0))</f>
        <v>-4.5999999999999943</v>
      </c>
      <c r="AK127">
        <f>INDEX(Overview_Format!$A$2:$CC$355,MATCH($B127,Overview_Format!$A$2:$A$355,0),MATCH(AK$2,Overview_Format!$A$2:$CC$2,0))</f>
        <v>5.8000000000000007</v>
      </c>
      <c r="AL127">
        <f>INDEX(Overview_Format!$A$2:$CC$355,MATCH($B127,Overview_Format!$A$2:$A$355,0),MATCH(AL$2,Overview_Format!$A$2:$CC$2,0))</f>
        <v>-6.6000000000000014</v>
      </c>
      <c r="AM127">
        <f>INDEX(Overview_Format!$A$2:$CC$355,MATCH($B127,Overview_Format!$A$2:$A$355,0),MATCH(AM$2,Overview_Format!$A$2:$CC$2,0))</f>
        <v>-3.3000000000000007</v>
      </c>
      <c r="AN127">
        <f>INDEX(Overview_Format!$A$2:$CC$355,MATCH($B127,Overview_Format!$A$2:$A$355,0),MATCH(AN$2,Overview_Format!$A$2:$CC$2,0))</f>
        <v>-3.3999999999999995</v>
      </c>
      <c r="AO127">
        <f>INDEX(Overview_Format!$A$2:$CC$355,MATCH($B127,Overview_Format!$A$2:$A$355,0),MATCH(AO$2,Overview_Format!$A$2:$CC$2,0))</f>
        <v>-6.1999999999999993</v>
      </c>
      <c r="AP127">
        <f>INDEX(Overview_Format!$A$2:$CC$355,MATCH($B127,Overview_Format!$A$2:$A$355,0),MATCH(AP$2,Overview_Format!$A$2:$CC$2,0))</f>
        <v>-1.4000000000000012E-2</v>
      </c>
    </row>
    <row r="128" spans="2:42" x14ac:dyDescent="0.25">
      <c r="B128" t="s">
        <v>255</v>
      </c>
      <c r="C128">
        <f>INDEX(Overview_Format!$A$2:$BQ$355,MATCH($B128,Overview_Format!$A$2:$A$355,0),MATCH(C$2,Overview_Format!$A$2:$BQ$2,0))</f>
        <v>32</v>
      </c>
      <c r="D128">
        <f>INDEX(Overview_Format!$A$2:$BQ$355,MATCH($B128,Overview_Format!$A$2:$A$355,0),MATCH(D$2,Overview_Format!$A$2:$BQ$2,0))</f>
        <v>16</v>
      </c>
      <c r="E128">
        <f>INDEX(Overview_Format!$A$2:$BQ$355,MATCH($B128,Overview_Format!$A$2:$A$355,0),MATCH(E$2,Overview_Format!$A$2:$BQ$2,0))</f>
        <v>16</v>
      </c>
      <c r="F128">
        <f>INDEX(Overview_Format!$A$2:$BQ$355,MATCH($B128,Overview_Format!$A$2:$A$355,0),MATCH(F$2,Overview_Format!$A$2:$BQ$2,0))</f>
        <v>0.5</v>
      </c>
      <c r="G128">
        <f>INDEX(Overview_Format!$A$2:$BQ$355,MATCH($B128,Overview_Format!$A$2:$A$355,0),MATCH(G$2,Overview_Format!$A$2:$BQ$2,0))</f>
        <v>-2.98</v>
      </c>
      <c r="H128">
        <f>INDEX(Overview_Format!$A$2:$BQ$355,MATCH($B128,Overview_Format!$A$2:$A$355,0),MATCH(H$2,Overview_Format!$A$2:$BQ$2,0))</f>
        <v>-1.82</v>
      </c>
      <c r="I128">
        <f>INDEX(Overview_Format!$A$2:$BQ$355,MATCH($B128,Overview_Format!$A$2:$A$355,0),MATCH(I$2,Overview_Format!$A$2:$BQ$2,0))</f>
        <v>16</v>
      </c>
      <c r="J128">
        <f>INDEX(Overview_Format!$A$2:$BQ$355,MATCH($B128,Overview_Format!$A$2:$A$355,0),MATCH(J$2,Overview_Format!$A$2:$BQ$2,0))</f>
        <v>16</v>
      </c>
      <c r="K128">
        <f>INDEX(Overview_Format!$A$2:$BQ$355,MATCH($B128,Overview_Format!$A$2:$A$355,0),MATCH(K$2,Overview_Format!$A$2:$BQ$2,0))</f>
        <v>16</v>
      </c>
      <c r="L128">
        <f>INDEX(Overview_Format!$A$2:$BQ$355,MATCH($B128,Overview_Format!$A$2:$A$355,0),MATCH(L$2,Overview_Format!$A$2:$BQ$2,0))</f>
        <v>16</v>
      </c>
      <c r="M128">
        <f>INDEX(Overview_Format!$A$2:$BQ$355,MATCH($B128,Overview_Format!$A$2:$A$355,0),MATCH(M$2,Overview_Format!$A$2:$BQ$2,0))</f>
        <v>16</v>
      </c>
      <c r="N128">
        <f>INDEX(Overview_Format!$A$2:$BQ$355,MATCH($B128,Overview_Format!$A$2:$A$355,0),MATCH(N$2,Overview_Format!$A$2:$BQ$2,0))</f>
        <v>16</v>
      </c>
      <c r="O128">
        <f>INDEX(Overview_Format!$A$2:$BQ$355,MATCH($B128,Overview_Format!$A$2:$A$355,0),MATCH(O$2,Overview_Format!$A$2:$BQ$2,0))</f>
        <v>2391</v>
      </c>
      <c r="P128">
        <f>INDEX(Overview_Format!$A$2:$BQ$355,MATCH($B128,Overview_Format!$A$2:$A$355,0),MATCH(P$2,Overview_Format!$A$2:$BQ$2,0))</f>
        <v>2385</v>
      </c>
      <c r="Q128">
        <f>INDEX(Overview_Format!$A$2:$BQ$355,MATCH($B128,Overview_Format!$A$2:$A$355,0),MATCH(Q$2,Overview_Format!$A$2:$BQ$2,0))</f>
        <v>71.5</v>
      </c>
      <c r="R128">
        <f>INDEX(Overview_Format!$A$2:$BQ$355,MATCH($B128,Overview_Format!$A$2:$A$355,0),MATCH(R$2,Overview_Format!$A$2:$BQ$2,0))</f>
        <v>103.3</v>
      </c>
      <c r="S128">
        <f>INDEX(Overview_Format!$A$2:$BQ$355,MATCH($B128,Overview_Format!$A$2:$A$355,0),MATCH(S$2,Overview_Format!$A$2:$BQ$2,0))</f>
        <v>0.27900000000000003</v>
      </c>
      <c r="T128">
        <f>INDEX(Overview_Format!$A$2:$BQ$355,MATCH($B128,Overview_Format!$A$2:$A$355,0),MATCH(T$2,Overview_Format!$A$2:$BQ$2,0))</f>
        <v>0.45500000000000002</v>
      </c>
      <c r="U128">
        <f>INDEX(Overview_Format!$A$2:$BQ$355,MATCH($B128,Overview_Format!$A$2:$A$355,0),MATCH(U$2,Overview_Format!$A$2:$BQ$2,0))</f>
        <v>0.56100000000000005</v>
      </c>
      <c r="V128">
        <f>INDEX(Overview_Format!$A$2:$BQ$355,MATCH($B128,Overview_Format!$A$2:$A$355,0),MATCH(V$2,Overview_Format!$A$2:$BQ$2,0))</f>
        <v>55.3</v>
      </c>
      <c r="W128">
        <f>INDEX(Overview_Format!$A$2:$BQ$355,MATCH($B128,Overview_Format!$A$2:$A$355,0),MATCH(W$2,Overview_Format!$A$2:$BQ$2,0))</f>
        <v>0.54</v>
      </c>
      <c r="X128">
        <f>INDEX(Overview_Format!$A$2:$BQ$355,MATCH($B128,Overview_Format!$A$2:$A$355,0),MATCH(X$2,Overview_Format!$A$2:$BQ$2,0))</f>
        <v>24.8</v>
      </c>
      <c r="Y128">
        <f>INDEX(Overview_Format!$A$2:$BQ$355,MATCH($B128,Overview_Format!$A$2:$A$355,0),MATCH(Y$2,Overview_Format!$A$2:$BQ$2,0))</f>
        <v>17.7</v>
      </c>
      <c r="Z128">
        <f>INDEX(Overview_Format!$A$2:$BQ$355,MATCH($B128,Overview_Format!$A$2:$A$355,0),MATCH(Z$2,Overview_Format!$A$2:$BQ$2,0))</f>
        <v>48.4</v>
      </c>
      <c r="AA128">
        <f>INDEX(Overview_Format!$A$2:$BQ$355,MATCH($B128,Overview_Format!$A$2:$A$355,0),MATCH(AA$2,Overview_Format!$A$2:$BQ$2,0))</f>
        <v>9.1</v>
      </c>
      <c r="AB128">
        <f>INDEX(Overview_Format!$A$2:$BQ$355,MATCH($B128,Overview_Format!$A$2:$A$355,0),MATCH(AB$2,Overview_Format!$A$2:$BQ$2,0))</f>
        <v>10.6</v>
      </c>
      <c r="AC128">
        <f t="shared" si="1"/>
        <v>3.1242937853107344</v>
      </c>
      <c r="AD128">
        <f>INDEX(Overview_Format!$A$2:$BQ$355,MATCH($B128,Overview_Format!$A$2:$A$355,0),MATCH(AD$2,Overview_Format!$A$2:$BQ$2,0))</f>
        <v>0.19</v>
      </c>
      <c r="AE128">
        <f>INDEX(Overview_Format!$A$2:$CC$355,MATCH($B128,Overview_Format!$A$2:$A$355,0),MATCH(AE$2,Overview_Format!$A$2:$CC$2,0))</f>
        <v>0.29999999999999716</v>
      </c>
      <c r="AF128">
        <f>INDEX(Overview_Format!$A$2:$CC$355,MATCH($B128,Overview_Format!$A$2:$A$355,0),MATCH(AF$2,Overview_Format!$A$2:$CC$2,0))</f>
        <v>-0.13499999999999995</v>
      </c>
      <c r="AG128">
        <f>INDEX(Overview_Format!$A$2:$CC$355,MATCH($B128,Overview_Format!$A$2:$A$355,0),MATCH(AG$2,Overview_Format!$A$2:$CC$2,0))</f>
        <v>7.7000000000000013E-2</v>
      </c>
      <c r="AH128">
        <f>INDEX(Overview_Format!$A$2:$CC$355,MATCH($B128,Overview_Format!$A$2:$A$355,0),MATCH(AH$2,Overview_Format!$A$2:$CC$2,0))</f>
        <v>3.3000000000000029E-2</v>
      </c>
      <c r="AI128">
        <f>INDEX(Overview_Format!$A$2:$CC$355,MATCH($B128,Overview_Format!$A$2:$A$355,0),MATCH(AI$2,Overview_Format!$A$2:$CC$2,0))</f>
        <v>5.7000000000000051E-2</v>
      </c>
      <c r="AJ128">
        <f>INDEX(Overview_Format!$A$2:$CC$355,MATCH($B128,Overview_Format!$A$2:$A$355,0),MATCH(AJ$2,Overview_Format!$A$2:$CC$2,0))</f>
        <v>-3.2000000000000028</v>
      </c>
      <c r="AK128">
        <f>INDEX(Overview_Format!$A$2:$CC$355,MATCH($B128,Overview_Format!$A$2:$A$355,0),MATCH(AK$2,Overview_Format!$A$2:$CC$2,0))</f>
        <v>2.1999999999999993</v>
      </c>
      <c r="AL128">
        <f>INDEX(Overview_Format!$A$2:$CC$355,MATCH($B128,Overview_Format!$A$2:$A$355,0),MATCH(AL$2,Overview_Format!$A$2:$CC$2,0))</f>
        <v>1.3999999999999986</v>
      </c>
      <c r="AM128">
        <f>INDEX(Overview_Format!$A$2:$CC$355,MATCH($B128,Overview_Format!$A$2:$A$355,0),MATCH(AM$2,Overview_Format!$A$2:$CC$2,0))</f>
        <v>0.19999999999999929</v>
      </c>
      <c r="AN128">
        <f>INDEX(Overview_Format!$A$2:$CC$355,MATCH($B128,Overview_Format!$A$2:$A$355,0),MATCH(AN$2,Overview_Format!$A$2:$CC$2,0))</f>
        <v>1.4000000000000004</v>
      </c>
      <c r="AO128">
        <f>INDEX(Overview_Format!$A$2:$CC$355,MATCH($B128,Overview_Format!$A$2:$A$355,0),MATCH(AO$2,Overview_Format!$A$2:$CC$2,0))</f>
        <v>-5.3000000000000007</v>
      </c>
      <c r="AP128">
        <f>INDEX(Overview_Format!$A$2:$CC$355,MATCH($B128,Overview_Format!$A$2:$A$355,0),MATCH(AP$2,Overview_Format!$A$2:$CC$2,0))</f>
        <v>-0.10799999999999998</v>
      </c>
    </row>
    <row r="129" spans="2:42" x14ac:dyDescent="0.25">
      <c r="B129" t="s">
        <v>256</v>
      </c>
      <c r="C129">
        <f>INDEX(Overview_Format!$A$2:$BQ$355,MATCH($B129,Overview_Format!$A$2:$A$355,0),MATCH(C$2,Overview_Format!$A$2:$BQ$2,0))</f>
        <v>33</v>
      </c>
      <c r="D129">
        <f>INDEX(Overview_Format!$A$2:$BQ$355,MATCH($B129,Overview_Format!$A$2:$A$355,0),MATCH(D$2,Overview_Format!$A$2:$BQ$2,0))</f>
        <v>17</v>
      </c>
      <c r="E129">
        <f>INDEX(Overview_Format!$A$2:$BQ$355,MATCH($B129,Overview_Format!$A$2:$A$355,0),MATCH(E$2,Overview_Format!$A$2:$BQ$2,0))</f>
        <v>16</v>
      </c>
      <c r="F129">
        <f>INDEX(Overview_Format!$A$2:$BQ$355,MATCH($B129,Overview_Format!$A$2:$A$355,0),MATCH(F$2,Overview_Format!$A$2:$BQ$2,0))</f>
        <v>0.51500000000000001</v>
      </c>
      <c r="G129">
        <f>INDEX(Overview_Format!$A$2:$BQ$355,MATCH($B129,Overview_Format!$A$2:$A$355,0),MATCH(G$2,Overview_Format!$A$2:$BQ$2,0))</f>
        <v>-2.02</v>
      </c>
      <c r="H129">
        <f>INDEX(Overview_Format!$A$2:$BQ$355,MATCH($B129,Overview_Format!$A$2:$A$355,0),MATCH(H$2,Overview_Format!$A$2:$BQ$2,0))</f>
        <v>0.28999999999999998</v>
      </c>
      <c r="I129">
        <f>INDEX(Overview_Format!$A$2:$BQ$355,MATCH($B129,Overview_Format!$A$2:$A$355,0),MATCH(I$2,Overview_Format!$A$2:$BQ$2,0))</f>
        <v>17</v>
      </c>
      <c r="J129">
        <f>INDEX(Overview_Format!$A$2:$BQ$355,MATCH($B129,Overview_Format!$A$2:$A$355,0),MATCH(J$2,Overview_Format!$A$2:$BQ$2,0))</f>
        <v>16</v>
      </c>
      <c r="K129">
        <f>INDEX(Overview_Format!$A$2:$BQ$355,MATCH($B129,Overview_Format!$A$2:$A$355,0),MATCH(K$2,Overview_Format!$A$2:$BQ$2,0))</f>
        <v>17</v>
      </c>
      <c r="L129">
        <f>INDEX(Overview_Format!$A$2:$BQ$355,MATCH($B129,Overview_Format!$A$2:$A$355,0),MATCH(L$2,Overview_Format!$A$2:$BQ$2,0))</f>
        <v>16</v>
      </c>
      <c r="M129">
        <f>INDEX(Overview_Format!$A$2:$BQ$355,MATCH($B129,Overview_Format!$A$2:$A$355,0),MATCH(M$2,Overview_Format!$A$2:$BQ$2,0))</f>
        <v>17</v>
      </c>
      <c r="N129">
        <f>INDEX(Overview_Format!$A$2:$BQ$355,MATCH($B129,Overview_Format!$A$2:$A$355,0),MATCH(N$2,Overview_Format!$A$2:$BQ$2,0))</f>
        <v>16</v>
      </c>
      <c r="O129">
        <f>INDEX(Overview_Format!$A$2:$BQ$355,MATCH($B129,Overview_Format!$A$2:$A$355,0),MATCH(O$2,Overview_Format!$A$2:$BQ$2,0))</f>
        <v>2257</v>
      </c>
      <c r="P129">
        <f>INDEX(Overview_Format!$A$2:$BQ$355,MATCH($B129,Overview_Format!$A$2:$A$355,0),MATCH(P$2,Overview_Format!$A$2:$BQ$2,0))</f>
        <v>2314</v>
      </c>
      <c r="Q129">
        <f>INDEX(Overview_Format!$A$2:$BQ$355,MATCH($B129,Overview_Format!$A$2:$A$355,0),MATCH(Q$2,Overview_Format!$A$2:$BQ$2,0))</f>
        <v>67.900000000000006</v>
      </c>
      <c r="R129">
        <f>INDEX(Overview_Format!$A$2:$BQ$355,MATCH($B129,Overview_Format!$A$2:$A$355,0),MATCH(R$2,Overview_Format!$A$2:$BQ$2,0))</f>
        <v>100</v>
      </c>
      <c r="S129">
        <f>INDEX(Overview_Format!$A$2:$BQ$355,MATCH($B129,Overview_Format!$A$2:$A$355,0),MATCH(S$2,Overview_Format!$A$2:$BQ$2,0))</f>
        <v>0.28599999999999998</v>
      </c>
      <c r="T129">
        <f>INDEX(Overview_Format!$A$2:$BQ$355,MATCH($B129,Overview_Format!$A$2:$A$355,0),MATCH(T$2,Overview_Format!$A$2:$BQ$2,0))</f>
        <v>0.38900000000000001</v>
      </c>
      <c r="U129">
        <f>INDEX(Overview_Format!$A$2:$BQ$355,MATCH($B129,Overview_Format!$A$2:$A$355,0),MATCH(U$2,Overview_Format!$A$2:$BQ$2,0))</f>
        <v>0.52600000000000002</v>
      </c>
      <c r="V129">
        <f>INDEX(Overview_Format!$A$2:$BQ$355,MATCH($B129,Overview_Format!$A$2:$A$355,0),MATCH(V$2,Overview_Format!$A$2:$BQ$2,0))</f>
        <v>51.8</v>
      </c>
      <c r="W129">
        <f>INDEX(Overview_Format!$A$2:$BQ$355,MATCH($B129,Overview_Format!$A$2:$A$355,0),MATCH(W$2,Overview_Format!$A$2:$BQ$2,0))</f>
        <v>0.495</v>
      </c>
      <c r="X129">
        <f>INDEX(Overview_Format!$A$2:$BQ$355,MATCH($B129,Overview_Format!$A$2:$A$355,0),MATCH(X$2,Overview_Format!$A$2:$BQ$2,0))</f>
        <v>25.5</v>
      </c>
      <c r="Y129">
        <f>INDEX(Overview_Format!$A$2:$BQ$355,MATCH($B129,Overview_Format!$A$2:$A$355,0),MATCH(Y$2,Overview_Format!$A$2:$BQ$2,0))</f>
        <v>16.3</v>
      </c>
      <c r="Z129">
        <f>INDEX(Overview_Format!$A$2:$BQ$355,MATCH($B129,Overview_Format!$A$2:$A$355,0),MATCH(Z$2,Overview_Format!$A$2:$BQ$2,0))</f>
        <v>49.5</v>
      </c>
      <c r="AA129">
        <f>INDEX(Overview_Format!$A$2:$BQ$355,MATCH($B129,Overview_Format!$A$2:$A$355,0),MATCH(AA$2,Overview_Format!$A$2:$BQ$2,0))</f>
        <v>7.2</v>
      </c>
      <c r="AB129">
        <f>INDEX(Overview_Format!$A$2:$BQ$355,MATCH($B129,Overview_Format!$A$2:$A$355,0),MATCH(AB$2,Overview_Format!$A$2:$BQ$2,0))</f>
        <v>9.6999999999999993</v>
      </c>
      <c r="AC129">
        <f t="shared" si="1"/>
        <v>3.1779141104294477</v>
      </c>
      <c r="AD129">
        <f>INDEX(Overview_Format!$A$2:$BQ$355,MATCH($B129,Overview_Format!$A$2:$A$355,0),MATCH(AD$2,Overview_Format!$A$2:$BQ$2,0))</f>
        <v>-1.73</v>
      </c>
      <c r="AE129">
        <f>INDEX(Overview_Format!$A$2:$CC$355,MATCH($B129,Overview_Format!$A$2:$A$355,0),MATCH(AE$2,Overview_Format!$A$2:$CC$2,0))</f>
        <v>-2.5</v>
      </c>
      <c r="AF129">
        <f>INDEX(Overview_Format!$A$2:$CC$355,MATCH($B129,Overview_Format!$A$2:$A$355,0),MATCH(AF$2,Overview_Format!$A$2:$CC$2,0))</f>
        <v>-4.1000000000000036E-2</v>
      </c>
      <c r="AG129">
        <f>INDEX(Overview_Format!$A$2:$CC$355,MATCH($B129,Overview_Format!$A$2:$A$355,0),MATCH(AG$2,Overview_Format!$A$2:$CC$2,0))</f>
        <v>-1.799999999999996E-2</v>
      </c>
      <c r="AH129">
        <f>INDEX(Overview_Format!$A$2:$CC$355,MATCH($B129,Overview_Format!$A$2:$A$355,0),MATCH(AH$2,Overview_Format!$A$2:$CC$2,0))</f>
        <v>-1.6000000000000014E-2</v>
      </c>
      <c r="AI129">
        <f>INDEX(Overview_Format!$A$2:$CC$355,MATCH($B129,Overview_Format!$A$2:$A$355,0),MATCH(AI$2,Overview_Format!$A$2:$CC$2,0))</f>
        <v>-1.5000000000000013E-2</v>
      </c>
      <c r="AJ129">
        <f>INDEX(Overview_Format!$A$2:$CC$355,MATCH($B129,Overview_Format!$A$2:$A$355,0),MATCH(AJ$2,Overview_Format!$A$2:$CC$2,0))</f>
        <v>-1</v>
      </c>
      <c r="AK129">
        <f>INDEX(Overview_Format!$A$2:$CC$355,MATCH($B129,Overview_Format!$A$2:$A$355,0),MATCH(AK$2,Overview_Format!$A$2:$CC$2,0))</f>
        <v>0.30000000000000071</v>
      </c>
      <c r="AL129">
        <f>INDEX(Overview_Format!$A$2:$CC$355,MATCH($B129,Overview_Format!$A$2:$A$355,0),MATCH(AL$2,Overview_Format!$A$2:$CC$2,0))</f>
        <v>-4.3000000000000043</v>
      </c>
      <c r="AM129">
        <f>INDEX(Overview_Format!$A$2:$CC$355,MATCH($B129,Overview_Format!$A$2:$A$355,0),MATCH(AM$2,Overview_Format!$A$2:$CC$2,0))</f>
        <v>-1.2999999999999998</v>
      </c>
      <c r="AN129">
        <f>INDEX(Overview_Format!$A$2:$CC$355,MATCH($B129,Overview_Format!$A$2:$A$355,0),MATCH(AN$2,Overview_Format!$A$2:$CC$2,0))</f>
        <v>2.2999999999999989</v>
      </c>
      <c r="AO129">
        <f>INDEX(Overview_Format!$A$2:$CC$355,MATCH($B129,Overview_Format!$A$2:$A$355,0),MATCH(AO$2,Overview_Format!$A$2:$CC$2,0))</f>
        <v>0</v>
      </c>
      <c r="AP129">
        <f>INDEX(Overview_Format!$A$2:$CC$355,MATCH($B129,Overview_Format!$A$2:$A$355,0),MATCH(AP$2,Overview_Format!$A$2:$CC$2,0))</f>
        <v>-2.7000000000000024E-2</v>
      </c>
    </row>
    <row r="130" spans="2:42" x14ac:dyDescent="0.25">
      <c r="B130" t="s">
        <v>257</v>
      </c>
      <c r="C130">
        <f>INDEX(Overview_Format!$A$2:$BQ$355,MATCH($B130,Overview_Format!$A$2:$A$355,0),MATCH(C$2,Overview_Format!$A$2:$BQ$2,0))</f>
        <v>33</v>
      </c>
      <c r="D130">
        <f>INDEX(Overview_Format!$A$2:$BQ$355,MATCH($B130,Overview_Format!$A$2:$A$355,0),MATCH(D$2,Overview_Format!$A$2:$BQ$2,0))</f>
        <v>12</v>
      </c>
      <c r="E130">
        <f>INDEX(Overview_Format!$A$2:$BQ$355,MATCH($B130,Overview_Format!$A$2:$A$355,0),MATCH(E$2,Overview_Format!$A$2:$BQ$2,0))</f>
        <v>21</v>
      </c>
      <c r="F130">
        <f>INDEX(Overview_Format!$A$2:$BQ$355,MATCH($B130,Overview_Format!$A$2:$A$355,0),MATCH(F$2,Overview_Format!$A$2:$BQ$2,0))</f>
        <v>0.36399999999999999</v>
      </c>
      <c r="G130">
        <f>INDEX(Overview_Format!$A$2:$BQ$355,MATCH($B130,Overview_Format!$A$2:$A$355,0),MATCH(G$2,Overview_Format!$A$2:$BQ$2,0))</f>
        <v>9.02</v>
      </c>
      <c r="H130">
        <f>INDEX(Overview_Format!$A$2:$BQ$355,MATCH($B130,Overview_Format!$A$2:$A$355,0),MATCH(H$2,Overview_Format!$A$2:$BQ$2,0))</f>
        <v>11.59</v>
      </c>
      <c r="I130">
        <f>INDEX(Overview_Format!$A$2:$BQ$355,MATCH($B130,Overview_Format!$A$2:$A$355,0),MATCH(I$2,Overview_Format!$A$2:$BQ$2,0))</f>
        <v>12</v>
      </c>
      <c r="J130">
        <f>INDEX(Overview_Format!$A$2:$BQ$355,MATCH($B130,Overview_Format!$A$2:$A$355,0),MATCH(J$2,Overview_Format!$A$2:$BQ$2,0))</f>
        <v>21</v>
      </c>
      <c r="K130">
        <f>INDEX(Overview_Format!$A$2:$BQ$355,MATCH($B130,Overview_Format!$A$2:$A$355,0),MATCH(K$2,Overview_Format!$A$2:$BQ$2,0))</f>
        <v>12</v>
      </c>
      <c r="L130">
        <f>INDEX(Overview_Format!$A$2:$BQ$355,MATCH($B130,Overview_Format!$A$2:$A$355,0),MATCH(L$2,Overview_Format!$A$2:$BQ$2,0))</f>
        <v>21</v>
      </c>
      <c r="M130">
        <f>INDEX(Overview_Format!$A$2:$BQ$355,MATCH($B130,Overview_Format!$A$2:$A$355,0),MATCH(M$2,Overview_Format!$A$2:$BQ$2,0))</f>
        <v>12</v>
      </c>
      <c r="N130">
        <f>INDEX(Overview_Format!$A$2:$BQ$355,MATCH($B130,Overview_Format!$A$2:$A$355,0),MATCH(N$2,Overview_Format!$A$2:$BQ$2,0))</f>
        <v>21</v>
      </c>
      <c r="O130">
        <f>INDEX(Overview_Format!$A$2:$BQ$355,MATCH($B130,Overview_Format!$A$2:$A$355,0),MATCH(O$2,Overview_Format!$A$2:$BQ$2,0))</f>
        <v>2398</v>
      </c>
      <c r="P130">
        <f>INDEX(Overview_Format!$A$2:$BQ$355,MATCH($B130,Overview_Format!$A$2:$A$355,0),MATCH(P$2,Overview_Format!$A$2:$BQ$2,0))</f>
        <v>2483</v>
      </c>
      <c r="Q130">
        <f>INDEX(Overview_Format!$A$2:$BQ$355,MATCH($B130,Overview_Format!$A$2:$A$355,0),MATCH(Q$2,Overview_Format!$A$2:$BQ$2,0))</f>
        <v>71</v>
      </c>
      <c r="R130">
        <f>INDEX(Overview_Format!$A$2:$BQ$355,MATCH($B130,Overview_Format!$A$2:$A$355,0),MATCH(R$2,Overview_Format!$A$2:$BQ$2,0))</f>
        <v>101.2</v>
      </c>
      <c r="S130">
        <f>INDEX(Overview_Format!$A$2:$BQ$355,MATCH($B130,Overview_Format!$A$2:$A$355,0),MATCH(S$2,Overview_Format!$A$2:$BQ$2,0))</f>
        <v>0.29499999999999998</v>
      </c>
      <c r="T130">
        <f>INDEX(Overview_Format!$A$2:$BQ$355,MATCH($B130,Overview_Format!$A$2:$A$355,0),MATCH(T$2,Overview_Format!$A$2:$BQ$2,0))</f>
        <v>0.375</v>
      </c>
      <c r="U130">
        <f>INDEX(Overview_Format!$A$2:$BQ$355,MATCH($B130,Overview_Format!$A$2:$A$355,0),MATCH(U$2,Overview_Format!$A$2:$BQ$2,0))</f>
        <v>0.52500000000000002</v>
      </c>
      <c r="V130">
        <f>INDEX(Overview_Format!$A$2:$BQ$355,MATCH($B130,Overview_Format!$A$2:$A$355,0),MATCH(V$2,Overview_Format!$A$2:$BQ$2,0))</f>
        <v>51.7</v>
      </c>
      <c r="W130">
        <f>INDEX(Overview_Format!$A$2:$BQ$355,MATCH($B130,Overview_Format!$A$2:$A$355,0),MATCH(W$2,Overview_Format!$A$2:$BQ$2,0))</f>
        <v>0.496</v>
      </c>
      <c r="X130">
        <f>INDEX(Overview_Format!$A$2:$BQ$355,MATCH($B130,Overview_Format!$A$2:$A$355,0),MATCH(X$2,Overview_Format!$A$2:$BQ$2,0))</f>
        <v>29</v>
      </c>
      <c r="Y130">
        <f>INDEX(Overview_Format!$A$2:$BQ$355,MATCH($B130,Overview_Format!$A$2:$A$355,0),MATCH(Y$2,Overview_Format!$A$2:$BQ$2,0))</f>
        <v>16</v>
      </c>
      <c r="Z130">
        <f>INDEX(Overview_Format!$A$2:$BQ$355,MATCH($B130,Overview_Format!$A$2:$A$355,0),MATCH(Z$2,Overview_Format!$A$2:$BQ$2,0))</f>
        <v>47.5</v>
      </c>
      <c r="AA130">
        <f>INDEX(Overview_Format!$A$2:$BQ$355,MATCH($B130,Overview_Format!$A$2:$A$355,0),MATCH(AA$2,Overview_Format!$A$2:$BQ$2,0))</f>
        <v>10.3</v>
      </c>
      <c r="AB130">
        <f>INDEX(Overview_Format!$A$2:$BQ$355,MATCH($B130,Overview_Format!$A$2:$A$355,0),MATCH(AB$2,Overview_Format!$A$2:$BQ$2,0))</f>
        <v>7.3</v>
      </c>
      <c r="AC130">
        <f t="shared" si="1"/>
        <v>3.2312500000000002</v>
      </c>
      <c r="AD130">
        <f>INDEX(Overview_Format!$A$2:$BQ$355,MATCH($B130,Overview_Format!$A$2:$A$355,0),MATCH(AD$2,Overview_Format!$A$2:$BQ$2,0))</f>
        <v>-2.58</v>
      </c>
      <c r="AE130">
        <f>INDEX(Overview_Format!$A$2:$CC$355,MATCH($B130,Overview_Format!$A$2:$A$355,0),MATCH(AE$2,Overview_Format!$A$2:$CC$2,0))</f>
        <v>-3.5999999999999943</v>
      </c>
      <c r="AF130">
        <f>INDEX(Overview_Format!$A$2:$CC$355,MATCH($B130,Overview_Format!$A$2:$A$355,0),MATCH(AF$2,Overview_Format!$A$2:$CC$2,0))</f>
        <v>-0.129</v>
      </c>
      <c r="AG130">
        <f>INDEX(Overview_Format!$A$2:$CC$355,MATCH($B130,Overview_Format!$A$2:$A$355,0),MATCH(AG$2,Overview_Format!$A$2:$CC$2,0))</f>
        <v>2.1000000000000019E-2</v>
      </c>
      <c r="AH130">
        <f>INDEX(Overview_Format!$A$2:$CC$355,MATCH($B130,Overview_Format!$A$2:$A$355,0),MATCH(AH$2,Overview_Format!$A$2:$CC$2,0))</f>
        <v>-3.8999999999999924E-2</v>
      </c>
      <c r="AI130">
        <f>INDEX(Overview_Format!$A$2:$CC$355,MATCH($B130,Overview_Format!$A$2:$A$355,0),MATCH(AI$2,Overview_Format!$A$2:$CC$2,0))</f>
        <v>-2.6000000000000023E-2</v>
      </c>
      <c r="AJ130">
        <f>INDEX(Overview_Format!$A$2:$CC$355,MATCH($B130,Overview_Format!$A$2:$A$355,0),MATCH(AJ$2,Overview_Format!$A$2:$CC$2,0))</f>
        <v>-5</v>
      </c>
      <c r="AK130">
        <f>INDEX(Overview_Format!$A$2:$CC$355,MATCH($B130,Overview_Format!$A$2:$A$355,0),MATCH(AK$2,Overview_Format!$A$2:$CC$2,0))</f>
        <v>-3</v>
      </c>
      <c r="AL130">
        <f>INDEX(Overview_Format!$A$2:$CC$355,MATCH($B130,Overview_Format!$A$2:$A$355,0),MATCH(AL$2,Overview_Format!$A$2:$CC$2,0))</f>
        <v>-1.3999999999999986</v>
      </c>
      <c r="AM130">
        <f>INDEX(Overview_Format!$A$2:$CC$355,MATCH($B130,Overview_Format!$A$2:$A$355,0),MATCH(AM$2,Overview_Format!$A$2:$CC$2,0))</f>
        <v>2.2000000000000011</v>
      </c>
      <c r="AN130">
        <f>INDEX(Overview_Format!$A$2:$CC$355,MATCH($B130,Overview_Format!$A$2:$A$355,0),MATCH(AN$2,Overview_Format!$A$2:$CC$2,0))</f>
        <v>-2.3999999999999995</v>
      </c>
      <c r="AO130">
        <f>INDEX(Overview_Format!$A$2:$CC$355,MATCH($B130,Overview_Format!$A$2:$A$355,0),MATCH(AO$2,Overview_Format!$A$2:$CC$2,0))</f>
        <v>-2.8999999999999986</v>
      </c>
      <c r="AP130">
        <f>INDEX(Overview_Format!$A$2:$CC$355,MATCH($B130,Overview_Format!$A$2:$A$355,0),MATCH(AP$2,Overview_Format!$A$2:$CC$2,0))</f>
        <v>-0.10500000000000001</v>
      </c>
    </row>
    <row r="131" spans="2:42" x14ac:dyDescent="0.25">
      <c r="B131" t="s">
        <v>258</v>
      </c>
      <c r="C131">
        <f>INDEX(Overview_Format!$A$2:$BQ$355,MATCH($B131,Overview_Format!$A$2:$A$355,0),MATCH(C$2,Overview_Format!$A$2:$BQ$2,0))</f>
        <v>31</v>
      </c>
      <c r="D131">
        <f>INDEX(Overview_Format!$A$2:$BQ$355,MATCH($B131,Overview_Format!$A$2:$A$355,0),MATCH(D$2,Overview_Format!$A$2:$BQ$2,0))</f>
        <v>6</v>
      </c>
      <c r="E131">
        <f>INDEX(Overview_Format!$A$2:$BQ$355,MATCH($B131,Overview_Format!$A$2:$A$355,0),MATCH(E$2,Overview_Format!$A$2:$BQ$2,0))</f>
        <v>25</v>
      </c>
      <c r="F131">
        <f>INDEX(Overview_Format!$A$2:$BQ$355,MATCH($B131,Overview_Format!$A$2:$A$355,0),MATCH(F$2,Overview_Format!$A$2:$BQ$2,0))</f>
        <v>0.19400000000000001</v>
      </c>
      <c r="G131">
        <f>INDEX(Overview_Format!$A$2:$BQ$355,MATCH($B131,Overview_Format!$A$2:$A$355,0),MATCH(G$2,Overview_Format!$A$2:$BQ$2,0))</f>
        <v>-18.91</v>
      </c>
      <c r="H131">
        <f>INDEX(Overview_Format!$A$2:$BQ$355,MATCH($B131,Overview_Format!$A$2:$A$355,0),MATCH(H$2,Overview_Format!$A$2:$BQ$2,0))</f>
        <v>-5.0999999999999996</v>
      </c>
      <c r="I131">
        <f>INDEX(Overview_Format!$A$2:$BQ$355,MATCH($B131,Overview_Format!$A$2:$A$355,0),MATCH(I$2,Overview_Format!$A$2:$BQ$2,0))</f>
        <v>6</v>
      </c>
      <c r="J131">
        <f>INDEX(Overview_Format!$A$2:$BQ$355,MATCH($B131,Overview_Format!$A$2:$A$355,0),MATCH(J$2,Overview_Format!$A$2:$BQ$2,0))</f>
        <v>25</v>
      </c>
      <c r="K131">
        <f>INDEX(Overview_Format!$A$2:$BQ$355,MATCH($B131,Overview_Format!$A$2:$A$355,0),MATCH(K$2,Overview_Format!$A$2:$BQ$2,0))</f>
        <v>6</v>
      </c>
      <c r="L131">
        <f>INDEX(Overview_Format!$A$2:$BQ$355,MATCH($B131,Overview_Format!$A$2:$A$355,0),MATCH(L$2,Overview_Format!$A$2:$BQ$2,0))</f>
        <v>25</v>
      </c>
      <c r="M131">
        <f>INDEX(Overview_Format!$A$2:$BQ$355,MATCH($B131,Overview_Format!$A$2:$A$355,0),MATCH(M$2,Overview_Format!$A$2:$BQ$2,0))</f>
        <v>6</v>
      </c>
      <c r="N131">
        <f>INDEX(Overview_Format!$A$2:$BQ$355,MATCH($B131,Overview_Format!$A$2:$A$355,0),MATCH(N$2,Overview_Format!$A$2:$BQ$2,0))</f>
        <v>25</v>
      </c>
      <c r="O131">
        <f>INDEX(Overview_Format!$A$2:$BQ$355,MATCH($B131,Overview_Format!$A$2:$A$355,0),MATCH(O$2,Overview_Format!$A$2:$BQ$2,0))</f>
        <v>2044</v>
      </c>
      <c r="P131">
        <f>INDEX(Overview_Format!$A$2:$BQ$355,MATCH($B131,Overview_Format!$A$2:$A$355,0),MATCH(P$2,Overview_Format!$A$2:$BQ$2,0))</f>
        <v>2355</v>
      </c>
      <c r="Q131">
        <f>INDEX(Overview_Format!$A$2:$BQ$355,MATCH($B131,Overview_Format!$A$2:$A$355,0),MATCH(Q$2,Overview_Format!$A$2:$BQ$2,0))</f>
        <v>66.599999999999994</v>
      </c>
      <c r="R131">
        <f>INDEX(Overview_Format!$A$2:$BQ$355,MATCH($B131,Overview_Format!$A$2:$A$355,0),MATCH(R$2,Overview_Format!$A$2:$BQ$2,0))</f>
        <v>97.8</v>
      </c>
      <c r="S131">
        <f>INDEX(Overview_Format!$A$2:$BQ$355,MATCH($B131,Overview_Format!$A$2:$A$355,0),MATCH(S$2,Overview_Format!$A$2:$BQ$2,0))</f>
        <v>0.36199999999999999</v>
      </c>
      <c r="T131">
        <f>INDEX(Overview_Format!$A$2:$BQ$355,MATCH($B131,Overview_Format!$A$2:$A$355,0),MATCH(T$2,Overview_Format!$A$2:$BQ$2,0))</f>
        <v>0.33300000000000002</v>
      </c>
      <c r="U131">
        <f>INDEX(Overview_Format!$A$2:$BQ$355,MATCH($B131,Overview_Format!$A$2:$A$355,0),MATCH(U$2,Overview_Format!$A$2:$BQ$2,0))</f>
        <v>0.57099999999999995</v>
      </c>
      <c r="V131">
        <f>INDEX(Overview_Format!$A$2:$BQ$355,MATCH($B131,Overview_Format!$A$2:$A$355,0),MATCH(V$2,Overview_Format!$A$2:$BQ$2,0))</f>
        <v>49.8</v>
      </c>
      <c r="W131">
        <f>INDEX(Overview_Format!$A$2:$BQ$355,MATCH($B131,Overview_Format!$A$2:$A$355,0),MATCH(W$2,Overview_Format!$A$2:$BQ$2,0))</f>
        <v>0.52300000000000002</v>
      </c>
      <c r="X131">
        <f>INDEX(Overview_Format!$A$2:$BQ$355,MATCH($B131,Overview_Format!$A$2:$A$355,0),MATCH(X$2,Overview_Format!$A$2:$BQ$2,0))</f>
        <v>23.6</v>
      </c>
      <c r="Y131">
        <f>INDEX(Overview_Format!$A$2:$BQ$355,MATCH($B131,Overview_Format!$A$2:$A$355,0),MATCH(Y$2,Overview_Format!$A$2:$BQ$2,0))</f>
        <v>22</v>
      </c>
      <c r="Z131">
        <f>INDEX(Overview_Format!$A$2:$BQ$355,MATCH($B131,Overview_Format!$A$2:$A$355,0),MATCH(Z$2,Overview_Format!$A$2:$BQ$2,0))</f>
        <v>46.7</v>
      </c>
      <c r="AA131">
        <f>INDEX(Overview_Format!$A$2:$BQ$355,MATCH($B131,Overview_Format!$A$2:$A$355,0),MATCH(AA$2,Overview_Format!$A$2:$BQ$2,0))</f>
        <v>8.8000000000000007</v>
      </c>
      <c r="AB131">
        <f>INDEX(Overview_Format!$A$2:$BQ$355,MATCH($B131,Overview_Format!$A$2:$A$355,0),MATCH(AB$2,Overview_Format!$A$2:$BQ$2,0))</f>
        <v>5.2</v>
      </c>
      <c r="AC131">
        <f t="shared" ref="AC131:AC194" si="2">V131/Y131</f>
        <v>2.2636363636363637</v>
      </c>
      <c r="AD131">
        <f>INDEX(Overview_Format!$A$2:$BQ$355,MATCH($B131,Overview_Format!$A$2:$A$355,0),MATCH(AD$2,Overview_Format!$A$2:$BQ$2,0))</f>
        <v>-10.029999999999999</v>
      </c>
      <c r="AE131">
        <f>INDEX(Overview_Format!$A$2:$CC$355,MATCH($B131,Overview_Format!$A$2:$A$355,0),MATCH(AE$2,Overview_Format!$A$2:$CC$2,0))</f>
        <v>-14.900000000000006</v>
      </c>
      <c r="AF131">
        <f>INDEX(Overview_Format!$A$2:$CC$355,MATCH($B131,Overview_Format!$A$2:$A$355,0),MATCH(AF$2,Overview_Format!$A$2:$CC$2,0))</f>
        <v>-7.0000000000000062E-3</v>
      </c>
      <c r="AG131">
        <f>INDEX(Overview_Format!$A$2:$CC$355,MATCH($B131,Overview_Format!$A$2:$A$355,0),MATCH(AG$2,Overview_Format!$A$2:$CC$2,0))</f>
        <v>-6.4000000000000001E-2</v>
      </c>
      <c r="AH131">
        <f>INDEX(Overview_Format!$A$2:$CC$355,MATCH($B131,Overview_Format!$A$2:$A$355,0),MATCH(AH$2,Overview_Format!$A$2:$CC$2,0))</f>
        <v>-2.5000000000000022E-2</v>
      </c>
      <c r="AI131">
        <f>INDEX(Overview_Format!$A$2:$CC$355,MATCH($B131,Overview_Format!$A$2:$A$355,0),MATCH(AI$2,Overview_Format!$A$2:$CC$2,0))</f>
        <v>-4.0999999999999925E-2</v>
      </c>
      <c r="AJ131">
        <f>INDEX(Overview_Format!$A$2:$CC$355,MATCH($B131,Overview_Format!$A$2:$A$355,0),MATCH(AJ$2,Overview_Format!$A$2:$CC$2,0))</f>
        <v>-6.5999999999999943</v>
      </c>
      <c r="AK131">
        <f>INDEX(Overview_Format!$A$2:$CC$355,MATCH($B131,Overview_Format!$A$2:$A$355,0),MATCH(AK$2,Overview_Format!$A$2:$CC$2,0))</f>
        <v>4.6000000000000014</v>
      </c>
      <c r="AL131">
        <f>INDEX(Overview_Format!$A$2:$CC$355,MATCH($B131,Overview_Format!$A$2:$A$355,0),MATCH(AL$2,Overview_Format!$A$2:$CC$2,0))</f>
        <v>-3.1000000000000014</v>
      </c>
      <c r="AM131">
        <f>INDEX(Overview_Format!$A$2:$CC$355,MATCH($B131,Overview_Format!$A$2:$A$355,0),MATCH(AM$2,Overview_Format!$A$2:$CC$2,0))</f>
        <v>-2.5999999999999996</v>
      </c>
      <c r="AN131">
        <f>INDEX(Overview_Format!$A$2:$CC$355,MATCH($B131,Overview_Format!$A$2:$A$355,0),MATCH(AN$2,Overview_Format!$A$2:$CC$2,0))</f>
        <v>-3.4999999999999991</v>
      </c>
      <c r="AO131">
        <f>INDEX(Overview_Format!$A$2:$CC$355,MATCH($B131,Overview_Format!$A$2:$A$355,0),MATCH(AO$2,Overview_Format!$A$2:$CC$2,0))</f>
        <v>-8.5</v>
      </c>
      <c r="AP131">
        <f>INDEX(Overview_Format!$A$2:$CC$355,MATCH($B131,Overview_Format!$A$2:$A$355,0),MATCH(AP$2,Overview_Format!$A$2:$CC$2,0))</f>
        <v>2.0999999999999963E-2</v>
      </c>
    </row>
    <row r="132" spans="2:42" x14ac:dyDescent="0.25">
      <c r="B132" t="s">
        <v>259</v>
      </c>
      <c r="C132">
        <f>INDEX(Overview_Format!$A$2:$BQ$355,MATCH($B132,Overview_Format!$A$2:$A$355,0),MATCH(C$2,Overview_Format!$A$2:$BQ$2,0))</f>
        <v>31</v>
      </c>
      <c r="D132">
        <f>INDEX(Overview_Format!$A$2:$BQ$355,MATCH($B132,Overview_Format!$A$2:$A$355,0),MATCH(D$2,Overview_Format!$A$2:$BQ$2,0))</f>
        <v>15</v>
      </c>
      <c r="E132">
        <f>INDEX(Overview_Format!$A$2:$BQ$355,MATCH($B132,Overview_Format!$A$2:$A$355,0),MATCH(E$2,Overview_Format!$A$2:$BQ$2,0))</f>
        <v>16</v>
      </c>
      <c r="F132">
        <f>INDEX(Overview_Format!$A$2:$BQ$355,MATCH($B132,Overview_Format!$A$2:$A$355,0),MATCH(F$2,Overview_Format!$A$2:$BQ$2,0))</f>
        <v>0.48399999999999999</v>
      </c>
      <c r="G132">
        <f>INDEX(Overview_Format!$A$2:$BQ$355,MATCH($B132,Overview_Format!$A$2:$A$355,0),MATCH(G$2,Overview_Format!$A$2:$BQ$2,0))</f>
        <v>-2.64</v>
      </c>
      <c r="H132">
        <f>INDEX(Overview_Format!$A$2:$BQ$355,MATCH($B132,Overview_Format!$A$2:$A$355,0),MATCH(H$2,Overview_Format!$A$2:$BQ$2,0))</f>
        <v>0.7</v>
      </c>
      <c r="I132">
        <f>INDEX(Overview_Format!$A$2:$BQ$355,MATCH($B132,Overview_Format!$A$2:$A$355,0),MATCH(I$2,Overview_Format!$A$2:$BQ$2,0))</f>
        <v>15</v>
      </c>
      <c r="J132">
        <f>INDEX(Overview_Format!$A$2:$BQ$355,MATCH($B132,Overview_Format!$A$2:$A$355,0),MATCH(J$2,Overview_Format!$A$2:$BQ$2,0))</f>
        <v>16</v>
      </c>
      <c r="K132">
        <f>INDEX(Overview_Format!$A$2:$BQ$355,MATCH($B132,Overview_Format!$A$2:$A$355,0),MATCH(K$2,Overview_Format!$A$2:$BQ$2,0))</f>
        <v>15</v>
      </c>
      <c r="L132">
        <f>INDEX(Overview_Format!$A$2:$BQ$355,MATCH($B132,Overview_Format!$A$2:$A$355,0),MATCH(L$2,Overview_Format!$A$2:$BQ$2,0))</f>
        <v>16</v>
      </c>
      <c r="M132">
        <f>INDEX(Overview_Format!$A$2:$BQ$355,MATCH($B132,Overview_Format!$A$2:$A$355,0),MATCH(M$2,Overview_Format!$A$2:$BQ$2,0))</f>
        <v>15</v>
      </c>
      <c r="N132">
        <f>INDEX(Overview_Format!$A$2:$BQ$355,MATCH($B132,Overview_Format!$A$2:$A$355,0),MATCH(N$2,Overview_Format!$A$2:$BQ$2,0))</f>
        <v>16</v>
      </c>
      <c r="O132">
        <f>INDEX(Overview_Format!$A$2:$BQ$355,MATCH($B132,Overview_Format!$A$2:$A$355,0),MATCH(O$2,Overview_Format!$A$2:$BQ$2,0))</f>
        <v>2146</v>
      </c>
      <c r="P132">
        <f>INDEX(Overview_Format!$A$2:$BQ$355,MATCH($B132,Overview_Format!$A$2:$A$355,0),MATCH(P$2,Overview_Format!$A$2:$BQ$2,0))</f>
        <v>2218</v>
      </c>
      <c r="Q132">
        <f>INDEX(Overview_Format!$A$2:$BQ$355,MATCH($B132,Overview_Format!$A$2:$A$355,0),MATCH(Q$2,Overview_Format!$A$2:$BQ$2,0))</f>
        <v>69.2</v>
      </c>
      <c r="R132">
        <f>INDEX(Overview_Format!$A$2:$BQ$355,MATCH($B132,Overview_Format!$A$2:$A$355,0),MATCH(R$2,Overview_Format!$A$2:$BQ$2,0))</f>
        <v>99.2</v>
      </c>
      <c r="S132">
        <f>INDEX(Overview_Format!$A$2:$BQ$355,MATCH($B132,Overview_Format!$A$2:$A$355,0),MATCH(S$2,Overview_Format!$A$2:$BQ$2,0))</f>
        <v>0.36099999999999999</v>
      </c>
      <c r="T132">
        <f>INDEX(Overview_Format!$A$2:$BQ$355,MATCH($B132,Overview_Format!$A$2:$A$355,0),MATCH(T$2,Overview_Format!$A$2:$BQ$2,0))</f>
        <v>0.28599999999999998</v>
      </c>
      <c r="U132">
        <f>INDEX(Overview_Format!$A$2:$BQ$355,MATCH($B132,Overview_Format!$A$2:$A$355,0),MATCH(U$2,Overview_Format!$A$2:$BQ$2,0))</f>
        <v>0.53300000000000003</v>
      </c>
      <c r="V132">
        <f>INDEX(Overview_Format!$A$2:$BQ$355,MATCH($B132,Overview_Format!$A$2:$A$355,0),MATCH(V$2,Overview_Format!$A$2:$BQ$2,0))</f>
        <v>45.2</v>
      </c>
      <c r="W132">
        <f>INDEX(Overview_Format!$A$2:$BQ$355,MATCH($B132,Overview_Format!$A$2:$A$355,0),MATCH(W$2,Overview_Format!$A$2:$BQ$2,0))</f>
        <v>0.49199999999999999</v>
      </c>
      <c r="X132">
        <f>INDEX(Overview_Format!$A$2:$BQ$355,MATCH($B132,Overview_Format!$A$2:$A$355,0),MATCH(X$2,Overview_Format!$A$2:$BQ$2,0))</f>
        <v>23.8</v>
      </c>
      <c r="Y132">
        <f>INDEX(Overview_Format!$A$2:$BQ$355,MATCH($B132,Overview_Format!$A$2:$A$355,0),MATCH(Y$2,Overview_Format!$A$2:$BQ$2,0))</f>
        <v>16.600000000000001</v>
      </c>
      <c r="Z132">
        <f>INDEX(Overview_Format!$A$2:$BQ$355,MATCH($B132,Overview_Format!$A$2:$A$355,0),MATCH(Z$2,Overview_Format!$A$2:$BQ$2,0))</f>
        <v>48.4</v>
      </c>
      <c r="AA132">
        <f>INDEX(Overview_Format!$A$2:$BQ$355,MATCH($B132,Overview_Format!$A$2:$A$355,0),MATCH(AA$2,Overview_Format!$A$2:$BQ$2,0))</f>
        <v>9.6</v>
      </c>
      <c r="AB132">
        <f>INDEX(Overview_Format!$A$2:$BQ$355,MATCH($B132,Overview_Format!$A$2:$A$355,0),MATCH(AB$2,Overview_Format!$A$2:$BQ$2,0))</f>
        <v>6.8</v>
      </c>
      <c r="AC132">
        <f t="shared" si="2"/>
        <v>2.7228915662650603</v>
      </c>
      <c r="AD132">
        <f>INDEX(Overview_Format!$A$2:$BQ$355,MATCH($B132,Overview_Format!$A$2:$A$355,0),MATCH(AD$2,Overview_Format!$A$2:$BQ$2,0))</f>
        <v>-2.3199999999999998</v>
      </c>
      <c r="AE132">
        <f>INDEX(Overview_Format!$A$2:$CC$355,MATCH($B132,Overview_Format!$A$2:$A$355,0),MATCH(AE$2,Overview_Format!$A$2:$CC$2,0))</f>
        <v>-3.2999999999999972</v>
      </c>
      <c r="AF132">
        <f>INDEX(Overview_Format!$A$2:$CC$355,MATCH($B132,Overview_Format!$A$2:$A$355,0),MATCH(AF$2,Overview_Format!$A$2:$CC$2,0))</f>
        <v>-1.100000000000001E-2</v>
      </c>
      <c r="AG132">
        <f>INDEX(Overview_Format!$A$2:$CC$355,MATCH($B132,Overview_Format!$A$2:$A$355,0),MATCH(AG$2,Overview_Format!$A$2:$CC$2,0))</f>
        <v>-8.8000000000000023E-2</v>
      </c>
      <c r="AH132">
        <f>INDEX(Overview_Format!$A$2:$CC$355,MATCH($B132,Overview_Format!$A$2:$A$355,0),MATCH(AH$2,Overview_Format!$A$2:$CC$2,0))</f>
        <v>-1.9000000000000017E-2</v>
      </c>
      <c r="AI132">
        <f>INDEX(Overview_Format!$A$2:$CC$355,MATCH($B132,Overview_Format!$A$2:$A$355,0),MATCH(AI$2,Overview_Format!$A$2:$CC$2,0))</f>
        <v>-2.200000000000002E-2</v>
      </c>
      <c r="AJ132">
        <f>INDEX(Overview_Format!$A$2:$CC$355,MATCH($B132,Overview_Format!$A$2:$A$355,0),MATCH(AJ$2,Overview_Format!$A$2:$CC$2,0))</f>
        <v>-3.2000000000000028</v>
      </c>
      <c r="AK132">
        <f>INDEX(Overview_Format!$A$2:$CC$355,MATCH($B132,Overview_Format!$A$2:$A$355,0),MATCH(AK$2,Overview_Format!$A$2:$CC$2,0))</f>
        <v>-0.69999999999999929</v>
      </c>
      <c r="AL132">
        <f>INDEX(Overview_Format!$A$2:$CC$355,MATCH($B132,Overview_Format!$A$2:$A$355,0),MATCH(AL$2,Overview_Format!$A$2:$CC$2,0))</f>
        <v>-7.3999999999999986</v>
      </c>
      <c r="AM132">
        <f>INDEX(Overview_Format!$A$2:$CC$355,MATCH($B132,Overview_Format!$A$2:$A$355,0),MATCH(AM$2,Overview_Format!$A$2:$CC$2,0))</f>
        <v>1.1999999999999993</v>
      </c>
      <c r="AN132">
        <f>INDEX(Overview_Format!$A$2:$CC$355,MATCH($B132,Overview_Format!$A$2:$A$355,0),MATCH(AN$2,Overview_Format!$A$2:$CC$2,0))</f>
        <v>-1.5000000000000009</v>
      </c>
      <c r="AO132">
        <f>INDEX(Overview_Format!$A$2:$CC$355,MATCH($B132,Overview_Format!$A$2:$A$355,0),MATCH(AO$2,Overview_Format!$A$2:$CC$2,0))</f>
        <v>-2.6999999999999993</v>
      </c>
      <c r="AP132">
        <f>INDEX(Overview_Format!$A$2:$CC$355,MATCH($B132,Overview_Format!$A$2:$A$355,0),MATCH(AP$2,Overview_Format!$A$2:$CC$2,0))</f>
        <v>-5.0000000000000044E-3</v>
      </c>
    </row>
    <row r="133" spans="2:42" x14ac:dyDescent="0.25">
      <c r="B133" t="s">
        <v>79</v>
      </c>
      <c r="C133">
        <f>INDEX(Overview_Format!$A$2:$BQ$355,MATCH($B133,Overview_Format!$A$2:$A$355,0),MATCH(C$2,Overview_Format!$A$2:$BQ$2,0))</f>
        <v>35</v>
      </c>
      <c r="D133">
        <f>INDEX(Overview_Format!$A$2:$BQ$355,MATCH($B133,Overview_Format!$A$2:$A$355,0),MATCH(D$2,Overview_Format!$A$2:$BQ$2,0))</f>
        <v>19</v>
      </c>
      <c r="E133">
        <f>INDEX(Overview_Format!$A$2:$BQ$355,MATCH($B133,Overview_Format!$A$2:$A$355,0),MATCH(E$2,Overview_Format!$A$2:$BQ$2,0))</f>
        <v>16</v>
      </c>
      <c r="F133">
        <f>INDEX(Overview_Format!$A$2:$BQ$355,MATCH($B133,Overview_Format!$A$2:$A$355,0),MATCH(F$2,Overview_Format!$A$2:$BQ$2,0))</f>
        <v>0.54300000000000004</v>
      </c>
      <c r="G133">
        <f>INDEX(Overview_Format!$A$2:$BQ$355,MATCH($B133,Overview_Format!$A$2:$A$355,0),MATCH(G$2,Overview_Format!$A$2:$BQ$2,0))</f>
        <v>13.89</v>
      </c>
      <c r="H133">
        <f>INDEX(Overview_Format!$A$2:$BQ$355,MATCH($B133,Overview_Format!$A$2:$A$355,0),MATCH(H$2,Overview_Format!$A$2:$BQ$2,0))</f>
        <v>10.18</v>
      </c>
      <c r="I133">
        <f>INDEX(Overview_Format!$A$2:$BQ$355,MATCH($B133,Overview_Format!$A$2:$A$355,0),MATCH(I$2,Overview_Format!$A$2:$BQ$2,0))</f>
        <v>19</v>
      </c>
      <c r="J133">
        <f>INDEX(Overview_Format!$A$2:$BQ$355,MATCH($B133,Overview_Format!$A$2:$A$355,0),MATCH(J$2,Overview_Format!$A$2:$BQ$2,0))</f>
        <v>16</v>
      </c>
      <c r="K133">
        <f>INDEX(Overview_Format!$A$2:$BQ$355,MATCH($B133,Overview_Format!$A$2:$A$355,0),MATCH(K$2,Overview_Format!$A$2:$BQ$2,0))</f>
        <v>19</v>
      </c>
      <c r="L133">
        <f>INDEX(Overview_Format!$A$2:$BQ$355,MATCH($B133,Overview_Format!$A$2:$A$355,0),MATCH(L$2,Overview_Format!$A$2:$BQ$2,0))</f>
        <v>16</v>
      </c>
      <c r="M133">
        <f>INDEX(Overview_Format!$A$2:$BQ$355,MATCH($B133,Overview_Format!$A$2:$A$355,0),MATCH(M$2,Overview_Format!$A$2:$BQ$2,0))</f>
        <v>19</v>
      </c>
      <c r="N133">
        <f>INDEX(Overview_Format!$A$2:$BQ$355,MATCH($B133,Overview_Format!$A$2:$A$355,0),MATCH(N$2,Overview_Format!$A$2:$BQ$2,0))</f>
        <v>16</v>
      </c>
      <c r="O133">
        <f>INDEX(Overview_Format!$A$2:$BQ$355,MATCH($B133,Overview_Format!$A$2:$A$355,0),MATCH(O$2,Overview_Format!$A$2:$BQ$2,0))</f>
        <v>2504</v>
      </c>
      <c r="P133">
        <f>INDEX(Overview_Format!$A$2:$BQ$355,MATCH($B133,Overview_Format!$A$2:$A$355,0),MATCH(P$2,Overview_Format!$A$2:$BQ$2,0))</f>
        <v>2374</v>
      </c>
      <c r="Q133">
        <f>INDEX(Overview_Format!$A$2:$BQ$355,MATCH($B133,Overview_Format!$A$2:$A$355,0),MATCH(Q$2,Overview_Format!$A$2:$BQ$2,0))</f>
        <v>68.3</v>
      </c>
      <c r="R133">
        <f>INDEX(Overview_Format!$A$2:$BQ$355,MATCH($B133,Overview_Format!$A$2:$A$355,0),MATCH(R$2,Overview_Format!$A$2:$BQ$2,0))</f>
        <v>103.3</v>
      </c>
      <c r="S133">
        <f>INDEX(Overview_Format!$A$2:$BQ$355,MATCH($B133,Overview_Format!$A$2:$A$355,0),MATCH(S$2,Overview_Format!$A$2:$BQ$2,0))</f>
        <v>0.34599999999999997</v>
      </c>
      <c r="T133">
        <f>INDEX(Overview_Format!$A$2:$BQ$355,MATCH($B133,Overview_Format!$A$2:$A$355,0),MATCH(T$2,Overview_Format!$A$2:$BQ$2,0))</f>
        <v>0.33600000000000002</v>
      </c>
      <c r="U133">
        <f>INDEX(Overview_Format!$A$2:$BQ$355,MATCH($B133,Overview_Format!$A$2:$A$355,0),MATCH(U$2,Overview_Format!$A$2:$BQ$2,0))</f>
        <v>0.53500000000000003</v>
      </c>
      <c r="V133">
        <f>INDEX(Overview_Format!$A$2:$BQ$355,MATCH($B133,Overview_Format!$A$2:$A$355,0),MATCH(V$2,Overview_Format!$A$2:$BQ$2,0))</f>
        <v>51</v>
      </c>
      <c r="W133">
        <f>INDEX(Overview_Format!$A$2:$BQ$355,MATCH($B133,Overview_Format!$A$2:$A$355,0),MATCH(W$2,Overview_Format!$A$2:$BQ$2,0))</f>
        <v>0.51</v>
      </c>
      <c r="X133">
        <f>INDEX(Overview_Format!$A$2:$BQ$355,MATCH($B133,Overview_Format!$A$2:$A$355,0),MATCH(X$2,Overview_Format!$A$2:$BQ$2,0))</f>
        <v>28.1</v>
      </c>
      <c r="Y133">
        <f>INDEX(Overview_Format!$A$2:$BQ$355,MATCH($B133,Overview_Format!$A$2:$A$355,0),MATCH(Y$2,Overview_Format!$A$2:$BQ$2,0))</f>
        <v>15.6</v>
      </c>
      <c r="Z133">
        <f>INDEX(Overview_Format!$A$2:$BQ$355,MATCH($B133,Overview_Format!$A$2:$A$355,0),MATCH(Z$2,Overview_Format!$A$2:$BQ$2,0))</f>
        <v>50.8</v>
      </c>
      <c r="AA133">
        <f>INDEX(Overview_Format!$A$2:$BQ$355,MATCH($B133,Overview_Format!$A$2:$A$355,0),MATCH(AA$2,Overview_Format!$A$2:$BQ$2,0))</f>
        <v>9.3000000000000007</v>
      </c>
      <c r="AB133">
        <f>INDEX(Overview_Format!$A$2:$BQ$355,MATCH($B133,Overview_Format!$A$2:$A$355,0),MATCH(AB$2,Overview_Format!$A$2:$BQ$2,0))</f>
        <v>12.1</v>
      </c>
      <c r="AC133">
        <f t="shared" si="2"/>
        <v>3.2692307692307692</v>
      </c>
      <c r="AD133">
        <f>INDEX(Overview_Format!$A$2:$BQ$355,MATCH($B133,Overview_Format!$A$2:$A$355,0),MATCH(AD$2,Overview_Format!$A$2:$BQ$2,0))</f>
        <v>3.71</v>
      </c>
      <c r="AE133">
        <f>INDEX(Overview_Format!$A$2:$CC$355,MATCH($B133,Overview_Format!$A$2:$A$355,0),MATCH(AE$2,Overview_Format!$A$2:$CC$2,0))</f>
        <v>5.3999999999999915</v>
      </c>
      <c r="AF133">
        <f>INDEX(Overview_Format!$A$2:$CC$355,MATCH($B133,Overview_Format!$A$2:$A$355,0),MATCH(AF$2,Overview_Format!$A$2:$CC$2,0))</f>
        <v>5.3999999999999992E-2</v>
      </c>
      <c r="AG133">
        <f>INDEX(Overview_Format!$A$2:$CC$355,MATCH($B133,Overview_Format!$A$2:$A$355,0),MATCH(AG$2,Overview_Format!$A$2:$CC$2,0))</f>
        <v>-4.5999999999999985E-2</v>
      </c>
      <c r="AH133">
        <f>INDEX(Overview_Format!$A$2:$CC$355,MATCH($B133,Overview_Format!$A$2:$A$355,0),MATCH(AH$2,Overview_Format!$A$2:$CC$2,0))</f>
        <v>2.8000000000000025E-2</v>
      </c>
      <c r="AI133">
        <f>INDEX(Overview_Format!$A$2:$CC$355,MATCH($B133,Overview_Format!$A$2:$A$355,0),MATCH(AI$2,Overview_Format!$A$2:$CC$2,0))</f>
        <v>2.8000000000000025E-2</v>
      </c>
      <c r="AJ133">
        <f>INDEX(Overview_Format!$A$2:$CC$355,MATCH($B133,Overview_Format!$A$2:$A$355,0),MATCH(AJ$2,Overview_Format!$A$2:$CC$2,0))</f>
        <v>1.5999999999999943</v>
      </c>
      <c r="AK133">
        <f>INDEX(Overview_Format!$A$2:$CC$355,MATCH($B133,Overview_Format!$A$2:$A$355,0),MATCH(AK$2,Overview_Format!$A$2:$CC$2,0))</f>
        <v>-0.20000000000000107</v>
      </c>
      <c r="AL133">
        <f>INDEX(Overview_Format!$A$2:$CC$355,MATCH($B133,Overview_Format!$A$2:$A$355,0),MATCH(AL$2,Overview_Format!$A$2:$CC$2,0))</f>
        <v>-3.6000000000000014</v>
      </c>
      <c r="AM133">
        <f>INDEX(Overview_Format!$A$2:$CC$355,MATCH($B133,Overview_Format!$A$2:$A$355,0),MATCH(AM$2,Overview_Format!$A$2:$CC$2,0))</f>
        <v>0.90000000000000036</v>
      </c>
      <c r="AN133">
        <f>INDEX(Overview_Format!$A$2:$CC$355,MATCH($B133,Overview_Format!$A$2:$A$355,0),MATCH(AN$2,Overview_Format!$A$2:$CC$2,0))</f>
        <v>2</v>
      </c>
      <c r="AO133">
        <f>INDEX(Overview_Format!$A$2:$CC$355,MATCH($B133,Overview_Format!$A$2:$A$355,0),MATCH(AO$2,Overview_Format!$A$2:$CC$2,0))</f>
        <v>0</v>
      </c>
      <c r="AP133">
        <f>INDEX(Overview_Format!$A$2:$CC$355,MATCH($B133,Overview_Format!$A$2:$A$355,0),MATCH(AP$2,Overview_Format!$A$2:$CC$2,0))</f>
        <v>3.6000000000000004E-2</v>
      </c>
    </row>
    <row r="134" spans="2:42" x14ac:dyDescent="0.25">
      <c r="B134" t="s">
        <v>260</v>
      </c>
      <c r="C134">
        <f>INDEX(Overview_Format!$A$2:$BQ$355,MATCH($B134,Overview_Format!$A$2:$A$355,0),MATCH(C$2,Overview_Format!$A$2:$BQ$2,0))</f>
        <v>33</v>
      </c>
      <c r="D134">
        <f>INDEX(Overview_Format!$A$2:$BQ$355,MATCH($B134,Overview_Format!$A$2:$A$355,0),MATCH(D$2,Overview_Format!$A$2:$BQ$2,0))</f>
        <v>17</v>
      </c>
      <c r="E134">
        <f>INDEX(Overview_Format!$A$2:$BQ$355,MATCH($B134,Overview_Format!$A$2:$A$355,0),MATCH(E$2,Overview_Format!$A$2:$BQ$2,0))</f>
        <v>16</v>
      </c>
      <c r="F134">
        <f>INDEX(Overview_Format!$A$2:$BQ$355,MATCH($B134,Overview_Format!$A$2:$A$355,0),MATCH(F$2,Overview_Format!$A$2:$BQ$2,0))</f>
        <v>0.51500000000000001</v>
      </c>
      <c r="G134">
        <f>INDEX(Overview_Format!$A$2:$BQ$355,MATCH($B134,Overview_Format!$A$2:$A$355,0),MATCH(G$2,Overview_Format!$A$2:$BQ$2,0))</f>
        <v>-4.75</v>
      </c>
      <c r="H134">
        <f>INDEX(Overview_Format!$A$2:$BQ$355,MATCH($B134,Overview_Format!$A$2:$A$355,0),MATCH(H$2,Overview_Format!$A$2:$BQ$2,0))</f>
        <v>-5.48</v>
      </c>
      <c r="I134">
        <f>INDEX(Overview_Format!$A$2:$BQ$355,MATCH($B134,Overview_Format!$A$2:$A$355,0),MATCH(I$2,Overview_Format!$A$2:$BQ$2,0))</f>
        <v>17</v>
      </c>
      <c r="J134">
        <f>INDEX(Overview_Format!$A$2:$BQ$355,MATCH($B134,Overview_Format!$A$2:$A$355,0),MATCH(J$2,Overview_Format!$A$2:$BQ$2,0))</f>
        <v>16</v>
      </c>
      <c r="K134">
        <f>INDEX(Overview_Format!$A$2:$BQ$355,MATCH($B134,Overview_Format!$A$2:$A$355,0),MATCH(K$2,Overview_Format!$A$2:$BQ$2,0))</f>
        <v>17</v>
      </c>
      <c r="L134">
        <f>INDEX(Overview_Format!$A$2:$BQ$355,MATCH($B134,Overview_Format!$A$2:$A$355,0),MATCH(L$2,Overview_Format!$A$2:$BQ$2,0))</f>
        <v>16</v>
      </c>
      <c r="M134">
        <f>INDEX(Overview_Format!$A$2:$BQ$355,MATCH($B134,Overview_Format!$A$2:$A$355,0),MATCH(M$2,Overview_Format!$A$2:$BQ$2,0))</f>
        <v>17</v>
      </c>
      <c r="N134">
        <f>INDEX(Overview_Format!$A$2:$BQ$355,MATCH($B134,Overview_Format!$A$2:$A$355,0),MATCH(N$2,Overview_Format!$A$2:$BQ$2,0))</f>
        <v>16</v>
      </c>
      <c r="O134">
        <f>INDEX(Overview_Format!$A$2:$BQ$355,MATCH($B134,Overview_Format!$A$2:$A$355,0),MATCH(O$2,Overview_Format!$A$2:$BQ$2,0))</f>
        <v>2532</v>
      </c>
      <c r="P134">
        <f>INDEX(Overview_Format!$A$2:$BQ$355,MATCH($B134,Overview_Format!$A$2:$A$355,0),MATCH(P$2,Overview_Format!$A$2:$BQ$2,0))</f>
        <v>2508</v>
      </c>
      <c r="Q134">
        <f>INDEX(Overview_Format!$A$2:$BQ$355,MATCH($B134,Overview_Format!$A$2:$A$355,0),MATCH(Q$2,Overview_Format!$A$2:$BQ$2,0))</f>
        <v>71.400000000000006</v>
      </c>
      <c r="R134">
        <f>INDEX(Overview_Format!$A$2:$BQ$355,MATCH($B134,Overview_Format!$A$2:$A$355,0),MATCH(R$2,Overview_Format!$A$2:$BQ$2,0))</f>
        <v>107.4</v>
      </c>
      <c r="S134">
        <f>INDEX(Overview_Format!$A$2:$BQ$355,MATCH($B134,Overview_Format!$A$2:$A$355,0),MATCH(S$2,Overview_Format!$A$2:$BQ$2,0))</f>
        <v>0.36799999999999999</v>
      </c>
      <c r="T134">
        <f>INDEX(Overview_Format!$A$2:$BQ$355,MATCH($B134,Overview_Format!$A$2:$A$355,0),MATCH(T$2,Overview_Format!$A$2:$BQ$2,0))</f>
        <v>0.44500000000000001</v>
      </c>
      <c r="U134">
        <f>INDEX(Overview_Format!$A$2:$BQ$355,MATCH($B134,Overview_Format!$A$2:$A$355,0),MATCH(U$2,Overview_Format!$A$2:$BQ$2,0))</f>
        <v>0.56799999999999995</v>
      </c>
      <c r="V134">
        <f>INDEX(Overview_Format!$A$2:$BQ$355,MATCH($B134,Overview_Format!$A$2:$A$355,0),MATCH(V$2,Overview_Format!$A$2:$BQ$2,0))</f>
        <v>50.3</v>
      </c>
      <c r="W134">
        <f>INDEX(Overview_Format!$A$2:$BQ$355,MATCH($B134,Overview_Format!$A$2:$A$355,0),MATCH(W$2,Overview_Format!$A$2:$BQ$2,0))</f>
        <v>0.53</v>
      </c>
      <c r="X134">
        <f>INDEX(Overview_Format!$A$2:$BQ$355,MATCH($B134,Overview_Format!$A$2:$A$355,0),MATCH(X$2,Overview_Format!$A$2:$BQ$2,0))</f>
        <v>24.3</v>
      </c>
      <c r="Y134">
        <f>INDEX(Overview_Format!$A$2:$BQ$355,MATCH($B134,Overview_Format!$A$2:$A$355,0),MATCH(Y$2,Overview_Format!$A$2:$BQ$2,0))</f>
        <v>15.4</v>
      </c>
      <c r="Z134">
        <f>INDEX(Overview_Format!$A$2:$BQ$355,MATCH($B134,Overview_Format!$A$2:$A$355,0),MATCH(Z$2,Overview_Format!$A$2:$BQ$2,0))</f>
        <v>48</v>
      </c>
      <c r="AA134">
        <f>INDEX(Overview_Format!$A$2:$BQ$355,MATCH($B134,Overview_Format!$A$2:$A$355,0),MATCH(AA$2,Overview_Format!$A$2:$BQ$2,0))</f>
        <v>9.5</v>
      </c>
      <c r="AB134">
        <f>INDEX(Overview_Format!$A$2:$BQ$355,MATCH($B134,Overview_Format!$A$2:$A$355,0),MATCH(AB$2,Overview_Format!$A$2:$BQ$2,0))</f>
        <v>7.7</v>
      </c>
      <c r="AC134">
        <f t="shared" si="2"/>
        <v>3.2662337662337659</v>
      </c>
      <c r="AD134">
        <f>INDEX(Overview_Format!$A$2:$BQ$355,MATCH($B134,Overview_Format!$A$2:$A$355,0),MATCH(AD$2,Overview_Format!$A$2:$BQ$2,0))</f>
        <v>0.73</v>
      </c>
      <c r="AE134">
        <f>INDEX(Overview_Format!$A$2:$CC$355,MATCH($B134,Overview_Format!$A$2:$A$355,0),MATCH(AE$2,Overview_Format!$A$2:$CC$2,0))</f>
        <v>1</v>
      </c>
      <c r="AF134">
        <f>INDEX(Overview_Format!$A$2:$CC$355,MATCH($B134,Overview_Format!$A$2:$A$355,0),MATCH(AF$2,Overview_Format!$A$2:$CC$2,0))</f>
        <v>8.3000000000000018E-2</v>
      </c>
      <c r="AG134">
        <f>INDEX(Overview_Format!$A$2:$CC$355,MATCH($B134,Overview_Format!$A$2:$A$355,0),MATCH(AG$2,Overview_Format!$A$2:$CC$2,0))</f>
        <v>2.1000000000000019E-2</v>
      </c>
      <c r="AH134">
        <f>INDEX(Overview_Format!$A$2:$CC$355,MATCH($B134,Overview_Format!$A$2:$A$355,0),MATCH(AH$2,Overview_Format!$A$2:$CC$2,0))</f>
        <v>2.0999999999999908E-2</v>
      </c>
      <c r="AI134">
        <f>INDEX(Overview_Format!$A$2:$CC$355,MATCH($B134,Overview_Format!$A$2:$A$355,0),MATCH(AI$2,Overview_Format!$A$2:$CC$2,0))</f>
        <v>7.0000000000000062E-3</v>
      </c>
      <c r="AJ134">
        <f>INDEX(Overview_Format!$A$2:$CC$355,MATCH($B134,Overview_Format!$A$2:$A$355,0),MATCH(AJ$2,Overview_Format!$A$2:$CC$2,0))</f>
        <v>-4</v>
      </c>
      <c r="AK134">
        <f>INDEX(Overview_Format!$A$2:$CC$355,MATCH($B134,Overview_Format!$A$2:$A$355,0),MATCH(AK$2,Overview_Format!$A$2:$CC$2,0))</f>
        <v>-0.59999999999999964</v>
      </c>
      <c r="AL134">
        <f>INDEX(Overview_Format!$A$2:$CC$355,MATCH($B134,Overview_Format!$A$2:$A$355,0),MATCH(AL$2,Overview_Format!$A$2:$CC$2,0))</f>
        <v>-5.1000000000000014</v>
      </c>
      <c r="AM134">
        <f>INDEX(Overview_Format!$A$2:$CC$355,MATCH($B134,Overview_Format!$A$2:$A$355,0),MATCH(AM$2,Overview_Format!$A$2:$CC$2,0))</f>
        <v>1.9000000000000004</v>
      </c>
      <c r="AN134">
        <f>INDEX(Overview_Format!$A$2:$CC$355,MATCH($B134,Overview_Format!$A$2:$A$355,0),MATCH(AN$2,Overview_Format!$A$2:$CC$2,0))</f>
        <v>-3.4999999999999991</v>
      </c>
      <c r="AO134">
        <f>INDEX(Overview_Format!$A$2:$CC$355,MATCH($B134,Overview_Format!$A$2:$A$355,0),MATCH(AO$2,Overview_Format!$A$2:$CC$2,0))</f>
        <v>-5.5</v>
      </c>
      <c r="AP134">
        <f>INDEX(Overview_Format!$A$2:$CC$355,MATCH($B134,Overview_Format!$A$2:$A$355,0),MATCH(AP$2,Overview_Format!$A$2:$CC$2,0))</f>
        <v>8.0000000000000016E-2</v>
      </c>
    </row>
    <row r="135" spans="2:42" x14ac:dyDescent="0.25">
      <c r="B135" t="s">
        <v>261</v>
      </c>
      <c r="C135">
        <f>INDEX(Overview_Format!$A$2:$BQ$355,MATCH($B135,Overview_Format!$A$2:$A$355,0),MATCH(C$2,Overview_Format!$A$2:$BQ$2,0))</f>
        <v>35</v>
      </c>
      <c r="D135">
        <f>INDEX(Overview_Format!$A$2:$BQ$355,MATCH($B135,Overview_Format!$A$2:$A$355,0),MATCH(D$2,Overview_Format!$A$2:$BQ$2,0))</f>
        <v>23</v>
      </c>
      <c r="E135">
        <f>INDEX(Overview_Format!$A$2:$BQ$355,MATCH($B135,Overview_Format!$A$2:$A$355,0),MATCH(E$2,Overview_Format!$A$2:$BQ$2,0))</f>
        <v>12</v>
      </c>
      <c r="F135">
        <f>INDEX(Overview_Format!$A$2:$BQ$355,MATCH($B135,Overview_Format!$A$2:$A$355,0),MATCH(F$2,Overview_Format!$A$2:$BQ$2,0))</f>
        <v>0.65700000000000003</v>
      </c>
      <c r="G135">
        <f>INDEX(Overview_Format!$A$2:$BQ$355,MATCH($B135,Overview_Format!$A$2:$A$355,0),MATCH(G$2,Overview_Format!$A$2:$BQ$2,0))</f>
        <v>18.03</v>
      </c>
      <c r="H135">
        <f>INDEX(Overview_Format!$A$2:$BQ$355,MATCH($B135,Overview_Format!$A$2:$A$355,0),MATCH(H$2,Overview_Format!$A$2:$BQ$2,0))</f>
        <v>9.26</v>
      </c>
      <c r="I135">
        <f>INDEX(Overview_Format!$A$2:$BQ$355,MATCH($B135,Overview_Format!$A$2:$A$355,0),MATCH(I$2,Overview_Format!$A$2:$BQ$2,0))</f>
        <v>23</v>
      </c>
      <c r="J135">
        <f>INDEX(Overview_Format!$A$2:$BQ$355,MATCH($B135,Overview_Format!$A$2:$A$355,0),MATCH(J$2,Overview_Format!$A$2:$BQ$2,0))</f>
        <v>12</v>
      </c>
      <c r="K135">
        <f>INDEX(Overview_Format!$A$2:$BQ$355,MATCH($B135,Overview_Format!$A$2:$A$355,0),MATCH(K$2,Overview_Format!$A$2:$BQ$2,0))</f>
        <v>23</v>
      </c>
      <c r="L135">
        <f>INDEX(Overview_Format!$A$2:$BQ$355,MATCH($B135,Overview_Format!$A$2:$A$355,0),MATCH(L$2,Overview_Format!$A$2:$BQ$2,0))</f>
        <v>12</v>
      </c>
      <c r="M135">
        <f>INDEX(Overview_Format!$A$2:$BQ$355,MATCH($B135,Overview_Format!$A$2:$A$355,0),MATCH(M$2,Overview_Format!$A$2:$BQ$2,0))</f>
        <v>23</v>
      </c>
      <c r="N135">
        <f>INDEX(Overview_Format!$A$2:$BQ$355,MATCH($B135,Overview_Format!$A$2:$A$355,0),MATCH(N$2,Overview_Format!$A$2:$BQ$2,0))</f>
        <v>12</v>
      </c>
      <c r="O135">
        <f>INDEX(Overview_Format!$A$2:$BQ$355,MATCH($B135,Overview_Format!$A$2:$A$355,0),MATCH(O$2,Overview_Format!$A$2:$BQ$2,0))</f>
        <v>2692</v>
      </c>
      <c r="P135">
        <f>INDEX(Overview_Format!$A$2:$BQ$355,MATCH($B135,Overview_Format!$A$2:$A$355,0),MATCH(P$2,Overview_Format!$A$2:$BQ$2,0))</f>
        <v>2385</v>
      </c>
      <c r="Q135">
        <f>INDEX(Overview_Format!$A$2:$BQ$355,MATCH($B135,Overview_Format!$A$2:$A$355,0),MATCH(Q$2,Overview_Format!$A$2:$BQ$2,0))</f>
        <v>68.2</v>
      </c>
      <c r="R135">
        <f>INDEX(Overview_Format!$A$2:$BQ$355,MATCH($B135,Overview_Format!$A$2:$A$355,0),MATCH(R$2,Overview_Format!$A$2:$BQ$2,0))</f>
        <v>112.7</v>
      </c>
      <c r="S135">
        <f>INDEX(Overview_Format!$A$2:$BQ$355,MATCH($B135,Overview_Format!$A$2:$A$355,0),MATCH(S$2,Overview_Format!$A$2:$BQ$2,0))</f>
        <v>0.3</v>
      </c>
      <c r="T135">
        <f>INDEX(Overview_Format!$A$2:$BQ$355,MATCH($B135,Overview_Format!$A$2:$A$355,0),MATCH(T$2,Overview_Format!$A$2:$BQ$2,0))</f>
        <v>0.39600000000000002</v>
      </c>
      <c r="U135">
        <f>INDEX(Overview_Format!$A$2:$BQ$355,MATCH($B135,Overview_Format!$A$2:$A$355,0),MATCH(U$2,Overview_Format!$A$2:$BQ$2,0))</f>
        <v>0.57499999999999996</v>
      </c>
      <c r="V135">
        <f>INDEX(Overview_Format!$A$2:$BQ$355,MATCH($B135,Overview_Format!$A$2:$A$355,0),MATCH(V$2,Overview_Format!$A$2:$BQ$2,0))</f>
        <v>54.1</v>
      </c>
      <c r="W135">
        <f>INDEX(Overview_Format!$A$2:$BQ$355,MATCH($B135,Overview_Format!$A$2:$A$355,0),MATCH(W$2,Overview_Format!$A$2:$BQ$2,0))</f>
        <v>0.54800000000000004</v>
      </c>
      <c r="X135">
        <f>INDEX(Overview_Format!$A$2:$BQ$355,MATCH($B135,Overview_Format!$A$2:$A$355,0),MATCH(X$2,Overview_Format!$A$2:$BQ$2,0))</f>
        <v>28.4</v>
      </c>
      <c r="Y135">
        <f>INDEX(Overview_Format!$A$2:$BQ$355,MATCH($B135,Overview_Format!$A$2:$A$355,0),MATCH(Y$2,Overview_Format!$A$2:$BQ$2,0))</f>
        <v>13.9</v>
      </c>
      <c r="Z135">
        <f>INDEX(Overview_Format!$A$2:$BQ$355,MATCH($B135,Overview_Format!$A$2:$A$355,0),MATCH(Z$2,Overview_Format!$A$2:$BQ$2,0))</f>
        <v>50.3</v>
      </c>
      <c r="AA135">
        <f>INDEX(Overview_Format!$A$2:$BQ$355,MATCH($B135,Overview_Format!$A$2:$A$355,0),MATCH(AA$2,Overview_Format!$A$2:$BQ$2,0))</f>
        <v>10.3</v>
      </c>
      <c r="AB135">
        <f>INDEX(Overview_Format!$A$2:$BQ$355,MATCH($B135,Overview_Format!$A$2:$A$355,0),MATCH(AB$2,Overview_Format!$A$2:$BQ$2,0))</f>
        <v>12.5</v>
      </c>
      <c r="AC135">
        <f t="shared" si="2"/>
        <v>3.8920863309352516</v>
      </c>
      <c r="AD135">
        <f>INDEX(Overview_Format!$A$2:$BQ$355,MATCH($B135,Overview_Format!$A$2:$A$355,0),MATCH(AD$2,Overview_Format!$A$2:$BQ$2,0))</f>
        <v>8.77</v>
      </c>
      <c r="AE135">
        <f>INDEX(Overview_Format!$A$2:$CC$355,MATCH($B135,Overview_Format!$A$2:$A$355,0),MATCH(AE$2,Overview_Format!$A$2:$CC$2,0))</f>
        <v>12.799999999999997</v>
      </c>
      <c r="AF135">
        <f>INDEX(Overview_Format!$A$2:$CC$355,MATCH($B135,Overview_Format!$A$2:$A$355,0),MATCH(AF$2,Overview_Format!$A$2:$CC$2,0))</f>
        <v>6.4000000000000001E-2</v>
      </c>
      <c r="AG135">
        <f>INDEX(Overview_Format!$A$2:$CC$355,MATCH($B135,Overview_Format!$A$2:$A$355,0),MATCH(AG$2,Overview_Format!$A$2:$CC$2,0))</f>
        <v>4.0000000000000036E-3</v>
      </c>
      <c r="AH135">
        <f>INDEX(Overview_Format!$A$2:$CC$355,MATCH($B135,Overview_Format!$A$2:$A$355,0),MATCH(AH$2,Overview_Format!$A$2:$CC$2,0))</f>
        <v>6.3999999999999946E-2</v>
      </c>
      <c r="AI135">
        <f>INDEX(Overview_Format!$A$2:$CC$355,MATCH($B135,Overview_Format!$A$2:$A$355,0),MATCH(AI$2,Overview_Format!$A$2:$CC$2,0))</f>
        <v>6.4000000000000057E-2</v>
      </c>
      <c r="AJ135">
        <f>INDEX(Overview_Format!$A$2:$CC$355,MATCH($B135,Overview_Format!$A$2:$A$355,0),MATCH(AJ$2,Overview_Format!$A$2:$CC$2,0))</f>
        <v>0.59999999999999432</v>
      </c>
      <c r="AK135">
        <f>INDEX(Overview_Format!$A$2:$CC$355,MATCH($B135,Overview_Format!$A$2:$A$355,0),MATCH(AK$2,Overview_Format!$A$2:$CC$2,0))</f>
        <v>-2</v>
      </c>
      <c r="AL135">
        <f>INDEX(Overview_Format!$A$2:$CC$355,MATCH($B135,Overview_Format!$A$2:$A$355,0),MATCH(AL$2,Overview_Format!$A$2:$CC$2,0))</f>
        <v>4.2000000000000028</v>
      </c>
      <c r="AM135">
        <f>INDEX(Overview_Format!$A$2:$CC$355,MATCH($B135,Overview_Format!$A$2:$A$355,0),MATCH(AM$2,Overview_Format!$A$2:$CC$2,0))</f>
        <v>2.6000000000000005</v>
      </c>
      <c r="AN135">
        <f>INDEX(Overview_Format!$A$2:$CC$355,MATCH($B135,Overview_Format!$A$2:$A$355,0),MATCH(AN$2,Overview_Format!$A$2:$CC$2,0))</f>
        <v>5.0999999999999996</v>
      </c>
      <c r="AO135">
        <f>INDEX(Overview_Format!$A$2:$CC$355,MATCH($B135,Overview_Format!$A$2:$A$355,0),MATCH(AO$2,Overview_Format!$A$2:$CC$2,0))</f>
        <v>-1.7000000000000028</v>
      </c>
      <c r="AP135">
        <f>INDEX(Overview_Format!$A$2:$CC$355,MATCH($B135,Overview_Format!$A$2:$A$355,0),MATCH(AP$2,Overview_Format!$A$2:$CC$2,0))</f>
        <v>5.099999999999999E-2</v>
      </c>
    </row>
    <row r="136" spans="2:42" x14ac:dyDescent="0.25">
      <c r="B136" t="s">
        <v>262</v>
      </c>
      <c r="C136">
        <f>INDEX(Overview_Format!$A$2:$BQ$355,MATCH($B136,Overview_Format!$A$2:$A$355,0),MATCH(C$2,Overview_Format!$A$2:$BQ$2,0))</f>
        <v>35</v>
      </c>
      <c r="D136">
        <f>INDEX(Overview_Format!$A$2:$BQ$355,MATCH($B136,Overview_Format!$A$2:$A$355,0),MATCH(D$2,Overview_Format!$A$2:$BQ$2,0))</f>
        <v>23</v>
      </c>
      <c r="E136">
        <f>INDEX(Overview_Format!$A$2:$BQ$355,MATCH($B136,Overview_Format!$A$2:$A$355,0),MATCH(E$2,Overview_Format!$A$2:$BQ$2,0))</f>
        <v>12</v>
      </c>
      <c r="F136">
        <f>INDEX(Overview_Format!$A$2:$BQ$355,MATCH($B136,Overview_Format!$A$2:$A$355,0),MATCH(F$2,Overview_Format!$A$2:$BQ$2,0))</f>
        <v>0.65700000000000003</v>
      </c>
      <c r="G136">
        <f>INDEX(Overview_Format!$A$2:$BQ$355,MATCH($B136,Overview_Format!$A$2:$A$355,0),MATCH(G$2,Overview_Format!$A$2:$BQ$2,0))</f>
        <v>14.35</v>
      </c>
      <c r="H136">
        <f>INDEX(Overview_Format!$A$2:$BQ$355,MATCH($B136,Overview_Format!$A$2:$A$355,0),MATCH(H$2,Overview_Format!$A$2:$BQ$2,0))</f>
        <v>9.93</v>
      </c>
      <c r="I136">
        <f>INDEX(Overview_Format!$A$2:$BQ$355,MATCH($B136,Overview_Format!$A$2:$A$355,0),MATCH(I$2,Overview_Format!$A$2:$BQ$2,0))</f>
        <v>23</v>
      </c>
      <c r="J136">
        <f>INDEX(Overview_Format!$A$2:$BQ$355,MATCH($B136,Overview_Format!$A$2:$A$355,0),MATCH(J$2,Overview_Format!$A$2:$BQ$2,0))</f>
        <v>12</v>
      </c>
      <c r="K136">
        <f>INDEX(Overview_Format!$A$2:$BQ$355,MATCH($B136,Overview_Format!$A$2:$A$355,0),MATCH(K$2,Overview_Format!$A$2:$BQ$2,0))</f>
        <v>23</v>
      </c>
      <c r="L136">
        <f>INDEX(Overview_Format!$A$2:$BQ$355,MATCH($B136,Overview_Format!$A$2:$A$355,0),MATCH(L$2,Overview_Format!$A$2:$BQ$2,0))</f>
        <v>12</v>
      </c>
      <c r="M136">
        <f>INDEX(Overview_Format!$A$2:$BQ$355,MATCH($B136,Overview_Format!$A$2:$A$355,0),MATCH(M$2,Overview_Format!$A$2:$BQ$2,0))</f>
        <v>23</v>
      </c>
      <c r="N136">
        <f>INDEX(Overview_Format!$A$2:$BQ$355,MATCH($B136,Overview_Format!$A$2:$A$355,0),MATCH(N$2,Overview_Format!$A$2:$BQ$2,0))</f>
        <v>12</v>
      </c>
      <c r="O136">
        <f>INDEX(Overview_Format!$A$2:$BQ$355,MATCH($B136,Overview_Format!$A$2:$A$355,0),MATCH(O$2,Overview_Format!$A$2:$BQ$2,0))</f>
        <v>2740</v>
      </c>
      <c r="P136">
        <f>INDEX(Overview_Format!$A$2:$BQ$355,MATCH($B136,Overview_Format!$A$2:$A$355,0),MATCH(P$2,Overview_Format!$A$2:$BQ$2,0))</f>
        <v>2585</v>
      </c>
      <c r="Q136">
        <f>INDEX(Overview_Format!$A$2:$BQ$355,MATCH($B136,Overview_Format!$A$2:$A$355,0),MATCH(Q$2,Overview_Format!$A$2:$BQ$2,0))</f>
        <v>70.2</v>
      </c>
      <c r="R136">
        <f>INDEX(Overview_Format!$A$2:$BQ$355,MATCH($B136,Overview_Format!$A$2:$A$355,0),MATCH(R$2,Overview_Format!$A$2:$BQ$2,0))</f>
        <v>110.4</v>
      </c>
      <c r="S136">
        <f>INDEX(Overview_Format!$A$2:$BQ$355,MATCH($B136,Overview_Format!$A$2:$A$355,0),MATCH(S$2,Overview_Format!$A$2:$BQ$2,0))</f>
        <v>0.42299999999999999</v>
      </c>
      <c r="T136">
        <f>INDEX(Overview_Format!$A$2:$BQ$355,MATCH($B136,Overview_Format!$A$2:$A$355,0),MATCH(T$2,Overview_Format!$A$2:$BQ$2,0))</f>
        <v>0.39</v>
      </c>
      <c r="U136">
        <f>INDEX(Overview_Format!$A$2:$BQ$355,MATCH($B136,Overview_Format!$A$2:$A$355,0),MATCH(U$2,Overview_Format!$A$2:$BQ$2,0))</f>
        <v>0.56899999999999995</v>
      </c>
      <c r="V136">
        <f>INDEX(Overview_Format!$A$2:$BQ$355,MATCH($B136,Overview_Format!$A$2:$A$355,0),MATCH(V$2,Overview_Format!$A$2:$BQ$2,0))</f>
        <v>59.3</v>
      </c>
      <c r="W136">
        <f>INDEX(Overview_Format!$A$2:$BQ$355,MATCH($B136,Overview_Format!$A$2:$A$355,0),MATCH(W$2,Overview_Format!$A$2:$BQ$2,0))</f>
        <v>0.52700000000000002</v>
      </c>
      <c r="X136">
        <f>INDEX(Overview_Format!$A$2:$BQ$355,MATCH($B136,Overview_Format!$A$2:$A$355,0),MATCH(X$2,Overview_Format!$A$2:$BQ$2,0))</f>
        <v>29.5</v>
      </c>
      <c r="Y136">
        <f>INDEX(Overview_Format!$A$2:$BQ$355,MATCH($B136,Overview_Format!$A$2:$A$355,0),MATCH(Y$2,Overview_Format!$A$2:$BQ$2,0))</f>
        <v>15.1</v>
      </c>
      <c r="Z136">
        <f>INDEX(Overview_Format!$A$2:$BQ$355,MATCH($B136,Overview_Format!$A$2:$A$355,0),MATCH(Z$2,Overview_Format!$A$2:$BQ$2,0))</f>
        <v>50.6</v>
      </c>
      <c r="AA136">
        <f>INDEX(Overview_Format!$A$2:$BQ$355,MATCH($B136,Overview_Format!$A$2:$A$355,0),MATCH(AA$2,Overview_Format!$A$2:$BQ$2,0))</f>
        <v>8.5</v>
      </c>
      <c r="AB136">
        <f>INDEX(Overview_Format!$A$2:$BQ$355,MATCH($B136,Overview_Format!$A$2:$A$355,0),MATCH(AB$2,Overview_Format!$A$2:$BQ$2,0))</f>
        <v>9</v>
      </c>
      <c r="AC136">
        <f t="shared" si="2"/>
        <v>3.9271523178807946</v>
      </c>
      <c r="AD136">
        <f>INDEX(Overview_Format!$A$2:$BQ$355,MATCH($B136,Overview_Format!$A$2:$A$355,0),MATCH(AD$2,Overview_Format!$A$2:$BQ$2,0))</f>
        <v>4.43</v>
      </c>
      <c r="AE136">
        <f>INDEX(Overview_Format!$A$2:$CC$355,MATCH($B136,Overview_Format!$A$2:$A$355,0),MATCH(AE$2,Overview_Format!$A$2:$CC$2,0))</f>
        <v>6.3000000000000114</v>
      </c>
      <c r="AF136">
        <f>INDEX(Overview_Format!$A$2:$CC$355,MATCH($B136,Overview_Format!$A$2:$A$355,0),MATCH(AF$2,Overview_Format!$A$2:$CC$2,0))</f>
        <v>0.13500000000000001</v>
      </c>
      <c r="AG136">
        <f>INDEX(Overview_Format!$A$2:$CC$355,MATCH($B136,Overview_Format!$A$2:$A$355,0),MATCH(AG$2,Overview_Format!$A$2:$CC$2,0))</f>
        <v>-2.1999999999999964E-2</v>
      </c>
      <c r="AH136">
        <f>INDEX(Overview_Format!$A$2:$CC$355,MATCH($B136,Overview_Format!$A$2:$A$355,0),MATCH(AH$2,Overview_Format!$A$2:$CC$2,0))</f>
        <v>2.8999999999999915E-2</v>
      </c>
      <c r="AI136">
        <f>INDEX(Overview_Format!$A$2:$CC$355,MATCH($B136,Overview_Format!$A$2:$A$355,0),MATCH(AI$2,Overview_Format!$A$2:$CC$2,0))</f>
        <v>1.2000000000000011E-2</v>
      </c>
      <c r="AJ136">
        <f>INDEX(Overview_Format!$A$2:$CC$355,MATCH($B136,Overview_Format!$A$2:$A$355,0),MATCH(AJ$2,Overview_Format!$A$2:$CC$2,0))</f>
        <v>1.2000000000000028</v>
      </c>
      <c r="AK136">
        <f>INDEX(Overview_Format!$A$2:$CC$355,MATCH($B136,Overview_Format!$A$2:$A$355,0),MATCH(AK$2,Overview_Format!$A$2:$CC$2,0))</f>
        <v>-0.90000000000000036</v>
      </c>
      <c r="AL136">
        <f>INDEX(Overview_Format!$A$2:$CC$355,MATCH($B136,Overview_Format!$A$2:$A$355,0),MATCH(AL$2,Overview_Format!$A$2:$CC$2,0))</f>
        <v>1.5</v>
      </c>
      <c r="AM136">
        <f>INDEX(Overview_Format!$A$2:$CC$355,MATCH($B136,Overview_Format!$A$2:$A$355,0),MATCH(AM$2,Overview_Format!$A$2:$CC$2,0))</f>
        <v>-0.80000000000000071</v>
      </c>
      <c r="AN136">
        <f>INDEX(Overview_Format!$A$2:$CC$355,MATCH($B136,Overview_Format!$A$2:$A$355,0),MATCH(AN$2,Overview_Format!$A$2:$CC$2,0))</f>
        <v>1.0999999999999996</v>
      </c>
      <c r="AO136">
        <f>INDEX(Overview_Format!$A$2:$CC$355,MATCH($B136,Overview_Format!$A$2:$A$355,0),MATCH(AO$2,Overview_Format!$A$2:$CC$2,0))</f>
        <v>0.5</v>
      </c>
      <c r="AP136">
        <f>INDEX(Overview_Format!$A$2:$CC$355,MATCH($B136,Overview_Format!$A$2:$A$355,0),MATCH(AP$2,Overview_Format!$A$2:$CC$2,0))</f>
        <v>0.11399999999999999</v>
      </c>
    </row>
    <row r="137" spans="2:42" x14ac:dyDescent="0.25">
      <c r="B137" t="s">
        <v>263</v>
      </c>
      <c r="C137">
        <f>INDEX(Overview_Format!$A$2:$BQ$355,MATCH($B137,Overview_Format!$A$2:$A$355,0),MATCH(C$2,Overview_Format!$A$2:$BQ$2,0))</f>
        <v>33</v>
      </c>
      <c r="D137">
        <f>INDEX(Overview_Format!$A$2:$BQ$355,MATCH($B137,Overview_Format!$A$2:$A$355,0),MATCH(D$2,Overview_Format!$A$2:$BQ$2,0))</f>
        <v>18</v>
      </c>
      <c r="E137">
        <f>INDEX(Overview_Format!$A$2:$BQ$355,MATCH($B137,Overview_Format!$A$2:$A$355,0),MATCH(E$2,Overview_Format!$A$2:$BQ$2,0))</f>
        <v>15</v>
      </c>
      <c r="F137">
        <f>INDEX(Overview_Format!$A$2:$BQ$355,MATCH($B137,Overview_Format!$A$2:$A$355,0),MATCH(F$2,Overview_Format!$A$2:$BQ$2,0))</f>
        <v>0.54500000000000004</v>
      </c>
      <c r="G137">
        <f>INDEX(Overview_Format!$A$2:$BQ$355,MATCH($B137,Overview_Format!$A$2:$A$355,0),MATCH(G$2,Overview_Format!$A$2:$BQ$2,0))</f>
        <v>-3.43</v>
      </c>
      <c r="H137">
        <f>INDEX(Overview_Format!$A$2:$BQ$355,MATCH($B137,Overview_Format!$A$2:$A$355,0),MATCH(H$2,Overview_Format!$A$2:$BQ$2,0))</f>
        <v>-3.57</v>
      </c>
      <c r="I137">
        <f>INDEX(Overview_Format!$A$2:$BQ$355,MATCH($B137,Overview_Format!$A$2:$A$355,0),MATCH(I$2,Overview_Format!$A$2:$BQ$2,0))</f>
        <v>18</v>
      </c>
      <c r="J137">
        <f>INDEX(Overview_Format!$A$2:$BQ$355,MATCH($B137,Overview_Format!$A$2:$A$355,0),MATCH(J$2,Overview_Format!$A$2:$BQ$2,0))</f>
        <v>15</v>
      </c>
      <c r="K137">
        <f>INDEX(Overview_Format!$A$2:$BQ$355,MATCH($B137,Overview_Format!$A$2:$A$355,0),MATCH(K$2,Overview_Format!$A$2:$BQ$2,0))</f>
        <v>18</v>
      </c>
      <c r="L137">
        <f>INDEX(Overview_Format!$A$2:$BQ$355,MATCH($B137,Overview_Format!$A$2:$A$355,0),MATCH(L$2,Overview_Format!$A$2:$BQ$2,0))</f>
        <v>15</v>
      </c>
      <c r="M137">
        <f>INDEX(Overview_Format!$A$2:$BQ$355,MATCH($B137,Overview_Format!$A$2:$A$355,0),MATCH(M$2,Overview_Format!$A$2:$BQ$2,0))</f>
        <v>18</v>
      </c>
      <c r="N137">
        <f>INDEX(Overview_Format!$A$2:$BQ$355,MATCH($B137,Overview_Format!$A$2:$A$355,0),MATCH(N$2,Overview_Format!$A$2:$BQ$2,0))</f>
        <v>15</v>
      </c>
      <c r="O137">
        <f>INDEX(Overview_Format!$A$2:$BQ$355,MATCH($B137,Overview_Format!$A$2:$A$355,0),MATCH(O$2,Overview_Format!$A$2:$BQ$2,0))</f>
        <v>2728</v>
      </c>
      <c r="P137">
        <f>INDEX(Overview_Format!$A$2:$BQ$355,MATCH($B137,Overview_Format!$A$2:$A$355,0),MATCH(P$2,Overview_Format!$A$2:$BQ$2,0))</f>
        <v>2556</v>
      </c>
      <c r="Q137">
        <f>INDEX(Overview_Format!$A$2:$BQ$355,MATCH($B137,Overview_Format!$A$2:$A$355,0),MATCH(Q$2,Overview_Format!$A$2:$BQ$2,0))</f>
        <v>73.5</v>
      </c>
      <c r="R137">
        <f>INDEX(Overview_Format!$A$2:$BQ$355,MATCH($B137,Overview_Format!$A$2:$A$355,0),MATCH(R$2,Overview_Format!$A$2:$BQ$2,0))</f>
        <v>111.7</v>
      </c>
      <c r="S137">
        <f>INDEX(Overview_Format!$A$2:$BQ$355,MATCH($B137,Overview_Format!$A$2:$A$355,0),MATCH(S$2,Overview_Format!$A$2:$BQ$2,0))</f>
        <v>0.27</v>
      </c>
      <c r="T137">
        <f>INDEX(Overview_Format!$A$2:$BQ$355,MATCH($B137,Overview_Format!$A$2:$A$355,0),MATCH(T$2,Overview_Format!$A$2:$BQ$2,0))</f>
        <v>0.46100000000000002</v>
      </c>
      <c r="U137">
        <f>INDEX(Overview_Format!$A$2:$BQ$355,MATCH($B137,Overview_Format!$A$2:$A$355,0),MATCH(U$2,Overview_Format!$A$2:$BQ$2,0))</f>
        <v>0.58699999999999997</v>
      </c>
      <c r="V137">
        <f>INDEX(Overview_Format!$A$2:$BQ$355,MATCH($B137,Overview_Format!$A$2:$A$355,0),MATCH(V$2,Overview_Format!$A$2:$BQ$2,0))</f>
        <v>53</v>
      </c>
      <c r="W137">
        <f>INDEX(Overview_Format!$A$2:$BQ$355,MATCH($B137,Overview_Format!$A$2:$A$355,0),MATCH(W$2,Overview_Format!$A$2:$BQ$2,0))</f>
        <v>0.56799999999999995</v>
      </c>
      <c r="X137">
        <f>INDEX(Overview_Format!$A$2:$BQ$355,MATCH($B137,Overview_Format!$A$2:$A$355,0),MATCH(X$2,Overview_Format!$A$2:$BQ$2,0))</f>
        <v>24</v>
      </c>
      <c r="Y137">
        <f>INDEX(Overview_Format!$A$2:$BQ$355,MATCH($B137,Overview_Format!$A$2:$A$355,0),MATCH(Y$2,Overview_Format!$A$2:$BQ$2,0))</f>
        <v>14.5</v>
      </c>
      <c r="Z137">
        <f>INDEX(Overview_Format!$A$2:$BQ$355,MATCH($B137,Overview_Format!$A$2:$A$355,0),MATCH(Z$2,Overview_Format!$A$2:$BQ$2,0))</f>
        <v>48.9</v>
      </c>
      <c r="AA137">
        <f>INDEX(Overview_Format!$A$2:$BQ$355,MATCH($B137,Overview_Format!$A$2:$A$355,0),MATCH(AA$2,Overview_Format!$A$2:$BQ$2,0))</f>
        <v>10.1</v>
      </c>
      <c r="AB137">
        <f>INDEX(Overview_Format!$A$2:$BQ$355,MATCH($B137,Overview_Format!$A$2:$A$355,0),MATCH(AB$2,Overview_Format!$A$2:$BQ$2,0))</f>
        <v>12.3</v>
      </c>
      <c r="AC137">
        <f t="shared" si="2"/>
        <v>3.6551724137931036</v>
      </c>
      <c r="AD137">
        <f>INDEX(Overview_Format!$A$2:$BQ$355,MATCH($B137,Overview_Format!$A$2:$A$355,0),MATCH(AD$2,Overview_Format!$A$2:$BQ$2,0))</f>
        <v>5.21</v>
      </c>
      <c r="AE137">
        <f>INDEX(Overview_Format!$A$2:$CC$355,MATCH($B137,Overview_Format!$A$2:$A$355,0),MATCH(AE$2,Overview_Format!$A$2:$CC$2,0))</f>
        <v>7</v>
      </c>
      <c r="AF137">
        <f>INDEX(Overview_Format!$A$2:$CC$355,MATCH($B137,Overview_Format!$A$2:$A$355,0),MATCH(AF$2,Overview_Format!$A$2:$CC$2,0))</f>
        <v>3.1000000000000028E-2</v>
      </c>
      <c r="AG137">
        <f>INDEX(Overview_Format!$A$2:$CC$355,MATCH($B137,Overview_Format!$A$2:$A$355,0),MATCH(AG$2,Overview_Format!$A$2:$CC$2,0))</f>
        <v>7.400000000000001E-2</v>
      </c>
      <c r="AH137">
        <f>INDEX(Overview_Format!$A$2:$CC$355,MATCH($B137,Overview_Format!$A$2:$A$355,0),MATCH(AH$2,Overview_Format!$A$2:$CC$2,0))</f>
        <v>3.8999999999999924E-2</v>
      </c>
      <c r="AI137">
        <f>INDEX(Overview_Format!$A$2:$CC$355,MATCH($B137,Overview_Format!$A$2:$A$355,0),MATCH(AI$2,Overview_Format!$A$2:$CC$2,0))</f>
        <v>4.1999999999999926E-2</v>
      </c>
      <c r="AJ137">
        <f>INDEX(Overview_Format!$A$2:$CC$355,MATCH($B137,Overview_Format!$A$2:$A$355,0),MATCH(AJ$2,Overview_Format!$A$2:$CC$2,0))</f>
        <v>-2.2000000000000028</v>
      </c>
      <c r="AK137">
        <f>INDEX(Overview_Format!$A$2:$CC$355,MATCH($B137,Overview_Format!$A$2:$A$355,0),MATCH(AK$2,Overview_Format!$A$2:$CC$2,0))</f>
        <v>-1.3000000000000007</v>
      </c>
      <c r="AL137">
        <f>INDEX(Overview_Format!$A$2:$CC$355,MATCH($B137,Overview_Format!$A$2:$A$355,0),MATCH(AL$2,Overview_Format!$A$2:$CC$2,0))</f>
        <v>6.6000000000000014</v>
      </c>
      <c r="AM137">
        <f>INDEX(Overview_Format!$A$2:$CC$355,MATCH($B137,Overview_Format!$A$2:$A$355,0),MATCH(AM$2,Overview_Format!$A$2:$CC$2,0))</f>
        <v>2.5</v>
      </c>
      <c r="AN137">
        <f>INDEX(Overview_Format!$A$2:$CC$355,MATCH($B137,Overview_Format!$A$2:$A$355,0),MATCH(AN$2,Overview_Format!$A$2:$CC$2,0))</f>
        <v>3.8000000000000007</v>
      </c>
      <c r="AO137">
        <f>INDEX(Overview_Format!$A$2:$CC$355,MATCH($B137,Overview_Format!$A$2:$A$355,0),MATCH(AO$2,Overview_Format!$A$2:$CC$2,0))</f>
        <v>-3.8000000000000007</v>
      </c>
      <c r="AP137">
        <f>INDEX(Overview_Format!$A$2:$CC$355,MATCH($B137,Overview_Format!$A$2:$A$355,0),MATCH(AP$2,Overview_Format!$A$2:$CC$2,0))</f>
        <v>1.7999999999999988E-2</v>
      </c>
    </row>
    <row r="138" spans="2:42" x14ac:dyDescent="0.25">
      <c r="B138" t="s">
        <v>264</v>
      </c>
      <c r="C138">
        <f>INDEX(Overview_Format!$A$2:$BQ$355,MATCH($B138,Overview_Format!$A$2:$A$355,0),MATCH(C$2,Overview_Format!$A$2:$BQ$2,0))</f>
        <v>33</v>
      </c>
      <c r="D138">
        <f>INDEX(Overview_Format!$A$2:$BQ$355,MATCH($B138,Overview_Format!$A$2:$A$355,0),MATCH(D$2,Overview_Format!$A$2:$BQ$2,0))</f>
        <v>16</v>
      </c>
      <c r="E138">
        <f>INDEX(Overview_Format!$A$2:$BQ$355,MATCH($B138,Overview_Format!$A$2:$A$355,0),MATCH(E$2,Overview_Format!$A$2:$BQ$2,0))</f>
        <v>17</v>
      </c>
      <c r="F138">
        <f>INDEX(Overview_Format!$A$2:$BQ$355,MATCH($B138,Overview_Format!$A$2:$A$355,0),MATCH(F$2,Overview_Format!$A$2:$BQ$2,0))</f>
        <v>0.48499999999999999</v>
      </c>
      <c r="G138">
        <f>INDEX(Overview_Format!$A$2:$BQ$355,MATCH($B138,Overview_Format!$A$2:$A$355,0),MATCH(G$2,Overview_Format!$A$2:$BQ$2,0))</f>
        <v>-2.6</v>
      </c>
      <c r="H138">
        <f>INDEX(Overview_Format!$A$2:$BQ$355,MATCH($B138,Overview_Format!$A$2:$A$355,0),MATCH(H$2,Overview_Format!$A$2:$BQ$2,0))</f>
        <v>-2.92</v>
      </c>
      <c r="I138">
        <f>INDEX(Overview_Format!$A$2:$BQ$355,MATCH($B138,Overview_Format!$A$2:$A$355,0),MATCH(I$2,Overview_Format!$A$2:$BQ$2,0))</f>
        <v>16</v>
      </c>
      <c r="J138">
        <f>INDEX(Overview_Format!$A$2:$BQ$355,MATCH($B138,Overview_Format!$A$2:$A$355,0),MATCH(J$2,Overview_Format!$A$2:$BQ$2,0))</f>
        <v>17</v>
      </c>
      <c r="K138">
        <f>INDEX(Overview_Format!$A$2:$BQ$355,MATCH($B138,Overview_Format!$A$2:$A$355,0),MATCH(K$2,Overview_Format!$A$2:$BQ$2,0))</f>
        <v>16</v>
      </c>
      <c r="L138">
        <f>INDEX(Overview_Format!$A$2:$BQ$355,MATCH($B138,Overview_Format!$A$2:$A$355,0),MATCH(L$2,Overview_Format!$A$2:$BQ$2,0))</f>
        <v>17</v>
      </c>
      <c r="M138">
        <f>INDEX(Overview_Format!$A$2:$BQ$355,MATCH($B138,Overview_Format!$A$2:$A$355,0),MATCH(M$2,Overview_Format!$A$2:$BQ$2,0))</f>
        <v>16</v>
      </c>
      <c r="N138">
        <f>INDEX(Overview_Format!$A$2:$BQ$355,MATCH($B138,Overview_Format!$A$2:$A$355,0),MATCH(N$2,Overview_Format!$A$2:$BQ$2,0))</f>
        <v>17</v>
      </c>
      <c r="O138">
        <f>INDEX(Overview_Format!$A$2:$BQ$355,MATCH($B138,Overview_Format!$A$2:$A$355,0),MATCH(O$2,Overview_Format!$A$2:$BQ$2,0))</f>
        <v>2507</v>
      </c>
      <c r="P138">
        <f>INDEX(Overview_Format!$A$2:$BQ$355,MATCH($B138,Overview_Format!$A$2:$A$355,0),MATCH(P$2,Overview_Format!$A$2:$BQ$2,0))</f>
        <v>2429</v>
      </c>
      <c r="Q138">
        <f>INDEX(Overview_Format!$A$2:$BQ$355,MATCH($B138,Overview_Format!$A$2:$A$355,0),MATCH(Q$2,Overview_Format!$A$2:$BQ$2,0))</f>
        <v>71.599999999999994</v>
      </c>
      <c r="R138">
        <f>INDEX(Overview_Format!$A$2:$BQ$355,MATCH($B138,Overview_Format!$A$2:$A$355,0),MATCH(R$2,Overview_Format!$A$2:$BQ$2,0))</f>
        <v>106.1</v>
      </c>
      <c r="S138">
        <f>INDEX(Overview_Format!$A$2:$BQ$355,MATCH($B138,Overview_Format!$A$2:$A$355,0),MATCH(S$2,Overview_Format!$A$2:$BQ$2,0))</f>
        <v>0.35499999999999998</v>
      </c>
      <c r="T138">
        <f>INDEX(Overview_Format!$A$2:$BQ$355,MATCH($B138,Overview_Format!$A$2:$A$355,0),MATCH(T$2,Overview_Format!$A$2:$BQ$2,0))</f>
        <v>0.35299999999999998</v>
      </c>
      <c r="U138">
        <f>INDEX(Overview_Format!$A$2:$BQ$355,MATCH($B138,Overview_Format!$A$2:$A$355,0),MATCH(U$2,Overview_Format!$A$2:$BQ$2,0))</f>
        <v>0.54500000000000004</v>
      </c>
      <c r="V138">
        <f>INDEX(Overview_Format!$A$2:$BQ$355,MATCH($B138,Overview_Format!$A$2:$A$355,0),MATCH(V$2,Overview_Format!$A$2:$BQ$2,0))</f>
        <v>52.9</v>
      </c>
      <c r="W138">
        <f>INDEX(Overview_Format!$A$2:$BQ$355,MATCH($B138,Overview_Format!$A$2:$A$355,0),MATCH(W$2,Overview_Format!$A$2:$BQ$2,0))</f>
        <v>0.51200000000000001</v>
      </c>
      <c r="X138">
        <f>INDEX(Overview_Format!$A$2:$BQ$355,MATCH($B138,Overview_Format!$A$2:$A$355,0),MATCH(X$2,Overview_Format!$A$2:$BQ$2,0))</f>
        <v>34.299999999999997</v>
      </c>
      <c r="Y138">
        <f>INDEX(Overview_Format!$A$2:$BQ$355,MATCH($B138,Overview_Format!$A$2:$A$355,0),MATCH(Y$2,Overview_Format!$A$2:$BQ$2,0))</f>
        <v>16.7</v>
      </c>
      <c r="Z138">
        <f>INDEX(Overview_Format!$A$2:$BQ$355,MATCH($B138,Overview_Format!$A$2:$A$355,0),MATCH(Z$2,Overview_Format!$A$2:$BQ$2,0))</f>
        <v>53.2</v>
      </c>
      <c r="AA138">
        <f>INDEX(Overview_Format!$A$2:$BQ$355,MATCH($B138,Overview_Format!$A$2:$A$355,0),MATCH(AA$2,Overview_Format!$A$2:$BQ$2,0))</f>
        <v>9.6999999999999993</v>
      </c>
      <c r="AB138">
        <f>INDEX(Overview_Format!$A$2:$BQ$355,MATCH($B138,Overview_Format!$A$2:$A$355,0),MATCH(AB$2,Overview_Format!$A$2:$BQ$2,0))</f>
        <v>8.8000000000000007</v>
      </c>
      <c r="AC138">
        <f t="shared" si="2"/>
        <v>3.1676646706586826</v>
      </c>
      <c r="AD138">
        <f>INDEX(Overview_Format!$A$2:$BQ$355,MATCH($B138,Overview_Format!$A$2:$A$355,0),MATCH(AD$2,Overview_Format!$A$2:$BQ$2,0))</f>
        <v>2.36</v>
      </c>
      <c r="AE138">
        <f>INDEX(Overview_Format!$A$2:$CC$355,MATCH($B138,Overview_Format!$A$2:$A$355,0),MATCH(AE$2,Overview_Format!$A$2:$CC$2,0))</f>
        <v>3.2999999999999972</v>
      </c>
      <c r="AF138">
        <f>INDEX(Overview_Format!$A$2:$CC$355,MATCH($B138,Overview_Format!$A$2:$A$355,0),MATCH(AF$2,Overview_Format!$A$2:$CC$2,0))</f>
        <v>3.6999999999999977E-2</v>
      </c>
      <c r="AG138">
        <f>INDEX(Overview_Format!$A$2:$CC$355,MATCH($B138,Overview_Format!$A$2:$A$355,0),MATCH(AG$2,Overview_Format!$A$2:$CC$2,0))</f>
        <v>-4.1000000000000036E-2</v>
      </c>
      <c r="AH138">
        <f>INDEX(Overview_Format!$A$2:$CC$355,MATCH($B138,Overview_Format!$A$2:$A$355,0),MATCH(AH$2,Overview_Format!$A$2:$CC$2,0))</f>
        <v>-3.0000000000000027E-3</v>
      </c>
      <c r="AI138">
        <f>INDEX(Overview_Format!$A$2:$CC$355,MATCH($B138,Overview_Format!$A$2:$A$355,0),MATCH(AI$2,Overview_Format!$A$2:$CC$2,0))</f>
        <v>-7.0000000000000062E-3</v>
      </c>
      <c r="AJ138">
        <f>INDEX(Overview_Format!$A$2:$CC$355,MATCH($B138,Overview_Format!$A$2:$A$355,0),MATCH(AJ$2,Overview_Format!$A$2:$CC$2,0))</f>
        <v>6.4000000000000057</v>
      </c>
      <c r="AK138">
        <f>INDEX(Overview_Format!$A$2:$CC$355,MATCH($B138,Overview_Format!$A$2:$A$355,0),MATCH(AK$2,Overview_Format!$A$2:$CC$2,0))</f>
        <v>-0.5</v>
      </c>
      <c r="AL138">
        <f>INDEX(Overview_Format!$A$2:$CC$355,MATCH($B138,Overview_Format!$A$2:$A$355,0),MATCH(AL$2,Overview_Format!$A$2:$CC$2,0))</f>
        <v>0.5</v>
      </c>
      <c r="AM138">
        <f>INDEX(Overview_Format!$A$2:$CC$355,MATCH($B138,Overview_Format!$A$2:$A$355,0),MATCH(AM$2,Overview_Format!$A$2:$CC$2,0))</f>
        <v>-0.10000000000000142</v>
      </c>
      <c r="AN138">
        <f>INDEX(Overview_Format!$A$2:$CC$355,MATCH($B138,Overview_Format!$A$2:$A$355,0),MATCH(AN$2,Overview_Format!$A$2:$CC$2,0))</f>
        <v>-2.0999999999999996</v>
      </c>
      <c r="AO138">
        <f>INDEX(Overview_Format!$A$2:$CC$355,MATCH($B138,Overview_Format!$A$2:$A$355,0),MATCH(AO$2,Overview_Format!$A$2:$CC$2,0))</f>
        <v>6.9999999999999964</v>
      </c>
      <c r="AP138">
        <f>INDEX(Overview_Format!$A$2:$CC$355,MATCH($B138,Overview_Format!$A$2:$A$355,0),MATCH(AP$2,Overview_Format!$A$2:$CC$2,0))</f>
        <v>2.5999999999999995E-2</v>
      </c>
    </row>
    <row r="139" spans="2:42" x14ac:dyDescent="0.25">
      <c r="B139" t="s">
        <v>265</v>
      </c>
      <c r="C139">
        <f>INDEX(Overview_Format!$A$2:$BQ$355,MATCH($B139,Overview_Format!$A$2:$A$355,0),MATCH(C$2,Overview_Format!$A$2:$BQ$2,0))</f>
        <v>32</v>
      </c>
      <c r="D139">
        <f>INDEX(Overview_Format!$A$2:$BQ$355,MATCH($B139,Overview_Format!$A$2:$A$355,0),MATCH(D$2,Overview_Format!$A$2:$BQ$2,0))</f>
        <v>13</v>
      </c>
      <c r="E139">
        <f>INDEX(Overview_Format!$A$2:$BQ$355,MATCH($B139,Overview_Format!$A$2:$A$355,0),MATCH(E$2,Overview_Format!$A$2:$BQ$2,0))</f>
        <v>19</v>
      </c>
      <c r="F139">
        <f>INDEX(Overview_Format!$A$2:$BQ$355,MATCH($B139,Overview_Format!$A$2:$A$355,0),MATCH(F$2,Overview_Format!$A$2:$BQ$2,0))</f>
        <v>0.40600000000000003</v>
      </c>
      <c r="G139">
        <f>INDEX(Overview_Format!$A$2:$BQ$355,MATCH($B139,Overview_Format!$A$2:$A$355,0),MATCH(G$2,Overview_Format!$A$2:$BQ$2,0))</f>
        <v>-14.6</v>
      </c>
      <c r="H139">
        <f>INDEX(Overview_Format!$A$2:$BQ$355,MATCH($B139,Overview_Format!$A$2:$A$355,0),MATCH(H$2,Overview_Format!$A$2:$BQ$2,0))</f>
        <v>-9.34</v>
      </c>
      <c r="I139">
        <f>INDEX(Overview_Format!$A$2:$BQ$355,MATCH($B139,Overview_Format!$A$2:$A$355,0),MATCH(I$2,Overview_Format!$A$2:$BQ$2,0))</f>
        <v>13</v>
      </c>
      <c r="J139">
        <f>INDEX(Overview_Format!$A$2:$BQ$355,MATCH($B139,Overview_Format!$A$2:$A$355,0),MATCH(J$2,Overview_Format!$A$2:$BQ$2,0))</f>
        <v>19</v>
      </c>
      <c r="K139">
        <f>INDEX(Overview_Format!$A$2:$BQ$355,MATCH($B139,Overview_Format!$A$2:$A$355,0),MATCH(K$2,Overview_Format!$A$2:$BQ$2,0))</f>
        <v>13</v>
      </c>
      <c r="L139">
        <f>INDEX(Overview_Format!$A$2:$BQ$355,MATCH($B139,Overview_Format!$A$2:$A$355,0),MATCH(L$2,Overview_Format!$A$2:$BQ$2,0))</f>
        <v>19</v>
      </c>
      <c r="M139">
        <f>INDEX(Overview_Format!$A$2:$BQ$355,MATCH($B139,Overview_Format!$A$2:$A$355,0),MATCH(M$2,Overview_Format!$A$2:$BQ$2,0))</f>
        <v>13</v>
      </c>
      <c r="N139">
        <f>INDEX(Overview_Format!$A$2:$BQ$355,MATCH($B139,Overview_Format!$A$2:$A$355,0),MATCH(N$2,Overview_Format!$A$2:$BQ$2,0))</f>
        <v>19</v>
      </c>
      <c r="O139">
        <f>INDEX(Overview_Format!$A$2:$BQ$355,MATCH($B139,Overview_Format!$A$2:$A$355,0),MATCH(O$2,Overview_Format!$A$2:$BQ$2,0))</f>
        <v>1974</v>
      </c>
      <c r="P139">
        <f>INDEX(Overview_Format!$A$2:$BQ$355,MATCH($B139,Overview_Format!$A$2:$A$355,0),MATCH(P$2,Overview_Format!$A$2:$BQ$2,0))</f>
        <v>2107</v>
      </c>
      <c r="Q139">
        <f>INDEX(Overview_Format!$A$2:$BQ$355,MATCH($B139,Overview_Format!$A$2:$A$355,0),MATCH(Q$2,Overview_Format!$A$2:$BQ$2,0))</f>
        <v>67.400000000000006</v>
      </c>
      <c r="R139">
        <f>INDEX(Overview_Format!$A$2:$BQ$355,MATCH($B139,Overview_Format!$A$2:$A$355,0),MATCH(R$2,Overview_Format!$A$2:$BQ$2,0))</f>
        <v>91.2</v>
      </c>
      <c r="S139">
        <f>INDEX(Overview_Format!$A$2:$BQ$355,MATCH($B139,Overview_Format!$A$2:$A$355,0),MATCH(S$2,Overview_Format!$A$2:$BQ$2,0))</f>
        <v>0.34200000000000003</v>
      </c>
      <c r="T139">
        <f>INDEX(Overview_Format!$A$2:$BQ$355,MATCH($B139,Overview_Format!$A$2:$A$355,0),MATCH(T$2,Overview_Format!$A$2:$BQ$2,0))</f>
        <v>0.313</v>
      </c>
      <c r="U139">
        <f>INDEX(Overview_Format!$A$2:$BQ$355,MATCH($B139,Overview_Format!$A$2:$A$355,0),MATCH(U$2,Overview_Format!$A$2:$BQ$2,0))</f>
        <v>0.47899999999999998</v>
      </c>
      <c r="V139">
        <f>INDEX(Overview_Format!$A$2:$BQ$355,MATCH($B139,Overview_Format!$A$2:$A$355,0),MATCH(V$2,Overview_Format!$A$2:$BQ$2,0))</f>
        <v>50.2</v>
      </c>
      <c r="W139">
        <f>INDEX(Overview_Format!$A$2:$BQ$355,MATCH($B139,Overview_Format!$A$2:$A$355,0),MATCH(W$2,Overview_Format!$A$2:$BQ$2,0))</f>
        <v>0.44800000000000001</v>
      </c>
      <c r="X139">
        <f>INDEX(Overview_Format!$A$2:$BQ$355,MATCH($B139,Overview_Format!$A$2:$A$355,0),MATCH(X$2,Overview_Format!$A$2:$BQ$2,0))</f>
        <v>28.7</v>
      </c>
      <c r="Y139">
        <f>INDEX(Overview_Format!$A$2:$BQ$355,MATCH($B139,Overview_Format!$A$2:$A$355,0),MATCH(Y$2,Overview_Format!$A$2:$BQ$2,0))</f>
        <v>17.5</v>
      </c>
      <c r="Z139">
        <f>INDEX(Overview_Format!$A$2:$BQ$355,MATCH($B139,Overview_Format!$A$2:$A$355,0),MATCH(Z$2,Overview_Format!$A$2:$BQ$2,0))</f>
        <v>50.6</v>
      </c>
      <c r="AA139">
        <f>INDEX(Overview_Format!$A$2:$BQ$355,MATCH($B139,Overview_Format!$A$2:$A$355,0),MATCH(AA$2,Overview_Format!$A$2:$BQ$2,0))</f>
        <v>9.6999999999999993</v>
      </c>
      <c r="AB139">
        <f>INDEX(Overview_Format!$A$2:$BQ$355,MATCH($B139,Overview_Format!$A$2:$A$355,0),MATCH(AB$2,Overview_Format!$A$2:$BQ$2,0))</f>
        <v>11.9</v>
      </c>
      <c r="AC139">
        <f t="shared" si="2"/>
        <v>2.8685714285714288</v>
      </c>
      <c r="AD139">
        <f>INDEX(Overview_Format!$A$2:$BQ$355,MATCH($B139,Overview_Format!$A$2:$A$355,0),MATCH(AD$2,Overview_Format!$A$2:$BQ$2,0))</f>
        <v>-4.16</v>
      </c>
      <c r="AE139">
        <f>INDEX(Overview_Format!$A$2:$CC$355,MATCH($B139,Overview_Format!$A$2:$A$355,0),MATCH(AE$2,Overview_Format!$A$2:$CC$2,0))</f>
        <v>-6.2000000000000028</v>
      </c>
      <c r="AF139">
        <f>INDEX(Overview_Format!$A$2:$CC$355,MATCH($B139,Overview_Format!$A$2:$A$355,0),MATCH(AF$2,Overview_Format!$A$2:$CC$2,0))</f>
        <v>-9.7999999999999976E-2</v>
      </c>
      <c r="AG139">
        <f>INDEX(Overview_Format!$A$2:$CC$355,MATCH($B139,Overview_Format!$A$2:$A$355,0),MATCH(AG$2,Overview_Format!$A$2:$CC$2,0))</f>
        <v>-5.4999999999999993E-2</v>
      </c>
      <c r="AH139">
        <f>INDEX(Overview_Format!$A$2:$CC$355,MATCH($B139,Overview_Format!$A$2:$A$355,0),MATCH(AH$2,Overview_Format!$A$2:$CC$2,0))</f>
        <v>-5.0000000000000044E-2</v>
      </c>
      <c r="AI139">
        <f>INDEX(Overview_Format!$A$2:$CC$355,MATCH($B139,Overview_Format!$A$2:$A$355,0),MATCH(AI$2,Overview_Format!$A$2:$CC$2,0))</f>
        <v>-3.7999999999999978E-2</v>
      </c>
      <c r="AJ139">
        <f>INDEX(Overview_Format!$A$2:$CC$355,MATCH($B139,Overview_Format!$A$2:$A$355,0),MATCH(AJ$2,Overview_Format!$A$2:$CC$2,0))</f>
        <v>1.2000000000000028</v>
      </c>
      <c r="AK139">
        <f>INDEX(Overview_Format!$A$2:$CC$355,MATCH($B139,Overview_Format!$A$2:$A$355,0),MATCH(AK$2,Overview_Format!$A$2:$CC$2,0))</f>
        <v>-0.80000000000000071</v>
      </c>
      <c r="AL139">
        <f>INDEX(Overview_Format!$A$2:$CC$355,MATCH($B139,Overview_Format!$A$2:$A$355,0),MATCH(AL$2,Overview_Format!$A$2:$CC$2,0))</f>
        <v>-4.0999999999999943</v>
      </c>
      <c r="AM139">
        <f>INDEX(Overview_Format!$A$2:$CC$355,MATCH($B139,Overview_Format!$A$2:$A$355,0),MATCH(AM$2,Overview_Format!$A$2:$CC$2,0))</f>
        <v>-1.3000000000000007</v>
      </c>
      <c r="AN139">
        <f>INDEX(Overview_Format!$A$2:$CC$355,MATCH($B139,Overview_Format!$A$2:$A$355,0),MATCH(AN$2,Overview_Format!$A$2:$CC$2,0))</f>
        <v>2.2000000000000011</v>
      </c>
      <c r="AO139">
        <f>INDEX(Overview_Format!$A$2:$CC$355,MATCH($B139,Overview_Format!$A$2:$A$355,0),MATCH(AO$2,Overview_Format!$A$2:$CC$2,0))</f>
        <v>2.8000000000000007</v>
      </c>
      <c r="AP139">
        <f>INDEX(Overview_Format!$A$2:$CC$355,MATCH($B139,Overview_Format!$A$2:$A$355,0),MATCH(AP$2,Overview_Format!$A$2:$CC$2,0))</f>
        <v>-0.09</v>
      </c>
    </row>
    <row r="140" spans="2:42" x14ac:dyDescent="0.25">
      <c r="B140" t="s">
        <v>266</v>
      </c>
      <c r="C140">
        <f>INDEX(Overview_Format!$A$2:$BQ$355,MATCH($B140,Overview_Format!$A$2:$A$355,0),MATCH(C$2,Overview_Format!$A$2:$BQ$2,0))</f>
        <v>33</v>
      </c>
      <c r="D140">
        <f>INDEX(Overview_Format!$A$2:$BQ$355,MATCH($B140,Overview_Format!$A$2:$A$355,0),MATCH(D$2,Overview_Format!$A$2:$BQ$2,0))</f>
        <v>24</v>
      </c>
      <c r="E140">
        <f>INDEX(Overview_Format!$A$2:$BQ$355,MATCH($B140,Overview_Format!$A$2:$A$355,0),MATCH(E$2,Overview_Format!$A$2:$BQ$2,0))</f>
        <v>9</v>
      </c>
      <c r="F140">
        <f>INDEX(Overview_Format!$A$2:$BQ$355,MATCH($B140,Overview_Format!$A$2:$A$355,0),MATCH(F$2,Overview_Format!$A$2:$BQ$2,0))</f>
        <v>0.72699999999999998</v>
      </c>
      <c r="G140">
        <f>INDEX(Overview_Format!$A$2:$BQ$355,MATCH($B140,Overview_Format!$A$2:$A$355,0),MATCH(G$2,Overview_Format!$A$2:$BQ$2,0))</f>
        <v>1.62</v>
      </c>
      <c r="H140">
        <f>INDEX(Overview_Format!$A$2:$BQ$355,MATCH($B140,Overview_Format!$A$2:$A$355,0),MATCH(H$2,Overview_Format!$A$2:$BQ$2,0))</f>
        <v>-5.44</v>
      </c>
      <c r="I140">
        <f>INDEX(Overview_Format!$A$2:$BQ$355,MATCH($B140,Overview_Format!$A$2:$A$355,0),MATCH(I$2,Overview_Format!$A$2:$BQ$2,0))</f>
        <v>24</v>
      </c>
      <c r="J140">
        <f>INDEX(Overview_Format!$A$2:$BQ$355,MATCH($B140,Overview_Format!$A$2:$A$355,0),MATCH(J$2,Overview_Format!$A$2:$BQ$2,0))</f>
        <v>9</v>
      </c>
      <c r="K140">
        <f>INDEX(Overview_Format!$A$2:$BQ$355,MATCH($B140,Overview_Format!$A$2:$A$355,0),MATCH(K$2,Overview_Format!$A$2:$BQ$2,0))</f>
        <v>24</v>
      </c>
      <c r="L140">
        <f>INDEX(Overview_Format!$A$2:$BQ$355,MATCH($B140,Overview_Format!$A$2:$A$355,0),MATCH(L$2,Overview_Format!$A$2:$BQ$2,0))</f>
        <v>9</v>
      </c>
      <c r="M140">
        <f>INDEX(Overview_Format!$A$2:$BQ$355,MATCH($B140,Overview_Format!$A$2:$A$355,0),MATCH(M$2,Overview_Format!$A$2:$BQ$2,0))</f>
        <v>24</v>
      </c>
      <c r="N140">
        <f>INDEX(Overview_Format!$A$2:$BQ$355,MATCH($B140,Overview_Format!$A$2:$A$355,0),MATCH(N$2,Overview_Format!$A$2:$BQ$2,0))</f>
        <v>9</v>
      </c>
      <c r="O140">
        <f>INDEX(Overview_Format!$A$2:$BQ$355,MATCH($B140,Overview_Format!$A$2:$A$355,0),MATCH(O$2,Overview_Format!$A$2:$BQ$2,0))</f>
        <v>2574</v>
      </c>
      <c r="P140">
        <f>INDEX(Overview_Format!$A$2:$BQ$355,MATCH($B140,Overview_Format!$A$2:$A$355,0),MATCH(P$2,Overview_Format!$A$2:$BQ$2,0))</f>
        <v>2283</v>
      </c>
      <c r="Q140">
        <f>INDEX(Overview_Format!$A$2:$BQ$355,MATCH($B140,Overview_Format!$A$2:$A$355,0),MATCH(Q$2,Overview_Format!$A$2:$BQ$2,0))</f>
        <v>71.3</v>
      </c>
      <c r="R140">
        <f>INDEX(Overview_Format!$A$2:$BQ$355,MATCH($B140,Overview_Format!$A$2:$A$355,0),MATCH(R$2,Overview_Format!$A$2:$BQ$2,0))</f>
        <v>107.4</v>
      </c>
      <c r="S140">
        <f>INDEX(Overview_Format!$A$2:$BQ$355,MATCH($B140,Overview_Format!$A$2:$A$355,0),MATCH(S$2,Overview_Format!$A$2:$BQ$2,0))</f>
        <v>0.30499999999999999</v>
      </c>
      <c r="T140">
        <f>INDEX(Overview_Format!$A$2:$BQ$355,MATCH($B140,Overview_Format!$A$2:$A$355,0),MATCH(T$2,Overview_Format!$A$2:$BQ$2,0))</f>
        <v>0.307</v>
      </c>
      <c r="U140">
        <f>INDEX(Overview_Format!$A$2:$BQ$355,MATCH($B140,Overview_Format!$A$2:$A$355,0),MATCH(U$2,Overview_Format!$A$2:$BQ$2,0))</f>
        <v>0.54500000000000004</v>
      </c>
      <c r="V140">
        <f>INDEX(Overview_Format!$A$2:$BQ$355,MATCH($B140,Overview_Format!$A$2:$A$355,0),MATCH(V$2,Overview_Format!$A$2:$BQ$2,0))</f>
        <v>47.3</v>
      </c>
      <c r="W140">
        <f>INDEX(Overview_Format!$A$2:$BQ$355,MATCH($B140,Overview_Format!$A$2:$A$355,0),MATCH(W$2,Overview_Format!$A$2:$BQ$2,0))</f>
        <v>0.51</v>
      </c>
      <c r="X140">
        <f>INDEX(Overview_Format!$A$2:$BQ$355,MATCH($B140,Overview_Format!$A$2:$A$355,0),MATCH(X$2,Overview_Format!$A$2:$BQ$2,0))</f>
        <v>33.4</v>
      </c>
      <c r="Y140">
        <f>INDEX(Overview_Format!$A$2:$BQ$355,MATCH($B140,Overview_Format!$A$2:$A$355,0),MATCH(Y$2,Overview_Format!$A$2:$BQ$2,0))</f>
        <v>15.7</v>
      </c>
      <c r="Z140">
        <f>INDEX(Overview_Format!$A$2:$BQ$355,MATCH($B140,Overview_Format!$A$2:$A$355,0),MATCH(Z$2,Overview_Format!$A$2:$BQ$2,0))</f>
        <v>54.3</v>
      </c>
      <c r="AA140">
        <f>INDEX(Overview_Format!$A$2:$BQ$355,MATCH($B140,Overview_Format!$A$2:$A$355,0),MATCH(AA$2,Overview_Format!$A$2:$BQ$2,0))</f>
        <v>10.199999999999999</v>
      </c>
      <c r="AB140">
        <f>INDEX(Overview_Format!$A$2:$BQ$355,MATCH($B140,Overview_Format!$A$2:$A$355,0),MATCH(AB$2,Overview_Format!$A$2:$BQ$2,0))</f>
        <v>12.2</v>
      </c>
      <c r="AC140">
        <f t="shared" si="2"/>
        <v>3.0127388535031847</v>
      </c>
      <c r="AD140">
        <f>INDEX(Overview_Format!$A$2:$BQ$355,MATCH($B140,Overview_Format!$A$2:$A$355,0),MATCH(AD$2,Overview_Format!$A$2:$BQ$2,0))</f>
        <v>8.82</v>
      </c>
      <c r="AE140">
        <f>INDEX(Overview_Format!$A$2:$CC$355,MATCH($B140,Overview_Format!$A$2:$A$355,0),MATCH(AE$2,Overview_Format!$A$2:$CC$2,0))</f>
        <v>12.200000000000003</v>
      </c>
      <c r="AF140">
        <f>INDEX(Overview_Format!$A$2:$CC$355,MATCH($B140,Overview_Format!$A$2:$A$355,0),MATCH(AF$2,Overview_Format!$A$2:$CC$2,0))</f>
        <v>1.0000000000000009E-2</v>
      </c>
      <c r="AG140">
        <f>INDEX(Overview_Format!$A$2:$CC$355,MATCH($B140,Overview_Format!$A$2:$A$355,0),MATCH(AG$2,Overview_Format!$A$2:$CC$2,0))</f>
        <v>-0.10699999999999998</v>
      </c>
      <c r="AH140">
        <f>INDEX(Overview_Format!$A$2:$CC$355,MATCH($B140,Overview_Format!$A$2:$A$355,0),MATCH(AH$2,Overview_Format!$A$2:$CC$2,0))</f>
        <v>2.6000000000000023E-2</v>
      </c>
      <c r="AI140">
        <f>INDEX(Overview_Format!$A$2:$CC$355,MATCH($B140,Overview_Format!$A$2:$A$355,0),MATCH(AI$2,Overview_Format!$A$2:$CC$2,0))</f>
        <v>2.7000000000000024E-2</v>
      </c>
      <c r="AJ140">
        <f>INDEX(Overview_Format!$A$2:$CC$355,MATCH($B140,Overview_Format!$A$2:$A$355,0),MATCH(AJ$2,Overview_Format!$A$2:$CC$2,0))</f>
        <v>8.5999999999999943</v>
      </c>
      <c r="AK140">
        <f>INDEX(Overview_Format!$A$2:$CC$355,MATCH($B140,Overview_Format!$A$2:$A$355,0),MATCH(AK$2,Overview_Format!$A$2:$CC$2,0))</f>
        <v>-2.6000000000000014</v>
      </c>
      <c r="AL140">
        <f>INDEX(Overview_Format!$A$2:$CC$355,MATCH($B140,Overview_Format!$A$2:$A$355,0),MATCH(AL$2,Overview_Format!$A$2:$CC$2,0))</f>
        <v>-1.6000000000000014</v>
      </c>
      <c r="AM140">
        <f>INDEX(Overview_Format!$A$2:$CC$355,MATCH($B140,Overview_Format!$A$2:$A$355,0),MATCH(AM$2,Overview_Format!$A$2:$CC$2,0))</f>
        <v>1.0999999999999996</v>
      </c>
      <c r="AN140">
        <f>INDEX(Overview_Format!$A$2:$CC$355,MATCH($B140,Overview_Format!$A$2:$A$355,0),MATCH(AN$2,Overview_Format!$A$2:$CC$2,0))</f>
        <v>6.2999999999999989</v>
      </c>
      <c r="AO140">
        <f>INDEX(Overview_Format!$A$2:$CC$355,MATCH($B140,Overview_Format!$A$2:$A$355,0),MATCH(AO$2,Overview_Format!$A$2:$CC$2,0))</f>
        <v>8.2999999999999972</v>
      </c>
      <c r="AP140">
        <f>INDEX(Overview_Format!$A$2:$CC$355,MATCH($B140,Overview_Format!$A$2:$A$355,0),MATCH(AP$2,Overview_Format!$A$2:$CC$2,0))</f>
        <v>1.100000000000001E-2</v>
      </c>
    </row>
    <row r="141" spans="2:42" x14ac:dyDescent="0.25">
      <c r="B141" t="s">
        <v>267</v>
      </c>
      <c r="C141">
        <f>INDEX(Overview_Format!$A$2:$BQ$355,MATCH($B141,Overview_Format!$A$2:$A$355,0),MATCH(C$2,Overview_Format!$A$2:$BQ$2,0))</f>
        <v>32</v>
      </c>
      <c r="D141">
        <f>INDEX(Overview_Format!$A$2:$BQ$355,MATCH($B141,Overview_Format!$A$2:$A$355,0),MATCH(D$2,Overview_Format!$A$2:$BQ$2,0))</f>
        <v>12</v>
      </c>
      <c r="E141">
        <f>INDEX(Overview_Format!$A$2:$BQ$355,MATCH($B141,Overview_Format!$A$2:$A$355,0),MATCH(E$2,Overview_Format!$A$2:$BQ$2,0))</f>
        <v>20</v>
      </c>
      <c r="F141">
        <f>INDEX(Overview_Format!$A$2:$BQ$355,MATCH($B141,Overview_Format!$A$2:$A$355,0),MATCH(F$2,Overview_Format!$A$2:$BQ$2,0))</f>
        <v>0.375</v>
      </c>
      <c r="G141">
        <f>INDEX(Overview_Format!$A$2:$BQ$355,MATCH($B141,Overview_Format!$A$2:$A$355,0),MATCH(G$2,Overview_Format!$A$2:$BQ$2,0))</f>
        <v>-8.24</v>
      </c>
      <c r="H141">
        <f>INDEX(Overview_Format!$A$2:$BQ$355,MATCH($B141,Overview_Format!$A$2:$A$355,0),MATCH(H$2,Overview_Format!$A$2:$BQ$2,0))</f>
        <v>-4.71</v>
      </c>
      <c r="I141">
        <f>INDEX(Overview_Format!$A$2:$BQ$355,MATCH($B141,Overview_Format!$A$2:$A$355,0),MATCH(I$2,Overview_Format!$A$2:$BQ$2,0))</f>
        <v>12</v>
      </c>
      <c r="J141">
        <f>INDEX(Overview_Format!$A$2:$BQ$355,MATCH($B141,Overview_Format!$A$2:$A$355,0),MATCH(J$2,Overview_Format!$A$2:$BQ$2,0))</f>
        <v>20</v>
      </c>
      <c r="K141">
        <f>INDEX(Overview_Format!$A$2:$BQ$355,MATCH($B141,Overview_Format!$A$2:$A$355,0),MATCH(K$2,Overview_Format!$A$2:$BQ$2,0))</f>
        <v>12</v>
      </c>
      <c r="L141">
        <f>INDEX(Overview_Format!$A$2:$BQ$355,MATCH($B141,Overview_Format!$A$2:$A$355,0),MATCH(L$2,Overview_Format!$A$2:$BQ$2,0))</f>
        <v>20</v>
      </c>
      <c r="M141">
        <f>INDEX(Overview_Format!$A$2:$BQ$355,MATCH($B141,Overview_Format!$A$2:$A$355,0),MATCH(M$2,Overview_Format!$A$2:$BQ$2,0))</f>
        <v>12</v>
      </c>
      <c r="N141">
        <f>INDEX(Overview_Format!$A$2:$BQ$355,MATCH($B141,Overview_Format!$A$2:$A$355,0),MATCH(N$2,Overview_Format!$A$2:$BQ$2,0))</f>
        <v>20</v>
      </c>
      <c r="O141">
        <f>INDEX(Overview_Format!$A$2:$BQ$355,MATCH($B141,Overview_Format!$A$2:$A$355,0),MATCH(O$2,Overview_Format!$A$2:$BQ$2,0))</f>
        <v>2385</v>
      </c>
      <c r="P141">
        <f>INDEX(Overview_Format!$A$2:$BQ$355,MATCH($B141,Overview_Format!$A$2:$A$355,0),MATCH(P$2,Overview_Format!$A$2:$BQ$2,0))</f>
        <v>2402</v>
      </c>
      <c r="Q141">
        <f>INDEX(Overview_Format!$A$2:$BQ$355,MATCH($B141,Overview_Format!$A$2:$A$355,0),MATCH(Q$2,Overview_Format!$A$2:$BQ$2,0))</f>
        <v>73.3</v>
      </c>
      <c r="R141">
        <f>INDEX(Overview_Format!$A$2:$BQ$355,MATCH($B141,Overview_Format!$A$2:$A$355,0),MATCH(R$2,Overview_Format!$A$2:$BQ$2,0))</f>
        <v>101.3</v>
      </c>
      <c r="S141">
        <f>INDEX(Overview_Format!$A$2:$BQ$355,MATCH($B141,Overview_Format!$A$2:$A$355,0),MATCH(S$2,Overview_Format!$A$2:$BQ$2,0))</f>
        <v>0.29799999999999999</v>
      </c>
      <c r="T141">
        <f>INDEX(Overview_Format!$A$2:$BQ$355,MATCH($B141,Overview_Format!$A$2:$A$355,0),MATCH(T$2,Overview_Format!$A$2:$BQ$2,0))</f>
        <v>0.33</v>
      </c>
      <c r="U141">
        <f>INDEX(Overview_Format!$A$2:$BQ$355,MATCH($B141,Overview_Format!$A$2:$A$355,0),MATCH(U$2,Overview_Format!$A$2:$BQ$2,0))</f>
        <v>0.53500000000000003</v>
      </c>
      <c r="V141">
        <f>INDEX(Overview_Format!$A$2:$BQ$355,MATCH($B141,Overview_Format!$A$2:$A$355,0),MATCH(V$2,Overview_Format!$A$2:$BQ$2,0))</f>
        <v>51.3</v>
      </c>
      <c r="W141">
        <f>INDEX(Overview_Format!$A$2:$BQ$355,MATCH($B141,Overview_Format!$A$2:$A$355,0),MATCH(W$2,Overview_Format!$A$2:$BQ$2,0))</f>
        <v>0.51</v>
      </c>
      <c r="X141">
        <f>INDEX(Overview_Format!$A$2:$BQ$355,MATCH($B141,Overview_Format!$A$2:$A$355,0),MATCH(X$2,Overview_Format!$A$2:$BQ$2,0))</f>
        <v>28.4</v>
      </c>
      <c r="Y141">
        <f>INDEX(Overview_Format!$A$2:$BQ$355,MATCH($B141,Overview_Format!$A$2:$A$355,0),MATCH(Y$2,Overview_Format!$A$2:$BQ$2,0))</f>
        <v>17.2</v>
      </c>
      <c r="Z141">
        <f>INDEX(Overview_Format!$A$2:$BQ$355,MATCH($B141,Overview_Format!$A$2:$A$355,0),MATCH(Z$2,Overview_Format!$A$2:$BQ$2,0))</f>
        <v>50.5</v>
      </c>
      <c r="AA141">
        <f>INDEX(Overview_Format!$A$2:$BQ$355,MATCH($B141,Overview_Format!$A$2:$A$355,0),MATCH(AA$2,Overview_Format!$A$2:$BQ$2,0))</f>
        <v>9</v>
      </c>
      <c r="AB141">
        <f>INDEX(Overview_Format!$A$2:$BQ$355,MATCH($B141,Overview_Format!$A$2:$A$355,0),MATCH(AB$2,Overview_Format!$A$2:$BQ$2,0))</f>
        <v>13</v>
      </c>
      <c r="AC141">
        <f t="shared" si="2"/>
        <v>2.9825581395348837</v>
      </c>
      <c r="AD141">
        <f>INDEX(Overview_Format!$A$2:$BQ$355,MATCH($B141,Overview_Format!$A$2:$A$355,0),MATCH(AD$2,Overview_Format!$A$2:$BQ$2,0))</f>
        <v>-0.53</v>
      </c>
      <c r="AE141">
        <f>INDEX(Overview_Format!$A$2:$CC$355,MATCH($B141,Overview_Format!$A$2:$A$355,0),MATCH(AE$2,Overview_Format!$A$2:$CC$2,0))</f>
        <v>-0.70000000000000284</v>
      </c>
      <c r="AF141">
        <f>INDEX(Overview_Format!$A$2:$CC$355,MATCH($B141,Overview_Format!$A$2:$A$355,0),MATCH(AF$2,Overview_Format!$A$2:$CC$2,0))</f>
        <v>1.2000000000000011E-2</v>
      </c>
      <c r="AG141">
        <f>INDEX(Overview_Format!$A$2:$CC$355,MATCH($B141,Overview_Format!$A$2:$A$355,0),MATCH(AG$2,Overview_Format!$A$2:$CC$2,0))</f>
        <v>-1.799999999999996E-2</v>
      </c>
      <c r="AH141">
        <f>INDEX(Overview_Format!$A$2:$CC$355,MATCH($B141,Overview_Format!$A$2:$A$355,0),MATCH(AH$2,Overview_Format!$A$2:$CC$2,0))</f>
        <v>-5.0000000000000044E-3</v>
      </c>
      <c r="AI141">
        <f>INDEX(Overview_Format!$A$2:$CC$355,MATCH($B141,Overview_Format!$A$2:$A$355,0),MATCH(AI$2,Overview_Format!$A$2:$CC$2,0))</f>
        <v>-4.0000000000000036E-3</v>
      </c>
      <c r="AJ141">
        <f>INDEX(Overview_Format!$A$2:$CC$355,MATCH($B141,Overview_Format!$A$2:$A$355,0),MATCH(AJ$2,Overview_Format!$A$2:$CC$2,0))</f>
        <v>1</v>
      </c>
      <c r="AK141">
        <f>INDEX(Overview_Format!$A$2:$CC$355,MATCH($B141,Overview_Format!$A$2:$A$355,0),MATCH(AK$2,Overview_Format!$A$2:$CC$2,0))</f>
        <v>0.89999999999999858</v>
      </c>
      <c r="AL141">
        <f>INDEX(Overview_Format!$A$2:$CC$355,MATCH($B141,Overview_Format!$A$2:$A$355,0),MATCH(AL$2,Overview_Format!$A$2:$CC$2,0))</f>
        <v>5.5</v>
      </c>
      <c r="AM141">
        <f>INDEX(Overview_Format!$A$2:$CC$355,MATCH($B141,Overview_Format!$A$2:$A$355,0),MATCH(AM$2,Overview_Format!$A$2:$CC$2,0))</f>
        <v>-0.80000000000000071</v>
      </c>
      <c r="AN141">
        <f>INDEX(Overview_Format!$A$2:$CC$355,MATCH($B141,Overview_Format!$A$2:$A$355,0),MATCH(AN$2,Overview_Format!$A$2:$CC$2,0))</f>
        <v>4.0999999999999996</v>
      </c>
      <c r="AO141">
        <f>INDEX(Overview_Format!$A$2:$CC$355,MATCH($B141,Overview_Format!$A$2:$A$355,0),MATCH(AO$2,Overview_Format!$A$2:$CC$2,0))</f>
        <v>1.5</v>
      </c>
      <c r="AP141">
        <f>INDEX(Overview_Format!$A$2:$CC$355,MATCH($B141,Overview_Format!$A$2:$A$355,0),MATCH(AP$2,Overview_Format!$A$2:$CC$2,0))</f>
        <v>2.0000000000000018E-3</v>
      </c>
    </row>
    <row r="142" spans="2:42" x14ac:dyDescent="0.25">
      <c r="B142" t="s">
        <v>268</v>
      </c>
      <c r="C142">
        <f>INDEX(Overview_Format!$A$2:$BQ$355,MATCH($B142,Overview_Format!$A$2:$A$355,0),MATCH(C$2,Overview_Format!$A$2:$BQ$2,0))</f>
        <v>33</v>
      </c>
      <c r="D142">
        <f>INDEX(Overview_Format!$A$2:$BQ$355,MATCH($B142,Overview_Format!$A$2:$A$355,0),MATCH(D$2,Overview_Format!$A$2:$BQ$2,0))</f>
        <v>14</v>
      </c>
      <c r="E142">
        <f>INDEX(Overview_Format!$A$2:$BQ$355,MATCH($B142,Overview_Format!$A$2:$A$355,0),MATCH(E$2,Overview_Format!$A$2:$BQ$2,0))</f>
        <v>19</v>
      </c>
      <c r="F142">
        <f>INDEX(Overview_Format!$A$2:$BQ$355,MATCH($B142,Overview_Format!$A$2:$A$355,0),MATCH(F$2,Overview_Format!$A$2:$BQ$2,0))</f>
        <v>0.42399999999999999</v>
      </c>
      <c r="G142">
        <f>INDEX(Overview_Format!$A$2:$BQ$355,MATCH($B142,Overview_Format!$A$2:$A$355,0),MATCH(G$2,Overview_Format!$A$2:$BQ$2,0))</f>
        <v>-8.51</v>
      </c>
      <c r="H142">
        <f>INDEX(Overview_Format!$A$2:$BQ$355,MATCH($B142,Overview_Format!$A$2:$A$355,0),MATCH(H$2,Overview_Format!$A$2:$BQ$2,0))</f>
        <v>-4.0599999999999996</v>
      </c>
      <c r="I142">
        <f>INDEX(Overview_Format!$A$2:$BQ$355,MATCH($B142,Overview_Format!$A$2:$A$355,0),MATCH(I$2,Overview_Format!$A$2:$BQ$2,0))</f>
        <v>14</v>
      </c>
      <c r="J142">
        <f>INDEX(Overview_Format!$A$2:$BQ$355,MATCH($B142,Overview_Format!$A$2:$A$355,0),MATCH(J$2,Overview_Format!$A$2:$BQ$2,0))</f>
        <v>19</v>
      </c>
      <c r="K142">
        <f>INDEX(Overview_Format!$A$2:$BQ$355,MATCH($B142,Overview_Format!$A$2:$A$355,0),MATCH(K$2,Overview_Format!$A$2:$BQ$2,0))</f>
        <v>14</v>
      </c>
      <c r="L142">
        <f>INDEX(Overview_Format!$A$2:$BQ$355,MATCH($B142,Overview_Format!$A$2:$A$355,0),MATCH(L$2,Overview_Format!$A$2:$BQ$2,0))</f>
        <v>19</v>
      </c>
      <c r="M142">
        <f>INDEX(Overview_Format!$A$2:$BQ$355,MATCH($B142,Overview_Format!$A$2:$A$355,0),MATCH(M$2,Overview_Format!$A$2:$BQ$2,0))</f>
        <v>14</v>
      </c>
      <c r="N142">
        <f>INDEX(Overview_Format!$A$2:$BQ$355,MATCH($B142,Overview_Format!$A$2:$A$355,0),MATCH(N$2,Overview_Format!$A$2:$BQ$2,0))</f>
        <v>19</v>
      </c>
      <c r="O142">
        <f>INDEX(Overview_Format!$A$2:$BQ$355,MATCH($B142,Overview_Format!$A$2:$A$355,0),MATCH(O$2,Overview_Format!$A$2:$BQ$2,0))</f>
        <v>2322</v>
      </c>
      <c r="P142">
        <f>INDEX(Overview_Format!$A$2:$BQ$355,MATCH($B142,Overview_Format!$A$2:$A$355,0),MATCH(P$2,Overview_Format!$A$2:$BQ$2,0))</f>
        <v>2409</v>
      </c>
      <c r="Q142">
        <f>INDEX(Overview_Format!$A$2:$BQ$355,MATCH($B142,Overview_Format!$A$2:$A$355,0),MATCH(Q$2,Overview_Format!$A$2:$BQ$2,0))</f>
        <v>66</v>
      </c>
      <c r="R142">
        <f>INDEX(Overview_Format!$A$2:$BQ$355,MATCH($B142,Overview_Format!$A$2:$A$355,0),MATCH(R$2,Overview_Format!$A$2:$BQ$2,0))</f>
        <v>104.3</v>
      </c>
      <c r="S142">
        <f>INDEX(Overview_Format!$A$2:$BQ$355,MATCH($B142,Overview_Format!$A$2:$A$355,0),MATCH(S$2,Overview_Format!$A$2:$BQ$2,0))</f>
        <v>0.32600000000000001</v>
      </c>
      <c r="T142">
        <f>INDEX(Overview_Format!$A$2:$BQ$355,MATCH($B142,Overview_Format!$A$2:$A$355,0),MATCH(T$2,Overview_Format!$A$2:$BQ$2,0))</f>
        <v>0.36099999999999999</v>
      </c>
      <c r="U142">
        <f>INDEX(Overview_Format!$A$2:$BQ$355,MATCH($B142,Overview_Format!$A$2:$A$355,0),MATCH(U$2,Overview_Format!$A$2:$BQ$2,0))</f>
        <v>0.54</v>
      </c>
      <c r="V142">
        <f>INDEX(Overview_Format!$A$2:$BQ$355,MATCH($B142,Overview_Format!$A$2:$A$355,0),MATCH(V$2,Overview_Format!$A$2:$BQ$2,0))</f>
        <v>49.1</v>
      </c>
      <c r="W142">
        <f>INDEX(Overview_Format!$A$2:$BQ$355,MATCH($B142,Overview_Format!$A$2:$A$355,0),MATCH(W$2,Overview_Format!$A$2:$BQ$2,0))</f>
        <v>0.50700000000000001</v>
      </c>
      <c r="X142">
        <f>INDEX(Overview_Format!$A$2:$BQ$355,MATCH($B142,Overview_Format!$A$2:$A$355,0),MATCH(X$2,Overview_Format!$A$2:$BQ$2,0))</f>
        <v>30.8</v>
      </c>
      <c r="Y142">
        <f>INDEX(Overview_Format!$A$2:$BQ$355,MATCH($B142,Overview_Format!$A$2:$A$355,0),MATCH(Y$2,Overview_Format!$A$2:$BQ$2,0))</f>
        <v>16.399999999999999</v>
      </c>
      <c r="Z142">
        <f>INDEX(Overview_Format!$A$2:$BQ$355,MATCH($B142,Overview_Format!$A$2:$A$355,0),MATCH(Z$2,Overview_Format!$A$2:$BQ$2,0))</f>
        <v>50.6</v>
      </c>
      <c r="AA142">
        <f>INDEX(Overview_Format!$A$2:$BQ$355,MATCH($B142,Overview_Format!$A$2:$A$355,0),MATCH(AA$2,Overview_Format!$A$2:$BQ$2,0))</f>
        <v>9.5</v>
      </c>
      <c r="AB142">
        <f>INDEX(Overview_Format!$A$2:$BQ$355,MATCH($B142,Overview_Format!$A$2:$A$355,0),MATCH(AB$2,Overview_Format!$A$2:$BQ$2,0))</f>
        <v>8.3000000000000007</v>
      </c>
      <c r="AC142">
        <f t="shared" si="2"/>
        <v>2.9939024390243905</v>
      </c>
      <c r="AD142">
        <f>INDEX(Overview_Format!$A$2:$BQ$355,MATCH($B142,Overview_Format!$A$2:$A$355,0),MATCH(AD$2,Overview_Format!$A$2:$BQ$2,0))</f>
        <v>-2.64</v>
      </c>
      <c r="AE142">
        <f>INDEX(Overview_Format!$A$2:$CC$355,MATCH($B142,Overview_Format!$A$2:$A$355,0),MATCH(AE$2,Overview_Format!$A$2:$CC$2,0))</f>
        <v>-3.9000000000000057</v>
      </c>
      <c r="AF142">
        <f>INDEX(Overview_Format!$A$2:$CC$355,MATCH($B142,Overview_Format!$A$2:$A$355,0),MATCH(AF$2,Overview_Format!$A$2:$CC$2,0))</f>
        <v>-8.0000000000000071E-3</v>
      </c>
      <c r="AG142">
        <f>INDEX(Overview_Format!$A$2:$CC$355,MATCH($B142,Overview_Format!$A$2:$A$355,0),MATCH(AG$2,Overview_Format!$A$2:$CC$2,0))</f>
        <v>1.100000000000001E-2</v>
      </c>
      <c r="AH142">
        <f>INDEX(Overview_Format!$A$2:$CC$355,MATCH($B142,Overview_Format!$A$2:$A$355,0),MATCH(AH$2,Overview_Format!$A$2:$CC$2,0))</f>
        <v>-1.3000000000000012E-2</v>
      </c>
      <c r="AI142">
        <f>INDEX(Overview_Format!$A$2:$CC$355,MATCH($B142,Overview_Format!$A$2:$A$355,0),MATCH(AI$2,Overview_Format!$A$2:$CC$2,0))</f>
        <v>-1.5000000000000013E-2</v>
      </c>
      <c r="AJ142">
        <f>INDEX(Overview_Format!$A$2:$CC$355,MATCH($B142,Overview_Format!$A$2:$A$355,0),MATCH(AJ$2,Overview_Format!$A$2:$CC$2,0))</f>
        <v>1.2000000000000028</v>
      </c>
      <c r="AK142">
        <f>INDEX(Overview_Format!$A$2:$CC$355,MATCH($B142,Overview_Format!$A$2:$A$355,0),MATCH(AK$2,Overview_Format!$A$2:$CC$2,0))</f>
        <v>1.6999999999999993</v>
      </c>
      <c r="AL142">
        <f>INDEX(Overview_Format!$A$2:$CC$355,MATCH($B142,Overview_Format!$A$2:$A$355,0),MATCH(AL$2,Overview_Format!$A$2:$CC$2,0))</f>
        <v>-4.1999999999999957</v>
      </c>
      <c r="AM142">
        <f>INDEX(Overview_Format!$A$2:$CC$355,MATCH($B142,Overview_Format!$A$2:$A$355,0),MATCH(AM$2,Overview_Format!$A$2:$CC$2,0))</f>
        <v>1</v>
      </c>
      <c r="AN142">
        <f>INDEX(Overview_Format!$A$2:$CC$355,MATCH($B142,Overview_Format!$A$2:$A$355,0),MATCH(AN$2,Overview_Format!$A$2:$CC$2,0))</f>
        <v>-0.5</v>
      </c>
      <c r="AO142">
        <f>INDEX(Overview_Format!$A$2:$CC$355,MATCH($B142,Overview_Format!$A$2:$A$355,0),MATCH(AO$2,Overview_Format!$A$2:$CC$2,0))</f>
        <v>1.6000000000000014</v>
      </c>
      <c r="AP142">
        <f>INDEX(Overview_Format!$A$2:$CC$355,MATCH($B142,Overview_Format!$A$2:$A$355,0),MATCH(AP$2,Overview_Format!$A$2:$CC$2,0))</f>
        <v>-4.0000000000000036E-3</v>
      </c>
    </row>
    <row r="143" spans="2:42" x14ac:dyDescent="0.25">
      <c r="B143" t="s">
        <v>269</v>
      </c>
      <c r="C143">
        <f>INDEX(Overview_Format!$A$2:$BQ$355,MATCH($B143,Overview_Format!$A$2:$A$355,0),MATCH(C$2,Overview_Format!$A$2:$BQ$2,0))</f>
        <v>34</v>
      </c>
      <c r="D143">
        <f>INDEX(Overview_Format!$A$2:$BQ$355,MATCH($B143,Overview_Format!$A$2:$A$355,0),MATCH(D$2,Overview_Format!$A$2:$BQ$2,0))</f>
        <v>25</v>
      </c>
      <c r="E143">
        <f>INDEX(Overview_Format!$A$2:$BQ$355,MATCH($B143,Overview_Format!$A$2:$A$355,0),MATCH(E$2,Overview_Format!$A$2:$BQ$2,0))</f>
        <v>9</v>
      </c>
      <c r="F143">
        <f>INDEX(Overview_Format!$A$2:$BQ$355,MATCH($B143,Overview_Format!$A$2:$A$355,0),MATCH(F$2,Overview_Format!$A$2:$BQ$2,0))</f>
        <v>0.73499999999999999</v>
      </c>
      <c r="G143">
        <f>INDEX(Overview_Format!$A$2:$BQ$355,MATCH($B143,Overview_Format!$A$2:$A$355,0),MATCH(G$2,Overview_Format!$A$2:$BQ$2,0))</f>
        <v>15.36</v>
      </c>
      <c r="H143">
        <f>INDEX(Overview_Format!$A$2:$BQ$355,MATCH($B143,Overview_Format!$A$2:$A$355,0),MATCH(H$2,Overview_Format!$A$2:$BQ$2,0))</f>
        <v>9.15</v>
      </c>
      <c r="I143">
        <f>INDEX(Overview_Format!$A$2:$BQ$355,MATCH($B143,Overview_Format!$A$2:$A$355,0),MATCH(I$2,Overview_Format!$A$2:$BQ$2,0))</f>
        <v>25</v>
      </c>
      <c r="J143">
        <f>INDEX(Overview_Format!$A$2:$BQ$355,MATCH($B143,Overview_Format!$A$2:$A$355,0),MATCH(J$2,Overview_Format!$A$2:$BQ$2,0))</f>
        <v>9</v>
      </c>
      <c r="K143">
        <f>INDEX(Overview_Format!$A$2:$BQ$355,MATCH($B143,Overview_Format!$A$2:$A$355,0),MATCH(K$2,Overview_Format!$A$2:$BQ$2,0))</f>
        <v>25</v>
      </c>
      <c r="L143">
        <f>INDEX(Overview_Format!$A$2:$BQ$355,MATCH($B143,Overview_Format!$A$2:$A$355,0),MATCH(L$2,Overview_Format!$A$2:$BQ$2,0))</f>
        <v>9</v>
      </c>
      <c r="M143">
        <f>INDEX(Overview_Format!$A$2:$BQ$355,MATCH($B143,Overview_Format!$A$2:$A$355,0),MATCH(M$2,Overview_Format!$A$2:$BQ$2,0))</f>
        <v>25</v>
      </c>
      <c r="N143">
        <f>INDEX(Overview_Format!$A$2:$BQ$355,MATCH($B143,Overview_Format!$A$2:$A$355,0),MATCH(N$2,Overview_Format!$A$2:$BQ$2,0))</f>
        <v>9</v>
      </c>
      <c r="O143">
        <f>INDEX(Overview_Format!$A$2:$BQ$355,MATCH($B143,Overview_Format!$A$2:$A$355,0),MATCH(O$2,Overview_Format!$A$2:$BQ$2,0))</f>
        <v>2236</v>
      </c>
      <c r="P143">
        <f>INDEX(Overview_Format!$A$2:$BQ$355,MATCH($B143,Overview_Format!$A$2:$A$355,0),MATCH(P$2,Overview_Format!$A$2:$BQ$2,0))</f>
        <v>2025</v>
      </c>
      <c r="Q143">
        <f>INDEX(Overview_Format!$A$2:$BQ$355,MATCH($B143,Overview_Format!$A$2:$A$355,0),MATCH(Q$2,Overview_Format!$A$2:$BQ$2,0))</f>
        <v>65</v>
      </c>
      <c r="R143">
        <f>INDEX(Overview_Format!$A$2:$BQ$355,MATCH($B143,Overview_Format!$A$2:$A$355,0),MATCH(R$2,Overview_Format!$A$2:$BQ$2,0))</f>
        <v>101.2</v>
      </c>
      <c r="S143">
        <f>INDEX(Overview_Format!$A$2:$BQ$355,MATCH($B143,Overview_Format!$A$2:$A$355,0),MATCH(S$2,Overview_Format!$A$2:$BQ$2,0))</f>
        <v>0.30599999999999999</v>
      </c>
      <c r="T143">
        <f>INDEX(Overview_Format!$A$2:$BQ$355,MATCH($B143,Overview_Format!$A$2:$A$355,0),MATCH(T$2,Overview_Format!$A$2:$BQ$2,0))</f>
        <v>0.38400000000000001</v>
      </c>
      <c r="U143">
        <f>INDEX(Overview_Format!$A$2:$BQ$355,MATCH($B143,Overview_Format!$A$2:$A$355,0),MATCH(U$2,Overview_Format!$A$2:$BQ$2,0))</f>
        <v>0.52</v>
      </c>
      <c r="V143">
        <f>INDEX(Overview_Format!$A$2:$BQ$355,MATCH($B143,Overview_Format!$A$2:$A$355,0),MATCH(V$2,Overview_Format!$A$2:$BQ$2,0))</f>
        <v>57.6</v>
      </c>
      <c r="W143">
        <f>INDEX(Overview_Format!$A$2:$BQ$355,MATCH($B143,Overview_Format!$A$2:$A$355,0),MATCH(W$2,Overview_Format!$A$2:$BQ$2,0))</f>
        <v>0.49399999999999999</v>
      </c>
      <c r="X143">
        <f>INDEX(Overview_Format!$A$2:$BQ$355,MATCH($B143,Overview_Format!$A$2:$A$355,0),MATCH(X$2,Overview_Format!$A$2:$BQ$2,0))</f>
        <v>28.1</v>
      </c>
      <c r="Y143">
        <f>INDEX(Overview_Format!$A$2:$BQ$355,MATCH($B143,Overview_Format!$A$2:$A$355,0),MATCH(Y$2,Overview_Format!$A$2:$BQ$2,0))</f>
        <v>15.2</v>
      </c>
      <c r="Z143">
        <f>INDEX(Overview_Format!$A$2:$BQ$355,MATCH($B143,Overview_Format!$A$2:$A$355,0),MATCH(Z$2,Overview_Format!$A$2:$BQ$2,0))</f>
        <v>50.8</v>
      </c>
      <c r="AA143">
        <f>INDEX(Overview_Format!$A$2:$BQ$355,MATCH($B143,Overview_Format!$A$2:$A$355,0),MATCH(AA$2,Overview_Format!$A$2:$BQ$2,0))</f>
        <v>11.6</v>
      </c>
      <c r="AB143">
        <f>INDEX(Overview_Format!$A$2:$BQ$355,MATCH($B143,Overview_Format!$A$2:$A$355,0),MATCH(AB$2,Overview_Format!$A$2:$BQ$2,0))</f>
        <v>7.7</v>
      </c>
      <c r="AC143">
        <f t="shared" si="2"/>
        <v>3.7894736842105265</v>
      </c>
      <c r="AD143">
        <f>INDEX(Overview_Format!$A$2:$BQ$355,MATCH($B143,Overview_Format!$A$2:$A$355,0),MATCH(AD$2,Overview_Format!$A$2:$BQ$2,0))</f>
        <v>6.21</v>
      </c>
      <c r="AE143">
        <f>INDEX(Overview_Format!$A$2:$CC$355,MATCH($B143,Overview_Format!$A$2:$A$355,0),MATCH(AE$2,Overview_Format!$A$2:$CC$2,0))</f>
        <v>9.6000000000000085</v>
      </c>
      <c r="AF143">
        <f>INDEX(Overview_Format!$A$2:$CC$355,MATCH($B143,Overview_Format!$A$2:$A$355,0),MATCH(AF$2,Overview_Format!$A$2:$CC$2,0))</f>
        <v>-1.0000000000000009E-3</v>
      </c>
      <c r="AG143">
        <f>INDEX(Overview_Format!$A$2:$CC$355,MATCH($B143,Overview_Format!$A$2:$A$355,0),MATCH(AG$2,Overview_Format!$A$2:$CC$2,0))</f>
        <v>-4.4999999999999984E-2</v>
      </c>
      <c r="AH143">
        <f>INDEX(Overview_Format!$A$2:$CC$355,MATCH($B143,Overview_Format!$A$2:$A$355,0),MATCH(AH$2,Overview_Format!$A$2:$CC$2,0))</f>
        <v>9.000000000000008E-3</v>
      </c>
      <c r="AI143">
        <f>INDEX(Overview_Format!$A$2:$CC$355,MATCH($B143,Overview_Format!$A$2:$A$355,0),MATCH(AI$2,Overview_Format!$A$2:$CC$2,0))</f>
        <v>1.2000000000000011E-2</v>
      </c>
      <c r="AJ143">
        <f>INDEX(Overview_Format!$A$2:$CC$355,MATCH($B143,Overview_Format!$A$2:$A$355,0),MATCH(AJ$2,Overview_Format!$A$2:$CC$2,0))</f>
        <v>1.5999999999999943</v>
      </c>
      <c r="AK143">
        <f>INDEX(Overview_Format!$A$2:$CC$355,MATCH($B143,Overview_Format!$A$2:$A$355,0),MATCH(AK$2,Overview_Format!$A$2:$CC$2,0))</f>
        <v>-5.1000000000000014</v>
      </c>
      <c r="AL143">
        <f>INDEX(Overview_Format!$A$2:$CC$355,MATCH($B143,Overview_Format!$A$2:$A$355,0),MATCH(AL$2,Overview_Format!$A$2:$CC$2,0))</f>
        <v>2.8999999999999986</v>
      </c>
      <c r="AM143">
        <f>INDEX(Overview_Format!$A$2:$CC$355,MATCH($B143,Overview_Format!$A$2:$A$355,0),MATCH(AM$2,Overview_Format!$A$2:$CC$2,0))</f>
        <v>2</v>
      </c>
      <c r="AN143">
        <f>INDEX(Overview_Format!$A$2:$CC$355,MATCH($B143,Overview_Format!$A$2:$A$355,0),MATCH(AN$2,Overview_Format!$A$2:$CC$2,0))</f>
        <v>-0.49999999999999911</v>
      </c>
      <c r="AO143">
        <f>INDEX(Overview_Format!$A$2:$CC$355,MATCH($B143,Overview_Format!$A$2:$A$355,0),MATCH(AO$2,Overview_Format!$A$2:$CC$2,0))</f>
        <v>2.6000000000000014</v>
      </c>
      <c r="AP143">
        <f>INDEX(Overview_Format!$A$2:$CC$355,MATCH($B143,Overview_Format!$A$2:$A$355,0),MATCH(AP$2,Overview_Format!$A$2:$CC$2,0))</f>
        <v>-3.0000000000000027E-3</v>
      </c>
    </row>
    <row r="144" spans="2:42" x14ac:dyDescent="0.25">
      <c r="B144" t="s">
        <v>270</v>
      </c>
      <c r="C144">
        <f>INDEX(Overview_Format!$A$2:$BQ$355,MATCH($B144,Overview_Format!$A$2:$A$355,0),MATCH(C$2,Overview_Format!$A$2:$BQ$2,0))</f>
        <v>36</v>
      </c>
      <c r="D144">
        <f>INDEX(Overview_Format!$A$2:$BQ$355,MATCH($B144,Overview_Format!$A$2:$A$355,0),MATCH(D$2,Overview_Format!$A$2:$BQ$2,0))</f>
        <v>26</v>
      </c>
      <c r="E144">
        <f>INDEX(Overview_Format!$A$2:$BQ$355,MATCH($B144,Overview_Format!$A$2:$A$355,0),MATCH(E$2,Overview_Format!$A$2:$BQ$2,0))</f>
        <v>10</v>
      </c>
      <c r="F144">
        <f>INDEX(Overview_Format!$A$2:$BQ$355,MATCH($B144,Overview_Format!$A$2:$A$355,0),MATCH(F$2,Overview_Format!$A$2:$BQ$2,0))</f>
        <v>0.72199999999999998</v>
      </c>
      <c r="G144">
        <f>INDEX(Overview_Format!$A$2:$BQ$355,MATCH($B144,Overview_Format!$A$2:$A$355,0),MATCH(G$2,Overview_Format!$A$2:$BQ$2,0))</f>
        <v>18.309999999999999</v>
      </c>
      <c r="H144">
        <f>INDEX(Overview_Format!$A$2:$BQ$355,MATCH($B144,Overview_Format!$A$2:$A$355,0),MATCH(H$2,Overview_Format!$A$2:$BQ$2,0))</f>
        <v>12.75</v>
      </c>
      <c r="I144">
        <f>INDEX(Overview_Format!$A$2:$BQ$355,MATCH($B144,Overview_Format!$A$2:$A$355,0),MATCH(I$2,Overview_Format!$A$2:$BQ$2,0))</f>
        <v>26</v>
      </c>
      <c r="J144">
        <f>INDEX(Overview_Format!$A$2:$BQ$355,MATCH($B144,Overview_Format!$A$2:$A$355,0),MATCH(J$2,Overview_Format!$A$2:$BQ$2,0))</f>
        <v>10</v>
      </c>
      <c r="K144">
        <f>INDEX(Overview_Format!$A$2:$BQ$355,MATCH($B144,Overview_Format!$A$2:$A$355,0),MATCH(K$2,Overview_Format!$A$2:$BQ$2,0))</f>
        <v>26</v>
      </c>
      <c r="L144">
        <f>INDEX(Overview_Format!$A$2:$BQ$355,MATCH($B144,Overview_Format!$A$2:$A$355,0),MATCH(L$2,Overview_Format!$A$2:$BQ$2,0))</f>
        <v>10</v>
      </c>
      <c r="M144">
        <f>INDEX(Overview_Format!$A$2:$BQ$355,MATCH($B144,Overview_Format!$A$2:$A$355,0),MATCH(M$2,Overview_Format!$A$2:$BQ$2,0))</f>
        <v>26</v>
      </c>
      <c r="N144">
        <f>INDEX(Overview_Format!$A$2:$BQ$355,MATCH($B144,Overview_Format!$A$2:$A$355,0),MATCH(N$2,Overview_Format!$A$2:$BQ$2,0))</f>
        <v>10</v>
      </c>
      <c r="O144">
        <f>INDEX(Overview_Format!$A$2:$BQ$355,MATCH($B144,Overview_Format!$A$2:$A$355,0),MATCH(O$2,Overview_Format!$A$2:$BQ$2,0))</f>
        <v>2725</v>
      </c>
      <c r="P144">
        <f>INDEX(Overview_Format!$A$2:$BQ$355,MATCH($B144,Overview_Format!$A$2:$A$355,0),MATCH(P$2,Overview_Format!$A$2:$BQ$2,0))</f>
        <v>2525</v>
      </c>
      <c r="Q144">
        <f>INDEX(Overview_Format!$A$2:$BQ$355,MATCH($B144,Overview_Format!$A$2:$A$355,0),MATCH(Q$2,Overview_Format!$A$2:$BQ$2,0))</f>
        <v>70.3</v>
      </c>
      <c r="R144">
        <f>INDEX(Overview_Format!$A$2:$BQ$355,MATCH($B144,Overview_Format!$A$2:$A$355,0),MATCH(R$2,Overview_Format!$A$2:$BQ$2,0))</f>
        <v>106.5</v>
      </c>
      <c r="S144">
        <f>INDEX(Overview_Format!$A$2:$BQ$355,MATCH($B144,Overview_Format!$A$2:$A$355,0),MATCH(S$2,Overview_Format!$A$2:$BQ$2,0))</f>
        <v>0.32500000000000001</v>
      </c>
      <c r="T144">
        <f>INDEX(Overview_Format!$A$2:$BQ$355,MATCH($B144,Overview_Format!$A$2:$A$355,0),MATCH(T$2,Overview_Format!$A$2:$BQ$2,0))</f>
        <v>0.34899999999999998</v>
      </c>
      <c r="U144">
        <f>INDEX(Overview_Format!$A$2:$BQ$355,MATCH($B144,Overview_Format!$A$2:$A$355,0),MATCH(U$2,Overview_Format!$A$2:$BQ$2,0))</f>
        <v>0.55500000000000005</v>
      </c>
      <c r="V144">
        <f>INDEX(Overview_Format!$A$2:$BQ$355,MATCH($B144,Overview_Format!$A$2:$A$355,0),MATCH(V$2,Overview_Format!$A$2:$BQ$2,0))</f>
        <v>48.3</v>
      </c>
      <c r="W144">
        <f>INDEX(Overview_Format!$A$2:$BQ$355,MATCH($B144,Overview_Format!$A$2:$A$355,0),MATCH(W$2,Overview_Format!$A$2:$BQ$2,0))</f>
        <v>0.52600000000000002</v>
      </c>
      <c r="X144">
        <f>INDEX(Overview_Format!$A$2:$BQ$355,MATCH($B144,Overview_Format!$A$2:$A$355,0),MATCH(X$2,Overview_Format!$A$2:$BQ$2,0))</f>
        <v>29.9</v>
      </c>
      <c r="Y144">
        <f>INDEX(Overview_Format!$A$2:$BQ$355,MATCH($B144,Overview_Format!$A$2:$A$355,0),MATCH(Y$2,Overview_Format!$A$2:$BQ$2,0))</f>
        <v>16.100000000000001</v>
      </c>
      <c r="Z144">
        <f>INDEX(Overview_Format!$A$2:$BQ$355,MATCH($B144,Overview_Format!$A$2:$A$355,0),MATCH(Z$2,Overview_Format!$A$2:$BQ$2,0))</f>
        <v>52.1</v>
      </c>
      <c r="AA144">
        <f>INDEX(Overview_Format!$A$2:$BQ$355,MATCH($B144,Overview_Format!$A$2:$A$355,0),MATCH(AA$2,Overview_Format!$A$2:$BQ$2,0))</f>
        <v>9.5</v>
      </c>
      <c r="AB144">
        <f>INDEX(Overview_Format!$A$2:$BQ$355,MATCH($B144,Overview_Format!$A$2:$A$355,0),MATCH(AB$2,Overview_Format!$A$2:$BQ$2,0))</f>
        <v>10.9</v>
      </c>
      <c r="AC144">
        <f t="shared" si="2"/>
        <v>2.9999999999999996</v>
      </c>
      <c r="AD144">
        <f>INDEX(Overview_Format!$A$2:$BQ$355,MATCH($B144,Overview_Format!$A$2:$A$355,0),MATCH(AD$2,Overview_Format!$A$2:$BQ$2,0))</f>
        <v>5.56</v>
      </c>
      <c r="AE144">
        <f>INDEX(Overview_Format!$A$2:$CC$355,MATCH($B144,Overview_Format!$A$2:$A$355,0),MATCH(AE$2,Overview_Format!$A$2:$CC$2,0))</f>
        <v>7.7999999999999972</v>
      </c>
      <c r="AF144">
        <f>INDEX(Overview_Format!$A$2:$CC$355,MATCH($B144,Overview_Format!$A$2:$A$355,0),MATCH(AF$2,Overview_Format!$A$2:$CC$2,0))</f>
        <v>4.6999999999999986E-2</v>
      </c>
      <c r="AG144">
        <f>INDEX(Overview_Format!$A$2:$CC$355,MATCH($B144,Overview_Format!$A$2:$A$355,0),MATCH(AG$2,Overview_Format!$A$2:$CC$2,0))</f>
        <v>-7.0000000000000007E-2</v>
      </c>
      <c r="AH144">
        <f>INDEX(Overview_Format!$A$2:$CC$355,MATCH($B144,Overview_Format!$A$2:$A$355,0),MATCH(AH$2,Overview_Format!$A$2:$CC$2,0))</f>
        <v>4.8000000000000043E-2</v>
      </c>
      <c r="AI144">
        <f>INDEX(Overview_Format!$A$2:$CC$355,MATCH($B144,Overview_Format!$A$2:$A$355,0),MATCH(AI$2,Overview_Format!$A$2:$CC$2,0))</f>
        <v>4.8000000000000043E-2</v>
      </c>
      <c r="AJ144">
        <f>INDEX(Overview_Format!$A$2:$CC$355,MATCH($B144,Overview_Format!$A$2:$A$355,0),MATCH(AJ$2,Overview_Format!$A$2:$CC$2,0))</f>
        <v>4.2000000000000028</v>
      </c>
      <c r="AK144">
        <f>INDEX(Overview_Format!$A$2:$CC$355,MATCH($B144,Overview_Format!$A$2:$A$355,0),MATCH(AK$2,Overview_Format!$A$2:$CC$2,0))</f>
        <v>0.70000000000000107</v>
      </c>
      <c r="AL144">
        <f>INDEX(Overview_Format!$A$2:$CC$355,MATCH($B144,Overview_Format!$A$2:$A$355,0),MATCH(AL$2,Overview_Format!$A$2:$CC$2,0))</f>
        <v>-4.4000000000000057</v>
      </c>
      <c r="AM144">
        <f>INDEX(Overview_Format!$A$2:$CC$355,MATCH($B144,Overview_Format!$A$2:$A$355,0),MATCH(AM$2,Overview_Format!$A$2:$CC$2,0))</f>
        <v>0.19999999999999929</v>
      </c>
      <c r="AN144">
        <f>INDEX(Overview_Format!$A$2:$CC$355,MATCH($B144,Overview_Format!$A$2:$A$355,0),MATCH(AN$2,Overview_Format!$A$2:$CC$2,0))</f>
        <v>2</v>
      </c>
      <c r="AO144">
        <f>INDEX(Overview_Format!$A$2:$CC$355,MATCH($B144,Overview_Format!$A$2:$A$355,0),MATCH(AO$2,Overview_Format!$A$2:$CC$2,0))</f>
        <v>2.0999999999999979</v>
      </c>
      <c r="AP144">
        <f>INDEX(Overview_Format!$A$2:$CC$355,MATCH($B144,Overview_Format!$A$2:$A$355,0),MATCH(AP$2,Overview_Format!$A$2:$CC$2,0))</f>
        <v>3.8000000000000006E-2</v>
      </c>
    </row>
    <row r="145" spans="2:42" x14ac:dyDescent="0.25">
      <c r="B145" t="s">
        <v>271</v>
      </c>
      <c r="C145">
        <f>INDEX(Overview_Format!$A$2:$BQ$355,MATCH($B145,Overview_Format!$A$2:$A$355,0),MATCH(C$2,Overview_Format!$A$2:$BQ$2,0))</f>
        <v>32</v>
      </c>
      <c r="D145">
        <f>INDEX(Overview_Format!$A$2:$BQ$355,MATCH($B145,Overview_Format!$A$2:$A$355,0),MATCH(D$2,Overview_Format!$A$2:$BQ$2,0))</f>
        <v>6</v>
      </c>
      <c r="E145">
        <f>INDEX(Overview_Format!$A$2:$BQ$355,MATCH($B145,Overview_Format!$A$2:$A$355,0),MATCH(E$2,Overview_Format!$A$2:$BQ$2,0))</f>
        <v>26</v>
      </c>
      <c r="F145">
        <f>INDEX(Overview_Format!$A$2:$BQ$355,MATCH($B145,Overview_Format!$A$2:$A$355,0),MATCH(F$2,Overview_Format!$A$2:$BQ$2,0))</f>
        <v>0.188</v>
      </c>
      <c r="G145">
        <f>INDEX(Overview_Format!$A$2:$BQ$355,MATCH($B145,Overview_Format!$A$2:$A$355,0),MATCH(G$2,Overview_Format!$A$2:$BQ$2,0))</f>
        <v>-16.14</v>
      </c>
      <c r="H145">
        <f>INDEX(Overview_Format!$A$2:$BQ$355,MATCH($B145,Overview_Format!$A$2:$A$355,0),MATCH(H$2,Overview_Format!$A$2:$BQ$2,0))</f>
        <v>-1.01</v>
      </c>
      <c r="I145">
        <f>INDEX(Overview_Format!$A$2:$BQ$355,MATCH($B145,Overview_Format!$A$2:$A$355,0),MATCH(I$2,Overview_Format!$A$2:$BQ$2,0))</f>
        <v>6</v>
      </c>
      <c r="J145">
        <f>INDEX(Overview_Format!$A$2:$BQ$355,MATCH($B145,Overview_Format!$A$2:$A$355,0),MATCH(J$2,Overview_Format!$A$2:$BQ$2,0))</f>
        <v>26</v>
      </c>
      <c r="K145">
        <f>INDEX(Overview_Format!$A$2:$BQ$355,MATCH($B145,Overview_Format!$A$2:$A$355,0),MATCH(K$2,Overview_Format!$A$2:$BQ$2,0))</f>
        <v>6</v>
      </c>
      <c r="L145">
        <f>INDEX(Overview_Format!$A$2:$BQ$355,MATCH($B145,Overview_Format!$A$2:$A$355,0),MATCH(L$2,Overview_Format!$A$2:$BQ$2,0))</f>
        <v>26</v>
      </c>
      <c r="M145">
        <f>INDEX(Overview_Format!$A$2:$BQ$355,MATCH($B145,Overview_Format!$A$2:$A$355,0),MATCH(M$2,Overview_Format!$A$2:$BQ$2,0))</f>
        <v>6</v>
      </c>
      <c r="N145">
        <f>INDEX(Overview_Format!$A$2:$BQ$355,MATCH($B145,Overview_Format!$A$2:$A$355,0),MATCH(N$2,Overview_Format!$A$2:$BQ$2,0))</f>
        <v>26</v>
      </c>
      <c r="O145">
        <f>INDEX(Overview_Format!$A$2:$BQ$355,MATCH($B145,Overview_Format!$A$2:$A$355,0),MATCH(O$2,Overview_Format!$A$2:$BQ$2,0))</f>
        <v>2030</v>
      </c>
      <c r="P145">
        <f>INDEX(Overview_Format!$A$2:$BQ$355,MATCH($B145,Overview_Format!$A$2:$A$355,0),MATCH(P$2,Overview_Format!$A$2:$BQ$2,0))</f>
        <v>2455</v>
      </c>
      <c r="Q145">
        <f>INDEX(Overview_Format!$A$2:$BQ$355,MATCH($B145,Overview_Format!$A$2:$A$355,0),MATCH(Q$2,Overview_Format!$A$2:$BQ$2,0))</f>
        <v>70.900000000000006</v>
      </c>
      <c r="R145">
        <f>INDEX(Overview_Format!$A$2:$BQ$355,MATCH($B145,Overview_Format!$A$2:$A$355,0),MATCH(R$2,Overview_Format!$A$2:$BQ$2,0))</f>
        <v>89.1</v>
      </c>
      <c r="S145">
        <f>INDEX(Overview_Format!$A$2:$BQ$355,MATCH($B145,Overview_Format!$A$2:$A$355,0),MATCH(S$2,Overview_Format!$A$2:$BQ$2,0))</f>
        <v>0.30299999999999999</v>
      </c>
      <c r="T145">
        <f>INDEX(Overview_Format!$A$2:$BQ$355,MATCH($B145,Overview_Format!$A$2:$A$355,0),MATCH(T$2,Overview_Format!$A$2:$BQ$2,0))</f>
        <v>0.22500000000000001</v>
      </c>
      <c r="U145">
        <f>INDEX(Overview_Format!$A$2:$BQ$355,MATCH($B145,Overview_Format!$A$2:$A$355,0),MATCH(U$2,Overview_Format!$A$2:$BQ$2,0))</f>
        <v>0.45600000000000002</v>
      </c>
      <c r="V145">
        <f>INDEX(Overview_Format!$A$2:$BQ$355,MATCH($B145,Overview_Format!$A$2:$A$355,0),MATCH(V$2,Overview_Format!$A$2:$BQ$2,0))</f>
        <v>48.9</v>
      </c>
      <c r="W145">
        <f>INDEX(Overview_Format!$A$2:$BQ$355,MATCH($B145,Overview_Format!$A$2:$A$355,0),MATCH(W$2,Overview_Format!$A$2:$BQ$2,0))</f>
        <v>0.41599999999999998</v>
      </c>
      <c r="X145">
        <f>INDEX(Overview_Format!$A$2:$BQ$355,MATCH($B145,Overview_Format!$A$2:$A$355,0),MATCH(X$2,Overview_Format!$A$2:$BQ$2,0))</f>
        <v>29.4</v>
      </c>
      <c r="Y145">
        <f>INDEX(Overview_Format!$A$2:$BQ$355,MATCH($B145,Overview_Format!$A$2:$A$355,0),MATCH(Y$2,Overview_Format!$A$2:$BQ$2,0))</f>
        <v>16.399999999999999</v>
      </c>
      <c r="Z145">
        <f>INDEX(Overview_Format!$A$2:$BQ$355,MATCH($B145,Overview_Format!$A$2:$A$355,0),MATCH(Z$2,Overview_Format!$A$2:$BQ$2,0))</f>
        <v>48.7</v>
      </c>
      <c r="AA145">
        <f>INDEX(Overview_Format!$A$2:$BQ$355,MATCH($B145,Overview_Format!$A$2:$A$355,0),MATCH(AA$2,Overview_Format!$A$2:$BQ$2,0))</f>
        <v>8.1</v>
      </c>
      <c r="AB145">
        <f>INDEX(Overview_Format!$A$2:$BQ$355,MATCH($B145,Overview_Format!$A$2:$A$355,0),MATCH(AB$2,Overview_Format!$A$2:$BQ$2,0))</f>
        <v>8.6999999999999993</v>
      </c>
      <c r="AC145">
        <f t="shared" si="2"/>
        <v>2.9817073170731709</v>
      </c>
      <c r="AD145">
        <f>INDEX(Overview_Format!$A$2:$BQ$355,MATCH($B145,Overview_Format!$A$2:$A$355,0),MATCH(AD$2,Overview_Format!$A$2:$BQ$2,0))</f>
        <v>-13.28</v>
      </c>
      <c r="AE145">
        <f>INDEX(Overview_Format!$A$2:$CC$355,MATCH($B145,Overview_Format!$A$2:$A$355,0),MATCH(AE$2,Overview_Format!$A$2:$CC$2,0))</f>
        <v>-18.700000000000003</v>
      </c>
      <c r="AF145">
        <f>INDEX(Overview_Format!$A$2:$CC$355,MATCH($B145,Overview_Format!$A$2:$A$355,0),MATCH(AF$2,Overview_Format!$A$2:$CC$2,0))</f>
        <v>2.1999999999999964E-2</v>
      </c>
      <c r="AG145">
        <f>INDEX(Overview_Format!$A$2:$CC$355,MATCH($B145,Overview_Format!$A$2:$A$355,0),MATCH(AG$2,Overview_Format!$A$2:$CC$2,0))</f>
        <v>-0.14799999999999999</v>
      </c>
      <c r="AH145">
        <f>INDEX(Overview_Format!$A$2:$CC$355,MATCH($B145,Overview_Format!$A$2:$A$355,0),MATCH(AH$2,Overview_Format!$A$2:$CC$2,0))</f>
        <v>-0.10100000000000003</v>
      </c>
      <c r="AI145">
        <f>INDEX(Overview_Format!$A$2:$CC$355,MATCH($B145,Overview_Format!$A$2:$A$355,0),MATCH(AI$2,Overview_Format!$A$2:$CC$2,0))</f>
        <v>-0.11600000000000005</v>
      </c>
      <c r="AJ145">
        <f>INDEX(Overview_Format!$A$2:$CC$355,MATCH($B145,Overview_Format!$A$2:$A$355,0),MATCH(AJ$2,Overview_Format!$A$2:$CC$2,0))</f>
        <v>-2.5999999999999943</v>
      </c>
      <c r="AK145">
        <f>INDEX(Overview_Format!$A$2:$CC$355,MATCH($B145,Overview_Format!$A$2:$A$355,0),MATCH(AK$2,Overview_Format!$A$2:$CC$2,0))</f>
        <v>1.2999999999999989</v>
      </c>
      <c r="AL145">
        <f>INDEX(Overview_Format!$A$2:$CC$355,MATCH($B145,Overview_Format!$A$2:$A$355,0),MATCH(AL$2,Overview_Format!$A$2:$CC$2,0))</f>
        <v>-7.3000000000000043</v>
      </c>
      <c r="AM145">
        <f>INDEX(Overview_Format!$A$2:$CC$355,MATCH($B145,Overview_Format!$A$2:$A$355,0),MATCH(AM$2,Overview_Format!$A$2:$CC$2,0))</f>
        <v>-2</v>
      </c>
      <c r="AN145">
        <f>INDEX(Overview_Format!$A$2:$CC$355,MATCH($B145,Overview_Format!$A$2:$A$355,0),MATCH(AN$2,Overview_Format!$A$2:$CC$2,0))</f>
        <v>0.5</v>
      </c>
      <c r="AO145">
        <f>INDEX(Overview_Format!$A$2:$CC$355,MATCH($B145,Overview_Format!$A$2:$A$355,0),MATCH(AO$2,Overview_Format!$A$2:$CC$2,0))</f>
        <v>0</v>
      </c>
      <c r="AP145">
        <f>INDEX(Overview_Format!$A$2:$CC$355,MATCH($B145,Overview_Format!$A$2:$A$355,0),MATCH(AP$2,Overview_Format!$A$2:$CC$2,0))</f>
        <v>1.3999999999999985E-2</v>
      </c>
    </row>
    <row r="146" spans="2:42" x14ac:dyDescent="0.25">
      <c r="B146" t="s">
        <v>272</v>
      </c>
      <c r="C146">
        <f>INDEX(Overview_Format!$A$2:$BQ$355,MATCH($B146,Overview_Format!$A$2:$A$355,0),MATCH(C$2,Overview_Format!$A$2:$BQ$2,0))</f>
        <v>33</v>
      </c>
      <c r="D146">
        <f>INDEX(Overview_Format!$A$2:$BQ$355,MATCH($B146,Overview_Format!$A$2:$A$355,0),MATCH(D$2,Overview_Format!$A$2:$BQ$2,0))</f>
        <v>22</v>
      </c>
      <c r="E146">
        <f>INDEX(Overview_Format!$A$2:$BQ$355,MATCH($B146,Overview_Format!$A$2:$A$355,0),MATCH(E$2,Overview_Format!$A$2:$BQ$2,0))</f>
        <v>11</v>
      </c>
      <c r="F146">
        <f>INDEX(Overview_Format!$A$2:$BQ$355,MATCH($B146,Overview_Format!$A$2:$A$355,0),MATCH(F$2,Overview_Format!$A$2:$BQ$2,0))</f>
        <v>0.66700000000000004</v>
      </c>
      <c r="G146">
        <f>INDEX(Overview_Format!$A$2:$BQ$355,MATCH($B146,Overview_Format!$A$2:$A$355,0),MATCH(G$2,Overview_Format!$A$2:$BQ$2,0))</f>
        <v>1.31</v>
      </c>
      <c r="H146">
        <f>INDEX(Overview_Format!$A$2:$BQ$355,MATCH($B146,Overview_Format!$A$2:$A$355,0),MATCH(H$2,Overview_Format!$A$2:$BQ$2,0))</f>
        <v>0.66</v>
      </c>
      <c r="I146">
        <f>INDEX(Overview_Format!$A$2:$BQ$355,MATCH($B146,Overview_Format!$A$2:$A$355,0),MATCH(I$2,Overview_Format!$A$2:$BQ$2,0))</f>
        <v>22</v>
      </c>
      <c r="J146">
        <f>INDEX(Overview_Format!$A$2:$BQ$355,MATCH($B146,Overview_Format!$A$2:$A$355,0),MATCH(J$2,Overview_Format!$A$2:$BQ$2,0))</f>
        <v>11</v>
      </c>
      <c r="K146">
        <f>INDEX(Overview_Format!$A$2:$BQ$355,MATCH($B146,Overview_Format!$A$2:$A$355,0),MATCH(K$2,Overview_Format!$A$2:$BQ$2,0))</f>
        <v>22</v>
      </c>
      <c r="L146">
        <f>INDEX(Overview_Format!$A$2:$BQ$355,MATCH($B146,Overview_Format!$A$2:$A$355,0),MATCH(L$2,Overview_Format!$A$2:$BQ$2,0))</f>
        <v>11</v>
      </c>
      <c r="M146">
        <f>INDEX(Overview_Format!$A$2:$BQ$355,MATCH($B146,Overview_Format!$A$2:$A$355,0),MATCH(M$2,Overview_Format!$A$2:$BQ$2,0))</f>
        <v>22</v>
      </c>
      <c r="N146">
        <f>INDEX(Overview_Format!$A$2:$BQ$355,MATCH($B146,Overview_Format!$A$2:$A$355,0),MATCH(N$2,Overview_Format!$A$2:$BQ$2,0))</f>
        <v>11</v>
      </c>
      <c r="O146">
        <f>INDEX(Overview_Format!$A$2:$BQ$355,MATCH($B146,Overview_Format!$A$2:$A$355,0),MATCH(O$2,Overview_Format!$A$2:$BQ$2,0))</f>
        <v>2481</v>
      </c>
      <c r="P146">
        <f>INDEX(Overview_Format!$A$2:$BQ$355,MATCH($B146,Overview_Format!$A$2:$A$355,0),MATCH(P$2,Overview_Format!$A$2:$BQ$2,0))</f>
        <v>2417</v>
      </c>
      <c r="Q146">
        <f>INDEX(Overview_Format!$A$2:$BQ$355,MATCH($B146,Overview_Format!$A$2:$A$355,0),MATCH(Q$2,Overview_Format!$A$2:$BQ$2,0))</f>
        <v>69.400000000000006</v>
      </c>
      <c r="R146">
        <f>INDEX(Overview_Format!$A$2:$BQ$355,MATCH($B146,Overview_Format!$A$2:$A$355,0),MATCH(R$2,Overview_Format!$A$2:$BQ$2,0))</f>
        <v>107.5</v>
      </c>
      <c r="S146">
        <f>INDEX(Overview_Format!$A$2:$BQ$355,MATCH($B146,Overview_Format!$A$2:$A$355,0),MATCH(S$2,Overview_Format!$A$2:$BQ$2,0))</f>
        <v>0.315</v>
      </c>
      <c r="T146">
        <f>INDEX(Overview_Format!$A$2:$BQ$355,MATCH($B146,Overview_Format!$A$2:$A$355,0),MATCH(T$2,Overview_Format!$A$2:$BQ$2,0))</f>
        <v>0.38100000000000001</v>
      </c>
      <c r="U146">
        <f>INDEX(Overview_Format!$A$2:$BQ$355,MATCH($B146,Overview_Format!$A$2:$A$355,0),MATCH(U$2,Overview_Format!$A$2:$BQ$2,0))</f>
        <v>0.53100000000000003</v>
      </c>
      <c r="V146">
        <f>INDEX(Overview_Format!$A$2:$BQ$355,MATCH($B146,Overview_Format!$A$2:$A$355,0),MATCH(V$2,Overview_Format!$A$2:$BQ$2,0))</f>
        <v>49</v>
      </c>
      <c r="W146">
        <f>INDEX(Overview_Format!$A$2:$BQ$355,MATCH($B146,Overview_Format!$A$2:$A$355,0),MATCH(W$2,Overview_Format!$A$2:$BQ$2,0))</f>
        <v>0.496</v>
      </c>
      <c r="X146">
        <f>INDEX(Overview_Format!$A$2:$BQ$355,MATCH($B146,Overview_Format!$A$2:$A$355,0),MATCH(X$2,Overview_Format!$A$2:$BQ$2,0))</f>
        <v>33.700000000000003</v>
      </c>
      <c r="Y146">
        <f>INDEX(Overview_Format!$A$2:$BQ$355,MATCH($B146,Overview_Format!$A$2:$A$355,0),MATCH(Y$2,Overview_Format!$A$2:$BQ$2,0))</f>
        <v>13.9</v>
      </c>
      <c r="Z146">
        <f>INDEX(Overview_Format!$A$2:$BQ$355,MATCH($B146,Overview_Format!$A$2:$A$355,0),MATCH(Z$2,Overview_Format!$A$2:$BQ$2,0))</f>
        <v>51</v>
      </c>
      <c r="AA146">
        <f>INDEX(Overview_Format!$A$2:$BQ$355,MATCH($B146,Overview_Format!$A$2:$A$355,0),MATCH(AA$2,Overview_Format!$A$2:$BQ$2,0))</f>
        <v>9.8000000000000007</v>
      </c>
      <c r="AB146">
        <f>INDEX(Overview_Format!$A$2:$BQ$355,MATCH($B146,Overview_Format!$A$2:$A$355,0),MATCH(AB$2,Overview_Format!$A$2:$BQ$2,0))</f>
        <v>10.199999999999999</v>
      </c>
      <c r="AC146">
        <f t="shared" si="2"/>
        <v>3.5251798561151078</v>
      </c>
      <c r="AD146">
        <f>INDEX(Overview_Format!$A$2:$BQ$355,MATCH($B146,Overview_Format!$A$2:$A$355,0),MATCH(AD$2,Overview_Format!$A$2:$BQ$2,0))</f>
        <v>1.94</v>
      </c>
      <c r="AE146">
        <f>INDEX(Overview_Format!$A$2:$CC$355,MATCH($B146,Overview_Format!$A$2:$A$355,0),MATCH(AE$2,Overview_Format!$A$2:$CC$2,0))</f>
        <v>2.7999999999999972</v>
      </c>
      <c r="AF146">
        <f>INDEX(Overview_Format!$A$2:$CC$355,MATCH($B146,Overview_Format!$A$2:$A$355,0),MATCH(AF$2,Overview_Format!$A$2:$CC$2,0))</f>
        <v>-3.0999999999999972E-2</v>
      </c>
      <c r="AG146">
        <f>INDEX(Overview_Format!$A$2:$CC$355,MATCH($B146,Overview_Format!$A$2:$A$355,0),MATCH(AG$2,Overview_Format!$A$2:$CC$2,0))</f>
        <v>2.0000000000000018E-3</v>
      </c>
      <c r="AH146">
        <f>INDEX(Overview_Format!$A$2:$CC$355,MATCH($B146,Overview_Format!$A$2:$A$355,0),MATCH(AH$2,Overview_Format!$A$2:$CC$2,0))</f>
        <v>-2.1000000000000019E-2</v>
      </c>
      <c r="AI146">
        <f>INDEX(Overview_Format!$A$2:$CC$355,MATCH($B146,Overview_Format!$A$2:$A$355,0),MATCH(AI$2,Overview_Format!$A$2:$CC$2,0))</f>
        <v>-2.7000000000000024E-2</v>
      </c>
      <c r="AJ146">
        <f>INDEX(Overview_Format!$A$2:$CC$355,MATCH($B146,Overview_Format!$A$2:$A$355,0),MATCH(AJ$2,Overview_Format!$A$2:$CC$2,0))</f>
        <v>2</v>
      </c>
      <c r="AK146">
        <f>INDEX(Overview_Format!$A$2:$CC$355,MATCH($B146,Overview_Format!$A$2:$A$355,0),MATCH(AK$2,Overview_Format!$A$2:$CC$2,0))</f>
        <v>-3.2000000000000011</v>
      </c>
      <c r="AL146">
        <f>INDEX(Overview_Format!$A$2:$CC$355,MATCH($B146,Overview_Format!$A$2:$A$355,0),MATCH(AL$2,Overview_Format!$A$2:$CC$2,0))</f>
        <v>-2.2999999999999972</v>
      </c>
      <c r="AM146">
        <f>INDEX(Overview_Format!$A$2:$CC$355,MATCH($B146,Overview_Format!$A$2:$A$355,0),MATCH(AM$2,Overview_Format!$A$2:$CC$2,0))</f>
        <v>1.5</v>
      </c>
      <c r="AN146">
        <f>INDEX(Overview_Format!$A$2:$CC$355,MATCH($B146,Overview_Format!$A$2:$A$355,0),MATCH(AN$2,Overview_Format!$A$2:$CC$2,0))</f>
        <v>1.7999999999999989</v>
      </c>
      <c r="AO146">
        <f>INDEX(Overview_Format!$A$2:$CC$355,MATCH($B146,Overview_Format!$A$2:$A$355,0),MATCH(AO$2,Overview_Format!$A$2:$CC$2,0))</f>
        <v>4.0000000000000036</v>
      </c>
      <c r="AP146">
        <f>INDEX(Overview_Format!$A$2:$CC$355,MATCH($B146,Overview_Format!$A$2:$A$355,0),MATCH(AP$2,Overview_Format!$A$2:$CC$2,0))</f>
        <v>-1.0999999999999982E-2</v>
      </c>
    </row>
    <row r="147" spans="2:42" x14ac:dyDescent="0.25">
      <c r="B147" t="s">
        <v>273</v>
      </c>
      <c r="C147">
        <f>INDEX(Overview_Format!$A$2:$BQ$355,MATCH($B147,Overview_Format!$A$2:$A$355,0),MATCH(C$2,Overview_Format!$A$2:$BQ$2,0))</f>
        <v>37</v>
      </c>
      <c r="D147">
        <f>INDEX(Overview_Format!$A$2:$BQ$355,MATCH($B147,Overview_Format!$A$2:$A$355,0),MATCH(D$2,Overview_Format!$A$2:$BQ$2,0))</f>
        <v>30</v>
      </c>
      <c r="E147">
        <f>INDEX(Overview_Format!$A$2:$BQ$355,MATCH($B147,Overview_Format!$A$2:$A$355,0),MATCH(E$2,Overview_Format!$A$2:$BQ$2,0))</f>
        <v>7</v>
      </c>
      <c r="F147">
        <f>INDEX(Overview_Format!$A$2:$BQ$355,MATCH($B147,Overview_Format!$A$2:$A$355,0),MATCH(F$2,Overview_Format!$A$2:$BQ$2,0))</f>
        <v>0.81100000000000005</v>
      </c>
      <c r="G147">
        <f>INDEX(Overview_Format!$A$2:$BQ$355,MATCH($B147,Overview_Format!$A$2:$A$355,0),MATCH(G$2,Overview_Format!$A$2:$BQ$2,0))</f>
        <v>21.43</v>
      </c>
      <c r="H147">
        <f>INDEX(Overview_Format!$A$2:$BQ$355,MATCH($B147,Overview_Format!$A$2:$A$355,0),MATCH(H$2,Overview_Format!$A$2:$BQ$2,0))</f>
        <v>10.29</v>
      </c>
      <c r="I147">
        <f>INDEX(Overview_Format!$A$2:$BQ$355,MATCH($B147,Overview_Format!$A$2:$A$355,0),MATCH(I$2,Overview_Format!$A$2:$BQ$2,0))</f>
        <v>30</v>
      </c>
      <c r="J147">
        <f>INDEX(Overview_Format!$A$2:$BQ$355,MATCH($B147,Overview_Format!$A$2:$A$355,0),MATCH(J$2,Overview_Format!$A$2:$BQ$2,0))</f>
        <v>7</v>
      </c>
      <c r="K147">
        <f>INDEX(Overview_Format!$A$2:$BQ$355,MATCH($B147,Overview_Format!$A$2:$A$355,0),MATCH(K$2,Overview_Format!$A$2:$BQ$2,0))</f>
        <v>30</v>
      </c>
      <c r="L147">
        <f>INDEX(Overview_Format!$A$2:$BQ$355,MATCH($B147,Overview_Format!$A$2:$A$355,0),MATCH(L$2,Overview_Format!$A$2:$BQ$2,0))</f>
        <v>7</v>
      </c>
      <c r="M147">
        <f>INDEX(Overview_Format!$A$2:$BQ$355,MATCH($B147,Overview_Format!$A$2:$A$355,0),MATCH(M$2,Overview_Format!$A$2:$BQ$2,0))</f>
        <v>30</v>
      </c>
      <c r="N147">
        <f>INDEX(Overview_Format!$A$2:$BQ$355,MATCH($B147,Overview_Format!$A$2:$A$355,0),MATCH(N$2,Overview_Format!$A$2:$BQ$2,0))</f>
        <v>7</v>
      </c>
      <c r="O147">
        <f>INDEX(Overview_Format!$A$2:$BQ$355,MATCH($B147,Overview_Format!$A$2:$A$355,0),MATCH(O$2,Overview_Format!$A$2:$BQ$2,0))</f>
        <v>2806</v>
      </c>
      <c r="P147">
        <f>INDEX(Overview_Format!$A$2:$BQ$355,MATCH($B147,Overview_Format!$A$2:$A$355,0),MATCH(P$2,Overview_Format!$A$2:$BQ$2,0))</f>
        <v>2394</v>
      </c>
      <c r="Q147">
        <f>INDEX(Overview_Format!$A$2:$BQ$355,MATCH($B147,Overview_Format!$A$2:$A$355,0),MATCH(Q$2,Overview_Format!$A$2:$BQ$2,0))</f>
        <v>67.3</v>
      </c>
      <c r="R147">
        <f>INDEX(Overview_Format!$A$2:$BQ$355,MATCH($B147,Overview_Format!$A$2:$A$355,0),MATCH(R$2,Overview_Format!$A$2:$BQ$2,0))</f>
        <v>111.9</v>
      </c>
      <c r="S147">
        <f>INDEX(Overview_Format!$A$2:$BQ$355,MATCH($B147,Overview_Format!$A$2:$A$355,0),MATCH(S$2,Overview_Format!$A$2:$BQ$2,0))</f>
        <v>0.41899999999999998</v>
      </c>
      <c r="T147">
        <f>INDEX(Overview_Format!$A$2:$BQ$355,MATCH($B147,Overview_Format!$A$2:$A$355,0),MATCH(T$2,Overview_Format!$A$2:$BQ$2,0))</f>
        <v>0.29599999999999999</v>
      </c>
      <c r="U147">
        <f>INDEX(Overview_Format!$A$2:$BQ$355,MATCH($B147,Overview_Format!$A$2:$A$355,0),MATCH(U$2,Overview_Format!$A$2:$BQ$2,0))</f>
        <v>0.57099999999999995</v>
      </c>
      <c r="V147">
        <f>INDEX(Overview_Format!$A$2:$BQ$355,MATCH($B147,Overview_Format!$A$2:$A$355,0),MATCH(V$2,Overview_Format!$A$2:$BQ$2,0))</f>
        <v>51.2</v>
      </c>
      <c r="W147">
        <f>INDEX(Overview_Format!$A$2:$BQ$355,MATCH($B147,Overview_Format!$A$2:$A$355,0),MATCH(W$2,Overview_Format!$A$2:$BQ$2,0))</f>
        <v>0.53</v>
      </c>
      <c r="X147">
        <f>INDEX(Overview_Format!$A$2:$BQ$355,MATCH($B147,Overview_Format!$A$2:$A$355,0),MATCH(X$2,Overview_Format!$A$2:$BQ$2,0))</f>
        <v>36.4</v>
      </c>
      <c r="Y147">
        <f>INDEX(Overview_Format!$A$2:$BQ$355,MATCH($B147,Overview_Format!$A$2:$A$355,0),MATCH(Y$2,Overview_Format!$A$2:$BQ$2,0))</f>
        <v>15.9</v>
      </c>
      <c r="Z147">
        <f>INDEX(Overview_Format!$A$2:$BQ$355,MATCH($B147,Overview_Format!$A$2:$A$355,0),MATCH(Z$2,Overview_Format!$A$2:$BQ$2,0))</f>
        <v>56.9</v>
      </c>
      <c r="AA147">
        <f>INDEX(Overview_Format!$A$2:$BQ$355,MATCH($B147,Overview_Format!$A$2:$A$355,0),MATCH(AA$2,Overview_Format!$A$2:$BQ$2,0))</f>
        <v>8.8000000000000007</v>
      </c>
      <c r="AB147">
        <f>INDEX(Overview_Format!$A$2:$BQ$355,MATCH($B147,Overview_Format!$A$2:$A$355,0),MATCH(AB$2,Overview_Format!$A$2:$BQ$2,0))</f>
        <v>13.4</v>
      </c>
      <c r="AC147">
        <f t="shared" si="2"/>
        <v>3.2201257861635222</v>
      </c>
      <c r="AD147">
        <f>INDEX(Overview_Format!$A$2:$BQ$355,MATCH($B147,Overview_Format!$A$2:$A$355,0),MATCH(AD$2,Overview_Format!$A$2:$BQ$2,0))</f>
        <v>11.14</v>
      </c>
      <c r="AE147">
        <f>INDEX(Overview_Format!$A$2:$CC$355,MATCH($B147,Overview_Format!$A$2:$A$355,0),MATCH(AE$2,Overview_Format!$A$2:$CC$2,0))</f>
        <v>16.400000000000006</v>
      </c>
      <c r="AF147">
        <f>INDEX(Overview_Format!$A$2:$CC$355,MATCH($B147,Overview_Format!$A$2:$A$355,0),MATCH(AF$2,Overview_Format!$A$2:$CC$2,0))</f>
        <v>0.15099999999999997</v>
      </c>
      <c r="AG147">
        <f>INDEX(Overview_Format!$A$2:$CC$355,MATCH($B147,Overview_Format!$A$2:$A$355,0),MATCH(AG$2,Overview_Format!$A$2:$CC$2,0))</f>
        <v>-9.0000000000000024E-2</v>
      </c>
      <c r="AH147">
        <f>INDEX(Overview_Format!$A$2:$CC$355,MATCH($B147,Overview_Format!$A$2:$A$355,0),MATCH(AH$2,Overview_Format!$A$2:$CC$2,0))</f>
        <v>7.2999999999999954E-2</v>
      </c>
      <c r="AI147">
        <f>INDEX(Overview_Format!$A$2:$CC$355,MATCH($B147,Overview_Format!$A$2:$A$355,0),MATCH(AI$2,Overview_Format!$A$2:$CC$2,0))</f>
        <v>6.4000000000000001E-2</v>
      </c>
      <c r="AJ147">
        <f>INDEX(Overview_Format!$A$2:$CC$355,MATCH($B147,Overview_Format!$A$2:$A$355,0),MATCH(AJ$2,Overview_Format!$A$2:$CC$2,0))</f>
        <v>13.799999999999997</v>
      </c>
      <c r="AK147">
        <f>INDEX(Overview_Format!$A$2:$CC$355,MATCH($B147,Overview_Format!$A$2:$A$355,0),MATCH(AK$2,Overview_Format!$A$2:$CC$2,0))</f>
        <v>0.20000000000000107</v>
      </c>
      <c r="AL147">
        <f>INDEX(Overview_Format!$A$2:$CC$355,MATCH($B147,Overview_Format!$A$2:$A$355,0),MATCH(AL$2,Overview_Format!$A$2:$CC$2,0))</f>
        <v>3.3000000000000043</v>
      </c>
      <c r="AM147">
        <f>INDEX(Overview_Format!$A$2:$CC$355,MATCH($B147,Overview_Format!$A$2:$A$355,0),MATCH(AM$2,Overview_Format!$A$2:$CC$2,0))</f>
        <v>0.20000000000000107</v>
      </c>
      <c r="AN147">
        <f>INDEX(Overview_Format!$A$2:$CC$355,MATCH($B147,Overview_Format!$A$2:$A$355,0),MATCH(AN$2,Overview_Format!$A$2:$CC$2,0))</f>
        <v>5.6000000000000005</v>
      </c>
      <c r="AO147">
        <f>INDEX(Overview_Format!$A$2:$CC$355,MATCH($B147,Overview_Format!$A$2:$A$355,0),MATCH(AO$2,Overview_Format!$A$2:$CC$2,0))</f>
        <v>11.2</v>
      </c>
      <c r="AP147">
        <f>INDEX(Overview_Format!$A$2:$CC$355,MATCH($B147,Overview_Format!$A$2:$A$355,0),MATCH(AP$2,Overview_Format!$A$2:$CC$2,0))</f>
        <v>0.121</v>
      </c>
    </row>
    <row r="148" spans="2:42" x14ac:dyDescent="0.25">
      <c r="B148" t="s">
        <v>274</v>
      </c>
      <c r="C148">
        <f>INDEX(Overview_Format!$A$2:$BQ$355,MATCH($B148,Overview_Format!$A$2:$A$355,0),MATCH(C$2,Overview_Format!$A$2:$BQ$2,0))</f>
        <v>31</v>
      </c>
      <c r="D148">
        <f>INDEX(Overview_Format!$A$2:$BQ$355,MATCH($B148,Overview_Format!$A$2:$A$355,0),MATCH(D$2,Overview_Format!$A$2:$BQ$2,0))</f>
        <v>10</v>
      </c>
      <c r="E148">
        <f>INDEX(Overview_Format!$A$2:$BQ$355,MATCH($B148,Overview_Format!$A$2:$A$355,0),MATCH(E$2,Overview_Format!$A$2:$BQ$2,0))</f>
        <v>21</v>
      </c>
      <c r="F148">
        <f>INDEX(Overview_Format!$A$2:$BQ$355,MATCH($B148,Overview_Format!$A$2:$A$355,0),MATCH(F$2,Overview_Format!$A$2:$BQ$2,0))</f>
        <v>0.32300000000000001</v>
      </c>
      <c r="G148">
        <f>INDEX(Overview_Format!$A$2:$BQ$355,MATCH($B148,Overview_Format!$A$2:$A$355,0),MATCH(G$2,Overview_Format!$A$2:$BQ$2,0))</f>
        <v>-3.59</v>
      </c>
      <c r="H148">
        <f>INDEX(Overview_Format!$A$2:$BQ$355,MATCH($B148,Overview_Format!$A$2:$A$355,0),MATCH(H$2,Overview_Format!$A$2:$BQ$2,0))</f>
        <v>1.31</v>
      </c>
      <c r="I148">
        <f>INDEX(Overview_Format!$A$2:$BQ$355,MATCH($B148,Overview_Format!$A$2:$A$355,0),MATCH(I$2,Overview_Format!$A$2:$BQ$2,0))</f>
        <v>10</v>
      </c>
      <c r="J148">
        <f>INDEX(Overview_Format!$A$2:$BQ$355,MATCH($B148,Overview_Format!$A$2:$A$355,0),MATCH(J$2,Overview_Format!$A$2:$BQ$2,0))</f>
        <v>21</v>
      </c>
      <c r="K148">
        <f>INDEX(Overview_Format!$A$2:$BQ$355,MATCH($B148,Overview_Format!$A$2:$A$355,0),MATCH(K$2,Overview_Format!$A$2:$BQ$2,0))</f>
        <v>10</v>
      </c>
      <c r="L148">
        <f>INDEX(Overview_Format!$A$2:$BQ$355,MATCH($B148,Overview_Format!$A$2:$A$355,0),MATCH(L$2,Overview_Format!$A$2:$BQ$2,0))</f>
        <v>21</v>
      </c>
      <c r="M148">
        <f>INDEX(Overview_Format!$A$2:$BQ$355,MATCH($B148,Overview_Format!$A$2:$A$355,0),MATCH(M$2,Overview_Format!$A$2:$BQ$2,0))</f>
        <v>10</v>
      </c>
      <c r="N148">
        <f>INDEX(Overview_Format!$A$2:$BQ$355,MATCH($B148,Overview_Format!$A$2:$A$355,0),MATCH(N$2,Overview_Format!$A$2:$BQ$2,0))</f>
        <v>21</v>
      </c>
      <c r="O148">
        <f>INDEX(Overview_Format!$A$2:$BQ$355,MATCH($B148,Overview_Format!$A$2:$A$355,0),MATCH(O$2,Overview_Format!$A$2:$BQ$2,0))</f>
        <v>2091</v>
      </c>
      <c r="P148">
        <f>INDEX(Overview_Format!$A$2:$BQ$355,MATCH($B148,Overview_Format!$A$2:$A$355,0),MATCH(P$2,Overview_Format!$A$2:$BQ$2,0))</f>
        <v>2243</v>
      </c>
      <c r="Q148">
        <f>INDEX(Overview_Format!$A$2:$BQ$355,MATCH($B148,Overview_Format!$A$2:$A$355,0),MATCH(Q$2,Overview_Format!$A$2:$BQ$2,0))</f>
        <v>69.5</v>
      </c>
      <c r="R148">
        <f>INDEX(Overview_Format!$A$2:$BQ$355,MATCH($B148,Overview_Format!$A$2:$A$355,0),MATCH(R$2,Overview_Format!$A$2:$BQ$2,0))</f>
        <v>97</v>
      </c>
      <c r="S148">
        <f>INDEX(Overview_Format!$A$2:$BQ$355,MATCH($B148,Overview_Format!$A$2:$A$355,0),MATCH(S$2,Overview_Format!$A$2:$BQ$2,0))</f>
        <v>0.28499999999999998</v>
      </c>
      <c r="T148">
        <f>INDEX(Overview_Format!$A$2:$BQ$355,MATCH($B148,Overview_Format!$A$2:$A$355,0),MATCH(T$2,Overview_Format!$A$2:$BQ$2,0))</f>
        <v>0.435</v>
      </c>
      <c r="U148">
        <f>INDEX(Overview_Format!$A$2:$BQ$355,MATCH($B148,Overview_Format!$A$2:$A$355,0),MATCH(U$2,Overview_Format!$A$2:$BQ$2,0))</f>
        <v>0.51200000000000001</v>
      </c>
      <c r="V148">
        <f>INDEX(Overview_Format!$A$2:$BQ$355,MATCH($B148,Overview_Format!$A$2:$A$355,0),MATCH(V$2,Overview_Format!$A$2:$BQ$2,0))</f>
        <v>54.4</v>
      </c>
      <c r="W148">
        <f>INDEX(Overview_Format!$A$2:$BQ$355,MATCH($B148,Overview_Format!$A$2:$A$355,0),MATCH(W$2,Overview_Format!$A$2:$BQ$2,0))</f>
        <v>0.47199999999999998</v>
      </c>
      <c r="X148">
        <f>INDEX(Overview_Format!$A$2:$BQ$355,MATCH($B148,Overview_Format!$A$2:$A$355,0),MATCH(X$2,Overview_Format!$A$2:$BQ$2,0))</f>
        <v>28.8</v>
      </c>
      <c r="Y148">
        <f>INDEX(Overview_Format!$A$2:$BQ$355,MATCH($B148,Overview_Format!$A$2:$A$355,0),MATCH(Y$2,Overview_Format!$A$2:$BQ$2,0))</f>
        <v>17.600000000000001</v>
      </c>
      <c r="Z148">
        <f>INDEX(Overview_Format!$A$2:$BQ$355,MATCH($B148,Overview_Format!$A$2:$A$355,0),MATCH(Z$2,Overview_Format!$A$2:$BQ$2,0))</f>
        <v>48.9</v>
      </c>
      <c r="AA148">
        <f>INDEX(Overview_Format!$A$2:$BQ$355,MATCH($B148,Overview_Format!$A$2:$A$355,0),MATCH(AA$2,Overview_Format!$A$2:$BQ$2,0))</f>
        <v>10.7</v>
      </c>
      <c r="AB148">
        <f>INDEX(Overview_Format!$A$2:$BQ$355,MATCH($B148,Overview_Format!$A$2:$A$355,0),MATCH(AB$2,Overview_Format!$A$2:$BQ$2,0))</f>
        <v>8.6999999999999993</v>
      </c>
      <c r="AC148">
        <f t="shared" si="2"/>
        <v>3.0909090909090904</v>
      </c>
      <c r="AD148">
        <f>INDEX(Overview_Format!$A$2:$BQ$355,MATCH($B148,Overview_Format!$A$2:$A$355,0),MATCH(AD$2,Overview_Format!$A$2:$BQ$2,0))</f>
        <v>-4.9000000000000004</v>
      </c>
      <c r="AE148">
        <f>INDEX(Overview_Format!$A$2:$CC$355,MATCH($B148,Overview_Format!$A$2:$A$355,0),MATCH(AE$2,Overview_Format!$A$2:$CC$2,0))</f>
        <v>-7.0999999999999943</v>
      </c>
      <c r="AF148">
        <f>INDEX(Overview_Format!$A$2:$CC$355,MATCH($B148,Overview_Format!$A$2:$A$355,0),MATCH(AF$2,Overview_Format!$A$2:$CC$2,0))</f>
        <v>-0.128</v>
      </c>
      <c r="AG148">
        <f>INDEX(Overview_Format!$A$2:$CC$355,MATCH($B148,Overview_Format!$A$2:$A$355,0),MATCH(AG$2,Overview_Format!$A$2:$CC$2,0))</f>
        <v>0.10199999999999998</v>
      </c>
      <c r="AH148">
        <f>INDEX(Overview_Format!$A$2:$CC$355,MATCH($B148,Overview_Format!$A$2:$A$355,0),MATCH(AH$2,Overview_Format!$A$2:$CC$2,0))</f>
        <v>-4.0000000000000036E-2</v>
      </c>
      <c r="AI148">
        <f>INDEX(Overview_Format!$A$2:$CC$355,MATCH($B148,Overview_Format!$A$2:$A$355,0),MATCH(AI$2,Overview_Format!$A$2:$CC$2,0))</f>
        <v>-4.1000000000000036E-2</v>
      </c>
      <c r="AJ148">
        <f>INDEX(Overview_Format!$A$2:$CC$355,MATCH($B148,Overview_Format!$A$2:$A$355,0),MATCH(AJ$2,Overview_Format!$A$2:$CC$2,0))</f>
        <v>-2.2000000000000028</v>
      </c>
      <c r="AK148">
        <f>INDEX(Overview_Format!$A$2:$CC$355,MATCH($B148,Overview_Format!$A$2:$A$355,0),MATCH(AK$2,Overview_Format!$A$2:$CC$2,0))</f>
        <v>0.20000000000000284</v>
      </c>
      <c r="AL148">
        <f>INDEX(Overview_Format!$A$2:$CC$355,MATCH($B148,Overview_Format!$A$2:$A$355,0),MATCH(AL$2,Overview_Format!$A$2:$CC$2,0))</f>
        <v>1.3999999999999986</v>
      </c>
      <c r="AM148">
        <f>INDEX(Overview_Format!$A$2:$CC$355,MATCH($B148,Overview_Format!$A$2:$A$355,0),MATCH(AM$2,Overview_Format!$A$2:$CC$2,0))</f>
        <v>1.5</v>
      </c>
      <c r="AN148">
        <f>INDEX(Overview_Format!$A$2:$CC$355,MATCH($B148,Overview_Format!$A$2:$A$355,0),MATCH(AN$2,Overview_Format!$A$2:$CC$2,0))</f>
        <v>-1</v>
      </c>
      <c r="AO148">
        <f>INDEX(Overview_Format!$A$2:$CC$355,MATCH($B148,Overview_Format!$A$2:$A$355,0),MATCH(AO$2,Overview_Format!$A$2:$CC$2,0))</f>
        <v>-9.9999999999997868E-2</v>
      </c>
      <c r="AP148">
        <f>INDEX(Overview_Format!$A$2:$CC$355,MATCH($B148,Overview_Format!$A$2:$A$355,0),MATCH(AP$2,Overview_Format!$A$2:$CC$2,0))</f>
        <v>-7.6999999999999985E-2</v>
      </c>
    </row>
    <row r="149" spans="2:42" x14ac:dyDescent="0.25">
      <c r="B149" t="s">
        <v>275</v>
      </c>
      <c r="C149">
        <f>INDEX(Overview_Format!$A$2:$BQ$355,MATCH($B149,Overview_Format!$A$2:$A$355,0),MATCH(C$2,Overview_Format!$A$2:$BQ$2,0))</f>
        <v>30</v>
      </c>
      <c r="D149">
        <f>INDEX(Overview_Format!$A$2:$BQ$355,MATCH($B149,Overview_Format!$A$2:$A$355,0),MATCH(D$2,Overview_Format!$A$2:$BQ$2,0))</f>
        <v>10</v>
      </c>
      <c r="E149">
        <f>INDEX(Overview_Format!$A$2:$BQ$355,MATCH($B149,Overview_Format!$A$2:$A$355,0),MATCH(E$2,Overview_Format!$A$2:$BQ$2,0))</f>
        <v>20</v>
      </c>
      <c r="F149">
        <f>INDEX(Overview_Format!$A$2:$BQ$355,MATCH($B149,Overview_Format!$A$2:$A$355,0),MATCH(F$2,Overview_Format!$A$2:$BQ$2,0))</f>
        <v>0.33300000000000002</v>
      </c>
      <c r="G149">
        <f>INDEX(Overview_Format!$A$2:$BQ$355,MATCH($B149,Overview_Format!$A$2:$A$355,0),MATCH(G$2,Overview_Format!$A$2:$BQ$2,0))</f>
        <v>-11.14</v>
      </c>
      <c r="H149">
        <f>INDEX(Overview_Format!$A$2:$BQ$355,MATCH($B149,Overview_Format!$A$2:$A$355,0),MATCH(H$2,Overview_Format!$A$2:$BQ$2,0))</f>
        <v>-4.9000000000000004</v>
      </c>
      <c r="I149">
        <f>INDEX(Overview_Format!$A$2:$BQ$355,MATCH($B149,Overview_Format!$A$2:$A$355,0),MATCH(I$2,Overview_Format!$A$2:$BQ$2,0))</f>
        <v>10</v>
      </c>
      <c r="J149">
        <f>INDEX(Overview_Format!$A$2:$BQ$355,MATCH($B149,Overview_Format!$A$2:$A$355,0),MATCH(J$2,Overview_Format!$A$2:$BQ$2,0))</f>
        <v>20</v>
      </c>
      <c r="K149">
        <f>INDEX(Overview_Format!$A$2:$BQ$355,MATCH($B149,Overview_Format!$A$2:$A$355,0),MATCH(K$2,Overview_Format!$A$2:$BQ$2,0))</f>
        <v>10</v>
      </c>
      <c r="L149">
        <f>INDEX(Overview_Format!$A$2:$BQ$355,MATCH($B149,Overview_Format!$A$2:$A$355,0),MATCH(L$2,Overview_Format!$A$2:$BQ$2,0))</f>
        <v>20</v>
      </c>
      <c r="M149">
        <f>INDEX(Overview_Format!$A$2:$BQ$355,MATCH($B149,Overview_Format!$A$2:$A$355,0),MATCH(M$2,Overview_Format!$A$2:$BQ$2,0))</f>
        <v>10</v>
      </c>
      <c r="N149">
        <f>INDEX(Overview_Format!$A$2:$BQ$355,MATCH($B149,Overview_Format!$A$2:$A$355,0),MATCH(N$2,Overview_Format!$A$2:$BQ$2,0))</f>
        <v>20</v>
      </c>
      <c r="O149">
        <f>INDEX(Overview_Format!$A$2:$BQ$355,MATCH($B149,Overview_Format!$A$2:$A$355,0),MATCH(O$2,Overview_Format!$A$2:$BQ$2,0))</f>
        <v>2209</v>
      </c>
      <c r="P149">
        <f>INDEX(Overview_Format!$A$2:$BQ$355,MATCH($B149,Overview_Format!$A$2:$A$355,0),MATCH(P$2,Overview_Format!$A$2:$BQ$2,0))</f>
        <v>2349</v>
      </c>
      <c r="Q149">
        <f>INDEX(Overview_Format!$A$2:$BQ$355,MATCH($B149,Overview_Format!$A$2:$A$355,0),MATCH(Q$2,Overview_Format!$A$2:$BQ$2,0))</f>
        <v>70.400000000000006</v>
      </c>
      <c r="R149">
        <f>INDEX(Overview_Format!$A$2:$BQ$355,MATCH($B149,Overview_Format!$A$2:$A$355,0),MATCH(R$2,Overview_Format!$A$2:$BQ$2,0))</f>
        <v>102.9</v>
      </c>
      <c r="S149">
        <f>INDEX(Overview_Format!$A$2:$BQ$355,MATCH($B149,Overview_Format!$A$2:$A$355,0),MATCH(S$2,Overview_Format!$A$2:$BQ$2,0))</f>
        <v>0.245</v>
      </c>
      <c r="T149">
        <f>INDEX(Overview_Format!$A$2:$BQ$355,MATCH($B149,Overview_Format!$A$2:$A$355,0),MATCH(T$2,Overview_Format!$A$2:$BQ$2,0))</f>
        <v>0.41199999999999998</v>
      </c>
      <c r="U149">
        <f>INDEX(Overview_Format!$A$2:$BQ$355,MATCH($B149,Overview_Format!$A$2:$A$355,0),MATCH(U$2,Overview_Format!$A$2:$BQ$2,0))</f>
        <v>0.55400000000000005</v>
      </c>
      <c r="V149">
        <f>INDEX(Overview_Format!$A$2:$BQ$355,MATCH($B149,Overview_Format!$A$2:$A$355,0),MATCH(V$2,Overview_Format!$A$2:$BQ$2,0))</f>
        <v>52.2</v>
      </c>
      <c r="W149">
        <f>INDEX(Overview_Format!$A$2:$BQ$355,MATCH($B149,Overview_Format!$A$2:$A$355,0),MATCH(W$2,Overview_Format!$A$2:$BQ$2,0))</f>
        <v>0.52800000000000002</v>
      </c>
      <c r="X149">
        <f>INDEX(Overview_Format!$A$2:$BQ$355,MATCH($B149,Overview_Format!$A$2:$A$355,0),MATCH(X$2,Overview_Format!$A$2:$BQ$2,0))</f>
        <v>22.6</v>
      </c>
      <c r="Y149">
        <f>INDEX(Overview_Format!$A$2:$BQ$355,MATCH($B149,Overview_Format!$A$2:$A$355,0),MATCH(Y$2,Overview_Format!$A$2:$BQ$2,0))</f>
        <v>16.8</v>
      </c>
      <c r="Z149">
        <f>INDEX(Overview_Format!$A$2:$BQ$355,MATCH($B149,Overview_Format!$A$2:$A$355,0),MATCH(Z$2,Overview_Format!$A$2:$BQ$2,0))</f>
        <v>48.3</v>
      </c>
      <c r="AA149">
        <f>INDEX(Overview_Format!$A$2:$BQ$355,MATCH($B149,Overview_Format!$A$2:$A$355,0),MATCH(AA$2,Overview_Format!$A$2:$BQ$2,0))</f>
        <v>7.3</v>
      </c>
      <c r="AB149">
        <f>INDEX(Overview_Format!$A$2:$BQ$355,MATCH($B149,Overview_Format!$A$2:$A$355,0),MATCH(AB$2,Overview_Format!$A$2:$BQ$2,0))</f>
        <v>10.7</v>
      </c>
      <c r="AC149">
        <f t="shared" si="2"/>
        <v>3.1071428571428572</v>
      </c>
      <c r="AD149">
        <f>INDEX(Overview_Format!$A$2:$BQ$355,MATCH($B149,Overview_Format!$A$2:$A$355,0),MATCH(AD$2,Overview_Format!$A$2:$BQ$2,0))</f>
        <v>-4.67</v>
      </c>
      <c r="AE149">
        <f>INDEX(Overview_Format!$A$2:$CC$355,MATCH($B149,Overview_Format!$A$2:$A$355,0),MATCH(AE$2,Overview_Format!$A$2:$CC$2,0))</f>
        <v>-6.5</v>
      </c>
      <c r="AF149">
        <f>INDEX(Overview_Format!$A$2:$CC$355,MATCH($B149,Overview_Format!$A$2:$A$355,0),MATCH(AF$2,Overview_Format!$A$2:$CC$2,0))</f>
        <v>-6.2E-2</v>
      </c>
      <c r="AG149">
        <f>INDEX(Overview_Format!$A$2:$CC$355,MATCH($B149,Overview_Format!$A$2:$A$355,0),MATCH(AG$2,Overview_Format!$A$2:$CC$2,0))</f>
        <v>5.5999999999999994E-2</v>
      </c>
      <c r="AH149">
        <f>INDEX(Overview_Format!$A$2:$CC$355,MATCH($B149,Overview_Format!$A$2:$A$355,0),MATCH(AH$2,Overview_Format!$A$2:$CC$2,0))</f>
        <v>-1.2999999999999901E-2</v>
      </c>
      <c r="AI149">
        <f>INDEX(Overview_Format!$A$2:$CC$355,MATCH($B149,Overview_Format!$A$2:$A$355,0),MATCH(AI$2,Overview_Format!$A$2:$CC$2,0))</f>
        <v>-1.2000000000000011E-2</v>
      </c>
      <c r="AJ149">
        <f>INDEX(Overview_Format!$A$2:$CC$355,MATCH($B149,Overview_Format!$A$2:$A$355,0),MATCH(AJ$2,Overview_Format!$A$2:$CC$2,0))</f>
        <v>-3.4000000000000057</v>
      </c>
      <c r="AK149">
        <f>INDEX(Overview_Format!$A$2:$CC$355,MATCH($B149,Overview_Format!$A$2:$A$355,0),MATCH(AK$2,Overview_Format!$A$2:$CC$2,0))</f>
        <v>2.9000000000000004</v>
      </c>
      <c r="AL149">
        <f>INDEX(Overview_Format!$A$2:$CC$355,MATCH($B149,Overview_Format!$A$2:$A$355,0),MATCH(AL$2,Overview_Format!$A$2:$CC$2,0))</f>
        <v>7.7000000000000028</v>
      </c>
      <c r="AM149">
        <f>INDEX(Overview_Format!$A$2:$CC$355,MATCH($B149,Overview_Format!$A$2:$A$355,0),MATCH(AM$2,Overview_Format!$A$2:$CC$2,0))</f>
        <v>-1.5000000000000009</v>
      </c>
      <c r="AN149">
        <f>INDEX(Overview_Format!$A$2:$CC$355,MATCH($B149,Overview_Format!$A$2:$A$355,0),MATCH(AN$2,Overview_Format!$A$2:$CC$2,0))</f>
        <v>4.1999999999999993</v>
      </c>
      <c r="AO149">
        <f>INDEX(Overview_Format!$A$2:$CC$355,MATCH($B149,Overview_Format!$A$2:$A$355,0),MATCH(AO$2,Overview_Format!$A$2:$CC$2,0))</f>
        <v>-3.7999999999999972</v>
      </c>
      <c r="AP149">
        <f>INDEX(Overview_Format!$A$2:$CC$355,MATCH($B149,Overview_Format!$A$2:$A$355,0),MATCH(AP$2,Overview_Format!$A$2:$CC$2,0))</f>
        <v>-3.6000000000000004E-2</v>
      </c>
    </row>
    <row r="150" spans="2:42" x14ac:dyDescent="0.25">
      <c r="B150" t="s">
        <v>276</v>
      </c>
      <c r="C150">
        <f>INDEX(Overview_Format!$A$2:$BQ$355,MATCH($B150,Overview_Format!$A$2:$A$355,0),MATCH(C$2,Overview_Format!$A$2:$BQ$2,0))</f>
        <v>33</v>
      </c>
      <c r="D150">
        <f>INDEX(Overview_Format!$A$2:$BQ$355,MATCH($B150,Overview_Format!$A$2:$A$355,0),MATCH(D$2,Overview_Format!$A$2:$BQ$2,0))</f>
        <v>20</v>
      </c>
      <c r="E150">
        <f>INDEX(Overview_Format!$A$2:$BQ$355,MATCH($B150,Overview_Format!$A$2:$A$355,0),MATCH(E$2,Overview_Format!$A$2:$BQ$2,0))</f>
        <v>13</v>
      </c>
      <c r="F150">
        <f>INDEX(Overview_Format!$A$2:$BQ$355,MATCH($B150,Overview_Format!$A$2:$A$355,0),MATCH(F$2,Overview_Format!$A$2:$BQ$2,0))</f>
        <v>0.60599999999999998</v>
      </c>
      <c r="G150">
        <f>INDEX(Overview_Format!$A$2:$BQ$355,MATCH($B150,Overview_Format!$A$2:$A$355,0),MATCH(G$2,Overview_Format!$A$2:$BQ$2,0))</f>
        <v>-5.94</v>
      </c>
      <c r="H150">
        <f>INDEX(Overview_Format!$A$2:$BQ$355,MATCH($B150,Overview_Format!$A$2:$A$355,0),MATCH(H$2,Overview_Format!$A$2:$BQ$2,0))</f>
        <v>-7.21</v>
      </c>
      <c r="I150">
        <f>INDEX(Overview_Format!$A$2:$BQ$355,MATCH($B150,Overview_Format!$A$2:$A$355,0),MATCH(I$2,Overview_Format!$A$2:$BQ$2,0))</f>
        <v>20</v>
      </c>
      <c r="J150">
        <f>INDEX(Overview_Format!$A$2:$BQ$355,MATCH($B150,Overview_Format!$A$2:$A$355,0),MATCH(J$2,Overview_Format!$A$2:$BQ$2,0))</f>
        <v>13</v>
      </c>
      <c r="K150">
        <f>INDEX(Overview_Format!$A$2:$BQ$355,MATCH($B150,Overview_Format!$A$2:$A$355,0),MATCH(K$2,Overview_Format!$A$2:$BQ$2,0))</f>
        <v>20</v>
      </c>
      <c r="L150">
        <f>INDEX(Overview_Format!$A$2:$BQ$355,MATCH($B150,Overview_Format!$A$2:$A$355,0),MATCH(L$2,Overview_Format!$A$2:$BQ$2,0))</f>
        <v>13</v>
      </c>
      <c r="M150">
        <f>INDEX(Overview_Format!$A$2:$BQ$355,MATCH($B150,Overview_Format!$A$2:$A$355,0),MATCH(M$2,Overview_Format!$A$2:$BQ$2,0))</f>
        <v>20</v>
      </c>
      <c r="N150">
        <f>INDEX(Overview_Format!$A$2:$BQ$355,MATCH($B150,Overview_Format!$A$2:$A$355,0),MATCH(N$2,Overview_Format!$A$2:$BQ$2,0))</f>
        <v>13</v>
      </c>
      <c r="O150">
        <f>INDEX(Overview_Format!$A$2:$BQ$355,MATCH($B150,Overview_Format!$A$2:$A$355,0),MATCH(O$2,Overview_Format!$A$2:$BQ$2,0))</f>
        <v>2597</v>
      </c>
      <c r="P150">
        <f>INDEX(Overview_Format!$A$2:$BQ$355,MATCH($B150,Overview_Format!$A$2:$A$355,0),MATCH(P$2,Overview_Format!$A$2:$BQ$2,0))</f>
        <v>2322</v>
      </c>
      <c r="Q150">
        <f>INDEX(Overview_Format!$A$2:$BQ$355,MATCH($B150,Overview_Format!$A$2:$A$355,0),MATCH(Q$2,Overview_Format!$A$2:$BQ$2,0))</f>
        <v>71.3</v>
      </c>
      <c r="R150">
        <f>INDEX(Overview_Format!$A$2:$BQ$355,MATCH($B150,Overview_Format!$A$2:$A$355,0),MATCH(R$2,Overview_Format!$A$2:$BQ$2,0))</f>
        <v>108.8</v>
      </c>
      <c r="S150">
        <f>INDEX(Overview_Format!$A$2:$BQ$355,MATCH($B150,Overview_Format!$A$2:$A$355,0),MATCH(S$2,Overview_Format!$A$2:$BQ$2,0))</f>
        <v>0.41599999999999998</v>
      </c>
      <c r="T150">
        <f>INDEX(Overview_Format!$A$2:$BQ$355,MATCH($B150,Overview_Format!$A$2:$A$355,0),MATCH(T$2,Overview_Format!$A$2:$BQ$2,0))</f>
        <v>0.33600000000000002</v>
      </c>
      <c r="U150">
        <f>INDEX(Overview_Format!$A$2:$BQ$355,MATCH($B150,Overview_Format!$A$2:$A$355,0),MATCH(U$2,Overview_Format!$A$2:$BQ$2,0))</f>
        <v>0.54800000000000004</v>
      </c>
      <c r="V150">
        <f>INDEX(Overview_Format!$A$2:$BQ$355,MATCH($B150,Overview_Format!$A$2:$A$355,0),MATCH(V$2,Overview_Format!$A$2:$BQ$2,0))</f>
        <v>53.1</v>
      </c>
      <c r="W150">
        <f>INDEX(Overview_Format!$A$2:$BQ$355,MATCH($B150,Overview_Format!$A$2:$A$355,0),MATCH(W$2,Overview_Format!$A$2:$BQ$2,0))</f>
        <v>0.51400000000000001</v>
      </c>
      <c r="X150">
        <f>INDEX(Overview_Format!$A$2:$BQ$355,MATCH($B150,Overview_Format!$A$2:$A$355,0),MATCH(X$2,Overview_Format!$A$2:$BQ$2,0))</f>
        <v>37.200000000000003</v>
      </c>
      <c r="Y150">
        <f>INDEX(Overview_Format!$A$2:$BQ$355,MATCH($B150,Overview_Format!$A$2:$A$355,0),MATCH(Y$2,Overview_Format!$A$2:$BQ$2,0))</f>
        <v>16.600000000000001</v>
      </c>
      <c r="Z150">
        <f>INDEX(Overview_Format!$A$2:$BQ$355,MATCH($B150,Overview_Format!$A$2:$A$355,0),MATCH(Z$2,Overview_Format!$A$2:$BQ$2,0))</f>
        <v>54.9</v>
      </c>
      <c r="AA150">
        <f>INDEX(Overview_Format!$A$2:$BQ$355,MATCH($B150,Overview_Format!$A$2:$A$355,0),MATCH(AA$2,Overview_Format!$A$2:$BQ$2,0))</f>
        <v>11.9</v>
      </c>
      <c r="AB150">
        <f>INDEX(Overview_Format!$A$2:$BQ$355,MATCH($B150,Overview_Format!$A$2:$A$355,0),MATCH(AB$2,Overview_Format!$A$2:$BQ$2,0))</f>
        <v>8.3000000000000007</v>
      </c>
      <c r="AC150">
        <f t="shared" si="2"/>
        <v>3.1987951807228914</v>
      </c>
      <c r="AD150">
        <f>INDEX(Overview_Format!$A$2:$BQ$355,MATCH($B150,Overview_Format!$A$2:$A$355,0),MATCH(AD$2,Overview_Format!$A$2:$BQ$2,0))</f>
        <v>8.33</v>
      </c>
      <c r="AE150">
        <f>INDEX(Overview_Format!$A$2:$CC$355,MATCH($B150,Overview_Format!$A$2:$A$355,0),MATCH(AE$2,Overview_Format!$A$2:$CC$2,0))</f>
        <v>11.599999999999994</v>
      </c>
      <c r="AF150">
        <f>INDEX(Overview_Format!$A$2:$CC$355,MATCH($B150,Overview_Format!$A$2:$A$355,0),MATCH(AF$2,Overview_Format!$A$2:$CC$2,0))</f>
        <v>7.5999999999999956E-2</v>
      </c>
      <c r="AG150">
        <f>INDEX(Overview_Format!$A$2:$CC$355,MATCH($B150,Overview_Format!$A$2:$A$355,0),MATCH(AG$2,Overview_Format!$A$2:$CC$2,0))</f>
        <v>-4.0999999999999981E-2</v>
      </c>
      <c r="AH150">
        <f>INDEX(Overview_Format!$A$2:$CC$355,MATCH($B150,Overview_Format!$A$2:$A$355,0),MATCH(AH$2,Overview_Format!$A$2:$CC$2,0))</f>
        <v>1.0000000000000009E-2</v>
      </c>
      <c r="AI150">
        <f>INDEX(Overview_Format!$A$2:$CC$355,MATCH($B150,Overview_Format!$A$2:$A$355,0),MATCH(AI$2,Overview_Format!$A$2:$CC$2,0))</f>
        <v>9.000000000000008E-3</v>
      </c>
      <c r="AJ150">
        <f>INDEX(Overview_Format!$A$2:$CC$355,MATCH($B150,Overview_Format!$A$2:$A$355,0),MATCH(AJ$2,Overview_Format!$A$2:$CC$2,0))</f>
        <v>9.7999999999999972</v>
      </c>
      <c r="AK150">
        <f>INDEX(Overview_Format!$A$2:$CC$355,MATCH($B150,Overview_Format!$A$2:$A$355,0),MATCH(AK$2,Overview_Format!$A$2:$CC$2,0))</f>
        <v>-2.8999999999999986</v>
      </c>
      <c r="AL150">
        <f>INDEX(Overview_Format!$A$2:$CC$355,MATCH($B150,Overview_Format!$A$2:$A$355,0),MATCH(AL$2,Overview_Format!$A$2:$CC$2,0))</f>
        <v>-7</v>
      </c>
      <c r="AM150">
        <f>INDEX(Overview_Format!$A$2:$CC$355,MATCH($B150,Overview_Format!$A$2:$A$355,0),MATCH(AM$2,Overview_Format!$A$2:$CC$2,0))</f>
        <v>3.0999999999999996</v>
      </c>
      <c r="AN150">
        <f>INDEX(Overview_Format!$A$2:$CC$355,MATCH($B150,Overview_Format!$A$2:$A$355,0),MATCH(AN$2,Overview_Format!$A$2:$CC$2,0))</f>
        <v>-0.59999999999999964</v>
      </c>
      <c r="AO150">
        <f>INDEX(Overview_Format!$A$2:$CC$355,MATCH($B150,Overview_Format!$A$2:$A$355,0),MATCH(AO$2,Overview_Format!$A$2:$CC$2,0))</f>
        <v>10.800000000000004</v>
      </c>
      <c r="AP150">
        <f>INDEX(Overview_Format!$A$2:$CC$355,MATCH($B150,Overview_Format!$A$2:$A$355,0),MATCH(AP$2,Overview_Format!$A$2:$CC$2,0))</f>
        <v>4.5999999999999985E-2</v>
      </c>
    </row>
    <row r="151" spans="2:42" x14ac:dyDescent="0.25">
      <c r="B151" t="s">
        <v>277</v>
      </c>
      <c r="C151">
        <f>INDEX(Overview_Format!$A$2:$BQ$355,MATCH($B151,Overview_Format!$A$2:$A$355,0),MATCH(C$2,Overview_Format!$A$2:$BQ$2,0))</f>
        <v>31</v>
      </c>
      <c r="D151">
        <f>INDEX(Overview_Format!$A$2:$BQ$355,MATCH($B151,Overview_Format!$A$2:$A$355,0),MATCH(D$2,Overview_Format!$A$2:$BQ$2,0))</f>
        <v>20</v>
      </c>
      <c r="E151">
        <f>INDEX(Overview_Format!$A$2:$BQ$355,MATCH($B151,Overview_Format!$A$2:$A$355,0),MATCH(E$2,Overview_Format!$A$2:$BQ$2,0))</f>
        <v>11</v>
      </c>
      <c r="F151">
        <f>INDEX(Overview_Format!$A$2:$BQ$355,MATCH($B151,Overview_Format!$A$2:$A$355,0),MATCH(F$2,Overview_Format!$A$2:$BQ$2,0))</f>
        <v>0.64500000000000002</v>
      </c>
      <c r="G151">
        <f>INDEX(Overview_Format!$A$2:$BQ$355,MATCH($B151,Overview_Format!$A$2:$A$355,0),MATCH(G$2,Overview_Format!$A$2:$BQ$2,0))</f>
        <v>-2.31</v>
      </c>
      <c r="H151">
        <f>INDEX(Overview_Format!$A$2:$BQ$355,MATCH($B151,Overview_Format!$A$2:$A$355,0),MATCH(H$2,Overview_Format!$A$2:$BQ$2,0))</f>
        <v>-4.4400000000000004</v>
      </c>
      <c r="I151">
        <f>INDEX(Overview_Format!$A$2:$BQ$355,MATCH($B151,Overview_Format!$A$2:$A$355,0),MATCH(I$2,Overview_Format!$A$2:$BQ$2,0))</f>
        <v>20</v>
      </c>
      <c r="J151">
        <f>INDEX(Overview_Format!$A$2:$BQ$355,MATCH($B151,Overview_Format!$A$2:$A$355,0),MATCH(J$2,Overview_Format!$A$2:$BQ$2,0))</f>
        <v>11</v>
      </c>
      <c r="K151">
        <f>INDEX(Overview_Format!$A$2:$BQ$355,MATCH($B151,Overview_Format!$A$2:$A$355,0),MATCH(K$2,Overview_Format!$A$2:$BQ$2,0))</f>
        <v>20</v>
      </c>
      <c r="L151">
        <f>INDEX(Overview_Format!$A$2:$BQ$355,MATCH($B151,Overview_Format!$A$2:$A$355,0),MATCH(L$2,Overview_Format!$A$2:$BQ$2,0))</f>
        <v>11</v>
      </c>
      <c r="M151">
        <f>INDEX(Overview_Format!$A$2:$BQ$355,MATCH($B151,Overview_Format!$A$2:$A$355,0),MATCH(M$2,Overview_Format!$A$2:$BQ$2,0))</f>
        <v>20</v>
      </c>
      <c r="N151">
        <f>INDEX(Overview_Format!$A$2:$BQ$355,MATCH($B151,Overview_Format!$A$2:$A$355,0),MATCH(N$2,Overview_Format!$A$2:$BQ$2,0))</f>
        <v>11</v>
      </c>
      <c r="O151">
        <f>INDEX(Overview_Format!$A$2:$BQ$355,MATCH($B151,Overview_Format!$A$2:$A$355,0),MATCH(O$2,Overview_Format!$A$2:$BQ$2,0))</f>
        <v>2479</v>
      </c>
      <c r="P151">
        <f>INDEX(Overview_Format!$A$2:$BQ$355,MATCH($B151,Overview_Format!$A$2:$A$355,0),MATCH(P$2,Overview_Format!$A$2:$BQ$2,0))</f>
        <v>2413</v>
      </c>
      <c r="Q151">
        <f>INDEX(Overview_Format!$A$2:$BQ$355,MATCH($B151,Overview_Format!$A$2:$A$355,0),MATCH(Q$2,Overview_Format!$A$2:$BQ$2,0))</f>
        <v>72.400000000000006</v>
      </c>
      <c r="R151">
        <f>INDEX(Overview_Format!$A$2:$BQ$355,MATCH($B151,Overview_Format!$A$2:$A$355,0),MATCH(R$2,Overview_Format!$A$2:$BQ$2,0))</f>
        <v>109.5</v>
      </c>
      <c r="S151">
        <f>INDEX(Overview_Format!$A$2:$BQ$355,MATCH($B151,Overview_Format!$A$2:$A$355,0),MATCH(S$2,Overview_Format!$A$2:$BQ$2,0))</f>
        <v>0.34899999999999998</v>
      </c>
      <c r="T151">
        <f>INDEX(Overview_Format!$A$2:$BQ$355,MATCH($B151,Overview_Format!$A$2:$A$355,0),MATCH(T$2,Overview_Format!$A$2:$BQ$2,0))</f>
        <v>0.38200000000000001</v>
      </c>
      <c r="U151">
        <f>INDEX(Overview_Format!$A$2:$BQ$355,MATCH($B151,Overview_Format!$A$2:$A$355,0),MATCH(U$2,Overview_Format!$A$2:$BQ$2,0))</f>
        <v>0.6</v>
      </c>
      <c r="V151">
        <f>INDEX(Overview_Format!$A$2:$BQ$355,MATCH($B151,Overview_Format!$A$2:$A$355,0),MATCH(V$2,Overview_Format!$A$2:$BQ$2,0))</f>
        <v>54.7</v>
      </c>
      <c r="W151">
        <f>INDEX(Overview_Format!$A$2:$BQ$355,MATCH($B151,Overview_Format!$A$2:$A$355,0),MATCH(W$2,Overview_Format!$A$2:$BQ$2,0))</f>
        <v>0.56399999999999995</v>
      </c>
      <c r="X151">
        <f>INDEX(Overview_Format!$A$2:$BQ$355,MATCH($B151,Overview_Format!$A$2:$A$355,0),MATCH(X$2,Overview_Format!$A$2:$BQ$2,0))</f>
        <v>23.6</v>
      </c>
      <c r="Y151">
        <f>INDEX(Overview_Format!$A$2:$BQ$355,MATCH($B151,Overview_Format!$A$2:$A$355,0),MATCH(Y$2,Overview_Format!$A$2:$BQ$2,0))</f>
        <v>16.8</v>
      </c>
      <c r="Z151">
        <f>INDEX(Overview_Format!$A$2:$BQ$355,MATCH($B151,Overview_Format!$A$2:$A$355,0),MATCH(Z$2,Overview_Format!$A$2:$BQ$2,0))</f>
        <v>50.5</v>
      </c>
      <c r="AA151">
        <f>INDEX(Overview_Format!$A$2:$BQ$355,MATCH($B151,Overview_Format!$A$2:$A$355,0),MATCH(AA$2,Overview_Format!$A$2:$BQ$2,0))</f>
        <v>7.6</v>
      </c>
      <c r="AB151">
        <f>INDEX(Overview_Format!$A$2:$BQ$355,MATCH($B151,Overview_Format!$A$2:$A$355,0),MATCH(AB$2,Overview_Format!$A$2:$BQ$2,0))</f>
        <v>6.3</v>
      </c>
      <c r="AC151">
        <f t="shared" si="2"/>
        <v>3.2559523809523809</v>
      </c>
      <c r="AD151">
        <f>INDEX(Overview_Format!$A$2:$BQ$355,MATCH($B151,Overview_Format!$A$2:$A$355,0),MATCH(AD$2,Overview_Format!$A$2:$BQ$2,0))</f>
        <v>2.13</v>
      </c>
      <c r="AE151">
        <f>INDEX(Overview_Format!$A$2:$CC$355,MATCH($B151,Overview_Format!$A$2:$A$355,0),MATCH(AE$2,Overview_Format!$A$2:$CC$2,0))</f>
        <v>2.9000000000000057</v>
      </c>
      <c r="AF151">
        <f>INDEX(Overview_Format!$A$2:$CC$355,MATCH($B151,Overview_Format!$A$2:$A$355,0),MATCH(AF$2,Overview_Format!$A$2:$CC$2,0))</f>
        <v>4.3999999999999984E-2</v>
      </c>
      <c r="AG151">
        <f>INDEX(Overview_Format!$A$2:$CC$355,MATCH($B151,Overview_Format!$A$2:$A$355,0),MATCH(AG$2,Overview_Format!$A$2:$CC$2,0))</f>
        <v>-4.2999999999999983E-2</v>
      </c>
      <c r="AH151">
        <f>INDEX(Overview_Format!$A$2:$CC$355,MATCH($B151,Overview_Format!$A$2:$A$355,0),MATCH(AH$2,Overview_Format!$A$2:$CC$2,0))</f>
        <v>6.2999999999999945E-2</v>
      </c>
      <c r="AI151">
        <f>INDEX(Overview_Format!$A$2:$CC$355,MATCH($B151,Overview_Format!$A$2:$A$355,0),MATCH(AI$2,Overview_Format!$A$2:$CC$2,0))</f>
        <v>6.0999999999999943E-2</v>
      </c>
      <c r="AJ151">
        <f>INDEX(Overview_Format!$A$2:$CC$355,MATCH($B151,Overview_Format!$A$2:$A$355,0),MATCH(AJ$2,Overview_Format!$A$2:$CC$2,0))</f>
        <v>1</v>
      </c>
      <c r="AK151">
        <f>INDEX(Overview_Format!$A$2:$CC$355,MATCH($B151,Overview_Format!$A$2:$A$355,0),MATCH(AK$2,Overview_Format!$A$2:$CC$2,0))</f>
        <v>3.2000000000000011</v>
      </c>
      <c r="AL151">
        <f>INDEX(Overview_Format!$A$2:$CC$355,MATCH($B151,Overview_Format!$A$2:$A$355,0),MATCH(AL$2,Overview_Format!$A$2:$CC$2,0))</f>
        <v>-2.2999999999999972</v>
      </c>
      <c r="AM151">
        <f>INDEX(Overview_Format!$A$2:$CC$355,MATCH($B151,Overview_Format!$A$2:$A$355,0),MATCH(AM$2,Overview_Format!$A$2:$CC$2,0))</f>
        <v>-1.9000000000000004</v>
      </c>
      <c r="AN151">
        <f>INDEX(Overview_Format!$A$2:$CC$355,MATCH($B151,Overview_Format!$A$2:$A$355,0),MATCH(AN$2,Overview_Format!$A$2:$CC$2,0))</f>
        <v>-3.8999999999999995</v>
      </c>
      <c r="AO151">
        <f>INDEX(Overview_Format!$A$2:$CC$355,MATCH($B151,Overview_Format!$A$2:$A$355,0),MATCH(AO$2,Overview_Format!$A$2:$CC$2,0))</f>
        <v>-3.7999999999999972</v>
      </c>
      <c r="AP151">
        <f>INDEX(Overview_Format!$A$2:$CC$355,MATCH($B151,Overview_Format!$A$2:$A$355,0),MATCH(AP$2,Overview_Format!$A$2:$CC$2,0))</f>
        <v>4.7000000000000014E-2</v>
      </c>
    </row>
    <row r="152" spans="2:42" x14ac:dyDescent="0.25">
      <c r="B152" t="s">
        <v>278</v>
      </c>
      <c r="C152">
        <f>INDEX(Overview_Format!$A$2:$BQ$355,MATCH($B152,Overview_Format!$A$2:$A$355,0),MATCH(C$2,Overview_Format!$A$2:$BQ$2,0))</f>
        <v>36</v>
      </c>
      <c r="D152">
        <f>INDEX(Overview_Format!$A$2:$BQ$355,MATCH($B152,Overview_Format!$A$2:$A$355,0),MATCH(D$2,Overview_Format!$A$2:$BQ$2,0))</f>
        <v>29</v>
      </c>
      <c r="E152">
        <f>INDEX(Overview_Format!$A$2:$BQ$355,MATCH($B152,Overview_Format!$A$2:$A$355,0),MATCH(E$2,Overview_Format!$A$2:$BQ$2,0))</f>
        <v>7</v>
      </c>
      <c r="F152">
        <f>INDEX(Overview_Format!$A$2:$BQ$355,MATCH($B152,Overview_Format!$A$2:$A$355,0),MATCH(F$2,Overview_Format!$A$2:$BQ$2,0))</f>
        <v>0.80600000000000005</v>
      </c>
      <c r="G152">
        <f>INDEX(Overview_Format!$A$2:$BQ$355,MATCH($B152,Overview_Format!$A$2:$A$355,0),MATCH(G$2,Overview_Format!$A$2:$BQ$2,0))</f>
        <v>5.3</v>
      </c>
      <c r="H152">
        <f>INDEX(Overview_Format!$A$2:$BQ$355,MATCH($B152,Overview_Format!$A$2:$A$355,0),MATCH(H$2,Overview_Format!$A$2:$BQ$2,0))</f>
        <v>-3.85</v>
      </c>
      <c r="I152">
        <f>INDEX(Overview_Format!$A$2:$BQ$355,MATCH($B152,Overview_Format!$A$2:$A$355,0),MATCH(I$2,Overview_Format!$A$2:$BQ$2,0))</f>
        <v>29</v>
      </c>
      <c r="J152">
        <f>INDEX(Overview_Format!$A$2:$BQ$355,MATCH($B152,Overview_Format!$A$2:$A$355,0),MATCH(J$2,Overview_Format!$A$2:$BQ$2,0))</f>
        <v>7</v>
      </c>
      <c r="K152">
        <f>INDEX(Overview_Format!$A$2:$BQ$355,MATCH($B152,Overview_Format!$A$2:$A$355,0),MATCH(K$2,Overview_Format!$A$2:$BQ$2,0))</f>
        <v>29</v>
      </c>
      <c r="L152">
        <f>INDEX(Overview_Format!$A$2:$BQ$355,MATCH($B152,Overview_Format!$A$2:$A$355,0),MATCH(L$2,Overview_Format!$A$2:$BQ$2,0))</f>
        <v>7</v>
      </c>
      <c r="M152">
        <f>INDEX(Overview_Format!$A$2:$BQ$355,MATCH($B152,Overview_Format!$A$2:$A$355,0),MATCH(M$2,Overview_Format!$A$2:$BQ$2,0))</f>
        <v>29</v>
      </c>
      <c r="N152">
        <f>INDEX(Overview_Format!$A$2:$BQ$355,MATCH($B152,Overview_Format!$A$2:$A$355,0),MATCH(N$2,Overview_Format!$A$2:$BQ$2,0))</f>
        <v>7</v>
      </c>
      <c r="O152">
        <f>INDEX(Overview_Format!$A$2:$BQ$355,MATCH($B152,Overview_Format!$A$2:$A$355,0),MATCH(O$2,Overview_Format!$A$2:$BQ$2,0))</f>
        <v>2654</v>
      </c>
      <c r="P152">
        <f>INDEX(Overview_Format!$A$2:$BQ$355,MATCH($B152,Overview_Format!$A$2:$A$355,0),MATCH(P$2,Overview_Format!$A$2:$BQ$2,0))</f>
        <v>2209</v>
      </c>
      <c r="Q152">
        <f>INDEX(Overview_Format!$A$2:$BQ$355,MATCH($B152,Overview_Format!$A$2:$A$355,0),MATCH(Q$2,Overview_Format!$A$2:$BQ$2,0))</f>
        <v>65.400000000000006</v>
      </c>
      <c r="R152">
        <f>INDEX(Overview_Format!$A$2:$BQ$355,MATCH($B152,Overview_Format!$A$2:$A$355,0),MATCH(R$2,Overview_Format!$A$2:$BQ$2,0))</f>
        <v>112.8</v>
      </c>
      <c r="S152">
        <f>INDEX(Overview_Format!$A$2:$BQ$355,MATCH($B152,Overview_Format!$A$2:$A$355,0),MATCH(S$2,Overview_Format!$A$2:$BQ$2,0))</f>
        <v>0.26500000000000001</v>
      </c>
      <c r="T152">
        <f>INDEX(Overview_Format!$A$2:$BQ$355,MATCH($B152,Overview_Format!$A$2:$A$355,0),MATCH(T$2,Overview_Format!$A$2:$BQ$2,0))</f>
        <v>0.441</v>
      </c>
      <c r="U152">
        <f>INDEX(Overview_Format!$A$2:$BQ$355,MATCH($B152,Overview_Format!$A$2:$A$355,0),MATCH(U$2,Overview_Format!$A$2:$BQ$2,0))</f>
        <v>0.59599999999999997</v>
      </c>
      <c r="V152">
        <f>INDEX(Overview_Format!$A$2:$BQ$355,MATCH($B152,Overview_Format!$A$2:$A$355,0),MATCH(V$2,Overview_Format!$A$2:$BQ$2,0))</f>
        <v>55.2</v>
      </c>
      <c r="W152">
        <f>INDEX(Overview_Format!$A$2:$BQ$355,MATCH($B152,Overview_Format!$A$2:$A$355,0),MATCH(W$2,Overview_Format!$A$2:$BQ$2,0))</f>
        <v>0.56899999999999995</v>
      </c>
      <c r="X152">
        <f>INDEX(Overview_Format!$A$2:$BQ$355,MATCH($B152,Overview_Format!$A$2:$A$355,0),MATCH(X$2,Overview_Format!$A$2:$BQ$2,0))</f>
        <v>25.1</v>
      </c>
      <c r="Y152">
        <f>INDEX(Overview_Format!$A$2:$BQ$355,MATCH($B152,Overview_Format!$A$2:$A$355,0),MATCH(Y$2,Overview_Format!$A$2:$BQ$2,0))</f>
        <v>15.1</v>
      </c>
      <c r="Z152">
        <f>INDEX(Overview_Format!$A$2:$BQ$355,MATCH($B152,Overview_Format!$A$2:$A$355,0),MATCH(Z$2,Overview_Format!$A$2:$BQ$2,0))</f>
        <v>51.5</v>
      </c>
      <c r="AA152">
        <f>INDEX(Overview_Format!$A$2:$BQ$355,MATCH($B152,Overview_Format!$A$2:$A$355,0),MATCH(AA$2,Overview_Format!$A$2:$BQ$2,0))</f>
        <v>9.5</v>
      </c>
      <c r="AB152">
        <f>INDEX(Overview_Format!$A$2:$BQ$355,MATCH($B152,Overview_Format!$A$2:$A$355,0),MATCH(AB$2,Overview_Format!$A$2:$BQ$2,0))</f>
        <v>8.1</v>
      </c>
      <c r="AC152">
        <f t="shared" si="2"/>
        <v>3.6556291390728481</v>
      </c>
      <c r="AD152">
        <f>INDEX(Overview_Format!$A$2:$BQ$355,MATCH($B152,Overview_Format!$A$2:$A$355,0),MATCH(AD$2,Overview_Format!$A$2:$BQ$2,0))</f>
        <v>12.36</v>
      </c>
      <c r="AE152">
        <f>INDEX(Overview_Format!$A$2:$CC$355,MATCH($B152,Overview_Format!$A$2:$A$355,0),MATCH(AE$2,Overview_Format!$A$2:$CC$2,0))</f>
        <v>18.899999999999991</v>
      </c>
      <c r="AF152">
        <f>INDEX(Overview_Format!$A$2:$CC$355,MATCH($B152,Overview_Format!$A$2:$A$355,0),MATCH(AF$2,Overview_Format!$A$2:$CC$2,0))</f>
        <v>-4.4999999999999984E-2</v>
      </c>
      <c r="AG152">
        <f>INDEX(Overview_Format!$A$2:$CC$355,MATCH($B152,Overview_Format!$A$2:$A$355,0),MATCH(AG$2,Overview_Format!$A$2:$CC$2,0))</f>
        <v>6.5000000000000002E-2</v>
      </c>
      <c r="AH152">
        <f>INDEX(Overview_Format!$A$2:$CC$355,MATCH($B152,Overview_Format!$A$2:$A$355,0),MATCH(AH$2,Overview_Format!$A$2:$CC$2,0))</f>
        <v>8.7999999999999967E-2</v>
      </c>
      <c r="AI152">
        <f>INDEX(Overview_Format!$A$2:$CC$355,MATCH($B152,Overview_Format!$A$2:$A$355,0),MATCH(AI$2,Overview_Format!$A$2:$CC$2,0))</f>
        <v>9.099999999999997E-2</v>
      </c>
      <c r="AJ152">
        <f>INDEX(Overview_Format!$A$2:$CC$355,MATCH($B152,Overview_Format!$A$2:$A$355,0),MATCH(AJ$2,Overview_Format!$A$2:$CC$2,0))</f>
        <v>3</v>
      </c>
      <c r="AK152">
        <f>INDEX(Overview_Format!$A$2:$CC$355,MATCH($B152,Overview_Format!$A$2:$A$355,0),MATCH(AK$2,Overview_Format!$A$2:$CC$2,0))</f>
        <v>-3.0999999999999996</v>
      </c>
      <c r="AL152">
        <f>INDEX(Overview_Format!$A$2:$CC$355,MATCH($B152,Overview_Format!$A$2:$A$355,0),MATCH(AL$2,Overview_Format!$A$2:$CC$2,0))</f>
        <v>9.3000000000000043</v>
      </c>
      <c r="AM152">
        <f>INDEX(Overview_Format!$A$2:$CC$355,MATCH($B152,Overview_Format!$A$2:$A$355,0),MATCH(AM$2,Overview_Format!$A$2:$CC$2,0))</f>
        <v>1.3000000000000007</v>
      </c>
      <c r="AN152">
        <f>INDEX(Overview_Format!$A$2:$CC$355,MATCH($B152,Overview_Format!$A$2:$A$355,0),MATCH(AN$2,Overview_Format!$A$2:$CC$2,0))</f>
        <v>-0.70000000000000107</v>
      </c>
      <c r="AO152">
        <f>INDEX(Overview_Format!$A$2:$CC$355,MATCH($B152,Overview_Format!$A$2:$A$355,0),MATCH(AO$2,Overview_Format!$A$2:$CC$2,0))</f>
        <v>0.20000000000000284</v>
      </c>
      <c r="AP152">
        <f>INDEX(Overview_Format!$A$2:$CC$355,MATCH($B152,Overview_Format!$A$2:$A$355,0),MATCH(AP$2,Overview_Format!$A$2:$CC$2,0))</f>
        <v>-5.0000000000000044E-3</v>
      </c>
    </row>
    <row r="153" spans="2:42" x14ac:dyDescent="0.25">
      <c r="B153" t="s">
        <v>279</v>
      </c>
      <c r="C153">
        <f>INDEX(Overview_Format!$A$2:$BQ$355,MATCH($B153,Overview_Format!$A$2:$A$355,0),MATCH(C$2,Overview_Format!$A$2:$BQ$2,0))</f>
        <v>35</v>
      </c>
      <c r="D153">
        <f>INDEX(Overview_Format!$A$2:$BQ$355,MATCH($B153,Overview_Format!$A$2:$A$355,0),MATCH(D$2,Overview_Format!$A$2:$BQ$2,0))</f>
        <v>28</v>
      </c>
      <c r="E153">
        <f>INDEX(Overview_Format!$A$2:$BQ$355,MATCH($B153,Overview_Format!$A$2:$A$355,0),MATCH(E$2,Overview_Format!$A$2:$BQ$2,0))</f>
        <v>7</v>
      </c>
      <c r="F153">
        <f>INDEX(Overview_Format!$A$2:$BQ$355,MATCH($B153,Overview_Format!$A$2:$A$355,0),MATCH(F$2,Overview_Format!$A$2:$BQ$2,0))</f>
        <v>0.8</v>
      </c>
      <c r="G153">
        <f>INDEX(Overview_Format!$A$2:$BQ$355,MATCH($B153,Overview_Format!$A$2:$A$355,0),MATCH(G$2,Overview_Format!$A$2:$BQ$2,0))</f>
        <v>9.32</v>
      </c>
      <c r="H153">
        <f>INDEX(Overview_Format!$A$2:$BQ$355,MATCH($B153,Overview_Format!$A$2:$A$355,0),MATCH(H$2,Overview_Format!$A$2:$BQ$2,0))</f>
        <v>-1.95</v>
      </c>
      <c r="I153">
        <f>INDEX(Overview_Format!$A$2:$BQ$355,MATCH($B153,Overview_Format!$A$2:$A$355,0),MATCH(I$2,Overview_Format!$A$2:$BQ$2,0))</f>
        <v>28</v>
      </c>
      <c r="J153">
        <f>INDEX(Overview_Format!$A$2:$BQ$355,MATCH($B153,Overview_Format!$A$2:$A$355,0),MATCH(J$2,Overview_Format!$A$2:$BQ$2,0))</f>
        <v>7</v>
      </c>
      <c r="K153">
        <f>INDEX(Overview_Format!$A$2:$BQ$355,MATCH($B153,Overview_Format!$A$2:$A$355,0),MATCH(K$2,Overview_Format!$A$2:$BQ$2,0))</f>
        <v>28</v>
      </c>
      <c r="L153">
        <f>INDEX(Overview_Format!$A$2:$BQ$355,MATCH($B153,Overview_Format!$A$2:$A$355,0),MATCH(L$2,Overview_Format!$A$2:$BQ$2,0))</f>
        <v>7</v>
      </c>
      <c r="M153">
        <f>INDEX(Overview_Format!$A$2:$BQ$355,MATCH($B153,Overview_Format!$A$2:$A$355,0),MATCH(M$2,Overview_Format!$A$2:$BQ$2,0))</f>
        <v>28</v>
      </c>
      <c r="N153">
        <f>INDEX(Overview_Format!$A$2:$BQ$355,MATCH($B153,Overview_Format!$A$2:$A$355,0),MATCH(N$2,Overview_Format!$A$2:$BQ$2,0))</f>
        <v>7</v>
      </c>
      <c r="O153">
        <f>INDEX(Overview_Format!$A$2:$BQ$355,MATCH($B153,Overview_Format!$A$2:$A$355,0),MATCH(O$2,Overview_Format!$A$2:$BQ$2,0))</f>
        <v>2939</v>
      </c>
      <c r="P153">
        <f>INDEX(Overview_Format!$A$2:$BQ$355,MATCH($B153,Overview_Format!$A$2:$A$355,0),MATCH(P$2,Overview_Format!$A$2:$BQ$2,0))</f>
        <v>2452</v>
      </c>
      <c r="Q153">
        <f>INDEX(Overview_Format!$A$2:$BQ$355,MATCH($B153,Overview_Format!$A$2:$A$355,0),MATCH(Q$2,Overview_Format!$A$2:$BQ$2,0))</f>
        <v>74.8</v>
      </c>
      <c r="R153">
        <f>INDEX(Overview_Format!$A$2:$BQ$355,MATCH($B153,Overview_Format!$A$2:$A$355,0),MATCH(R$2,Overview_Format!$A$2:$BQ$2,0))</f>
        <v>112.2</v>
      </c>
      <c r="S153">
        <f>INDEX(Overview_Format!$A$2:$BQ$355,MATCH($B153,Overview_Format!$A$2:$A$355,0),MATCH(S$2,Overview_Format!$A$2:$BQ$2,0))</f>
        <v>0.36099999999999999</v>
      </c>
      <c r="T153">
        <f>INDEX(Overview_Format!$A$2:$BQ$355,MATCH($B153,Overview_Format!$A$2:$A$355,0),MATCH(T$2,Overview_Format!$A$2:$BQ$2,0))</f>
        <v>0.39100000000000001</v>
      </c>
      <c r="U153">
        <f>INDEX(Overview_Format!$A$2:$BQ$355,MATCH($B153,Overview_Format!$A$2:$A$355,0),MATCH(U$2,Overview_Format!$A$2:$BQ$2,0))</f>
        <v>0.59399999999999997</v>
      </c>
      <c r="V153">
        <f>INDEX(Overview_Format!$A$2:$BQ$355,MATCH($B153,Overview_Format!$A$2:$A$355,0),MATCH(V$2,Overview_Format!$A$2:$BQ$2,0))</f>
        <v>60.1</v>
      </c>
      <c r="W153">
        <f>INDEX(Overview_Format!$A$2:$BQ$355,MATCH($B153,Overview_Format!$A$2:$A$355,0),MATCH(W$2,Overview_Format!$A$2:$BQ$2,0))</f>
        <v>0.56000000000000005</v>
      </c>
      <c r="X153">
        <f>INDEX(Overview_Format!$A$2:$BQ$355,MATCH($B153,Overview_Format!$A$2:$A$355,0),MATCH(X$2,Overview_Format!$A$2:$BQ$2,0))</f>
        <v>27.1</v>
      </c>
      <c r="Y153">
        <f>INDEX(Overview_Format!$A$2:$BQ$355,MATCH($B153,Overview_Format!$A$2:$A$355,0),MATCH(Y$2,Overview_Format!$A$2:$BQ$2,0))</f>
        <v>15.7</v>
      </c>
      <c r="Z153">
        <f>INDEX(Overview_Format!$A$2:$BQ$355,MATCH($B153,Overview_Format!$A$2:$A$355,0),MATCH(Z$2,Overview_Format!$A$2:$BQ$2,0))</f>
        <v>53.2</v>
      </c>
      <c r="AA153">
        <f>INDEX(Overview_Format!$A$2:$BQ$355,MATCH($B153,Overview_Format!$A$2:$A$355,0),MATCH(AA$2,Overview_Format!$A$2:$BQ$2,0))</f>
        <v>9.9</v>
      </c>
      <c r="AB153">
        <f>INDEX(Overview_Format!$A$2:$BQ$355,MATCH($B153,Overview_Format!$A$2:$A$355,0),MATCH(AB$2,Overview_Format!$A$2:$BQ$2,0))</f>
        <v>7.8</v>
      </c>
      <c r="AC153">
        <f t="shared" si="2"/>
        <v>3.8280254777070066</v>
      </c>
      <c r="AD153">
        <f>INDEX(Overview_Format!$A$2:$BQ$355,MATCH($B153,Overview_Format!$A$2:$A$355,0),MATCH(AD$2,Overview_Format!$A$2:$BQ$2,0))</f>
        <v>13.91</v>
      </c>
      <c r="AE153">
        <f>INDEX(Overview_Format!$A$2:$CC$355,MATCH($B153,Overview_Format!$A$2:$A$355,0),MATCH(AE$2,Overview_Format!$A$2:$CC$2,0))</f>
        <v>18.600000000000009</v>
      </c>
      <c r="AF153">
        <f>INDEX(Overview_Format!$A$2:$CC$355,MATCH($B153,Overview_Format!$A$2:$A$355,0),MATCH(AF$2,Overview_Format!$A$2:$CC$2,0))</f>
        <v>8.0999999999999961E-2</v>
      </c>
      <c r="AG153">
        <f>INDEX(Overview_Format!$A$2:$CC$355,MATCH($B153,Overview_Format!$A$2:$A$355,0),MATCH(AG$2,Overview_Format!$A$2:$CC$2,0))</f>
        <v>2.0000000000000018E-3</v>
      </c>
      <c r="AH153">
        <f>INDEX(Overview_Format!$A$2:$CC$355,MATCH($B153,Overview_Format!$A$2:$A$355,0),MATCH(AH$2,Overview_Format!$A$2:$CC$2,0))</f>
        <v>7.7999999999999958E-2</v>
      </c>
      <c r="AI153">
        <f>INDEX(Overview_Format!$A$2:$CC$355,MATCH($B153,Overview_Format!$A$2:$A$355,0),MATCH(AI$2,Overview_Format!$A$2:$CC$2,0))</f>
        <v>7.900000000000007E-2</v>
      </c>
      <c r="AJ153">
        <f>INDEX(Overview_Format!$A$2:$CC$355,MATCH($B153,Overview_Format!$A$2:$A$355,0),MATCH(AJ$2,Overview_Format!$A$2:$CC$2,0))</f>
        <v>6.4000000000000057</v>
      </c>
      <c r="AK153">
        <f>INDEX(Overview_Format!$A$2:$CC$355,MATCH($B153,Overview_Format!$A$2:$A$355,0),MATCH(AK$2,Overview_Format!$A$2:$CC$2,0))</f>
        <v>-2.6999999999999993</v>
      </c>
      <c r="AL153">
        <f>INDEX(Overview_Format!$A$2:$CC$355,MATCH($B153,Overview_Format!$A$2:$A$355,0),MATCH(AL$2,Overview_Format!$A$2:$CC$2,0))</f>
        <v>11.399999999999999</v>
      </c>
      <c r="AM153">
        <f>INDEX(Overview_Format!$A$2:$CC$355,MATCH($B153,Overview_Format!$A$2:$A$355,0),MATCH(AM$2,Overview_Format!$A$2:$CC$2,0))</f>
        <v>1.3000000000000007</v>
      </c>
      <c r="AN153">
        <f>INDEX(Overview_Format!$A$2:$CC$355,MATCH($B153,Overview_Format!$A$2:$A$355,0),MATCH(AN$2,Overview_Format!$A$2:$CC$2,0))</f>
        <v>-2.2000000000000002</v>
      </c>
      <c r="AO153">
        <f>INDEX(Overview_Format!$A$2:$CC$355,MATCH($B153,Overview_Format!$A$2:$A$355,0),MATCH(AO$2,Overview_Format!$A$2:$CC$2,0))</f>
        <v>4.4000000000000021</v>
      </c>
      <c r="AP153">
        <f>INDEX(Overview_Format!$A$2:$CC$355,MATCH($B153,Overview_Format!$A$2:$A$355,0),MATCH(AP$2,Overview_Format!$A$2:$CC$2,0))</f>
        <v>6.4000000000000029E-2</v>
      </c>
    </row>
    <row r="154" spans="2:42" x14ac:dyDescent="0.25">
      <c r="B154" t="s">
        <v>280</v>
      </c>
      <c r="C154">
        <f>INDEX(Overview_Format!$A$2:$BQ$355,MATCH($B154,Overview_Format!$A$2:$A$355,0),MATCH(C$2,Overview_Format!$A$2:$BQ$2,0))</f>
        <v>34</v>
      </c>
      <c r="D154">
        <f>INDEX(Overview_Format!$A$2:$BQ$355,MATCH($B154,Overview_Format!$A$2:$A$355,0),MATCH(D$2,Overview_Format!$A$2:$BQ$2,0))</f>
        <v>15</v>
      </c>
      <c r="E154">
        <f>INDEX(Overview_Format!$A$2:$BQ$355,MATCH($B154,Overview_Format!$A$2:$A$355,0),MATCH(E$2,Overview_Format!$A$2:$BQ$2,0))</f>
        <v>19</v>
      </c>
      <c r="F154">
        <f>INDEX(Overview_Format!$A$2:$BQ$355,MATCH($B154,Overview_Format!$A$2:$A$355,0),MATCH(F$2,Overview_Format!$A$2:$BQ$2,0))</f>
        <v>0.441</v>
      </c>
      <c r="G154">
        <f>INDEX(Overview_Format!$A$2:$BQ$355,MATCH($B154,Overview_Format!$A$2:$A$355,0),MATCH(G$2,Overview_Format!$A$2:$BQ$2,0))</f>
        <v>-4.55</v>
      </c>
      <c r="H154">
        <f>INDEX(Overview_Format!$A$2:$BQ$355,MATCH($B154,Overview_Format!$A$2:$A$355,0),MATCH(H$2,Overview_Format!$A$2:$BQ$2,0))</f>
        <v>-0.42</v>
      </c>
      <c r="I154">
        <f>INDEX(Overview_Format!$A$2:$BQ$355,MATCH($B154,Overview_Format!$A$2:$A$355,0),MATCH(I$2,Overview_Format!$A$2:$BQ$2,0))</f>
        <v>15</v>
      </c>
      <c r="J154">
        <f>INDEX(Overview_Format!$A$2:$BQ$355,MATCH($B154,Overview_Format!$A$2:$A$355,0),MATCH(J$2,Overview_Format!$A$2:$BQ$2,0))</f>
        <v>19</v>
      </c>
      <c r="K154">
        <f>INDEX(Overview_Format!$A$2:$BQ$355,MATCH($B154,Overview_Format!$A$2:$A$355,0),MATCH(K$2,Overview_Format!$A$2:$BQ$2,0))</f>
        <v>15</v>
      </c>
      <c r="L154">
        <f>INDEX(Overview_Format!$A$2:$BQ$355,MATCH($B154,Overview_Format!$A$2:$A$355,0),MATCH(L$2,Overview_Format!$A$2:$BQ$2,0))</f>
        <v>19</v>
      </c>
      <c r="M154">
        <f>INDEX(Overview_Format!$A$2:$BQ$355,MATCH($B154,Overview_Format!$A$2:$A$355,0),MATCH(M$2,Overview_Format!$A$2:$BQ$2,0))</f>
        <v>15</v>
      </c>
      <c r="N154">
        <f>INDEX(Overview_Format!$A$2:$BQ$355,MATCH($B154,Overview_Format!$A$2:$A$355,0),MATCH(N$2,Overview_Format!$A$2:$BQ$2,0))</f>
        <v>19</v>
      </c>
      <c r="O154">
        <f>INDEX(Overview_Format!$A$2:$BQ$355,MATCH($B154,Overview_Format!$A$2:$A$355,0),MATCH(O$2,Overview_Format!$A$2:$BQ$2,0))</f>
        <v>2545</v>
      </c>
      <c r="P154">
        <f>INDEX(Overview_Format!$A$2:$BQ$355,MATCH($B154,Overview_Format!$A$2:$A$355,0),MATCH(P$2,Overview_Format!$A$2:$BQ$2,0))</f>
        <v>2584</v>
      </c>
      <c r="Q154">
        <f>INDEX(Overview_Format!$A$2:$BQ$355,MATCH($B154,Overview_Format!$A$2:$A$355,0),MATCH(Q$2,Overview_Format!$A$2:$BQ$2,0))</f>
        <v>73.3</v>
      </c>
      <c r="R154">
        <f>INDEX(Overview_Format!$A$2:$BQ$355,MATCH($B154,Overview_Format!$A$2:$A$355,0),MATCH(R$2,Overview_Format!$A$2:$BQ$2,0))</f>
        <v>101</v>
      </c>
      <c r="S154">
        <f>INDEX(Overview_Format!$A$2:$BQ$355,MATCH($B154,Overview_Format!$A$2:$A$355,0),MATCH(S$2,Overview_Format!$A$2:$BQ$2,0))</f>
        <v>0.40899999999999997</v>
      </c>
      <c r="T154">
        <f>INDEX(Overview_Format!$A$2:$BQ$355,MATCH($B154,Overview_Format!$A$2:$A$355,0),MATCH(T$2,Overview_Format!$A$2:$BQ$2,0))</f>
        <v>0.31</v>
      </c>
      <c r="U154">
        <f>INDEX(Overview_Format!$A$2:$BQ$355,MATCH($B154,Overview_Format!$A$2:$A$355,0),MATCH(U$2,Overview_Format!$A$2:$BQ$2,0))</f>
        <v>0.52500000000000002</v>
      </c>
      <c r="V154">
        <f>INDEX(Overview_Format!$A$2:$BQ$355,MATCH($B154,Overview_Format!$A$2:$A$355,0),MATCH(V$2,Overview_Format!$A$2:$BQ$2,0))</f>
        <v>45.5</v>
      </c>
      <c r="W154">
        <f>INDEX(Overview_Format!$A$2:$BQ$355,MATCH($B154,Overview_Format!$A$2:$A$355,0),MATCH(W$2,Overview_Format!$A$2:$BQ$2,0))</f>
        <v>0.48499999999999999</v>
      </c>
      <c r="X154">
        <f>INDEX(Overview_Format!$A$2:$BQ$355,MATCH($B154,Overview_Format!$A$2:$A$355,0),MATCH(X$2,Overview_Format!$A$2:$BQ$2,0))</f>
        <v>29.1</v>
      </c>
      <c r="Y154">
        <f>INDEX(Overview_Format!$A$2:$BQ$355,MATCH($B154,Overview_Format!$A$2:$A$355,0),MATCH(Y$2,Overview_Format!$A$2:$BQ$2,0))</f>
        <v>16.5</v>
      </c>
      <c r="Z154">
        <f>INDEX(Overview_Format!$A$2:$BQ$355,MATCH($B154,Overview_Format!$A$2:$A$355,0),MATCH(Z$2,Overview_Format!$A$2:$BQ$2,0))</f>
        <v>48.7</v>
      </c>
      <c r="AA154">
        <f>INDEX(Overview_Format!$A$2:$BQ$355,MATCH($B154,Overview_Format!$A$2:$A$355,0),MATCH(AA$2,Overview_Format!$A$2:$BQ$2,0))</f>
        <v>8.6999999999999993</v>
      </c>
      <c r="AB154">
        <f>INDEX(Overview_Format!$A$2:$BQ$355,MATCH($B154,Overview_Format!$A$2:$A$355,0),MATCH(AB$2,Overview_Format!$A$2:$BQ$2,0))</f>
        <v>7.6</v>
      </c>
      <c r="AC154">
        <f t="shared" si="2"/>
        <v>2.7575757575757578</v>
      </c>
      <c r="AD154">
        <f>INDEX(Overview_Format!$A$2:$BQ$355,MATCH($B154,Overview_Format!$A$2:$A$355,0),MATCH(AD$2,Overview_Format!$A$2:$BQ$2,0))</f>
        <v>-1.1499999999999999</v>
      </c>
      <c r="AE154">
        <f>INDEX(Overview_Format!$A$2:$CC$355,MATCH($B154,Overview_Format!$A$2:$A$355,0),MATCH(AE$2,Overview_Format!$A$2:$CC$2,0))</f>
        <v>-1.5</v>
      </c>
      <c r="AF154">
        <f>INDEX(Overview_Format!$A$2:$CC$355,MATCH($B154,Overview_Format!$A$2:$A$355,0),MATCH(AF$2,Overview_Format!$A$2:$CC$2,0))</f>
        <v>0.10899999999999999</v>
      </c>
      <c r="AG154">
        <f>INDEX(Overview_Format!$A$2:$CC$355,MATCH($B154,Overview_Format!$A$2:$A$355,0),MATCH(AG$2,Overview_Format!$A$2:$CC$2,0))</f>
        <v>-4.4999999999999984E-2</v>
      </c>
      <c r="AH154">
        <f>INDEX(Overview_Format!$A$2:$CC$355,MATCH($B154,Overview_Format!$A$2:$A$355,0),MATCH(AH$2,Overview_Format!$A$2:$CC$2,0))</f>
        <v>-5.0000000000000044E-3</v>
      </c>
      <c r="AI154">
        <f>INDEX(Overview_Format!$A$2:$CC$355,MATCH($B154,Overview_Format!$A$2:$A$355,0),MATCH(AI$2,Overview_Format!$A$2:$CC$2,0))</f>
        <v>-1.8000000000000016E-2</v>
      </c>
      <c r="AJ154">
        <f>INDEX(Overview_Format!$A$2:$CC$355,MATCH($B154,Overview_Format!$A$2:$A$355,0),MATCH(AJ$2,Overview_Format!$A$2:$CC$2,0))</f>
        <v>-2.5999999999999943</v>
      </c>
      <c r="AK154">
        <f>INDEX(Overview_Format!$A$2:$CC$355,MATCH($B154,Overview_Format!$A$2:$A$355,0),MATCH(AK$2,Overview_Format!$A$2:$CC$2,0))</f>
        <v>-0.19999999999999929</v>
      </c>
      <c r="AL154">
        <f>INDEX(Overview_Format!$A$2:$CC$355,MATCH($B154,Overview_Format!$A$2:$A$355,0),MATCH(AL$2,Overview_Format!$A$2:$CC$2,0))</f>
        <v>-2.7000000000000028</v>
      </c>
      <c r="AM154">
        <f>INDEX(Overview_Format!$A$2:$CC$355,MATCH($B154,Overview_Format!$A$2:$A$355,0),MATCH(AM$2,Overview_Format!$A$2:$CC$2,0))</f>
        <v>-1.7000000000000011</v>
      </c>
      <c r="AN154">
        <f>INDEX(Overview_Format!$A$2:$CC$355,MATCH($B154,Overview_Format!$A$2:$A$355,0),MATCH(AN$2,Overview_Format!$A$2:$CC$2,0))</f>
        <v>-0.80000000000000071</v>
      </c>
      <c r="AO154">
        <f>INDEX(Overview_Format!$A$2:$CC$355,MATCH($B154,Overview_Format!$A$2:$A$355,0),MATCH(AO$2,Overview_Format!$A$2:$CC$2,0))</f>
        <v>-2.6999999999999993</v>
      </c>
      <c r="AP154">
        <f>INDEX(Overview_Format!$A$2:$CC$355,MATCH($B154,Overview_Format!$A$2:$A$355,0),MATCH(AP$2,Overview_Format!$A$2:$CC$2,0))</f>
        <v>7.6999999999999985E-2</v>
      </c>
    </row>
    <row r="155" spans="2:42" x14ac:dyDescent="0.25">
      <c r="B155" t="s">
        <v>281</v>
      </c>
      <c r="C155">
        <f>INDEX(Overview_Format!$A$2:$BQ$355,MATCH($B155,Overview_Format!$A$2:$A$355,0),MATCH(C$2,Overview_Format!$A$2:$BQ$2,0))</f>
        <v>32</v>
      </c>
      <c r="D155">
        <f>INDEX(Overview_Format!$A$2:$BQ$355,MATCH($B155,Overview_Format!$A$2:$A$355,0),MATCH(D$2,Overview_Format!$A$2:$BQ$2,0))</f>
        <v>16</v>
      </c>
      <c r="E155">
        <f>INDEX(Overview_Format!$A$2:$BQ$355,MATCH($B155,Overview_Format!$A$2:$A$355,0),MATCH(E$2,Overview_Format!$A$2:$BQ$2,0))</f>
        <v>16</v>
      </c>
      <c r="F155">
        <f>INDEX(Overview_Format!$A$2:$BQ$355,MATCH($B155,Overview_Format!$A$2:$A$355,0),MATCH(F$2,Overview_Format!$A$2:$BQ$2,0))</f>
        <v>0.5</v>
      </c>
      <c r="G155">
        <f>INDEX(Overview_Format!$A$2:$BQ$355,MATCH($B155,Overview_Format!$A$2:$A$355,0),MATCH(G$2,Overview_Format!$A$2:$BQ$2,0))</f>
        <v>-8.9499999999999993</v>
      </c>
      <c r="H155">
        <f>INDEX(Overview_Format!$A$2:$BQ$355,MATCH($B155,Overview_Format!$A$2:$A$355,0),MATCH(H$2,Overview_Format!$A$2:$BQ$2,0))</f>
        <v>-9.0399999999999991</v>
      </c>
      <c r="I155">
        <f>INDEX(Overview_Format!$A$2:$BQ$355,MATCH($B155,Overview_Format!$A$2:$A$355,0),MATCH(I$2,Overview_Format!$A$2:$BQ$2,0))</f>
        <v>16</v>
      </c>
      <c r="J155">
        <f>INDEX(Overview_Format!$A$2:$BQ$355,MATCH($B155,Overview_Format!$A$2:$A$355,0),MATCH(J$2,Overview_Format!$A$2:$BQ$2,0))</f>
        <v>16</v>
      </c>
      <c r="K155">
        <f>INDEX(Overview_Format!$A$2:$BQ$355,MATCH($B155,Overview_Format!$A$2:$A$355,0),MATCH(K$2,Overview_Format!$A$2:$BQ$2,0))</f>
        <v>16</v>
      </c>
      <c r="L155">
        <f>INDEX(Overview_Format!$A$2:$BQ$355,MATCH($B155,Overview_Format!$A$2:$A$355,0),MATCH(L$2,Overview_Format!$A$2:$BQ$2,0))</f>
        <v>16</v>
      </c>
      <c r="M155">
        <f>INDEX(Overview_Format!$A$2:$BQ$355,MATCH($B155,Overview_Format!$A$2:$A$355,0),MATCH(M$2,Overview_Format!$A$2:$BQ$2,0))</f>
        <v>16</v>
      </c>
      <c r="N155">
        <f>INDEX(Overview_Format!$A$2:$BQ$355,MATCH($B155,Overview_Format!$A$2:$A$355,0),MATCH(N$2,Overview_Format!$A$2:$BQ$2,0))</f>
        <v>16</v>
      </c>
      <c r="O155">
        <f>INDEX(Overview_Format!$A$2:$BQ$355,MATCH($B155,Overview_Format!$A$2:$A$355,0),MATCH(O$2,Overview_Format!$A$2:$BQ$2,0))</f>
        <v>2373</v>
      </c>
      <c r="P155">
        <f>INDEX(Overview_Format!$A$2:$BQ$355,MATCH($B155,Overview_Format!$A$2:$A$355,0),MATCH(P$2,Overview_Format!$A$2:$BQ$2,0))</f>
        <v>2337</v>
      </c>
      <c r="Q155">
        <f>INDEX(Overview_Format!$A$2:$BQ$355,MATCH($B155,Overview_Format!$A$2:$A$355,0),MATCH(Q$2,Overview_Format!$A$2:$BQ$2,0))</f>
        <v>72.900000000000006</v>
      </c>
      <c r="R155">
        <f>INDEX(Overview_Format!$A$2:$BQ$355,MATCH($B155,Overview_Format!$A$2:$A$355,0),MATCH(R$2,Overview_Format!$A$2:$BQ$2,0))</f>
        <v>101.4</v>
      </c>
      <c r="S155">
        <f>INDEX(Overview_Format!$A$2:$BQ$355,MATCH($B155,Overview_Format!$A$2:$A$355,0),MATCH(S$2,Overview_Format!$A$2:$BQ$2,0))</f>
        <v>0.34200000000000003</v>
      </c>
      <c r="T155">
        <f>INDEX(Overview_Format!$A$2:$BQ$355,MATCH($B155,Overview_Format!$A$2:$A$355,0),MATCH(T$2,Overview_Format!$A$2:$BQ$2,0))</f>
        <v>0.432</v>
      </c>
      <c r="U155">
        <f>INDEX(Overview_Format!$A$2:$BQ$355,MATCH($B155,Overview_Format!$A$2:$A$355,0),MATCH(U$2,Overview_Format!$A$2:$BQ$2,0))</f>
        <v>0.54300000000000004</v>
      </c>
      <c r="V155">
        <f>INDEX(Overview_Format!$A$2:$BQ$355,MATCH($B155,Overview_Format!$A$2:$A$355,0),MATCH(V$2,Overview_Format!$A$2:$BQ$2,0))</f>
        <v>52.3</v>
      </c>
      <c r="W155">
        <f>INDEX(Overview_Format!$A$2:$BQ$355,MATCH($B155,Overview_Format!$A$2:$A$355,0),MATCH(W$2,Overview_Format!$A$2:$BQ$2,0))</f>
        <v>0.51100000000000001</v>
      </c>
      <c r="X155">
        <f>INDEX(Overview_Format!$A$2:$BQ$355,MATCH($B155,Overview_Format!$A$2:$A$355,0),MATCH(X$2,Overview_Format!$A$2:$BQ$2,0))</f>
        <v>27.8</v>
      </c>
      <c r="Y155">
        <f>INDEX(Overview_Format!$A$2:$BQ$355,MATCH($B155,Overview_Format!$A$2:$A$355,0),MATCH(Y$2,Overview_Format!$A$2:$BQ$2,0))</f>
        <v>17.7</v>
      </c>
      <c r="Z155">
        <f>INDEX(Overview_Format!$A$2:$BQ$355,MATCH($B155,Overview_Format!$A$2:$A$355,0),MATCH(Z$2,Overview_Format!$A$2:$BQ$2,0))</f>
        <v>50.1</v>
      </c>
      <c r="AA155">
        <f>INDEX(Overview_Format!$A$2:$BQ$355,MATCH($B155,Overview_Format!$A$2:$A$355,0),MATCH(AA$2,Overview_Format!$A$2:$BQ$2,0))</f>
        <v>9.3000000000000007</v>
      </c>
      <c r="AB155">
        <f>INDEX(Overview_Format!$A$2:$BQ$355,MATCH($B155,Overview_Format!$A$2:$A$355,0),MATCH(AB$2,Overview_Format!$A$2:$BQ$2,0))</f>
        <v>12</v>
      </c>
      <c r="AC155">
        <f t="shared" si="2"/>
        <v>2.9548022598870056</v>
      </c>
      <c r="AD155">
        <f>INDEX(Overview_Format!$A$2:$BQ$355,MATCH($B155,Overview_Format!$A$2:$A$355,0),MATCH(AD$2,Overview_Format!$A$2:$BQ$2,0))</f>
        <v>1.1299999999999999</v>
      </c>
      <c r="AE155">
        <f>INDEX(Overview_Format!$A$2:$CC$355,MATCH($B155,Overview_Format!$A$2:$A$355,0),MATCH(AE$2,Overview_Format!$A$2:$CC$2,0))</f>
        <v>1.6000000000000085</v>
      </c>
      <c r="AF155">
        <f>INDEX(Overview_Format!$A$2:$CC$355,MATCH($B155,Overview_Format!$A$2:$A$355,0),MATCH(AF$2,Overview_Format!$A$2:$CC$2,0))</f>
        <v>-7.9999999999999516E-3</v>
      </c>
      <c r="AG155">
        <f>INDEX(Overview_Format!$A$2:$CC$355,MATCH($B155,Overview_Format!$A$2:$A$355,0),MATCH(AG$2,Overview_Format!$A$2:$CC$2,0))</f>
        <v>0.10599999999999998</v>
      </c>
      <c r="AH155">
        <f>INDEX(Overview_Format!$A$2:$CC$355,MATCH($B155,Overview_Format!$A$2:$A$355,0),MATCH(AH$2,Overview_Format!$A$2:$CC$2,0))</f>
        <v>2.8000000000000025E-2</v>
      </c>
      <c r="AI155">
        <f>INDEX(Overview_Format!$A$2:$CC$355,MATCH($B155,Overview_Format!$A$2:$A$355,0),MATCH(AI$2,Overview_Format!$A$2:$CC$2,0))</f>
        <v>3.400000000000003E-2</v>
      </c>
      <c r="AJ155">
        <f>INDEX(Overview_Format!$A$2:$CC$355,MATCH($B155,Overview_Format!$A$2:$A$355,0),MATCH(AJ$2,Overview_Format!$A$2:$CC$2,0))</f>
        <v>0.20000000000000284</v>
      </c>
      <c r="AK155">
        <f>INDEX(Overview_Format!$A$2:$CC$355,MATCH($B155,Overview_Format!$A$2:$A$355,0),MATCH(AK$2,Overview_Format!$A$2:$CC$2,0))</f>
        <v>1.5999999999999979</v>
      </c>
      <c r="AL155">
        <f>INDEX(Overview_Format!$A$2:$CC$355,MATCH($B155,Overview_Format!$A$2:$A$355,0),MATCH(AL$2,Overview_Format!$A$2:$CC$2,0))</f>
        <v>3.5</v>
      </c>
      <c r="AM155">
        <f>INDEX(Overview_Format!$A$2:$CC$355,MATCH($B155,Overview_Format!$A$2:$A$355,0),MATCH(AM$2,Overview_Format!$A$2:$CC$2,0))</f>
        <v>-9.9999999999999645E-2</v>
      </c>
      <c r="AN155">
        <f>INDEX(Overview_Format!$A$2:$CC$355,MATCH($B155,Overview_Format!$A$2:$A$355,0),MATCH(AN$2,Overview_Format!$A$2:$CC$2,0))</f>
        <v>0.80000000000000071</v>
      </c>
      <c r="AO155">
        <f>INDEX(Overview_Format!$A$2:$CC$355,MATCH($B155,Overview_Format!$A$2:$A$355,0),MATCH(AO$2,Overview_Format!$A$2:$CC$2,0))</f>
        <v>-1.0999999999999979</v>
      </c>
      <c r="AP155">
        <f>INDEX(Overview_Format!$A$2:$CC$355,MATCH($B155,Overview_Format!$A$2:$A$355,0),MATCH(AP$2,Overview_Format!$A$2:$CC$2,0))</f>
        <v>-8.0000000000000071E-3</v>
      </c>
    </row>
    <row r="156" spans="2:42" x14ac:dyDescent="0.25">
      <c r="B156" t="s">
        <v>282</v>
      </c>
      <c r="C156">
        <f>INDEX(Overview_Format!$A$2:$BQ$355,MATCH($B156,Overview_Format!$A$2:$A$355,0),MATCH(C$2,Overview_Format!$A$2:$BQ$2,0))</f>
        <v>34</v>
      </c>
      <c r="D156">
        <f>INDEX(Overview_Format!$A$2:$BQ$355,MATCH($B156,Overview_Format!$A$2:$A$355,0),MATCH(D$2,Overview_Format!$A$2:$BQ$2,0))</f>
        <v>16</v>
      </c>
      <c r="E156">
        <f>INDEX(Overview_Format!$A$2:$BQ$355,MATCH($B156,Overview_Format!$A$2:$A$355,0),MATCH(E$2,Overview_Format!$A$2:$BQ$2,0))</f>
        <v>18</v>
      </c>
      <c r="F156">
        <f>INDEX(Overview_Format!$A$2:$BQ$355,MATCH($B156,Overview_Format!$A$2:$A$355,0),MATCH(F$2,Overview_Format!$A$2:$BQ$2,0))</f>
        <v>0.47099999999999997</v>
      </c>
      <c r="G156">
        <f>INDEX(Overview_Format!$A$2:$BQ$355,MATCH($B156,Overview_Format!$A$2:$A$355,0),MATCH(G$2,Overview_Format!$A$2:$BQ$2,0))</f>
        <v>-8.41</v>
      </c>
      <c r="H156">
        <f>INDEX(Overview_Format!$A$2:$BQ$355,MATCH($B156,Overview_Format!$A$2:$A$355,0),MATCH(H$2,Overview_Format!$A$2:$BQ$2,0))</f>
        <v>-6.6</v>
      </c>
      <c r="I156">
        <f>INDEX(Overview_Format!$A$2:$BQ$355,MATCH($B156,Overview_Format!$A$2:$A$355,0),MATCH(I$2,Overview_Format!$A$2:$BQ$2,0))</f>
        <v>16</v>
      </c>
      <c r="J156">
        <f>INDEX(Overview_Format!$A$2:$BQ$355,MATCH($B156,Overview_Format!$A$2:$A$355,0),MATCH(J$2,Overview_Format!$A$2:$BQ$2,0))</f>
        <v>18</v>
      </c>
      <c r="K156">
        <f>INDEX(Overview_Format!$A$2:$BQ$355,MATCH($B156,Overview_Format!$A$2:$A$355,0),MATCH(K$2,Overview_Format!$A$2:$BQ$2,0))</f>
        <v>16</v>
      </c>
      <c r="L156">
        <f>INDEX(Overview_Format!$A$2:$BQ$355,MATCH($B156,Overview_Format!$A$2:$A$355,0),MATCH(L$2,Overview_Format!$A$2:$BQ$2,0))</f>
        <v>18</v>
      </c>
      <c r="M156">
        <f>INDEX(Overview_Format!$A$2:$BQ$355,MATCH($B156,Overview_Format!$A$2:$A$355,0),MATCH(M$2,Overview_Format!$A$2:$BQ$2,0))</f>
        <v>16</v>
      </c>
      <c r="N156">
        <f>INDEX(Overview_Format!$A$2:$BQ$355,MATCH($B156,Overview_Format!$A$2:$A$355,0),MATCH(N$2,Overview_Format!$A$2:$BQ$2,0))</f>
        <v>18</v>
      </c>
      <c r="O156">
        <f>INDEX(Overview_Format!$A$2:$BQ$355,MATCH($B156,Overview_Format!$A$2:$A$355,0),MATCH(O$2,Overview_Format!$A$2:$BQ$2,0))</f>
        <v>2407</v>
      </c>
      <c r="P156">
        <f>INDEX(Overview_Format!$A$2:$BQ$355,MATCH($B156,Overview_Format!$A$2:$A$355,0),MATCH(P$2,Overview_Format!$A$2:$BQ$2,0))</f>
        <v>2408</v>
      </c>
      <c r="Q156">
        <f>INDEX(Overview_Format!$A$2:$BQ$355,MATCH($B156,Overview_Format!$A$2:$A$355,0),MATCH(Q$2,Overview_Format!$A$2:$BQ$2,0))</f>
        <v>68.900000000000006</v>
      </c>
      <c r="R156">
        <f>INDEX(Overview_Format!$A$2:$BQ$355,MATCH($B156,Overview_Format!$A$2:$A$355,0),MATCH(R$2,Overview_Format!$A$2:$BQ$2,0))</f>
        <v>101.6</v>
      </c>
      <c r="S156">
        <f>INDEX(Overview_Format!$A$2:$BQ$355,MATCH($B156,Overview_Format!$A$2:$A$355,0),MATCH(S$2,Overview_Format!$A$2:$BQ$2,0))</f>
        <v>0.34100000000000003</v>
      </c>
      <c r="T156">
        <f>INDEX(Overview_Format!$A$2:$BQ$355,MATCH($B156,Overview_Format!$A$2:$A$355,0),MATCH(T$2,Overview_Format!$A$2:$BQ$2,0))</f>
        <v>0.501</v>
      </c>
      <c r="U156">
        <f>INDEX(Overview_Format!$A$2:$BQ$355,MATCH($B156,Overview_Format!$A$2:$A$355,0),MATCH(U$2,Overview_Format!$A$2:$BQ$2,0))</f>
        <v>0.55200000000000005</v>
      </c>
      <c r="V156">
        <f>INDEX(Overview_Format!$A$2:$BQ$355,MATCH($B156,Overview_Format!$A$2:$A$355,0),MATCH(V$2,Overview_Format!$A$2:$BQ$2,0))</f>
        <v>49.9</v>
      </c>
      <c r="W156">
        <f>INDEX(Overview_Format!$A$2:$BQ$355,MATCH($B156,Overview_Format!$A$2:$A$355,0),MATCH(W$2,Overview_Format!$A$2:$BQ$2,0))</f>
        <v>0.51700000000000002</v>
      </c>
      <c r="X156">
        <f>INDEX(Overview_Format!$A$2:$BQ$355,MATCH($B156,Overview_Format!$A$2:$A$355,0),MATCH(X$2,Overview_Format!$A$2:$BQ$2,0))</f>
        <v>24.6</v>
      </c>
      <c r="Y156">
        <f>INDEX(Overview_Format!$A$2:$BQ$355,MATCH($B156,Overview_Format!$A$2:$A$355,0),MATCH(Y$2,Overview_Format!$A$2:$BQ$2,0))</f>
        <v>18</v>
      </c>
      <c r="Z156">
        <f>INDEX(Overview_Format!$A$2:$BQ$355,MATCH($B156,Overview_Format!$A$2:$A$355,0),MATCH(Z$2,Overview_Format!$A$2:$BQ$2,0))</f>
        <v>50.7</v>
      </c>
      <c r="AA156">
        <f>INDEX(Overview_Format!$A$2:$BQ$355,MATCH($B156,Overview_Format!$A$2:$A$355,0),MATCH(AA$2,Overview_Format!$A$2:$BQ$2,0))</f>
        <v>8.9</v>
      </c>
      <c r="AB156">
        <f>INDEX(Overview_Format!$A$2:$BQ$355,MATCH($B156,Overview_Format!$A$2:$A$355,0),MATCH(AB$2,Overview_Format!$A$2:$BQ$2,0))</f>
        <v>7.2</v>
      </c>
      <c r="AC156">
        <f t="shared" si="2"/>
        <v>2.7722222222222221</v>
      </c>
      <c r="AD156">
        <f>INDEX(Overview_Format!$A$2:$BQ$355,MATCH($B156,Overview_Format!$A$2:$A$355,0),MATCH(AD$2,Overview_Format!$A$2:$BQ$2,0))</f>
        <v>-0.03</v>
      </c>
      <c r="AE156">
        <f>INDEX(Overview_Format!$A$2:$CC$355,MATCH($B156,Overview_Format!$A$2:$A$355,0),MATCH(AE$2,Overview_Format!$A$2:$CC$2,0))</f>
        <v>0</v>
      </c>
      <c r="AF156">
        <f>INDEX(Overview_Format!$A$2:$CC$355,MATCH($B156,Overview_Format!$A$2:$A$355,0),MATCH(AF$2,Overview_Format!$A$2:$CC$2,0))</f>
        <v>1.8000000000000016E-2</v>
      </c>
      <c r="AG156">
        <f>INDEX(Overview_Format!$A$2:$CC$355,MATCH($B156,Overview_Format!$A$2:$A$355,0),MATCH(AG$2,Overview_Format!$A$2:$CC$2,0))</f>
        <v>9.000000000000008E-3</v>
      </c>
      <c r="AH156">
        <f>INDEX(Overview_Format!$A$2:$CC$355,MATCH($B156,Overview_Format!$A$2:$A$355,0),MATCH(AH$2,Overview_Format!$A$2:$CC$2,0))</f>
        <v>1.2000000000000011E-2</v>
      </c>
      <c r="AI156">
        <f>INDEX(Overview_Format!$A$2:$CC$355,MATCH($B156,Overview_Format!$A$2:$A$355,0),MATCH(AI$2,Overview_Format!$A$2:$CC$2,0))</f>
        <v>1.7000000000000015E-2</v>
      </c>
      <c r="AJ156">
        <f>INDEX(Overview_Format!$A$2:$CC$355,MATCH($B156,Overview_Format!$A$2:$A$355,0),MATCH(AJ$2,Overview_Format!$A$2:$CC$2,0))</f>
        <v>1.4000000000000057</v>
      </c>
      <c r="AK156">
        <f>INDEX(Overview_Format!$A$2:$CC$355,MATCH($B156,Overview_Format!$A$2:$A$355,0),MATCH(AK$2,Overview_Format!$A$2:$CC$2,0))</f>
        <v>1.8999999999999986</v>
      </c>
      <c r="AL156">
        <f>INDEX(Overview_Format!$A$2:$CC$355,MATCH($B156,Overview_Format!$A$2:$A$355,0),MATCH(AL$2,Overview_Format!$A$2:$CC$2,0))</f>
        <v>-5.8999999999999986</v>
      </c>
      <c r="AM156">
        <f>INDEX(Overview_Format!$A$2:$CC$355,MATCH($B156,Overview_Format!$A$2:$A$355,0),MATCH(AM$2,Overview_Format!$A$2:$CC$2,0))</f>
        <v>0.59999999999999964</v>
      </c>
      <c r="AN156">
        <f>INDEX(Overview_Format!$A$2:$CC$355,MATCH($B156,Overview_Format!$A$2:$A$355,0),MATCH(AN$2,Overview_Format!$A$2:$CC$2,0))</f>
        <v>-4.6000000000000005</v>
      </c>
      <c r="AO156">
        <f>INDEX(Overview_Format!$A$2:$CC$355,MATCH($B156,Overview_Format!$A$2:$A$355,0),MATCH(AO$2,Overview_Format!$A$2:$CC$2,0))</f>
        <v>0.40000000000000213</v>
      </c>
      <c r="AP156">
        <f>INDEX(Overview_Format!$A$2:$CC$355,MATCH($B156,Overview_Format!$A$2:$A$355,0),MATCH(AP$2,Overview_Format!$A$2:$CC$2,0))</f>
        <v>5.0000000000000044E-3</v>
      </c>
    </row>
    <row r="157" spans="2:42" x14ac:dyDescent="0.25">
      <c r="B157" t="s">
        <v>283</v>
      </c>
      <c r="C157">
        <f>INDEX(Overview_Format!$A$2:$BQ$355,MATCH($B157,Overview_Format!$A$2:$A$355,0),MATCH(C$2,Overview_Format!$A$2:$BQ$2,0))</f>
        <v>32</v>
      </c>
      <c r="D157">
        <f>INDEX(Overview_Format!$A$2:$BQ$355,MATCH($B157,Overview_Format!$A$2:$A$355,0),MATCH(D$2,Overview_Format!$A$2:$BQ$2,0))</f>
        <v>19</v>
      </c>
      <c r="E157">
        <f>INDEX(Overview_Format!$A$2:$BQ$355,MATCH($B157,Overview_Format!$A$2:$A$355,0),MATCH(E$2,Overview_Format!$A$2:$BQ$2,0))</f>
        <v>13</v>
      </c>
      <c r="F157">
        <f>INDEX(Overview_Format!$A$2:$BQ$355,MATCH($B157,Overview_Format!$A$2:$A$355,0),MATCH(F$2,Overview_Format!$A$2:$BQ$2,0))</f>
        <v>0.59399999999999997</v>
      </c>
      <c r="G157">
        <f>INDEX(Overview_Format!$A$2:$BQ$355,MATCH($B157,Overview_Format!$A$2:$A$355,0),MATCH(G$2,Overview_Format!$A$2:$BQ$2,0))</f>
        <v>-2.0699999999999998</v>
      </c>
      <c r="H157">
        <f>INDEX(Overview_Format!$A$2:$BQ$355,MATCH($B157,Overview_Format!$A$2:$A$355,0),MATCH(H$2,Overview_Format!$A$2:$BQ$2,0))</f>
        <v>-1.51</v>
      </c>
      <c r="I157">
        <f>INDEX(Overview_Format!$A$2:$BQ$355,MATCH($B157,Overview_Format!$A$2:$A$355,0),MATCH(I$2,Overview_Format!$A$2:$BQ$2,0))</f>
        <v>19</v>
      </c>
      <c r="J157">
        <f>INDEX(Overview_Format!$A$2:$BQ$355,MATCH($B157,Overview_Format!$A$2:$A$355,0),MATCH(J$2,Overview_Format!$A$2:$BQ$2,0))</f>
        <v>13</v>
      </c>
      <c r="K157">
        <f>INDEX(Overview_Format!$A$2:$BQ$355,MATCH($B157,Overview_Format!$A$2:$A$355,0),MATCH(K$2,Overview_Format!$A$2:$BQ$2,0))</f>
        <v>19</v>
      </c>
      <c r="L157">
        <f>INDEX(Overview_Format!$A$2:$BQ$355,MATCH($B157,Overview_Format!$A$2:$A$355,0),MATCH(L$2,Overview_Format!$A$2:$BQ$2,0))</f>
        <v>13</v>
      </c>
      <c r="M157">
        <f>INDEX(Overview_Format!$A$2:$BQ$355,MATCH($B157,Overview_Format!$A$2:$A$355,0),MATCH(M$2,Overview_Format!$A$2:$BQ$2,0))</f>
        <v>19</v>
      </c>
      <c r="N157">
        <f>INDEX(Overview_Format!$A$2:$BQ$355,MATCH($B157,Overview_Format!$A$2:$A$355,0),MATCH(N$2,Overview_Format!$A$2:$BQ$2,0))</f>
        <v>13</v>
      </c>
      <c r="O157">
        <f>INDEX(Overview_Format!$A$2:$BQ$355,MATCH($B157,Overview_Format!$A$2:$A$355,0),MATCH(O$2,Overview_Format!$A$2:$BQ$2,0))</f>
        <v>2612</v>
      </c>
      <c r="P157">
        <f>INDEX(Overview_Format!$A$2:$BQ$355,MATCH($B157,Overview_Format!$A$2:$A$355,0),MATCH(P$2,Overview_Format!$A$2:$BQ$2,0))</f>
        <v>2575</v>
      </c>
      <c r="Q157">
        <f>INDEX(Overview_Format!$A$2:$BQ$355,MATCH($B157,Overview_Format!$A$2:$A$355,0),MATCH(Q$2,Overview_Format!$A$2:$BQ$2,0))</f>
        <v>74.900000000000006</v>
      </c>
      <c r="R157">
        <f>INDEX(Overview_Format!$A$2:$BQ$355,MATCH($B157,Overview_Format!$A$2:$A$355,0),MATCH(R$2,Overview_Format!$A$2:$BQ$2,0))</f>
        <v>108.2</v>
      </c>
      <c r="S157">
        <f>INDEX(Overview_Format!$A$2:$BQ$355,MATCH($B157,Overview_Format!$A$2:$A$355,0),MATCH(S$2,Overview_Format!$A$2:$BQ$2,0))</f>
        <v>0.35099999999999998</v>
      </c>
      <c r="T157">
        <f>INDEX(Overview_Format!$A$2:$BQ$355,MATCH($B157,Overview_Format!$A$2:$A$355,0),MATCH(T$2,Overview_Format!$A$2:$BQ$2,0))</f>
        <v>0.40300000000000002</v>
      </c>
      <c r="U157">
        <f>INDEX(Overview_Format!$A$2:$BQ$355,MATCH($B157,Overview_Format!$A$2:$A$355,0),MATCH(U$2,Overview_Format!$A$2:$BQ$2,0))</f>
        <v>0.55400000000000005</v>
      </c>
      <c r="V157">
        <f>INDEX(Overview_Format!$A$2:$BQ$355,MATCH($B157,Overview_Format!$A$2:$A$355,0),MATCH(V$2,Overview_Format!$A$2:$BQ$2,0))</f>
        <v>53.8</v>
      </c>
      <c r="W157">
        <f>INDEX(Overview_Format!$A$2:$BQ$355,MATCH($B157,Overview_Format!$A$2:$A$355,0),MATCH(W$2,Overview_Format!$A$2:$BQ$2,0))</f>
        <v>0.51600000000000001</v>
      </c>
      <c r="X157">
        <f>INDEX(Overview_Format!$A$2:$BQ$355,MATCH($B157,Overview_Format!$A$2:$A$355,0),MATCH(X$2,Overview_Format!$A$2:$BQ$2,0))</f>
        <v>29.8</v>
      </c>
      <c r="Y157">
        <f>INDEX(Overview_Format!$A$2:$BQ$355,MATCH($B157,Overview_Format!$A$2:$A$355,0),MATCH(Y$2,Overview_Format!$A$2:$BQ$2,0))</f>
        <v>15.2</v>
      </c>
      <c r="Z157">
        <f>INDEX(Overview_Format!$A$2:$BQ$355,MATCH($B157,Overview_Format!$A$2:$A$355,0),MATCH(Z$2,Overview_Format!$A$2:$BQ$2,0))</f>
        <v>48.5</v>
      </c>
      <c r="AA157">
        <f>INDEX(Overview_Format!$A$2:$BQ$355,MATCH($B157,Overview_Format!$A$2:$A$355,0),MATCH(AA$2,Overview_Format!$A$2:$BQ$2,0))</f>
        <v>9.3000000000000007</v>
      </c>
      <c r="AB157">
        <f>INDEX(Overview_Format!$A$2:$BQ$355,MATCH($B157,Overview_Format!$A$2:$A$355,0),MATCH(AB$2,Overview_Format!$A$2:$BQ$2,0))</f>
        <v>10</v>
      </c>
      <c r="AC157">
        <f t="shared" si="2"/>
        <v>3.5394736842105261</v>
      </c>
      <c r="AD157">
        <f>INDEX(Overview_Format!$A$2:$BQ$355,MATCH($B157,Overview_Format!$A$2:$A$355,0),MATCH(AD$2,Overview_Format!$A$2:$BQ$2,0))</f>
        <v>1.1599999999999999</v>
      </c>
      <c r="AE157">
        <f>INDEX(Overview_Format!$A$2:$CC$355,MATCH($B157,Overview_Format!$A$2:$A$355,0),MATCH(AE$2,Overview_Format!$A$2:$CC$2,0))</f>
        <v>1.5</v>
      </c>
      <c r="AF157">
        <f>INDEX(Overview_Format!$A$2:$CC$355,MATCH($B157,Overview_Format!$A$2:$A$355,0),MATCH(AF$2,Overview_Format!$A$2:$CC$2,0))</f>
        <v>-8.0000000000000071E-3</v>
      </c>
      <c r="AG157">
        <f>INDEX(Overview_Format!$A$2:$CC$355,MATCH($B157,Overview_Format!$A$2:$A$355,0),MATCH(AG$2,Overview_Format!$A$2:$CC$2,0))</f>
        <v>4.7000000000000042E-2</v>
      </c>
      <c r="AH157">
        <f>INDEX(Overview_Format!$A$2:$CC$355,MATCH($B157,Overview_Format!$A$2:$A$355,0),MATCH(AH$2,Overview_Format!$A$2:$CC$2,0))</f>
        <v>-9.9999999999998979E-3</v>
      </c>
      <c r="AI157">
        <f>INDEX(Overview_Format!$A$2:$CC$355,MATCH($B157,Overview_Format!$A$2:$A$355,0),MATCH(AI$2,Overview_Format!$A$2:$CC$2,0))</f>
        <v>-1.2000000000000011E-2</v>
      </c>
      <c r="AJ157">
        <f>INDEX(Overview_Format!$A$2:$CC$355,MATCH($B157,Overview_Format!$A$2:$A$355,0),MATCH(AJ$2,Overview_Format!$A$2:$CC$2,0))</f>
        <v>-3</v>
      </c>
      <c r="AK157">
        <f>INDEX(Overview_Format!$A$2:$CC$355,MATCH($B157,Overview_Format!$A$2:$A$355,0),MATCH(AK$2,Overview_Format!$A$2:$CC$2,0))</f>
        <v>-2.3000000000000007</v>
      </c>
      <c r="AL157">
        <f>INDEX(Overview_Format!$A$2:$CC$355,MATCH($B157,Overview_Format!$A$2:$A$355,0),MATCH(AL$2,Overview_Format!$A$2:$CC$2,0))</f>
        <v>8.5</v>
      </c>
      <c r="AM157">
        <f>INDEX(Overview_Format!$A$2:$CC$355,MATCH($B157,Overview_Format!$A$2:$A$355,0),MATCH(AM$2,Overview_Format!$A$2:$CC$2,0))</f>
        <v>1</v>
      </c>
      <c r="AN157">
        <f>INDEX(Overview_Format!$A$2:$CC$355,MATCH($B157,Overview_Format!$A$2:$A$355,0),MATCH(AN$2,Overview_Format!$A$2:$CC$2,0))</f>
        <v>2.2000000000000002</v>
      </c>
      <c r="AO157">
        <f>INDEX(Overview_Format!$A$2:$CC$355,MATCH($B157,Overview_Format!$A$2:$A$355,0),MATCH(AO$2,Overview_Format!$A$2:$CC$2,0))</f>
        <v>-1.6999999999999993</v>
      </c>
      <c r="AP157">
        <f>INDEX(Overview_Format!$A$2:$CC$355,MATCH($B157,Overview_Format!$A$2:$A$355,0),MATCH(AP$2,Overview_Format!$A$2:$CC$2,0))</f>
        <v>-3.0000000000000027E-3</v>
      </c>
    </row>
    <row r="158" spans="2:42" x14ac:dyDescent="0.25">
      <c r="B158" t="s">
        <v>284</v>
      </c>
      <c r="C158">
        <f>INDEX(Overview_Format!$A$2:$BQ$355,MATCH($B158,Overview_Format!$A$2:$A$355,0),MATCH(C$2,Overview_Format!$A$2:$BQ$2,0))</f>
        <v>35</v>
      </c>
      <c r="D158">
        <f>INDEX(Overview_Format!$A$2:$BQ$355,MATCH($B158,Overview_Format!$A$2:$A$355,0),MATCH(D$2,Overview_Format!$A$2:$BQ$2,0))</f>
        <v>19</v>
      </c>
      <c r="E158">
        <f>INDEX(Overview_Format!$A$2:$BQ$355,MATCH($B158,Overview_Format!$A$2:$A$355,0),MATCH(E$2,Overview_Format!$A$2:$BQ$2,0))</f>
        <v>16</v>
      </c>
      <c r="F158">
        <f>INDEX(Overview_Format!$A$2:$BQ$355,MATCH($B158,Overview_Format!$A$2:$A$355,0),MATCH(F$2,Overview_Format!$A$2:$BQ$2,0))</f>
        <v>0.54300000000000004</v>
      </c>
      <c r="G158">
        <f>INDEX(Overview_Format!$A$2:$BQ$355,MATCH($B158,Overview_Format!$A$2:$A$355,0),MATCH(G$2,Overview_Format!$A$2:$BQ$2,0))</f>
        <v>0.8</v>
      </c>
      <c r="H158">
        <f>INDEX(Overview_Format!$A$2:$BQ$355,MATCH($B158,Overview_Format!$A$2:$A$355,0),MATCH(H$2,Overview_Format!$A$2:$BQ$2,0))</f>
        <v>-1.96</v>
      </c>
      <c r="I158">
        <f>INDEX(Overview_Format!$A$2:$BQ$355,MATCH($B158,Overview_Format!$A$2:$A$355,0),MATCH(I$2,Overview_Format!$A$2:$BQ$2,0))</f>
        <v>19</v>
      </c>
      <c r="J158">
        <f>INDEX(Overview_Format!$A$2:$BQ$355,MATCH($B158,Overview_Format!$A$2:$A$355,0),MATCH(J$2,Overview_Format!$A$2:$BQ$2,0))</f>
        <v>16</v>
      </c>
      <c r="K158">
        <f>INDEX(Overview_Format!$A$2:$BQ$355,MATCH($B158,Overview_Format!$A$2:$A$355,0),MATCH(K$2,Overview_Format!$A$2:$BQ$2,0))</f>
        <v>19</v>
      </c>
      <c r="L158">
        <f>INDEX(Overview_Format!$A$2:$BQ$355,MATCH($B158,Overview_Format!$A$2:$A$355,0),MATCH(L$2,Overview_Format!$A$2:$BQ$2,0))</f>
        <v>16</v>
      </c>
      <c r="M158">
        <f>INDEX(Overview_Format!$A$2:$BQ$355,MATCH($B158,Overview_Format!$A$2:$A$355,0),MATCH(M$2,Overview_Format!$A$2:$BQ$2,0))</f>
        <v>19</v>
      </c>
      <c r="N158">
        <f>INDEX(Overview_Format!$A$2:$BQ$355,MATCH($B158,Overview_Format!$A$2:$A$355,0),MATCH(N$2,Overview_Format!$A$2:$BQ$2,0))</f>
        <v>16</v>
      </c>
      <c r="O158">
        <f>INDEX(Overview_Format!$A$2:$BQ$355,MATCH($B158,Overview_Format!$A$2:$A$355,0),MATCH(O$2,Overview_Format!$A$2:$BQ$2,0))</f>
        <v>2773</v>
      </c>
      <c r="P158">
        <f>INDEX(Overview_Format!$A$2:$BQ$355,MATCH($B158,Overview_Format!$A$2:$A$355,0),MATCH(P$2,Overview_Format!$A$2:$BQ$2,0))</f>
        <v>2637</v>
      </c>
      <c r="Q158">
        <f>INDEX(Overview_Format!$A$2:$BQ$355,MATCH($B158,Overview_Format!$A$2:$A$355,0),MATCH(Q$2,Overview_Format!$A$2:$BQ$2,0))</f>
        <v>69.2</v>
      </c>
      <c r="R158">
        <f>INDEX(Overview_Format!$A$2:$BQ$355,MATCH($B158,Overview_Format!$A$2:$A$355,0),MATCH(R$2,Overview_Format!$A$2:$BQ$2,0))</f>
        <v>112.5</v>
      </c>
      <c r="S158">
        <f>INDEX(Overview_Format!$A$2:$BQ$355,MATCH($B158,Overview_Format!$A$2:$A$355,0),MATCH(S$2,Overview_Format!$A$2:$BQ$2,0))</f>
        <v>0.36299999999999999</v>
      </c>
      <c r="T158">
        <f>INDEX(Overview_Format!$A$2:$BQ$355,MATCH($B158,Overview_Format!$A$2:$A$355,0),MATCH(T$2,Overview_Format!$A$2:$BQ$2,0))</f>
        <v>0.439</v>
      </c>
      <c r="U158">
        <f>INDEX(Overview_Format!$A$2:$BQ$355,MATCH($B158,Overview_Format!$A$2:$A$355,0),MATCH(U$2,Overview_Format!$A$2:$BQ$2,0))</f>
        <v>0.58299999999999996</v>
      </c>
      <c r="V158">
        <f>INDEX(Overview_Format!$A$2:$BQ$355,MATCH($B158,Overview_Format!$A$2:$A$355,0),MATCH(V$2,Overview_Format!$A$2:$BQ$2,0))</f>
        <v>54</v>
      </c>
      <c r="W158">
        <f>INDEX(Overview_Format!$A$2:$BQ$355,MATCH($B158,Overview_Format!$A$2:$A$355,0),MATCH(W$2,Overview_Format!$A$2:$BQ$2,0))</f>
        <v>0.54100000000000004</v>
      </c>
      <c r="X158">
        <f>INDEX(Overview_Format!$A$2:$BQ$355,MATCH($B158,Overview_Format!$A$2:$A$355,0),MATCH(X$2,Overview_Format!$A$2:$BQ$2,0))</f>
        <v>27.2</v>
      </c>
      <c r="Y158">
        <f>INDEX(Overview_Format!$A$2:$BQ$355,MATCH($B158,Overview_Format!$A$2:$A$355,0),MATCH(Y$2,Overview_Format!$A$2:$BQ$2,0))</f>
        <v>14.3</v>
      </c>
      <c r="Z158">
        <f>INDEX(Overview_Format!$A$2:$BQ$355,MATCH($B158,Overview_Format!$A$2:$A$355,0),MATCH(Z$2,Overview_Format!$A$2:$BQ$2,0))</f>
        <v>49.4</v>
      </c>
      <c r="AA158">
        <f>INDEX(Overview_Format!$A$2:$BQ$355,MATCH($B158,Overview_Format!$A$2:$A$355,0),MATCH(AA$2,Overview_Format!$A$2:$BQ$2,0))</f>
        <v>8.4</v>
      </c>
      <c r="AB158">
        <f>INDEX(Overview_Format!$A$2:$BQ$355,MATCH($B158,Overview_Format!$A$2:$A$355,0),MATCH(AB$2,Overview_Format!$A$2:$BQ$2,0))</f>
        <v>6.1</v>
      </c>
      <c r="AC158">
        <f t="shared" si="2"/>
        <v>3.7762237762237763</v>
      </c>
      <c r="AD158">
        <f>INDEX(Overview_Format!$A$2:$BQ$355,MATCH($B158,Overview_Format!$A$2:$A$355,0),MATCH(AD$2,Overview_Format!$A$2:$BQ$2,0))</f>
        <v>3.89</v>
      </c>
      <c r="AE158">
        <f>INDEX(Overview_Format!$A$2:$CC$355,MATCH($B158,Overview_Format!$A$2:$A$355,0),MATCH(AE$2,Overview_Format!$A$2:$CC$2,0))</f>
        <v>5.5</v>
      </c>
      <c r="AF158">
        <f>INDEX(Overview_Format!$A$2:$CC$355,MATCH($B158,Overview_Format!$A$2:$A$355,0),MATCH(AF$2,Overview_Format!$A$2:$CC$2,0))</f>
        <v>8.4999999999999964E-2</v>
      </c>
      <c r="AG158">
        <f>INDEX(Overview_Format!$A$2:$CC$355,MATCH($B158,Overview_Format!$A$2:$A$355,0),MATCH(AG$2,Overview_Format!$A$2:$CC$2,0))</f>
        <v>4.7999999999999987E-2</v>
      </c>
      <c r="AH158">
        <f>INDEX(Overview_Format!$A$2:$CC$355,MATCH($B158,Overview_Format!$A$2:$A$355,0),MATCH(AH$2,Overview_Format!$A$2:$CC$2,0))</f>
        <v>3.2999999999999918E-2</v>
      </c>
      <c r="AI158">
        <f>INDEX(Overview_Format!$A$2:$CC$355,MATCH($B158,Overview_Format!$A$2:$A$355,0),MATCH(AI$2,Overview_Format!$A$2:$CC$2,0))</f>
        <v>1.7000000000000015E-2</v>
      </c>
      <c r="AJ158">
        <f>INDEX(Overview_Format!$A$2:$CC$355,MATCH($B158,Overview_Format!$A$2:$A$355,0),MATCH(AJ$2,Overview_Format!$A$2:$CC$2,0))</f>
        <v>-1.2000000000000028</v>
      </c>
      <c r="AK158">
        <f>INDEX(Overview_Format!$A$2:$CC$355,MATCH($B158,Overview_Format!$A$2:$A$355,0),MATCH(AK$2,Overview_Format!$A$2:$CC$2,0))</f>
        <v>-1</v>
      </c>
      <c r="AL158">
        <f>INDEX(Overview_Format!$A$2:$CC$355,MATCH($B158,Overview_Format!$A$2:$A$355,0),MATCH(AL$2,Overview_Format!$A$2:$CC$2,0))</f>
        <v>5</v>
      </c>
      <c r="AM158">
        <f>INDEX(Overview_Format!$A$2:$CC$355,MATCH($B158,Overview_Format!$A$2:$A$355,0),MATCH(AM$2,Overview_Format!$A$2:$CC$2,0))</f>
        <v>0.5</v>
      </c>
      <c r="AN158">
        <f>INDEX(Overview_Format!$A$2:$CC$355,MATCH($B158,Overview_Format!$A$2:$A$355,0),MATCH(AN$2,Overview_Format!$A$2:$CC$2,0))</f>
        <v>-5</v>
      </c>
      <c r="AO158">
        <f>INDEX(Overview_Format!$A$2:$CC$355,MATCH($B158,Overview_Format!$A$2:$A$355,0),MATCH(AO$2,Overview_Format!$A$2:$CC$2,0))</f>
        <v>-2.1999999999999993</v>
      </c>
      <c r="AP158">
        <f>INDEX(Overview_Format!$A$2:$CC$355,MATCH($B158,Overview_Format!$A$2:$A$355,0),MATCH(AP$2,Overview_Format!$A$2:$CC$2,0))</f>
        <v>8.4999999999999964E-2</v>
      </c>
    </row>
    <row r="159" spans="2:42" x14ac:dyDescent="0.25">
      <c r="B159" t="s">
        <v>285</v>
      </c>
      <c r="C159">
        <f>INDEX(Overview_Format!$A$2:$BQ$355,MATCH($B159,Overview_Format!$A$2:$A$355,0),MATCH(C$2,Overview_Format!$A$2:$BQ$2,0))</f>
        <v>35</v>
      </c>
      <c r="D159">
        <f>INDEX(Overview_Format!$A$2:$BQ$355,MATCH($B159,Overview_Format!$A$2:$A$355,0),MATCH(D$2,Overview_Format!$A$2:$BQ$2,0))</f>
        <v>28</v>
      </c>
      <c r="E159">
        <f>INDEX(Overview_Format!$A$2:$BQ$355,MATCH($B159,Overview_Format!$A$2:$A$355,0),MATCH(E$2,Overview_Format!$A$2:$BQ$2,0))</f>
        <v>7</v>
      </c>
      <c r="F159">
        <f>INDEX(Overview_Format!$A$2:$BQ$355,MATCH($B159,Overview_Format!$A$2:$A$355,0),MATCH(F$2,Overview_Format!$A$2:$BQ$2,0))</f>
        <v>0.8</v>
      </c>
      <c r="G159">
        <f>INDEX(Overview_Format!$A$2:$BQ$355,MATCH($B159,Overview_Format!$A$2:$A$355,0),MATCH(G$2,Overview_Format!$A$2:$BQ$2,0))</f>
        <v>16.510000000000002</v>
      </c>
      <c r="H159">
        <f>INDEX(Overview_Format!$A$2:$BQ$355,MATCH($B159,Overview_Format!$A$2:$A$355,0),MATCH(H$2,Overview_Format!$A$2:$BQ$2,0))</f>
        <v>9.16</v>
      </c>
      <c r="I159">
        <f>INDEX(Overview_Format!$A$2:$BQ$355,MATCH($B159,Overview_Format!$A$2:$A$355,0),MATCH(I$2,Overview_Format!$A$2:$BQ$2,0))</f>
        <v>28</v>
      </c>
      <c r="J159">
        <f>INDEX(Overview_Format!$A$2:$BQ$355,MATCH($B159,Overview_Format!$A$2:$A$355,0),MATCH(J$2,Overview_Format!$A$2:$BQ$2,0))</f>
        <v>7</v>
      </c>
      <c r="K159">
        <f>INDEX(Overview_Format!$A$2:$BQ$355,MATCH($B159,Overview_Format!$A$2:$A$355,0),MATCH(K$2,Overview_Format!$A$2:$BQ$2,0))</f>
        <v>28</v>
      </c>
      <c r="L159">
        <f>INDEX(Overview_Format!$A$2:$BQ$355,MATCH($B159,Overview_Format!$A$2:$A$355,0),MATCH(L$2,Overview_Format!$A$2:$BQ$2,0))</f>
        <v>7</v>
      </c>
      <c r="M159">
        <f>INDEX(Overview_Format!$A$2:$BQ$355,MATCH($B159,Overview_Format!$A$2:$A$355,0),MATCH(M$2,Overview_Format!$A$2:$BQ$2,0))</f>
        <v>28</v>
      </c>
      <c r="N159">
        <f>INDEX(Overview_Format!$A$2:$BQ$355,MATCH($B159,Overview_Format!$A$2:$A$355,0),MATCH(N$2,Overview_Format!$A$2:$BQ$2,0))</f>
        <v>7</v>
      </c>
      <c r="O159">
        <f>INDEX(Overview_Format!$A$2:$BQ$355,MATCH($B159,Overview_Format!$A$2:$A$355,0),MATCH(O$2,Overview_Format!$A$2:$BQ$2,0))</f>
        <v>2815</v>
      </c>
      <c r="P159">
        <f>INDEX(Overview_Format!$A$2:$BQ$355,MATCH($B159,Overview_Format!$A$2:$A$355,0),MATCH(P$2,Overview_Format!$A$2:$BQ$2,0))</f>
        <v>2558</v>
      </c>
      <c r="Q159">
        <f>INDEX(Overview_Format!$A$2:$BQ$355,MATCH($B159,Overview_Format!$A$2:$A$355,0),MATCH(Q$2,Overview_Format!$A$2:$BQ$2,0))</f>
        <v>70.599999999999994</v>
      </c>
      <c r="R159">
        <f>INDEX(Overview_Format!$A$2:$BQ$355,MATCH($B159,Overview_Format!$A$2:$A$355,0),MATCH(R$2,Overview_Format!$A$2:$BQ$2,0))</f>
        <v>111.1</v>
      </c>
      <c r="S159">
        <f>INDEX(Overview_Format!$A$2:$BQ$355,MATCH($B159,Overview_Format!$A$2:$A$355,0),MATCH(S$2,Overview_Format!$A$2:$BQ$2,0))</f>
        <v>0.371</v>
      </c>
      <c r="T159">
        <f>INDEX(Overview_Format!$A$2:$BQ$355,MATCH($B159,Overview_Format!$A$2:$A$355,0),MATCH(T$2,Overview_Format!$A$2:$BQ$2,0))</f>
        <v>0.34200000000000003</v>
      </c>
      <c r="U159">
        <f>INDEX(Overview_Format!$A$2:$BQ$355,MATCH($B159,Overview_Format!$A$2:$A$355,0),MATCH(U$2,Overview_Format!$A$2:$BQ$2,0))</f>
        <v>0.55400000000000005</v>
      </c>
      <c r="V159">
        <f>INDEX(Overview_Format!$A$2:$BQ$355,MATCH($B159,Overview_Format!$A$2:$A$355,0),MATCH(V$2,Overview_Format!$A$2:$BQ$2,0))</f>
        <v>45.7</v>
      </c>
      <c r="W159">
        <f>INDEX(Overview_Format!$A$2:$BQ$355,MATCH($B159,Overview_Format!$A$2:$A$355,0),MATCH(W$2,Overview_Format!$A$2:$BQ$2,0))</f>
        <v>0.51200000000000001</v>
      </c>
      <c r="X159">
        <f>INDEX(Overview_Format!$A$2:$BQ$355,MATCH($B159,Overview_Format!$A$2:$A$355,0),MATCH(X$2,Overview_Format!$A$2:$BQ$2,0))</f>
        <v>36.200000000000003</v>
      </c>
      <c r="Y159">
        <f>INDEX(Overview_Format!$A$2:$BQ$355,MATCH($B159,Overview_Format!$A$2:$A$355,0),MATCH(Y$2,Overview_Format!$A$2:$BQ$2,0))</f>
        <v>15.1</v>
      </c>
      <c r="Z159">
        <f>INDEX(Overview_Format!$A$2:$BQ$355,MATCH($B159,Overview_Format!$A$2:$A$355,0),MATCH(Z$2,Overview_Format!$A$2:$BQ$2,0))</f>
        <v>53</v>
      </c>
      <c r="AA159">
        <f>INDEX(Overview_Format!$A$2:$BQ$355,MATCH($B159,Overview_Format!$A$2:$A$355,0),MATCH(AA$2,Overview_Format!$A$2:$BQ$2,0))</f>
        <v>12.2</v>
      </c>
      <c r="AB159">
        <f>INDEX(Overview_Format!$A$2:$BQ$355,MATCH($B159,Overview_Format!$A$2:$A$355,0),MATCH(AB$2,Overview_Format!$A$2:$BQ$2,0))</f>
        <v>11.8</v>
      </c>
      <c r="AC159">
        <f t="shared" si="2"/>
        <v>3.0264900662251657</v>
      </c>
      <c r="AD159">
        <f>INDEX(Overview_Format!$A$2:$BQ$355,MATCH($B159,Overview_Format!$A$2:$A$355,0),MATCH(AD$2,Overview_Format!$A$2:$BQ$2,0))</f>
        <v>7.34</v>
      </c>
      <c r="AE159">
        <f>INDEX(Overview_Format!$A$2:$CC$355,MATCH($B159,Overview_Format!$A$2:$A$355,0),MATCH(AE$2,Overview_Format!$A$2:$CC$2,0))</f>
        <v>10.099999999999994</v>
      </c>
      <c r="AF159">
        <f>INDEX(Overview_Format!$A$2:$CC$355,MATCH($B159,Overview_Format!$A$2:$A$355,0),MATCH(AF$2,Overview_Format!$A$2:$CC$2,0))</f>
        <v>3.999999999999998E-2</v>
      </c>
      <c r="AG159">
        <f>INDEX(Overview_Format!$A$2:$CC$355,MATCH($B159,Overview_Format!$A$2:$A$355,0),MATCH(AG$2,Overview_Format!$A$2:$CC$2,0))</f>
        <v>-5.7999999999999996E-2</v>
      </c>
      <c r="AH159">
        <f>INDEX(Overview_Format!$A$2:$CC$355,MATCH($B159,Overview_Format!$A$2:$A$355,0),MATCH(AH$2,Overview_Format!$A$2:$CC$2,0))</f>
        <v>2.4000000000000021E-2</v>
      </c>
      <c r="AI159">
        <f>INDEX(Overview_Format!$A$2:$CC$355,MATCH($B159,Overview_Format!$A$2:$A$355,0),MATCH(AI$2,Overview_Format!$A$2:$CC$2,0))</f>
        <v>1.3000000000000012E-2</v>
      </c>
      <c r="AJ159">
        <f>INDEX(Overview_Format!$A$2:$CC$355,MATCH($B159,Overview_Format!$A$2:$A$355,0),MATCH(AJ$2,Overview_Format!$A$2:$CC$2,0))</f>
        <v>6</v>
      </c>
      <c r="AK159">
        <f>INDEX(Overview_Format!$A$2:$CC$355,MATCH($B159,Overview_Format!$A$2:$A$355,0),MATCH(AK$2,Overview_Format!$A$2:$CC$2,0))</f>
        <v>-2.2999999999999989</v>
      </c>
      <c r="AL159">
        <f>INDEX(Overview_Format!$A$2:$CC$355,MATCH($B159,Overview_Format!$A$2:$A$355,0),MATCH(AL$2,Overview_Format!$A$2:$CC$2,0))</f>
        <v>1.4000000000000057</v>
      </c>
      <c r="AM159">
        <f>INDEX(Overview_Format!$A$2:$CC$355,MATCH($B159,Overview_Format!$A$2:$A$355,0),MATCH(AM$2,Overview_Format!$A$2:$CC$2,0))</f>
        <v>3.3999999999999986</v>
      </c>
      <c r="AN159">
        <f>INDEX(Overview_Format!$A$2:$CC$355,MATCH($B159,Overview_Format!$A$2:$A$355,0),MATCH(AN$2,Overview_Format!$A$2:$CC$2,0))</f>
        <v>3.9000000000000004</v>
      </c>
      <c r="AO159">
        <f>INDEX(Overview_Format!$A$2:$CC$355,MATCH($B159,Overview_Format!$A$2:$A$355,0),MATCH(AO$2,Overview_Format!$A$2:$CC$2,0))</f>
        <v>6.0000000000000036</v>
      </c>
      <c r="AP159">
        <f>INDEX(Overview_Format!$A$2:$CC$355,MATCH($B159,Overview_Format!$A$2:$A$355,0),MATCH(AP$2,Overview_Format!$A$2:$CC$2,0))</f>
        <v>5.0000000000000017E-2</v>
      </c>
    </row>
    <row r="160" spans="2:42" x14ac:dyDescent="0.25">
      <c r="B160" t="s">
        <v>286</v>
      </c>
      <c r="C160">
        <f>INDEX(Overview_Format!$A$2:$BQ$355,MATCH($B160,Overview_Format!$A$2:$A$355,0),MATCH(C$2,Overview_Format!$A$2:$BQ$2,0))</f>
        <v>33</v>
      </c>
      <c r="D160">
        <f>INDEX(Overview_Format!$A$2:$BQ$355,MATCH($B160,Overview_Format!$A$2:$A$355,0),MATCH(D$2,Overview_Format!$A$2:$BQ$2,0))</f>
        <v>20</v>
      </c>
      <c r="E160">
        <f>INDEX(Overview_Format!$A$2:$BQ$355,MATCH($B160,Overview_Format!$A$2:$A$355,0),MATCH(E$2,Overview_Format!$A$2:$BQ$2,0))</f>
        <v>13</v>
      </c>
      <c r="F160">
        <f>INDEX(Overview_Format!$A$2:$BQ$355,MATCH($B160,Overview_Format!$A$2:$A$355,0),MATCH(F$2,Overview_Format!$A$2:$BQ$2,0))</f>
        <v>0.60599999999999998</v>
      </c>
      <c r="G160">
        <f>INDEX(Overview_Format!$A$2:$BQ$355,MATCH($B160,Overview_Format!$A$2:$A$355,0),MATCH(G$2,Overview_Format!$A$2:$BQ$2,0))</f>
        <v>0.89</v>
      </c>
      <c r="H160">
        <f>INDEX(Overview_Format!$A$2:$BQ$355,MATCH($B160,Overview_Format!$A$2:$A$355,0),MATCH(H$2,Overview_Format!$A$2:$BQ$2,0))</f>
        <v>-2.37</v>
      </c>
      <c r="I160">
        <f>INDEX(Overview_Format!$A$2:$BQ$355,MATCH($B160,Overview_Format!$A$2:$A$355,0),MATCH(I$2,Overview_Format!$A$2:$BQ$2,0))</f>
        <v>20</v>
      </c>
      <c r="J160">
        <f>INDEX(Overview_Format!$A$2:$BQ$355,MATCH($B160,Overview_Format!$A$2:$A$355,0),MATCH(J$2,Overview_Format!$A$2:$BQ$2,0))</f>
        <v>13</v>
      </c>
      <c r="K160">
        <f>INDEX(Overview_Format!$A$2:$BQ$355,MATCH($B160,Overview_Format!$A$2:$A$355,0),MATCH(K$2,Overview_Format!$A$2:$BQ$2,0))</f>
        <v>20</v>
      </c>
      <c r="L160">
        <f>INDEX(Overview_Format!$A$2:$BQ$355,MATCH($B160,Overview_Format!$A$2:$A$355,0),MATCH(L$2,Overview_Format!$A$2:$BQ$2,0))</f>
        <v>13</v>
      </c>
      <c r="M160">
        <f>INDEX(Overview_Format!$A$2:$BQ$355,MATCH($B160,Overview_Format!$A$2:$A$355,0),MATCH(M$2,Overview_Format!$A$2:$BQ$2,0))</f>
        <v>20</v>
      </c>
      <c r="N160">
        <f>INDEX(Overview_Format!$A$2:$BQ$355,MATCH($B160,Overview_Format!$A$2:$A$355,0),MATCH(N$2,Overview_Format!$A$2:$BQ$2,0))</f>
        <v>13</v>
      </c>
      <c r="O160">
        <f>INDEX(Overview_Format!$A$2:$BQ$355,MATCH($B160,Overview_Format!$A$2:$A$355,0),MATCH(O$2,Overview_Format!$A$2:$BQ$2,0))</f>
        <v>2386</v>
      </c>
      <c r="P160">
        <f>INDEX(Overview_Format!$A$2:$BQ$355,MATCH($B160,Overview_Format!$A$2:$A$355,0),MATCH(P$2,Overview_Format!$A$2:$BQ$2,0))</f>
        <v>2235</v>
      </c>
      <c r="Q160">
        <f>INDEX(Overview_Format!$A$2:$BQ$355,MATCH($B160,Overview_Format!$A$2:$A$355,0),MATCH(Q$2,Overview_Format!$A$2:$BQ$2,0))</f>
        <v>68</v>
      </c>
      <c r="R160">
        <f>INDEX(Overview_Format!$A$2:$BQ$355,MATCH($B160,Overview_Format!$A$2:$A$355,0),MATCH(R$2,Overview_Format!$A$2:$BQ$2,0))</f>
        <v>105.2</v>
      </c>
      <c r="S160">
        <f>INDEX(Overview_Format!$A$2:$BQ$355,MATCH($B160,Overview_Format!$A$2:$A$355,0),MATCH(S$2,Overview_Format!$A$2:$BQ$2,0))</f>
        <v>0.35799999999999998</v>
      </c>
      <c r="T160">
        <f>INDEX(Overview_Format!$A$2:$BQ$355,MATCH($B160,Overview_Format!$A$2:$A$355,0),MATCH(T$2,Overview_Format!$A$2:$BQ$2,0))</f>
        <v>0.39200000000000002</v>
      </c>
      <c r="U160">
        <f>INDEX(Overview_Format!$A$2:$BQ$355,MATCH($B160,Overview_Format!$A$2:$A$355,0),MATCH(U$2,Overview_Format!$A$2:$BQ$2,0))</f>
        <v>0.52900000000000003</v>
      </c>
      <c r="V160">
        <f>INDEX(Overview_Format!$A$2:$BQ$355,MATCH($B160,Overview_Format!$A$2:$A$355,0),MATCH(V$2,Overview_Format!$A$2:$BQ$2,0))</f>
        <v>52.4</v>
      </c>
      <c r="W160">
        <f>INDEX(Overview_Format!$A$2:$BQ$355,MATCH($B160,Overview_Format!$A$2:$A$355,0),MATCH(W$2,Overview_Format!$A$2:$BQ$2,0))</f>
        <v>0.501</v>
      </c>
      <c r="X160">
        <f>INDEX(Overview_Format!$A$2:$BQ$355,MATCH($B160,Overview_Format!$A$2:$A$355,0),MATCH(X$2,Overview_Format!$A$2:$BQ$2,0))</f>
        <v>30.2</v>
      </c>
      <c r="Y160">
        <f>INDEX(Overview_Format!$A$2:$BQ$355,MATCH($B160,Overview_Format!$A$2:$A$355,0),MATCH(Y$2,Overview_Format!$A$2:$BQ$2,0))</f>
        <v>14.6</v>
      </c>
      <c r="Z160">
        <f>INDEX(Overview_Format!$A$2:$BQ$355,MATCH($B160,Overview_Format!$A$2:$A$355,0),MATCH(Z$2,Overview_Format!$A$2:$BQ$2,0))</f>
        <v>50.6</v>
      </c>
      <c r="AA160">
        <f>INDEX(Overview_Format!$A$2:$BQ$355,MATCH($B160,Overview_Format!$A$2:$A$355,0),MATCH(AA$2,Overview_Format!$A$2:$BQ$2,0))</f>
        <v>8.4</v>
      </c>
      <c r="AB160">
        <f>INDEX(Overview_Format!$A$2:$BQ$355,MATCH($B160,Overview_Format!$A$2:$A$355,0),MATCH(AB$2,Overview_Format!$A$2:$BQ$2,0))</f>
        <v>10</v>
      </c>
      <c r="AC160">
        <f t="shared" si="2"/>
        <v>3.5890410958904111</v>
      </c>
      <c r="AD160">
        <f>INDEX(Overview_Format!$A$2:$BQ$355,MATCH($B160,Overview_Format!$A$2:$A$355,0),MATCH(AD$2,Overview_Format!$A$2:$BQ$2,0))</f>
        <v>4.58</v>
      </c>
      <c r="AE160">
        <f>INDEX(Overview_Format!$A$2:$CC$355,MATCH($B160,Overview_Format!$A$2:$A$355,0),MATCH(AE$2,Overview_Format!$A$2:$CC$2,0))</f>
        <v>6.7000000000000028</v>
      </c>
      <c r="AF160">
        <f>INDEX(Overview_Format!$A$2:$CC$355,MATCH($B160,Overview_Format!$A$2:$A$355,0),MATCH(AF$2,Overview_Format!$A$2:$CC$2,0))</f>
        <v>6.3E-2</v>
      </c>
      <c r="AG160">
        <f>INDEX(Overview_Format!$A$2:$CC$355,MATCH($B160,Overview_Format!$A$2:$A$355,0),MATCH(AG$2,Overview_Format!$A$2:$CC$2,0))</f>
        <v>0</v>
      </c>
      <c r="AH160">
        <f>INDEX(Overview_Format!$A$2:$CC$355,MATCH($B160,Overview_Format!$A$2:$A$355,0),MATCH(AH$2,Overview_Format!$A$2:$CC$2,0))</f>
        <v>8.0000000000000071E-3</v>
      </c>
      <c r="AI160">
        <f>INDEX(Overview_Format!$A$2:$CC$355,MATCH($B160,Overview_Format!$A$2:$A$355,0),MATCH(AI$2,Overview_Format!$A$2:$CC$2,0))</f>
        <v>9.000000000000008E-3</v>
      </c>
      <c r="AJ160">
        <f>INDEX(Overview_Format!$A$2:$CC$355,MATCH($B160,Overview_Format!$A$2:$A$355,0),MATCH(AJ$2,Overview_Format!$A$2:$CC$2,0))</f>
        <v>1.2000000000000028</v>
      </c>
      <c r="AK160">
        <f>INDEX(Overview_Format!$A$2:$CC$355,MATCH($B160,Overview_Format!$A$2:$A$355,0),MATCH(AK$2,Overview_Format!$A$2:$CC$2,0))</f>
        <v>-2.4000000000000004</v>
      </c>
      <c r="AL160">
        <f>INDEX(Overview_Format!$A$2:$CC$355,MATCH($B160,Overview_Format!$A$2:$A$355,0),MATCH(AL$2,Overview_Format!$A$2:$CC$2,0))</f>
        <v>-4.1000000000000014</v>
      </c>
      <c r="AM160">
        <f>INDEX(Overview_Format!$A$2:$CC$355,MATCH($B160,Overview_Format!$A$2:$A$355,0),MATCH(AM$2,Overview_Format!$A$2:$CC$2,0))</f>
        <v>0.20000000000000107</v>
      </c>
      <c r="AN160">
        <f>INDEX(Overview_Format!$A$2:$CC$355,MATCH($B160,Overview_Format!$A$2:$A$355,0),MATCH(AN$2,Overview_Format!$A$2:$CC$2,0))</f>
        <v>0.30000000000000071</v>
      </c>
      <c r="AO160">
        <f>INDEX(Overview_Format!$A$2:$CC$355,MATCH($B160,Overview_Format!$A$2:$A$355,0),MATCH(AO$2,Overview_Format!$A$2:$CC$2,0))</f>
        <v>2.3999999999999986</v>
      </c>
      <c r="AP160">
        <f>INDEX(Overview_Format!$A$2:$CC$355,MATCH($B160,Overview_Format!$A$2:$A$355,0),MATCH(AP$2,Overview_Format!$A$2:$CC$2,0))</f>
        <v>3.1999999999999973E-2</v>
      </c>
    </row>
    <row r="161" spans="2:42" x14ac:dyDescent="0.25">
      <c r="B161" t="s">
        <v>287</v>
      </c>
      <c r="C161">
        <f>INDEX(Overview_Format!$A$2:$BQ$355,MATCH($B161,Overview_Format!$A$2:$A$355,0),MATCH(C$2,Overview_Format!$A$2:$BQ$2,0))</f>
        <v>34</v>
      </c>
      <c r="D161">
        <f>INDEX(Overview_Format!$A$2:$BQ$355,MATCH($B161,Overview_Format!$A$2:$A$355,0),MATCH(D$2,Overview_Format!$A$2:$BQ$2,0))</f>
        <v>20</v>
      </c>
      <c r="E161">
        <f>INDEX(Overview_Format!$A$2:$BQ$355,MATCH($B161,Overview_Format!$A$2:$A$355,0),MATCH(E$2,Overview_Format!$A$2:$BQ$2,0))</f>
        <v>14</v>
      </c>
      <c r="F161">
        <f>INDEX(Overview_Format!$A$2:$BQ$355,MATCH($B161,Overview_Format!$A$2:$A$355,0),MATCH(F$2,Overview_Format!$A$2:$BQ$2,0))</f>
        <v>0.58799999999999997</v>
      </c>
      <c r="G161">
        <f>INDEX(Overview_Format!$A$2:$BQ$355,MATCH($B161,Overview_Format!$A$2:$A$355,0),MATCH(G$2,Overview_Format!$A$2:$BQ$2,0))</f>
        <v>17.309999999999999</v>
      </c>
      <c r="H161">
        <f>INDEX(Overview_Format!$A$2:$BQ$355,MATCH($B161,Overview_Format!$A$2:$A$355,0),MATCH(H$2,Overview_Format!$A$2:$BQ$2,0))</f>
        <v>11.08</v>
      </c>
      <c r="I161">
        <f>INDEX(Overview_Format!$A$2:$BQ$355,MATCH($B161,Overview_Format!$A$2:$A$355,0),MATCH(I$2,Overview_Format!$A$2:$BQ$2,0))</f>
        <v>20</v>
      </c>
      <c r="J161">
        <f>INDEX(Overview_Format!$A$2:$BQ$355,MATCH($B161,Overview_Format!$A$2:$A$355,0),MATCH(J$2,Overview_Format!$A$2:$BQ$2,0))</f>
        <v>14</v>
      </c>
      <c r="K161">
        <f>INDEX(Overview_Format!$A$2:$BQ$355,MATCH($B161,Overview_Format!$A$2:$A$355,0),MATCH(K$2,Overview_Format!$A$2:$BQ$2,0))</f>
        <v>20</v>
      </c>
      <c r="L161">
        <f>INDEX(Overview_Format!$A$2:$BQ$355,MATCH($B161,Overview_Format!$A$2:$A$355,0),MATCH(L$2,Overview_Format!$A$2:$BQ$2,0))</f>
        <v>14</v>
      </c>
      <c r="M161">
        <f>INDEX(Overview_Format!$A$2:$BQ$355,MATCH($B161,Overview_Format!$A$2:$A$355,0),MATCH(M$2,Overview_Format!$A$2:$BQ$2,0))</f>
        <v>20</v>
      </c>
      <c r="N161">
        <f>INDEX(Overview_Format!$A$2:$BQ$355,MATCH($B161,Overview_Format!$A$2:$A$355,0),MATCH(N$2,Overview_Format!$A$2:$BQ$2,0))</f>
        <v>14</v>
      </c>
      <c r="O161">
        <f>INDEX(Overview_Format!$A$2:$BQ$355,MATCH($B161,Overview_Format!$A$2:$A$355,0),MATCH(O$2,Overview_Format!$A$2:$BQ$2,0))</f>
        <v>2536</v>
      </c>
      <c r="P161">
        <f>INDEX(Overview_Format!$A$2:$BQ$355,MATCH($B161,Overview_Format!$A$2:$A$355,0),MATCH(P$2,Overview_Format!$A$2:$BQ$2,0))</f>
        <v>2324</v>
      </c>
      <c r="Q161">
        <f>INDEX(Overview_Format!$A$2:$BQ$355,MATCH($B161,Overview_Format!$A$2:$A$355,0),MATCH(Q$2,Overview_Format!$A$2:$BQ$2,0))</f>
        <v>68.400000000000006</v>
      </c>
      <c r="R161">
        <f>INDEX(Overview_Format!$A$2:$BQ$355,MATCH($B161,Overview_Format!$A$2:$A$355,0),MATCH(R$2,Overview_Format!$A$2:$BQ$2,0))</f>
        <v>107.4</v>
      </c>
      <c r="S161">
        <f>INDEX(Overview_Format!$A$2:$BQ$355,MATCH($B161,Overview_Format!$A$2:$A$355,0),MATCH(S$2,Overview_Format!$A$2:$BQ$2,0))</f>
        <v>0.34899999999999998</v>
      </c>
      <c r="T161">
        <f>INDEX(Overview_Format!$A$2:$BQ$355,MATCH($B161,Overview_Format!$A$2:$A$355,0),MATCH(T$2,Overview_Format!$A$2:$BQ$2,0))</f>
        <v>0.437</v>
      </c>
      <c r="U161">
        <f>INDEX(Overview_Format!$A$2:$BQ$355,MATCH($B161,Overview_Format!$A$2:$A$355,0),MATCH(U$2,Overview_Format!$A$2:$BQ$2,0))</f>
        <v>0.55300000000000005</v>
      </c>
      <c r="V161">
        <f>INDEX(Overview_Format!$A$2:$BQ$355,MATCH($B161,Overview_Format!$A$2:$A$355,0),MATCH(V$2,Overview_Format!$A$2:$BQ$2,0))</f>
        <v>53.6</v>
      </c>
      <c r="W161">
        <f>INDEX(Overview_Format!$A$2:$BQ$355,MATCH($B161,Overview_Format!$A$2:$A$355,0),MATCH(W$2,Overview_Format!$A$2:$BQ$2,0))</f>
        <v>0.50900000000000001</v>
      </c>
      <c r="X161">
        <f>INDEX(Overview_Format!$A$2:$BQ$355,MATCH($B161,Overview_Format!$A$2:$A$355,0),MATCH(X$2,Overview_Format!$A$2:$BQ$2,0))</f>
        <v>29</v>
      </c>
      <c r="Y161">
        <f>INDEX(Overview_Format!$A$2:$BQ$355,MATCH($B161,Overview_Format!$A$2:$A$355,0),MATCH(Y$2,Overview_Format!$A$2:$BQ$2,0))</f>
        <v>15.2</v>
      </c>
      <c r="Z161">
        <f>INDEX(Overview_Format!$A$2:$BQ$355,MATCH($B161,Overview_Format!$A$2:$A$355,0),MATCH(Z$2,Overview_Format!$A$2:$BQ$2,0))</f>
        <v>52.4</v>
      </c>
      <c r="AA161">
        <f>INDEX(Overview_Format!$A$2:$BQ$355,MATCH($B161,Overview_Format!$A$2:$A$355,0),MATCH(AA$2,Overview_Format!$A$2:$BQ$2,0))</f>
        <v>6.3</v>
      </c>
      <c r="AB161">
        <f>INDEX(Overview_Format!$A$2:$BQ$355,MATCH($B161,Overview_Format!$A$2:$A$355,0),MATCH(AB$2,Overview_Format!$A$2:$BQ$2,0))</f>
        <v>7.7</v>
      </c>
      <c r="AC161">
        <f t="shared" si="2"/>
        <v>3.5263157894736845</v>
      </c>
      <c r="AD161">
        <f>INDEX(Overview_Format!$A$2:$BQ$355,MATCH($B161,Overview_Format!$A$2:$A$355,0),MATCH(AD$2,Overview_Format!$A$2:$BQ$2,0))</f>
        <v>6.24</v>
      </c>
      <c r="AE161">
        <f>INDEX(Overview_Format!$A$2:$CC$355,MATCH($B161,Overview_Format!$A$2:$A$355,0),MATCH(AE$2,Overview_Format!$A$2:$CC$2,0))</f>
        <v>9</v>
      </c>
      <c r="AF161">
        <f>INDEX(Overview_Format!$A$2:$CC$355,MATCH($B161,Overview_Format!$A$2:$A$355,0),MATCH(AF$2,Overview_Format!$A$2:$CC$2,0))</f>
        <v>2.899999999999997E-2</v>
      </c>
      <c r="AG161">
        <f>INDEX(Overview_Format!$A$2:$CC$355,MATCH($B161,Overview_Format!$A$2:$A$355,0),MATCH(AG$2,Overview_Format!$A$2:$CC$2,0))</f>
        <v>6.5000000000000002E-2</v>
      </c>
      <c r="AH161">
        <f>INDEX(Overview_Format!$A$2:$CC$355,MATCH($B161,Overview_Format!$A$2:$A$355,0),MATCH(AH$2,Overview_Format!$A$2:$CC$2,0))</f>
        <v>5.0000000000000044E-2</v>
      </c>
      <c r="AI161">
        <f>INDEX(Overview_Format!$A$2:$CC$355,MATCH($B161,Overview_Format!$A$2:$A$355,0),MATCH(AI$2,Overview_Format!$A$2:$CC$2,0))</f>
        <v>4.0999999999999981E-2</v>
      </c>
      <c r="AJ161">
        <f>INDEX(Overview_Format!$A$2:$CC$355,MATCH($B161,Overview_Format!$A$2:$A$355,0),MATCH(AJ$2,Overview_Format!$A$2:$CC$2,0))</f>
        <v>4.7999999999999972</v>
      </c>
      <c r="AK161">
        <f>INDEX(Overview_Format!$A$2:$CC$355,MATCH($B161,Overview_Format!$A$2:$A$355,0),MATCH(AK$2,Overview_Format!$A$2:$CC$2,0))</f>
        <v>1.0999999999999996</v>
      </c>
      <c r="AL161">
        <f>INDEX(Overview_Format!$A$2:$CC$355,MATCH($B161,Overview_Format!$A$2:$A$355,0),MATCH(AL$2,Overview_Format!$A$2:$CC$2,0))</f>
        <v>5.6000000000000014</v>
      </c>
      <c r="AM161">
        <f>INDEX(Overview_Format!$A$2:$CC$355,MATCH($B161,Overview_Format!$A$2:$A$355,0),MATCH(AM$2,Overview_Format!$A$2:$CC$2,0))</f>
        <v>-2.0000000000000009</v>
      </c>
      <c r="AN161">
        <f>INDEX(Overview_Format!$A$2:$CC$355,MATCH($B161,Overview_Format!$A$2:$A$355,0),MATCH(AN$2,Overview_Format!$A$2:$CC$2,0))</f>
        <v>-2.8999999999999995</v>
      </c>
      <c r="AO161">
        <f>INDEX(Overview_Format!$A$2:$CC$355,MATCH($B161,Overview_Format!$A$2:$A$355,0),MATCH(AO$2,Overview_Format!$A$2:$CC$2,0))</f>
        <v>3.3000000000000007</v>
      </c>
      <c r="AP161">
        <f>INDEX(Overview_Format!$A$2:$CC$355,MATCH($B161,Overview_Format!$A$2:$A$355,0),MATCH(AP$2,Overview_Format!$A$2:$CC$2,0))</f>
        <v>4.8000000000000015E-2</v>
      </c>
    </row>
    <row r="162" spans="2:42" x14ac:dyDescent="0.25">
      <c r="B162" t="s">
        <v>288</v>
      </c>
      <c r="C162">
        <f>INDEX(Overview_Format!$A$2:$BQ$355,MATCH($B162,Overview_Format!$A$2:$A$355,0),MATCH(C$2,Overview_Format!$A$2:$BQ$2,0))</f>
        <v>34</v>
      </c>
      <c r="D162">
        <f>INDEX(Overview_Format!$A$2:$BQ$355,MATCH($B162,Overview_Format!$A$2:$A$355,0),MATCH(D$2,Overview_Format!$A$2:$BQ$2,0))</f>
        <v>20</v>
      </c>
      <c r="E162">
        <f>INDEX(Overview_Format!$A$2:$BQ$355,MATCH($B162,Overview_Format!$A$2:$A$355,0),MATCH(E$2,Overview_Format!$A$2:$BQ$2,0))</f>
        <v>14</v>
      </c>
      <c r="F162">
        <f>INDEX(Overview_Format!$A$2:$BQ$355,MATCH($B162,Overview_Format!$A$2:$A$355,0),MATCH(F$2,Overview_Format!$A$2:$BQ$2,0))</f>
        <v>0.58799999999999997</v>
      </c>
      <c r="G162">
        <f>INDEX(Overview_Format!$A$2:$BQ$355,MATCH($B162,Overview_Format!$A$2:$A$355,0),MATCH(G$2,Overview_Format!$A$2:$BQ$2,0))</f>
        <v>4.04</v>
      </c>
      <c r="H162">
        <f>INDEX(Overview_Format!$A$2:$BQ$355,MATCH($B162,Overview_Format!$A$2:$A$355,0),MATCH(H$2,Overview_Format!$A$2:$BQ$2,0))</f>
        <v>-0.12</v>
      </c>
      <c r="I162">
        <f>INDEX(Overview_Format!$A$2:$BQ$355,MATCH($B162,Overview_Format!$A$2:$A$355,0),MATCH(I$2,Overview_Format!$A$2:$BQ$2,0))</f>
        <v>20</v>
      </c>
      <c r="J162">
        <f>INDEX(Overview_Format!$A$2:$BQ$355,MATCH($B162,Overview_Format!$A$2:$A$355,0),MATCH(J$2,Overview_Format!$A$2:$BQ$2,0))</f>
        <v>14</v>
      </c>
      <c r="K162">
        <f>INDEX(Overview_Format!$A$2:$BQ$355,MATCH($B162,Overview_Format!$A$2:$A$355,0),MATCH(K$2,Overview_Format!$A$2:$BQ$2,0))</f>
        <v>20</v>
      </c>
      <c r="L162">
        <f>INDEX(Overview_Format!$A$2:$BQ$355,MATCH($B162,Overview_Format!$A$2:$A$355,0),MATCH(L$2,Overview_Format!$A$2:$BQ$2,0))</f>
        <v>14</v>
      </c>
      <c r="M162">
        <f>INDEX(Overview_Format!$A$2:$BQ$355,MATCH($B162,Overview_Format!$A$2:$A$355,0),MATCH(M$2,Overview_Format!$A$2:$BQ$2,0))</f>
        <v>20</v>
      </c>
      <c r="N162">
        <f>INDEX(Overview_Format!$A$2:$BQ$355,MATCH($B162,Overview_Format!$A$2:$A$355,0),MATCH(N$2,Overview_Format!$A$2:$BQ$2,0))</f>
        <v>14</v>
      </c>
      <c r="O162">
        <f>INDEX(Overview_Format!$A$2:$BQ$355,MATCH($B162,Overview_Format!$A$2:$A$355,0),MATCH(O$2,Overview_Format!$A$2:$BQ$2,0))</f>
        <v>2231</v>
      </c>
      <c r="P162">
        <f>INDEX(Overview_Format!$A$2:$BQ$355,MATCH($B162,Overview_Format!$A$2:$A$355,0),MATCH(P$2,Overview_Format!$A$2:$BQ$2,0))</f>
        <v>2066</v>
      </c>
      <c r="Q162">
        <f>INDEX(Overview_Format!$A$2:$BQ$355,MATCH($B162,Overview_Format!$A$2:$A$355,0),MATCH(Q$2,Overview_Format!$A$2:$BQ$2,0))</f>
        <v>63.7</v>
      </c>
      <c r="R162">
        <f>INDEX(Overview_Format!$A$2:$BQ$355,MATCH($B162,Overview_Format!$A$2:$A$355,0),MATCH(R$2,Overview_Format!$A$2:$BQ$2,0))</f>
        <v>103</v>
      </c>
      <c r="S162">
        <f>INDEX(Overview_Format!$A$2:$BQ$355,MATCH($B162,Overview_Format!$A$2:$A$355,0),MATCH(S$2,Overview_Format!$A$2:$BQ$2,0))</f>
        <v>0.32300000000000001</v>
      </c>
      <c r="T162">
        <f>INDEX(Overview_Format!$A$2:$BQ$355,MATCH($B162,Overview_Format!$A$2:$A$355,0),MATCH(T$2,Overview_Format!$A$2:$BQ$2,0))</f>
        <v>0.33400000000000002</v>
      </c>
      <c r="U162">
        <f>INDEX(Overview_Format!$A$2:$BQ$355,MATCH($B162,Overview_Format!$A$2:$A$355,0),MATCH(U$2,Overview_Format!$A$2:$BQ$2,0))</f>
        <v>0.57299999999999995</v>
      </c>
      <c r="V162">
        <f>INDEX(Overview_Format!$A$2:$BQ$355,MATCH($B162,Overview_Format!$A$2:$A$355,0),MATCH(V$2,Overview_Format!$A$2:$BQ$2,0))</f>
        <v>56.3</v>
      </c>
      <c r="W162">
        <f>INDEX(Overview_Format!$A$2:$BQ$355,MATCH($B162,Overview_Format!$A$2:$A$355,0),MATCH(W$2,Overview_Format!$A$2:$BQ$2,0))</f>
        <v>0.55300000000000005</v>
      </c>
      <c r="X162">
        <f>INDEX(Overview_Format!$A$2:$BQ$355,MATCH($B162,Overview_Format!$A$2:$A$355,0),MATCH(X$2,Overview_Format!$A$2:$BQ$2,0))</f>
        <v>19.8</v>
      </c>
      <c r="Y162">
        <f>INDEX(Overview_Format!$A$2:$BQ$355,MATCH($B162,Overview_Format!$A$2:$A$355,0),MATCH(Y$2,Overview_Format!$A$2:$BQ$2,0))</f>
        <v>17.3</v>
      </c>
      <c r="Z162">
        <f>INDEX(Overview_Format!$A$2:$BQ$355,MATCH($B162,Overview_Format!$A$2:$A$355,0),MATCH(Z$2,Overview_Format!$A$2:$BQ$2,0))</f>
        <v>50.5</v>
      </c>
      <c r="AA162">
        <f>INDEX(Overview_Format!$A$2:$BQ$355,MATCH($B162,Overview_Format!$A$2:$A$355,0),MATCH(AA$2,Overview_Format!$A$2:$BQ$2,0))</f>
        <v>10.199999999999999</v>
      </c>
      <c r="AB162">
        <f>INDEX(Overview_Format!$A$2:$BQ$355,MATCH($B162,Overview_Format!$A$2:$A$355,0),MATCH(AB$2,Overview_Format!$A$2:$BQ$2,0))</f>
        <v>7.3</v>
      </c>
      <c r="AC162">
        <f t="shared" si="2"/>
        <v>3.2543352601156066</v>
      </c>
      <c r="AD162">
        <f>INDEX(Overview_Format!$A$2:$BQ$355,MATCH($B162,Overview_Format!$A$2:$A$355,0),MATCH(AD$2,Overview_Format!$A$2:$BQ$2,0))</f>
        <v>4.8499999999999996</v>
      </c>
      <c r="AE162">
        <f>INDEX(Overview_Format!$A$2:$CC$355,MATCH($B162,Overview_Format!$A$2:$A$355,0),MATCH(AE$2,Overview_Format!$A$2:$CC$2,0))</f>
        <v>7.5999999999999943</v>
      </c>
      <c r="AF162">
        <f>INDEX(Overview_Format!$A$2:$CC$355,MATCH($B162,Overview_Format!$A$2:$A$355,0),MATCH(AF$2,Overview_Format!$A$2:$CC$2,0))</f>
        <v>8.8999999999999996E-2</v>
      </c>
      <c r="AG162">
        <f>INDEX(Overview_Format!$A$2:$CC$355,MATCH($B162,Overview_Format!$A$2:$A$355,0),MATCH(AG$2,Overview_Format!$A$2:$CC$2,0))</f>
        <v>-5.6999999999999995E-2</v>
      </c>
      <c r="AH162">
        <f>INDEX(Overview_Format!$A$2:$CC$355,MATCH($B162,Overview_Format!$A$2:$A$355,0),MATCH(AH$2,Overview_Format!$A$2:$CC$2,0))</f>
        <v>4.0999999999999925E-2</v>
      </c>
      <c r="AI162">
        <f>INDEX(Overview_Format!$A$2:$CC$355,MATCH($B162,Overview_Format!$A$2:$A$355,0),MATCH(AI$2,Overview_Format!$A$2:$CC$2,0))</f>
        <v>4.500000000000004E-2</v>
      </c>
      <c r="AJ162">
        <f>INDEX(Overview_Format!$A$2:$CC$355,MATCH($B162,Overview_Format!$A$2:$A$355,0),MATCH(AJ$2,Overview_Format!$A$2:$CC$2,0))</f>
        <v>1</v>
      </c>
      <c r="AK162">
        <f>INDEX(Overview_Format!$A$2:$CC$355,MATCH($B162,Overview_Format!$A$2:$A$355,0),MATCH(AK$2,Overview_Format!$A$2:$CC$2,0))</f>
        <v>-1.3999999999999986</v>
      </c>
      <c r="AL162">
        <f>INDEX(Overview_Format!$A$2:$CC$355,MATCH($B162,Overview_Format!$A$2:$A$355,0),MATCH(AL$2,Overview_Format!$A$2:$CC$2,0))</f>
        <v>4.5999999999999943</v>
      </c>
      <c r="AM162">
        <f>INDEX(Overview_Format!$A$2:$CC$355,MATCH($B162,Overview_Format!$A$2:$A$355,0),MATCH(AM$2,Overview_Format!$A$2:$CC$2,0))</f>
        <v>1.1999999999999993</v>
      </c>
      <c r="AN162">
        <f>INDEX(Overview_Format!$A$2:$CC$355,MATCH($B162,Overview_Format!$A$2:$A$355,0),MATCH(AN$2,Overview_Format!$A$2:$CC$2,0))</f>
        <v>-5.1000000000000005</v>
      </c>
      <c r="AO162">
        <f>INDEX(Overview_Format!$A$2:$CC$355,MATCH($B162,Overview_Format!$A$2:$A$355,0),MATCH(AO$2,Overview_Format!$A$2:$CC$2,0))</f>
        <v>-1.5</v>
      </c>
      <c r="AP162">
        <f>INDEX(Overview_Format!$A$2:$CC$355,MATCH($B162,Overview_Format!$A$2:$A$355,0),MATCH(AP$2,Overview_Format!$A$2:$CC$2,0))</f>
        <v>4.8999999999999988E-2</v>
      </c>
    </row>
    <row r="163" spans="2:42" x14ac:dyDescent="0.25">
      <c r="B163" t="s">
        <v>289</v>
      </c>
      <c r="C163">
        <f>INDEX(Overview_Format!$A$2:$BQ$355,MATCH($B163,Overview_Format!$A$2:$A$355,0),MATCH(C$2,Overview_Format!$A$2:$BQ$2,0))</f>
        <v>34</v>
      </c>
      <c r="D163">
        <f>INDEX(Overview_Format!$A$2:$BQ$355,MATCH($B163,Overview_Format!$A$2:$A$355,0),MATCH(D$2,Overview_Format!$A$2:$BQ$2,0))</f>
        <v>22</v>
      </c>
      <c r="E163">
        <f>INDEX(Overview_Format!$A$2:$BQ$355,MATCH($B163,Overview_Format!$A$2:$A$355,0),MATCH(E$2,Overview_Format!$A$2:$BQ$2,0))</f>
        <v>12</v>
      </c>
      <c r="F163">
        <f>INDEX(Overview_Format!$A$2:$BQ$355,MATCH($B163,Overview_Format!$A$2:$A$355,0),MATCH(F$2,Overview_Format!$A$2:$BQ$2,0))</f>
        <v>0.64700000000000002</v>
      </c>
      <c r="G163">
        <f>INDEX(Overview_Format!$A$2:$BQ$355,MATCH($B163,Overview_Format!$A$2:$A$355,0),MATCH(G$2,Overview_Format!$A$2:$BQ$2,0))</f>
        <v>2.94</v>
      </c>
      <c r="H163">
        <f>INDEX(Overview_Format!$A$2:$BQ$355,MATCH($B163,Overview_Format!$A$2:$A$355,0),MATCH(H$2,Overview_Format!$A$2:$BQ$2,0))</f>
        <v>0.9</v>
      </c>
      <c r="I163">
        <f>INDEX(Overview_Format!$A$2:$BQ$355,MATCH($B163,Overview_Format!$A$2:$A$355,0),MATCH(I$2,Overview_Format!$A$2:$BQ$2,0))</f>
        <v>22</v>
      </c>
      <c r="J163">
        <f>INDEX(Overview_Format!$A$2:$BQ$355,MATCH($B163,Overview_Format!$A$2:$A$355,0),MATCH(J$2,Overview_Format!$A$2:$BQ$2,0))</f>
        <v>12</v>
      </c>
      <c r="K163">
        <f>INDEX(Overview_Format!$A$2:$BQ$355,MATCH($B163,Overview_Format!$A$2:$A$355,0),MATCH(K$2,Overview_Format!$A$2:$BQ$2,0))</f>
        <v>22</v>
      </c>
      <c r="L163">
        <f>INDEX(Overview_Format!$A$2:$BQ$355,MATCH($B163,Overview_Format!$A$2:$A$355,0),MATCH(L$2,Overview_Format!$A$2:$BQ$2,0))</f>
        <v>12</v>
      </c>
      <c r="M163">
        <f>INDEX(Overview_Format!$A$2:$BQ$355,MATCH($B163,Overview_Format!$A$2:$A$355,0),MATCH(M$2,Overview_Format!$A$2:$BQ$2,0))</f>
        <v>22</v>
      </c>
      <c r="N163">
        <f>INDEX(Overview_Format!$A$2:$BQ$355,MATCH($B163,Overview_Format!$A$2:$A$355,0),MATCH(N$2,Overview_Format!$A$2:$BQ$2,0))</f>
        <v>12</v>
      </c>
      <c r="O163">
        <f>INDEX(Overview_Format!$A$2:$BQ$355,MATCH($B163,Overview_Format!$A$2:$A$355,0),MATCH(O$2,Overview_Format!$A$2:$BQ$2,0))</f>
        <v>2278</v>
      </c>
      <c r="P163">
        <f>INDEX(Overview_Format!$A$2:$BQ$355,MATCH($B163,Overview_Format!$A$2:$A$355,0),MATCH(P$2,Overview_Format!$A$2:$BQ$2,0))</f>
        <v>2125</v>
      </c>
      <c r="Q163">
        <f>INDEX(Overview_Format!$A$2:$BQ$355,MATCH($B163,Overview_Format!$A$2:$A$355,0),MATCH(Q$2,Overview_Format!$A$2:$BQ$2,0))</f>
        <v>65.2</v>
      </c>
      <c r="R163">
        <f>INDEX(Overview_Format!$A$2:$BQ$355,MATCH($B163,Overview_Format!$A$2:$A$355,0),MATCH(R$2,Overview_Format!$A$2:$BQ$2,0))</f>
        <v>102.8</v>
      </c>
      <c r="S163">
        <f>INDEX(Overview_Format!$A$2:$BQ$355,MATCH($B163,Overview_Format!$A$2:$A$355,0),MATCH(S$2,Overview_Format!$A$2:$BQ$2,0))</f>
        <v>0.35799999999999998</v>
      </c>
      <c r="T163">
        <f>INDEX(Overview_Format!$A$2:$BQ$355,MATCH($B163,Overview_Format!$A$2:$A$355,0),MATCH(T$2,Overview_Format!$A$2:$BQ$2,0))</f>
        <v>0.28299999999999997</v>
      </c>
      <c r="U163">
        <f>INDEX(Overview_Format!$A$2:$BQ$355,MATCH($B163,Overview_Format!$A$2:$A$355,0),MATCH(U$2,Overview_Format!$A$2:$BQ$2,0))</f>
        <v>0.54100000000000004</v>
      </c>
      <c r="V163">
        <f>INDEX(Overview_Format!$A$2:$BQ$355,MATCH($B163,Overview_Format!$A$2:$A$355,0),MATCH(V$2,Overview_Format!$A$2:$BQ$2,0))</f>
        <v>56.3</v>
      </c>
      <c r="W163">
        <f>INDEX(Overview_Format!$A$2:$BQ$355,MATCH($B163,Overview_Format!$A$2:$A$355,0),MATCH(W$2,Overview_Format!$A$2:$BQ$2,0))</f>
        <v>0.499</v>
      </c>
      <c r="X163">
        <f>INDEX(Overview_Format!$A$2:$BQ$355,MATCH($B163,Overview_Format!$A$2:$A$355,0),MATCH(X$2,Overview_Format!$A$2:$BQ$2,0))</f>
        <v>29.7</v>
      </c>
      <c r="Y163">
        <f>INDEX(Overview_Format!$A$2:$BQ$355,MATCH($B163,Overview_Format!$A$2:$A$355,0),MATCH(Y$2,Overview_Format!$A$2:$BQ$2,0))</f>
        <v>16.8</v>
      </c>
      <c r="Z163">
        <f>INDEX(Overview_Format!$A$2:$BQ$355,MATCH($B163,Overview_Format!$A$2:$A$355,0),MATCH(Z$2,Overview_Format!$A$2:$BQ$2,0))</f>
        <v>52.2</v>
      </c>
      <c r="AA163">
        <f>INDEX(Overview_Format!$A$2:$BQ$355,MATCH($B163,Overview_Format!$A$2:$A$355,0),MATCH(AA$2,Overview_Format!$A$2:$BQ$2,0))</f>
        <v>11.3</v>
      </c>
      <c r="AB163">
        <f>INDEX(Overview_Format!$A$2:$BQ$355,MATCH($B163,Overview_Format!$A$2:$A$355,0),MATCH(AB$2,Overview_Format!$A$2:$BQ$2,0))</f>
        <v>10.5</v>
      </c>
      <c r="AC163">
        <f t="shared" si="2"/>
        <v>3.3511904761904758</v>
      </c>
      <c r="AD163">
        <f>INDEX(Overview_Format!$A$2:$BQ$355,MATCH($B163,Overview_Format!$A$2:$A$355,0),MATCH(AD$2,Overview_Format!$A$2:$BQ$2,0))</f>
        <v>4.5</v>
      </c>
      <c r="AE163">
        <f>INDEX(Overview_Format!$A$2:$CC$355,MATCH($B163,Overview_Format!$A$2:$A$355,0),MATCH(AE$2,Overview_Format!$A$2:$CC$2,0))</f>
        <v>6.8999999999999915</v>
      </c>
      <c r="AF163">
        <f>INDEX(Overview_Format!$A$2:$CC$355,MATCH($B163,Overview_Format!$A$2:$A$355,0),MATCH(AF$2,Overview_Format!$A$2:$CC$2,0))</f>
        <v>0</v>
      </c>
      <c r="AG163">
        <f>INDEX(Overview_Format!$A$2:$CC$355,MATCH($B163,Overview_Format!$A$2:$A$355,0),MATCH(AG$2,Overview_Format!$A$2:$CC$2,0))</f>
        <v>-0.14500000000000002</v>
      </c>
      <c r="AH163">
        <f>INDEX(Overview_Format!$A$2:$CC$355,MATCH($B163,Overview_Format!$A$2:$A$355,0),MATCH(AH$2,Overview_Format!$A$2:$CC$2,0))</f>
        <v>8.0000000000000071E-3</v>
      </c>
      <c r="AI163">
        <f>INDEX(Overview_Format!$A$2:$CC$355,MATCH($B163,Overview_Format!$A$2:$A$355,0),MATCH(AI$2,Overview_Format!$A$2:$CC$2,0))</f>
        <v>1.2000000000000011E-2</v>
      </c>
      <c r="AJ163">
        <f>INDEX(Overview_Format!$A$2:$CC$355,MATCH($B163,Overview_Format!$A$2:$A$355,0),MATCH(AJ$2,Overview_Format!$A$2:$CC$2,0))</f>
        <v>4.4000000000000057</v>
      </c>
      <c r="AK163">
        <f>INDEX(Overview_Format!$A$2:$CC$355,MATCH($B163,Overview_Format!$A$2:$A$355,0),MATCH(AK$2,Overview_Format!$A$2:$CC$2,0))</f>
        <v>-2.8999999999999986</v>
      </c>
      <c r="AL163">
        <f>INDEX(Overview_Format!$A$2:$CC$355,MATCH($B163,Overview_Format!$A$2:$A$355,0),MATCH(AL$2,Overview_Format!$A$2:$CC$2,0))</f>
        <v>-9.4000000000000057</v>
      </c>
      <c r="AM163">
        <f>INDEX(Overview_Format!$A$2:$CC$355,MATCH($B163,Overview_Format!$A$2:$A$355,0),MATCH(AM$2,Overview_Format!$A$2:$CC$2,0))</f>
        <v>2.5</v>
      </c>
      <c r="AN163">
        <f>INDEX(Overview_Format!$A$2:$CC$355,MATCH($B163,Overview_Format!$A$2:$A$355,0),MATCH(AN$2,Overview_Format!$A$2:$CC$2,0))</f>
        <v>1</v>
      </c>
      <c r="AO163">
        <f>INDEX(Overview_Format!$A$2:$CC$355,MATCH($B163,Overview_Format!$A$2:$A$355,0),MATCH(AO$2,Overview_Format!$A$2:$CC$2,0))</f>
        <v>4.3999999999999986</v>
      </c>
      <c r="AP163">
        <f>INDEX(Overview_Format!$A$2:$CC$355,MATCH($B163,Overview_Format!$A$2:$A$355,0),MATCH(AP$2,Overview_Format!$A$2:$CC$2,0))</f>
        <v>-6.0000000000000053E-3</v>
      </c>
    </row>
    <row r="164" spans="2:42" x14ac:dyDescent="0.25">
      <c r="B164" t="s">
        <v>290</v>
      </c>
      <c r="C164">
        <f>INDEX(Overview_Format!$A$2:$BQ$355,MATCH($B164,Overview_Format!$A$2:$A$355,0),MATCH(C$2,Overview_Format!$A$2:$BQ$2,0))</f>
        <v>32</v>
      </c>
      <c r="D164">
        <f>INDEX(Overview_Format!$A$2:$BQ$355,MATCH($B164,Overview_Format!$A$2:$A$355,0),MATCH(D$2,Overview_Format!$A$2:$BQ$2,0))</f>
        <v>11</v>
      </c>
      <c r="E164">
        <f>INDEX(Overview_Format!$A$2:$BQ$355,MATCH($B164,Overview_Format!$A$2:$A$355,0),MATCH(E$2,Overview_Format!$A$2:$BQ$2,0))</f>
        <v>21</v>
      </c>
      <c r="F164">
        <f>INDEX(Overview_Format!$A$2:$BQ$355,MATCH($B164,Overview_Format!$A$2:$A$355,0),MATCH(F$2,Overview_Format!$A$2:$BQ$2,0))</f>
        <v>0.34399999999999997</v>
      </c>
      <c r="G164">
        <f>INDEX(Overview_Format!$A$2:$BQ$355,MATCH($B164,Overview_Format!$A$2:$A$355,0),MATCH(G$2,Overview_Format!$A$2:$BQ$2,0))</f>
        <v>-9.1</v>
      </c>
      <c r="H164">
        <f>INDEX(Overview_Format!$A$2:$BQ$355,MATCH($B164,Overview_Format!$A$2:$A$355,0),MATCH(H$2,Overview_Format!$A$2:$BQ$2,0))</f>
        <v>-4.57</v>
      </c>
      <c r="I164">
        <f>INDEX(Overview_Format!$A$2:$BQ$355,MATCH($B164,Overview_Format!$A$2:$A$355,0),MATCH(I$2,Overview_Format!$A$2:$BQ$2,0))</f>
        <v>11</v>
      </c>
      <c r="J164">
        <f>INDEX(Overview_Format!$A$2:$BQ$355,MATCH($B164,Overview_Format!$A$2:$A$355,0),MATCH(J$2,Overview_Format!$A$2:$BQ$2,0))</f>
        <v>21</v>
      </c>
      <c r="K164">
        <f>INDEX(Overview_Format!$A$2:$BQ$355,MATCH($B164,Overview_Format!$A$2:$A$355,0),MATCH(K$2,Overview_Format!$A$2:$BQ$2,0))</f>
        <v>11</v>
      </c>
      <c r="L164">
        <f>INDEX(Overview_Format!$A$2:$BQ$355,MATCH($B164,Overview_Format!$A$2:$A$355,0),MATCH(L$2,Overview_Format!$A$2:$BQ$2,0))</f>
        <v>21</v>
      </c>
      <c r="M164">
        <f>INDEX(Overview_Format!$A$2:$BQ$355,MATCH($B164,Overview_Format!$A$2:$A$355,0),MATCH(M$2,Overview_Format!$A$2:$BQ$2,0))</f>
        <v>11</v>
      </c>
      <c r="N164">
        <f>INDEX(Overview_Format!$A$2:$BQ$355,MATCH($B164,Overview_Format!$A$2:$A$355,0),MATCH(N$2,Overview_Format!$A$2:$BQ$2,0))</f>
        <v>21</v>
      </c>
      <c r="O164">
        <f>INDEX(Overview_Format!$A$2:$BQ$355,MATCH($B164,Overview_Format!$A$2:$A$355,0),MATCH(O$2,Overview_Format!$A$2:$BQ$2,0))</f>
        <v>2332</v>
      </c>
      <c r="P164">
        <f>INDEX(Overview_Format!$A$2:$BQ$355,MATCH($B164,Overview_Format!$A$2:$A$355,0),MATCH(P$2,Overview_Format!$A$2:$BQ$2,0))</f>
        <v>2477</v>
      </c>
      <c r="Q164">
        <f>INDEX(Overview_Format!$A$2:$BQ$355,MATCH($B164,Overview_Format!$A$2:$A$355,0),MATCH(Q$2,Overview_Format!$A$2:$BQ$2,0))</f>
        <v>70.400000000000006</v>
      </c>
      <c r="R164">
        <f>INDEX(Overview_Format!$A$2:$BQ$355,MATCH($B164,Overview_Format!$A$2:$A$355,0),MATCH(R$2,Overview_Format!$A$2:$BQ$2,0))</f>
        <v>102.4</v>
      </c>
      <c r="S164">
        <f>INDEX(Overview_Format!$A$2:$BQ$355,MATCH($B164,Overview_Format!$A$2:$A$355,0),MATCH(S$2,Overview_Format!$A$2:$BQ$2,0))</f>
        <v>0.33600000000000002</v>
      </c>
      <c r="T164">
        <f>INDEX(Overview_Format!$A$2:$BQ$355,MATCH($B164,Overview_Format!$A$2:$A$355,0),MATCH(T$2,Overview_Format!$A$2:$BQ$2,0))</f>
        <v>0.33600000000000002</v>
      </c>
      <c r="U164">
        <f>INDEX(Overview_Format!$A$2:$BQ$355,MATCH($B164,Overview_Format!$A$2:$A$355,0),MATCH(U$2,Overview_Format!$A$2:$BQ$2,0))</f>
        <v>0.54800000000000004</v>
      </c>
      <c r="V164">
        <f>INDEX(Overview_Format!$A$2:$BQ$355,MATCH($B164,Overview_Format!$A$2:$A$355,0),MATCH(V$2,Overview_Format!$A$2:$BQ$2,0))</f>
        <v>53.2</v>
      </c>
      <c r="W164">
        <f>INDEX(Overview_Format!$A$2:$BQ$355,MATCH($B164,Overview_Format!$A$2:$A$355,0),MATCH(W$2,Overview_Format!$A$2:$BQ$2,0))</f>
        <v>0.51600000000000001</v>
      </c>
      <c r="X164">
        <f>INDEX(Overview_Format!$A$2:$BQ$355,MATCH($B164,Overview_Format!$A$2:$A$355,0),MATCH(X$2,Overview_Format!$A$2:$BQ$2,0))</f>
        <v>27.3</v>
      </c>
      <c r="Y164">
        <f>INDEX(Overview_Format!$A$2:$BQ$355,MATCH($B164,Overview_Format!$A$2:$A$355,0),MATCH(Y$2,Overview_Format!$A$2:$BQ$2,0))</f>
        <v>17.3</v>
      </c>
      <c r="Z164">
        <f>INDEX(Overview_Format!$A$2:$BQ$355,MATCH($B164,Overview_Format!$A$2:$A$355,0),MATCH(Z$2,Overview_Format!$A$2:$BQ$2,0))</f>
        <v>48.3</v>
      </c>
      <c r="AA164">
        <f>INDEX(Overview_Format!$A$2:$BQ$355,MATCH($B164,Overview_Format!$A$2:$A$355,0),MATCH(AA$2,Overview_Format!$A$2:$BQ$2,0))</f>
        <v>12.2</v>
      </c>
      <c r="AB164">
        <f>INDEX(Overview_Format!$A$2:$BQ$355,MATCH($B164,Overview_Format!$A$2:$A$355,0),MATCH(AB$2,Overview_Format!$A$2:$BQ$2,0))</f>
        <v>6.2</v>
      </c>
      <c r="AC164">
        <f t="shared" si="2"/>
        <v>3.0751445086705202</v>
      </c>
      <c r="AD164">
        <f>INDEX(Overview_Format!$A$2:$BQ$355,MATCH($B164,Overview_Format!$A$2:$A$355,0),MATCH(AD$2,Overview_Format!$A$2:$BQ$2,0))</f>
        <v>-4.53</v>
      </c>
      <c r="AE164">
        <f>INDEX(Overview_Format!$A$2:$CC$355,MATCH($B164,Overview_Format!$A$2:$A$355,0),MATCH(AE$2,Overview_Format!$A$2:$CC$2,0))</f>
        <v>-6.2999999999999972</v>
      </c>
      <c r="AF164">
        <f>INDEX(Overview_Format!$A$2:$CC$355,MATCH($B164,Overview_Format!$A$2:$A$355,0),MATCH(AF$2,Overview_Format!$A$2:$CC$2,0))</f>
        <v>1.3000000000000012E-2</v>
      </c>
      <c r="AG164">
        <f>INDEX(Overview_Format!$A$2:$CC$355,MATCH($B164,Overview_Format!$A$2:$A$355,0),MATCH(AG$2,Overview_Format!$A$2:$CC$2,0))</f>
        <v>-1.8999999999999961E-2</v>
      </c>
      <c r="AH164">
        <f>INDEX(Overview_Format!$A$2:$CC$355,MATCH($B164,Overview_Format!$A$2:$A$355,0),MATCH(AH$2,Overview_Format!$A$2:$CC$2,0))</f>
        <v>-4.1999999999999926E-2</v>
      </c>
      <c r="AI164">
        <f>INDEX(Overview_Format!$A$2:$CC$355,MATCH($B164,Overview_Format!$A$2:$A$355,0),MATCH(AI$2,Overview_Format!$A$2:$CC$2,0))</f>
        <v>-4.0000000000000036E-2</v>
      </c>
      <c r="AJ164">
        <f>INDEX(Overview_Format!$A$2:$CC$355,MATCH($B164,Overview_Format!$A$2:$A$355,0),MATCH(AJ$2,Overview_Format!$A$2:$CC$2,0))</f>
        <v>-3.4000000000000057</v>
      </c>
      <c r="AK164">
        <f>INDEX(Overview_Format!$A$2:$CC$355,MATCH($B164,Overview_Format!$A$2:$A$355,0),MATCH(AK$2,Overview_Format!$A$2:$CC$2,0))</f>
        <v>-0.89999999999999858</v>
      </c>
      <c r="AL164">
        <f>INDEX(Overview_Format!$A$2:$CC$355,MATCH($B164,Overview_Format!$A$2:$A$355,0),MATCH(AL$2,Overview_Format!$A$2:$CC$2,0))</f>
        <v>-2.7999999999999972</v>
      </c>
      <c r="AM164">
        <f>INDEX(Overview_Format!$A$2:$CC$355,MATCH($B164,Overview_Format!$A$2:$A$355,0),MATCH(AM$2,Overview_Format!$A$2:$CC$2,0))</f>
        <v>2</v>
      </c>
      <c r="AN164">
        <f>INDEX(Overview_Format!$A$2:$CC$355,MATCH($B164,Overview_Format!$A$2:$A$355,0),MATCH(AN$2,Overview_Format!$A$2:$CC$2,0))</f>
        <v>-5.3</v>
      </c>
      <c r="AO164">
        <f>INDEX(Overview_Format!$A$2:$CC$355,MATCH($B164,Overview_Format!$A$2:$A$355,0),MATCH(AO$2,Overview_Format!$A$2:$CC$2,0))</f>
        <v>-1.8999999999999986</v>
      </c>
      <c r="AP164">
        <f>INDEX(Overview_Format!$A$2:$CC$355,MATCH($B164,Overview_Format!$A$2:$A$355,0),MATCH(AP$2,Overview_Format!$A$2:$CC$2,0))</f>
        <v>-1.0000000000000009E-2</v>
      </c>
    </row>
    <row r="165" spans="2:42" x14ac:dyDescent="0.25">
      <c r="B165" t="s">
        <v>291</v>
      </c>
      <c r="C165">
        <f>INDEX(Overview_Format!$A$2:$BQ$355,MATCH($B165,Overview_Format!$A$2:$A$355,0),MATCH(C$2,Overview_Format!$A$2:$BQ$2,0))</f>
        <v>32</v>
      </c>
      <c r="D165">
        <f>INDEX(Overview_Format!$A$2:$BQ$355,MATCH($B165,Overview_Format!$A$2:$A$355,0),MATCH(D$2,Overview_Format!$A$2:$BQ$2,0))</f>
        <v>5</v>
      </c>
      <c r="E165">
        <f>INDEX(Overview_Format!$A$2:$BQ$355,MATCH($B165,Overview_Format!$A$2:$A$355,0),MATCH(E$2,Overview_Format!$A$2:$BQ$2,0))</f>
        <v>27</v>
      </c>
      <c r="F165">
        <f>INDEX(Overview_Format!$A$2:$BQ$355,MATCH($B165,Overview_Format!$A$2:$A$355,0),MATCH(F$2,Overview_Format!$A$2:$BQ$2,0))</f>
        <v>0.156</v>
      </c>
      <c r="G165">
        <f>INDEX(Overview_Format!$A$2:$BQ$355,MATCH($B165,Overview_Format!$A$2:$A$355,0),MATCH(G$2,Overview_Format!$A$2:$BQ$2,0))</f>
        <v>-15.09</v>
      </c>
      <c r="H165">
        <f>INDEX(Overview_Format!$A$2:$BQ$355,MATCH($B165,Overview_Format!$A$2:$A$355,0),MATCH(H$2,Overview_Format!$A$2:$BQ$2,0))</f>
        <v>-4.18</v>
      </c>
      <c r="I165">
        <f>INDEX(Overview_Format!$A$2:$BQ$355,MATCH($B165,Overview_Format!$A$2:$A$355,0),MATCH(I$2,Overview_Format!$A$2:$BQ$2,0))</f>
        <v>5</v>
      </c>
      <c r="J165">
        <f>INDEX(Overview_Format!$A$2:$BQ$355,MATCH($B165,Overview_Format!$A$2:$A$355,0),MATCH(J$2,Overview_Format!$A$2:$BQ$2,0))</f>
        <v>27</v>
      </c>
      <c r="K165">
        <f>INDEX(Overview_Format!$A$2:$BQ$355,MATCH($B165,Overview_Format!$A$2:$A$355,0),MATCH(K$2,Overview_Format!$A$2:$BQ$2,0))</f>
        <v>5</v>
      </c>
      <c r="L165">
        <f>INDEX(Overview_Format!$A$2:$BQ$355,MATCH($B165,Overview_Format!$A$2:$A$355,0),MATCH(L$2,Overview_Format!$A$2:$BQ$2,0))</f>
        <v>27</v>
      </c>
      <c r="M165">
        <f>INDEX(Overview_Format!$A$2:$BQ$355,MATCH($B165,Overview_Format!$A$2:$A$355,0),MATCH(M$2,Overview_Format!$A$2:$BQ$2,0))</f>
        <v>5</v>
      </c>
      <c r="N165">
        <f>INDEX(Overview_Format!$A$2:$BQ$355,MATCH($B165,Overview_Format!$A$2:$A$355,0),MATCH(N$2,Overview_Format!$A$2:$BQ$2,0))</f>
        <v>27</v>
      </c>
      <c r="O165">
        <f>INDEX(Overview_Format!$A$2:$BQ$355,MATCH($B165,Overview_Format!$A$2:$A$355,0),MATCH(O$2,Overview_Format!$A$2:$BQ$2,0))</f>
        <v>1988</v>
      </c>
      <c r="P165">
        <f>INDEX(Overview_Format!$A$2:$BQ$355,MATCH($B165,Overview_Format!$A$2:$A$355,0),MATCH(P$2,Overview_Format!$A$2:$BQ$2,0))</f>
        <v>2271</v>
      </c>
      <c r="Q165">
        <f>INDEX(Overview_Format!$A$2:$BQ$355,MATCH($B165,Overview_Format!$A$2:$A$355,0),MATCH(Q$2,Overview_Format!$A$2:$BQ$2,0))</f>
        <v>64.599999999999994</v>
      </c>
      <c r="R165">
        <f>INDEX(Overview_Format!$A$2:$BQ$355,MATCH($B165,Overview_Format!$A$2:$A$355,0),MATCH(R$2,Overview_Format!$A$2:$BQ$2,0))</f>
        <v>94</v>
      </c>
      <c r="S165">
        <f>INDEX(Overview_Format!$A$2:$BQ$355,MATCH($B165,Overview_Format!$A$2:$A$355,0),MATCH(S$2,Overview_Format!$A$2:$BQ$2,0))</f>
        <v>0.26200000000000001</v>
      </c>
      <c r="T165">
        <f>INDEX(Overview_Format!$A$2:$BQ$355,MATCH($B165,Overview_Format!$A$2:$A$355,0),MATCH(T$2,Overview_Format!$A$2:$BQ$2,0))</f>
        <v>0.374</v>
      </c>
      <c r="U165">
        <f>INDEX(Overview_Format!$A$2:$BQ$355,MATCH($B165,Overview_Format!$A$2:$A$355,0),MATCH(U$2,Overview_Format!$A$2:$BQ$2,0))</f>
        <v>0.51200000000000001</v>
      </c>
      <c r="V165">
        <f>INDEX(Overview_Format!$A$2:$BQ$355,MATCH($B165,Overview_Format!$A$2:$A$355,0),MATCH(V$2,Overview_Format!$A$2:$BQ$2,0))</f>
        <v>63.1</v>
      </c>
      <c r="W165">
        <f>INDEX(Overview_Format!$A$2:$BQ$355,MATCH($B165,Overview_Format!$A$2:$A$355,0),MATCH(W$2,Overview_Format!$A$2:$BQ$2,0))</f>
        <v>0.49</v>
      </c>
      <c r="X165">
        <f>INDEX(Overview_Format!$A$2:$BQ$355,MATCH($B165,Overview_Format!$A$2:$A$355,0),MATCH(X$2,Overview_Format!$A$2:$BQ$2,0))</f>
        <v>26.2</v>
      </c>
      <c r="Y165">
        <f>INDEX(Overview_Format!$A$2:$BQ$355,MATCH($B165,Overview_Format!$A$2:$A$355,0),MATCH(Y$2,Overview_Format!$A$2:$BQ$2,0))</f>
        <v>19.100000000000001</v>
      </c>
      <c r="Z165">
        <f>INDEX(Overview_Format!$A$2:$BQ$355,MATCH($B165,Overview_Format!$A$2:$A$355,0),MATCH(Z$2,Overview_Format!$A$2:$BQ$2,0))</f>
        <v>48.8</v>
      </c>
      <c r="AA165">
        <f>INDEX(Overview_Format!$A$2:$BQ$355,MATCH($B165,Overview_Format!$A$2:$A$355,0),MATCH(AA$2,Overview_Format!$A$2:$BQ$2,0))</f>
        <v>11.3</v>
      </c>
      <c r="AB165">
        <f>INDEX(Overview_Format!$A$2:$BQ$355,MATCH($B165,Overview_Format!$A$2:$A$355,0),MATCH(AB$2,Overview_Format!$A$2:$BQ$2,0))</f>
        <v>10.7</v>
      </c>
      <c r="AC165">
        <f t="shared" si="2"/>
        <v>3.3036649214659684</v>
      </c>
      <c r="AD165">
        <f>INDEX(Overview_Format!$A$2:$BQ$355,MATCH($B165,Overview_Format!$A$2:$A$355,0),MATCH(AD$2,Overview_Format!$A$2:$BQ$2,0))</f>
        <v>-8.84</v>
      </c>
      <c r="AE165">
        <f>INDEX(Overview_Format!$A$2:$CC$355,MATCH($B165,Overview_Format!$A$2:$A$355,0),MATCH(AE$2,Overview_Format!$A$2:$CC$2,0))</f>
        <v>-13.299999999999997</v>
      </c>
      <c r="AF165">
        <f>INDEX(Overview_Format!$A$2:$CC$355,MATCH($B165,Overview_Format!$A$2:$A$355,0),MATCH(AF$2,Overview_Format!$A$2:$CC$2,0))</f>
        <v>-0.123</v>
      </c>
      <c r="AG165">
        <f>INDEX(Overview_Format!$A$2:$CC$355,MATCH($B165,Overview_Format!$A$2:$A$355,0),MATCH(AG$2,Overview_Format!$A$2:$CC$2,0))</f>
        <v>-0.10299999999999998</v>
      </c>
      <c r="AH165">
        <f>INDEX(Overview_Format!$A$2:$CC$355,MATCH($B165,Overview_Format!$A$2:$A$355,0),MATCH(AH$2,Overview_Format!$A$2:$CC$2,0))</f>
        <v>-6.5999999999999948E-2</v>
      </c>
      <c r="AI165">
        <f>INDEX(Overview_Format!$A$2:$CC$355,MATCH($B165,Overview_Format!$A$2:$A$355,0),MATCH(AI$2,Overview_Format!$A$2:$CC$2,0))</f>
        <v>-5.7000000000000051E-2</v>
      </c>
      <c r="AJ165">
        <f>INDEX(Overview_Format!$A$2:$CC$355,MATCH($B165,Overview_Format!$A$2:$A$355,0),MATCH(AJ$2,Overview_Format!$A$2:$CC$2,0))</f>
        <v>-2.4000000000000057</v>
      </c>
      <c r="AK165">
        <f>INDEX(Overview_Format!$A$2:$CC$355,MATCH($B165,Overview_Format!$A$2:$A$355,0),MATCH(AK$2,Overview_Format!$A$2:$CC$2,0))</f>
        <v>1.6000000000000014</v>
      </c>
      <c r="AL165">
        <f>INDEX(Overview_Format!$A$2:$CC$355,MATCH($B165,Overview_Format!$A$2:$A$355,0),MATCH(AL$2,Overview_Format!$A$2:$CC$2,0))</f>
        <v>-1.6000000000000014</v>
      </c>
      <c r="AM165">
        <f>INDEX(Overview_Format!$A$2:$CC$355,MATCH($B165,Overview_Format!$A$2:$A$355,0),MATCH(AM$2,Overview_Format!$A$2:$CC$2,0))</f>
        <v>0.40000000000000036</v>
      </c>
      <c r="AN165">
        <f>INDEX(Overview_Format!$A$2:$CC$355,MATCH($B165,Overview_Format!$A$2:$A$355,0),MATCH(AN$2,Overview_Format!$A$2:$CC$2,0))</f>
        <v>3.6999999999999993</v>
      </c>
      <c r="AO165">
        <f>INDEX(Overview_Format!$A$2:$CC$355,MATCH($B165,Overview_Format!$A$2:$A$355,0),MATCH(AO$2,Overview_Format!$A$2:$CC$2,0))</f>
        <v>-1</v>
      </c>
      <c r="AP165">
        <f>INDEX(Overview_Format!$A$2:$CC$355,MATCH($B165,Overview_Format!$A$2:$A$355,0),MATCH(AP$2,Overview_Format!$A$2:$CC$2,0))</f>
        <v>-0.10300000000000001</v>
      </c>
    </row>
    <row r="166" spans="2:42" x14ac:dyDescent="0.25">
      <c r="B166" t="s">
        <v>292</v>
      </c>
      <c r="C166">
        <f>INDEX(Overview_Format!$A$2:$BQ$355,MATCH($B166,Overview_Format!$A$2:$A$355,0),MATCH(C$2,Overview_Format!$A$2:$BQ$2,0))</f>
        <v>32</v>
      </c>
      <c r="D166">
        <f>INDEX(Overview_Format!$A$2:$BQ$355,MATCH($B166,Overview_Format!$A$2:$A$355,0),MATCH(D$2,Overview_Format!$A$2:$BQ$2,0))</f>
        <v>11</v>
      </c>
      <c r="E166">
        <f>INDEX(Overview_Format!$A$2:$BQ$355,MATCH($B166,Overview_Format!$A$2:$A$355,0),MATCH(E$2,Overview_Format!$A$2:$BQ$2,0))</f>
        <v>21</v>
      </c>
      <c r="F166">
        <f>INDEX(Overview_Format!$A$2:$BQ$355,MATCH($B166,Overview_Format!$A$2:$A$355,0),MATCH(F$2,Overview_Format!$A$2:$BQ$2,0))</f>
        <v>0.34399999999999997</v>
      </c>
      <c r="G166">
        <f>INDEX(Overview_Format!$A$2:$BQ$355,MATCH($B166,Overview_Format!$A$2:$A$355,0),MATCH(G$2,Overview_Format!$A$2:$BQ$2,0))</f>
        <v>-12.86</v>
      </c>
      <c r="H166">
        <f>INDEX(Overview_Format!$A$2:$BQ$355,MATCH($B166,Overview_Format!$A$2:$A$355,0),MATCH(H$2,Overview_Format!$A$2:$BQ$2,0))</f>
        <v>-7.3</v>
      </c>
      <c r="I166">
        <f>INDEX(Overview_Format!$A$2:$BQ$355,MATCH($B166,Overview_Format!$A$2:$A$355,0),MATCH(I$2,Overview_Format!$A$2:$BQ$2,0))</f>
        <v>11</v>
      </c>
      <c r="J166">
        <f>INDEX(Overview_Format!$A$2:$BQ$355,MATCH($B166,Overview_Format!$A$2:$A$355,0),MATCH(J$2,Overview_Format!$A$2:$BQ$2,0))</f>
        <v>21</v>
      </c>
      <c r="K166">
        <f>INDEX(Overview_Format!$A$2:$BQ$355,MATCH($B166,Overview_Format!$A$2:$A$355,0),MATCH(K$2,Overview_Format!$A$2:$BQ$2,0))</f>
        <v>11</v>
      </c>
      <c r="L166">
        <f>INDEX(Overview_Format!$A$2:$BQ$355,MATCH($B166,Overview_Format!$A$2:$A$355,0),MATCH(L$2,Overview_Format!$A$2:$BQ$2,0))</f>
        <v>21</v>
      </c>
      <c r="M166">
        <f>INDEX(Overview_Format!$A$2:$BQ$355,MATCH($B166,Overview_Format!$A$2:$A$355,0),MATCH(M$2,Overview_Format!$A$2:$BQ$2,0))</f>
        <v>11</v>
      </c>
      <c r="N166">
        <f>INDEX(Overview_Format!$A$2:$BQ$355,MATCH($B166,Overview_Format!$A$2:$A$355,0),MATCH(N$2,Overview_Format!$A$2:$BQ$2,0))</f>
        <v>21</v>
      </c>
      <c r="O166">
        <f>INDEX(Overview_Format!$A$2:$BQ$355,MATCH($B166,Overview_Format!$A$2:$A$355,0),MATCH(O$2,Overview_Format!$A$2:$BQ$2,0))</f>
        <v>1833</v>
      </c>
      <c r="P166">
        <f>INDEX(Overview_Format!$A$2:$BQ$355,MATCH($B166,Overview_Format!$A$2:$A$355,0),MATCH(P$2,Overview_Format!$A$2:$BQ$2,0))</f>
        <v>2011</v>
      </c>
      <c r="Q166">
        <f>INDEX(Overview_Format!$A$2:$BQ$355,MATCH($B166,Overview_Format!$A$2:$A$355,0),MATCH(Q$2,Overview_Format!$A$2:$BQ$2,0))</f>
        <v>62.7</v>
      </c>
      <c r="R166">
        <f>INDEX(Overview_Format!$A$2:$BQ$355,MATCH($B166,Overview_Format!$A$2:$A$355,0),MATCH(R$2,Overview_Format!$A$2:$BQ$2,0))</f>
        <v>91</v>
      </c>
      <c r="S166">
        <f>INDEX(Overview_Format!$A$2:$BQ$355,MATCH($B166,Overview_Format!$A$2:$A$355,0),MATCH(S$2,Overview_Format!$A$2:$BQ$2,0))</f>
        <v>0.33300000000000002</v>
      </c>
      <c r="T166">
        <f>INDEX(Overview_Format!$A$2:$BQ$355,MATCH($B166,Overview_Format!$A$2:$A$355,0),MATCH(T$2,Overview_Format!$A$2:$BQ$2,0))</f>
        <v>0.41</v>
      </c>
      <c r="U166">
        <f>INDEX(Overview_Format!$A$2:$BQ$355,MATCH($B166,Overview_Format!$A$2:$A$355,0),MATCH(U$2,Overview_Format!$A$2:$BQ$2,0))</f>
        <v>0.49299999999999999</v>
      </c>
      <c r="V166">
        <f>INDEX(Overview_Format!$A$2:$BQ$355,MATCH($B166,Overview_Format!$A$2:$A$355,0),MATCH(V$2,Overview_Format!$A$2:$BQ$2,0))</f>
        <v>55.3</v>
      </c>
      <c r="W166">
        <f>INDEX(Overview_Format!$A$2:$BQ$355,MATCH($B166,Overview_Format!$A$2:$A$355,0),MATCH(W$2,Overview_Format!$A$2:$BQ$2,0))</f>
        <v>0.47399999999999998</v>
      </c>
      <c r="X166">
        <f>INDEX(Overview_Format!$A$2:$BQ$355,MATCH($B166,Overview_Format!$A$2:$A$355,0),MATCH(X$2,Overview_Format!$A$2:$BQ$2,0))</f>
        <v>29.5</v>
      </c>
      <c r="Y166">
        <f>INDEX(Overview_Format!$A$2:$BQ$355,MATCH($B166,Overview_Format!$A$2:$A$355,0),MATCH(Y$2,Overview_Format!$A$2:$BQ$2,0))</f>
        <v>20.8</v>
      </c>
      <c r="Z166">
        <f>INDEX(Overview_Format!$A$2:$BQ$355,MATCH($B166,Overview_Format!$A$2:$A$355,0),MATCH(Z$2,Overview_Format!$A$2:$BQ$2,0))</f>
        <v>49</v>
      </c>
      <c r="AA166">
        <f>INDEX(Overview_Format!$A$2:$BQ$355,MATCH($B166,Overview_Format!$A$2:$A$355,0),MATCH(AA$2,Overview_Format!$A$2:$BQ$2,0))</f>
        <v>10.9</v>
      </c>
      <c r="AB166">
        <f>INDEX(Overview_Format!$A$2:$BQ$355,MATCH($B166,Overview_Format!$A$2:$A$355,0),MATCH(AB$2,Overview_Format!$A$2:$BQ$2,0))</f>
        <v>8.6</v>
      </c>
      <c r="AC166">
        <f t="shared" si="2"/>
        <v>2.6586538461538458</v>
      </c>
      <c r="AD166">
        <f>INDEX(Overview_Format!$A$2:$BQ$355,MATCH($B166,Overview_Format!$A$2:$A$355,0),MATCH(AD$2,Overview_Format!$A$2:$BQ$2,0))</f>
        <v>-5.56</v>
      </c>
      <c r="AE166">
        <f>INDEX(Overview_Format!$A$2:$CC$355,MATCH($B166,Overview_Format!$A$2:$A$355,0),MATCH(AE$2,Overview_Format!$A$2:$CC$2,0))</f>
        <v>-8.7999999999999972</v>
      </c>
      <c r="AF166">
        <f>INDEX(Overview_Format!$A$2:$CC$355,MATCH($B166,Overview_Format!$A$2:$A$355,0),MATCH(AF$2,Overview_Format!$A$2:$CC$2,0))</f>
        <v>-0.123</v>
      </c>
      <c r="AG166">
        <f>INDEX(Overview_Format!$A$2:$CC$355,MATCH($B166,Overview_Format!$A$2:$A$355,0),MATCH(AG$2,Overview_Format!$A$2:$CC$2,0))</f>
        <v>-9.000000000000008E-3</v>
      </c>
      <c r="AH166">
        <f>INDEX(Overview_Format!$A$2:$CC$355,MATCH($B166,Overview_Format!$A$2:$A$355,0),MATCH(AH$2,Overview_Format!$A$2:$CC$2,0))</f>
        <v>-5.9000000000000052E-2</v>
      </c>
      <c r="AI166">
        <f>INDEX(Overview_Format!$A$2:$CC$355,MATCH($B166,Overview_Format!$A$2:$A$355,0),MATCH(AI$2,Overview_Format!$A$2:$CC$2,0))</f>
        <v>-3.6000000000000032E-2</v>
      </c>
      <c r="AJ166">
        <f>INDEX(Overview_Format!$A$2:$CC$355,MATCH($B166,Overview_Format!$A$2:$A$355,0),MATCH(AJ$2,Overview_Format!$A$2:$CC$2,0))</f>
        <v>-2</v>
      </c>
      <c r="AK166">
        <f>INDEX(Overview_Format!$A$2:$CC$355,MATCH($B166,Overview_Format!$A$2:$A$355,0),MATCH(AK$2,Overview_Format!$A$2:$CC$2,0))</f>
        <v>0.19999999999999929</v>
      </c>
      <c r="AL166">
        <f>INDEX(Overview_Format!$A$2:$CC$355,MATCH($B166,Overview_Format!$A$2:$A$355,0),MATCH(AL$2,Overview_Format!$A$2:$CC$2,0))</f>
        <v>-4.1000000000000014</v>
      </c>
      <c r="AM166">
        <f>INDEX(Overview_Format!$A$2:$CC$355,MATCH($B166,Overview_Format!$A$2:$A$355,0),MATCH(AM$2,Overview_Format!$A$2:$CC$2,0))</f>
        <v>1</v>
      </c>
      <c r="AN166">
        <f>INDEX(Overview_Format!$A$2:$CC$355,MATCH($B166,Overview_Format!$A$2:$A$355,0),MATCH(AN$2,Overview_Format!$A$2:$CC$2,0))</f>
        <v>-3.4000000000000004</v>
      </c>
      <c r="AO166">
        <f>INDEX(Overview_Format!$A$2:$CC$355,MATCH($B166,Overview_Format!$A$2:$A$355,0),MATCH(AO$2,Overview_Format!$A$2:$CC$2,0))</f>
        <v>0.39999999999999858</v>
      </c>
      <c r="AP166">
        <f>INDEX(Overview_Format!$A$2:$CC$355,MATCH($B166,Overview_Format!$A$2:$A$355,0),MATCH(AP$2,Overview_Format!$A$2:$CC$2,0))</f>
        <v>-0.129</v>
      </c>
    </row>
    <row r="167" spans="2:42" x14ac:dyDescent="0.25">
      <c r="B167" t="s">
        <v>293</v>
      </c>
      <c r="C167">
        <f>INDEX(Overview_Format!$A$2:$BQ$355,MATCH($B167,Overview_Format!$A$2:$A$355,0),MATCH(C$2,Overview_Format!$A$2:$BQ$2,0))</f>
        <v>31</v>
      </c>
      <c r="D167">
        <f>INDEX(Overview_Format!$A$2:$BQ$355,MATCH($B167,Overview_Format!$A$2:$A$355,0),MATCH(D$2,Overview_Format!$A$2:$BQ$2,0))</f>
        <v>12</v>
      </c>
      <c r="E167">
        <f>INDEX(Overview_Format!$A$2:$BQ$355,MATCH($B167,Overview_Format!$A$2:$A$355,0),MATCH(E$2,Overview_Format!$A$2:$BQ$2,0))</f>
        <v>19</v>
      </c>
      <c r="F167">
        <f>INDEX(Overview_Format!$A$2:$BQ$355,MATCH($B167,Overview_Format!$A$2:$A$355,0),MATCH(F$2,Overview_Format!$A$2:$BQ$2,0))</f>
        <v>0.38700000000000001</v>
      </c>
      <c r="G167">
        <f>INDEX(Overview_Format!$A$2:$BQ$355,MATCH($B167,Overview_Format!$A$2:$A$355,0),MATCH(G$2,Overview_Format!$A$2:$BQ$2,0))</f>
        <v>-9.4700000000000006</v>
      </c>
      <c r="H167">
        <f>INDEX(Overview_Format!$A$2:$BQ$355,MATCH($B167,Overview_Format!$A$2:$A$355,0),MATCH(H$2,Overview_Format!$A$2:$BQ$2,0))</f>
        <v>-7.5</v>
      </c>
      <c r="I167">
        <f>INDEX(Overview_Format!$A$2:$BQ$355,MATCH($B167,Overview_Format!$A$2:$A$355,0),MATCH(I$2,Overview_Format!$A$2:$BQ$2,0))</f>
        <v>12</v>
      </c>
      <c r="J167">
        <f>INDEX(Overview_Format!$A$2:$BQ$355,MATCH($B167,Overview_Format!$A$2:$A$355,0),MATCH(J$2,Overview_Format!$A$2:$BQ$2,0))</f>
        <v>19</v>
      </c>
      <c r="K167">
        <f>INDEX(Overview_Format!$A$2:$BQ$355,MATCH($B167,Overview_Format!$A$2:$A$355,0),MATCH(K$2,Overview_Format!$A$2:$BQ$2,0))</f>
        <v>12</v>
      </c>
      <c r="L167">
        <f>INDEX(Overview_Format!$A$2:$BQ$355,MATCH($B167,Overview_Format!$A$2:$A$355,0),MATCH(L$2,Overview_Format!$A$2:$BQ$2,0))</f>
        <v>19</v>
      </c>
      <c r="M167">
        <f>INDEX(Overview_Format!$A$2:$BQ$355,MATCH($B167,Overview_Format!$A$2:$A$355,0),MATCH(M$2,Overview_Format!$A$2:$BQ$2,0))</f>
        <v>12</v>
      </c>
      <c r="N167">
        <f>INDEX(Overview_Format!$A$2:$BQ$355,MATCH($B167,Overview_Format!$A$2:$A$355,0),MATCH(N$2,Overview_Format!$A$2:$BQ$2,0))</f>
        <v>19</v>
      </c>
      <c r="O167">
        <f>INDEX(Overview_Format!$A$2:$BQ$355,MATCH($B167,Overview_Format!$A$2:$A$355,0),MATCH(O$2,Overview_Format!$A$2:$BQ$2,0))</f>
        <v>2086</v>
      </c>
      <c r="P167">
        <f>INDEX(Overview_Format!$A$2:$BQ$355,MATCH($B167,Overview_Format!$A$2:$A$355,0),MATCH(P$2,Overview_Format!$A$2:$BQ$2,0))</f>
        <v>2147</v>
      </c>
      <c r="Q167">
        <f>INDEX(Overview_Format!$A$2:$BQ$355,MATCH($B167,Overview_Format!$A$2:$A$355,0),MATCH(Q$2,Overview_Format!$A$2:$BQ$2,0))</f>
        <v>65.599999999999994</v>
      </c>
      <c r="R167">
        <f>INDEX(Overview_Format!$A$2:$BQ$355,MATCH($B167,Overview_Format!$A$2:$A$355,0),MATCH(R$2,Overview_Format!$A$2:$BQ$2,0))</f>
        <v>101.8</v>
      </c>
      <c r="S167">
        <f>INDEX(Overview_Format!$A$2:$BQ$355,MATCH($B167,Overview_Format!$A$2:$A$355,0),MATCH(S$2,Overview_Format!$A$2:$BQ$2,0))</f>
        <v>0.32200000000000001</v>
      </c>
      <c r="T167">
        <f>INDEX(Overview_Format!$A$2:$BQ$355,MATCH($B167,Overview_Format!$A$2:$A$355,0),MATCH(T$2,Overview_Format!$A$2:$BQ$2,0))</f>
        <v>0.41</v>
      </c>
      <c r="U167">
        <f>INDEX(Overview_Format!$A$2:$BQ$355,MATCH($B167,Overview_Format!$A$2:$A$355,0),MATCH(U$2,Overview_Format!$A$2:$BQ$2,0))</f>
        <v>0.54900000000000004</v>
      </c>
      <c r="V167">
        <f>INDEX(Overview_Format!$A$2:$BQ$355,MATCH($B167,Overview_Format!$A$2:$A$355,0),MATCH(V$2,Overview_Format!$A$2:$BQ$2,0))</f>
        <v>51</v>
      </c>
      <c r="W167">
        <f>INDEX(Overview_Format!$A$2:$BQ$355,MATCH($B167,Overview_Format!$A$2:$A$355,0),MATCH(W$2,Overview_Format!$A$2:$BQ$2,0))</f>
        <v>0.52300000000000002</v>
      </c>
      <c r="X167">
        <f>INDEX(Overview_Format!$A$2:$BQ$355,MATCH($B167,Overview_Format!$A$2:$A$355,0),MATCH(X$2,Overview_Format!$A$2:$BQ$2,0))</f>
        <v>24.2</v>
      </c>
      <c r="Y167">
        <f>INDEX(Overview_Format!$A$2:$BQ$355,MATCH($B167,Overview_Format!$A$2:$A$355,0),MATCH(Y$2,Overview_Format!$A$2:$BQ$2,0))</f>
        <v>16.899999999999999</v>
      </c>
      <c r="Z167">
        <f>INDEX(Overview_Format!$A$2:$BQ$355,MATCH($B167,Overview_Format!$A$2:$A$355,0),MATCH(Z$2,Overview_Format!$A$2:$BQ$2,0))</f>
        <v>48.8</v>
      </c>
      <c r="AA167">
        <f>INDEX(Overview_Format!$A$2:$BQ$355,MATCH($B167,Overview_Format!$A$2:$A$355,0),MATCH(AA$2,Overview_Format!$A$2:$BQ$2,0))</f>
        <v>8.4</v>
      </c>
      <c r="AB167">
        <f>INDEX(Overview_Format!$A$2:$BQ$355,MATCH($B167,Overview_Format!$A$2:$A$355,0),MATCH(AB$2,Overview_Format!$A$2:$BQ$2,0))</f>
        <v>6.2</v>
      </c>
      <c r="AC167">
        <f t="shared" si="2"/>
        <v>3.0177514792899411</v>
      </c>
      <c r="AD167">
        <f>INDEX(Overview_Format!$A$2:$BQ$355,MATCH($B167,Overview_Format!$A$2:$A$355,0),MATCH(AD$2,Overview_Format!$A$2:$BQ$2,0))</f>
        <v>-1.97</v>
      </c>
      <c r="AE167">
        <f>INDEX(Overview_Format!$A$2:$CC$355,MATCH($B167,Overview_Format!$A$2:$A$355,0),MATCH(AE$2,Overview_Format!$A$2:$CC$2,0))</f>
        <v>-3</v>
      </c>
      <c r="AF167">
        <f>INDEX(Overview_Format!$A$2:$CC$355,MATCH($B167,Overview_Format!$A$2:$A$355,0),MATCH(AF$2,Overview_Format!$A$2:$CC$2,0))</f>
        <v>-3.7999999999999978E-2</v>
      </c>
      <c r="AG167">
        <f>INDEX(Overview_Format!$A$2:$CC$355,MATCH($B167,Overview_Format!$A$2:$A$355,0),MATCH(AG$2,Overview_Format!$A$2:$CC$2,0))</f>
        <v>-6.8000000000000005E-2</v>
      </c>
      <c r="AH167">
        <f>INDEX(Overview_Format!$A$2:$CC$355,MATCH($B167,Overview_Format!$A$2:$A$355,0),MATCH(AH$2,Overview_Format!$A$2:$CC$2,0))</f>
        <v>-1.100000000000001E-2</v>
      </c>
      <c r="AI167">
        <f>INDEX(Overview_Format!$A$2:$CC$355,MATCH($B167,Overview_Format!$A$2:$A$355,0),MATCH(AI$2,Overview_Format!$A$2:$CC$2,0))</f>
        <v>-7.0000000000000062E-3</v>
      </c>
      <c r="AJ167">
        <f>INDEX(Overview_Format!$A$2:$CC$355,MATCH($B167,Overview_Format!$A$2:$A$355,0),MATCH(AJ$2,Overview_Format!$A$2:$CC$2,0))</f>
        <v>-2.4000000000000057</v>
      </c>
      <c r="AK167">
        <f>INDEX(Overview_Format!$A$2:$CC$355,MATCH($B167,Overview_Format!$A$2:$A$355,0),MATCH(AK$2,Overview_Format!$A$2:$CC$2,0))</f>
        <v>-0.20000000000000284</v>
      </c>
      <c r="AL167">
        <f>INDEX(Overview_Format!$A$2:$CC$355,MATCH($B167,Overview_Format!$A$2:$A$355,0),MATCH(AL$2,Overview_Format!$A$2:$CC$2,0))</f>
        <v>-5.2000000000000028</v>
      </c>
      <c r="AM167">
        <f>INDEX(Overview_Format!$A$2:$CC$355,MATCH($B167,Overview_Format!$A$2:$A$355,0),MATCH(AM$2,Overview_Format!$A$2:$CC$2,0))</f>
        <v>-9.9999999999999645E-2</v>
      </c>
      <c r="AN167">
        <f>INDEX(Overview_Format!$A$2:$CC$355,MATCH($B167,Overview_Format!$A$2:$A$355,0),MATCH(AN$2,Overview_Format!$A$2:$CC$2,0))</f>
        <v>-3.9999999999999991</v>
      </c>
      <c r="AO167">
        <f>INDEX(Overview_Format!$A$2:$CC$355,MATCH($B167,Overview_Format!$A$2:$A$355,0),MATCH(AO$2,Overview_Format!$A$2:$CC$2,0))</f>
        <v>-2.1000000000000014</v>
      </c>
      <c r="AP167">
        <f>INDEX(Overview_Format!$A$2:$CC$355,MATCH($B167,Overview_Format!$A$2:$A$355,0),MATCH(AP$2,Overview_Format!$A$2:$CC$2,0))</f>
        <v>-3.2000000000000001E-2</v>
      </c>
    </row>
    <row r="168" spans="2:42" x14ac:dyDescent="0.25">
      <c r="B168" t="s">
        <v>294</v>
      </c>
      <c r="C168">
        <f>INDEX(Overview_Format!$A$2:$BQ$355,MATCH($B168,Overview_Format!$A$2:$A$355,0),MATCH(C$2,Overview_Format!$A$2:$BQ$2,0))</f>
        <v>34</v>
      </c>
      <c r="D168">
        <f>INDEX(Overview_Format!$A$2:$BQ$355,MATCH($B168,Overview_Format!$A$2:$A$355,0),MATCH(D$2,Overview_Format!$A$2:$BQ$2,0))</f>
        <v>24</v>
      </c>
      <c r="E168">
        <f>INDEX(Overview_Format!$A$2:$BQ$355,MATCH($B168,Overview_Format!$A$2:$A$355,0),MATCH(E$2,Overview_Format!$A$2:$BQ$2,0))</f>
        <v>10</v>
      </c>
      <c r="F168">
        <f>INDEX(Overview_Format!$A$2:$BQ$355,MATCH($B168,Overview_Format!$A$2:$A$355,0),MATCH(F$2,Overview_Format!$A$2:$BQ$2,0))</f>
        <v>0.70599999999999996</v>
      </c>
      <c r="G168">
        <f>INDEX(Overview_Format!$A$2:$BQ$355,MATCH($B168,Overview_Format!$A$2:$A$355,0),MATCH(G$2,Overview_Format!$A$2:$BQ$2,0))</f>
        <v>14.84</v>
      </c>
      <c r="H168">
        <f>INDEX(Overview_Format!$A$2:$BQ$355,MATCH($B168,Overview_Format!$A$2:$A$355,0),MATCH(H$2,Overview_Format!$A$2:$BQ$2,0))</f>
        <v>7.02</v>
      </c>
      <c r="I168">
        <f>INDEX(Overview_Format!$A$2:$BQ$355,MATCH($B168,Overview_Format!$A$2:$A$355,0),MATCH(I$2,Overview_Format!$A$2:$BQ$2,0))</f>
        <v>24</v>
      </c>
      <c r="J168">
        <f>INDEX(Overview_Format!$A$2:$BQ$355,MATCH($B168,Overview_Format!$A$2:$A$355,0),MATCH(J$2,Overview_Format!$A$2:$BQ$2,0))</f>
        <v>10</v>
      </c>
      <c r="K168">
        <f>INDEX(Overview_Format!$A$2:$BQ$355,MATCH($B168,Overview_Format!$A$2:$A$355,0),MATCH(K$2,Overview_Format!$A$2:$BQ$2,0))</f>
        <v>24</v>
      </c>
      <c r="L168">
        <f>INDEX(Overview_Format!$A$2:$BQ$355,MATCH($B168,Overview_Format!$A$2:$A$355,0),MATCH(L$2,Overview_Format!$A$2:$BQ$2,0))</f>
        <v>10</v>
      </c>
      <c r="M168">
        <f>INDEX(Overview_Format!$A$2:$BQ$355,MATCH($B168,Overview_Format!$A$2:$A$355,0),MATCH(M$2,Overview_Format!$A$2:$BQ$2,0))</f>
        <v>24</v>
      </c>
      <c r="N168">
        <f>INDEX(Overview_Format!$A$2:$BQ$355,MATCH($B168,Overview_Format!$A$2:$A$355,0),MATCH(N$2,Overview_Format!$A$2:$BQ$2,0))</f>
        <v>10</v>
      </c>
      <c r="O168">
        <f>INDEX(Overview_Format!$A$2:$BQ$355,MATCH($B168,Overview_Format!$A$2:$A$355,0),MATCH(O$2,Overview_Format!$A$2:$BQ$2,0))</f>
        <v>2629</v>
      </c>
      <c r="P168">
        <f>INDEX(Overview_Format!$A$2:$BQ$355,MATCH($B168,Overview_Format!$A$2:$A$355,0),MATCH(P$2,Overview_Format!$A$2:$BQ$2,0))</f>
        <v>2363</v>
      </c>
      <c r="Q168">
        <f>INDEX(Overview_Format!$A$2:$BQ$355,MATCH($B168,Overview_Format!$A$2:$A$355,0),MATCH(Q$2,Overview_Format!$A$2:$BQ$2,0))</f>
        <v>70.7</v>
      </c>
      <c r="R168">
        <f>INDEX(Overview_Format!$A$2:$BQ$355,MATCH($B168,Overview_Format!$A$2:$A$355,0),MATCH(R$2,Overview_Format!$A$2:$BQ$2,0))</f>
        <v>108.2</v>
      </c>
      <c r="S168">
        <f>INDEX(Overview_Format!$A$2:$BQ$355,MATCH($B168,Overview_Format!$A$2:$A$355,0),MATCH(S$2,Overview_Format!$A$2:$BQ$2,0))</f>
        <v>0.35099999999999998</v>
      </c>
      <c r="T168">
        <f>INDEX(Overview_Format!$A$2:$BQ$355,MATCH($B168,Overview_Format!$A$2:$A$355,0),MATCH(T$2,Overview_Format!$A$2:$BQ$2,0))</f>
        <v>0.41699999999999998</v>
      </c>
      <c r="U168">
        <f>INDEX(Overview_Format!$A$2:$BQ$355,MATCH($B168,Overview_Format!$A$2:$A$355,0),MATCH(U$2,Overview_Format!$A$2:$BQ$2,0))</f>
        <v>0.57199999999999995</v>
      </c>
      <c r="V168">
        <f>INDEX(Overview_Format!$A$2:$BQ$355,MATCH($B168,Overview_Format!$A$2:$A$355,0),MATCH(V$2,Overview_Format!$A$2:$BQ$2,0))</f>
        <v>51.1</v>
      </c>
      <c r="W168">
        <f>INDEX(Overview_Format!$A$2:$BQ$355,MATCH($B168,Overview_Format!$A$2:$A$355,0),MATCH(W$2,Overview_Format!$A$2:$BQ$2,0))</f>
        <v>0.53500000000000003</v>
      </c>
      <c r="X168">
        <f>INDEX(Overview_Format!$A$2:$BQ$355,MATCH($B168,Overview_Format!$A$2:$A$355,0),MATCH(X$2,Overview_Format!$A$2:$BQ$2,0))</f>
        <v>29.1</v>
      </c>
      <c r="Y168">
        <f>INDEX(Overview_Format!$A$2:$BQ$355,MATCH($B168,Overview_Format!$A$2:$A$355,0),MATCH(Y$2,Overview_Format!$A$2:$BQ$2,0))</f>
        <v>16.899999999999999</v>
      </c>
      <c r="Z168">
        <f>INDEX(Overview_Format!$A$2:$BQ$355,MATCH($B168,Overview_Format!$A$2:$A$355,0),MATCH(Z$2,Overview_Format!$A$2:$BQ$2,0))</f>
        <v>53</v>
      </c>
      <c r="AA168">
        <f>INDEX(Overview_Format!$A$2:$BQ$355,MATCH($B168,Overview_Format!$A$2:$A$355,0),MATCH(AA$2,Overview_Format!$A$2:$BQ$2,0))</f>
        <v>6.9</v>
      </c>
      <c r="AB168">
        <f>INDEX(Overview_Format!$A$2:$BQ$355,MATCH($B168,Overview_Format!$A$2:$A$355,0),MATCH(AB$2,Overview_Format!$A$2:$BQ$2,0))</f>
        <v>11.2</v>
      </c>
      <c r="AC168">
        <f t="shared" si="2"/>
        <v>3.0236686390532546</v>
      </c>
      <c r="AD168">
        <f>INDEX(Overview_Format!$A$2:$BQ$355,MATCH($B168,Overview_Format!$A$2:$A$355,0),MATCH(AD$2,Overview_Format!$A$2:$BQ$2,0))</f>
        <v>7.82</v>
      </c>
      <c r="AE168">
        <f>INDEX(Overview_Format!$A$2:$CC$355,MATCH($B168,Overview_Format!$A$2:$A$355,0),MATCH(AE$2,Overview_Format!$A$2:$CC$2,0))</f>
        <v>11</v>
      </c>
      <c r="AF168">
        <f>INDEX(Overview_Format!$A$2:$CC$355,MATCH($B168,Overview_Format!$A$2:$A$355,0),MATCH(AF$2,Overview_Format!$A$2:$CC$2,0))</f>
        <v>-8.0000000000000071E-3</v>
      </c>
      <c r="AG168">
        <f>INDEX(Overview_Format!$A$2:$CC$355,MATCH($B168,Overview_Format!$A$2:$A$355,0),MATCH(AG$2,Overview_Format!$A$2:$CC$2,0))</f>
        <v>6.0999999999999999E-2</v>
      </c>
      <c r="AH168">
        <f>INDEX(Overview_Format!$A$2:$CC$355,MATCH($B168,Overview_Format!$A$2:$A$355,0),MATCH(AH$2,Overview_Format!$A$2:$CC$2,0))</f>
        <v>7.1999999999999953E-2</v>
      </c>
      <c r="AI168">
        <f>INDEX(Overview_Format!$A$2:$CC$355,MATCH($B168,Overview_Format!$A$2:$A$355,0),MATCH(AI$2,Overview_Format!$A$2:$CC$2,0))</f>
        <v>7.2000000000000008E-2</v>
      </c>
      <c r="AJ168">
        <f>INDEX(Overview_Format!$A$2:$CC$355,MATCH($B168,Overview_Format!$A$2:$A$355,0),MATCH(AJ$2,Overview_Format!$A$2:$CC$2,0))</f>
        <v>6</v>
      </c>
      <c r="AK168">
        <f>INDEX(Overview_Format!$A$2:$CC$355,MATCH($B168,Overview_Format!$A$2:$A$355,0),MATCH(AK$2,Overview_Format!$A$2:$CC$2,0))</f>
        <v>2.3999999999999986</v>
      </c>
      <c r="AL168">
        <f>INDEX(Overview_Format!$A$2:$CC$355,MATCH($B168,Overview_Format!$A$2:$A$355,0),MATCH(AL$2,Overview_Format!$A$2:$CC$2,0))</f>
        <v>0.10000000000000142</v>
      </c>
      <c r="AM168">
        <f>INDEX(Overview_Format!$A$2:$CC$355,MATCH($B168,Overview_Format!$A$2:$A$355,0),MATCH(AM$2,Overview_Format!$A$2:$CC$2,0))</f>
        <v>-2.7999999999999989</v>
      </c>
      <c r="AN168">
        <f>INDEX(Overview_Format!$A$2:$CC$355,MATCH($B168,Overview_Format!$A$2:$A$355,0),MATCH(AN$2,Overview_Format!$A$2:$CC$2,0))</f>
        <v>2.2999999999999989</v>
      </c>
      <c r="AO168">
        <f>INDEX(Overview_Format!$A$2:$CC$355,MATCH($B168,Overview_Format!$A$2:$A$355,0),MATCH(AO$2,Overview_Format!$A$2:$CC$2,0))</f>
        <v>2.9000000000000021</v>
      </c>
      <c r="AP168">
        <f>INDEX(Overview_Format!$A$2:$CC$355,MATCH($B168,Overview_Format!$A$2:$A$355,0),MATCH(AP$2,Overview_Format!$A$2:$CC$2,0))</f>
        <v>2.200000000000002E-2</v>
      </c>
    </row>
    <row r="169" spans="2:42" x14ac:dyDescent="0.25">
      <c r="B169" t="s">
        <v>295</v>
      </c>
      <c r="C169">
        <f>INDEX(Overview_Format!$A$2:$BQ$355,MATCH($B169,Overview_Format!$A$2:$A$355,0),MATCH(C$2,Overview_Format!$A$2:$BQ$2,0))</f>
        <v>35</v>
      </c>
      <c r="D169">
        <f>INDEX(Overview_Format!$A$2:$BQ$355,MATCH($B169,Overview_Format!$A$2:$A$355,0),MATCH(D$2,Overview_Format!$A$2:$BQ$2,0))</f>
        <v>21</v>
      </c>
      <c r="E169">
        <f>INDEX(Overview_Format!$A$2:$BQ$355,MATCH($B169,Overview_Format!$A$2:$A$355,0),MATCH(E$2,Overview_Format!$A$2:$BQ$2,0))</f>
        <v>14</v>
      </c>
      <c r="F169">
        <f>INDEX(Overview_Format!$A$2:$BQ$355,MATCH($B169,Overview_Format!$A$2:$A$355,0),MATCH(F$2,Overview_Format!$A$2:$BQ$2,0))</f>
        <v>0.6</v>
      </c>
      <c r="G169">
        <f>INDEX(Overview_Format!$A$2:$BQ$355,MATCH($B169,Overview_Format!$A$2:$A$355,0),MATCH(G$2,Overview_Format!$A$2:$BQ$2,0))</f>
        <v>-1.1599999999999999</v>
      </c>
      <c r="H169">
        <f>INDEX(Overview_Format!$A$2:$BQ$355,MATCH($B169,Overview_Format!$A$2:$A$355,0),MATCH(H$2,Overview_Format!$A$2:$BQ$2,0))</f>
        <v>-0.51</v>
      </c>
      <c r="I169">
        <f>INDEX(Overview_Format!$A$2:$BQ$355,MATCH($B169,Overview_Format!$A$2:$A$355,0),MATCH(I$2,Overview_Format!$A$2:$BQ$2,0))</f>
        <v>21</v>
      </c>
      <c r="J169">
        <f>INDEX(Overview_Format!$A$2:$BQ$355,MATCH($B169,Overview_Format!$A$2:$A$355,0),MATCH(J$2,Overview_Format!$A$2:$BQ$2,0))</f>
        <v>14</v>
      </c>
      <c r="K169">
        <f>INDEX(Overview_Format!$A$2:$BQ$355,MATCH($B169,Overview_Format!$A$2:$A$355,0),MATCH(K$2,Overview_Format!$A$2:$BQ$2,0))</f>
        <v>21</v>
      </c>
      <c r="L169">
        <f>INDEX(Overview_Format!$A$2:$BQ$355,MATCH($B169,Overview_Format!$A$2:$A$355,0),MATCH(L$2,Overview_Format!$A$2:$BQ$2,0))</f>
        <v>14</v>
      </c>
      <c r="M169">
        <f>INDEX(Overview_Format!$A$2:$BQ$355,MATCH($B169,Overview_Format!$A$2:$A$355,0),MATCH(M$2,Overview_Format!$A$2:$BQ$2,0))</f>
        <v>21</v>
      </c>
      <c r="N169">
        <f>INDEX(Overview_Format!$A$2:$BQ$355,MATCH($B169,Overview_Format!$A$2:$A$355,0),MATCH(N$2,Overview_Format!$A$2:$BQ$2,0))</f>
        <v>14</v>
      </c>
      <c r="O169">
        <f>INDEX(Overview_Format!$A$2:$BQ$355,MATCH($B169,Overview_Format!$A$2:$A$355,0),MATCH(O$2,Overview_Format!$A$2:$BQ$2,0))</f>
        <v>2808</v>
      </c>
      <c r="P169">
        <f>INDEX(Overview_Format!$A$2:$BQ$355,MATCH($B169,Overview_Format!$A$2:$A$355,0),MATCH(P$2,Overview_Format!$A$2:$BQ$2,0))</f>
        <v>2831</v>
      </c>
      <c r="Q169">
        <f>INDEX(Overview_Format!$A$2:$BQ$355,MATCH($B169,Overview_Format!$A$2:$A$355,0),MATCH(Q$2,Overview_Format!$A$2:$BQ$2,0))</f>
        <v>76.099999999999994</v>
      </c>
      <c r="R169">
        <f>INDEX(Overview_Format!$A$2:$BQ$355,MATCH($B169,Overview_Format!$A$2:$A$355,0),MATCH(R$2,Overview_Format!$A$2:$BQ$2,0))</f>
        <v>104.2</v>
      </c>
      <c r="S169">
        <f>INDEX(Overview_Format!$A$2:$BQ$355,MATCH($B169,Overview_Format!$A$2:$A$355,0),MATCH(S$2,Overview_Format!$A$2:$BQ$2,0))</f>
        <v>0.30199999999999999</v>
      </c>
      <c r="T169">
        <f>INDEX(Overview_Format!$A$2:$BQ$355,MATCH($B169,Overview_Format!$A$2:$A$355,0),MATCH(T$2,Overview_Format!$A$2:$BQ$2,0))</f>
        <v>0.44800000000000001</v>
      </c>
      <c r="U169">
        <f>INDEX(Overview_Format!$A$2:$BQ$355,MATCH($B169,Overview_Format!$A$2:$A$355,0),MATCH(U$2,Overview_Format!$A$2:$BQ$2,0))</f>
        <v>0.55000000000000004</v>
      </c>
      <c r="V169">
        <f>INDEX(Overview_Format!$A$2:$BQ$355,MATCH($B169,Overview_Format!$A$2:$A$355,0),MATCH(V$2,Overview_Format!$A$2:$BQ$2,0))</f>
        <v>51.1</v>
      </c>
      <c r="W169">
        <f>INDEX(Overview_Format!$A$2:$BQ$355,MATCH($B169,Overview_Format!$A$2:$A$355,0),MATCH(W$2,Overview_Format!$A$2:$BQ$2,0))</f>
        <v>0.51900000000000002</v>
      </c>
      <c r="X169">
        <f>INDEX(Overview_Format!$A$2:$BQ$355,MATCH($B169,Overview_Format!$A$2:$A$355,0),MATCH(X$2,Overview_Format!$A$2:$BQ$2,0))</f>
        <v>22</v>
      </c>
      <c r="Y169">
        <f>INDEX(Overview_Format!$A$2:$BQ$355,MATCH($B169,Overview_Format!$A$2:$A$355,0),MATCH(Y$2,Overview_Format!$A$2:$BQ$2,0))</f>
        <v>14.5</v>
      </c>
      <c r="Z169">
        <f>INDEX(Overview_Format!$A$2:$BQ$355,MATCH($B169,Overview_Format!$A$2:$A$355,0),MATCH(Z$2,Overview_Format!$A$2:$BQ$2,0))</f>
        <v>44.2</v>
      </c>
      <c r="AA169">
        <f>INDEX(Overview_Format!$A$2:$BQ$355,MATCH($B169,Overview_Format!$A$2:$A$355,0),MATCH(AA$2,Overview_Format!$A$2:$BQ$2,0))</f>
        <v>12</v>
      </c>
      <c r="AB169">
        <f>INDEX(Overview_Format!$A$2:$BQ$355,MATCH($B169,Overview_Format!$A$2:$A$355,0),MATCH(AB$2,Overview_Format!$A$2:$BQ$2,0))</f>
        <v>10.8</v>
      </c>
      <c r="AC169">
        <f t="shared" si="2"/>
        <v>3.5241379310344829</v>
      </c>
      <c r="AD169">
        <f>INDEX(Overview_Format!$A$2:$BQ$355,MATCH($B169,Overview_Format!$A$2:$A$355,0),MATCH(AD$2,Overview_Format!$A$2:$BQ$2,0))</f>
        <v>-0.66</v>
      </c>
      <c r="AE169">
        <f>INDEX(Overview_Format!$A$2:$CC$355,MATCH($B169,Overview_Format!$A$2:$A$355,0),MATCH(AE$2,Overview_Format!$A$2:$CC$2,0))</f>
        <v>-0.89999999999999147</v>
      </c>
      <c r="AF169">
        <f>INDEX(Overview_Format!$A$2:$CC$355,MATCH($B169,Overview_Format!$A$2:$A$355,0),MATCH(AF$2,Overview_Format!$A$2:$CC$2,0))</f>
        <v>-2.7000000000000024E-2</v>
      </c>
      <c r="AG169">
        <f>INDEX(Overview_Format!$A$2:$CC$355,MATCH($B169,Overview_Format!$A$2:$A$355,0),MATCH(AG$2,Overview_Format!$A$2:$CC$2,0))</f>
        <v>9.3000000000000027E-2</v>
      </c>
      <c r="AH169">
        <f>INDEX(Overview_Format!$A$2:$CC$355,MATCH($B169,Overview_Format!$A$2:$A$355,0),MATCH(AH$2,Overview_Format!$A$2:$CC$2,0))</f>
        <v>-8.0000000000000071E-3</v>
      </c>
      <c r="AI169">
        <f>INDEX(Overview_Format!$A$2:$CC$355,MATCH($B169,Overview_Format!$A$2:$A$355,0),MATCH(AI$2,Overview_Format!$A$2:$CC$2,0))</f>
        <v>-8.0000000000000071E-3</v>
      </c>
      <c r="AJ169">
        <f>INDEX(Overview_Format!$A$2:$CC$355,MATCH($B169,Overview_Format!$A$2:$A$355,0),MATCH(AJ$2,Overview_Format!$A$2:$CC$2,0))</f>
        <v>-11.599999999999994</v>
      </c>
      <c r="AK169">
        <f>INDEX(Overview_Format!$A$2:$CC$355,MATCH($B169,Overview_Format!$A$2:$A$355,0),MATCH(AK$2,Overview_Format!$A$2:$CC$2,0))</f>
        <v>-4</v>
      </c>
      <c r="AL169">
        <f>INDEX(Overview_Format!$A$2:$CC$355,MATCH($B169,Overview_Format!$A$2:$A$355,0),MATCH(AL$2,Overview_Format!$A$2:$CC$2,0))</f>
        <v>6</v>
      </c>
      <c r="AM169">
        <f>INDEX(Overview_Format!$A$2:$CC$355,MATCH($B169,Overview_Format!$A$2:$A$355,0),MATCH(AM$2,Overview_Format!$A$2:$CC$2,0))</f>
        <v>3.5999999999999996</v>
      </c>
      <c r="AN169">
        <f>INDEX(Overview_Format!$A$2:$CC$355,MATCH($B169,Overview_Format!$A$2:$A$355,0),MATCH(AN$2,Overview_Format!$A$2:$CC$2,0))</f>
        <v>3.6000000000000005</v>
      </c>
      <c r="AO169">
        <f>INDEX(Overview_Format!$A$2:$CC$355,MATCH($B169,Overview_Format!$A$2:$A$355,0),MATCH(AO$2,Overview_Format!$A$2:$CC$2,0))</f>
        <v>-10.299999999999997</v>
      </c>
      <c r="AP169">
        <f>INDEX(Overview_Format!$A$2:$CC$355,MATCH($B169,Overview_Format!$A$2:$A$355,0),MATCH(AP$2,Overview_Format!$A$2:$CC$2,0))</f>
        <v>-1.6999999999999987E-2</v>
      </c>
    </row>
    <row r="170" spans="2:42" x14ac:dyDescent="0.25">
      <c r="B170" t="s">
        <v>296</v>
      </c>
      <c r="C170">
        <f>INDEX(Overview_Format!$A$2:$BQ$355,MATCH($B170,Overview_Format!$A$2:$A$355,0),MATCH(C$2,Overview_Format!$A$2:$BQ$2,0))</f>
        <v>34</v>
      </c>
      <c r="D170">
        <f>INDEX(Overview_Format!$A$2:$BQ$355,MATCH($B170,Overview_Format!$A$2:$A$355,0),MATCH(D$2,Overview_Format!$A$2:$BQ$2,0))</f>
        <v>21</v>
      </c>
      <c r="E170">
        <f>INDEX(Overview_Format!$A$2:$BQ$355,MATCH($B170,Overview_Format!$A$2:$A$355,0),MATCH(E$2,Overview_Format!$A$2:$BQ$2,0))</f>
        <v>13</v>
      </c>
      <c r="F170">
        <f>INDEX(Overview_Format!$A$2:$BQ$355,MATCH($B170,Overview_Format!$A$2:$A$355,0),MATCH(F$2,Overview_Format!$A$2:$BQ$2,0))</f>
        <v>0.61799999999999999</v>
      </c>
      <c r="G170">
        <f>INDEX(Overview_Format!$A$2:$BQ$355,MATCH($B170,Overview_Format!$A$2:$A$355,0),MATCH(G$2,Overview_Format!$A$2:$BQ$2,0))</f>
        <v>-5.82</v>
      </c>
      <c r="H170">
        <f>INDEX(Overview_Format!$A$2:$BQ$355,MATCH($B170,Overview_Format!$A$2:$A$355,0),MATCH(H$2,Overview_Format!$A$2:$BQ$2,0))</f>
        <v>-5.82</v>
      </c>
      <c r="I170">
        <f>INDEX(Overview_Format!$A$2:$BQ$355,MATCH($B170,Overview_Format!$A$2:$A$355,0),MATCH(I$2,Overview_Format!$A$2:$BQ$2,0))</f>
        <v>21</v>
      </c>
      <c r="J170">
        <f>INDEX(Overview_Format!$A$2:$BQ$355,MATCH($B170,Overview_Format!$A$2:$A$355,0),MATCH(J$2,Overview_Format!$A$2:$BQ$2,0))</f>
        <v>13</v>
      </c>
      <c r="K170">
        <f>INDEX(Overview_Format!$A$2:$BQ$355,MATCH($B170,Overview_Format!$A$2:$A$355,0),MATCH(K$2,Overview_Format!$A$2:$BQ$2,0))</f>
        <v>21</v>
      </c>
      <c r="L170">
        <f>INDEX(Overview_Format!$A$2:$BQ$355,MATCH($B170,Overview_Format!$A$2:$A$355,0),MATCH(L$2,Overview_Format!$A$2:$BQ$2,0))</f>
        <v>13</v>
      </c>
      <c r="M170">
        <f>INDEX(Overview_Format!$A$2:$BQ$355,MATCH($B170,Overview_Format!$A$2:$A$355,0),MATCH(M$2,Overview_Format!$A$2:$BQ$2,0))</f>
        <v>21</v>
      </c>
      <c r="N170">
        <f>INDEX(Overview_Format!$A$2:$BQ$355,MATCH($B170,Overview_Format!$A$2:$A$355,0),MATCH(N$2,Overview_Format!$A$2:$BQ$2,0))</f>
        <v>13</v>
      </c>
      <c r="O170">
        <f>INDEX(Overview_Format!$A$2:$BQ$355,MATCH($B170,Overview_Format!$A$2:$A$355,0),MATCH(O$2,Overview_Format!$A$2:$BQ$2,0))</f>
        <v>2296</v>
      </c>
      <c r="P170">
        <f>INDEX(Overview_Format!$A$2:$BQ$355,MATCH($B170,Overview_Format!$A$2:$A$355,0),MATCH(P$2,Overview_Format!$A$2:$BQ$2,0))</f>
        <v>2177</v>
      </c>
      <c r="Q170">
        <f>INDEX(Overview_Format!$A$2:$BQ$355,MATCH($B170,Overview_Format!$A$2:$A$355,0),MATCH(Q$2,Overview_Format!$A$2:$BQ$2,0))</f>
        <v>65.8</v>
      </c>
      <c r="R170">
        <f>INDEX(Overview_Format!$A$2:$BQ$355,MATCH($B170,Overview_Format!$A$2:$A$355,0),MATCH(R$2,Overview_Format!$A$2:$BQ$2,0))</f>
        <v>99.7</v>
      </c>
      <c r="S170">
        <f>INDEX(Overview_Format!$A$2:$BQ$355,MATCH($B170,Overview_Format!$A$2:$A$355,0),MATCH(S$2,Overview_Format!$A$2:$BQ$2,0))</f>
        <v>0.30199999999999999</v>
      </c>
      <c r="T170">
        <f>INDEX(Overview_Format!$A$2:$BQ$355,MATCH($B170,Overview_Format!$A$2:$A$355,0),MATCH(T$2,Overview_Format!$A$2:$BQ$2,0))</f>
        <v>0.42599999999999999</v>
      </c>
      <c r="U170">
        <f>INDEX(Overview_Format!$A$2:$BQ$355,MATCH($B170,Overview_Format!$A$2:$A$355,0),MATCH(U$2,Overview_Format!$A$2:$BQ$2,0))</f>
        <v>0.53</v>
      </c>
      <c r="V170">
        <f>INDEX(Overview_Format!$A$2:$BQ$355,MATCH($B170,Overview_Format!$A$2:$A$355,0),MATCH(V$2,Overview_Format!$A$2:$BQ$2,0))</f>
        <v>55.1</v>
      </c>
      <c r="W170">
        <f>INDEX(Overview_Format!$A$2:$BQ$355,MATCH($B170,Overview_Format!$A$2:$A$355,0),MATCH(W$2,Overview_Format!$A$2:$BQ$2,0))</f>
        <v>0.502</v>
      </c>
      <c r="X170">
        <f>INDEX(Overview_Format!$A$2:$BQ$355,MATCH($B170,Overview_Format!$A$2:$A$355,0),MATCH(X$2,Overview_Format!$A$2:$BQ$2,0))</f>
        <v>25.5</v>
      </c>
      <c r="Y170">
        <f>INDEX(Overview_Format!$A$2:$BQ$355,MATCH($B170,Overview_Format!$A$2:$A$355,0),MATCH(Y$2,Overview_Format!$A$2:$BQ$2,0))</f>
        <v>16.5</v>
      </c>
      <c r="Z170">
        <f>INDEX(Overview_Format!$A$2:$BQ$355,MATCH($B170,Overview_Format!$A$2:$A$355,0),MATCH(Z$2,Overview_Format!$A$2:$BQ$2,0))</f>
        <v>50.3</v>
      </c>
      <c r="AA170">
        <f>INDEX(Overview_Format!$A$2:$BQ$355,MATCH($B170,Overview_Format!$A$2:$A$355,0),MATCH(AA$2,Overview_Format!$A$2:$BQ$2,0))</f>
        <v>11.6</v>
      </c>
      <c r="AB170">
        <f>INDEX(Overview_Format!$A$2:$BQ$355,MATCH($B170,Overview_Format!$A$2:$A$355,0),MATCH(AB$2,Overview_Format!$A$2:$BQ$2,0))</f>
        <v>9.1999999999999993</v>
      </c>
      <c r="AC170">
        <f t="shared" si="2"/>
        <v>3.3393939393939394</v>
      </c>
      <c r="AD170">
        <f>INDEX(Overview_Format!$A$2:$BQ$355,MATCH($B170,Overview_Format!$A$2:$A$355,0),MATCH(AD$2,Overview_Format!$A$2:$BQ$2,0))</f>
        <v>3.5</v>
      </c>
      <c r="AE170">
        <f>INDEX(Overview_Format!$A$2:$CC$355,MATCH($B170,Overview_Format!$A$2:$A$355,0),MATCH(AE$2,Overview_Format!$A$2:$CC$2,0))</f>
        <v>5.2000000000000028</v>
      </c>
      <c r="AF170">
        <f>INDEX(Overview_Format!$A$2:$CC$355,MATCH($B170,Overview_Format!$A$2:$A$355,0),MATCH(AF$2,Overview_Format!$A$2:$CC$2,0))</f>
        <v>-1.7000000000000015E-2</v>
      </c>
      <c r="AG170">
        <f>INDEX(Overview_Format!$A$2:$CC$355,MATCH($B170,Overview_Format!$A$2:$A$355,0),MATCH(AG$2,Overview_Format!$A$2:$CC$2,0))</f>
        <v>-6.7000000000000004E-2</v>
      </c>
      <c r="AH170">
        <f>INDEX(Overview_Format!$A$2:$CC$355,MATCH($B170,Overview_Format!$A$2:$A$355,0),MATCH(AH$2,Overview_Format!$A$2:$CC$2,0))</f>
        <v>-3.0000000000000027E-3</v>
      </c>
      <c r="AI170">
        <f>INDEX(Overview_Format!$A$2:$CC$355,MATCH($B170,Overview_Format!$A$2:$A$355,0),MATCH(AI$2,Overview_Format!$A$2:$CC$2,0))</f>
        <v>2.0000000000000018E-3</v>
      </c>
      <c r="AJ170">
        <f>INDEX(Overview_Format!$A$2:$CC$355,MATCH($B170,Overview_Format!$A$2:$A$355,0),MATCH(AJ$2,Overview_Format!$A$2:$CC$2,0))</f>
        <v>0.59999999999999432</v>
      </c>
      <c r="AK170">
        <f>INDEX(Overview_Format!$A$2:$CC$355,MATCH($B170,Overview_Format!$A$2:$A$355,0),MATCH(AK$2,Overview_Format!$A$2:$CC$2,0))</f>
        <v>-4.1999999999999993</v>
      </c>
      <c r="AL170">
        <f>INDEX(Overview_Format!$A$2:$CC$355,MATCH($B170,Overview_Format!$A$2:$A$355,0),MATCH(AL$2,Overview_Format!$A$2:$CC$2,0))</f>
        <v>1.2000000000000028</v>
      </c>
      <c r="AM170">
        <f>INDEX(Overview_Format!$A$2:$CC$355,MATCH($B170,Overview_Format!$A$2:$A$355,0),MATCH(AM$2,Overview_Format!$A$2:$CC$2,0))</f>
        <v>3.1999999999999993</v>
      </c>
      <c r="AN170">
        <f>INDEX(Overview_Format!$A$2:$CC$355,MATCH($B170,Overview_Format!$A$2:$A$355,0),MATCH(AN$2,Overview_Format!$A$2:$CC$2,0))</f>
        <v>1.2999999999999989</v>
      </c>
      <c r="AO170">
        <f>INDEX(Overview_Format!$A$2:$CC$355,MATCH($B170,Overview_Format!$A$2:$A$355,0),MATCH(AO$2,Overview_Format!$A$2:$CC$2,0))</f>
        <v>1.6000000000000014</v>
      </c>
      <c r="AP170">
        <f>INDEX(Overview_Format!$A$2:$CC$355,MATCH($B170,Overview_Format!$A$2:$A$355,0),MATCH(AP$2,Overview_Format!$A$2:$CC$2,0))</f>
        <v>-1.9000000000000017E-2</v>
      </c>
    </row>
    <row r="171" spans="2:42" x14ac:dyDescent="0.25">
      <c r="B171" t="s">
        <v>297</v>
      </c>
      <c r="C171">
        <f>INDEX(Overview_Format!$A$2:$BQ$355,MATCH($B171,Overview_Format!$A$2:$A$355,0),MATCH(C$2,Overview_Format!$A$2:$BQ$2,0))</f>
        <v>32</v>
      </c>
      <c r="D171">
        <f>INDEX(Overview_Format!$A$2:$BQ$355,MATCH($B171,Overview_Format!$A$2:$A$355,0),MATCH(D$2,Overview_Format!$A$2:$BQ$2,0))</f>
        <v>7</v>
      </c>
      <c r="E171">
        <f>INDEX(Overview_Format!$A$2:$BQ$355,MATCH($B171,Overview_Format!$A$2:$A$355,0),MATCH(E$2,Overview_Format!$A$2:$BQ$2,0))</f>
        <v>25</v>
      </c>
      <c r="F171">
        <f>INDEX(Overview_Format!$A$2:$BQ$355,MATCH($B171,Overview_Format!$A$2:$A$355,0),MATCH(F$2,Overview_Format!$A$2:$BQ$2,0))</f>
        <v>0.219</v>
      </c>
      <c r="G171">
        <f>INDEX(Overview_Format!$A$2:$BQ$355,MATCH($B171,Overview_Format!$A$2:$A$355,0),MATCH(G$2,Overview_Format!$A$2:$BQ$2,0))</f>
        <v>-24.2</v>
      </c>
      <c r="H171">
        <f>INDEX(Overview_Format!$A$2:$BQ$355,MATCH($B171,Overview_Format!$A$2:$A$355,0),MATCH(H$2,Overview_Format!$A$2:$BQ$2,0))</f>
        <v>-7.9</v>
      </c>
      <c r="I171">
        <f>INDEX(Overview_Format!$A$2:$BQ$355,MATCH($B171,Overview_Format!$A$2:$A$355,0),MATCH(I$2,Overview_Format!$A$2:$BQ$2,0))</f>
        <v>7</v>
      </c>
      <c r="J171">
        <f>INDEX(Overview_Format!$A$2:$BQ$355,MATCH($B171,Overview_Format!$A$2:$A$355,0),MATCH(J$2,Overview_Format!$A$2:$BQ$2,0))</f>
        <v>25</v>
      </c>
      <c r="K171">
        <f>INDEX(Overview_Format!$A$2:$BQ$355,MATCH($B171,Overview_Format!$A$2:$A$355,0),MATCH(K$2,Overview_Format!$A$2:$BQ$2,0))</f>
        <v>7</v>
      </c>
      <c r="L171">
        <f>INDEX(Overview_Format!$A$2:$BQ$355,MATCH($B171,Overview_Format!$A$2:$A$355,0),MATCH(L$2,Overview_Format!$A$2:$BQ$2,0))</f>
        <v>25</v>
      </c>
      <c r="M171">
        <f>INDEX(Overview_Format!$A$2:$BQ$355,MATCH($B171,Overview_Format!$A$2:$A$355,0),MATCH(M$2,Overview_Format!$A$2:$BQ$2,0))</f>
        <v>7</v>
      </c>
      <c r="N171">
        <f>INDEX(Overview_Format!$A$2:$BQ$355,MATCH($B171,Overview_Format!$A$2:$A$355,0),MATCH(N$2,Overview_Format!$A$2:$BQ$2,0))</f>
        <v>25</v>
      </c>
      <c r="O171">
        <f>INDEX(Overview_Format!$A$2:$BQ$355,MATCH($B171,Overview_Format!$A$2:$A$355,0),MATCH(O$2,Overview_Format!$A$2:$BQ$2,0))</f>
        <v>1833</v>
      </c>
      <c r="P171">
        <f>INDEX(Overview_Format!$A$2:$BQ$355,MATCH($B171,Overview_Format!$A$2:$A$355,0),MATCH(P$2,Overview_Format!$A$2:$BQ$2,0))</f>
        <v>2291</v>
      </c>
      <c r="Q171">
        <f>INDEX(Overview_Format!$A$2:$BQ$355,MATCH($B171,Overview_Format!$A$2:$A$355,0),MATCH(Q$2,Overview_Format!$A$2:$BQ$2,0))</f>
        <v>65.5</v>
      </c>
      <c r="R171">
        <f>INDEX(Overview_Format!$A$2:$BQ$355,MATCH($B171,Overview_Format!$A$2:$A$355,0),MATCH(R$2,Overview_Format!$A$2:$BQ$2,0))</f>
        <v>87.1</v>
      </c>
      <c r="S171">
        <f>INDEX(Overview_Format!$A$2:$BQ$355,MATCH($B171,Overview_Format!$A$2:$A$355,0),MATCH(S$2,Overview_Format!$A$2:$BQ$2,0))</f>
        <v>0.28699999999999998</v>
      </c>
      <c r="T171">
        <f>INDEX(Overview_Format!$A$2:$BQ$355,MATCH($B171,Overview_Format!$A$2:$A$355,0),MATCH(T$2,Overview_Format!$A$2:$BQ$2,0))</f>
        <v>0.35799999999999998</v>
      </c>
      <c r="U171">
        <f>INDEX(Overview_Format!$A$2:$BQ$355,MATCH($B171,Overview_Format!$A$2:$A$355,0),MATCH(U$2,Overview_Format!$A$2:$BQ$2,0))</f>
        <v>0.47299999999999998</v>
      </c>
      <c r="V171">
        <f>INDEX(Overview_Format!$A$2:$BQ$355,MATCH($B171,Overview_Format!$A$2:$A$355,0),MATCH(V$2,Overview_Format!$A$2:$BQ$2,0))</f>
        <v>54.2</v>
      </c>
      <c r="W171">
        <f>INDEX(Overview_Format!$A$2:$BQ$355,MATCH($B171,Overview_Format!$A$2:$A$355,0),MATCH(W$2,Overview_Format!$A$2:$BQ$2,0))</f>
        <v>0.441</v>
      </c>
      <c r="X171">
        <f>INDEX(Overview_Format!$A$2:$BQ$355,MATCH($B171,Overview_Format!$A$2:$A$355,0),MATCH(X$2,Overview_Format!$A$2:$BQ$2,0))</f>
        <v>23.5</v>
      </c>
      <c r="Y171">
        <f>INDEX(Overview_Format!$A$2:$BQ$355,MATCH($B171,Overview_Format!$A$2:$A$355,0),MATCH(Y$2,Overview_Format!$A$2:$BQ$2,0))</f>
        <v>18.2</v>
      </c>
      <c r="Z171">
        <f>INDEX(Overview_Format!$A$2:$BQ$355,MATCH($B171,Overview_Format!$A$2:$A$355,0),MATCH(Z$2,Overview_Format!$A$2:$BQ$2,0))</f>
        <v>45.5</v>
      </c>
      <c r="AA171">
        <f>INDEX(Overview_Format!$A$2:$BQ$355,MATCH($B171,Overview_Format!$A$2:$A$355,0),MATCH(AA$2,Overview_Format!$A$2:$BQ$2,0))</f>
        <v>8.8000000000000007</v>
      </c>
      <c r="AB171">
        <f>INDEX(Overview_Format!$A$2:$BQ$355,MATCH($B171,Overview_Format!$A$2:$A$355,0),MATCH(AB$2,Overview_Format!$A$2:$BQ$2,0))</f>
        <v>7.3</v>
      </c>
      <c r="AC171">
        <f t="shared" si="2"/>
        <v>2.9780219780219781</v>
      </c>
      <c r="AD171">
        <f>INDEX(Overview_Format!$A$2:$BQ$355,MATCH($B171,Overview_Format!$A$2:$A$355,0),MATCH(AD$2,Overview_Format!$A$2:$BQ$2,0))</f>
        <v>-14.31</v>
      </c>
      <c r="AE171">
        <f>INDEX(Overview_Format!$A$2:$CC$355,MATCH($B171,Overview_Format!$A$2:$A$355,0),MATCH(AE$2,Overview_Format!$A$2:$CC$2,0))</f>
        <v>-21.800000000000011</v>
      </c>
      <c r="AF171">
        <f>INDEX(Overview_Format!$A$2:$CC$355,MATCH($B171,Overview_Format!$A$2:$A$355,0),MATCH(AF$2,Overview_Format!$A$2:$CC$2,0))</f>
        <v>-8.1000000000000016E-2</v>
      </c>
      <c r="AG171">
        <f>INDEX(Overview_Format!$A$2:$CC$355,MATCH($B171,Overview_Format!$A$2:$A$355,0),MATCH(AG$2,Overview_Format!$A$2:$CC$2,0))</f>
        <v>-8.6000000000000021E-2</v>
      </c>
      <c r="AH171">
        <f>INDEX(Overview_Format!$A$2:$CC$355,MATCH($B171,Overview_Format!$A$2:$A$355,0),MATCH(AH$2,Overview_Format!$A$2:$CC$2,0))</f>
        <v>-9.1999999999999971E-2</v>
      </c>
      <c r="AI171">
        <f>INDEX(Overview_Format!$A$2:$CC$355,MATCH($B171,Overview_Format!$A$2:$A$355,0),MATCH(AI$2,Overview_Format!$A$2:$CC$2,0))</f>
        <v>-9.7000000000000031E-2</v>
      </c>
      <c r="AJ171">
        <f>INDEX(Overview_Format!$A$2:$CC$355,MATCH($B171,Overview_Format!$A$2:$A$355,0),MATCH(AJ$2,Overview_Format!$A$2:$CC$2,0))</f>
        <v>-9</v>
      </c>
      <c r="AK171">
        <f>INDEX(Overview_Format!$A$2:$CC$355,MATCH($B171,Overview_Format!$A$2:$A$355,0),MATCH(AK$2,Overview_Format!$A$2:$CC$2,0))</f>
        <v>1.5999999999999979</v>
      </c>
      <c r="AL171">
        <f>INDEX(Overview_Format!$A$2:$CC$355,MATCH($B171,Overview_Format!$A$2:$A$355,0),MATCH(AL$2,Overview_Format!$A$2:$CC$2,0))</f>
        <v>-5.5</v>
      </c>
      <c r="AM171">
        <f>INDEX(Overview_Format!$A$2:$CC$355,MATCH($B171,Overview_Format!$A$2:$A$355,0),MATCH(AM$2,Overview_Format!$A$2:$CC$2,0))</f>
        <v>-1</v>
      </c>
      <c r="AN171">
        <f>INDEX(Overview_Format!$A$2:$CC$355,MATCH($B171,Overview_Format!$A$2:$A$355,0),MATCH(AN$2,Overview_Format!$A$2:$CC$2,0))</f>
        <v>-2.0000000000000009</v>
      </c>
      <c r="AO171">
        <f>INDEX(Overview_Format!$A$2:$CC$355,MATCH($B171,Overview_Format!$A$2:$A$355,0),MATCH(AO$2,Overview_Format!$A$2:$CC$2,0))</f>
        <v>-7.6999999999999993</v>
      </c>
      <c r="AP171">
        <f>INDEX(Overview_Format!$A$2:$CC$355,MATCH($B171,Overview_Format!$A$2:$A$355,0),MATCH(AP$2,Overview_Format!$A$2:$CC$2,0))</f>
        <v>-5.8999999999999997E-2</v>
      </c>
    </row>
    <row r="172" spans="2:42" x14ac:dyDescent="0.25">
      <c r="B172" t="s">
        <v>298</v>
      </c>
      <c r="C172">
        <f>INDEX(Overview_Format!$A$2:$BQ$355,MATCH($B172,Overview_Format!$A$2:$A$355,0),MATCH(C$2,Overview_Format!$A$2:$BQ$2,0))</f>
        <v>34</v>
      </c>
      <c r="D172">
        <f>INDEX(Overview_Format!$A$2:$BQ$355,MATCH($B172,Overview_Format!$A$2:$A$355,0),MATCH(D$2,Overview_Format!$A$2:$BQ$2,0))</f>
        <v>23</v>
      </c>
      <c r="E172">
        <f>INDEX(Overview_Format!$A$2:$BQ$355,MATCH($B172,Overview_Format!$A$2:$A$355,0),MATCH(E$2,Overview_Format!$A$2:$BQ$2,0))</f>
        <v>11</v>
      </c>
      <c r="F172">
        <f>INDEX(Overview_Format!$A$2:$BQ$355,MATCH($B172,Overview_Format!$A$2:$A$355,0),MATCH(F$2,Overview_Format!$A$2:$BQ$2,0))</f>
        <v>0.67600000000000005</v>
      </c>
      <c r="G172">
        <f>INDEX(Overview_Format!$A$2:$BQ$355,MATCH($B172,Overview_Format!$A$2:$A$355,0),MATCH(G$2,Overview_Format!$A$2:$BQ$2,0))</f>
        <v>16.05</v>
      </c>
      <c r="H172">
        <f>INDEX(Overview_Format!$A$2:$BQ$355,MATCH($B172,Overview_Format!$A$2:$A$355,0),MATCH(H$2,Overview_Format!$A$2:$BQ$2,0))</f>
        <v>10.14</v>
      </c>
      <c r="I172">
        <f>INDEX(Overview_Format!$A$2:$BQ$355,MATCH($B172,Overview_Format!$A$2:$A$355,0),MATCH(I$2,Overview_Format!$A$2:$BQ$2,0))</f>
        <v>23</v>
      </c>
      <c r="J172">
        <f>INDEX(Overview_Format!$A$2:$BQ$355,MATCH($B172,Overview_Format!$A$2:$A$355,0),MATCH(J$2,Overview_Format!$A$2:$BQ$2,0))</f>
        <v>11</v>
      </c>
      <c r="K172">
        <f>INDEX(Overview_Format!$A$2:$BQ$355,MATCH($B172,Overview_Format!$A$2:$A$355,0),MATCH(K$2,Overview_Format!$A$2:$BQ$2,0))</f>
        <v>23</v>
      </c>
      <c r="L172">
        <f>INDEX(Overview_Format!$A$2:$BQ$355,MATCH($B172,Overview_Format!$A$2:$A$355,0),MATCH(L$2,Overview_Format!$A$2:$BQ$2,0))</f>
        <v>11</v>
      </c>
      <c r="M172">
        <f>INDEX(Overview_Format!$A$2:$BQ$355,MATCH($B172,Overview_Format!$A$2:$A$355,0),MATCH(M$2,Overview_Format!$A$2:$BQ$2,0))</f>
        <v>23</v>
      </c>
      <c r="N172">
        <f>INDEX(Overview_Format!$A$2:$BQ$355,MATCH($B172,Overview_Format!$A$2:$A$355,0),MATCH(N$2,Overview_Format!$A$2:$BQ$2,0))</f>
        <v>11</v>
      </c>
      <c r="O172">
        <f>INDEX(Overview_Format!$A$2:$BQ$355,MATCH($B172,Overview_Format!$A$2:$A$355,0),MATCH(O$2,Overview_Format!$A$2:$BQ$2,0))</f>
        <v>2429</v>
      </c>
      <c r="P172">
        <f>INDEX(Overview_Format!$A$2:$BQ$355,MATCH($B172,Overview_Format!$A$2:$A$355,0),MATCH(P$2,Overview_Format!$A$2:$BQ$2,0))</f>
        <v>2228</v>
      </c>
      <c r="Q172">
        <f>INDEX(Overview_Format!$A$2:$BQ$355,MATCH($B172,Overview_Format!$A$2:$A$355,0),MATCH(Q$2,Overview_Format!$A$2:$BQ$2,0))</f>
        <v>66.599999999999994</v>
      </c>
      <c r="R172">
        <f>INDEX(Overview_Format!$A$2:$BQ$355,MATCH($B172,Overview_Format!$A$2:$A$355,0),MATCH(R$2,Overview_Format!$A$2:$BQ$2,0))</f>
        <v>107.3</v>
      </c>
      <c r="S172">
        <f>INDEX(Overview_Format!$A$2:$BQ$355,MATCH($B172,Overview_Format!$A$2:$A$355,0),MATCH(S$2,Overview_Format!$A$2:$BQ$2,0))</f>
        <v>0.32800000000000001</v>
      </c>
      <c r="T172">
        <f>INDEX(Overview_Format!$A$2:$BQ$355,MATCH($B172,Overview_Format!$A$2:$A$355,0),MATCH(T$2,Overview_Format!$A$2:$BQ$2,0))</f>
        <v>0.37</v>
      </c>
      <c r="U172">
        <f>INDEX(Overview_Format!$A$2:$BQ$355,MATCH($B172,Overview_Format!$A$2:$A$355,0),MATCH(U$2,Overview_Format!$A$2:$BQ$2,0))</f>
        <v>0.55000000000000004</v>
      </c>
      <c r="V172">
        <f>INDEX(Overview_Format!$A$2:$BQ$355,MATCH($B172,Overview_Format!$A$2:$A$355,0),MATCH(V$2,Overview_Format!$A$2:$BQ$2,0))</f>
        <v>52.1</v>
      </c>
      <c r="W172">
        <f>INDEX(Overview_Format!$A$2:$BQ$355,MATCH($B172,Overview_Format!$A$2:$A$355,0),MATCH(W$2,Overview_Format!$A$2:$BQ$2,0))</f>
        <v>0.51400000000000001</v>
      </c>
      <c r="X172">
        <f>INDEX(Overview_Format!$A$2:$BQ$355,MATCH($B172,Overview_Format!$A$2:$A$355,0),MATCH(X$2,Overview_Format!$A$2:$BQ$2,0))</f>
        <v>34</v>
      </c>
      <c r="Y172">
        <f>INDEX(Overview_Format!$A$2:$BQ$355,MATCH($B172,Overview_Format!$A$2:$A$355,0),MATCH(Y$2,Overview_Format!$A$2:$BQ$2,0))</f>
        <v>16.5</v>
      </c>
      <c r="Z172">
        <f>INDEX(Overview_Format!$A$2:$BQ$355,MATCH($B172,Overview_Format!$A$2:$A$355,0),MATCH(Z$2,Overview_Format!$A$2:$BQ$2,0))</f>
        <v>56</v>
      </c>
      <c r="AA172">
        <f>INDEX(Overview_Format!$A$2:$BQ$355,MATCH($B172,Overview_Format!$A$2:$A$355,0),MATCH(AA$2,Overview_Format!$A$2:$BQ$2,0))</f>
        <v>6.5</v>
      </c>
      <c r="AB172">
        <f>INDEX(Overview_Format!$A$2:$BQ$355,MATCH($B172,Overview_Format!$A$2:$A$355,0),MATCH(AB$2,Overview_Format!$A$2:$BQ$2,0))</f>
        <v>13.3</v>
      </c>
      <c r="AC172">
        <f t="shared" si="2"/>
        <v>3.1575757575757577</v>
      </c>
      <c r="AD172">
        <f>INDEX(Overview_Format!$A$2:$BQ$355,MATCH($B172,Overview_Format!$A$2:$A$355,0),MATCH(AD$2,Overview_Format!$A$2:$BQ$2,0))</f>
        <v>5.91</v>
      </c>
      <c r="AE172">
        <f>INDEX(Overview_Format!$A$2:$CC$355,MATCH($B172,Overview_Format!$A$2:$A$355,0),MATCH(AE$2,Overview_Format!$A$2:$CC$2,0))</f>
        <v>8.8999999999999915</v>
      </c>
      <c r="AF172">
        <f>INDEX(Overview_Format!$A$2:$CC$355,MATCH($B172,Overview_Format!$A$2:$A$355,0),MATCH(AF$2,Overview_Format!$A$2:$CC$2,0))</f>
        <v>6.2E-2</v>
      </c>
      <c r="AG172">
        <f>INDEX(Overview_Format!$A$2:$CC$355,MATCH($B172,Overview_Format!$A$2:$A$355,0),MATCH(AG$2,Overview_Format!$A$2:$CC$2,0))</f>
        <v>-2.4000000000000021E-2</v>
      </c>
      <c r="AH172">
        <f>INDEX(Overview_Format!$A$2:$CC$355,MATCH($B172,Overview_Format!$A$2:$A$355,0),MATCH(AH$2,Overview_Format!$A$2:$CC$2,0))</f>
        <v>5.7000000000000051E-2</v>
      </c>
      <c r="AI172">
        <f>INDEX(Overview_Format!$A$2:$CC$355,MATCH($B172,Overview_Format!$A$2:$A$355,0),MATCH(AI$2,Overview_Format!$A$2:$CC$2,0))</f>
        <v>5.4999999999999993E-2</v>
      </c>
      <c r="AJ172">
        <f>INDEX(Overview_Format!$A$2:$CC$355,MATCH($B172,Overview_Format!$A$2:$A$355,0),MATCH(AJ$2,Overview_Format!$A$2:$CC$2,0))</f>
        <v>12</v>
      </c>
      <c r="AK172">
        <f>INDEX(Overview_Format!$A$2:$CC$355,MATCH($B172,Overview_Format!$A$2:$A$355,0),MATCH(AK$2,Overview_Format!$A$2:$CC$2,0))</f>
        <v>4.1999999999999993</v>
      </c>
      <c r="AL172">
        <f>INDEX(Overview_Format!$A$2:$CC$355,MATCH($B172,Overview_Format!$A$2:$A$355,0),MATCH(AL$2,Overview_Format!$A$2:$CC$2,0))</f>
        <v>0.20000000000000284</v>
      </c>
      <c r="AM172">
        <f>INDEX(Overview_Format!$A$2:$CC$355,MATCH($B172,Overview_Format!$A$2:$A$355,0),MATCH(AM$2,Overview_Format!$A$2:$CC$2,0))</f>
        <v>-3.9000000000000004</v>
      </c>
      <c r="AN172">
        <f>INDEX(Overview_Format!$A$2:$CC$355,MATCH($B172,Overview_Format!$A$2:$A$355,0),MATCH(AN$2,Overview_Format!$A$2:$CC$2,0))</f>
        <v>3.5</v>
      </c>
      <c r="AO172">
        <f>INDEX(Overview_Format!$A$2:$CC$355,MATCH($B172,Overview_Format!$A$2:$A$355,0),MATCH(AO$2,Overview_Format!$A$2:$CC$2,0))</f>
        <v>9.1999999999999993</v>
      </c>
      <c r="AP172">
        <f>INDEX(Overview_Format!$A$2:$CC$355,MATCH($B172,Overview_Format!$A$2:$A$355,0),MATCH(AP$2,Overview_Format!$A$2:$CC$2,0))</f>
        <v>5.1999999999999991E-2</v>
      </c>
    </row>
    <row r="173" spans="2:42" x14ac:dyDescent="0.25">
      <c r="B173" t="s">
        <v>299</v>
      </c>
      <c r="C173">
        <f>INDEX(Overview_Format!$A$2:$BQ$355,MATCH($B173,Overview_Format!$A$2:$A$355,0),MATCH(C$2,Overview_Format!$A$2:$BQ$2,0))</f>
        <v>32</v>
      </c>
      <c r="D173">
        <f>INDEX(Overview_Format!$A$2:$BQ$355,MATCH($B173,Overview_Format!$A$2:$A$355,0),MATCH(D$2,Overview_Format!$A$2:$BQ$2,0))</f>
        <v>15</v>
      </c>
      <c r="E173">
        <f>INDEX(Overview_Format!$A$2:$BQ$355,MATCH($B173,Overview_Format!$A$2:$A$355,0),MATCH(E$2,Overview_Format!$A$2:$BQ$2,0))</f>
        <v>17</v>
      </c>
      <c r="F173">
        <f>INDEX(Overview_Format!$A$2:$BQ$355,MATCH($B173,Overview_Format!$A$2:$A$355,0),MATCH(F$2,Overview_Format!$A$2:$BQ$2,0))</f>
        <v>0.46899999999999997</v>
      </c>
      <c r="G173">
        <f>INDEX(Overview_Format!$A$2:$BQ$355,MATCH($B173,Overview_Format!$A$2:$A$355,0),MATCH(G$2,Overview_Format!$A$2:$BQ$2,0))</f>
        <v>-8.25</v>
      </c>
      <c r="H173">
        <f>INDEX(Overview_Format!$A$2:$BQ$355,MATCH($B173,Overview_Format!$A$2:$A$355,0),MATCH(H$2,Overview_Format!$A$2:$BQ$2,0))</f>
        <v>-6.92</v>
      </c>
      <c r="I173">
        <f>INDEX(Overview_Format!$A$2:$BQ$355,MATCH($B173,Overview_Format!$A$2:$A$355,0),MATCH(I$2,Overview_Format!$A$2:$BQ$2,0))</f>
        <v>15</v>
      </c>
      <c r="J173">
        <f>INDEX(Overview_Format!$A$2:$BQ$355,MATCH($B173,Overview_Format!$A$2:$A$355,0),MATCH(J$2,Overview_Format!$A$2:$BQ$2,0))</f>
        <v>17</v>
      </c>
      <c r="K173">
        <f>INDEX(Overview_Format!$A$2:$BQ$355,MATCH($B173,Overview_Format!$A$2:$A$355,0),MATCH(K$2,Overview_Format!$A$2:$BQ$2,0))</f>
        <v>15</v>
      </c>
      <c r="L173">
        <f>INDEX(Overview_Format!$A$2:$BQ$355,MATCH($B173,Overview_Format!$A$2:$A$355,0),MATCH(L$2,Overview_Format!$A$2:$BQ$2,0))</f>
        <v>17</v>
      </c>
      <c r="M173">
        <f>INDEX(Overview_Format!$A$2:$BQ$355,MATCH($B173,Overview_Format!$A$2:$A$355,0),MATCH(M$2,Overview_Format!$A$2:$BQ$2,0))</f>
        <v>15</v>
      </c>
      <c r="N173">
        <f>INDEX(Overview_Format!$A$2:$BQ$355,MATCH($B173,Overview_Format!$A$2:$A$355,0),MATCH(N$2,Overview_Format!$A$2:$BQ$2,0))</f>
        <v>17</v>
      </c>
      <c r="O173">
        <f>INDEX(Overview_Format!$A$2:$BQ$355,MATCH($B173,Overview_Format!$A$2:$A$355,0),MATCH(O$2,Overview_Format!$A$2:$BQ$2,0))</f>
        <v>2456</v>
      </c>
      <c r="P173">
        <f>INDEX(Overview_Format!$A$2:$BQ$355,MATCH($B173,Overview_Format!$A$2:$A$355,0),MATCH(P$2,Overview_Format!$A$2:$BQ$2,0))</f>
        <v>2420</v>
      </c>
      <c r="Q173">
        <f>INDEX(Overview_Format!$A$2:$BQ$355,MATCH($B173,Overview_Format!$A$2:$A$355,0),MATCH(Q$2,Overview_Format!$A$2:$BQ$2,0))</f>
        <v>71.900000000000006</v>
      </c>
      <c r="R173">
        <f>INDEX(Overview_Format!$A$2:$BQ$355,MATCH($B173,Overview_Format!$A$2:$A$355,0),MATCH(R$2,Overview_Format!$A$2:$BQ$2,0))</f>
        <v>106</v>
      </c>
      <c r="S173">
        <f>INDEX(Overview_Format!$A$2:$BQ$355,MATCH($B173,Overview_Format!$A$2:$A$355,0),MATCH(S$2,Overview_Format!$A$2:$BQ$2,0))</f>
        <v>0.34499999999999997</v>
      </c>
      <c r="T173">
        <f>INDEX(Overview_Format!$A$2:$BQ$355,MATCH($B173,Overview_Format!$A$2:$A$355,0),MATCH(T$2,Overview_Format!$A$2:$BQ$2,0))</f>
        <v>0.38900000000000001</v>
      </c>
      <c r="U173">
        <f>INDEX(Overview_Format!$A$2:$BQ$355,MATCH($B173,Overview_Format!$A$2:$A$355,0),MATCH(U$2,Overview_Format!$A$2:$BQ$2,0))</f>
        <v>0.56999999999999995</v>
      </c>
      <c r="V173">
        <f>INDEX(Overview_Format!$A$2:$BQ$355,MATCH($B173,Overview_Format!$A$2:$A$355,0),MATCH(V$2,Overview_Format!$A$2:$BQ$2,0))</f>
        <v>57.1</v>
      </c>
      <c r="W173">
        <f>INDEX(Overview_Format!$A$2:$BQ$355,MATCH($B173,Overview_Format!$A$2:$A$355,0),MATCH(W$2,Overview_Format!$A$2:$BQ$2,0))</f>
        <v>0.53900000000000003</v>
      </c>
      <c r="X173">
        <f>INDEX(Overview_Format!$A$2:$BQ$355,MATCH($B173,Overview_Format!$A$2:$A$355,0),MATCH(X$2,Overview_Format!$A$2:$BQ$2,0))</f>
        <v>27.2</v>
      </c>
      <c r="Y173">
        <f>INDEX(Overview_Format!$A$2:$BQ$355,MATCH($B173,Overview_Format!$A$2:$A$355,0),MATCH(Y$2,Overview_Format!$A$2:$BQ$2,0))</f>
        <v>17.2</v>
      </c>
      <c r="Z173">
        <f>INDEX(Overview_Format!$A$2:$BQ$355,MATCH($B173,Overview_Format!$A$2:$A$355,0),MATCH(Z$2,Overview_Format!$A$2:$BQ$2,0))</f>
        <v>49.8</v>
      </c>
      <c r="AA173">
        <f>INDEX(Overview_Format!$A$2:$BQ$355,MATCH($B173,Overview_Format!$A$2:$A$355,0),MATCH(AA$2,Overview_Format!$A$2:$BQ$2,0))</f>
        <v>7.8</v>
      </c>
      <c r="AB173">
        <f>INDEX(Overview_Format!$A$2:$BQ$355,MATCH($B173,Overview_Format!$A$2:$A$355,0),MATCH(AB$2,Overview_Format!$A$2:$BQ$2,0))</f>
        <v>6.8</v>
      </c>
      <c r="AC173">
        <f t="shared" si="2"/>
        <v>3.3197674418604652</v>
      </c>
      <c r="AD173">
        <f>INDEX(Overview_Format!$A$2:$BQ$355,MATCH($B173,Overview_Format!$A$2:$A$355,0),MATCH(AD$2,Overview_Format!$A$2:$BQ$2,0))</f>
        <v>1.1299999999999999</v>
      </c>
      <c r="AE173">
        <f>INDEX(Overview_Format!$A$2:$CC$355,MATCH($B173,Overview_Format!$A$2:$A$355,0),MATCH(AE$2,Overview_Format!$A$2:$CC$2,0))</f>
        <v>1.5999999999999943</v>
      </c>
      <c r="AF173">
        <f>INDEX(Overview_Format!$A$2:$CC$355,MATCH($B173,Overview_Format!$A$2:$A$355,0),MATCH(AF$2,Overview_Format!$A$2:$CC$2,0))</f>
        <v>1.9999999999999962E-2</v>
      </c>
      <c r="AG173">
        <f>INDEX(Overview_Format!$A$2:$CC$355,MATCH($B173,Overview_Format!$A$2:$A$355,0),MATCH(AG$2,Overview_Format!$A$2:$CC$2,0))</f>
        <v>3.3000000000000029E-2</v>
      </c>
      <c r="AH173">
        <f>INDEX(Overview_Format!$A$2:$CC$355,MATCH($B173,Overview_Format!$A$2:$A$355,0),MATCH(AH$2,Overview_Format!$A$2:$CC$2,0))</f>
        <v>3.0999999999999917E-2</v>
      </c>
      <c r="AI173">
        <f>INDEX(Overview_Format!$A$2:$CC$355,MATCH($B173,Overview_Format!$A$2:$A$355,0),MATCH(AI$2,Overview_Format!$A$2:$CC$2,0))</f>
        <v>3.2000000000000028E-2</v>
      </c>
      <c r="AJ173">
        <f>INDEX(Overview_Format!$A$2:$CC$355,MATCH($B173,Overview_Format!$A$2:$A$355,0),MATCH(AJ$2,Overview_Format!$A$2:$CC$2,0))</f>
        <v>-0.40000000000000568</v>
      </c>
      <c r="AK173">
        <f>INDEX(Overview_Format!$A$2:$CC$355,MATCH($B173,Overview_Format!$A$2:$A$355,0),MATCH(AK$2,Overview_Format!$A$2:$CC$2,0))</f>
        <v>1.5</v>
      </c>
      <c r="AL173">
        <f>INDEX(Overview_Format!$A$2:$CC$355,MATCH($B173,Overview_Format!$A$2:$A$355,0),MATCH(AL$2,Overview_Format!$A$2:$CC$2,0))</f>
        <v>10.300000000000004</v>
      </c>
      <c r="AM173">
        <f>INDEX(Overview_Format!$A$2:$CC$355,MATCH($B173,Overview_Format!$A$2:$A$355,0),MATCH(AM$2,Overview_Format!$A$2:$CC$2,0))</f>
        <v>-2.1000000000000005</v>
      </c>
      <c r="AN173">
        <f>INDEX(Overview_Format!$A$2:$CC$355,MATCH($B173,Overview_Format!$A$2:$A$355,0),MATCH(AN$2,Overview_Format!$A$2:$CC$2,0))</f>
        <v>-3.0000000000000009</v>
      </c>
      <c r="AO173">
        <f>INDEX(Overview_Format!$A$2:$CC$355,MATCH($B173,Overview_Format!$A$2:$A$355,0),MATCH(AO$2,Overview_Format!$A$2:$CC$2,0))</f>
        <v>-2.1000000000000014</v>
      </c>
      <c r="AP173">
        <f>INDEX(Overview_Format!$A$2:$CC$355,MATCH($B173,Overview_Format!$A$2:$A$355,0),MATCH(AP$2,Overview_Format!$A$2:$CC$2,0))</f>
        <v>1.7999999999999988E-2</v>
      </c>
    </row>
    <row r="174" spans="2:42" x14ac:dyDescent="0.25">
      <c r="B174" t="s">
        <v>300</v>
      </c>
      <c r="C174">
        <f>INDEX(Overview_Format!$A$2:$BQ$355,MATCH($B174,Overview_Format!$A$2:$A$355,0),MATCH(C$2,Overview_Format!$A$2:$BQ$2,0))</f>
        <v>32</v>
      </c>
      <c r="D174">
        <f>INDEX(Overview_Format!$A$2:$BQ$355,MATCH($B174,Overview_Format!$A$2:$A$355,0),MATCH(D$2,Overview_Format!$A$2:$BQ$2,0))</f>
        <v>11</v>
      </c>
      <c r="E174">
        <f>INDEX(Overview_Format!$A$2:$BQ$355,MATCH($B174,Overview_Format!$A$2:$A$355,0),MATCH(E$2,Overview_Format!$A$2:$BQ$2,0))</f>
        <v>21</v>
      </c>
      <c r="F174">
        <f>INDEX(Overview_Format!$A$2:$BQ$355,MATCH($B174,Overview_Format!$A$2:$A$355,0),MATCH(F$2,Overview_Format!$A$2:$BQ$2,0))</f>
        <v>0.34399999999999997</v>
      </c>
      <c r="G174">
        <f>INDEX(Overview_Format!$A$2:$BQ$355,MATCH($B174,Overview_Format!$A$2:$A$355,0),MATCH(G$2,Overview_Format!$A$2:$BQ$2,0))</f>
        <v>-3.01</v>
      </c>
      <c r="H174">
        <f>INDEX(Overview_Format!$A$2:$BQ$355,MATCH($B174,Overview_Format!$A$2:$A$355,0),MATCH(H$2,Overview_Format!$A$2:$BQ$2,0))</f>
        <v>-0.16</v>
      </c>
      <c r="I174">
        <f>INDEX(Overview_Format!$A$2:$BQ$355,MATCH($B174,Overview_Format!$A$2:$A$355,0),MATCH(I$2,Overview_Format!$A$2:$BQ$2,0))</f>
        <v>11</v>
      </c>
      <c r="J174">
        <f>INDEX(Overview_Format!$A$2:$BQ$355,MATCH($B174,Overview_Format!$A$2:$A$355,0),MATCH(J$2,Overview_Format!$A$2:$BQ$2,0))</f>
        <v>21</v>
      </c>
      <c r="K174">
        <f>INDEX(Overview_Format!$A$2:$BQ$355,MATCH($B174,Overview_Format!$A$2:$A$355,0),MATCH(K$2,Overview_Format!$A$2:$BQ$2,0))</f>
        <v>11</v>
      </c>
      <c r="L174">
        <f>INDEX(Overview_Format!$A$2:$BQ$355,MATCH($B174,Overview_Format!$A$2:$A$355,0),MATCH(L$2,Overview_Format!$A$2:$BQ$2,0))</f>
        <v>21</v>
      </c>
      <c r="M174">
        <f>INDEX(Overview_Format!$A$2:$BQ$355,MATCH($B174,Overview_Format!$A$2:$A$355,0),MATCH(M$2,Overview_Format!$A$2:$BQ$2,0))</f>
        <v>11</v>
      </c>
      <c r="N174">
        <f>INDEX(Overview_Format!$A$2:$BQ$355,MATCH($B174,Overview_Format!$A$2:$A$355,0),MATCH(N$2,Overview_Format!$A$2:$BQ$2,0))</f>
        <v>21</v>
      </c>
      <c r="O174">
        <f>INDEX(Overview_Format!$A$2:$BQ$355,MATCH($B174,Overview_Format!$A$2:$A$355,0),MATCH(O$2,Overview_Format!$A$2:$BQ$2,0))</f>
        <v>2263</v>
      </c>
      <c r="P174">
        <f>INDEX(Overview_Format!$A$2:$BQ$355,MATCH($B174,Overview_Format!$A$2:$A$355,0),MATCH(P$2,Overview_Format!$A$2:$BQ$2,0))</f>
        <v>2354</v>
      </c>
      <c r="Q174">
        <f>INDEX(Overview_Format!$A$2:$BQ$355,MATCH($B174,Overview_Format!$A$2:$A$355,0),MATCH(Q$2,Overview_Format!$A$2:$BQ$2,0))</f>
        <v>68.400000000000006</v>
      </c>
      <c r="R174">
        <f>INDEX(Overview_Format!$A$2:$BQ$355,MATCH($B174,Overview_Format!$A$2:$A$355,0),MATCH(R$2,Overview_Format!$A$2:$BQ$2,0))</f>
        <v>102.6</v>
      </c>
      <c r="S174">
        <f>INDEX(Overview_Format!$A$2:$BQ$355,MATCH($B174,Overview_Format!$A$2:$A$355,0),MATCH(S$2,Overview_Format!$A$2:$BQ$2,0))</f>
        <v>0.313</v>
      </c>
      <c r="T174">
        <f>INDEX(Overview_Format!$A$2:$BQ$355,MATCH($B174,Overview_Format!$A$2:$A$355,0),MATCH(T$2,Overview_Format!$A$2:$BQ$2,0))</f>
        <v>0.39900000000000002</v>
      </c>
      <c r="U174">
        <f>INDEX(Overview_Format!$A$2:$BQ$355,MATCH($B174,Overview_Format!$A$2:$A$355,0),MATCH(U$2,Overview_Format!$A$2:$BQ$2,0))</f>
        <v>0.53700000000000003</v>
      </c>
      <c r="V174">
        <f>INDEX(Overview_Format!$A$2:$BQ$355,MATCH($B174,Overview_Format!$A$2:$A$355,0),MATCH(V$2,Overview_Format!$A$2:$BQ$2,0))</f>
        <v>58</v>
      </c>
      <c r="W174">
        <f>INDEX(Overview_Format!$A$2:$BQ$355,MATCH($B174,Overview_Format!$A$2:$A$355,0),MATCH(W$2,Overview_Format!$A$2:$BQ$2,0))</f>
        <v>0.51100000000000001</v>
      </c>
      <c r="X174">
        <f>INDEX(Overview_Format!$A$2:$BQ$355,MATCH($B174,Overview_Format!$A$2:$A$355,0),MATCH(X$2,Overview_Format!$A$2:$BQ$2,0))</f>
        <v>31.3</v>
      </c>
      <c r="Y174">
        <f>INDEX(Overview_Format!$A$2:$BQ$355,MATCH($B174,Overview_Format!$A$2:$A$355,0),MATCH(Y$2,Overview_Format!$A$2:$BQ$2,0))</f>
        <v>17.399999999999999</v>
      </c>
      <c r="Z174">
        <f>INDEX(Overview_Format!$A$2:$BQ$355,MATCH($B174,Overview_Format!$A$2:$A$355,0),MATCH(Z$2,Overview_Format!$A$2:$BQ$2,0))</f>
        <v>52</v>
      </c>
      <c r="AA174">
        <f>INDEX(Overview_Format!$A$2:$BQ$355,MATCH($B174,Overview_Format!$A$2:$A$355,0),MATCH(AA$2,Overview_Format!$A$2:$BQ$2,0))</f>
        <v>7</v>
      </c>
      <c r="AB174">
        <f>INDEX(Overview_Format!$A$2:$BQ$355,MATCH($B174,Overview_Format!$A$2:$A$355,0),MATCH(AB$2,Overview_Format!$A$2:$BQ$2,0))</f>
        <v>8</v>
      </c>
      <c r="AC174">
        <f t="shared" si="2"/>
        <v>3.3333333333333335</v>
      </c>
      <c r="AD174">
        <f>INDEX(Overview_Format!$A$2:$BQ$355,MATCH($B174,Overview_Format!$A$2:$A$355,0),MATCH(AD$2,Overview_Format!$A$2:$BQ$2,0))</f>
        <v>-2.84</v>
      </c>
      <c r="AE174">
        <f>INDEX(Overview_Format!$A$2:$CC$355,MATCH($B174,Overview_Format!$A$2:$A$355,0),MATCH(AE$2,Overview_Format!$A$2:$CC$2,0))</f>
        <v>-4.1000000000000085</v>
      </c>
      <c r="AF174">
        <f>INDEX(Overview_Format!$A$2:$CC$355,MATCH($B174,Overview_Format!$A$2:$A$355,0),MATCH(AF$2,Overview_Format!$A$2:$CC$2,0))</f>
        <v>-0.10099999999999998</v>
      </c>
      <c r="AG174">
        <f>INDEX(Overview_Format!$A$2:$CC$355,MATCH($B174,Overview_Format!$A$2:$A$355,0),MATCH(AG$2,Overview_Format!$A$2:$CC$2,0))</f>
        <v>5.1000000000000045E-2</v>
      </c>
      <c r="AH174">
        <f>INDEX(Overview_Format!$A$2:$CC$355,MATCH($B174,Overview_Format!$A$2:$A$355,0),MATCH(AH$2,Overview_Format!$A$2:$CC$2,0))</f>
        <v>-1.8000000000000016E-2</v>
      </c>
      <c r="AI174">
        <f>INDEX(Overview_Format!$A$2:$CC$355,MATCH($B174,Overview_Format!$A$2:$A$355,0),MATCH(AI$2,Overview_Format!$A$2:$CC$2,0))</f>
        <v>-1.0000000000000009E-3</v>
      </c>
      <c r="AJ174">
        <f>INDEX(Overview_Format!$A$2:$CC$355,MATCH($B174,Overview_Format!$A$2:$A$355,0),MATCH(AJ$2,Overview_Format!$A$2:$CC$2,0))</f>
        <v>4</v>
      </c>
      <c r="AK174">
        <f>INDEX(Overview_Format!$A$2:$CC$355,MATCH($B174,Overview_Format!$A$2:$A$355,0),MATCH(AK$2,Overview_Format!$A$2:$CC$2,0))</f>
        <v>2.4999999999999982</v>
      </c>
      <c r="AL174">
        <f>INDEX(Overview_Format!$A$2:$CC$355,MATCH($B174,Overview_Format!$A$2:$A$355,0),MATCH(AL$2,Overview_Format!$A$2:$CC$2,0))</f>
        <v>-1.8999999999999986</v>
      </c>
      <c r="AM174">
        <f>INDEX(Overview_Format!$A$2:$CC$355,MATCH($B174,Overview_Format!$A$2:$A$355,0),MATCH(AM$2,Overview_Format!$A$2:$CC$2,0))</f>
        <v>-2.6999999999999993</v>
      </c>
      <c r="AN174">
        <f>INDEX(Overview_Format!$A$2:$CC$355,MATCH($B174,Overview_Format!$A$2:$A$355,0),MATCH(AN$2,Overview_Format!$A$2:$CC$2,0))</f>
        <v>-2.4000000000000004</v>
      </c>
      <c r="AO174">
        <f>INDEX(Overview_Format!$A$2:$CC$355,MATCH($B174,Overview_Format!$A$2:$A$355,0),MATCH(AO$2,Overview_Format!$A$2:$CC$2,0))</f>
        <v>4.3000000000000007</v>
      </c>
      <c r="AP174">
        <f>INDEX(Overview_Format!$A$2:$CC$355,MATCH($B174,Overview_Format!$A$2:$A$355,0),MATCH(AP$2,Overview_Format!$A$2:$CC$2,0))</f>
        <v>-9.0999999999999998E-2</v>
      </c>
    </row>
    <row r="175" spans="2:42" x14ac:dyDescent="0.25">
      <c r="B175" t="s">
        <v>301</v>
      </c>
      <c r="C175">
        <f>INDEX(Overview_Format!$A$2:$BQ$355,MATCH($B175,Overview_Format!$A$2:$A$355,0),MATCH(C$2,Overview_Format!$A$2:$BQ$2,0))</f>
        <v>31</v>
      </c>
      <c r="D175">
        <f>INDEX(Overview_Format!$A$2:$BQ$355,MATCH($B175,Overview_Format!$A$2:$A$355,0),MATCH(D$2,Overview_Format!$A$2:$BQ$2,0))</f>
        <v>9</v>
      </c>
      <c r="E175">
        <f>INDEX(Overview_Format!$A$2:$BQ$355,MATCH($B175,Overview_Format!$A$2:$A$355,0),MATCH(E$2,Overview_Format!$A$2:$BQ$2,0))</f>
        <v>22</v>
      </c>
      <c r="F175">
        <f>INDEX(Overview_Format!$A$2:$BQ$355,MATCH($B175,Overview_Format!$A$2:$A$355,0),MATCH(F$2,Overview_Format!$A$2:$BQ$2,0))</f>
        <v>0.28999999999999998</v>
      </c>
      <c r="G175">
        <f>INDEX(Overview_Format!$A$2:$BQ$355,MATCH($B175,Overview_Format!$A$2:$A$355,0),MATCH(G$2,Overview_Format!$A$2:$BQ$2,0))</f>
        <v>-14.4</v>
      </c>
      <c r="H175">
        <f>INDEX(Overview_Format!$A$2:$BQ$355,MATCH($B175,Overview_Format!$A$2:$A$355,0),MATCH(H$2,Overview_Format!$A$2:$BQ$2,0))</f>
        <v>-6.14</v>
      </c>
      <c r="I175">
        <f>INDEX(Overview_Format!$A$2:$BQ$355,MATCH($B175,Overview_Format!$A$2:$A$355,0),MATCH(I$2,Overview_Format!$A$2:$BQ$2,0))</f>
        <v>9</v>
      </c>
      <c r="J175">
        <f>INDEX(Overview_Format!$A$2:$BQ$355,MATCH($B175,Overview_Format!$A$2:$A$355,0),MATCH(J$2,Overview_Format!$A$2:$BQ$2,0))</f>
        <v>22</v>
      </c>
      <c r="K175">
        <f>INDEX(Overview_Format!$A$2:$BQ$355,MATCH($B175,Overview_Format!$A$2:$A$355,0),MATCH(K$2,Overview_Format!$A$2:$BQ$2,0))</f>
        <v>9</v>
      </c>
      <c r="L175">
        <f>INDEX(Overview_Format!$A$2:$BQ$355,MATCH($B175,Overview_Format!$A$2:$A$355,0),MATCH(L$2,Overview_Format!$A$2:$BQ$2,0))</f>
        <v>22</v>
      </c>
      <c r="M175">
        <f>INDEX(Overview_Format!$A$2:$BQ$355,MATCH($B175,Overview_Format!$A$2:$A$355,0),MATCH(M$2,Overview_Format!$A$2:$BQ$2,0))</f>
        <v>9</v>
      </c>
      <c r="N175">
        <f>INDEX(Overview_Format!$A$2:$BQ$355,MATCH($B175,Overview_Format!$A$2:$A$355,0),MATCH(N$2,Overview_Format!$A$2:$BQ$2,0))</f>
        <v>22</v>
      </c>
      <c r="O175">
        <f>INDEX(Overview_Format!$A$2:$BQ$355,MATCH($B175,Overview_Format!$A$2:$A$355,0),MATCH(O$2,Overview_Format!$A$2:$BQ$2,0))</f>
        <v>2149</v>
      </c>
      <c r="P175">
        <f>INDEX(Overview_Format!$A$2:$BQ$355,MATCH($B175,Overview_Format!$A$2:$A$355,0),MATCH(P$2,Overview_Format!$A$2:$BQ$2,0))</f>
        <v>2303</v>
      </c>
      <c r="Q175">
        <f>INDEX(Overview_Format!$A$2:$BQ$355,MATCH($B175,Overview_Format!$A$2:$A$355,0),MATCH(Q$2,Overview_Format!$A$2:$BQ$2,0))</f>
        <v>68.400000000000006</v>
      </c>
      <c r="R175">
        <f>INDEX(Overview_Format!$A$2:$BQ$355,MATCH($B175,Overview_Format!$A$2:$A$355,0),MATCH(R$2,Overview_Format!$A$2:$BQ$2,0))</f>
        <v>100.9</v>
      </c>
      <c r="S175">
        <f>INDEX(Overview_Format!$A$2:$BQ$355,MATCH($B175,Overview_Format!$A$2:$A$355,0),MATCH(S$2,Overview_Format!$A$2:$BQ$2,0))</f>
        <v>0.38600000000000001</v>
      </c>
      <c r="T175">
        <f>INDEX(Overview_Format!$A$2:$BQ$355,MATCH($B175,Overview_Format!$A$2:$A$355,0),MATCH(T$2,Overview_Format!$A$2:$BQ$2,0))</f>
        <v>0.32700000000000001</v>
      </c>
      <c r="U175">
        <f>INDEX(Overview_Format!$A$2:$BQ$355,MATCH($B175,Overview_Format!$A$2:$A$355,0),MATCH(U$2,Overview_Format!$A$2:$BQ$2,0))</f>
        <v>0.54200000000000004</v>
      </c>
      <c r="V175">
        <f>INDEX(Overview_Format!$A$2:$BQ$355,MATCH($B175,Overview_Format!$A$2:$A$355,0),MATCH(V$2,Overview_Format!$A$2:$BQ$2,0))</f>
        <v>56.4</v>
      </c>
      <c r="W175">
        <f>INDEX(Overview_Format!$A$2:$BQ$355,MATCH($B175,Overview_Format!$A$2:$A$355,0),MATCH(W$2,Overview_Format!$A$2:$BQ$2,0))</f>
        <v>0.504</v>
      </c>
      <c r="X175">
        <f>INDEX(Overview_Format!$A$2:$BQ$355,MATCH($B175,Overview_Format!$A$2:$A$355,0),MATCH(X$2,Overview_Format!$A$2:$BQ$2,0))</f>
        <v>30.4</v>
      </c>
      <c r="Y175">
        <f>INDEX(Overview_Format!$A$2:$BQ$355,MATCH($B175,Overview_Format!$A$2:$A$355,0),MATCH(Y$2,Overview_Format!$A$2:$BQ$2,0))</f>
        <v>18.5</v>
      </c>
      <c r="Z175">
        <f>INDEX(Overview_Format!$A$2:$BQ$355,MATCH($B175,Overview_Format!$A$2:$A$355,0),MATCH(Z$2,Overview_Format!$A$2:$BQ$2,0))</f>
        <v>50.6</v>
      </c>
      <c r="AA175">
        <f>INDEX(Overview_Format!$A$2:$BQ$355,MATCH($B175,Overview_Format!$A$2:$A$355,0),MATCH(AA$2,Overview_Format!$A$2:$BQ$2,0))</f>
        <v>6.9</v>
      </c>
      <c r="AB175">
        <f>INDEX(Overview_Format!$A$2:$BQ$355,MATCH($B175,Overview_Format!$A$2:$A$355,0),MATCH(AB$2,Overview_Format!$A$2:$BQ$2,0))</f>
        <v>8.8000000000000007</v>
      </c>
      <c r="AC175">
        <f t="shared" si="2"/>
        <v>3.0486486486486486</v>
      </c>
      <c r="AD175">
        <f>INDEX(Overview_Format!$A$2:$BQ$355,MATCH($B175,Overview_Format!$A$2:$A$355,0),MATCH(AD$2,Overview_Format!$A$2:$BQ$2,0))</f>
        <v>-4.97</v>
      </c>
      <c r="AE175">
        <f>INDEX(Overview_Format!$A$2:$CC$355,MATCH($B175,Overview_Format!$A$2:$A$355,0),MATCH(AE$2,Overview_Format!$A$2:$CC$2,0))</f>
        <v>-7.2999999999999972</v>
      </c>
      <c r="AF175">
        <f>INDEX(Overview_Format!$A$2:$CC$355,MATCH($B175,Overview_Format!$A$2:$A$355,0),MATCH(AF$2,Overview_Format!$A$2:$CC$2,0))</f>
        <v>0.11799999999999999</v>
      </c>
      <c r="AG175">
        <f>INDEX(Overview_Format!$A$2:$CC$355,MATCH($B175,Overview_Format!$A$2:$A$355,0),MATCH(AG$2,Overview_Format!$A$2:$CC$2,0))</f>
        <v>-7.3000000000000009E-2</v>
      </c>
      <c r="AH175">
        <f>INDEX(Overview_Format!$A$2:$CC$355,MATCH($B175,Overview_Format!$A$2:$A$355,0),MATCH(AH$2,Overview_Format!$A$2:$CC$2,0))</f>
        <v>-1.3000000000000012E-2</v>
      </c>
      <c r="AI175">
        <f>INDEX(Overview_Format!$A$2:$CC$355,MATCH($B175,Overview_Format!$A$2:$A$355,0),MATCH(AI$2,Overview_Format!$A$2:$CC$2,0))</f>
        <v>-2.4000000000000021E-2</v>
      </c>
      <c r="AJ175">
        <f>INDEX(Overview_Format!$A$2:$CC$355,MATCH($B175,Overview_Format!$A$2:$A$355,0),MATCH(AJ$2,Overview_Format!$A$2:$CC$2,0))</f>
        <v>1.2000000000000028</v>
      </c>
      <c r="AK175">
        <f>INDEX(Overview_Format!$A$2:$CC$355,MATCH($B175,Overview_Format!$A$2:$A$355,0),MATCH(AK$2,Overview_Format!$A$2:$CC$2,0))</f>
        <v>3.0999999999999996</v>
      </c>
      <c r="AL175">
        <f>INDEX(Overview_Format!$A$2:$CC$355,MATCH($B175,Overview_Format!$A$2:$A$355,0),MATCH(AL$2,Overview_Format!$A$2:$CC$2,0))</f>
        <v>0.39999999999999858</v>
      </c>
      <c r="AM175">
        <f>INDEX(Overview_Format!$A$2:$CC$355,MATCH($B175,Overview_Format!$A$2:$A$355,0),MATCH(AM$2,Overview_Format!$A$2:$CC$2,0))</f>
        <v>-3.2999999999999989</v>
      </c>
      <c r="AN175">
        <f>INDEX(Overview_Format!$A$2:$CC$355,MATCH($B175,Overview_Format!$A$2:$A$355,0),MATCH(AN$2,Overview_Format!$A$2:$CC$2,0))</f>
        <v>1.1000000000000005</v>
      </c>
      <c r="AO175">
        <f>INDEX(Overview_Format!$A$2:$CC$355,MATCH($B175,Overview_Format!$A$2:$A$355,0),MATCH(AO$2,Overview_Format!$A$2:$CC$2,0))</f>
        <v>0.5</v>
      </c>
      <c r="AP175">
        <f>INDEX(Overview_Format!$A$2:$CC$355,MATCH($B175,Overview_Format!$A$2:$A$355,0),MATCH(AP$2,Overview_Format!$A$2:$CC$2,0))</f>
        <v>7.9000000000000015E-2</v>
      </c>
    </row>
    <row r="176" spans="2:42" x14ac:dyDescent="0.25">
      <c r="B176" t="s">
        <v>82</v>
      </c>
      <c r="C176">
        <f>INDEX(Overview_Format!$A$2:$BQ$355,MATCH($B176,Overview_Format!$A$2:$A$355,0),MATCH(C$2,Overview_Format!$A$2:$BQ$2,0))</f>
        <v>36</v>
      </c>
      <c r="D176">
        <f>INDEX(Overview_Format!$A$2:$BQ$355,MATCH($B176,Overview_Format!$A$2:$A$355,0),MATCH(D$2,Overview_Format!$A$2:$BQ$2,0))</f>
        <v>22</v>
      </c>
      <c r="E176">
        <f>INDEX(Overview_Format!$A$2:$BQ$355,MATCH($B176,Overview_Format!$A$2:$A$355,0),MATCH(E$2,Overview_Format!$A$2:$BQ$2,0))</f>
        <v>14</v>
      </c>
      <c r="F176">
        <f>INDEX(Overview_Format!$A$2:$BQ$355,MATCH($B176,Overview_Format!$A$2:$A$355,0),MATCH(F$2,Overview_Format!$A$2:$BQ$2,0))</f>
        <v>0.61099999999999999</v>
      </c>
      <c r="G176">
        <f>INDEX(Overview_Format!$A$2:$BQ$355,MATCH($B176,Overview_Format!$A$2:$A$355,0),MATCH(G$2,Overview_Format!$A$2:$BQ$2,0))</f>
        <v>10.7</v>
      </c>
      <c r="H176">
        <f>INDEX(Overview_Format!$A$2:$BQ$355,MATCH($B176,Overview_Format!$A$2:$A$355,0),MATCH(H$2,Overview_Format!$A$2:$BQ$2,0))</f>
        <v>5.09</v>
      </c>
      <c r="I176">
        <f>INDEX(Overview_Format!$A$2:$BQ$355,MATCH($B176,Overview_Format!$A$2:$A$355,0),MATCH(I$2,Overview_Format!$A$2:$BQ$2,0))</f>
        <v>22</v>
      </c>
      <c r="J176">
        <f>INDEX(Overview_Format!$A$2:$BQ$355,MATCH($B176,Overview_Format!$A$2:$A$355,0),MATCH(J$2,Overview_Format!$A$2:$BQ$2,0))</f>
        <v>14</v>
      </c>
      <c r="K176">
        <f>INDEX(Overview_Format!$A$2:$BQ$355,MATCH($B176,Overview_Format!$A$2:$A$355,0),MATCH(K$2,Overview_Format!$A$2:$BQ$2,0))</f>
        <v>22</v>
      </c>
      <c r="L176">
        <f>INDEX(Overview_Format!$A$2:$BQ$355,MATCH($B176,Overview_Format!$A$2:$A$355,0),MATCH(L$2,Overview_Format!$A$2:$BQ$2,0))</f>
        <v>14</v>
      </c>
      <c r="M176">
        <f>INDEX(Overview_Format!$A$2:$BQ$355,MATCH($B176,Overview_Format!$A$2:$A$355,0),MATCH(M$2,Overview_Format!$A$2:$BQ$2,0))</f>
        <v>22</v>
      </c>
      <c r="N176">
        <f>INDEX(Overview_Format!$A$2:$BQ$355,MATCH($B176,Overview_Format!$A$2:$A$355,0),MATCH(N$2,Overview_Format!$A$2:$BQ$2,0))</f>
        <v>14</v>
      </c>
      <c r="O176">
        <f>INDEX(Overview_Format!$A$2:$BQ$355,MATCH($B176,Overview_Format!$A$2:$A$355,0),MATCH(O$2,Overview_Format!$A$2:$BQ$2,0))</f>
        <v>2882</v>
      </c>
      <c r="P176">
        <f>INDEX(Overview_Format!$A$2:$BQ$355,MATCH($B176,Overview_Format!$A$2:$A$355,0),MATCH(P$2,Overview_Format!$A$2:$BQ$2,0))</f>
        <v>2680</v>
      </c>
      <c r="Q176">
        <f>INDEX(Overview_Format!$A$2:$BQ$355,MATCH($B176,Overview_Format!$A$2:$A$355,0),MATCH(Q$2,Overview_Format!$A$2:$BQ$2,0))</f>
        <v>75.5</v>
      </c>
      <c r="R176">
        <f>INDEX(Overview_Format!$A$2:$BQ$355,MATCH($B176,Overview_Format!$A$2:$A$355,0),MATCH(R$2,Overview_Format!$A$2:$BQ$2,0))</f>
        <v>105.3</v>
      </c>
      <c r="S176">
        <f>INDEX(Overview_Format!$A$2:$BQ$355,MATCH($B176,Overview_Format!$A$2:$A$355,0),MATCH(S$2,Overview_Format!$A$2:$BQ$2,0))</f>
        <v>0.373</v>
      </c>
      <c r="T176">
        <f>INDEX(Overview_Format!$A$2:$BQ$355,MATCH($B176,Overview_Format!$A$2:$A$355,0),MATCH(T$2,Overview_Format!$A$2:$BQ$2,0))</f>
        <v>0.36099999999999999</v>
      </c>
      <c r="U176">
        <f>INDEX(Overview_Format!$A$2:$BQ$355,MATCH($B176,Overview_Format!$A$2:$A$355,0),MATCH(U$2,Overview_Format!$A$2:$BQ$2,0))</f>
        <v>0.54600000000000004</v>
      </c>
      <c r="V176">
        <f>INDEX(Overview_Format!$A$2:$BQ$355,MATCH($B176,Overview_Format!$A$2:$A$355,0),MATCH(V$2,Overview_Format!$A$2:$BQ$2,0))</f>
        <v>54.6</v>
      </c>
      <c r="W176">
        <f>INDEX(Overview_Format!$A$2:$BQ$355,MATCH($B176,Overview_Format!$A$2:$A$355,0),MATCH(W$2,Overview_Format!$A$2:$BQ$2,0))</f>
        <v>0.51</v>
      </c>
      <c r="X176">
        <f>INDEX(Overview_Format!$A$2:$BQ$355,MATCH($B176,Overview_Format!$A$2:$A$355,0),MATCH(X$2,Overview_Format!$A$2:$BQ$2,0))</f>
        <v>32.9</v>
      </c>
      <c r="Y176">
        <f>INDEX(Overview_Format!$A$2:$BQ$355,MATCH($B176,Overview_Format!$A$2:$A$355,0),MATCH(Y$2,Overview_Format!$A$2:$BQ$2,0))</f>
        <v>16.899999999999999</v>
      </c>
      <c r="Z176">
        <f>INDEX(Overview_Format!$A$2:$BQ$355,MATCH($B176,Overview_Format!$A$2:$A$355,0),MATCH(Z$2,Overview_Format!$A$2:$BQ$2,0))</f>
        <v>51.3</v>
      </c>
      <c r="AA176">
        <f>INDEX(Overview_Format!$A$2:$BQ$355,MATCH($B176,Overview_Format!$A$2:$A$355,0),MATCH(AA$2,Overview_Format!$A$2:$BQ$2,0))</f>
        <v>10.5</v>
      </c>
      <c r="AB176">
        <f>INDEX(Overview_Format!$A$2:$BQ$355,MATCH($B176,Overview_Format!$A$2:$A$355,0),MATCH(AB$2,Overview_Format!$A$2:$BQ$2,0))</f>
        <v>11</v>
      </c>
      <c r="AC176">
        <f t="shared" si="2"/>
        <v>3.2307692307692313</v>
      </c>
      <c r="AD176">
        <f>INDEX(Overview_Format!$A$2:$BQ$355,MATCH($B176,Overview_Format!$A$2:$A$355,0),MATCH(AD$2,Overview_Format!$A$2:$BQ$2,0))</f>
        <v>5.61</v>
      </c>
      <c r="AE176">
        <f>INDEX(Overview_Format!$A$2:$CC$355,MATCH($B176,Overview_Format!$A$2:$A$355,0),MATCH(AE$2,Overview_Format!$A$2:$CC$2,0))</f>
        <v>7.3999999999999915</v>
      </c>
      <c r="AF176">
        <f>INDEX(Overview_Format!$A$2:$CC$355,MATCH($B176,Overview_Format!$A$2:$A$355,0),MATCH(AF$2,Overview_Format!$A$2:$CC$2,0))</f>
        <v>-2.0000000000000018E-3</v>
      </c>
      <c r="AG176">
        <f>INDEX(Overview_Format!$A$2:$CC$355,MATCH($B176,Overview_Format!$A$2:$A$355,0),MATCH(AG$2,Overview_Format!$A$2:$CC$2,0))</f>
        <v>-3.3000000000000029E-2</v>
      </c>
      <c r="AH176">
        <f>INDEX(Overview_Format!$A$2:$CC$355,MATCH($B176,Overview_Format!$A$2:$A$355,0),MATCH(AH$2,Overview_Format!$A$2:$CC$2,0))</f>
        <v>2.200000000000002E-2</v>
      </c>
      <c r="AI176">
        <f>INDEX(Overview_Format!$A$2:$CC$355,MATCH($B176,Overview_Format!$A$2:$A$355,0),MATCH(AI$2,Overview_Format!$A$2:$CC$2,0))</f>
        <v>2.4000000000000021E-2</v>
      </c>
      <c r="AJ176">
        <f>INDEX(Overview_Format!$A$2:$CC$355,MATCH($B176,Overview_Format!$A$2:$A$355,0),MATCH(AJ$2,Overview_Format!$A$2:$CC$2,0))</f>
        <v>2.5999999999999943</v>
      </c>
      <c r="AK176">
        <f>INDEX(Overview_Format!$A$2:$CC$355,MATCH($B176,Overview_Format!$A$2:$A$355,0),MATCH(AK$2,Overview_Format!$A$2:$CC$2,0))</f>
        <v>-1.7000000000000028</v>
      </c>
      <c r="AL176">
        <f>INDEX(Overview_Format!$A$2:$CC$355,MATCH($B176,Overview_Format!$A$2:$A$355,0),MATCH(AL$2,Overview_Format!$A$2:$CC$2,0))</f>
        <v>-3.5</v>
      </c>
      <c r="AM176">
        <f>INDEX(Overview_Format!$A$2:$CC$355,MATCH($B176,Overview_Format!$A$2:$A$355,0),MATCH(AM$2,Overview_Format!$A$2:$CC$2,0))</f>
        <v>0.19999999999999929</v>
      </c>
      <c r="AN176">
        <f>INDEX(Overview_Format!$A$2:$CC$355,MATCH($B176,Overview_Format!$A$2:$A$355,0),MATCH(AN$2,Overview_Format!$A$2:$CC$2,0))</f>
        <v>-0.40000000000000036</v>
      </c>
      <c r="AO176">
        <f>INDEX(Overview_Format!$A$2:$CC$355,MATCH($B176,Overview_Format!$A$2:$A$355,0),MATCH(AO$2,Overview_Format!$A$2:$CC$2,0))</f>
        <v>2.5</v>
      </c>
      <c r="AP176">
        <f>INDEX(Overview_Format!$A$2:$CC$355,MATCH($B176,Overview_Format!$A$2:$A$355,0),MATCH(AP$2,Overview_Format!$A$2:$CC$2,0))</f>
        <v>3.0000000000000027E-3</v>
      </c>
    </row>
    <row r="177" spans="2:42" x14ac:dyDescent="0.25">
      <c r="B177" t="s">
        <v>302</v>
      </c>
      <c r="C177">
        <f>INDEX(Overview_Format!$A$2:$BQ$355,MATCH($B177,Overview_Format!$A$2:$A$355,0),MATCH(C$2,Overview_Format!$A$2:$BQ$2,0))</f>
        <v>31</v>
      </c>
      <c r="D177">
        <f>INDEX(Overview_Format!$A$2:$BQ$355,MATCH($B177,Overview_Format!$A$2:$A$355,0),MATCH(D$2,Overview_Format!$A$2:$BQ$2,0))</f>
        <v>11</v>
      </c>
      <c r="E177">
        <f>INDEX(Overview_Format!$A$2:$BQ$355,MATCH($B177,Overview_Format!$A$2:$A$355,0),MATCH(E$2,Overview_Format!$A$2:$BQ$2,0))</f>
        <v>20</v>
      </c>
      <c r="F177">
        <f>INDEX(Overview_Format!$A$2:$BQ$355,MATCH($B177,Overview_Format!$A$2:$A$355,0),MATCH(F$2,Overview_Format!$A$2:$BQ$2,0))</f>
        <v>0.35499999999999998</v>
      </c>
      <c r="G177">
        <f>INDEX(Overview_Format!$A$2:$BQ$355,MATCH($B177,Overview_Format!$A$2:$A$355,0),MATCH(G$2,Overview_Format!$A$2:$BQ$2,0))</f>
        <v>-2.85</v>
      </c>
      <c r="H177">
        <f>INDEX(Overview_Format!$A$2:$BQ$355,MATCH($B177,Overview_Format!$A$2:$A$355,0),MATCH(H$2,Overview_Format!$A$2:$BQ$2,0))</f>
        <v>-0.23</v>
      </c>
      <c r="I177">
        <f>INDEX(Overview_Format!$A$2:$BQ$355,MATCH($B177,Overview_Format!$A$2:$A$355,0),MATCH(I$2,Overview_Format!$A$2:$BQ$2,0))</f>
        <v>11</v>
      </c>
      <c r="J177">
        <f>INDEX(Overview_Format!$A$2:$BQ$355,MATCH($B177,Overview_Format!$A$2:$A$355,0),MATCH(J$2,Overview_Format!$A$2:$BQ$2,0))</f>
        <v>20</v>
      </c>
      <c r="K177">
        <f>INDEX(Overview_Format!$A$2:$BQ$355,MATCH($B177,Overview_Format!$A$2:$A$355,0),MATCH(K$2,Overview_Format!$A$2:$BQ$2,0))</f>
        <v>11</v>
      </c>
      <c r="L177">
        <f>INDEX(Overview_Format!$A$2:$BQ$355,MATCH($B177,Overview_Format!$A$2:$A$355,0),MATCH(L$2,Overview_Format!$A$2:$BQ$2,0))</f>
        <v>20</v>
      </c>
      <c r="M177">
        <f>INDEX(Overview_Format!$A$2:$BQ$355,MATCH($B177,Overview_Format!$A$2:$A$355,0),MATCH(M$2,Overview_Format!$A$2:$BQ$2,0))</f>
        <v>11</v>
      </c>
      <c r="N177">
        <f>INDEX(Overview_Format!$A$2:$BQ$355,MATCH($B177,Overview_Format!$A$2:$A$355,0),MATCH(N$2,Overview_Format!$A$2:$BQ$2,0))</f>
        <v>20</v>
      </c>
      <c r="O177">
        <f>INDEX(Overview_Format!$A$2:$BQ$355,MATCH($B177,Overview_Format!$A$2:$A$355,0),MATCH(O$2,Overview_Format!$A$2:$BQ$2,0))</f>
        <v>2248</v>
      </c>
      <c r="P177">
        <f>INDEX(Overview_Format!$A$2:$BQ$355,MATCH($B177,Overview_Format!$A$2:$A$355,0),MATCH(P$2,Overview_Format!$A$2:$BQ$2,0))</f>
        <v>2246</v>
      </c>
      <c r="Q177">
        <f>INDEX(Overview_Format!$A$2:$BQ$355,MATCH($B177,Overview_Format!$A$2:$A$355,0),MATCH(Q$2,Overview_Format!$A$2:$BQ$2,0))</f>
        <v>69.099999999999994</v>
      </c>
      <c r="R177">
        <f>INDEX(Overview_Format!$A$2:$BQ$355,MATCH($B177,Overview_Format!$A$2:$A$355,0),MATCH(R$2,Overview_Format!$A$2:$BQ$2,0))</f>
        <v>104.5</v>
      </c>
      <c r="S177">
        <f>INDEX(Overview_Format!$A$2:$BQ$355,MATCH($B177,Overview_Format!$A$2:$A$355,0),MATCH(S$2,Overview_Format!$A$2:$BQ$2,0))</f>
        <v>0.371</v>
      </c>
      <c r="T177">
        <f>INDEX(Overview_Format!$A$2:$BQ$355,MATCH($B177,Overview_Format!$A$2:$A$355,0),MATCH(T$2,Overview_Format!$A$2:$BQ$2,0))</f>
        <v>0.38</v>
      </c>
      <c r="U177">
        <f>INDEX(Overview_Format!$A$2:$BQ$355,MATCH($B177,Overview_Format!$A$2:$A$355,0),MATCH(U$2,Overview_Format!$A$2:$BQ$2,0))</f>
        <v>0.54700000000000004</v>
      </c>
      <c r="V177">
        <f>INDEX(Overview_Format!$A$2:$BQ$355,MATCH($B177,Overview_Format!$A$2:$A$355,0),MATCH(V$2,Overview_Format!$A$2:$BQ$2,0))</f>
        <v>49.9</v>
      </c>
      <c r="W177">
        <f>INDEX(Overview_Format!$A$2:$BQ$355,MATCH($B177,Overview_Format!$A$2:$A$355,0),MATCH(W$2,Overview_Format!$A$2:$BQ$2,0))</f>
        <v>0.51600000000000001</v>
      </c>
      <c r="X177">
        <f>INDEX(Overview_Format!$A$2:$BQ$355,MATCH($B177,Overview_Format!$A$2:$A$355,0),MATCH(X$2,Overview_Format!$A$2:$BQ$2,0))</f>
        <v>29.1</v>
      </c>
      <c r="Y177">
        <f>INDEX(Overview_Format!$A$2:$BQ$355,MATCH($B177,Overview_Format!$A$2:$A$355,0),MATCH(Y$2,Overview_Format!$A$2:$BQ$2,0))</f>
        <v>16.5</v>
      </c>
      <c r="Z177">
        <f>INDEX(Overview_Format!$A$2:$BQ$355,MATCH($B177,Overview_Format!$A$2:$A$355,0),MATCH(Z$2,Overview_Format!$A$2:$BQ$2,0))</f>
        <v>49.2</v>
      </c>
      <c r="AA177">
        <f>INDEX(Overview_Format!$A$2:$BQ$355,MATCH($B177,Overview_Format!$A$2:$A$355,0),MATCH(AA$2,Overview_Format!$A$2:$BQ$2,0))</f>
        <v>9.6</v>
      </c>
      <c r="AB177">
        <f>INDEX(Overview_Format!$A$2:$BQ$355,MATCH($B177,Overview_Format!$A$2:$A$355,0),MATCH(AB$2,Overview_Format!$A$2:$BQ$2,0))</f>
        <v>8.5</v>
      </c>
      <c r="AC177">
        <f t="shared" si="2"/>
        <v>3.024242424242424</v>
      </c>
      <c r="AD177">
        <f>INDEX(Overview_Format!$A$2:$BQ$355,MATCH($B177,Overview_Format!$A$2:$A$355,0),MATCH(AD$2,Overview_Format!$A$2:$BQ$2,0))</f>
        <v>0.06</v>
      </c>
      <c r="AE177">
        <f>INDEX(Overview_Format!$A$2:$CC$355,MATCH($B177,Overview_Format!$A$2:$A$355,0),MATCH(AE$2,Overview_Format!$A$2:$CC$2,0))</f>
        <v>9.9999999999994316E-2</v>
      </c>
      <c r="AF177">
        <f>INDEX(Overview_Format!$A$2:$CC$355,MATCH($B177,Overview_Format!$A$2:$A$355,0),MATCH(AF$2,Overview_Format!$A$2:$CC$2,0))</f>
        <v>3.6999999999999977E-2</v>
      </c>
      <c r="AG177">
        <f>INDEX(Overview_Format!$A$2:$CC$355,MATCH($B177,Overview_Format!$A$2:$A$355,0),MATCH(AG$2,Overview_Format!$A$2:$CC$2,0))</f>
        <v>-8.9999999999999969E-2</v>
      </c>
      <c r="AH177">
        <f>INDEX(Overview_Format!$A$2:$CC$355,MATCH($B177,Overview_Format!$A$2:$A$355,0),MATCH(AH$2,Overview_Format!$A$2:$CC$2,0))</f>
        <v>0</v>
      </c>
      <c r="AI177">
        <f>INDEX(Overview_Format!$A$2:$CC$355,MATCH($B177,Overview_Format!$A$2:$A$355,0),MATCH(AI$2,Overview_Format!$A$2:$CC$2,0))</f>
        <v>-5.0000000000000044E-3</v>
      </c>
      <c r="AJ177">
        <f>INDEX(Overview_Format!$A$2:$CC$355,MATCH($B177,Overview_Format!$A$2:$A$355,0),MATCH(AJ$2,Overview_Format!$A$2:$CC$2,0))</f>
        <v>-1.5999999999999943</v>
      </c>
      <c r="AK177">
        <f>INDEX(Overview_Format!$A$2:$CC$355,MATCH($B177,Overview_Format!$A$2:$A$355,0),MATCH(AK$2,Overview_Format!$A$2:$CC$2,0))</f>
        <v>-1.1999999999999993</v>
      </c>
      <c r="AL177">
        <f>INDEX(Overview_Format!$A$2:$CC$355,MATCH($B177,Overview_Format!$A$2:$A$355,0),MATCH(AL$2,Overview_Format!$A$2:$CC$2,0))</f>
        <v>-4.7000000000000028</v>
      </c>
      <c r="AM177">
        <f>INDEX(Overview_Format!$A$2:$CC$355,MATCH($B177,Overview_Format!$A$2:$A$355,0),MATCH(AM$2,Overview_Format!$A$2:$CC$2,0))</f>
        <v>9.9999999999999645E-2</v>
      </c>
      <c r="AN177">
        <f>INDEX(Overview_Format!$A$2:$CC$355,MATCH($B177,Overview_Format!$A$2:$A$355,0),MATCH(AN$2,Overview_Format!$A$2:$CC$2,0))</f>
        <v>-2.5999999999999996</v>
      </c>
      <c r="AO177">
        <f>INDEX(Overview_Format!$A$2:$CC$355,MATCH($B177,Overview_Format!$A$2:$A$355,0),MATCH(AO$2,Overview_Format!$A$2:$CC$2,0))</f>
        <v>-2.3999999999999986</v>
      </c>
      <c r="AP177">
        <f>INDEX(Overview_Format!$A$2:$CC$355,MATCH($B177,Overview_Format!$A$2:$A$355,0),MATCH(AP$2,Overview_Format!$A$2:$CC$2,0))</f>
        <v>0.03</v>
      </c>
    </row>
    <row r="178" spans="2:42" x14ac:dyDescent="0.25">
      <c r="B178" t="s">
        <v>303</v>
      </c>
      <c r="C178">
        <f>INDEX(Overview_Format!$A$2:$BQ$355,MATCH($B178,Overview_Format!$A$2:$A$355,0),MATCH(C$2,Overview_Format!$A$2:$BQ$2,0))</f>
        <v>32</v>
      </c>
      <c r="D178">
        <f>INDEX(Overview_Format!$A$2:$BQ$355,MATCH($B178,Overview_Format!$A$2:$A$355,0),MATCH(D$2,Overview_Format!$A$2:$BQ$2,0))</f>
        <v>14</v>
      </c>
      <c r="E178">
        <f>INDEX(Overview_Format!$A$2:$BQ$355,MATCH($B178,Overview_Format!$A$2:$A$355,0),MATCH(E$2,Overview_Format!$A$2:$BQ$2,0))</f>
        <v>18</v>
      </c>
      <c r="F178">
        <f>INDEX(Overview_Format!$A$2:$BQ$355,MATCH($B178,Overview_Format!$A$2:$A$355,0),MATCH(F$2,Overview_Format!$A$2:$BQ$2,0))</f>
        <v>0.438</v>
      </c>
      <c r="G178">
        <f>INDEX(Overview_Format!$A$2:$BQ$355,MATCH($B178,Overview_Format!$A$2:$A$355,0),MATCH(G$2,Overview_Format!$A$2:$BQ$2,0))</f>
        <v>9.41</v>
      </c>
      <c r="H178">
        <f>INDEX(Overview_Format!$A$2:$BQ$355,MATCH($B178,Overview_Format!$A$2:$A$355,0),MATCH(H$2,Overview_Format!$A$2:$BQ$2,0))</f>
        <v>8.7200000000000006</v>
      </c>
      <c r="I178">
        <f>INDEX(Overview_Format!$A$2:$BQ$355,MATCH($B178,Overview_Format!$A$2:$A$355,0),MATCH(I$2,Overview_Format!$A$2:$BQ$2,0))</f>
        <v>14</v>
      </c>
      <c r="J178">
        <f>INDEX(Overview_Format!$A$2:$BQ$355,MATCH($B178,Overview_Format!$A$2:$A$355,0),MATCH(J$2,Overview_Format!$A$2:$BQ$2,0))</f>
        <v>18</v>
      </c>
      <c r="K178">
        <f>INDEX(Overview_Format!$A$2:$BQ$355,MATCH($B178,Overview_Format!$A$2:$A$355,0),MATCH(K$2,Overview_Format!$A$2:$BQ$2,0))</f>
        <v>14</v>
      </c>
      <c r="L178">
        <f>INDEX(Overview_Format!$A$2:$BQ$355,MATCH($B178,Overview_Format!$A$2:$A$355,0),MATCH(L$2,Overview_Format!$A$2:$BQ$2,0))</f>
        <v>18</v>
      </c>
      <c r="M178">
        <f>INDEX(Overview_Format!$A$2:$BQ$355,MATCH($B178,Overview_Format!$A$2:$A$355,0),MATCH(M$2,Overview_Format!$A$2:$BQ$2,0))</f>
        <v>14</v>
      </c>
      <c r="N178">
        <f>INDEX(Overview_Format!$A$2:$BQ$355,MATCH($B178,Overview_Format!$A$2:$A$355,0),MATCH(N$2,Overview_Format!$A$2:$BQ$2,0))</f>
        <v>18</v>
      </c>
      <c r="O178">
        <f>INDEX(Overview_Format!$A$2:$BQ$355,MATCH($B178,Overview_Format!$A$2:$A$355,0),MATCH(O$2,Overview_Format!$A$2:$BQ$2,0))</f>
        <v>2297</v>
      </c>
      <c r="P178">
        <f>INDEX(Overview_Format!$A$2:$BQ$355,MATCH($B178,Overview_Format!$A$2:$A$355,0),MATCH(P$2,Overview_Format!$A$2:$BQ$2,0))</f>
        <v>2275</v>
      </c>
      <c r="Q178">
        <f>INDEX(Overview_Format!$A$2:$BQ$355,MATCH($B178,Overview_Format!$A$2:$A$355,0),MATCH(Q$2,Overview_Format!$A$2:$BQ$2,0))</f>
        <v>68.5</v>
      </c>
      <c r="R178">
        <f>INDEX(Overview_Format!$A$2:$BQ$355,MATCH($B178,Overview_Format!$A$2:$A$355,0),MATCH(R$2,Overview_Format!$A$2:$BQ$2,0))</f>
        <v>104.4</v>
      </c>
      <c r="S178">
        <f>INDEX(Overview_Format!$A$2:$BQ$355,MATCH($B178,Overview_Format!$A$2:$A$355,0),MATCH(S$2,Overview_Format!$A$2:$BQ$2,0))</f>
        <v>0.308</v>
      </c>
      <c r="T178">
        <f>INDEX(Overview_Format!$A$2:$BQ$355,MATCH($B178,Overview_Format!$A$2:$A$355,0),MATCH(T$2,Overview_Format!$A$2:$BQ$2,0))</f>
        <v>0.436</v>
      </c>
      <c r="U178">
        <f>INDEX(Overview_Format!$A$2:$BQ$355,MATCH($B178,Overview_Format!$A$2:$A$355,0),MATCH(U$2,Overview_Format!$A$2:$BQ$2,0))</f>
        <v>0.54200000000000004</v>
      </c>
      <c r="V178">
        <f>INDEX(Overview_Format!$A$2:$BQ$355,MATCH($B178,Overview_Format!$A$2:$A$355,0),MATCH(V$2,Overview_Format!$A$2:$BQ$2,0))</f>
        <v>51.3</v>
      </c>
      <c r="W178">
        <f>INDEX(Overview_Format!$A$2:$BQ$355,MATCH($B178,Overview_Format!$A$2:$A$355,0),MATCH(W$2,Overview_Format!$A$2:$BQ$2,0))</f>
        <v>0.50800000000000001</v>
      </c>
      <c r="X178">
        <f>INDEX(Overview_Format!$A$2:$BQ$355,MATCH($B178,Overview_Format!$A$2:$A$355,0),MATCH(X$2,Overview_Format!$A$2:$BQ$2,0))</f>
        <v>25.8</v>
      </c>
      <c r="Y178">
        <f>INDEX(Overview_Format!$A$2:$BQ$355,MATCH($B178,Overview_Format!$A$2:$A$355,0),MATCH(Y$2,Overview_Format!$A$2:$BQ$2,0))</f>
        <v>14.9</v>
      </c>
      <c r="Z178">
        <f>INDEX(Overview_Format!$A$2:$BQ$355,MATCH($B178,Overview_Format!$A$2:$A$355,0),MATCH(Z$2,Overview_Format!$A$2:$BQ$2,0))</f>
        <v>47.7</v>
      </c>
      <c r="AA178">
        <f>INDEX(Overview_Format!$A$2:$BQ$355,MATCH($B178,Overview_Format!$A$2:$A$355,0),MATCH(AA$2,Overview_Format!$A$2:$BQ$2,0))</f>
        <v>9.6</v>
      </c>
      <c r="AB178">
        <f>INDEX(Overview_Format!$A$2:$BQ$355,MATCH($B178,Overview_Format!$A$2:$A$355,0),MATCH(AB$2,Overview_Format!$A$2:$BQ$2,0))</f>
        <v>8.6999999999999993</v>
      </c>
      <c r="AC178">
        <f t="shared" si="2"/>
        <v>3.4429530201342278</v>
      </c>
      <c r="AD178">
        <f>INDEX(Overview_Format!$A$2:$BQ$355,MATCH($B178,Overview_Format!$A$2:$A$355,0),MATCH(AD$2,Overview_Format!$A$2:$BQ$2,0))</f>
        <v>0.69</v>
      </c>
      <c r="AE178">
        <f>INDEX(Overview_Format!$A$2:$CC$355,MATCH($B178,Overview_Format!$A$2:$A$355,0),MATCH(AE$2,Overview_Format!$A$2:$CC$2,0))</f>
        <v>1</v>
      </c>
      <c r="AF178">
        <f>INDEX(Overview_Format!$A$2:$CC$355,MATCH($B178,Overview_Format!$A$2:$A$355,0),MATCH(AF$2,Overview_Format!$A$2:$CC$2,0))</f>
        <v>8.0999999999999989E-2</v>
      </c>
      <c r="AG178">
        <f>INDEX(Overview_Format!$A$2:$CC$355,MATCH($B178,Overview_Format!$A$2:$A$355,0),MATCH(AG$2,Overview_Format!$A$2:$CC$2,0))</f>
        <v>4.1999999999999982E-2</v>
      </c>
      <c r="AH178">
        <f>INDEX(Overview_Format!$A$2:$CC$355,MATCH($B178,Overview_Format!$A$2:$A$355,0),MATCH(AH$2,Overview_Format!$A$2:$CC$2,0))</f>
        <v>-2.0000000000000018E-3</v>
      </c>
      <c r="AI178">
        <f>INDEX(Overview_Format!$A$2:$CC$355,MATCH($B178,Overview_Format!$A$2:$A$355,0),MATCH(AI$2,Overview_Format!$A$2:$CC$2,0))</f>
        <v>-1.2000000000000011E-2</v>
      </c>
      <c r="AJ178">
        <f>INDEX(Overview_Format!$A$2:$CC$355,MATCH($B178,Overview_Format!$A$2:$A$355,0),MATCH(AJ$2,Overview_Format!$A$2:$CC$2,0))</f>
        <v>-4.5999999999999943</v>
      </c>
      <c r="AK178">
        <f>INDEX(Overview_Format!$A$2:$CC$355,MATCH($B178,Overview_Format!$A$2:$A$355,0),MATCH(AK$2,Overview_Format!$A$2:$CC$2,0))</f>
        <v>-2.4000000000000004</v>
      </c>
      <c r="AL178">
        <f>INDEX(Overview_Format!$A$2:$CC$355,MATCH($B178,Overview_Format!$A$2:$A$355,0),MATCH(AL$2,Overview_Format!$A$2:$CC$2,0))</f>
        <v>-2.1000000000000014</v>
      </c>
      <c r="AM178">
        <f>INDEX(Overview_Format!$A$2:$CC$355,MATCH($B178,Overview_Format!$A$2:$A$355,0),MATCH(AM$2,Overview_Format!$A$2:$CC$2,0))</f>
        <v>1.2999999999999989</v>
      </c>
      <c r="AN178">
        <f>INDEX(Overview_Format!$A$2:$CC$355,MATCH($B178,Overview_Format!$A$2:$A$355,0),MATCH(AN$2,Overview_Format!$A$2:$CC$2,0))</f>
        <v>0</v>
      </c>
      <c r="AO178">
        <f>INDEX(Overview_Format!$A$2:$CC$355,MATCH($B178,Overview_Format!$A$2:$A$355,0),MATCH(AO$2,Overview_Format!$A$2:$CC$2,0))</f>
        <v>-4</v>
      </c>
      <c r="AP178">
        <f>INDEX(Overview_Format!$A$2:$CC$355,MATCH($B178,Overview_Format!$A$2:$A$355,0),MATCH(AP$2,Overview_Format!$A$2:$CC$2,0))</f>
        <v>6.2E-2</v>
      </c>
    </row>
    <row r="179" spans="2:42" x14ac:dyDescent="0.25">
      <c r="B179" t="s">
        <v>304</v>
      </c>
      <c r="C179">
        <f>INDEX(Overview_Format!$A$2:$BQ$355,MATCH($B179,Overview_Format!$A$2:$A$355,0),MATCH(C$2,Overview_Format!$A$2:$BQ$2,0))</f>
        <v>32</v>
      </c>
      <c r="D179">
        <f>INDEX(Overview_Format!$A$2:$BQ$355,MATCH($B179,Overview_Format!$A$2:$A$355,0),MATCH(D$2,Overview_Format!$A$2:$BQ$2,0))</f>
        <v>15</v>
      </c>
      <c r="E179">
        <f>INDEX(Overview_Format!$A$2:$BQ$355,MATCH($B179,Overview_Format!$A$2:$A$355,0),MATCH(E$2,Overview_Format!$A$2:$BQ$2,0))</f>
        <v>17</v>
      </c>
      <c r="F179">
        <f>INDEX(Overview_Format!$A$2:$BQ$355,MATCH($B179,Overview_Format!$A$2:$A$355,0),MATCH(F$2,Overview_Format!$A$2:$BQ$2,0))</f>
        <v>0.46899999999999997</v>
      </c>
      <c r="G179">
        <f>INDEX(Overview_Format!$A$2:$BQ$355,MATCH($B179,Overview_Format!$A$2:$A$355,0),MATCH(G$2,Overview_Format!$A$2:$BQ$2,0))</f>
        <v>0.82</v>
      </c>
      <c r="H179">
        <f>INDEX(Overview_Format!$A$2:$BQ$355,MATCH($B179,Overview_Format!$A$2:$A$355,0),MATCH(H$2,Overview_Format!$A$2:$BQ$2,0))</f>
        <v>2.36</v>
      </c>
      <c r="I179">
        <f>INDEX(Overview_Format!$A$2:$BQ$355,MATCH($B179,Overview_Format!$A$2:$A$355,0),MATCH(I$2,Overview_Format!$A$2:$BQ$2,0))</f>
        <v>15</v>
      </c>
      <c r="J179">
        <f>INDEX(Overview_Format!$A$2:$BQ$355,MATCH($B179,Overview_Format!$A$2:$A$355,0),MATCH(J$2,Overview_Format!$A$2:$BQ$2,0))</f>
        <v>17</v>
      </c>
      <c r="K179">
        <f>INDEX(Overview_Format!$A$2:$BQ$355,MATCH($B179,Overview_Format!$A$2:$A$355,0),MATCH(K$2,Overview_Format!$A$2:$BQ$2,0))</f>
        <v>15</v>
      </c>
      <c r="L179">
        <f>INDEX(Overview_Format!$A$2:$BQ$355,MATCH($B179,Overview_Format!$A$2:$A$355,0),MATCH(L$2,Overview_Format!$A$2:$BQ$2,0))</f>
        <v>17</v>
      </c>
      <c r="M179">
        <f>INDEX(Overview_Format!$A$2:$BQ$355,MATCH($B179,Overview_Format!$A$2:$A$355,0),MATCH(M$2,Overview_Format!$A$2:$BQ$2,0))</f>
        <v>15</v>
      </c>
      <c r="N179">
        <f>INDEX(Overview_Format!$A$2:$BQ$355,MATCH($B179,Overview_Format!$A$2:$A$355,0),MATCH(N$2,Overview_Format!$A$2:$BQ$2,0))</f>
        <v>17</v>
      </c>
      <c r="O179">
        <f>INDEX(Overview_Format!$A$2:$BQ$355,MATCH($B179,Overview_Format!$A$2:$A$355,0),MATCH(O$2,Overview_Format!$A$2:$BQ$2,0))</f>
        <v>2267</v>
      </c>
      <c r="P179">
        <f>INDEX(Overview_Format!$A$2:$BQ$355,MATCH($B179,Overview_Format!$A$2:$A$355,0),MATCH(P$2,Overview_Format!$A$2:$BQ$2,0))</f>
        <v>2233</v>
      </c>
      <c r="Q179">
        <f>INDEX(Overview_Format!$A$2:$BQ$355,MATCH($B179,Overview_Format!$A$2:$A$355,0),MATCH(Q$2,Overview_Format!$A$2:$BQ$2,0))</f>
        <v>68.8</v>
      </c>
      <c r="R179">
        <f>INDEX(Overview_Format!$A$2:$BQ$355,MATCH($B179,Overview_Format!$A$2:$A$355,0),MATCH(R$2,Overview_Format!$A$2:$BQ$2,0))</f>
        <v>102.6</v>
      </c>
      <c r="S179">
        <f>INDEX(Overview_Format!$A$2:$BQ$355,MATCH($B179,Overview_Format!$A$2:$A$355,0),MATCH(S$2,Overview_Format!$A$2:$BQ$2,0))</f>
        <v>0.33900000000000002</v>
      </c>
      <c r="T179">
        <f>INDEX(Overview_Format!$A$2:$BQ$355,MATCH($B179,Overview_Format!$A$2:$A$355,0),MATCH(T$2,Overview_Format!$A$2:$BQ$2,0))</f>
        <v>0.45</v>
      </c>
      <c r="U179">
        <f>INDEX(Overview_Format!$A$2:$BQ$355,MATCH($B179,Overview_Format!$A$2:$A$355,0),MATCH(U$2,Overview_Format!$A$2:$BQ$2,0))</f>
        <v>0.52900000000000003</v>
      </c>
      <c r="V179">
        <f>INDEX(Overview_Format!$A$2:$BQ$355,MATCH($B179,Overview_Format!$A$2:$A$355,0),MATCH(V$2,Overview_Format!$A$2:$BQ$2,0))</f>
        <v>44.9</v>
      </c>
      <c r="W179">
        <f>INDEX(Overview_Format!$A$2:$BQ$355,MATCH($B179,Overview_Format!$A$2:$A$355,0),MATCH(W$2,Overview_Format!$A$2:$BQ$2,0))</f>
        <v>0.49399999999999999</v>
      </c>
      <c r="X179">
        <f>INDEX(Overview_Format!$A$2:$BQ$355,MATCH($B179,Overview_Format!$A$2:$A$355,0),MATCH(X$2,Overview_Format!$A$2:$BQ$2,0))</f>
        <v>29.8</v>
      </c>
      <c r="Y179">
        <f>INDEX(Overview_Format!$A$2:$BQ$355,MATCH($B179,Overview_Format!$A$2:$A$355,0),MATCH(Y$2,Overview_Format!$A$2:$BQ$2,0))</f>
        <v>16.2</v>
      </c>
      <c r="Z179">
        <f>INDEX(Overview_Format!$A$2:$BQ$355,MATCH($B179,Overview_Format!$A$2:$A$355,0),MATCH(Z$2,Overview_Format!$A$2:$BQ$2,0))</f>
        <v>52</v>
      </c>
      <c r="AA179">
        <f>INDEX(Overview_Format!$A$2:$BQ$355,MATCH($B179,Overview_Format!$A$2:$A$355,0),MATCH(AA$2,Overview_Format!$A$2:$BQ$2,0))</f>
        <v>8.6999999999999993</v>
      </c>
      <c r="AB179">
        <f>INDEX(Overview_Format!$A$2:$BQ$355,MATCH($B179,Overview_Format!$A$2:$A$355,0),MATCH(AB$2,Overview_Format!$A$2:$BQ$2,0))</f>
        <v>8.1999999999999993</v>
      </c>
      <c r="AC179">
        <f t="shared" si="2"/>
        <v>2.7716049382716048</v>
      </c>
      <c r="AD179">
        <f>INDEX(Overview_Format!$A$2:$BQ$355,MATCH($B179,Overview_Format!$A$2:$A$355,0),MATCH(AD$2,Overview_Format!$A$2:$BQ$2,0))</f>
        <v>1.06</v>
      </c>
      <c r="AE179">
        <f>INDEX(Overview_Format!$A$2:$CC$355,MATCH($B179,Overview_Format!$A$2:$A$355,0),MATCH(AE$2,Overview_Format!$A$2:$CC$2,0))</f>
        <v>1.5</v>
      </c>
      <c r="AF179">
        <f>INDEX(Overview_Format!$A$2:$CC$355,MATCH($B179,Overview_Format!$A$2:$A$355,0),MATCH(AF$2,Overview_Format!$A$2:$CC$2,0))</f>
        <v>6.0000000000000053E-3</v>
      </c>
      <c r="AG179">
        <f>INDEX(Overview_Format!$A$2:$CC$355,MATCH($B179,Overview_Format!$A$2:$A$355,0),MATCH(AG$2,Overview_Format!$A$2:$CC$2,0))</f>
        <v>3.9000000000000035E-2</v>
      </c>
      <c r="AH179">
        <f>INDEX(Overview_Format!$A$2:$CC$355,MATCH($B179,Overview_Format!$A$2:$A$355,0),MATCH(AH$2,Overview_Format!$A$2:$CC$2,0))</f>
        <v>-3.0000000000000027E-3</v>
      </c>
      <c r="AI179">
        <f>INDEX(Overview_Format!$A$2:$CC$355,MATCH($B179,Overview_Format!$A$2:$A$355,0),MATCH(AI$2,Overview_Format!$A$2:$CC$2,0))</f>
        <v>-7.0000000000000062E-3</v>
      </c>
      <c r="AJ179">
        <f>INDEX(Overview_Format!$A$2:$CC$355,MATCH($B179,Overview_Format!$A$2:$A$355,0),MATCH(AJ$2,Overview_Format!$A$2:$CC$2,0))</f>
        <v>4</v>
      </c>
      <c r="AK179">
        <f>INDEX(Overview_Format!$A$2:$CC$355,MATCH($B179,Overview_Format!$A$2:$A$355,0),MATCH(AK$2,Overview_Format!$A$2:$CC$2,0))</f>
        <v>0.69999999999999929</v>
      </c>
      <c r="AL179">
        <f>INDEX(Overview_Format!$A$2:$CC$355,MATCH($B179,Overview_Format!$A$2:$A$355,0),MATCH(AL$2,Overview_Format!$A$2:$CC$2,0))</f>
        <v>-4.3000000000000043</v>
      </c>
      <c r="AM179">
        <f>INDEX(Overview_Format!$A$2:$CC$355,MATCH($B179,Overview_Format!$A$2:$A$355,0),MATCH(AM$2,Overview_Format!$A$2:$CC$2,0))</f>
        <v>-0.20000000000000107</v>
      </c>
      <c r="AN179">
        <f>INDEX(Overview_Format!$A$2:$CC$355,MATCH($B179,Overview_Format!$A$2:$A$355,0),MATCH(AN$2,Overview_Format!$A$2:$CC$2,0))</f>
        <v>-1.9000000000000004</v>
      </c>
      <c r="AO179">
        <f>INDEX(Overview_Format!$A$2:$CC$355,MATCH($B179,Overview_Format!$A$2:$A$355,0),MATCH(AO$2,Overview_Format!$A$2:$CC$2,0))</f>
        <v>5.5</v>
      </c>
      <c r="AP179">
        <f>INDEX(Overview_Format!$A$2:$CC$355,MATCH($B179,Overview_Format!$A$2:$A$355,0),MATCH(AP$2,Overview_Format!$A$2:$CC$2,0))</f>
        <v>1.0999999999999982E-2</v>
      </c>
    </row>
    <row r="180" spans="2:42" x14ac:dyDescent="0.25">
      <c r="B180" t="s">
        <v>305</v>
      </c>
      <c r="C180">
        <f>INDEX(Overview_Format!$A$2:$BQ$355,MATCH($B180,Overview_Format!$A$2:$A$355,0),MATCH(C$2,Overview_Format!$A$2:$BQ$2,0))</f>
        <v>38</v>
      </c>
      <c r="D180">
        <f>INDEX(Overview_Format!$A$2:$BQ$355,MATCH($B180,Overview_Format!$A$2:$A$355,0),MATCH(D$2,Overview_Format!$A$2:$BQ$2,0))</f>
        <v>32</v>
      </c>
      <c r="E180">
        <f>INDEX(Overview_Format!$A$2:$BQ$355,MATCH($B180,Overview_Format!$A$2:$A$355,0),MATCH(E$2,Overview_Format!$A$2:$BQ$2,0))</f>
        <v>6</v>
      </c>
      <c r="F180">
        <f>INDEX(Overview_Format!$A$2:$BQ$355,MATCH($B180,Overview_Format!$A$2:$A$355,0),MATCH(F$2,Overview_Format!$A$2:$BQ$2,0))</f>
        <v>0.84199999999999997</v>
      </c>
      <c r="G180">
        <f>INDEX(Overview_Format!$A$2:$BQ$355,MATCH($B180,Overview_Format!$A$2:$A$355,0),MATCH(G$2,Overview_Format!$A$2:$BQ$2,0))</f>
        <v>25.31</v>
      </c>
      <c r="H180">
        <f>INDEX(Overview_Format!$A$2:$BQ$355,MATCH($B180,Overview_Format!$A$2:$A$355,0),MATCH(H$2,Overview_Format!$A$2:$BQ$2,0))</f>
        <v>12.13</v>
      </c>
      <c r="I180">
        <f>INDEX(Overview_Format!$A$2:$BQ$355,MATCH($B180,Overview_Format!$A$2:$A$355,0),MATCH(I$2,Overview_Format!$A$2:$BQ$2,0))</f>
        <v>32</v>
      </c>
      <c r="J180">
        <f>INDEX(Overview_Format!$A$2:$BQ$355,MATCH($B180,Overview_Format!$A$2:$A$355,0),MATCH(J$2,Overview_Format!$A$2:$BQ$2,0))</f>
        <v>6</v>
      </c>
      <c r="K180">
        <f>INDEX(Overview_Format!$A$2:$BQ$355,MATCH($B180,Overview_Format!$A$2:$A$355,0),MATCH(K$2,Overview_Format!$A$2:$BQ$2,0))</f>
        <v>32</v>
      </c>
      <c r="L180">
        <f>INDEX(Overview_Format!$A$2:$BQ$355,MATCH($B180,Overview_Format!$A$2:$A$355,0),MATCH(L$2,Overview_Format!$A$2:$BQ$2,0))</f>
        <v>6</v>
      </c>
      <c r="M180">
        <f>INDEX(Overview_Format!$A$2:$BQ$355,MATCH($B180,Overview_Format!$A$2:$A$355,0),MATCH(M$2,Overview_Format!$A$2:$BQ$2,0))</f>
        <v>32</v>
      </c>
      <c r="N180">
        <f>INDEX(Overview_Format!$A$2:$BQ$355,MATCH($B180,Overview_Format!$A$2:$A$355,0),MATCH(N$2,Overview_Format!$A$2:$BQ$2,0))</f>
        <v>6</v>
      </c>
      <c r="O180">
        <f>INDEX(Overview_Format!$A$2:$BQ$355,MATCH($B180,Overview_Format!$A$2:$A$355,0),MATCH(O$2,Overview_Format!$A$2:$BQ$2,0))</f>
        <v>2974</v>
      </c>
      <c r="P180">
        <f>INDEX(Overview_Format!$A$2:$BQ$355,MATCH($B180,Overview_Format!$A$2:$A$355,0),MATCH(P$2,Overview_Format!$A$2:$BQ$2,0))</f>
        <v>2473</v>
      </c>
      <c r="Q180">
        <f>INDEX(Overview_Format!$A$2:$BQ$355,MATCH($B180,Overview_Format!$A$2:$A$355,0),MATCH(Q$2,Overview_Format!$A$2:$BQ$2,0))</f>
        <v>68.3</v>
      </c>
      <c r="R180">
        <f>INDEX(Overview_Format!$A$2:$BQ$355,MATCH($B180,Overview_Format!$A$2:$A$355,0),MATCH(R$2,Overview_Format!$A$2:$BQ$2,0))</f>
        <v>113.8</v>
      </c>
      <c r="S180">
        <f>INDEX(Overview_Format!$A$2:$BQ$355,MATCH($B180,Overview_Format!$A$2:$A$355,0),MATCH(S$2,Overview_Format!$A$2:$BQ$2,0))</f>
        <v>0.33500000000000002</v>
      </c>
      <c r="T180">
        <f>INDEX(Overview_Format!$A$2:$BQ$355,MATCH($B180,Overview_Format!$A$2:$A$355,0),MATCH(T$2,Overview_Format!$A$2:$BQ$2,0))</f>
        <v>0.376</v>
      </c>
      <c r="U180">
        <f>INDEX(Overview_Format!$A$2:$BQ$355,MATCH($B180,Overview_Format!$A$2:$A$355,0),MATCH(U$2,Overview_Format!$A$2:$BQ$2,0))</f>
        <v>0.58799999999999997</v>
      </c>
      <c r="V180">
        <f>INDEX(Overview_Format!$A$2:$BQ$355,MATCH($B180,Overview_Format!$A$2:$A$355,0),MATCH(V$2,Overview_Format!$A$2:$BQ$2,0))</f>
        <v>67.2</v>
      </c>
      <c r="W180">
        <f>INDEX(Overview_Format!$A$2:$BQ$355,MATCH($B180,Overview_Format!$A$2:$A$355,0),MATCH(W$2,Overview_Format!$A$2:$BQ$2,0))</f>
        <v>0.55500000000000005</v>
      </c>
      <c r="X180">
        <f>INDEX(Overview_Format!$A$2:$BQ$355,MATCH($B180,Overview_Format!$A$2:$A$355,0),MATCH(X$2,Overview_Format!$A$2:$BQ$2,0))</f>
        <v>33.6</v>
      </c>
      <c r="Y180">
        <f>INDEX(Overview_Format!$A$2:$BQ$355,MATCH($B180,Overview_Format!$A$2:$A$355,0),MATCH(Y$2,Overview_Format!$A$2:$BQ$2,0))</f>
        <v>16</v>
      </c>
      <c r="Z180">
        <f>INDEX(Overview_Format!$A$2:$BQ$355,MATCH($B180,Overview_Format!$A$2:$A$355,0),MATCH(Z$2,Overview_Format!$A$2:$BQ$2,0))</f>
        <v>56.1</v>
      </c>
      <c r="AA180">
        <f>INDEX(Overview_Format!$A$2:$BQ$355,MATCH($B180,Overview_Format!$A$2:$A$355,0),MATCH(AA$2,Overview_Format!$A$2:$BQ$2,0))</f>
        <v>7.7</v>
      </c>
      <c r="AB180">
        <f>INDEX(Overview_Format!$A$2:$BQ$355,MATCH($B180,Overview_Format!$A$2:$A$355,0),MATCH(AB$2,Overview_Format!$A$2:$BQ$2,0))</f>
        <v>13.9</v>
      </c>
      <c r="AC180">
        <f t="shared" si="2"/>
        <v>4.2</v>
      </c>
      <c r="AD180">
        <f>INDEX(Overview_Format!$A$2:$BQ$355,MATCH($B180,Overview_Format!$A$2:$A$355,0),MATCH(AD$2,Overview_Format!$A$2:$BQ$2,0))</f>
        <v>13.18</v>
      </c>
      <c r="AE180">
        <f>INDEX(Overview_Format!$A$2:$CC$355,MATCH($B180,Overview_Format!$A$2:$A$355,0),MATCH(AE$2,Overview_Format!$A$2:$CC$2,0))</f>
        <v>19.200000000000003</v>
      </c>
      <c r="AF180">
        <f>INDEX(Overview_Format!$A$2:$CC$355,MATCH($B180,Overview_Format!$A$2:$A$355,0),MATCH(AF$2,Overview_Format!$A$2:$CC$2,0))</f>
        <v>0.06</v>
      </c>
      <c r="AG180">
        <f>INDEX(Overview_Format!$A$2:$CC$355,MATCH($B180,Overview_Format!$A$2:$A$355,0),MATCH(AG$2,Overview_Format!$A$2:$CC$2,0))</f>
        <v>5.0000000000000044E-3</v>
      </c>
      <c r="AH180">
        <f>INDEX(Overview_Format!$A$2:$CC$355,MATCH($B180,Overview_Format!$A$2:$A$355,0),MATCH(AH$2,Overview_Format!$A$2:$CC$2,0))</f>
        <v>0.11799999999999999</v>
      </c>
      <c r="AI180">
        <f>INDEX(Overview_Format!$A$2:$CC$355,MATCH($B180,Overview_Format!$A$2:$A$355,0),MATCH(AI$2,Overview_Format!$A$2:$CC$2,0))</f>
        <v>0.11700000000000005</v>
      </c>
      <c r="AJ180">
        <f>INDEX(Overview_Format!$A$2:$CC$355,MATCH($B180,Overview_Format!$A$2:$A$355,0),MATCH(AJ$2,Overview_Format!$A$2:$CC$2,0))</f>
        <v>12.200000000000003</v>
      </c>
      <c r="AK180">
        <f>INDEX(Overview_Format!$A$2:$CC$355,MATCH($B180,Overview_Format!$A$2:$A$355,0),MATCH(AK$2,Overview_Format!$A$2:$CC$2,0))</f>
        <v>3.0999999999999996</v>
      </c>
      <c r="AL180">
        <f>INDEX(Overview_Format!$A$2:$CC$355,MATCH($B180,Overview_Format!$A$2:$A$355,0),MATCH(AL$2,Overview_Format!$A$2:$CC$2,0))</f>
        <v>14.900000000000006</v>
      </c>
      <c r="AM180">
        <f>INDEX(Overview_Format!$A$2:$CC$355,MATCH($B180,Overview_Format!$A$2:$A$355,0),MATCH(AM$2,Overview_Format!$A$2:$CC$2,0))</f>
        <v>-1.3999999999999995</v>
      </c>
      <c r="AN180">
        <f>INDEX(Overview_Format!$A$2:$CC$355,MATCH($B180,Overview_Format!$A$2:$A$355,0),MATCH(AN$2,Overview_Format!$A$2:$CC$2,0))</f>
        <v>5.6</v>
      </c>
      <c r="AO180">
        <f>INDEX(Overview_Format!$A$2:$CC$355,MATCH($B180,Overview_Format!$A$2:$A$355,0),MATCH(AO$2,Overview_Format!$A$2:$CC$2,0))</f>
        <v>7.5</v>
      </c>
      <c r="AP180">
        <f>INDEX(Overview_Format!$A$2:$CC$355,MATCH($B180,Overview_Format!$A$2:$A$355,0),MATCH(AP$2,Overview_Format!$A$2:$CC$2,0))</f>
        <v>6.5000000000000002E-2</v>
      </c>
    </row>
    <row r="181" spans="2:42" x14ac:dyDescent="0.25">
      <c r="B181" t="s">
        <v>306</v>
      </c>
      <c r="C181">
        <f>INDEX(Overview_Format!$A$2:$BQ$355,MATCH($B181,Overview_Format!$A$2:$A$355,0),MATCH(C$2,Overview_Format!$A$2:$BQ$2,0))</f>
        <v>37</v>
      </c>
      <c r="D181">
        <f>INDEX(Overview_Format!$A$2:$BQ$355,MATCH($B181,Overview_Format!$A$2:$A$355,0),MATCH(D$2,Overview_Format!$A$2:$BQ$2,0))</f>
        <v>30</v>
      </c>
      <c r="E181">
        <f>INDEX(Overview_Format!$A$2:$BQ$355,MATCH($B181,Overview_Format!$A$2:$A$355,0),MATCH(E$2,Overview_Format!$A$2:$BQ$2,0))</f>
        <v>7</v>
      </c>
      <c r="F181">
        <f>INDEX(Overview_Format!$A$2:$BQ$355,MATCH($B181,Overview_Format!$A$2:$A$355,0),MATCH(F$2,Overview_Format!$A$2:$BQ$2,0))</f>
        <v>0.81100000000000005</v>
      </c>
      <c r="G181">
        <f>INDEX(Overview_Format!$A$2:$BQ$355,MATCH($B181,Overview_Format!$A$2:$A$355,0),MATCH(G$2,Overview_Format!$A$2:$BQ$2,0))</f>
        <v>21.9</v>
      </c>
      <c r="H181">
        <f>INDEX(Overview_Format!$A$2:$BQ$355,MATCH($B181,Overview_Format!$A$2:$A$355,0),MATCH(H$2,Overview_Format!$A$2:$BQ$2,0))</f>
        <v>10.63</v>
      </c>
      <c r="I181">
        <f>INDEX(Overview_Format!$A$2:$BQ$355,MATCH($B181,Overview_Format!$A$2:$A$355,0),MATCH(I$2,Overview_Format!$A$2:$BQ$2,0))</f>
        <v>30</v>
      </c>
      <c r="J181">
        <f>INDEX(Overview_Format!$A$2:$BQ$355,MATCH($B181,Overview_Format!$A$2:$A$355,0),MATCH(J$2,Overview_Format!$A$2:$BQ$2,0))</f>
        <v>7</v>
      </c>
      <c r="K181">
        <f>INDEX(Overview_Format!$A$2:$BQ$355,MATCH($B181,Overview_Format!$A$2:$A$355,0),MATCH(K$2,Overview_Format!$A$2:$BQ$2,0))</f>
        <v>30</v>
      </c>
      <c r="L181">
        <f>INDEX(Overview_Format!$A$2:$BQ$355,MATCH($B181,Overview_Format!$A$2:$A$355,0),MATCH(L$2,Overview_Format!$A$2:$BQ$2,0))</f>
        <v>7</v>
      </c>
      <c r="M181">
        <f>INDEX(Overview_Format!$A$2:$BQ$355,MATCH($B181,Overview_Format!$A$2:$A$355,0),MATCH(M$2,Overview_Format!$A$2:$BQ$2,0))</f>
        <v>30</v>
      </c>
      <c r="N181">
        <f>INDEX(Overview_Format!$A$2:$BQ$355,MATCH($B181,Overview_Format!$A$2:$A$355,0),MATCH(N$2,Overview_Format!$A$2:$BQ$2,0))</f>
        <v>7</v>
      </c>
      <c r="O181">
        <f>INDEX(Overview_Format!$A$2:$BQ$355,MATCH($B181,Overview_Format!$A$2:$A$355,0),MATCH(O$2,Overview_Format!$A$2:$BQ$2,0))</f>
        <v>2575</v>
      </c>
      <c r="P181">
        <f>INDEX(Overview_Format!$A$2:$BQ$355,MATCH($B181,Overview_Format!$A$2:$A$355,0),MATCH(P$2,Overview_Format!$A$2:$BQ$2,0))</f>
        <v>2158</v>
      </c>
      <c r="Q181">
        <f>INDEX(Overview_Format!$A$2:$BQ$355,MATCH($B181,Overview_Format!$A$2:$A$355,0),MATCH(Q$2,Overview_Format!$A$2:$BQ$2,0))</f>
        <v>65.400000000000006</v>
      </c>
      <c r="R181">
        <f>INDEX(Overview_Format!$A$2:$BQ$355,MATCH($B181,Overview_Format!$A$2:$A$355,0),MATCH(R$2,Overview_Format!$A$2:$BQ$2,0))</f>
        <v>106.5</v>
      </c>
      <c r="S181">
        <f>INDEX(Overview_Format!$A$2:$BQ$355,MATCH($B181,Overview_Format!$A$2:$A$355,0),MATCH(S$2,Overview_Format!$A$2:$BQ$2,0))</f>
        <v>0.27500000000000002</v>
      </c>
      <c r="T181">
        <f>INDEX(Overview_Format!$A$2:$BQ$355,MATCH($B181,Overview_Format!$A$2:$A$355,0),MATCH(T$2,Overview_Format!$A$2:$BQ$2,0))</f>
        <v>0.39900000000000002</v>
      </c>
      <c r="U181">
        <f>INDEX(Overview_Format!$A$2:$BQ$355,MATCH($B181,Overview_Format!$A$2:$A$355,0),MATCH(U$2,Overview_Format!$A$2:$BQ$2,0))</f>
        <v>0.54200000000000004</v>
      </c>
      <c r="V181">
        <f>INDEX(Overview_Format!$A$2:$BQ$355,MATCH($B181,Overview_Format!$A$2:$A$355,0),MATCH(V$2,Overview_Format!$A$2:$BQ$2,0))</f>
        <v>54.4</v>
      </c>
      <c r="W181">
        <f>INDEX(Overview_Format!$A$2:$BQ$355,MATCH($B181,Overview_Format!$A$2:$A$355,0),MATCH(W$2,Overview_Format!$A$2:$BQ$2,0))</f>
        <v>0.51600000000000001</v>
      </c>
      <c r="X181">
        <f>INDEX(Overview_Format!$A$2:$BQ$355,MATCH($B181,Overview_Format!$A$2:$A$355,0),MATCH(X$2,Overview_Format!$A$2:$BQ$2,0))</f>
        <v>23.9</v>
      </c>
      <c r="Y181">
        <f>INDEX(Overview_Format!$A$2:$BQ$355,MATCH($B181,Overview_Format!$A$2:$A$355,0),MATCH(Y$2,Overview_Format!$A$2:$BQ$2,0))</f>
        <v>12.3</v>
      </c>
      <c r="Z181">
        <f>INDEX(Overview_Format!$A$2:$BQ$355,MATCH($B181,Overview_Format!$A$2:$A$355,0),MATCH(Z$2,Overview_Format!$A$2:$BQ$2,0))</f>
        <v>50.7</v>
      </c>
      <c r="AA181">
        <f>INDEX(Overview_Format!$A$2:$BQ$355,MATCH($B181,Overview_Format!$A$2:$A$355,0),MATCH(AA$2,Overview_Format!$A$2:$BQ$2,0))</f>
        <v>9.3000000000000007</v>
      </c>
      <c r="AB181">
        <f>INDEX(Overview_Format!$A$2:$BQ$355,MATCH($B181,Overview_Format!$A$2:$A$355,0),MATCH(AB$2,Overview_Format!$A$2:$BQ$2,0))</f>
        <v>10.3</v>
      </c>
      <c r="AC181">
        <f t="shared" si="2"/>
        <v>4.4227642276422756</v>
      </c>
      <c r="AD181">
        <f>INDEX(Overview_Format!$A$2:$BQ$355,MATCH($B181,Overview_Format!$A$2:$A$355,0),MATCH(AD$2,Overview_Format!$A$2:$BQ$2,0))</f>
        <v>11.27</v>
      </c>
      <c r="AE181">
        <f>INDEX(Overview_Format!$A$2:$CC$355,MATCH($B181,Overview_Format!$A$2:$A$355,0),MATCH(AE$2,Overview_Format!$A$2:$CC$2,0))</f>
        <v>17.299999999999997</v>
      </c>
      <c r="AF181">
        <f>INDEX(Overview_Format!$A$2:$CC$355,MATCH($B181,Overview_Format!$A$2:$A$355,0),MATCH(AF$2,Overview_Format!$A$2:$CC$2,0))</f>
        <v>3.400000000000003E-2</v>
      </c>
      <c r="AG181">
        <f>INDEX(Overview_Format!$A$2:$CC$355,MATCH($B181,Overview_Format!$A$2:$A$355,0),MATCH(AG$2,Overview_Format!$A$2:$CC$2,0))</f>
        <v>9.8000000000000032E-2</v>
      </c>
      <c r="AH181">
        <f>INDEX(Overview_Format!$A$2:$CC$355,MATCH($B181,Overview_Format!$A$2:$A$355,0),MATCH(AH$2,Overview_Format!$A$2:$CC$2,0))</f>
        <v>7.5000000000000011E-2</v>
      </c>
      <c r="AI181">
        <f>INDEX(Overview_Format!$A$2:$CC$355,MATCH($B181,Overview_Format!$A$2:$A$355,0),MATCH(AI$2,Overview_Format!$A$2:$CC$2,0))</f>
        <v>7.5000000000000011E-2</v>
      </c>
      <c r="AJ181">
        <f>INDEX(Overview_Format!$A$2:$CC$355,MATCH($B181,Overview_Format!$A$2:$A$355,0),MATCH(AJ$2,Overview_Format!$A$2:$CC$2,0))</f>
        <v>1.4000000000000057</v>
      </c>
      <c r="AK181">
        <f>INDEX(Overview_Format!$A$2:$CC$355,MATCH($B181,Overview_Format!$A$2:$A$355,0),MATCH(AK$2,Overview_Format!$A$2:$CC$2,0))</f>
        <v>-3.5</v>
      </c>
      <c r="AL181">
        <f>INDEX(Overview_Format!$A$2:$CC$355,MATCH($B181,Overview_Format!$A$2:$A$355,0),MATCH(AL$2,Overview_Format!$A$2:$CC$2,0))</f>
        <v>8.6000000000000014</v>
      </c>
      <c r="AM181">
        <f>INDEX(Overview_Format!$A$2:$CC$355,MATCH($B181,Overview_Format!$A$2:$A$355,0),MATCH(AM$2,Overview_Format!$A$2:$CC$2,0))</f>
        <v>3.2000000000000011</v>
      </c>
      <c r="AN181">
        <f>INDEX(Overview_Format!$A$2:$CC$355,MATCH($B181,Overview_Format!$A$2:$A$355,0),MATCH(AN$2,Overview_Format!$A$2:$CC$2,0))</f>
        <v>0.70000000000000107</v>
      </c>
      <c r="AO181">
        <f>INDEX(Overview_Format!$A$2:$CC$355,MATCH($B181,Overview_Format!$A$2:$A$355,0),MATCH(AO$2,Overview_Format!$A$2:$CC$2,0))</f>
        <v>-0.20000000000000284</v>
      </c>
      <c r="AP181">
        <f>INDEX(Overview_Format!$A$2:$CC$355,MATCH($B181,Overview_Format!$A$2:$A$355,0),MATCH(AP$2,Overview_Format!$A$2:$CC$2,0))</f>
        <v>3.3000000000000002E-2</v>
      </c>
    </row>
    <row r="182" spans="2:42" x14ac:dyDescent="0.25">
      <c r="B182" t="s">
        <v>307</v>
      </c>
      <c r="C182">
        <f>INDEX(Overview_Format!$A$2:$BQ$355,MATCH($B182,Overview_Format!$A$2:$A$355,0),MATCH(C$2,Overview_Format!$A$2:$BQ$2,0))</f>
        <v>32</v>
      </c>
      <c r="D182">
        <f>INDEX(Overview_Format!$A$2:$BQ$355,MATCH($B182,Overview_Format!$A$2:$A$355,0),MATCH(D$2,Overview_Format!$A$2:$BQ$2,0))</f>
        <v>11</v>
      </c>
      <c r="E182">
        <f>INDEX(Overview_Format!$A$2:$BQ$355,MATCH($B182,Overview_Format!$A$2:$A$355,0),MATCH(E$2,Overview_Format!$A$2:$BQ$2,0))</f>
        <v>21</v>
      </c>
      <c r="F182">
        <f>INDEX(Overview_Format!$A$2:$BQ$355,MATCH($B182,Overview_Format!$A$2:$A$355,0),MATCH(F$2,Overview_Format!$A$2:$BQ$2,0))</f>
        <v>0.34399999999999997</v>
      </c>
      <c r="G182">
        <f>INDEX(Overview_Format!$A$2:$BQ$355,MATCH($B182,Overview_Format!$A$2:$A$355,0),MATCH(G$2,Overview_Format!$A$2:$BQ$2,0))</f>
        <v>-6.13</v>
      </c>
      <c r="H182">
        <f>INDEX(Overview_Format!$A$2:$BQ$355,MATCH($B182,Overview_Format!$A$2:$A$355,0),MATCH(H$2,Overview_Format!$A$2:$BQ$2,0))</f>
        <v>1.41</v>
      </c>
      <c r="I182">
        <f>INDEX(Overview_Format!$A$2:$BQ$355,MATCH($B182,Overview_Format!$A$2:$A$355,0),MATCH(I$2,Overview_Format!$A$2:$BQ$2,0))</f>
        <v>11</v>
      </c>
      <c r="J182">
        <f>INDEX(Overview_Format!$A$2:$BQ$355,MATCH($B182,Overview_Format!$A$2:$A$355,0),MATCH(J$2,Overview_Format!$A$2:$BQ$2,0))</f>
        <v>21</v>
      </c>
      <c r="K182">
        <f>INDEX(Overview_Format!$A$2:$BQ$355,MATCH($B182,Overview_Format!$A$2:$A$355,0),MATCH(K$2,Overview_Format!$A$2:$BQ$2,0))</f>
        <v>11</v>
      </c>
      <c r="L182">
        <f>INDEX(Overview_Format!$A$2:$BQ$355,MATCH($B182,Overview_Format!$A$2:$A$355,0),MATCH(L$2,Overview_Format!$A$2:$BQ$2,0))</f>
        <v>21</v>
      </c>
      <c r="M182">
        <f>INDEX(Overview_Format!$A$2:$BQ$355,MATCH($B182,Overview_Format!$A$2:$A$355,0),MATCH(M$2,Overview_Format!$A$2:$BQ$2,0))</f>
        <v>11</v>
      </c>
      <c r="N182">
        <f>INDEX(Overview_Format!$A$2:$BQ$355,MATCH($B182,Overview_Format!$A$2:$A$355,0),MATCH(N$2,Overview_Format!$A$2:$BQ$2,0))</f>
        <v>21</v>
      </c>
      <c r="O182">
        <f>INDEX(Overview_Format!$A$2:$BQ$355,MATCH($B182,Overview_Format!$A$2:$A$355,0),MATCH(O$2,Overview_Format!$A$2:$BQ$2,0))</f>
        <v>2141</v>
      </c>
      <c r="P182">
        <f>INDEX(Overview_Format!$A$2:$BQ$355,MATCH($B182,Overview_Format!$A$2:$A$355,0),MATCH(P$2,Overview_Format!$A$2:$BQ$2,0))</f>
        <v>2313</v>
      </c>
      <c r="Q182">
        <f>INDEX(Overview_Format!$A$2:$BQ$355,MATCH($B182,Overview_Format!$A$2:$A$355,0),MATCH(Q$2,Overview_Format!$A$2:$BQ$2,0))</f>
        <v>70.3</v>
      </c>
      <c r="R182">
        <f>INDEX(Overview_Format!$A$2:$BQ$355,MATCH($B182,Overview_Format!$A$2:$A$355,0),MATCH(R$2,Overview_Format!$A$2:$BQ$2,0))</f>
        <v>95.2</v>
      </c>
      <c r="S182">
        <f>INDEX(Overview_Format!$A$2:$BQ$355,MATCH($B182,Overview_Format!$A$2:$A$355,0),MATCH(S$2,Overview_Format!$A$2:$BQ$2,0))</f>
        <v>0.29699999999999999</v>
      </c>
      <c r="T182">
        <f>INDEX(Overview_Format!$A$2:$BQ$355,MATCH($B182,Overview_Format!$A$2:$A$355,0),MATCH(T$2,Overview_Format!$A$2:$BQ$2,0))</f>
        <v>0.35</v>
      </c>
      <c r="U182">
        <f>INDEX(Overview_Format!$A$2:$BQ$355,MATCH($B182,Overview_Format!$A$2:$A$355,0),MATCH(U$2,Overview_Format!$A$2:$BQ$2,0))</f>
        <v>0.505</v>
      </c>
      <c r="V182">
        <f>INDEX(Overview_Format!$A$2:$BQ$355,MATCH($B182,Overview_Format!$A$2:$A$355,0),MATCH(V$2,Overview_Format!$A$2:$BQ$2,0))</f>
        <v>45.4</v>
      </c>
      <c r="W182">
        <f>INDEX(Overview_Format!$A$2:$BQ$355,MATCH($B182,Overview_Format!$A$2:$A$355,0),MATCH(W$2,Overview_Format!$A$2:$BQ$2,0))</f>
        <v>0.47599999999999998</v>
      </c>
      <c r="X182">
        <f>INDEX(Overview_Format!$A$2:$BQ$355,MATCH($B182,Overview_Format!$A$2:$A$355,0),MATCH(X$2,Overview_Format!$A$2:$BQ$2,0))</f>
        <v>32.1</v>
      </c>
      <c r="Y182">
        <f>INDEX(Overview_Format!$A$2:$BQ$355,MATCH($B182,Overview_Format!$A$2:$A$355,0),MATCH(Y$2,Overview_Format!$A$2:$BQ$2,0))</f>
        <v>19.5</v>
      </c>
      <c r="Z182">
        <f>INDEX(Overview_Format!$A$2:$BQ$355,MATCH($B182,Overview_Format!$A$2:$A$355,0),MATCH(Z$2,Overview_Format!$A$2:$BQ$2,0))</f>
        <v>52.3</v>
      </c>
      <c r="AA182">
        <f>INDEX(Overview_Format!$A$2:$BQ$355,MATCH($B182,Overview_Format!$A$2:$A$355,0),MATCH(AA$2,Overview_Format!$A$2:$BQ$2,0))</f>
        <v>8.5</v>
      </c>
      <c r="AB182">
        <f>INDEX(Overview_Format!$A$2:$BQ$355,MATCH($B182,Overview_Format!$A$2:$A$355,0),MATCH(AB$2,Overview_Format!$A$2:$BQ$2,0))</f>
        <v>7.6</v>
      </c>
      <c r="AC182">
        <f t="shared" si="2"/>
        <v>2.3282051282051279</v>
      </c>
      <c r="AD182">
        <f>INDEX(Overview_Format!$A$2:$BQ$355,MATCH($B182,Overview_Format!$A$2:$A$355,0),MATCH(AD$2,Overview_Format!$A$2:$BQ$2,0))</f>
        <v>-5.38</v>
      </c>
      <c r="AE182">
        <f>INDEX(Overview_Format!$A$2:$CC$355,MATCH($B182,Overview_Format!$A$2:$A$355,0),MATCH(AE$2,Overview_Format!$A$2:$CC$2,0))</f>
        <v>-7.7000000000000028</v>
      </c>
      <c r="AF182">
        <f>INDEX(Overview_Format!$A$2:$CC$355,MATCH($B182,Overview_Format!$A$2:$A$355,0),MATCH(AF$2,Overview_Format!$A$2:$CC$2,0))</f>
        <v>-3.5000000000000031E-2</v>
      </c>
      <c r="AG182">
        <f>INDEX(Overview_Format!$A$2:$CC$355,MATCH($B182,Overview_Format!$A$2:$A$355,0),MATCH(AG$2,Overview_Format!$A$2:$CC$2,0))</f>
        <v>-5.4000000000000048E-2</v>
      </c>
      <c r="AH182">
        <f>INDEX(Overview_Format!$A$2:$CC$355,MATCH($B182,Overview_Format!$A$2:$A$355,0),MATCH(AH$2,Overview_Format!$A$2:$CC$2,0))</f>
        <v>-3.0000000000000027E-2</v>
      </c>
      <c r="AI182">
        <f>INDEX(Overview_Format!$A$2:$CC$355,MATCH($B182,Overview_Format!$A$2:$A$355,0),MATCH(AI$2,Overview_Format!$A$2:$CC$2,0))</f>
        <v>-2.5000000000000022E-2</v>
      </c>
      <c r="AJ182">
        <f>INDEX(Overview_Format!$A$2:$CC$355,MATCH($B182,Overview_Format!$A$2:$A$355,0),MATCH(AJ$2,Overview_Format!$A$2:$CC$2,0))</f>
        <v>4.5999999999999943</v>
      </c>
      <c r="AK182">
        <f>INDEX(Overview_Format!$A$2:$CC$355,MATCH($B182,Overview_Format!$A$2:$A$355,0),MATCH(AK$2,Overview_Format!$A$2:$CC$2,0))</f>
        <v>4.0999999999999996</v>
      </c>
      <c r="AL182">
        <f>INDEX(Overview_Format!$A$2:$CC$355,MATCH($B182,Overview_Format!$A$2:$A$355,0),MATCH(AL$2,Overview_Format!$A$2:$CC$2,0))</f>
        <v>-7.1000000000000014</v>
      </c>
      <c r="AM182">
        <f>INDEX(Overview_Format!$A$2:$CC$355,MATCH($B182,Overview_Format!$A$2:$A$355,0),MATCH(AM$2,Overview_Format!$A$2:$CC$2,0))</f>
        <v>-2.4000000000000004</v>
      </c>
      <c r="AN182">
        <f>INDEX(Overview_Format!$A$2:$CC$355,MATCH($B182,Overview_Format!$A$2:$A$355,0),MATCH(AN$2,Overview_Format!$A$2:$CC$2,0))</f>
        <v>-1</v>
      </c>
      <c r="AO182">
        <f>INDEX(Overview_Format!$A$2:$CC$355,MATCH($B182,Overview_Format!$A$2:$A$355,0),MATCH(AO$2,Overview_Format!$A$2:$CC$2,0))</f>
        <v>5.2000000000000028</v>
      </c>
      <c r="AP182">
        <f>INDEX(Overview_Format!$A$2:$CC$355,MATCH($B182,Overview_Format!$A$2:$A$355,0),MATCH(AP$2,Overview_Format!$A$2:$CC$2,0))</f>
        <v>-3.3999999999999975E-2</v>
      </c>
    </row>
    <row r="183" spans="2:42" x14ac:dyDescent="0.25">
      <c r="B183" t="s">
        <v>73</v>
      </c>
      <c r="C183">
        <f>INDEX(Overview_Format!$A$2:$BQ$355,MATCH($B183,Overview_Format!$A$2:$A$355,0),MATCH(C$2,Overview_Format!$A$2:$BQ$2,0))</f>
        <v>31</v>
      </c>
      <c r="D183">
        <f>INDEX(Overview_Format!$A$2:$BQ$355,MATCH($B183,Overview_Format!$A$2:$A$355,0),MATCH(D$2,Overview_Format!$A$2:$BQ$2,0))</f>
        <v>9</v>
      </c>
      <c r="E183">
        <f>INDEX(Overview_Format!$A$2:$BQ$355,MATCH($B183,Overview_Format!$A$2:$A$355,0),MATCH(E$2,Overview_Format!$A$2:$BQ$2,0))</f>
        <v>22</v>
      </c>
      <c r="F183">
        <f>INDEX(Overview_Format!$A$2:$BQ$355,MATCH($B183,Overview_Format!$A$2:$A$355,0),MATCH(F$2,Overview_Format!$A$2:$BQ$2,0))</f>
        <v>0.28999999999999998</v>
      </c>
      <c r="G183">
        <f>INDEX(Overview_Format!$A$2:$BQ$355,MATCH($B183,Overview_Format!$A$2:$A$355,0),MATCH(G$2,Overview_Format!$A$2:$BQ$2,0))</f>
        <v>-8.76</v>
      </c>
      <c r="H183">
        <f>INDEX(Overview_Format!$A$2:$BQ$355,MATCH($B183,Overview_Format!$A$2:$A$355,0),MATCH(H$2,Overview_Format!$A$2:$BQ$2,0))</f>
        <v>-2.36</v>
      </c>
      <c r="I183">
        <f>INDEX(Overview_Format!$A$2:$BQ$355,MATCH($B183,Overview_Format!$A$2:$A$355,0),MATCH(I$2,Overview_Format!$A$2:$BQ$2,0))</f>
        <v>9</v>
      </c>
      <c r="J183">
        <f>INDEX(Overview_Format!$A$2:$BQ$355,MATCH($B183,Overview_Format!$A$2:$A$355,0),MATCH(J$2,Overview_Format!$A$2:$BQ$2,0))</f>
        <v>22</v>
      </c>
      <c r="K183">
        <f>INDEX(Overview_Format!$A$2:$BQ$355,MATCH($B183,Overview_Format!$A$2:$A$355,0),MATCH(K$2,Overview_Format!$A$2:$BQ$2,0))</f>
        <v>9</v>
      </c>
      <c r="L183">
        <f>INDEX(Overview_Format!$A$2:$BQ$355,MATCH($B183,Overview_Format!$A$2:$A$355,0),MATCH(L$2,Overview_Format!$A$2:$BQ$2,0))</f>
        <v>22</v>
      </c>
      <c r="M183">
        <f>INDEX(Overview_Format!$A$2:$BQ$355,MATCH($B183,Overview_Format!$A$2:$A$355,0),MATCH(M$2,Overview_Format!$A$2:$BQ$2,0))</f>
        <v>9</v>
      </c>
      <c r="N183">
        <f>INDEX(Overview_Format!$A$2:$BQ$355,MATCH($B183,Overview_Format!$A$2:$A$355,0),MATCH(N$2,Overview_Format!$A$2:$BQ$2,0))</f>
        <v>22</v>
      </c>
      <c r="O183">
        <f>INDEX(Overview_Format!$A$2:$BQ$355,MATCH($B183,Overview_Format!$A$2:$A$355,0),MATCH(O$2,Overview_Format!$A$2:$BQ$2,0))</f>
        <v>2146</v>
      </c>
      <c r="P183">
        <f>INDEX(Overview_Format!$A$2:$BQ$355,MATCH($B183,Overview_Format!$A$2:$A$355,0),MATCH(P$2,Overview_Format!$A$2:$BQ$2,0))</f>
        <v>2315</v>
      </c>
      <c r="Q183">
        <f>INDEX(Overview_Format!$A$2:$BQ$355,MATCH($B183,Overview_Format!$A$2:$A$355,0),MATCH(Q$2,Overview_Format!$A$2:$BQ$2,0))</f>
        <v>68.900000000000006</v>
      </c>
      <c r="R183">
        <f>INDEX(Overview_Format!$A$2:$BQ$355,MATCH($B183,Overview_Format!$A$2:$A$355,0),MATCH(R$2,Overview_Format!$A$2:$BQ$2,0))</f>
        <v>100</v>
      </c>
      <c r="S183">
        <f>INDEX(Overview_Format!$A$2:$BQ$355,MATCH($B183,Overview_Format!$A$2:$A$355,0),MATCH(S$2,Overview_Format!$A$2:$BQ$2,0))</f>
        <v>0.27900000000000003</v>
      </c>
      <c r="T183">
        <f>INDEX(Overview_Format!$A$2:$BQ$355,MATCH($B183,Overview_Format!$A$2:$A$355,0),MATCH(T$2,Overview_Format!$A$2:$BQ$2,0))</f>
        <v>0.38</v>
      </c>
      <c r="U183">
        <f>INDEX(Overview_Format!$A$2:$BQ$355,MATCH($B183,Overview_Format!$A$2:$A$355,0),MATCH(U$2,Overview_Format!$A$2:$BQ$2,0))</f>
        <v>0.52100000000000002</v>
      </c>
      <c r="V183">
        <f>INDEX(Overview_Format!$A$2:$BQ$355,MATCH($B183,Overview_Format!$A$2:$A$355,0),MATCH(V$2,Overview_Format!$A$2:$BQ$2,0))</f>
        <v>46.4</v>
      </c>
      <c r="W183">
        <f>INDEX(Overview_Format!$A$2:$BQ$355,MATCH($B183,Overview_Format!$A$2:$A$355,0),MATCH(W$2,Overview_Format!$A$2:$BQ$2,0))</f>
        <v>0.48499999999999999</v>
      </c>
      <c r="X183">
        <f>INDEX(Overview_Format!$A$2:$BQ$355,MATCH($B183,Overview_Format!$A$2:$A$355,0),MATCH(X$2,Overview_Format!$A$2:$BQ$2,0))</f>
        <v>26</v>
      </c>
      <c r="Y183">
        <f>INDEX(Overview_Format!$A$2:$BQ$355,MATCH($B183,Overview_Format!$A$2:$A$355,0),MATCH(Y$2,Overview_Format!$A$2:$BQ$2,0))</f>
        <v>15.6</v>
      </c>
      <c r="Z183">
        <f>INDEX(Overview_Format!$A$2:$BQ$355,MATCH($B183,Overview_Format!$A$2:$A$355,0),MATCH(Z$2,Overview_Format!$A$2:$BQ$2,0))</f>
        <v>49.3</v>
      </c>
      <c r="AA183">
        <f>INDEX(Overview_Format!$A$2:$BQ$355,MATCH($B183,Overview_Format!$A$2:$A$355,0),MATCH(AA$2,Overview_Format!$A$2:$BQ$2,0))</f>
        <v>6.8</v>
      </c>
      <c r="AB183">
        <f>INDEX(Overview_Format!$A$2:$BQ$355,MATCH($B183,Overview_Format!$A$2:$A$355,0),MATCH(AB$2,Overview_Format!$A$2:$BQ$2,0))</f>
        <v>9.4</v>
      </c>
      <c r="AC183">
        <f t="shared" si="2"/>
        <v>2.9743589743589745</v>
      </c>
      <c r="AD183">
        <f>INDEX(Overview_Format!$A$2:$BQ$355,MATCH($B183,Overview_Format!$A$2:$A$355,0),MATCH(AD$2,Overview_Format!$A$2:$BQ$2,0))</f>
        <v>-5.45</v>
      </c>
      <c r="AE183">
        <f>INDEX(Overview_Format!$A$2:$CC$355,MATCH($B183,Overview_Format!$A$2:$A$355,0),MATCH(AE$2,Overview_Format!$A$2:$CC$2,0))</f>
        <v>-7.9000000000000057</v>
      </c>
      <c r="AF183">
        <f>INDEX(Overview_Format!$A$2:$CC$355,MATCH($B183,Overview_Format!$A$2:$A$355,0),MATCH(AF$2,Overview_Format!$A$2:$CC$2,0))</f>
        <v>-7.2999999999999954E-2</v>
      </c>
      <c r="AG183">
        <f>INDEX(Overview_Format!$A$2:$CC$355,MATCH($B183,Overview_Format!$A$2:$A$355,0),MATCH(AG$2,Overview_Format!$A$2:$CC$2,0))</f>
        <v>-7.1000000000000008E-2</v>
      </c>
      <c r="AH183">
        <f>INDEX(Overview_Format!$A$2:$CC$355,MATCH($B183,Overview_Format!$A$2:$A$355,0),MATCH(AH$2,Overview_Format!$A$2:$CC$2,0))</f>
        <v>-2.6000000000000023E-2</v>
      </c>
      <c r="AI183">
        <f>INDEX(Overview_Format!$A$2:$CC$355,MATCH($B183,Overview_Format!$A$2:$A$355,0),MATCH(AI$2,Overview_Format!$A$2:$CC$2,0))</f>
        <v>-3.0000000000000027E-2</v>
      </c>
      <c r="AJ183">
        <f>INDEX(Overview_Format!$A$2:$CC$355,MATCH($B183,Overview_Format!$A$2:$A$355,0),MATCH(AJ$2,Overview_Format!$A$2:$CC$2,0))</f>
        <v>-1.4000000000000057</v>
      </c>
      <c r="AK183">
        <f>INDEX(Overview_Format!$A$2:$CC$355,MATCH($B183,Overview_Format!$A$2:$A$355,0),MATCH(AK$2,Overview_Format!$A$2:$CC$2,0))</f>
        <v>2.1999999999999993</v>
      </c>
      <c r="AL183">
        <f>INDEX(Overview_Format!$A$2:$CC$355,MATCH($B183,Overview_Format!$A$2:$A$355,0),MATCH(AL$2,Overview_Format!$A$2:$CC$2,0))</f>
        <v>-7.1000000000000014</v>
      </c>
      <c r="AM183">
        <f>INDEX(Overview_Format!$A$2:$CC$355,MATCH($B183,Overview_Format!$A$2:$A$355,0),MATCH(AM$2,Overview_Format!$A$2:$CC$2,0))</f>
        <v>-1.5000000000000009</v>
      </c>
      <c r="AN183">
        <f>INDEX(Overview_Format!$A$2:$CC$355,MATCH($B183,Overview_Format!$A$2:$A$355,0),MATCH(AN$2,Overview_Format!$A$2:$CC$2,0))</f>
        <v>-9.9999999999999645E-2</v>
      </c>
      <c r="AO183">
        <f>INDEX(Overview_Format!$A$2:$CC$355,MATCH($B183,Overview_Format!$A$2:$A$355,0),MATCH(AO$2,Overview_Format!$A$2:$CC$2,0))</f>
        <v>-1.3999999999999986</v>
      </c>
      <c r="AP183">
        <f>INDEX(Overview_Format!$A$2:$CC$355,MATCH($B183,Overview_Format!$A$2:$A$355,0),MATCH(AP$2,Overview_Format!$A$2:$CC$2,0))</f>
        <v>-3.9000000000000007E-2</v>
      </c>
    </row>
    <row r="184" spans="2:42" x14ac:dyDescent="0.25">
      <c r="B184" t="s">
        <v>76</v>
      </c>
      <c r="C184">
        <f>INDEX(Overview_Format!$A$2:$BQ$355,MATCH($B184,Overview_Format!$A$2:$A$355,0),MATCH(C$2,Overview_Format!$A$2:$BQ$2,0))</f>
        <v>36</v>
      </c>
      <c r="D184">
        <f>INDEX(Overview_Format!$A$2:$BQ$355,MATCH($B184,Overview_Format!$A$2:$A$355,0),MATCH(D$2,Overview_Format!$A$2:$BQ$2,0))</f>
        <v>22</v>
      </c>
      <c r="E184">
        <f>INDEX(Overview_Format!$A$2:$BQ$355,MATCH($B184,Overview_Format!$A$2:$A$355,0),MATCH(E$2,Overview_Format!$A$2:$BQ$2,0))</f>
        <v>14</v>
      </c>
      <c r="F184">
        <f>INDEX(Overview_Format!$A$2:$BQ$355,MATCH($B184,Overview_Format!$A$2:$A$355,0),MATCH(F$2,Overview_Format!$A$2:$BQ$2,0))</f>
        <v>0.61099999999999999</v>
      </c>
      <c r="G184">
        <f>INDEX(Overview_Format!$A$2:$BQ$355,MATCH($B184,Overview_Format!$A$2:$A$355,0),MATCH(G$2,Overview_Format!$A$2:$BQ$2,0))</f>
        <v>12.59</v>
      </c>
      <c r="H184">
        <f>INDEX(Overview_Format!$A$2:$BQ$355,MATCH($B184,Overview_Format!$A$2:$A$355,0),MATCH(H$2,Overview_Format!$A$2:$BQ$2,0))</f>
        <v>11.34</v>
      </c>
      <c r="I184">
        <f>INDEX(Overview_Format!$A$2:$BQ$355,MATCH($B184,Overview_Format!$A$2:$A$355,0),MATCH(I$2,Overview_Format!$A$2:$BQ$2,0))</f>
        <v>22</v>
      </c>
      <c r="J184">
        <f>INDEX(Overview_Format!$A$2:$BQ$355,MATCH($B184,Overview_Format!$A$2:$A$355,0),MATCH(J$2,Overview_Format!$A$2:$BQ$2,0))</f>
        <v>14</v>
      </c>
      <c r="K184">
        <f>INDEX(Overview_Format!$A$2:$BQ$355,MATCH($B184,Overview_Format!$A$2:$A$355,0),MATCH(K$2,Overview_Format!$A$2:$BQ$2,0))</f>
        <v>22</v>
      </c>
      <c r="L184">
        <f>INDEX(Overview_Format!$A$2:$BQ$355,MATCH($B184,Overview_Format!$A$2:$A$355,0),MATCH(L$2,Overview_Format!$A$2:$BQ$2,0))</f>
        <v>14</v>
      </c>
      <c r="M184">
        <f>INDEX(Overview_Format!$A$2:$BQ$355,MATCH($B184,Overview_Format!$A$2:$A$355,0),MATCH(M$2,Overview_Format!$A$2:$BQ$2,0))</f>
        <v>22</v>
      </c>
      <c r="N184">
        <f>INDEX(Overview_Format!$A$2:$BQ$355,MATCH($B184,Overview_Format!$A$2:$A$355,0),MATCH(N$2,Overview_Format!$A$2:$BQ$2,0))</f>
        <v>14</v>
      </c>
      <c r="O184">
        <f>INDEX(Overview_Format!$A$2:$BQ$355,MATCH($B184,Overview_Format!$A$2:$A$355,0),MATCH(O$2,Overview_Format!$A$2:$BQ$2,0))</f>
        <v>2543</v>
      </c>
      <c r="P184">
        <f>INDEX(Overview_Format!$A$2:$BQ$355,MATCH($B184,Overview_Format!$A$2:$A$355,0),MATCH(P$2,Overview_Format!$A$2:$BQ$2,0))</f>
        <v>2498</v>
      </c>
      <c r="Q184">
        <f>INDEX(Overview_Format!$A$2:$BQ$355,MATCH($B184,Overview_Format!$A$2:$A$355,0),MATCH(Q$2,Overview_Format!$A$2:$BQ$2,0))</f>
        <v>67.900000000000006</v>
      </c>
      <c r="R184">
        <f>INDEX(Overview_Format!$A$2:$BQ$355,MATCH($B184,Overview_Format!$A$2:$A$355,0),MATCH(R$2,Overview_Format!$A$2:$BQ$2,0))</f>
        <v>103.7</v>
      </c>
      <c r="S184">
        <f>INDEX(Overview_Format!$A$2:$BQ$355,MATCH($B184,Overview_Format!$A$2:$A$355,0),MATCH(S$2,Overview_Format!$A$2:$BQ$2,0))</f>
        <v>0.41599999999999998</v>
      </c>
      <c r="T184">
        <f>INDEX(Overview_Format!$A$2:$BQ$355,MATCH($B184,Overview_Format!$A$2:$A$355,0),MATCH(T$2,Overview_Format!$A$2:$BQ$2,0))</f>
        <v>0.29599999999999999</v>
      </c>
      <c r="U184">
        <f>INDEX(Overview_Format!$A$2:$BQ$355,MATCH($B184,Overview_Format!$A$2:$A$355,0),MATCH(U$2,Overview_Format!$A$2:$BQ$2,0))</f>
        <v>0.52100000000000002</v>
      </c>
      <c r="V184">
        <f>INDEX(Overview_Format!$A$2:$BQ$355,MATCH($B184,Overview_Format!$A$2:$A$355,0),MATCH(V$2,Overview_Format!$A$2:$BQ$2,0))</f>
        <v>58.7</v>
      </c>
      <c r="W184">
        <f>INDEX(Overview_Format!$A$2:$BQ$355,MATCH($B184,Overview_Format!$A$2:$A$355,0),MATCH(W$2,Overview_Format!$A$2:$BQ$2,0))</f>
        <v>0.48199999999999998</v>
      </c>
      <c r="X184">
        <f>INDEX(Overview_Format!$A$2:$BQ$355,MATCH($B184,Overview_Format!$A$2:$A$355,0),MATCH(X$2,Overview_Format!$A$2:$BQ$2,0))</f>
        <v>30.9</v>
      </c>
      <c r="Y184">
        <f>INDEX(Overview_Format!$A$2:$BQ$355,MATCH($B184,Overview_Format!$A$2:$A$355,0),MATCH(Y$2,Overview_Format!$A$2:$BQ$2,0))</f>
        <v>14.6</v>
      </c>
      <c r="Z184">
        <f>INDEX(Overview_Format!$A$2:$BQ$355,MATCH($B184,Overview_Format!$A$2:$A$355,0),MATCH(Z$2,Overview_Format!$A$2:$BQ$2,0))</f>
        <v>51.2</v>
      </c>
      <c r="AA184">
        <f>INDEX(Overview_Format!$A$2:$BQ$355,MATCH($B184,Overview_Format!$A$2:$A$355,0),MATCH(AA$2,Overview_Format!$A$2:$BQ$2,0))</f>
        <v>7.1</v>
      </c>
      <c r="AB184">
        <f>INDEX(Overview_Format!$A$2:$BQ$355,MATCH($B184,Overview_Format!$A$2:$A$355,0),MATCH(AB$2,Overview_Format!$A$2:$BQ$2,0))</f>
        <v>10.1</v>
      </c>
      <c r="AC184">
        <f t="shared" si="2"/>
        <v>4.0205479452054798</v>
      </c>
      <c r="AD184">
        <f>INDEX(Overview_Format!$A$2:$BQ$355,MATCH($B184,Overview_Format!$A$2:$A$355,0),MATCH(AD$2,Overview_Format!$A$2:$BQ$2,0))</f>
        <v>1.25</v>
      </c>
      <c r="AE184">
        <f>INDEX(Overview_Format!$A$2:$CC$355,MATCH($B184,Overview_Format!$A$2:$A$355,0),MATCH(AE$2,Overview_Format!$A$2:$CC$2,0))</f>
        <v>1.9000000000000057</v>
      </c>
      <c r="AF184">
        <f>INDEX(Overview_Format!$A$2:$CC$355,MATCH($B184,Overview_Format!$A$2:$A$355,0),MATCH(AF$2,Overview_Format!$A$2:$CC$2,0))</f>
        <v>0.13400000000000001</v>
      </c>
      <c r="AG184">
        <f>INDEX(Overview_Format!$A$2:$CC$355,MATCH($B184,Overview_Format!$A$2:$A$355,0),MATCH(AG$2,Overview_Format!$A$2:$CC$2,0))</f>
        <v>-4.3000000000000038E-2</v>
      </c>
      <c r="AH184">
        <f>INDEX(Overview_Format!$A$2:$CC$355,MATCH($B184,Overview_Format!$A$2:$A$355,0),MATCH(AH$2,Overview_Format!$A$2:$CC$2,0))</f>
        <v>-2.0000000000000018E-3</v>
      </c>
      <c r="AI184">
        <f>INDEX(Overview_Format!$A$2:$CC$355,MATCH($B184,Overview_Format!$A$2:$A$355,0),MATCH(AI$2,Overview_Format!$A$2:$CC$2,0))</f>
        <v>-1.3000000000000012E-2</v>
      </c>
      <c r="AJ184">
        <f>INDEX(Overview_Format!$A$2:$CC$355,MATCH($B184,Overview_Format!$A$2:$A$355,0),MATCH(AJ$2,Overview_Format!$A$2:$CC$2,0))</f>
        <v>2.4000000000000057</v>
      </c>
      <c r="AK184">
        <f>INDEX(Overview_Format!$A$2:$CC$355,MATCH($B184,Overview_Format!$A$2:$A$355,0),MATCH(AK$2,Overview_Format!$A$2:$CC$2,0))</f>
        <v>-9.9999999999999645E-2</v>
      </c>
      <c r="AL184">
        <f>INDEX(Overview_Format!$A$2:$CC$355,MATCH($B184,Overview_Format!$A$2:$A$355,0),MATCH(AL$2,Overview_Format!$A$2:$CC$2,0))</f>
        <v>7.9000000000000057</v>
      </c>
      <c r="AM184">
        <f>INDEX(Overview_Format!$A$2:$CC$355,MATCH($B184,Overview_Format!$A$2:$A$355,0),MATCH(AM$2,Overview_Format!$A$2:$CC$2,0))</f>
        <v>-1.4000000000000004</v>
      </c>
      <c r="AN184">
        <f>INDEX(Overview_Format!$A$2:$CC$355,MATCH($B184,Overview_Format!$A$2:$A$355,0),MATCH(AN$2,Overview_Format!$A$2:$CC$2,0))</f>
        <v>-0.80000000000000071</v>
      </c>
      <c r="AO184">
        <f>INDEX(Overview_Format!$A$2:$CC$355,MATCH($B184,Overview_Format!$A$2:$A$355,0),MATCH(AO$2,Overview_Format!$A$2:$CC$2,0))</f>
        <v>3</v>
      </c>
      <c r="AP184">
        <f>INDEX(Overview_Format!$A$2:$CC$355,MATCH($B184,Overview_Format!$A$2:$A$355,0),MATCH(AP$2,Overview_Format!$A$2:$CC$2,0))</f>
        <v>8.7999999999999967E-2</v>
      </c>
    </row>
    <row r="185" spans="2:42" x14ac:dyDescent="0.25">
      <c r="B185" t="s">
        <v>308</v>
      </c>
      <c r="C185">
        <f>INDEX(Overview_Format!$A$2:$BQ$355,MATCH($B185,Overview_Format!$A$2:$A$355,0),MATCH(C$2,Overview_Format!$A$2:$BQ$2,0))</f>
        <v>34</v>
      </c>
      <c r="D185">
        <f>INDEX(Overview_Format!$A$2:$BQ$355,MATCH($B185,Overview_Format!$A$2:$A$355,0),MATCH(D$2,Overview_Format!$A$2:$BQ$2,0))</f>
        <v>23</v>
      </c>
      <c r="E185">
        <f>INDEX(Overview_Format!$A$2:$BQ$355,MATCH($B185,Overview_Format!$A$2:$A$355,0),MATCH(E$2,Overview_Format!$A$2:$BQ$2,0))</f>
        <v>11</v>
      </c>
      <c r="F185">
        <f>INDEX(Overview_Format!$A$2:$BQ$355,MATCH($B185,Overview_Format!$A$2:$A$355,0),MATCH(F$2,Overview_Format!$A$2:$BQ$2,0))</f>
        <v>0.67600000000000005</v>
      </c>
      <c r="G185">
        <f>INDEX(Overview_Format!$A$2:$BQ$355,MATCH($B185,Overview_Format!$A$2:$A$355,0),MATCH(G$2,Overview_Format!$A$2:$BQ$2,0))</f>
        <v>15.96</v>
      </c>
      <c r="H185">
        <f>INDEX(Overview_Format!$A$2:$BQ$355,MATCH($B185,Overview_Format!$A$2:$A$355,0),MATCH(H$2,Overview_Format!$A$2:$BQ$2,0))</f>
        <v>9.08</v>
      </c>
      <c r="I185">
        <f>INDEX(Overview_Format!$A$2:$BQ$355,MATCH($B185,Overview_Format!$A$2:$A$355,0),MATCH(I$2,Overview_Format!$A$2:$BQ$2,0))</f>
        <v>23</v>
      </c>
      <c r="J185">
        <f>INDEX(Overview_Format!$A$2:$BQ$355,MATCH($B185,Overview_Format!$A$2:$A$355,0),MATCH(J$2,Overview_Format!$A$2:$BQ$2,0))</f>
        <v>11</v>
      </c>
      <c r="K185">
        <f>INDEX(Overview_Format!$A$2:$BQ$355,MATCH($B185,Overview_Format!$A$2:$A$355,0),MATCH(K$2,Overview_Format!$A$2:$BQ$2,0))</f>
        <v>23</v>
      </c>
      <c r="L185">
        <f>INDEX(Overview_Format!$A$2:$BQ$355,MATCH($B185,Overview_Format!$A$2:$A$355,0),MATCH(L$2,Overview_Format!$A$2:$BQ$2,0))</f>
        <v>11</v>
      </c>
      <c r="M185">
        <f>INDEX(Overview_Format!$A$2:$BQ$355,MATCH($B185,Overview_Format!$A$2:$A$355,0),MATCH(M$2,Overview_Format!$A$2:$BQ$2,0))</f>
        <v>23</v>
      </c>
      <c r="N185">
        <f>INDEX(Overview_Format!$A$2:$BQ$355,MATCH($B185,Overview_Format!$A$2:$A$355,0),MATCH(N$2,Overview_Format!$A$2:$BQ$2,0))</f>
        <v>11</v>
      </c>
      <c r="O185">
        <f>INDEX(Overview_Format!$A$2:$BQ$355,MATCH($B185,Overview_Format!$A$2:$A$355,0),MATCH(O$2,Overview_Format!$A$2:$BQ$2,0))</f>
        <v>2628</v>
      </c>
      <c r="P185">
        <f>INDEX(Overview_Format!$A$2:$BQ$355,MATCH($B185,Overview_Format!$A$2:$A$355,0),MATCH(P$2,Overview_Format!$A$2:$BQ$2,0))</f>
        <v>2394</v>
      </c>
      <c r="Q185">
        <f>INDEX(Overview_Format!$A$2:$BQ$355,MATCH($B185,Overview_Format!$A$2:$A$355,0),MATCH(Q$2,Overview_Format!$A$2:$BQ$2,0))</f>
        <v>68.5</v>
      </c>
      <c r="R185">
        <f>INDEX(Overview_Format!$A$2:$BQ$355,MATCH($B185,Overview_Format!$A$2:$A$355,0),MATCH(R$2,Overview_Format!$A$2:$BQ$2,0))</f>
        <v>112</v>
      </c>
      <c r="S185">
        <f>INDEX(Overview_Format!$A$2:$BQ$355,MATCH($B185,Overview_Format!$A$2:$A$355,0),MATCH(S$2,Overview_Format!$A$2:$BQ$2,0))</f>
        <v>0.32700000000000001</v>
      </c>
      <c r="T185">
        <f>INDEX(Overview_Format!$A$2:$BQ$355,MATCH($B185,Overview_Format!$A$2:$A$355,0),MATCH(T$2,Overview_Format!$A$2:$BQ$2,0))</f>
        <v>0.39100000000000001</v>
      </c>
      <c r="U185">
        <f>INDEX(Overview_Format!$A$2:$BQ$355,MATCH($B185,Overview_Format!$A$2:$A$355,0),MATCH(U$2,Overview_Format!$A$2:$BQ$2,0))</f>
        <v>0.57399999999999995</v>
      </c>
      <c r="V185">
        <f>INDEX(Overview_Format!$A$2:$BQ$355,MATCH($B185,Overview_Format!$A$2:$A$355,0),MATCH(V$2,Overview_Format!$A$2:$BQ$2,0))</f>
        <v>51.2</v>
      </c>
      <c r="W185">
        <f>INDEX(Overview_Format!$A$2:$BQ$355,MATCH($B185,Overview_Format!$A$2:$A$355,0),MATCH(W$2,Overview_Format!$A$2:$BQ$2,0))</f>
        <v>0.54600000000000004</v>
      </c>
      <c r="X185">
        <f>INDEX(Overview_Format!$A$2:$BQ$355,MATCH($B185,Overview_Format!$A$2:$A$355,0),MATCH(X$2,Overview_Format!$A$2:$BQ$2,0))</f>
        <v>34.6</v>
      </c>
      <c r="Y185">
        <f>INDEX(Overview_Format!$A$2:$BQ$355,MATCH($B185,Overview_Format!$A$2:$A$355,0),MATCH(Y$2,Overview_Format!$A$2:$BQ$2,0))</f>
        <v>16.5</v>
      </c>
      <c r="Z185">
        <f>INDEX(Overview_Format!$A$2:$BQ$355,MATCH($B185,Overview_Format!$A$2:$A$355,0),MATCH(Z$2,Overview_Format!$A$2:$BQ$2,0))</f>
        <v>52.8</v>
      </c>
      <c r="AA185">
        <f>INDEX(Overview_Format!$A$2:$BQ$355,MATCH($B185,Overview_Format!$A$2:$A$355,0),MATCH(AA$2,Overview_Format!$A$2:$BQ$2,0))</f>
        <v>11.7</v>
      </c>
      <c r="AB185">
        <f>INDEX(Overview_Format!$A$2:$BQ$355,MATCH($B185,Overview_Format!$A$2:$A$355,0),MATCH(AB$2,Overview_Format!$A$2:$BQ$2,0))</f>
        <v>14</v>
      </c>
      <c r="AC185">
        <f t="shared" si="2"/>
        <v>3.103030303030303</v>
      </c>
      <c r="AD185">
        <f>INDEX(Overview_Format!$A$2:$BQ$355,MATCH($B185,Overview_Format!$A$2:$A$355,0),MATCH(AD$2,Overview_Format!$A$2:$BQ$2,0))</f>
        <v>6.88</v>
      </c>
      <c r="AE185">
        <f>INDEX(Overview_Format!$A$2:$CC$355,MATCH($B185,Overview_Format!$A$2:$A$355,0),MATCH(AE$2,Overview_Format!$A$2:$CC$2,0))</f>
        <v>10</v>
      </c>
      <c r="AF185">
        <f>INDEX(Overview_Format!$A$2:$CC$355,MATCH($B185,Overview_Format!$A$2:$A$355,0),MATCH(AF$2,Overview_Format!$A$2:$CC$2,0))</f>
        <v>6.0000000000000053E-3</v>
      </c>
      <c r="AG185">
        <f>INDEX(Overview_Format!$A$2:$CC$355,MATCH($B185,Overview_Format!$A$2:$A$355,0),MATCH(AG$2,Overview_Format!$A$2:$CC$2,0))</f>
        <v>2.5000000000000022E-2</v>
      </c>
      <c r="AH185">
        <f>INDEX(Overview_Format!$A$2:$CC$355,MATCH($B185,Overview_Format!$A$2:$A$355,0),MATCH(AH$2,Overview_Format!$A$2:$CC$2,0))</f>
        <v>3.7999999999999923E-2</v>
      </c>
      <c r="AI185">
        <f>INDEX(Overview_Format!$A$2:$CC$355,MATCH($B185,Overview_Format!$A$2:$A$355,0),MATCH(AI$2,Overview_Format!$A$2:$CC$2,0))</f>
        <v>4.3000000000000038E-2</v>
      </c>
      <c r="AJ185">
        <f>INDEX(Overview_Format!$A$2:$CC$355,MATCH($B185,Overview_Format!$A$2:$A$355,0),MATCH(AJ$2,Overview_Format!$A$2:$CC$2,0))</f>
        <v>5.5999999999999943</v>
      </c>
      <c r="AK185">
        <f>INDEX(Overview_Format!$A$2:$CC$355,MATCH($B185,Overview_Format!$A$2:$A$355,0),MATCH(AK$2,Overview_Format!$A$2:$CC$2,0))</f>
        <v>-0.5</v>
      </c>
      <c r="AL185">
        <f>INDEX(Overview_Format!$A$2:$CC$355,MATCH($B185,Overview_Format!$A$2:$A$355,0),MATCH(AL$2,Overview_Format!$A$2:$CC$2,0))</f>
        <v>0.60000000000000142</v>
      </c>
      <c r="AM185">
        <f>INDEX(Overview_Format!$A$2:$CC$355,MATCH($B185,Overview_Format!$A$2:$A$355,0),MATCH(AM$2,Overview_Format!$A$2:$CC$2,0))</f>
        <v>3.1999999999999993</v>
      </c>
      <c r="AN185">
        <f>INDEX(Overview_Format!$A$2:$CC$355,MATCH($B185,Overview_Format!$A$2:$A$355,0),MATCH(AN$2,Overview_Format!$A$2:$CC$2,0))</f>
        <v>3.9000000000000004</v>
      </c>
      <c r="AO185">
        <f>INDEX(Overview_Format!$A$2:$CC$355,MATCH($B185,Overview_Format!$A$2:$A$355,0),MATCH(AO$2,Overview_Format!$A$2:$CC$2,0))</f>
        <v>5.2000000000000028</v>
      </c>
      <c r="AP185">
        <f>INDEX(Overview_Format!$A$2:$CC$355,MATCH($B185,Overview_Format!$A$2:$A$355,0),MATCH(AP$2,Overview_Format!$A$2:$CC$2,0))</f>
        <v>4.0000000000000036E-3</v>
      </c>
    </row>
    <row r="186" spans="2:42" x14ac:dyDescent="0.25">
      <c r="B186" t="s">
        <v>309</v>
      </c>
      <c r="C186">
        <f>INDEX(Overview_Format!$A$2:$BQ$355,MATCH($B186,Overview_Format!$A$2:$A$355,0),MATCH(C$2,Overview_Format!$A$2:$BQ$2,0))</f>
        <v>32</v>
      </c>
      <c r="D186">
        <f>INDEX(Overview_Format!$A$2:$BQ$355,MATCH($B186,Overview_Format!$A$2:$A$355,0),MATCH(D$2,Overview_Format!$A$2:$BQ$2,0))</f>
        <v>6</v>
      </c>
      <c r="E186">
        <f>INDEX(Overview_Format!$A$2:$BQ$355,MATCH($B186,Overview_Format!$A$2:$A$355,0),MATCH(E$2,Overview_Format!$A$2:$BQ$2,0))</f>
        <v>26</v>
      </c>
      <c r="F186">
        <f>INDEX(Overview_Format!$A$2:$BQ$355,MATCH($B186,Overview_Format!$A$2:$A$355,0),MATCH(F$2,Overview_Format!$A$2:$BQ$2,0))</f>
        <v>0.188</v>
      </c>
      <c r="G186">
        <f>INDEX(Overview_Format!$A$2:$BQ$355,MATCH($B186,Overview_Format!$A$2:$A$355,0),MATCH(G$2,Overview_Format!$A$2:$BQ$2,0))</f>
        <v>-22.48</v>
      </c>
      <c r="H186">
        <f>INDEX(Overview_Format!$A$2:$BQ$355,MATCH($B186,Overview_Format!$A$2:$A$355,0),MATCH(H$2,Overview_Format!$A$2:$BQ$2,0))</f>
        <v>-6.99</v>
      </c>
      <c r="I186">
        <f>INDEX(Overview_Format!$A$2:$BQ$355,MATCH($B186,Overview_Format!$A$2:$A$355,0),MATCH(I$2,Overview_Format!$A$2:$BQ$2,0))</f>
        <v>6</v>
      </c>
      <c r="J186">
        <f>INDEX(Overview_Format!$A$2:$BQ$355,MATCH($B186,Overview_Format!$A$2:$A$355,0),MATCH(J$2,Overview_Format!$A$2:$BQ$2,0))</f>
        <v>26</v>
      </c>
      <c r="K186">
        <f>INDEX(Overview_Format!$A$2:$BQ$355,MATCH($B186,Overview_Format!$A$2:$A$355,0),MATCH(K$2,Overview_Format!$A$2:$BQ$2,0))</f>
        <v>6</v>
      </c>
      <c r="L186">
        <f>INDEX(Overview_Format!$A$2:$BQ$355,MATCH($B186,Overview_Format!$A$2:$A$355,0),MATCH(L$2,Overview_Format!$A$2:$BQ$2,0))</f>
        <v>26</v>
      </c>
      <c r="M186">
        <f>INDEX(Overview_Format!$A$2:$BQ$355,MATCH($B186,Overview_Format!$A$2:$A$355,0),MATCH(M$2,Overview_Format!$A$2:$BQ$2,0))</f>
        <v>6</v>
      </c>
      <c r="N186">
        <f>INDEX(Overview_Format!$A$2:$BQ$355,MATCH($B186,Overview_Format!$A$2:$A$355,0),MATCH(N$2,Overview_Format!$A$2:$BQ$2,0))</f>
        <v>26</v>
      </c>
      <c r="O186">
        <f>INDEX(Overview_Format!$A$2:$BQ$355,MATCH($B186,Overview_Format!$A$2:$A$355,0),MATCH(O$2,Overview_Format!$A$2:$BQ$2,0))</f>
        <v>2058</v>
      </c>
      <c r="P186">
        <f>INDEX(Overview_Format!$A$2:$BQ$355,MATCH($B186,Overview_Format!$A$2:$A$355,0),MATCH(P$2,Overview_Format!$A$2:$BQ$2,0))</f>
        <v>2498</v>
      </c>
      <c r="Q186">
        <f>INDEX(Overview_Format!$A$2:$BQ$355,MATCH($B186,Overview_Format!$A$2:$A$355,0),MATCH(Q$2,Overview_Format!$A$2:$BQ$2,0))</f>
        <v>70.599999999999994</v>
      </c>
      <c r="R186">
        <f>INDEX(Overview_Format!$A$2:$BQ$355,MATCH($B186,Overview_Format!$A$2:$A$355,0),MATCH(R$2,Overview_Format!$A$2:$BQ$2,0))</f>
        <v>90.7</v>
      </c>
      <c r="S186">
        <f>INDEX(Overview_Format!$A$2:$BQ$355,MATCH($B186,Overview_Format!$A$2:$A$355,0),MATCH(S$2,Overview_Format!$A$2:$BQ$2,0))</f>
        <v>0.33600000000000002</v>
      </c>
      <c r="T186">
        <f>INDEX(Overview_Format!$A$2:$BQ$355,MATCH($B186,Overview_Format!$A$2:$A$355,0),MATCH(T$2,Overview_Format!$A$2:$BQ$2,0))</f>
        <v>0.28799999999999998</v>
      </c>
      <c r="U186">
        <f>INDEX(Overview_Format!$A$2:$BQ$355,MATCH($B186,Overview_Format!$A$2:$A$355,0),MATCH(U$2,Overview_Format!$A$2:$BQ$2,0))</f>
        <v>0.46100000000000002</v>
      </c>
      <c r="V186">
        <f>INDEX(Overview_Format!$A$2:$BQ$355,MATCH($B186,Overview_Format!$A$2:$A$355,0),MATCH(V$2,Overview_Format!$A$2:$BQ$2,0))</f>
        <v>49.5</v>
      </c>
      <c r="W186">
        <f>INDEX(Overview_Format!$A$2:$BQ$355,MATCH($B186,Overview_Format!$A$2:$A$355,0),MATCH(W$2,Overview_Format!$A$2:$BQ$2,0))</f>
        <v>0.42399999999999999</v>
      </c>
      <c r="X186">
        <f>INDEX(Overview_Format!$A$2:$BQ$355,MATCH($B186,Overview_Format!$A$2:$A$355,0),MATCH(X$2,Overview_Format!$A$2:$BQ$2,0))</f>
        <v>28.9</v>
      </c>
      <c r="Y186">
        <f>INDEX(Overview_Format!$A$2:$BQ$355,MATCH($B186,Overview_Format!$A$2:$A$355,0),MATCH(Y$2,Overview_Format!$A$2:$BQ$2,0))</f>
        <v>15.7</v>
      </c>
      <c r="Z186">
        <f>INDEX(Overview_Format!$A$2:$BQ$355,MATCH($B186,Overview_Format!$A$2:$A$355,0),MATCH(Z$2,Overview_Format!$A$2:$BQ$2,0))</f>
        <v>47.6</v>
      </c>
      <c r="AA186">
        <f>INDEX(Overview_Format!$A$2:$BQ$355,MATCH($B186,Overview_Format!$A$2:$A$355,0),MATCH(AA$2,Overview_Format!$A$2:$BQ$2,0))</f>
        <v>7.8</v>
      </c>
      <c r="AB186">
        <f>INDEX(Overview_Format!$A$2:$BQ$355,MATCH($B186,Overview_Format!$A$2:$A$355,0),MATCH(AB$2,Overview_Format!$A$2:$BQ$2,0))</f>
        <v>5.8</v>
      </c>
      <c r="AC186">
        <f t="shared" si="2"/>
        <v>3.1528662420382165</v>
      </c>
      <c r="AD186">
        <f>INDEX(Overview_Format!$A$2:$BQ$355,MATCH($B186,Overview_Format!$A$2:$A$355,0),MATCH(AD$2,Overview_Format!$A$2:$BQ$2,0))</f>
        <v>-13.75</v>
      </c>
      <c r="AE186">
        <f>INDEX(Overview_Format!$A$2:$CC$355,MATCH($B186,Overview_Format!$A$2:$A$355,0),MATCH(AE$2,Overview_Format!$A$2:$CC$2,0))</f>
        <v>-19.399999999999991</v>
      </c>
      <c r="AF186">
        <f>INDEX(Overview_Format!$A$2:$CC$355,MATCH($B186,Overview_Format!$A$2:$A$355,0),MATCH(AF$2,Overview_Format!$A$2:$CC$2,0))</f>
        <v>2.0000000000000018E-2</v>
      </c>
      <c r="AG186">
        <f>INDEX(Overview_Format!$A$2:$CC$355,MATCH($B186,Overview_Format!$A$2:$A$355,0),MATCH(AG$2,Overview_Format!$A$2:$CC$2,0))</f>
        <v>-8.9000000000000024E-2</v>
      </c>
      <c r="AH186">
        <f>INDEX(Overview_Format!$A$2:$CC$355,MATCH($B186,Overview_Format!$A$2:$A$355,0),MATCH(AH$2,Overview_Format!$A$2:$CC$2,0))</f>
        <v>-0.10000000000000003</v>
      </c>
      <c r="AI186">
        <f>INDEX(Overview_Format!$A$2:$CC$355,MATCH($B186,Overview_Format!$A$2:$A$355,0),MATCH(AI$2,Overview_Format!$A$2:$CC$2,0))</f>
        <v>-0.11200000000000004</v>
      </c>
      <c r="AJ186">
        <f>INDEX(Overview_Format!$A$2:$CC$355,MATCH($B186,Overview_Format!$A$2:$A$355,0),MATCH(AJ$2,Overview_Format!$A$2:$CC$2,0))</f>
        <v>-4.7999999999999972</v>
      </c>
      <c r="AK186">
        <f>INDEX(Overview_Format!$A$2:$CC$355,MATCH($B186,Overview_Format!$A$2:$A$355,0),MATCH(AK$2,Overview_Format!$A$2:$CC$2,0))</f>
        <v>0.69999999999999929</v>
      </c>
      <c r="AL186">
        <f>INDEX(Overview_Format!$A$2:$CC$355,MATCH($B186,Overview_Format!$A$2:$A$355,0),MATCH(AL$2,Overview_Format!$A$2:$CC$2,0))</f>
        <v>-4</v>
      </c>
      <c r="AM186">
        <f>INDEX(Overview_Format!$A$2:$CC$355,MATCH($B186,Overview_Format!$A$2:$A$355,0),MATCH(AM$2,Overview_Format!$A$2:$CC$2,0))</f>
        <v>-0.60000000000000053</v>
      </c>
      <c r="AN186">
        <f>INDEX(Overview_Format!$A$2:$CC$355,MATCH($B186,Overview_Format!$A$2:$A$355,0),MATCH(AN$2,Overview_Format!$A$2:$CC$2,0))</f>
        <v>-3.8</v>
      </c>
      <c r="AO186">
        <f>INDEX(Overview_Format!$A$2:$CC$355,MATCH($B186,Overview_Format!$A$2:$A$355,0),MATCH(AO$2,Overview_Format!$A$2:$CC$2,0))</f>
        <v>-1.9000000000000021</v>
      </c>
      <c r="AP186">
        <f>INDEX(Overview_Format!$A$2:$CC$355,MATCH($B186,Overview_Format!$A$2:$A$355,0),MATCH(AP$2,Overview_Format!$A$2:$CC$2,0))</f>
        <v>3.0000000000000027E-3</v>
      </c>
    </row>
    <row r="187" spans="2:42" x14ac:dyDescent="0.25">
      <c r="B187" t="s">
        <v>310</v>
      </c>
      <c r="C187">
        <f>INDEX(Overview_Format!$A$2:$BQ$355,MATCH($B187,Overview_Format!$A$2:$A$355,0),MATCH(C$2,Overview_Format!$A$2:$BQ$2,0))</f>
        <v>33</v>
      </c>
      <c r="D187">
        <f>INDEX(Overview_Format!$A$2:$BQ$355,MATCH($B187,Overview_Format!$A$2:$A$355,0),MATCH(D$2,Overview_Format!$A$2:$BQ$2,0))</f>
        <v>20</v>
      </c>
      <c r="E187">
        <f>INDEX(Overview_Format!$A$2:$BQ$355,MATCH($B187,Overview_Format!$A$2:$A$355,0),MATCH(E$2,Overview_Format!$A$2:$BQ$2,0))</f>
        <v>13</v>
      </c>
      <c r="F187">
        <f>INDEX(Overview_Format!$A$2:$BQ$355,MATCH($B187,Overview_Format!$A$2:$A$355,0),MATCH(F$2,Overview_Format!$A$2:$BQ$2,0))</f>
        <v>0.60599999999999998</v>
      </c>
      <c r="G187">
        <f>INDEX(Overview_Format!$A$2:$BQ$355,MATCH($B187,Overview_Format!$A$2:$A$355,0),MATCH(G$2,Overview_Format!$A$2:$BQ$2,0))</f>
        <v>12.31</v>
      </c>
      <c r="H187">
        <f>INDEX(Overview_Format!$A$2:$BQ$355,MATCH($B187,Overview_Format!$A$2:$A$355,0),MATCH(H$2,Overview_Format!$A$2:$BQ$2,0))</f>
        <v>8.1300000000000008</v>
      </c>
      <c r="I187">
        <f>INDEX(Overview_Format!$A$2:$BQ$355,MATCH($B187,Overview_Format!$A$2:$A$355,0),MATCH(I$2,Overview_Format!$A$2:$BQ$2,0))</f>
        <v>20</v>
      </c>
      <c r="J187">
        <f>INDEX(Overview_Format!$A$2:$BQ$355,MATCH($B187,Overview_Format!$A$2:$A$355,0),MATCH(J$2,Overview_Format!$A$2:$BQ$2,0))</f>
        <v>13</v>
      </c>
      <c r="K187">
        <f>INDEX(Overview_Format!$A$2:$BQ$355,MATCH($B187,Overview_Format!$A$2:$A$355,0),MATCH(K$2,Overview_Format!$A$2:$BQ$2,0))</f>
        <v>20</v>
      </c>
      <c r="L187">
        <f>INDEX(Overview_Format!$A$2:$BQ$355,MATCH($B187,Overview_Format!$A$2:$A$355,0),MATCH(L$2,Overview_Format!$A$2:$BQ$2,0))</f>
        <v>13</v>
      </c>
      <c r="M187">
        <f>INDEX(Overview_Format!$A$2:$BQ$355,MATCH($B187,Overview_Format!$A$2:$A$355,0),MATCH(M$2,Overview_Format!$A$2:$BQ$2,0))</f>
        <v>20</v>
      </c>
      <c r="N187">
        <f>INDEX(Overview_Format!$A$2:$BQ$355,MATCH($B187,Overview_Format!$A$2:$A$355,0),MATCH(N$2,Overview_Format!$A$2:$BQ$2,0))</f>
        <v>13</v>
      </c>
      <c r="O187">
        <f>INDEX(Overview_Format!$A$2:$BQ$355,MATCH($B187,Overview_Format!$A$2:$A$355,0),MATCH(O$2,Overview_Format!$A$2:$BQ$2,0))</f>
        <v>2485</v>
      </c>
      <c r="P187">
        <f>INDEX(Overview_Format!$A$2:$BQ$355,MATCH($B187,Overview_Format!$A$2:$A$355,0),MATCH(P$2,Overview_Format!$A$2:$BQ$2,0))</f>
        <v>2347</v>
      </c>
      <c r="Q187">
        <f>INDEX(Overview_Format!$A$2:$BQ$355,MATCH($B187,Overview_Format!$A$2:$A$355,0),MATCH(Q$2,Overview_Format!$A$2:$BQ$2,0))</f>
        <v>69.2</v>
      </c>
      <c r="R187">
        <f>INDEX(Overview_Format!$A$2:$BQ$355,MATCH($B187,Overview_Format!$A$2:$A$355,0),MATCH(R$2,Overview_Format!$A$2:$BQ$2,0))</f>
        <v>108.4</v>
      </c>
      <c r="S187">
        <f>INDEX(Overview_Format!$A$2:$BQ$355,MATCH($B187,Overview_Format!$A$2:$A$355,0),MATCH(S$2,Overview_Format!$A$2:$BQ$2,0))</f>
        <v>0.309</v>
      </c>
      <c r="T187">
        <f>INDEX(Overview_Format!$A$2:$BQ$355,MATCH($B187,Overview_Format!$A$2:$A$355,0),MATCH(T$2,Overview_Format!$A$2:$BQ$2,0))</f>
        <v>0.39900000000000002</v>
      </c>
      <c r="U187">
        <f>INDEX(Overview_Format!$A$2:$BQ$355,MATCH($B187,Overview_Format!$A$2:$A$355,0),MATCH(U$2,Overview_Format!$A$2:$BQ$2,0))</f>
        <v>0.56799999999999995</v>
      </c>
      <c r="V187">
        <f>INDEX(Overview_Format!$A$2:$BQ$355,MATCH($B187,Overview_Format!$A$2:$A$355,0),MATCH(V$2,Overview_Format!$A$2:$BQ$2,0))</f>
        <v>54.2</v>
      </c>
      <c r="W187">
        <f>INDEX(Overview_Format!$A$2:$BQ$355,MATCH($B187,Overview_Format!$A$2:$A$355,0),MATCH(W$2,Overview_Format!$A$2:$BQ$2,0))</f>
        <v>0.53100000000000003</v>
      </c>
      <c r="X187">
        <f>INDEX(Overview_Format!$A$2:$BQ$355,MATCH($B187,Overview_Format!$A$2:$A$355,0),MATCH(X$2,Overview_Format!$A$2:$BQ$2,0))</f>
        <v>30.1</v>
      </c>
      <c r="Y187">
        <f>INDEX(Overview_Format!$A$2:$BQ$355,MATCH($B187,Overview_Format!$A$2:$A$355,0),MATCH(Y$2,Overview_Format!$A$2:$BQ$2,0))</f>
        <v>16</v>
      </c>
      <c r="Z187">
        <f>INDEX(Overview_Format!$A$2:$BQ$355,MATCH($B187,Overview_Format!$A$2:$A$355,0),MATCH(Z$2,Overview_Format!$A$2:$BQ$2,0))</f>
        <v>51.1</v>
      </c>
      <c r="AA187">
        <f>INDEX(Overview_Format!$A$2:$BQ$355,MATCH($B187,Overview_Format!$A$2:$A$355,0),MATCH(AA$2,Overview_Format!$A$2:$BQ$2,0))</f>
        <v>10.199999999999999</v>
      </c>
      <c r="AB187">
        <f>INDEX(Overview_Format!$A$2:$BQ$355,MATCH($B187,Overview_Format!$A$2:$A$355,0),MATCH(AB$2,Overview_Format!$A$2:$BQ$2,0))</f>
        <v>9.6</v>
      </c>
      <c r="AC187">
        <f t="shared" si="2"/>
        <v>3.3875000000000002</v>
      </c>
      <c r="AD187">
        <f>INDEX(Overview_Format!$A$2:$BQ$355,MATCH($B187,Overview_Format!$A$2:$A$355,0),MATCH(AD$2,Overview_Format!$A$2:$BQ$2,0))</f>
        <v>4.18</v>
      </c>
      <c r="AE187">
        <f>INDEX(Overview_Format!$A$2:$CC$355,MATCH($B187,Overview_Format!$A$2:$A$355,0),MATCH(AE$2,Overview_Format!$A$2:$CC$2,0))</f>
        <v>6</v>
      </c>
      <c r="AF187">
        <f>INDEX(Overview_Format!$A$2:$CC$355,MATCH($B187,Overview_Format!$A$2:$A$355,0),MATCH(AF$2,Overview_Format!$A$2:$CC$2,0))</f>
        <v>-2.6000000000000023E-2</v>
      </c>
      <c r="AG187">
        <f>INDEX(Overview_Format!$A$2:$CC$355,MATCH($B187,Overview_Format!$A$2:$A$355,0),MATCH(AG$2,Overview_Format!$A$2:$CC$2,0))</f>
        <v>5.4000000000000048E-2</v>
      </c>
      <c r="AH187">
        <f>INDEX(Overview_Format!$A$2:$CC$355,MATCH($B187,Overview_Format!$A$2:$A$355,0),MATCH(AH$2,Overview_Format!$A$2:$CC$2,0))</f>
        <v>2.5999999999999912E-2</v>
      </c>
      <c r="AI187">
        <f>INDEX(Overview_Format!$A$2:$CC$355,MATCH($B187,Overview_Format!$A$2:$A$355,0),MATCH(AI$2,Overview_Format!$A$2:$CC$2,0))</f>
        <v>2.1000000000000019E-2</v>
      </c>
      <c r="AJ187">
        <f>INDEX(Overview_Format!$A$2:$CC$355,MATCH($B187,Overview_Format!$A$2:$A$355,0),MATCH(AJ$2,Overview_Format!$A$2:$CC$2,0))</f>
        <v>2.2000000000000028</v>
      </c>
      <c r="AK187">
        <f>INDEX(Overview_Format!$A$2:$CC$355,MATCH($B187,Overview_Format!$A$2:$A$355,0),MATCH(AK$2,Overview_Format!$A$2:$CC$2,0))</f>
        <v>-1.8999999999999986</v>
      </c>
      <c r="AL187">
        <f>INDEX(Overview_Format!$A$2:$CC$355,MATCH($B187,Overview_Format!$A$2:$A$355,0),MATCH(AL$2,Overview_Format!$A$2:$CC$2,0))</f>
        <v>-1</v>
      </c>
      <c r="AM187">
        <f>INDEX(Overview_Format!$A$2:$CC$355,MATCH($B187,Overview_Format!$A$2:$A$355,0),MATCH(AM$2,Overview_Format!$A$2:$CC$2,0))</f>
        <v>1.2999999999999989</v>
      </c>
      <c r="AN187">
        <f>INDEX(Overview_Format!$A$2:$CC$355,MATCH($B187,Overview_Format!$A$2:$A$355,0),MATCH(AN$2,Overview_Format!$A$2:$CC$2,0))</f>
        <v>-0.20000000000000107</v>
      </c>
      <c r="AO187">
        <f>INDEX(Overview_Format!$A$2:$CC$355,MATCH($B187,Overview_Format!$A$2:$A$355,0),MATCH(AO$2,Overview_Format!$A$2:$CC$2,0))</f>
        <v>0.90000000000000213</v>
      </c>
      <c r="AP187">
        <f>INDEX(Overview_Format!$A$2:$CC$355,MATCH($B187,Overview_Format!$A$2:$A$355,0),MATCH(AP$2,Overview_Format!$A$2:$CC$2,0))</f>
        <v>6.0000000000000053E-3</v>
      </c>
    </row>
    <row r="188" spans="2:42" x14ac:dyDescent="0.25">
      <c r="B188" t="s">
        <v>311</v>
      </c>
      <c r="C188">
        <f>INDEX(Overview_Format!$A$2:$BQ$355,MATCH($B188,Overview_Format!$A$2:$A$355,0),MATCH(C$2,Overview_Format!$A$2:$BQ$2,0))</f>
        <v>32</v>
      </c>
      <c r="D188">
        <f>INDEX(Overview_Format!$A$2:$BQ$355,MATCH($B188,Overview_Format!$A$2:$A$355,0),MATCH(D$2,Overview_Format!$A$2:$BQ$2,0))</f>
        <v>11</v>
      </c>
      <c r="E188">
        <f>INDEX(Overview_Format!$A$2:$BQ$355,MATCH($B188,Overview_Format!$A$2:$A$355,0),MATCH(E$2,Overview_Format!$A$2:$BQ$2,0))</f>
        <v>21</v>
      </c>
      <c r="F188">
        <f>INDEX(Overview_Format!$A$2:$BQ$355,MATCH($B188,Overview_Format!$A$2:$A$355,0),MATCH(F$2,Overview_Format!$A$2:$BQ$2,0))</f>
        <v>0.34399999999999997</v>
      </c>
      <c r="G188">
        <f>INDEX(Overview_Format!$A$2:$BQ$355,MATCH($B188,Overview_Format!$A$2:$A$355,0),MATCH(G$2,Overview_Format!$A$2:$BQ$2,0))</f>
        <v>-6.58</v>
      </c>
      <c r="H188">
        <f>INDEX(Overview_Format!$A$2:$BQ$355,MATCH($B188,Overview_Format!$A$2:$A$355,0),MATCH(H$2,Overview_Format!$A$2:$BQ$2,0))</f>
        <v>-1.52</v>
      </c>
      <c r="I188">
        <f>INDEX(Overview_Format!$A$2:$BQ$355,MATCH($B188,Overview_Format!$A$2:$A$355,0),MATCH(I$2,Overview_Format!$A$2:$BQ$2,0))</f>
        <v>11</v>
      </c>
      <c r="J188">
        <f>INDEX(Overview_Format!$A$2:$BQ$355,MATCH($B188,Overview_Format!$A$2:$A$355,0),MATCH(J$2,Overview_Format!$A$2:$BQ$2,0))</f>
        <v>21</v>
      </c>
      <c r="K188">
        <f>INDEX(Overview_Format!$A$2:$BQ$355,MATCH($B188,Overview_Format!$A$2:$A$355,0),MATCH(K$2,Overview_Format!$A$2:$BQ$2,0))</f>
        <v>11</v>
      </c>
      <c r="L188">
        <f>INDEX(Overview_Format!$A$2:$BQ$355,MATCH($B188,Overview_Format!$A$2:$A$355,0),MATCH(L$2,Overview_Format!$A$2:$BQ$2,0))</f>
        <v>21</v>
      </c>
      <c r="M188">
        <f>INDEX(Overview_Format!$A$2:$BQ$355,MATCH($B188,Overview_Format!$A$2:$A$355,0),MATCH(M$2,Overview_Format!$A$2:$BQ$2,0))</f>
        <v>11</v>
      </c>
      <c r="N188">
        <f>INDEX(Overview_Format!$A$2:$BQ$355,MATCH($B188,Overview_Format!$A$2:$A$355,0),MATCH(N$2,Overview_Format!$A$2:$BQ$2,0))</f>
        <v>21</v>
      </c>
      <c r="O188">
        <f>INDEX(Overview_Format!$A$2:$BQ$355,MATCH($B188,Overview_Format!$A$2:$A$355,0),MATCH(O$2,Overview_Format!$A$2:$BQ$2,0))</f>
        <v>2220</v>
      </c>
      <c r="P188">
        <f>INDEX(Overview_Format!$A$2:$BQ$355,MATCH($B188,Overview_Format!$A$2:$A$355,0),MATCH(P$2,Overview_Format!$A$2:$BQ$2,0))</f>
        <v>2341</v>
      </c>
      <c r="Q188">
        <f>INDEX(Overview_Format!$A$2:$BQ$355,MATCH($B188,Overview_Format!$A$2:$A$355,0),MATCH(Q$2,Overview_Format!$A$2:$BQ$2,0))</f>
        <v>68.599999999999994</v>
      </c>
      <c r="R188">
        <f>INDEX(Overview_Format!$A$2:$BQ$355,MATCH($B188,Overview_Format!$A$2:$A$355,0),MATCH(R$2,Overview_Format!$A$2:$BQ$2,0))</f>
        <v>100.3</v>
      </c>
      <c r="S188">
        <f>INDEX(Overview_Format!$A$2:$BQ$355,MATCH($B188,Overview_Format!$A$2:$A$355,0),MATCH(S$2,Overview_Format!$A$2:$BQ$2,0))</f>
        <v>0.32900000000000001</v>
      </c>
      <c r="T188">
        <f>INDEX(Overview_Format!$A$2:$BQ$355,MATCH($B188,Overview_Format!$A$2:$A$355,0),MATCH(T$2,Overview_Format!$A$2:$BQ$2,0))</f>
        <v>0.40600000000000003</v>
      </c>
      <c r="U188">
        <f>INDEX(Overview_Format!$A$2:$BQ$355,MATCH($B188,Overview_Format!$A$2:$A$355,0),MATCH(U$2,Overview_Format!$A$2:$BQ$2,0))</f>
        <v>0.53500000000000003</v>
      </c>
      <c r="V188">
        <f>INDEX(Overview_Format!$A$2:$BQ$355,MATCH($B188,Overview_Format!$A$2:$A$355,0),MATCH(V$2,Overview_Format!$A$2:$BQ$2,0))</f>
        <v>45.5</v>
      </c>
      <c r="W188">
        <f>INDEX(Overview_Format!$A$2:$BQ$355,MATCH($B188,Overview_Format!$A$2:$A$355,0),MATCH(W$2,Overview_Format!$A$2:$BQ$2,0))</f>
        <v>0.504</v>
      </c>
      <c r="X188">
        <f>INDEX(Overview_Format!$A$2:$BQ$355,MATCH($B188,Overview_Format!$A$2:$A$355,0),MATCH(X$2,Overview_Format!$A$2:$BQ$2,0))</f>
        <v>23.7</v>
      </c>
      <c r="Y188">
        <f>INDEX(Overview_Format!$A$2:$BQ$355,MATCH($B188,Overview_Format!$A$2:$A$355,0),MATCH(Y$2,Overview_Format!$A$2:$BQ$2,0))</f>
        <v>15.9</v>
      </c>
      <c r="Z188">
        <f>INDEX(Overview_Format!$A$2:$BQ$355,MATCH($B188,Overview_Format!$A$2:$A$355,0),MATCH(Z$2,Overview_Format!$A$2:$BQ$2,0))</f>
        <v>45.4</v>
      </c>
      <c r="AA188">
        <f>INDEX(Overview_Format!$A$2:$BQ$355,MATCH($B188,Overview_Format!$A$2:$A$355,0),MATCH(AA$2,Overview_Format!$A$2:$BQ$2,0))</f>
        <v>10.5</v>
      </c>
      <c r="AB188">
        <f>INDEX(Overview_Format!$A$2:$BQ$355,MATCH($B188,Overview_Format!$A$2:$A$355,0),MATCH(AB$2,Overview_Format!$A$2:$BQ$2,0))</f>
        <v>8</v>
      </c>
      <c r="AC188">
        <f t="shared" si="2"/>
        <v>2.8616352201257862</v>
      </c>
      <c r="AD188">
        <f>INDEX(Overview_Format!$A$2:$BQ$355,MATCH($B188,Overview_Format!$A$2:$A$355,0),MATCH(AD$2,Overview_Format!$A$2:$BQ$2,0))</f>
        <v>-3.78</v>
      </c>
      <c r="AE188">
        <f>INDEX(Overview_Format!$A$2:$CC$355,MATCH($B188,Overview_Format!$A$2:$A$355,0),MATCH(AE$2,Overview_Format!$A$2:$CC$2,0))</f>
        <v>-5.5</v>
      </c>
      <c r="AF188">
        <f>INDEX(Overview_Format!$A$2:$CC$355,MATCH($B188,Overview_Format!$A$2:$A$355,0),MATCH(AF$2,Overview_Format!$A$2:$CC$2,0))</f>
        <v>-3.6999999999999977E-2</v>
      </c>
      <c r="AG188">
        <f>INDEX(Overview_Format!$A$2:$CC$355,MATCH($B188,Overview_Format!$A$2:$A$355,0),MATCH(AG$2,Overview_Format!$A$2:$CC$2,0))</f>
        <v>4.3000000000000038E-2</v>
      </c>
      <c r="AH188">
        <f>INDEX(Overview_Format!$A$2:$CC$355,MATCH($B188,Overview_Format!$A$2:$A$355,0),MATCH(AH$2,Overview_Format!$A$2:$CC$2,0))</f>
        <v>-2.7000000000000024E-2</v>
      </c>
      <c r="AI188">
        <f>INDEX(Overview_Format!$A$2:$CC$355,MATCH($B188,Overview_Format!$A$2:$A$355,0),MATCH(AI$2,Overview_Format!$A$2:$CC$2,0))</f>
        <v>-2.7000000000000024E-2</v>
      </c>
      <c r="AJ188">
        <f>INDEX(Overview_Format!$A$2:$CC$355,MATCH($B188,Overview_Format!$A$2:$A$355,0),MATCH(AJ$2,Overview_Format!$A$2:$CC$2,0))</f>
        <v>-9.2000000000000028</v>
      </c>
      <c r="AK188">
        <f>INDEX(Overview_Format!$A$2:$CC$355,MATCH($B188,Overview_Format!$A$2:$A$355,0),MATCH(AK$2,Overview_Format!$A$2:$CC$2,0))</f>
        <v>-2.4000000000000004</v>
      </c>
      <c r="AL188">
        <f>INDEX(Overview_Format!$A$2:$CC$355,MATCH($B188,Overview_Format!$A$2:$A$355,0),MATCH(AL$2,Overview_Format!$A$2:$CC$2,0))</f>
        <v>-5.7999999999999972</v>
      </c>
      <c r="AM188">
        <f>INDEX(Overview_Format!$A$2:$CC$355,MATCH($B188,Overview_Format!$A$2:$A$355,0),MATCH(AM$2,Overview_Format!$A$2:$CC$2,0))</f>
        <v>2.7</v>
      </c>
      <c r="AN188">
        <f>INDEX(Overview_Format!$A$2:$CC$355,MATCH($B188,Overview_Format!$A$2:$A$355,0),MATCH(AN$2,Overview_Format!$A$2:$CC$2,0))</f>
        <v>-1.8000000000000007</v>
      </c>
      <c r="AO188">
        <f>INDEX(Overview_Format!$A$2:$CC$355,MATCH($B188,Overview_Format!$A$2:$A$355,0),MATCH(AO$2,Overview_Format!$A$2:$CC$2,0))</f>
        <v>-7.9000000000000021</v>
      </c>
      <c r="AP188">
        <f>INDEX(Overview_Format!$A$2:$CC$355,MATCH($B188,Overview_Format!$A$2:$A$355,0),MATCH(AP$2,Overview_Format!$A$2:$CC$2,0))</f>
        <v>-2.7999999999999997E-2</v>
      </c>
    </row>
    <row r="189" spans="2:42" x14ac:dyDescent="0.25">
      <c r="B189" t="s">
        <v>312</v>
      </c>
      <c r="C189">
        <f>INDEX(Overview_Format!$A$2:$BQ$355,MATCH($B189,Overview_Format!$A$2:$A$355,0),MATCH(C$2,Overview_Format!$A$2:$BQ$2,0))</f>
        <v>32</v>
      </c>
      <c r="D189">
        <f>INDEX(Overview_Format!$A$2:$BQ$355,MATCH($B189,Overview_Format!$A$2:$A$355,0),MATCH(D$2,Overview_Format!$A$2:$BQ$2,0))</f>
        <v>16</v>
      </c>
      <c r="E189">
        <f>INDEX(Overview_Format!$A$2:$BQ$355,MATCH($B189,Overview_Format!$A$2:$A$355,0),MATCH(E$2,Overview_Format!$A$2:$BQ$2,0))</f>
        <v>16</v>
      </c>
      <c r="F189">
        <f>INDEX(Overview_Format!$A$2:$BQ$355,MATCH($B189,Overview_Format!$A$2:$A$355,0),MATCH(F$2,Overview_Format!$A$2:$BQ$2,0))</f>
        <v>0.5</v>
      </c>
      <c r="G189">
        <f>INDEX(Overview_Format!$A$2:$BQ$355,MATCH($B189,Overview_Format!$A$2:$A$355,0),MATCH(G$2,Overview_Format!$A$2:$BQ$2,0))</f>
        <v>-1.1599999999999999</v>
      </c>
      <c r="H189">
        <f>INDEX(Overview_Format!$A$2:$BQ$355,MATCH($B189,Overview_Format!$A$2:$A$355,0),MATCH(H$2,Overview_Format!$A$2:$BQ$2,0))</f>
        <v>-1</v>
      </c>
      <c r="I189">
        <f>INDEX(Overview_Format!$A$2:$BQ$355,MATCH($B189,Overview_Format!$A$2:$A$355,0),MATCH(I$2,Overview_Format!$A$2:$BQ$2,0))</f>
        <v>16</v>
      </c>
      <c r="J189">
        <f>INDEX(Overview_Format!$A$2:$BQ$355,MATCH($B189,Overview_Format!$A$2:$A$355,0),MATCH(J$2,Overview_Format!$A$2:$BQ$2,0))</f>
        <v>16</v>
      </c>
      <c r="K189">
        <f>INDEX(Overview_Format!$A$2:$BQ$355,MATCH($B189,Overview_Format!$A$2:$A$355,0),MATCH(K$2,Overview_Format!$A$2:$BQ$2,0))</f>
        <v>16</v>
      </c>
      <c r="L189">
        <f>INDEX(Overview_Format!$A$2:$BQ$355,MATCH($B189,Overview_Format!$A$2:$A$355,0),MATCH(L$2,Overview_Format!$A$2:$BQ$2,0))</f>
        <v>16</v>
      </c>
      <c r="M189">
        <f>INDEX(Overview_Format!$A$2:$BQ$355,MATCH($B189,Overview_Format!$A$2:$A$355,0),MATCH(M$2,Overview_Format!$A$2:$BQ$2,0))</f>
        <v>16</v>
      </c>
      <c r="N189">
        <f>INDEX(Overview_Format!$A$2:$BQ$355,MATCH($B189,Overview_Format!$A$2:$A$355,0),MATCH(N$2,Overview_Format!$A$2:$BQ$2,0))</f>
        <v>16</v>
      </c>
      <c r="O189">
        <f>INDEX(Overview_Format!$A$2:$BQ$355,MATCH($B189,Overview_Format!$A$2:$A$355,0),MATCH(O$2,Overview_Format!$A$2:$BQ$2,0))</f>
        <v>2206</v>
      </c>
      <c r="P189">
        <f>INDEX(Overview_Format!$A$2:$BQ$355,MATCH($B189,Overview_Format!$A$2:$A$355,0),MATCH(P$2,Overview_Format!$A$2:$BQ$2,0))</f>
        <v>2157</v>
      </c>
      <c r="Q189">
        <f>INDEX(Overview_Format!$A$2:$BQ$355,MATCH($B189,Overview_Format!$A$2:$A$355,0),MATCH(Q$2,Overview_Format!$A$2:$BQ$2,0))</f>
        <v>66.5</v>
      </c>
      <c r="R189">
        <f>INDEX(Overview_Format!$A$2:$BQ$355,MATCH($B189,Overview_Format!$A$2:$A$355,0),MATCH(R$2,Overview_Format!$A$2:$BQ$2,0))</f>
        <v>103.2</v>
      </c>
      <c r="S189">
        <f>INDEX(Overview_Format!$A$2:$BQ$355,MATCH($B189,Overview_Format!$A$2:$A$355,0),MATCH(S$2,Overview_Format!$A$2:$BQ$2,0))</f>
        <v>0.36599999999999999</v>
      </c>
      <c r="T189">
        <f>INDEX(Overview_Format!$A$2:$BQ$355,MATCH($B189,Overview_Format!$A$2:$A$355,0),MATCH(T$2,Overview_Format!$A$2:$BQ$2,0))</f>
        <v>0.379</v>
      </c>
      <c r="U189">
        <f>INDEX(Overview_Format!$A$2:$BQ$355,MATCH($B189,Overview_Format!$A$2:$A$355,0),MATCH(U$2,Overview_Format!$A$2:$BQ$2,0))</f>
        <v>0.54800000000000004</v>
      </c>
      <c r="V189">
        <f>INDEX(Overview_Format!$A$2:$BQ$355,MATCH($B189,Overview_Format!$A$2:$A$355,0),MATCH(V$2,Overview_Format!$A$2:$BQ$2,0))</f>
        <v>45.7</v>
      </c>
      <c r="W189">
        <f>INDEX(Overview_Format!$A$2:$BQ$355,MATCH($B189,Overview_Format!$A$2:$A$355,0),MATCH(W$2,Overview_Format!$A$2:$BQ$2,0))</f>
        <v>0.51700000000000002</v>
      </c>
      <c r="X189">
        <f>INDEX(Overview_Format!$A$2:$BQ$355,MATCH($B189,Overview_Format!$A$2:$A$355,0),MATCH(X$2,Overview_Format!$A$2:$BQ$2,0))</f>
        <v>26.1</v>
      </c>
      <c r="Y189">
        <f>INDEX(Overview_Format!$A$2:$BQ$355,MATCH($B189,Overview_Format!$A$2:$A$355,0),MATCH(Y$2,Overview_Format!$A$2:$BQ$2,0))</f>
        <v>16.100000000000001</v>
      </c>
      <c r="Z189">
        <f>INDEX(Overview_Format!$A$2:$BQ$355,MATCH($B189,Overview_Format!$A$2:$A$355,0),MATCH(Z$2,Overview_Format!$A$2:$BQ$2,0))</f>
        <v>49.7</v>
      </c>
      <c r="AA189">
        <f>INDEX(Overview_Format!$A$2:$BQ$355,MATCH($B189,Overview_Format!$A$2:$A$355,0),MATCH(AA$2,Overview_Format!$A$2:$BQ$2,0))</f>
        <v>10.3</v>
      </c>
      <c r="AB189">
        <f>INDEX(Overview_Format!$A$2:$BQ$355,MATCH($B189,Overview_Format!$A$2:$A$355,0),MATCH(AB$2,Overview_Format!$A$2:$BQ$2,0))</f>
        <v>12.1</v>
      </c>
      <c r="AC189">
        <f t="shared" si="2"/>
        <v>2.8385093167701863</v>
      </c>
      <c r="AD189">
        <f>INDEX(Overview_Format!$A$2:$BQ$355,MATCH($B189,Overview_Format!$A$2:$A$355,0),MATCH(AD$2,Overview_Format!$A$2:$BQ$2,0))</f>
        <v>1.53</v>
      </c>
      <c r="AE189">
        <f>INDEX(Overview_Format!$A$2:$CC$355,MATCH($B189,Overview_Format!$A$2:$A$355,0),MATCH(AE$2,Overview_Format!$A$2:$CC$2,0))</f>
        <v>2.2999999999999972</v>
      </c>
      <c r="AF189">
        <f>INDEX(Overview_Format!$A$2:$CC$355,MATCH($B189,Overview_Format!$A$2:$A$355,0),MATCH(AF$2,Overview_Format!$A$2:$CC$2,0))</f>
        <v>1.3000000000000012E-2</v>
      </c>
      <c r="AG189">
        <f>INDEX(Overview_Format!$A$2:$CC$355,MATCH($B189,Overview_Format!$A$2:$A$355,0),MATCH(AG$2,Overview_Format!$A$2:$CC$2,0))</f>
        <v>1.100000000000001E-2</v>
      </c>
      <c r="AH189">
        <f>INDEX(Overview_Format!$A$2:$CC$355,MATCH($B189,Overview_Format!$A$2:$A$355,0),MATCH(AH$2,Overview_Format!$A$2:$CC$2,0))</f>
        <v>-1.0000000000000009E-2</v>
      </c>
      <c r="AI189">
        <f>INDEX(Overview_Format!$A$2:$CC$355,MATCH($B189,Overview_Format!$A$2:$A$355,0),MATCH(AI$2,Overview_Format!$A$2:$CC$2,0))</f>
        <v>-8.0000000000000071E-3</v>
      </c>
      <c r="AJ189">
        <f>INDEX(Overview_Format!$A$2:$CC$355,MATCH($B189,Overview_Format!$A$2:$A$355,0),MATCH(AJ$2,Overview_Format!$A$2:$CC$2,0))</f>
        <v>-0.59999999999999432</v>
      </c>
      <c r="AK189">
        <f>INDEX(Overview_Format!$A$2:$CC$355,MATCH($B189,Overview_Format!$A$2:$A$355,0),MATCH(AK$2,Overview_Format!$A$2:$CC$2,0))</f>
        <v>-3.0999999999999979</v>
      </c>
      <c r="AL189">
        <f>INDEX(Overview_Format!$A$2:$CC$355,MATCH($B189,Overview_Format!$A$2:$A$355,0),MATCH(AL$2,Overview_Format!$A$2:$CC$2,0))</f>
        <v>-6.1999999999999957</v>
      </c>
      <c r="AM189">
        <f>INDEX(Overview_Format!$A$2:$CC$355,MATCH($B189,Overview_Format!$A$2:$A$355,0),MATCH(AM$2,Overview_Format!$A$2:$CC$2,0))</f>
        <v>1.7000000000000011</v>
      </c>
      <c r="AN189">
        <f>INDEX(Overview_Format!$A$2:$CC$355,MATCH($B189,Overview_Format!$A$2:$A$355,0),MATCH(AN$2,Overview_Format!$A$2:$CC$2,0))</f>
        <v>3.0999999999999996</v>
      </c>
      <c r="AO189">
        <f>INDEX(Overview_Format!$A$2:$CC$355,MATCH($B189,Overview_Format!$A$2:$A$355,0),MATCH(AO$2,Overview_Format!$A$2:$CC$2,0))</f>
        <v>0.80000000000000071</v>
      </c>
      <c r="AP189">
        <f>INDEX(Overview_Format!$A$2:$CC$355,MATCH($B189,Overview_Format!$A$2:$A$355,0),MATCH(AP$2,Overview_Format!$A$2:$CC$2,0))</f>
        <v>0</v>
      </c>
    </row>
    <row r="190" spans="2:42" x14ac:dyDescent="0.25">
      <c r="B190" t="s">
        <v>313</v>
      </c>
      <c r="C190">
        <f>INDEX(Overview_Format!$A$2:$BQ$355,MATCH($B190,Overview_Format!$A$2:$A$355,0),MATCH(C$2,Overview_Format!$A$2:$BQ$2,0))</f>
        <v>32</v>
      </c>
      <c r="D190">
        <f>INDEX(Overview_Format!$A$2:$BQ$355,MATCH($B190,Overview_Format!$A$2:$A$355,0),MATCH(D$2,Overview_Format!$A$2:$BQ$2,0))</f>
        <v>15</v>
      </c>
      <c r="E190">
        <f>INDEX(Overview_Format!$A$2:$BQ$355,MATCH($B190,Overview_Format!$A$2:$A$355,0),MATCH(E$2,Overview_Format!$A$2:$BQ$2,0))</f>
        <v>17</v>
      </c>
      <c r="F190">
        <f>INDEX(Overview_Format!$A$2:$BQ$355,MATCH($B190,Overview_Format!$A$2:$A$355,0),MATCH(F$2,Overview_Format!$A$2:$BQ$2,0))</f>
        <v>0.46899999999999997</v>
      </c>
      <c r="G190">
        <f>INDEX(Overview_Format!$A$2:$BQ$355,MATCH($B190,Overview_Format!$A$2:$A$355,0),MATCH(G$2,Overview_Format!$A$2:$BQ$2,0))</f>
        <v>8.6</v>
      </c>
      <c r="H190">
        <f>INDEX(Overview_Format!$A$2:$BQ$355,MATCH($B190,Overview_Format!$A$2:$A$355,0),MATCH(H$2,Overview_Format!$A$2:$BQ$2,0))</f>
        <v>9.16</v>
      </c>
      <c r="I190">
        <f>INDEX(Overview_Format!$A$2:$BQ$355,MATCH($B190,Overview_Format!$A$2:$A$355,0),MATCH(I$2,Overview_Format!$A$2:$BQ$2,0))</f>
        <v>15</v>
      </c>
      <c r="J190">
        <f>INDEX(Overview_Format!$A$2:$BQ$355,MATCH($B190,Overview_Format!$A$2:$A$355,0),MATCH(J$2,Overview_Format!$A$2:$BQ$2,0))</f>
        <v>17</v>
      </c>
      <c r="K190">
        <f>INDEX(Overview_Format!$A$2:$BQ$355,MATCH($B190,Overview_Format!$A$2:$A$355,0),MATCH(K$2,Overview_Format!$A$2:$BQ$2,0))</f>
        <v>15</v>
      </c>
      <c r="L190">
        <f>INDEX(Overview_Format!$A$2:$BQ$355,MATCH($B190,Overview_Format!$A$2:$A$355,0),MATCH(L$2,Overview_Format!$A$2:$BQ$2,0))</f>
        <v>17</v>
      </c>
      <c r="M190">
        <f>INDEX(Overview_Format!$A$2:$BQ$355,MATCH($B190,Overview_Format!$A$2:$A$355,0),MATCH(M$2,Overview_Format!$A$2:$BQ$2,0))</f>
        <v>15</v>
      </c>
      <c r="N190">
        <f>INDEX(Overview_Format!$A$2:$BQ$355,MATCH($B190,Overview_Format!$A$2:$A$355,0),MATCH(N$2,Overview_Format!$A$2:$BQ$2,0))</f>
        <v>17</v>
      </c>
      <c r="O190">
        <f>INDEX(Overview_Format!$A$2:$BQ$355,MATCH($B190,Overview_Format!$A$2:$A$355,0),MATCH(O$2,Overview_Format!$A$2:$BQ$2,0))</f>
        <v>2150</v>
      </c>
      <c r="P190">
        <f>INDEX(Overview_Format!$A$2:$BQ$355,MATCH($B190,Overview_Format!$A$2:$A$355,0),MATCH(P$2,Overview_Format!$A$2:$BQ$2,0))</f>
        <v>2168</v>
      </c>
      <c r="Q190">
        <f>INDEX(Overview_Format!$A$2:$BQ$355,MATCH($B190,Overview_Format!$A$2:$A$355,0),MATCH(Q$2,Overview_Format!$A$2:$BQ$2,0))</f>
        <v>66.099999999999994</v>
      </c>
      <c r="R190">
        <f>INDEX(Overview_Format!$A$2:$BQ$355,MATCH($B190,Overview_Format!$A$2:$A$355,0),MATCH(R$2,Overview_Format!$A$2:$BQ$2,0))</f>
        <v>100.9</v>
      </c>
      <c r="S190">
        <f>INDEX(Overview_Format!$A$2:$BQ$355,MATCH($B190,Overview_Format!$A$2:$A$355,0),MATCH(S$2,Overview_Format!$A$2:$BQ$2,0))</f>
        <v>0.29799999999999999</v>
      </c>
      <c r="T190">
        <f>INDEX(Overview_Format!$A$2:$BQ$355,MATCH($B190,Overview_Format!$A$2:$A$355,0),MATCH(T$2,Overview_Format!$A$2:$BQ$2,0))</f>
        <v>0.41199999999999998</v>
      </c>
      <c r="U190">
        <f>INDEX(Overview_Format!$A$2:$BQ$355,MATCH($B190,Overview_Format!$A$2:$A$355,0),MATCH(U$2,Overview_Format!$A$2:$BQ$2,0))</f>
        <v>0.53400000000000003</v>
      </c>
      <c r="V190">
        <f>INDEX(Overview_Format!$A$2:$BQ$355,MATCH($B190,Overview_Format!$A$2:$A$355,0),MATCH(V$2,Overview_Format!$A$2:$BQ$2,0))</f>
        <v>46.7</v>
      </c>
      <c r="W190">
        <f>INDEX(Overview_Format!$A$2:$BQ$355,MATCH($B190,Overview_Format!$A$2:$A$355,0),MATCH(W$2,Overview_Format!$A$2:$BQ$2,0))</f>
        <v>0.505</v>
      </c>
      <c r="X190">
        <f>INDEX(Overview_Format!$A$2:$BQ$355,MATCH($B190,Overview_Format!$A$2:$A$355,0),MATCH(X$2,Overview_Format!$A$2:$BQ$2,0))</f>
        <v>31.9</v>
      </c>
      <c r="Y190">
        <f>INDEX(Overview_Format!$A$2:$BQ$355,MATCH($B190,Overview_Format!$A$2:$A$355,0),MATCH(Y$2,Overview_Format!$A$2:$BQ$2,0))</f>
        <v>18.2</v>
      </c>
      <c r="Z190">
        <f>INDEX(Overview_Format!$A$2:$BQ$355,MATCH($B190,Overview_Format!$A$2:$A$355,0),MATCH(Z$2,Overview_Format!$A$2:$BQ$2,0))</f>
        <v>52.9</v>
      </c>
      <c r="AA190">
        <f>INDEX(Overview_Format!$A$2:$BQ$355,MATCH($B190,Overview_Format!$A$2:$A$355,0),MATCH(AA$2,Overview_Format!$A$2:$BQ$2,0))</f>
        <v>7</v>
      </c>
      <c r="AB190">
        <f>INDEX(Overview_Format!$A$2:$BQ$355,MATCH($B190,Overview_Format!$A$2:$A$355,0),MATCH(AB$2,Overview_Format!$A$2:$BQ$2,0))</f>
        <v>5.2</v>
      </c>
      <c r="AC190">
        <f t="shared" si="2"/>
        <v>2.5659340659340661</v>
      </c>
      <c r="AD190">
        <f>INDEX(Overview_Format!$A$2:$BQ$355,MATCH($B190,Overview_Format!$A$2:$A$355,0),MATCH(AD$2,Overview_Format!$A$2:$BQ$2,0))</f>
        <v>-0.56000000000000005</v>
      </c>
      <c r="AE190">
        <f>INDEX(Overview_Format!$A$2:$CC$355,MATCH($B190,Overview_Format!$A$2:$A$355,0),MATCH(AE$2,Overview_Format!$A$2:$CC$2,0))</f>
        <v>-0.89999999999999147</v>
      </c>
      <c r="AF190">
        <f>INDEX(Overview_Format!$A$2:$CC$355,MATCH($B190,Overview_Format!$A$2:$A$355,0),MATCH(AF$2,Overview_Format!$A$2:$CC$2,0))</f>
        <v>-8.3000000000000018E-2</v>
      </c>
      <c r="AG190">
        <f>INDEX(Overview_Format!$A$2:$CC$355,MATCH($B190,Overview_Format!$A$2:$A$355,0),MATCH(AG$2,Overview_Format!$A$2:$CC$2,0))</f>
        <v>5.0000000000000044E-3</v>
      </c>
      <c r="AH190">
        <f>INDEX(Overview_Format!$A$2:$CC$355,MATCH($B190,Overview_Format!$A$2:$A$355,0),MATCH(AH$2,Overview_Format!$A$2:$CC$2,0))</f>
        <v>0</v>
      </c>
      <c r="AI190">
        <f>INDEX(Overview_Format!$A$2:$CC$355,MATCH($B190,Overview_Format!$A$2:$A$355,0),MATCH(AI$2,Overview_Format!$A$2:$CC$2,0))</f>
        <v>1.100000000000001E-2</v>
      </c>
      <c r="AJ190">
        <f>INDEX(Overview_Format!$A$2:$CC$355,MATCH($B190,Overview_Format!$A$2:$A$355,0),MATCH(AJ$2,Overview_Format!$A$2:$CC$2,0))</f>
        <v>5.7999999999999972</v>
      </c>
      <c r="AK190">
        <f>INDEX(Overview_Format!$A$2:$CC$355,MATCH($B190,Overview_Format!$A$2:$A$355,0),MATCH(AK$2,Overview_Format!$A$2:$CC$2,0))</f>
        <v>2.1999999999999993</v>
      </c>
      <c r="AL190">
        <f>INDEX(Overview_Format!$A$2:$CC$355,MATCH($B190,Overview_Format!$A$2:$A$355,0),MATCH(AL$2,Overview_Format!$A$2:$CC$2,0))</f>
        <v>-2.5</v>
      </c>
      <c r="AM190">
        <f>INDEX(Overview_Format!$A$2:$CC$355,MATCH($B190,Overview_Format!$A$2:$A$355,0),MATCH(AM$2,Overview_Format!$A$2:$CC$2,0))</f>
        <v>-2.0999999999999996</v>
      </c>
      <c r="AN190">
        <f>INDEX(Overview_Format!$A$2:$CC$355,MATCH($B190,Overview_Format!$A$2:$A$355,0),MATCH(AN$2,Overview_Format!$A$2:$CC$2,0))</f>
        <v>-6.1000000000000005</v>
      </c>
      <c r="AO190">
        <f>INDEX(Overview_Format!$A$2:$CC$355,MATCH($B190,Overview_Format!$A$2:$A$355,0),MATCH(AO$2,Overview_Format!$A$2:$CC$2,0))</f>
        <v>6.1999999999999993</v>
      </c>
      <c r="AP190">
        <f>INDEX(Overview_Format!$A$2:$CC$355,MATCH($B190,Overview_Format!$A$2:$A$355,0),MATCH(AP$2,Overview_Format!$A$2:$CC$2,0))</f>
        <v>-6.3000000000000028E-2</v>
      </c>
    </row>
    <row r="191" spans="2:42" x14ac:dyDescent="0.25">
      <c r="B191" t="s">
        <v>314</v>
      </c>
      <c r="C191">
        <f>INDEX(Overview_Format!$A$2:$BQ$355,MATCH($B191,Overview_Format!$A$2:$A$355,0),MATCH(C$2,Overview_Format!$A$2:$BQ$2,0))</f>
        <v>35</v>
      </c>
      <c r="D191">
        <f>INDEX(Overview_Format!$A$2:$BQ$355,MATCH($B191,Overview_Format!$A$2:$A$355,0),MATCH(D$2,Overview_Format!$A$2:$BQ$2,0))</f>
        <v>14</v>
      </c>
      <c r="E191">
        <f>INDEX(Overview_Format!$A$2:$BQ$355,MATCH($B191,Overview_Format!$A$2:$A$355,0),MATCH(E$2,Overview_Format!$A$2:$BQ$2,0))</f>
        <v>21</v>
      </c>
      <c r="F191">
        <f>INDEX(Overview_Format!$A$2:$BQ$355,MATCH($B191,Overview_Format!$A$2:$A$355,0),MATCH(F$2,Overview_Format!$A$2:$BQ$2,0))</f>
        <v>0.4</v>
      </c>
      <c r="G191">
        <f>INDEX(Overview_Format!$A$2:$BQ$355,MATCH($B191,Overview_Format!$A$2:$A$355,0),MATCH(G$2,Overview_Format!$A$2:$BQ$2,0))</f>
        <v>-10.64</v>
      </c>
      <c r="H191">
        <f>INDEX(Overview_Format!$A$2:$BQ$355,MATCH($B191,Overview_Format!$A$2:$A$355,0),MATCH(H$2,Overview_Format!$A$2:$BQ$2,0))</f>
        <v>-4.8099999999999996</v>
      </c>
      <c r="I191">
        <f>INDEX(Overview_Format!$A$2:$BQ$355,MATCH($B191,Overview_Format!$A$2:$A$355,0),MATCH(I$2,Overview_Format!$A$2:$BQ$2,0))</f>
        <v>14</v>
      </c>
      <c r="J191">
        <f>INDEX(Overview_Format!$A$2:$BQ$355,MATCH($B191,Overview_Format!$A$2:$A$355,0),MATCH(J$2,Overview_Format!$A$2:$BQ$2,0))</f>
        <v>21</v>
      </c>
      <c r="K191">
        <f>INDEX(Overview_Format!$A$2:$BQ$355,MATCH($B191,Overview_Format!$A$2:$A$355,0),MATCH(K$2,Overview_Format!$A$2:$BQ$2,0))</f>
        <v>14</v>
      </c>
      <c r="L191">
        <f>INDEX(Overview_Format!$A$2:$BQ$355,MATCH($B191,Overview_Format!$A$2:$A$355,0),MATCH(L$2,Overview_Format!$A$2:$BQ$2,0))</f>
        <v>21</v>
      </c>
      <c r="M191">
        <f>INDEX(Overview_Format!$A$2:$BQ$355,MATCH($B191,Overview_Format!$A$2:$A$355,0),MATCH(M$2,Overview_Format!$A$2:$BQ$2,0))</f>
        <v>14</v>
      </c>
      <c r="N191">
        <f>INDEX(Overview_Format!$A$2:$BQ$355,MATCH($B191,Overview_Format!$A$2:$A$355,0),MATCH(N$2,Overview_Format!$A$2:$BQ$2,0))</f>
        <v>21</v>
      </c>
      <c r="O191">
        <f>INDEX(Overview_Format!$A$2:$BQ$355,MATCH($B191,Overview_Format!$A$2:$A$355,0),MATCH(O$2,Overview_Format!$A$2:$BQ$2,0))</f>
        <v>2286</v>
      </c>
      <c r="P191">
        <f>INDEX(Overview_Format!$A$2:$BQ$355,MATCH($B191,Overview_Format!$A$2:$A$355,0),MATCH(P$2,Overview_Format!$A$2:$BQ$2,0))</f>
        <v>2490</v>
      </c>
      <c r="Q191">
        <f>INDEX(Overview_Format!$A$2:$BQ$355,MATCH($B191,Overview_Format!$A$2:$A$355,0),MATCH(Q$2,Overview_Format!$A$2:$BQ$2,0))</f>
        <v>68.400000000000006</v>
      </c>
      <c r="R191">
        <f>INDEX(Overview_Format!$A$2:$BQ$355,MATCH($B191,Overview_Format!$A$2:$A$355,0),MATCH(R$2,Overview_Format!$A$2:$BQ$2,0))</f>
        <v>94.1</v>
      </c>
      <c r="S191">
        <f>INDEX(Overview_Format!$A$2:$BQ$355,MATCH($B191,Overview_Format!$A$2:$A$355,0),MATCH(S$2,Overview_Format!$A$2:$BQ$2,0))</f>
        <v>0.40300000000000002</v>
      </c>
      <c r="T191">
        <f>INDEX(Overview_Format!$A$2:$BQ$355,MATCH($B191,Overview_Format!$A$2:$A$355,0),MATCH(T$2,Overview_Format!$A$2:$BQ$2,0))</f>
        <v>0.29499999999999998</v>
      </c>
      <c r="U191">
        <f>INDEX(Overview_Format!$A$2:$BQ$355,MATCH($B191,Overview_Format!$A$2:$A$355,0),MATCH(U$2,Overview_Format!$A$2:$BQ$2,0))</f>
        <v>0.501</v>
      </c>
      <c r="V191">
        <f>INDEX(Overview_Format!$A$2:$BQ$355,MATCH($B191,Overview_Format!$A$2:$A$355,0),MATCH(V$2,Overview_Format!$A$2:$BQ$2,0))</f>
        <v>47.7</v>
      </c>
      <c r="W191">
        <f>INDEX(Overview_Format!$A$2:$BQ$355,MATCH($B191,Overview_Format!$A$2:$A$355,0),MATCH(W$2,Overview_Format!$A$2:$BQ$2,0))</f>
        <v>0.45800000000000002</v>
      </c>
      <c r="X191">
        <f>INDEX(Overview_Format!$A$2:$BQ$355,MATCH($B191,Overview_Format!$A$2:$A$355,0),MATCH(X$2,Overview_Format!$A$2:$BQ$2,0))</f>
        <v>29.1</v>
      </c>
      <c r="Y191">
        <f>INDEX(Overview_Format!$A$2:$BQ$355,MATCH($B191,Overview_Format!$A$2:$A$355,0),MATCH(Y$2,Overview_Format!$A$2:$BQ$2,0))</f>
        <v>18</v>
      </c>
      <c r="Z191">
        <f>INDEX(Overview_Format!$A$2:$BQ$355,MATCH($B191,Overview_Format!$A$2:$A$355,0),MATCH(Z$2,Overview_Format!$A$2:$BQ$2,0))</f>
        <v>50</v>
      </c>
      <c r="AA191">
        <f>INDEX(Overview_Format!$A$2:$BQ$355,MATCH($B191,Overview_Format!$A$2:$A$355,0),MATCH(AA$2,Overview_Format!$A$2:$BQ$2,0))</f>
        <v>9.8000000000000007</v>
      </c>
      <c r="AB191">
        <f>INDEX(Overview_Format!$A$2:$BQ$355,MATCH($B191,Overview_Format!$A$2:$A$355,0),MATCH(AB$2,Overview_Format!$A$2:$BQ$2,0))</f>
        <v>11.1</v>
      </c>
      <c r="AC191">
        <f t="shared" si="2"/>
        <v>2.6500000000000004</v>
      </c>
      <c r="AD191">
        <f>INDEX(Overview_Format!$A$2:$BQ$355,MATCH($B191,Overview_Format!$A$2:$A$355,0),MATCH(AD$2,Overview_Format!$A$2:$BQ$2,0))</f>
        <v>-5.83</v>
      </c>
      <c r="AE191">
        <f>INDEX(Overview_Format!$A$2:$CC$355,MATCH($B191,Overview_Format!$A$2:$A$355,0),MATCH(AE$2,Overview_Format!$A$2:$CC$2,0))</f>
        <v>-8.4000000000000057</v>
      </c>
      <c r="AF191">
        <f>INDEX(Overview_Format!$A$2:$CC$355,MATCH($B191,Overview_Format!$A$2:$A$355,0),MATCH(AF$2,Overview_Format!$A$2:$CC$2,0))</f>
        <v>-2.899999999999997E-2</v>
      </c>
      <c r="AG191">
        <f>INDEX(Overview_Format!$A$2:$CC$355,MATCH($B191,Overview_Format!$A$2:$A$355,0),MATCH(AG$2,Overview_Format!$A$2:$CC$2,0))</f>
        <v>-0.21900000000000003</v>
      </c>
      <c r="AH191">
        <f>INDEX(Overview_Format!$A$2:$CC$355,MATCH($B191,Overview_Format!$A$2:$A$355,0),MATCH(AH$2,Overview_Format!$A$2:$CC$2,0))</f>
        <v>-4.9000000000000044E-2</v>
      </c>
      <c r="AI191">
        <f>INDEX(Overview_Format!$A$2:$CC$355,MATCH($B191,Overview_Format!$A$2:$A$355,0),MATCH(AI$2,Overview_Format!$A$2:$CC$2,0))</f>
        <v>-5.3999999999999992E-2</v>
      </c>
      <c r="AJ191">
        <f>INDEX(Overview_Format!$A$2:$CC$355,MATCH($B191,Overview_Format!$A$2:$A$355,0),MATCH(AJ$2,Overview_Format!$A$2:$CC$2,0))</f>
        <v>0</v>
      </c>
      <c r="AK191">
        <f>INDEX(Overview_Format!$A$2:$CC$355,MATCH($B191,Overview_Format!$A$2:$A$355,0),MATCH(AK$2,Overview_Format!$A$2:$CC$2,0))</f>
        <v>-0.5</v>
      </c>
      <c r="AL191">
        <f>INDEX(Overview_Format!$A$2:$CC$355,MATCH($B191,Overview_Format!$A$2:$A$355,0),MATCH(AL$2,Overview_Format!$A$2:$CC$2,0))</f>
        <v>-11.099999999999994</v>
      </c>
      <c r="AM191">
        <f>INDEX(Overview_Format!$A$2:$CC$355,MATCH($B191,Overview_Format!$A$2:$A$355,0),MATCH(AM$2,Overview_Format!$A$2:$CC$2,0))</f>
        <v>-0.19999999999999929</v>
      </c>
      <c r="AN191">
        <f>INDEX(Overview_Format!$A$2:$CC$355,MATCH($B191,Overview_Format!$A$2:$A$355,0),MATCH(AN$2,Overview_Format!$A$2:$CC$2,0))</f>
        <v>1.5</v>
      </c>
      <c r="AO191">
        <f>INDEX(Overview_Format!$A$2:$CC$355,MATCH($B191,Overview_Format!$A$2:$A$355,0),MATCH(AO$2,Overview_Format!$A$2:$CC$2,0))</f>
        <v>0.70000000000000284</v>
      </c>
      <c r="AP191">
        <f>INDEX(Overview_Format!$A$2:$CC$355,MATCH($B191,Overview_Format!$A$2:$A$355,0),MATCH(AP$2,Overview_Format!$A$2:$CC$2,0))</f>
        <v>-2.4999999999999967E-2</v>
      </c>
    </row>
    <row r="192" spans="2:42" x14ac:dyDescent="0.25">
      <c r="B192" t="s">
        <v>315</v>
      </c>
      <c r="C192">
        <f>INDEX(Overview_Format!$A$2:$BQ$355,MATCH($B192,Overview_Format!$A$2:$A$355,0),MATCH(C$2,Overview_Format!$A$2:$BQ$2,0))</f>
        <v>32</v>
      </c>
      <c r="D192">
        <f>INDEX(Overview_Format!$A$2:$BQ$355,MATCH($B192,Overview_Format!$A$2:$A$355,0),MATCH(D$2,Overview_Format!$A$2:$BQ$2,0))</f>
        <v>15</v>
      </c>
      <c r="E192">
        <f>INDEX(Overview_Format!$A$2:$BQ$355,MATCH($B192,Overview_Format!$A$2:$A$355,0),MATCH(E$2,Overview_Format!$A$2:$BQ$2,0))</f>
        <v>17</v>
      </c>
      <c r="F192">
        <f>INDEX(Overview_Format!$A$2:$BQ$355,MATCH($B192,Overview_Format!$A$2:$A$355,0),MATCH(F$2,Overview_Format!$A$2:$BQ$2,0))</f>
        <v>0.46899999999999997</v>
      </c>
      <c r="G192">
        <f>INDEX(Overview_Format!$A$2:$BQ$355,MATCH($B192,Overview_Format!$A$2:$A$355,0),MATCH(G$2,Overview_Format!$A$2:$BQ$2,0))</f>
        <v>-7.88</v>
      </c>
      <c r="H192">
        <f>INDEX(Overview_Format!$A$2:$BQ$355,MATCH($B192,Overview_Format!$A$2:$A$355,0),MATCH(H$2,Overview_Format!$A$2:$BQ$2,0))</f>
        <v>-5.78</v>
      </c>
      <c r="I192">
        <f>INDEX(Overview_Format!$A$2:$BQ$355,MATCH($B192,Overview_Format!$A$2:$A$355,0),MATCH(I$2,Overview_Format!$A$2:$BQ$2,0))</f>
        <v>15</v>
      </c>
      <c r="J192">
        <f>INDEX(Overview_Format!$A$2:$BQ$355,MATCH($B192,Overview_Format!$A$2:$A$355,0),MATCH(J$2,Overview_Format!$A$2:$BQ$2,0))</f>
        <v>17</v>
      </c>
      <c r="K192">
        <f>INDEX(Overview_Format!$A$2:$BQ$355,MATCH($B192,Overview_Format!$A$2:$A$355,0),MATCH(K$2,Overview_Format!$A$2:$BQ$2,0))</f>
        <v>15</v>
      </c>
      <c r="L192">
        <f>INDEX(Overview_Format!$A$2:$BQ$355,MATCH($B192,Overview_Format!$A$2:$A$355,0),MATCH(L$2,Overview_Format!$A$2:$BQ$2,0))</f>
        <v>17</v>
      </c>
      <c r="M192">
        <f>INDEX(Overview_Format!$A$2:$BQ$355,MATCH($B192,Overview_Format!$A$2:$A$355,0),MATCH(M$2,Overview_Format!$A$2:$BQ$2,0))</f>
        <v>15</v>
      </c>
      <c r="N192">
        <f>INDEX(Overview_Format!$A$2:$BQ$355,MATCH($B192,Overview_Format!$A$2:$A$355,0),MATCH(N$2,Overview_Format!$A$2:$BQ$2,0))</f>
        <v>17</v>
      </c>
      <c r="O192">
        <f>INDEX(Overview_Format!$A$2:$BQ$355,MATCH($B192,Overview_Format!$A$2:$A$355,0),MATCH(O$2,Overview_Format!$A$2:$BQ$2,0))</f>
        <v>2502</v>
      </c>
      <c r="P192">
        <f>INDEX(Overview_Format!$A$2:$BQ$355,MATCH($B192,Overview_Format!$A$2:$A$355,0),MATCH(P$2,Overview_Format!$A$2:$BQ$2,0))</f>
        <v>2552</v>
      </c>
      <c r="Q192">
        <f>INDEX(Overview_Format!$A$2:$BQ$355,MATCH($B192,Overview_Format!$A$2:$A$355,0),MATCH(Q$2,Overview_Format!$A$2:$BQ$2,0))</f>
        <v>71.599999999999994</v>
      </c>
      <c r="R192">
        <f>INDEX(Overview_Format!$A$2:$BQ$355,MATCH($B192,Overview_Format!$A$2:$A$355,0),MATCH(R$2,Overview_Format!$A$2:$BQ$2,0))</f>
        <v>109.2</v>
      </c>
      <c r="S192">
        <f>INDEX(Overview_Format!$A$2:$BQ$355,MATCH($B192,Overview_Format!$A$2:$A$355,0),MATCH(S$2,Overview_Format!$A$2:$BQ$2,0))</f>
        <v>0.34599999999999997</v>
      </c>
      <c r="T192">
        <f>INDEX(Overview_Format!$A$2:$BQ$355,MATCH($B192,Overview_Format!$A$2:$A$355,0),MATCH(T$2,Overview_Format!$A$2:$BQ$2,0))</f>
        <v>0.435</v>
      </c>
      <c r="U192">
        <f>INDEX(Overview_Format!$A$2:$BQ$355,MATCH($B192,Overview_Format!$A$2:$A$355,0),MATCH(U$2,Overview_Format!$A$2:$BQ$2,0))</f>
        <v>0.57099999999999995</v>
      </c>
      <c r="V192">
        <f>INDEX(Overview_Format!$A$2:$BQ$355,MATCH($B192,Overview_Format!$A$2:$A$355,0),MATCH(V$2,Overview_Format!$A$2:$BQ$2,0))</f>
        <v>57.2</v>
      </c>
      <c r="W192">
        <f>INDEX(Overview_Format!$A$2:$BQ$355,MATCH($B192,Overview_Format!$A$2:$A$355,0),MATCH(W$2,Overview_Format!$A$2:$BQ$2,0))</f>
        <v>0.53700000000000003</v>
      </c>
      <c r="X192">
        <f>INDEX(Overview_Format!$A$2:$BQ$355,MATCH($B192,Overview_Format!$A$2:$A$355,0),MATCH(X$2,Overview_Format!$A$2:$BQ$2,0))</f>
        <v>26.1</v>
      </c>
      <c r="Y192">
        <f>INDEX(Overview_Format!$A$2:$BQ$355,MATCH($B192,Overview_Format!$A$2:$A$355,0),MATCH(Y$2,Overview_Format!$A$2:$BQ$2,0))</f>
        <v>15.2</v>
      </c>
      <c r="Z192">
        <f>INDEX(Overview_Format!$A$2:$BQ$355,MATCH($B192,Overview_Format!$A$2:$A$355,0),MATCH(Z$2,Overview_Format!$A$2:$BQ$2,0))</f>
        <v>49.6</v>
      </c>
      <c r="AA192">
        <f>INDEX(Overview_Format!$A$2:$BQ$355,MATCH($B192,Overview_Format!$A$2:$A$355,0),MATCH(AA$2,Overview_Format!$A$2:$BQ$2,0))</f>
        <v>7.4</v>
      </c>
      <c r="AB192">
        <f>INDEX(Overview_Format!$A$2:$BQ$355,MATCH($B192,Overview_Format!$A$2:$A$355,0),MATCH(AB$2,Overview_Format!$A$2:$BQ$2,0))</f>
        <v>4.3</v>
      </c>
      <c r="AC192">
        <f t="shared" si="2"/>
        <v>3.7631578947368425</v>
      </c>
      <c r="AD192">
        <f>INDEX(Overview_Format!$A$2:$BQ$355,MATCH($B192,Overview_Format!$A$2:$A$355,0),MATCH(AD$2,Overview_Format!$A$2:$BQ$2,0))</f>
        <v>-1.56</v>
      </c>
      <c r="AE192">
        <f>INDEX(Overview_Format!$A$2:$CC$355,MATCH($B192,Overview_Format!$A$2:$A$355,0),MATCH(AE$2,Overview_Format!$A$2:$CC$2,0))</f>
        <v>-2.0999999999999943</v>
      </c>
      <c r="AF192">
        <f>INDEX(Overview_Format!$A$2:$CC$355,MATCH($B192,Overview_Format!$A$2:$A$355,0),MATCH(AF$2,Overview_Format!$A$2:$CC$2,0))</f>
        <v>5.6999999999999995E-2</v>
      </c>
      <c r="AG192">
        <f>INDEX(Overview_Format!$A$2:$CC$355,MATCH($B192,Overview_Format!$A$2:$A$355,0),MATCH(AG$2,Overview_Format!$A$2:$CC$2,0))</f>
        <v>-1.0000000000000009E-2</v>
      </c>
      <c r="AH192">
        <f>INDEX(Overview_Format!$A$2:$CC$355,MATCH($B192,Overview_Format!$A$2:$A$355,0),MATCH(AH$2,Overview_Format!$A$2:$CC$2,0))</f>
        <v>-1.7000000000000015E-2</v>
      </c>
      <c r="AI192">
        <f>INDEX(Overview_Format!$A$2:$CC$355,MATCH($B192,Overview_Format!$A$2:$A$355,0),MATCH(AI$2,Overview_Format!$A$2:$CC$2,0))</f>
        <v>-2.9999999999999916E-2</v>
      </c>
      <c r="AJ192">
        <f>INDEX(Overview_Format!$A$2:$CC$355,MATCH($B192,Overview_Format!$A$2:$A$355,0),MATCH(AJ$2,Overview_Format!$A$2:$CC$2,0))</f>
        <v>-0.79999999999999716</v>
      </c>
      <c r="AK192">
        <f>INDEX(Overview_Format!$A$2:$CC$355,MATCH($B192,Overview_Format!$A$2:$A$355,0),MATCH(AK$2,Overview_Format!$A$2:$CC$2,0))</f>
        <v>-0.20000000000000107</v>
      </c>
      <c r="AL192">
        <f>INDEX(Overview_Format!$A$2:$CC$355,MATCH($B192,Overview_Format!$A$2:$A$355,0),MATCH(AL$2,Overview_Format!$A$2:$CC$2,0))</f>
        <v>3.8000000000000043</v>
      </c>
      <c r="AM192">
        <f>INDEX(Overview_Format!$A$2:$CC$355,MATCH($B192,Overview_Format!$A$2:$A$355,0),MATCH(AM$2,Overview_Format!$A$2:$CC$2,0))</f>
        <v>-0.79999999999999893</v>
      </c>
      <c r="AN192">
        <f>INDEX(Overview_Format!$A$2:$CC$355,MATCH($B192,Overview_Format!$A$2:$A$355,0),MATCH(AN$2,Overview_Format!$A$2:$CC$2,0))</f>
        <v>-2.7</v>
      </c>
      <c r="AO192">
        <f>INDEX(Overview_Format!$A$2:$CC$355,MATCH($B192,Overview_Format!$A$2:$A$355,0),MATCH(AO$2,Overview_Format!$A$2:$CC$2,0))</f>
        <v>0.40000000000000213</v>
      </c>
      <c r="AP192">
        <f>INDEX(Overview_Format!$A$2:$CC$355,MATCH($B192,Overview_Format!$A$2:$A$355,0),MATCH(AP$2,Overview_Format!$A$2:$CC$2,0))</f>
        <v>5.1999999999999991E-2</v>
      </c>
    </row>
    <row r="193" spans="2:42" x14ac:dyDescent="0.25">
      <c r="B193" t="s">
        <v>316</v>
      </c>
      <c r="C193">
        <f>INDEX(Overview_Format!$A$2:$BQ$355,MATCH($B193,Overview_Format!$A$2:$A$355,0),MATCH(C$2,Overview_Format!$A$2:$BQ$2,0))</f>
        <v>35</v>
      </c>
      <c r="D193">
        <f>INDEX(Overview_Format!$A$2:$BQ$355,MATCH($B193,Overview_Format!$A$2:$A$355,0),MATCH(D$2,Overview_Format!$A$2:$BQ$2,0))</f>
        <v>26</v>
      </c>
      <c r="E193">
        <f>INDEX(Overview_Format!$A$2:$BQ$355,MATCH($B193,Overview_Format!$A$2:$A$355,0),MATCH(E$2,Overview_Format!$A$2:$BQ$2,0))</f>
        <v>9</v>
      </c>
      <c r="F193">
        <f>INDEX(Overview_Format!$A$2:$BQ$355,MATCH($B193,Overview_Format!$A$2:$A$355,0),MATCH(F$2,Overview_Format!$A$2:$BQ$2,0))</f>
        <v>0.74299999999999999</v>
      </c>
      <c r="G193">
        <f>INDEX(Overview_Format!$A$2:$BQ$355,MATCH($B193,Overview_Format!$A$2:$A$355,0),MATCH(G$2,Overview_Format!$A$2:$BQ$2,0))</f>
        <v>1.52</v>
      </c>
      <c r="H193">
        <f>INDEX(Overview_Format!$A$2:$BQ$355,MATCH($B193,Overview_Format!$A$2:$A$355,0),MATCH(H$2,Overview_Format!$A$2:$BQ$2,0))</f>
        <v>-5.0199999999999996</v>
      </c>
      <c r="I193">
        <f>INDEX(Overview_Format!$A$2:$BQ$355,MATCH($B193,Overview_Format!$A$2:$A$355,0),MATCH(I$2,Overview_Format!$A$2:$BQ$2,0))</f>
        <v>26</v>
      </c>
      <c r="J193">
        <f>INDEX(Overview_Format!$A$2:$BQ$355,MATCH($B193,Overview_Format!$A$2:$A$355,0),MATCH(J$2,Overview_Format!$A$2:$BQ$2,0))</f>
        <v>9</v>
      </c>
      <c r="K193">
        <f>INDEX(Overview_Format!$A$2:$BQ$355,MATCH($B193,Overview_Format!$A$2:$A$355,0),MATCH(K$2,Overview_Format!$A$2:$BQ$2,0))</f>
        <v>26</v>
      </c>
      <c r="L193">
        <f>INDEX(Overview_Format!$A$2:$BQ$355,MATCH($B193,Overview_Format!$A$2:$A$355,0),MATCH(L$2,Overview_Format!$A$2:$BQ$2,0))</f>
        <v>9</v>
      </c>
      <c r="M193">
        <f>INDEX(Overview_Format!$A$2:$BQ$355,MATCH($B193,Overview_Format!$A$2:$A$355,0),MATCH(M$2,Overview_Format!$A$2:$BQ$2,0))</f>
        <v>26</v>
      </c>
      <c r="N193">
        <f>INDEX(Overview_Format!$A$2:$BQ$355,MATCH($B193,Overview_Format!$A$2:$A$355,0),MATCH(N$2,Overview_Format!$A$2:$BQ$2,0))</f>
        <v>9</v>
      </c>
      <c r="O193">
        <f>INDEX(Overview_Format!$A$2:$BQ$355,MATCH($B193,Overview_Format!$A$2:$A$355,0),MATCH(O$2,Overview_Format!$A$2:$BQ$2,0))</f>
        <v>2665</v>
      </c>
      <c r="P193">
        <f>INDEX(Overview_Format!$A$2:$BQ$355,MATCH($B193,Overview_Format!$A$2:$A$355,0),MATCH(P$2,Overview_Format!$A$2:$BQ$2,0))</f>
        <v>2397</v>
      </c>
      <c r="Q193">
        <f>INDEX(Overview_Format!$A$2:$BQ$355,MATCH($B193,Overview_Format!$A$2:$A$355,0),MATCH(Q$2,Overview_Format!$A$2:$BQ$2,0))</f>
        <v>68.5</v>
      </c>
      <c r="R193">
        <f>INDEX(Overview_Format!$A$2:$BQ$355,MATCH($B193,Overview_Format!$A$2:$A$355,0),MATCH(R$2,Overview_Format!$A$2:$BQ$2,0))</f>
        <v>110.7</v>
      </c>
      <c r="S193">
        <f>INDEX(Overview_Format!$A$2:$BQ$355,MATCH($B193,Overview_Format!$A$2:$A$355,0),MATCH(S$2,Overview_Format!$A$2:$BQ$2,0))</f>
        <v>0.316</v>
      </c>
      <c r="T193">
        <f>INDEX(Overview_Format!$A$2:$BQ$355,MATCH($B193,Overview_Format!$A$2:$A$355,0),MATCH(T$2,Overview_Format!$A$2:$BQ$2,0))</f>
        <v>0.38500000000000001</v>
      </c>
      <c r="U193">
        <f>INDEX(Overview_Format!$A$2:$BQ$355,MATCH($B193,Overview_Format!$A$2:$A$355,0),MATCH(U$2,Overview_Format!$A$2:$BQ$2,0))</f>
        <v>0.58499999999999996</v>
      </c>
      <c r="V193">
        <f>INDEX(Overview_Format!$A$2:$BQ$355,MATCH($B193,Overview_Format!$A$2:$A$355,0),MATCH(V$2,Overview_Format!$A$2:$BQ$2,0))</f>
        <v>52.2</v>
      </c>
      <c r="W193">
        <f>INDEX(Overview_Format!$A$2:$BQ$355,MATCH($B193,Overview_Format!$A$2:$A$355,0),MATCH(W$2,Overview_Format!$A$2:$BQ$2,0))</f>
        <v>0.56399999999999995</v>
      </c>
      <c r="X193">
        <f>INDEX(Overview_Format!$A$2:$BQ$355,MATCH($B193,Overview_Format!$A$2:$A$355,0),MATCH(X$2,Overview_Format!$A$2:$BQ$2,0))</f>
        <v>26.7</v>
      </c>
      <c r="Y193">
        <f>INDEX(Overview_Format!$A$2:$BQ$355,MATCH($B193,Overview_Format!$A$2:$A$355,0),MATCH(Y$2,Overview_Format!$A$2:$BQ$2,0))</f>
        <v>15.5</v>
      </c>
      <c r="Z193">
        <f>INDEX(Overview_Format!$A$2:$BQ$355,MATCH($B193,Overview_Format!$A$2:$A$355,0),MATCH(Z$2,Overview_Format!$A$2:$BQ$2,0))</f>
        <v>51.8</v>
      </c>
      <c r="AA193">
        <f>INDEX(Overview_Format!$A$2:$BQ$355,MATCH($B193,Overview_Format!$A$2:$A$355,0),MATCH(AA$2,Overview_Format!$A$2:$BQ$2,0))</f>
        <v>9.6</v>
      </c>
      <c r="AB193">
        <f>INDEX(Overview_Format!$A$2:$BQ$355,MATCH($B193,Overview_Format!$A$2:$A$355,0),MATCH(AB$2,Overview_Format!$A$2:$BQ$2,0))</f>
        <v>8.6</v>
      </c>
      <c r="AC193">
        <f t="shared" si="2"/>
        <v>3.3677419354838714</v>
      </c>
      <c r="AD193">
        <f>INDEX(Overview_Format!$A$2:$BQ$355,MATCH($B193,Overview_Format!$A$2:$A$355,0),MATCH(AD$2,Overview_Format!$A$2:$BQ$2,0))</f>
        <v>7.66</v>
      </c>
      <c r="AE193">
        <f>INDEX(Overview_Format!$A$2:$CC$355,MATCH($B193,Overview_Format!$A$2:$A$355,0),MATCH(AE$2,Overview_Format!$A$2:$CC$2,0))</f>
        <v>11.100000000000009</v>
      </c>
      <c r="AF193">
        <f>INDEX(Overview_Format!$A$2:$CC$355,MATCH($B193,Overview_Format!$A$2:$A$355,0),MATCH(AF$2,Overview_Format!$A$2:$CC$2,0))</f>
        <v>-4.3999999999999984E-2</v>
      </c>
      <c r="AG193">
        <f>INDEX(Overview_Format!$A$2:$CC$355,MATCH($B193,Overview_Format!$A$2:$A$355,0),MATCH(AG$2,Overview_Format!$A$2:$CC$2,0))</f>
        <v>2.0000000000000018E-2</v>
      </c>
      <c r="AH193">
        <f>INDEX(Overview_Format!$A$2:$CC$355,MATCH($B193,Overview_Format!$A$2:$A$355,0),MATCH(AH$2,Overview_Format!$A$2:$CC$2,0))</f>
        <v>4.6999999999999931E-2</v>
      </c>
      <c r="AI193">
        <f>INDEX(Overview_Format!$A$2:$CC$355,MATCH($B193,Overview_Format!$A$2:$A$355,0),MATCH(AI$2,Overview_Format!$A$2:$CC$2,0))</f>
        <v>6.9999999999999951E-2</v>
      </c>
      <c r="AJ193">
        <f>INDEX(Overview_Format!$A$2:$CC$355,MATCH($B193,Overview_Format!$A$2:$A$355,0),MATCH(AJ$2,Overview_Format!$A$2:$CC$2,0))</f>
        <v>3.5999999999999943</v>
      </c>
      <c r="AK193">
        <f>INDEX(Overview_Format!$A$2:$CC$355,MATCH($B193,Overview_Format!$A$2:$A$355,0),MATCH(AK$2,Overview_Format!$A$2:$CC$2,0))</f>
        <v>-2</v>
      </c>
      <c r="AL193">
        <f>INDEX(Overview_Format!$A$2:$CC$355,MATCH($B193,Overview_Format!$A$2:$A$355,0),MATCH(AL$2,Overview_Format!$A$2:$CC$2,0))</f>
        <v>6.6000000000000014</v>
      </c>
      <c r="AM193">
        <f>INDEX(Overview_Format!$A$2:$CC$355,MATCH($B193,Overview_Format!$A$2:$A$355,0),MATCH(AM$2,Overview_Format!$A$2:$CC$2,0))</f>
        <v>1.5</v>
      </c>
      <c r="AN193">
        <f>INDEX(Overview_Format!$A$2:$CC$355,MATCH($B193,Overview_Format!$A$2:$A$355,0),MATCH(AN$2,Overview_Format!$A$2:$CC$2,0))</f>
        <v>0.59999999999999964</v>
      </c>
      <c r="AO193">
        <f>INDEX(Overview_Format!$A$2:$CC$355,MATCH($B193,Overview_Format!$A$2:$A$355,0),MATCH(AO$2,Overview_Format!$A$2:$CC$2,0))</f>
        <v>2.1999999999999993</v>
      </c>
      <c r="AP193">
        <f>INDEX(Overview_Format!$A$2:$CC$355,MATCH($B193,Overview_Format!$A$2:$A$355,0),MATCH(AP$2,Overview_Format!$A$2:$CC$2,0))</f>
        <v>-5.3000000000000019E-2</v>
      </c>
    </row>
    <row r="194" spans="2:42" x14ac:dyDescent="0.25">
      <c r="B194" t="s">
        <v>317</v>
      </c>
      <c r="C194">
        <f>INDEX(Overview_Format!$A$2:$BQ$355,MATCH($B194,Overview_Format!$A$2:$A$355,0),MATCH(C$2,Overview_Format!$A$2:$BQ$2,0))</f>
        <v>33</v>
      </c>
      <c r="D194">
        <f>INDEX(Overview_Format!$A$2:$BQ$355,MATCH($B194,Overview_Format!$A$2:$A$355,0),MATCH(D$2,Overview_Format!$A$2:$BQ$2,0))</f>
        <v>13</v>
      </c>
      <c r="E194">
        <f>INDEX(Overview_Format!$A$2:$BQ$355,MATCH($B194,Overview_Format!$A$2:$A$355,0),MATCH(E$2,Overview_Format!$A$2:$BQ$2,0))</f>
        <v>20</v>
      </c>
      <c r="F194">
        <f>INDEX(Overview_Format!$A$2:$BQ$355,MATCH($B194,Overview_Format!$A$2:$A$355,0),MATCH(F$2,Overview_Format!$A$2:$BQ$2,0))</f>
        <v>0.39400000000000002</v>
      </c>
      <c r="G194">
        <f>INDEX(Overview_Format!$A$2:$BQ$355,MATCH($B194,Overview_Format!$A$2:$A$355,0),MATCH(G$2,Overview_Format!$A$2:$BQ$2,0))</f>
        <v>-7.69</v>
      </c>
      <c r="H194">
        <f>INDEX(Overview_Format!$A$2:$BQ$355,MATCH($B194,Overview_Format!$A$2:$A$355,0),MATCH(H$2,Overview_Format!$A$2:$BQ$2,0))</f>
        <v>-1.72</v>
      </c>
      <c r="I194">
        <f>INDEX(Overview_Format!$A$2:$BQ$355,MATCH($B194,Overview_Format!$A$2:$A$355,0),MATCH(I$2,Overview_Format!$A$2:$BQ$2,0))</f>
        <v>13</v>
      </c>
      <c r="J194">
        <f>INDEX(Overview_Format!$A$2:$BQ$355,MATCH($B194,Overview_Format!$A$2:$A$355,0),MATCH(J$2,Overview_Format!$A$2:$BQ$2,0))</f>
        <v>20</v>
      </c>
      <c r="K194">
        <f>INDEX(Overview_Format!$A$2:$BQ$355,MATCH($B194,Overview_Format!$A$2:$A$355,0),MATCH(K$2,Overview_Format!$A$2:$BQ$2,0))</f>
        <v>13</v>
      </c>
      <c r="L194">
        <f>INDEX(Overview_Format!$A$2:$BQ$355,MATCH($B194,Overview_Format!$A$2:$A$355,0),MATCH(L$2,Overview_Format!$A$2:$BQ$2,0))</f>
        <v>20</v>
      </c>
      <c r="M194">
        <f>INDEX(Overview_Format!$A$2:$BQ$355,MATCH($B194,Overview_Format!$A$2:$A$355,0),MATCH(M$2,Overview_Format!$A$2:$BQ$2,0))</f>
        <v>13</v>
      </c>
      <c r="N194">
        <f>INDEX(Overview_Format!$A$2:$BQ$355,MATCH($B194,Overview_Format!$A$2:$A$355,0),MATCH(N$2,Overview_Format!$A$2:$BQ$2,0))</f>
        <v>20</v>
      </c>
      <c r="O194">
        <f>INDEX(Overview_Format!$A$2:$BQ$355,MATCH($B194,Overview_Format!$A$2:$A$355,0),MATCH(O$2,Overview_Format!$A$2:$BQ$2,0))</f>
        <v>2431</v>
      </c>
      <c r="P194">
        <f>INDEX(Overview_Format!$A$2:$BQ$355,MATCH($B194,Overview_Format!$A$2:$A$355,0),MATCH(P$2,Overview_Format!$A$2:$BQ$2,0))</f>
        <v>2543</v>
      </c>
      <c r="Q194">
        <f>INDEX(Overview_Format!$A$2:$BQ$355,MATCH($B194,Overview_Format!$A$2:$A$355,0),MATCH(Q$2,Overview_Format!$A$2:$BQ$2,0))</f>
        <v>70.599999999999994</v>
      </c>
      <c r="R194">
        <f>INDEX(Overview_Format!$A$2:$BQ$355,MATCH($B194,Overview_Format!$A$2:$A$355,0),MATCH(R$2,Overview_Format!$A$2:$BQ$2,0))</f>
        <v>103.2</v>
      </c>
      <c r="S194">
        <f>INDEX(Overview_Format!$A$2:$BQ$355,MATCH($B194,Overview_Format!$A$2:$A$355,0),MATCH(S$2,Overview_Format!$A$2:$BQ$2,0))</f>
        <v>0.32800000000000001</v>
      </c>
      <c r="T194">
        <f>INDEX(Overview_Format!$A$2:$BQ$355,MATCH($B194,Overview_Format!$A$2:$A$355,0),MATCH(T$2,Overview_Format!$A$2:$BQ$2,0))</f>
        <v>0.38200000000000001</v>
      </c>
      <c r="U194">
        <f>INDEX(Overview_Format!$A$2:$BQ$355,MATCH($B194,Overview_Format!$A$2:$A$355,0),MATCH(U$2,Overview_Format!$A$2:$BQ$2,0))</f>
        <v>0.52800000000000002</v>
      </c>
      <c r="V194">
        <f>INDEX(Overview_Format!$A$2:$BQ$355,MATCH($B194,Overview_Format!$A$2:$A$355,0),MATCH(V$2,Overview_Format!$A$2:$BQ$2,0))</f>
        <v>51.5</v>
      </c>
      <c r="W194">
        <f>INDEX(Overview_Format!$A$2:$BQ$355,MATCH($B194,Overview_Format!$A$2:$A$355,0),MATCH(W$2,Overview_Format!$A$2:$BQ$2,0))</f>
        <v>0.49399999999999999</v>
      </c>
      <c r="X194">
        <f>INDEX(Overview_Format!$A$2:$BQ$355,MATCH($B194,Overview_Format!$A$2:$A$355,0),MATCH(X$2,Overview_Format!$A$2:$BQ$2,0))</f>
        <v>29</v>
      </c>
      <c r="Y194">
        <f>INDEX(Overview_Format!$A$2:$BQ$355,MATCH($B194,Overview_Format!$A$2:$A$355,0),MATCH(Y$2,Overview_Format!$A$2:$BQ$2,0))</f>
        <v>14.9</v>
      </c>
      <c r="Z194">
        <f>INDEX(Overview_Format!$A$2:$BQ$355,MATCH($B194,Overview_Format!$A$2:$A$355,0),MATCH(Z$2,Overview_Format!$A$2:$BQ$2,0))</f>
        <v>48.8</v>
      </c>
      <c r="AA194">
        <f>INDEX(Overview_Format!$A$2:$BQ$355,MATCH($B194,Overview_Format!$A$2:$A$355,0),MATCH(AA$2,Overview_Format!$A$2:$BQ$2,0))</f>
        <v>7.9</v>
      </c>
      <c r="AB194">
        <f>INDEX(Overview_Format!$A$2:$BQ$355,MATCH($B194,Overview_Format!$A$2:$A$355,0),MATCH(AB$2,Overview_Format!$A$2:$BQ$2,0))</f>
        <v>10.8</v>
      </c>
      <c r="AC194">
        <f t="shared" si="2"/>
        <v>3.4563758389261743</v>
      </c>
      <c r="AD194">
        <f>INDEX(Overview_Format!$A$2:$BQ$355,MATCH($B194,Overview_Format!$A$2:$A$355,0),MATCH(AD$2,Overview_Format!$A$2:$BQ$2,0))</f>
        <v>-3.39</v>
      </c>
      <c r="AE194">
        <f>INDEX(Overview_Format!$A$2:$CC$355,MATCH($B194,Overview_Format!$A$2:$A$355,0),MATCH(AE$2,Overview_Format!$A$2:$CC$2,0))</f>
        <v>-4.7999999999999972</v>
      </c>
      <c r="AF194">
        <f>INDEX(Overview_Format!$A$2:$CC$355,MATCH($B194,Overview_Format!$A$2:$A$355,0),MATCH(AF$2,Overview_Format!$A$2:$CC$2,0))</f>
        <v>4.7999999999999987E-2</v>
      </c>
      <c r="AG194">
        <f>INDEX(Overview_Format!$A$2:$CC$355,MATCH($B194,Overview_Format!$A$2:$A$355,0),MATCH(AG$2,Overview_Format!$A$2:$CC$2,0))</f>
        <v>8.0000000000000071E-3</v>
      </c>
      <c r="AH194">
        <f>INDEX(Overview_Format!$A$2:$CC$355,MATCH($B194,Overview_Format!$A$2:$A$355,0),MATCH(AH$2,Overview_Format!$A$2:$CC$2,0))</f>
        <v>-2.5000000000000022E-2</v>
      </c>
      <c r="AI194">
        <f>INDEX(Overview_Format!$A$2:$CC$355,MATCH($B194,Overview_Format!$A$2:$A$355,0),MATCH(AI$2,Overview_Format!$A$2:$CC$2,0))</f>
        <v>-2.9000000000000026E-2</v>
      </c>
      <c r="AJ194">
        <f>INDEX(Overview_Format!$A$2:$CC$355,MATCH($B194,Overview_Format!$A$2:$A$355,0),MATCH(AJ$2,Overview_Format!$A$2:$CC$2,0))</f>
        <v>-2.4000000000000057</v>
      </c>
      <c r="AK194">
        <f>INDEX(Overview_Format!$A$2:$CC$355,MATCH($B194,Overview_Format!$A$2:$A$355,0),MATCH(AK$2,Overview_Format!$A$2:$CC$2,0))</f>
        <v>-0.69999999999999929</v>
      </c>
      <c r="AL194">
        <f>INDEX(Overview_Format!$A$2:$CC$355,MATCH($B194,Overview_Format!$A$2:$A$355,0),MATCH(AL$2,Overview_Format!$A$2:$CC$2,0))</f>
        <v>1.3999999999999986</v>
      </c>
      <c r="AM194">
        <f>INDEX(Overview_Format!$A$2:$CC$355,MATCH($B194,Overview_Format!$A$2:$A$355,0),MATCH(AM$2,Overview_Format!$A$2:$CC$2,0))</f>
        <v>-0.40000000000000036</v>
      </c>
      <c r="AN194">
        <f>INDEX(Overview_Format!$A$2:$CC$355,MATCH($B194,Overview_Format!$A$2:$A$355,0),MATCH(AN$2,Overview_Format!$A$2:$CC$2,0))</f>
        <v>-2</v>
      </c>
      <c r="AO194">
        <f>INDEX(Overview_Format!$A$2:$CC$355,MATCH($B194,Overview_Format!$A$2:$A$355,0),MATCH(AO$2,Overview_Format!$A$2:$CC$2,0))</f>
        <v>-1.6000000000000014</v>
      </c>
      <c r="AP194">
        <f>INDEX(Overview_Format!$A$2:$CC$355,MATCH($B194,Overview_Format!$A$2:$A$355,0),MATCH(AP$2,Overview_Format!$A$2:$CC$2,0))</f>
        <v>2.300000000000002E-2</v>
      </c>
    </row>
    <row r="195" spans="2:42" x14ac:dyDescent="0.25">
      <c r="B195" t="s">
        <v>318</v>
      </c>
      <c r="C195">
        <f>INDEX(Overview_Format!$A$2:$BQ$355,MATCH($B195,Overview_Format!$A$2:$A$355,0),MATCH(C$2,Overview_Format!$A$2:$BQ$2,0))</f>
        <v>30</v>
      </c>
      <c r="D195">
        <f>INDEX(Overview_Format!$A$2:$BQ$355,MATCH($B195,Overview_Format!$A$2:$A$355,0),MATCH(D$2,Overview_Format!$A$2:$BQ$2,0))</f>
        <v>9</v>
      </c>
      <c r="E195">
        <f>INDEX(Overview_Format!$A$2:$BQ$355,MATCH($B195,Overview_Format!$A$2:$A$355,0),MATCH(E$2,Overview_Format!$A$2:$BQ$2,0))</f>
        <v>21</v>
      </c>
      <c r="F195">
        <f>INDEX(Overview_Format!$A$2:$BQ$355,MATCH($B195,Overview_Format!$A$2:$A$355,0),MATCH(F$2,Overview_Format!$A$2:$BQ$2,0))</f>
        <v>0.3</v>
      </c>
      <c r="G195">
        <f>INDEX(Overview_Format!$A$2:$BQ$355,MATCH($B195,Overview_Format!$A$2:$A$355,0),MATCH(G$2,Overview_Format!$A$2:$BQ$2,0))</f>
        <v>-16.03</v>
      </c>
      <c r="H195">
        <f>INDEX(Overview_Format!$A$2:$BQ$355,MATCH($B195,Overview_Format!$A$2:$A$355,0),MATCH(H$2,Overview_Format!$A$2:$BQ$2,0))</f>
        <v>-10.67</v>
      </c>
      <c r="I195">
        <f>INDEX(Overview_Format!$A$2:$BQ$355,MATCH($B195,Overview_Format!$A$2:$A$355,0),MATCH(I$2,Overview_Format!$A$2:$BQ$2,0))</f>
        <v>9</v>
      </c>
      <c r="J195">
        <f>INDEX(Overview_Format!$A$2:$BQ$355,MATCH($B195,Overview_Format!$A$2:$A$355,0),MATCH(J$2,Overview_Format!$A$2:$BQ$2,0))</f>
        <v>21</v>
      </c>
      <c r="K195">
        <f>INDEX(Overview_Format!$A$2:$BQ$355,MATCH($B195,Overview_Format!$A$2:$A$355,0),MATCH(K$2,Overview_Format!$A$2:$BQ$2,0))</f>
        <v>9</v>
      </c>
      <c r="L195">
        <f>INDEX(Overview_Format!$A$2:$BQ$355,MATCH($B195,Overview_Format!$A$2:$A$355,0),MATCH(L$2,Overview_Format!$A$2:$BQ$2,0))</f>
        <v>21</v>
      </c>
      <c r="M195">
        <f>INDEX(Overview_Format!$A$2:$BQ$355,MATCH($B195,Overview_Format!$A$2:$A$355,0),MATCH(M$2,Overview_Format!$A$2:$BQ$2,0))</f>
        <v>9</v>
      </c>
      <c r="N195">
        <f>INDEX(Overview_Format!$A$2:$BQ$355,MATCH($B195,Overview_Format!$A$2:$A$355,0),MATCH(N$2,Overview_Format!$A$2:$BQ$2,0))</f>
        <v>21</v>
      </c>
      <c r="O195">
        <f>INDEX(Overview_Format!$A$2:$BQ$355,MATCH($B195,Overview_Format!$A$2:$A$355,0),MATCH(O$2,Overview_Format!$A$2:$BQ$2,0))</f>
        <v>2159</v>
      </c>
      <c r="P195">
        <f>INDEX(Overview_Format!$A$2:$BQ$355,MATCH($B195,Overview_Format!$A$2:$A$355,0),MATCH(P$2,Overview_Format!$A$2:$BQ$2,0))</f>
        <v>2304</v>
      </c>
      <c r="Q195">
        <f>INDEX(Overview_Format!$A$2:$BQ$355,MATCH($B195,Overview_Format!$A$2:$A$355,0),MATCH(Q$2,Overview_Format!$A$2:$BQ$2,0))</f>
        <v>73.8</v>
      </c>
      <c r="R195">
        <f>INDEX(Overview_Format!$A$2:$BQ$355,MATCH($B195,Overview_Format!$A$2:$A$355,0),MATCH(R$2,Overview_Format!$A$2:$BQ$2,0))</f>
        <v>96.6</v>
      </c>
      <c r="S195">
        <f>INDEX(Overview_Format!$A$2:$BQ$355,MATCH($B195,Overview_Format!$A$2:$A$355,0),MATCH(S$2,Overview_Format!$A$2:$BQ$2,0))</f>
        <v>0.34899999999999998</v>
      </c>
      <c r="T195">
        <f>INDEX(Overview_Format!$A$2:$BQ$355,MATCH($B195,Overview_Format!$A$2:$A$355,0),MATCH(T$2,Overview_Format!$A$2:$BQ$2,0))</f>
        <v>0.27100000000000002</v>
      </c>
      <c r="U195">
        <f>INDEX(Overview_Format!$A$2:$BQ$355,MATCH($B195,Overview_Format!$A$2:$A$355,0),MATCH(U$2,Overview_Format!$A$2:$BQ$2,0))</f>
        <v>0.48299999999999998</v>
      </c>
      <c r="V195">
        <f>INDEX(Overview_Format!$A$2:$BQ$355,MATCH($B195,Overview_Format!$A$2:$A$355,0),MATCH(V$2,Overview_Format!$A$2:$BQ$2,0))</f>
        <v>47.3</v>
      </c>
      <c r="W195">
        <f>INDEX(Overview_Format!$A$2:$BQ$355,MATCH($B195,Overview_Format!$A$2:$A$355,0),MATCH(W$2,Overview_Format!$A$2:$BQ$2,0))</f>
        <v>0.438</v>
      </c>
      <c r="X195">
        <f>INDEX(Overview_Format!$A$2:$BQ$355,MATCH($B195,Overview_Format!$A$2:$A$355,0),MATCH(X$2,Overview_Format!$A$2:$BQ$2,0))</f>
        <v>31.8</v>
      </c>
      <c r="Y195">
        <f>INDEX(Overview_Format!$A$2:$BQ$355,MATCH($B195,Overview_Format!$A$2:$A$355,0),MATCH(Y$2,Overview_Format!$A$2:$BQ$2,0))</f>
        <v>15.2</v>
      </c>
      <c r="Z195">
        <f>INDEX(Overview_Format!$A$2:$BQ$355,MATCH($B195,Overview_Format!$A$2:$A$355,0),MATCH(Z$2,Overview_Format!$A$2:$BQ$2,0))</f>
        <v>47.2</v>
      </c>
      <c r="AA195">
        <f>INDEX(Overview_Format!$A$2:$BQ$355,MATCH($B195,Overview_Format!$A$2:$A$355,0),MATCH(AA$2,Overview_Format!$A$2:$BQ$2,0))</f>
        <v>10.3</v>
      </c>
      <c r="AB195">
        <f>INDEX(Overview_Format!$A$2:$BQ$355,MATCH($B195,Overview_Format!$A$2:$A$355,0),MATCH(AB$2,Overview_Format!$A$2:$BQ$2,0))</f>
        <v>4.4000000000000004</v>
      </c>
      <c r="AC195">
        <f t="shared" ref="AC195:AC258" si="3">V195/Y195</f>
        <v>3.111842105263158</v>
      </c>
      <c r="AD195">
        <f>INDEX(Overview_Format!$A$2:$BQ$355,MATCH($B195,Overview_Format!$A$2:$A$355,0),MATCH(AD$2,Overview_Format!$A$2:$BQ$2,0))</f>
        <v>-4.83</v>
      </c>
      <c r="AE195">
        <f>INDEX(Overview_Format!$A$2:$CC$355,MATCH($B195,Overview_Format!$A$2:$A$355,0),MATCH(AE$2,Overview_Format!$A$2:$CC$2,0))</f>
        <v>-6.5</v>
      </c>
      <c r="AF195">
        <f>INDEX(Overview_Format!$A$2:$CC$355,MATCH($B195,Overview_Format!$A$2:$A$355,0),MATCH(AF$2,Overview_Format!$A$2:$CC$2,0))</f>
        <v>-4.8000000000000043E-2</v>
      </c>
      <c r="AG195">
        <f>INDEX(Overview_Format!$A$2:$CC$355,MATCH($B195,Overview_Format!$A$2:$A$355,0),MATCH(AG$2,Overview_Format!$A$2:$CC$2,0))</f>
        <v>-0.10099999999999998</v>
      </c>
      <c r="AH195">
        <f>INDEX(Overview_Format!$A$2:$CC$355,MATCH($B195,Overview_Format!$A$2:$A$355,0),MATCH(AH$2,Overview_Format!$A$2:$CC$2,0))</f>
        <v>-7.900000000000007E-2</v>
      </c>
      <c r="AI195">
        <f>INDEX(Overview_Format!$A$2:$CC$355,MATCH($B195,Overview_Format!$A$2:$A$355,0),MATCH(AI$2,Overview_Format!$A$2:$CC$2,0))</f>
        <v>-9.5000000000000029E-2</v>
      </c>
      <c r="AJ195">
        <f>INDEX(Overview_Format!$A$2:$CC$355,MATCH($B195,Overview_Format!$A$2:$A$355,0),MATCH(AJ$2,Overview_Format!$A$2:$CC$2,0))</f>
        <v>-5.5999999999999943</v>
      </c>
      <c r="AK195">
        <f>INDEX(Overview_Format!$A$2:$CC$355,MATCH($B195,Overview_Format!$A$2:$A$355,0),MATCH(AK$2,Overview_Format!$A$2:$CC$2,0))</f>
        <v>-5.3000000000000007</v>
      </c>
      <c r="AL195">
        <f>INDEX(Overview_Format!$A$2:$CC$355,MATCH($B195,Overview_Format!$A$2:$A$355,0),MATCH(AL$2,Overview_Format!$A$2:$CC$2,0))</f>
        <v>-6.1000000000000014</v>
      </c>
      <c r="AM195">
        <f>INDEX(Overview_Format!$A$2:$CC$355,MATCH($B195,Overview_Format!$A$2:$A$355,0),MATCH(AM$2,Overview_Format!$A$2:$CC$2,0))</f>
        <v>2.6000000000000005</v>
      </c>
      <c r="AN195">
        <f>INDEX(Overview_Format!$A$2:$CC$355,MATCH($B195,Overview_Format!$A$2:$A$355,0),MATCH(AN$2,Overview_Format!$A$2:$CC$2,0))</f>
        <v>-7.1</v>
      </c>
      <c r="AO195">
        <f>INDEX(Overview_Format!$A$2:$CC$355,MATCH($B195,Overview_Format!$A$2:$A$355,0),MATCH(AO$2,Overview_Format!$A$2:$CC$2,0))</f>
        <v>-2.4999999999999964</v>
      </c>
      <c r="AP195">
        <f>INDEX(Overview_Format!$A$2:$CC$355,MATCH($B195,Overview_Format!$A$2:$A$355,0),MATCH(AP$2,Overview_Format!$A$2:$CC$2,0))</f>
        <v>-1.9000000000000017E-2</v>
      </c>
    </row>
    <row r="196" spans="2:42" x14ac:dyDescent="0.25">
      <c r="B196" t="s">
        <v>319</v>
      </c>
      <c r="C196">
        <f>INDEX(Overview_Format!$A$2:$BQ$355,MATCH($B196,Overview_Format!$A$2:$A$355,0),MATCH(C$2,Overview_Format!$A$2:$BQ$2,0))</f>
        <v>31</v>
      </c>
      <c r="D196">
        <f>INDEX(Overview_Format!$A$2:$BQ$355,MATCH($B196,Overview_Format!$A$2:$A$355,0),MATCH(D$2,Overview_Format!$A$2:$BQ$2,0))</f>
        <v>9</v>
      </c>
      <c r="E196">
        <f>INDEX(Overview_Format!$A$2:$BQ$355,MATCH($B196,Overview_Format!$A$2:$A$355,0),MATCH(E$2,Overview_Format!$A$2:$BQ$2,0))</f>
        <v>22</v>
      </c>
      <c r="F196">
        <f>INDEX(Overview_Format!$A$2:$BQ$355,MATCH($B196,Overview_Format!$A$2:$A$355,0),MATCH(F$2,Overview_Format!$A$2:$BQ$2,0))</f>
        <v>0.28999999999999998</v>
      </c>
      <c r="G196">
        <f>INDEX(Overview_Format!$A$2:$BQ$355,MATCH($B196,Overview_Format!$A$2:$A$355,0),MATCH(G$2,Overview_Format!$A$2:$BQ$2,0))</f>
        <v>-14.55</v>
      </c>
      <c r="H196">
        <f>INDEX(Overview_Format!$A$2:$BQ$355,MATCH($B196,Overview_Format!$A$2:$A$355,0),MATCH(H$2,Overview_Format!$A$2:$BQ$2,0))</f>
        <v>-6</v>
      </c>
      <c r="I196">
        <f>INDEX(Overview_Format!$A$2:$BQ$355,MATCH($B196,Overview_Format!$A$2:$A$355,0),MATCH(I$2,Overview_Format!$A$2:$BQ$2,0))</f>
        <v>9</v>
      </c>
      <c r="J196">
        <f>INDEX(Overview_Format!$A$2:$BQ$355,MATCH($B196,Overview_Format!$A$2:$A$355,0),MATCH(J$2,Overview_Format!$A$2:$BQ$2,0))</f>
        <v>22</v>
      </c>
      <c r="K196">
        <f>INDEX(Overview_Format!$A$2:$BQ$355,MATCH($B196,Overview_Format!$A$2:$A$355,0),MATCH(K$2,Overview_Format!$A$2:$BQ$2,0))</f>
        <v>9</v>
      </c>
      <c r="L196">
        <f>INDEX(Overview_Format!$A$2:$BQ$355,MATCH($B196,Overview_Format!$A$2:$A$355,0),MATCH(L$2,Overview_Format!$A$2:$BQ$2,0))</f>
        <v>22</v>
      </c>
      <c r="M196">
        <f>INDEX(Overview_Format!$A$2:$BQ$355,MATCH($B196,Overview_Format!$A$2:$A$355,0),MATCH(M$2,Overview_Format!$A$2:$BQ$2,0))</f>
        <v>9</v>
      </c>
      <c r="N196">
        <f>INDEX(Overview_Format!$A$2:$BQ$355,MATCH($B196,Overview_Format!$A$2:$A$355,0),MATCH(N$2,Overview_Format!$A$2:$BQ$2,0))</f>
        <v>22</v>
      </c>
      <c r="O196">
        <f>INDEX(Overview_Format!$A$2:$BQ$355,MATCH($B196,Overview_Format!$A$2:$A$355,0),MATCH(O$2,Overview_Format!$A$2:$BQ$2,0))</f>
        <v>2092</v>
      </c>
      <c r="P196">
        <f>INDEX(Overview_Format!$A$2:$BQ$355,MATCH($B196,Overview_Format!$A$2:$A$355,0),MATCH(P$2,Overview_Format!$A$2:$BQ$2,0))</f>
        <v>2286</v>
      </c>
      <c r="Q196">
        <f>INDEX(Overview_Format!$A$2:$BQ$355,MATCH($B196,Overview_Format!$A$2:$A$355,0),MATCH(Q$2,Overview_Format!$A$2:$BQ$2,0))</f>
        <v>69.5</v>
      </c>
      <c r="R196">
        <f>INDEX(Overview_Format!$A$2:$BQ$355,MATCH($B196,Overview_Format!$A$2:$A$355,0),MATCH(R$2,Overview_Format!$A$2:$BQ$2,0))</f>
        <v>97.1</v>
      </c>
      <c r="S196">
        <f>INDEX(Overview_Format!$A$2:$BQ$355,MATCH($B196,Overview_Format!$A$2:$A$355,0),MATCH(S$2,Overview_Format!$A$2:$BQ$2,0))</f>
        <v>0.33800000000000002</v>
      </c>
      <c r="T196">
        <f>INDEX(Overview_Format!$A$2:$BQ$355,MATCH($B196,Overview_Format!$A$2:$A$355,0),MATCH(T$2,Overview_Format!$A$2:$BQ$2,0))</f>
        <v>0.41199999999999998</v>
      </c>
      <c r="U196">
        <f>INDEX(Overview_Format!$A$2:$BQ$355,MATCH($B196,Overview_Format!$A$2:$A$355,0),MATCH(U$2,Overview_Format!$A$2:$BQ$2,0))</f>
        <v>0.51300000000000001</v>
      </c>
      <c r="V196">
        <f>INDEX(Overview_Format!$A$2:$BQ$355,MATCH($B196,Overview_Format!$A$2:$A$355,0),MATCH(V$2,Overview_Format!$A$2:$BQ$2,0))</f>
        <v>48.3</v>
      </c>
      <c r="W196">
        <f>INDEX(Overview_Format!$A$2:$BQ$355,MATCH($B196,Overview_Format!$A$2:$A$355,0),MATCH(W$2,Overview_Format!$A$2:$BQ$2,0))</f>
        <v>0.48099999999999998</v>
      </c>
      <c r="X196">
        <f>INDEX(Overview_Format!$A$2:$BQ$355,MATCH($B196,Overview_Format!$A$2:$A$355,0),MATCH(X$2,Overview_Format!$A$2:$BQ$2,0))</f>
        <v>26.4</v>
      </c>
      <c r="Y196">
        <f>INDEX(Overview_Format!$A$2:$BQ$355,MATCH($B196,Overview_Format!$A$2:$A$355,0),MATCH(Y$2,Overview_Format!$A$2:$BQ$2,0))</f>
        <v>16.8</v>
      </c>
      <c r="Z196">
        <f>INDEX(Overview_Format!$A$2:$BQ$355,MATCH($B196,Overview_Format!$A$2:$A$355,0),MATCH(Z$2,Overview_Format!$A$2:$BQ$2,0))</f>
        <v>47.4</v>
      </c>
      <c r="AA196">
        <f>INDEX(Overview_Format!$A$2:$BQ$355,MATCH($B196,Overview_Format!$A$2:$A$355,0),MATCH(AA$2,Overview_Format!$A$2:$BQ$2,0))</f>
        <v>6.8</v>
      </c>
      <c r="AB196">
        <f>INDEX(Overview_Format!$A$2:$BQ$355,MATCH($B196,Overview_Format!$A$2:$A$355,0),MATCH(AB$2,Overview_Format!$A$2:$BQ$2,0))</f>
        <v>9.6999999999999993</v>
      </c>
      <c r="AC196">
        <f t="shared" si="3"/>
        <v>2.8749999999999996</v>
      </c>
      <c r="AD196">
        <f>INDEX(Overview_Format!$A$2:$BQ$355,MATCH($B196,Overview_Format!$A$2:$A$355,0),MATCH(AD$2,Overview_Format!$A$2:$BQ$2,0))</f>
        <v>-6.26</v>
      </c>
      <c r="AE196">
        <f>INDEX(Overview_Format!$A$2:$CC$355,MATCH($B196,Overview_Format!$A$2:$A$355,0),MATCH(AE$2,Overview_Format!$A$2:$CC$2,0))</f>
        <v>-9</v>
      </c>
      <c r="AF196">
        <f>INDEX(Overview_Format!$A$2:$CC$355,MATCH($B196,Overview_Format!$A$2:$A$355,0),MATCH(AF$2,Overview_Format!$A$2:$CC$2,0))</f>
        <v>3.0000000000000027E-3</v>
      </c>
      <c r="AG196">
        <f>INDEX(Overview_Format!$A$2:$CC$355,MATCH($B196,Overview_Format!$A$2:$A$355,0),MATCH(AG$2,Overview_Format!$A$2:$CC$2,0))</f>
        <v>2.2999999999999965E-2</v>
      </c>
      <c r="AH196">
        <f>INDEX(Overview_Format!$A$2:$CC$355,MATCH($B196,Overview_Format!$A$2:$A$355,0),MATCH(AH$2,Overview_Format!$A$2:$CC$2,0))</f>
        <v>-3.400000000000003E-2</v>
      </c>
      <c r="AI196">
        <f>INDEX(Overview_Format!$A$2:$CC$355,MATCH($B196,Overview_Format!$A$2:$A$355,0),MATCH(AI$2,Overview_Format!$A$2:$CC$2,0))</f>
        <v>-3.2000000000000028E-2</v>
      </c>
      <c r="AJ196">
        <f>INDEX(Overview_Format!$A$2:$CC$355,MATCH($B196,Overview_Format!$A$2:$A$355,0),MATCH(AJ$2,Overview_Format!$A$2:$CC$2,0))</f>
        <v>-5.2000000000000028</v>
      </c>
      <c r="AK196">
        <f>INDEX(Overview_Format!$A$2:$CC$355,MATCH($B196,Overview_Format!$A$2:$A$355,0),MATCH(AK$2,Overview_Format!$A$2:$CC$2,0))</f>
        <v>1</v>
      </c>
      <c r="AL196">
        <f>INDEX(Overview_Format!$A$2:$CC$355,MATCH($B196,Overview_Format!$A$2:$A$355,0),MATCH(AL$2,Overview_Format!$A$2:$CC$2,0))</f>
        <v>-6.3000000000000043</v>
      </c>
      <c r="AM196">
        <f>INDEX(Overview_Format!$A$2:$CC$355,MATCH($B196,Overview_Format!$A$2:$A$355,0),MATCH(AM$2,Overview_Format!$A$2:$CC$2,0))</f>
        <v>-2.1000000000000005</v>
      </c>
      <c r="AN196">
        <f>INDEX(Overview_Format!$A$2:$CC$355,MATCH($B196,Overview_Format!$A$2:$A$355,0),MATCH(AN$2,Overview_Format!$A$2:$CC$2,0))</f>
        <v>0.19999999999999929</v>
      </c>
      <c r="AO196">
        <f>INDEX(Overview_Format!$A$2:$CC$355,MATCH($B196,Overview_Format!$A$2:$A$355,0),MATCH(AO$2,Overview_Format!$A$2:$CC$2,0))</f>
        <v>-4.4000000000000021</v>
      </c>
      <c r="AP196">
        <f>INDEX(Overview_Format!$A$2:$CC$355,MATCH($B196,Overview_Format!$A$2:$A$355,0),MATCH(AP$2,Overview_Format!$A$2:$CC$2,0))</f>
        <v>-1.0999999999999982E-2</v>
      </c>
    </row>
    <row r="197" spans="2:42" x14ac:dyDescent="0.25">
      <c r="B197" t="s">
        <v>320</v>
      </c>
      <c r="C197">
        <f>INDEX(Overview_Format!$A$2:$BQ$355,MATCH($B197,Overview_Format!$A$2:$A$355,0),MATCH(C$2,Overview_Format!$A$2:$BQ$2,0))</f>
        <v>33</v>
      </c>
      <c r="D197">
        <f>INDEX(Overview_Format!$A$2:$BQ$355,MATCH($B197,Overview_Format!$A$2:$A$355,0),MATCH(D$2,Overview_Format!$A$2:$BQ$2,0))</f>
        <v>28</v>
      </c>
      <c r="E197">
        <f>INDEX(Overview_Format!$A$2:$BQ$355,MATCH($B197,Overview_Format!$A$2:$A$355,0),MATCH(E$2,Overview_Format!$A$2:$BQ$2,0))</f>
        <v>5</v>
      </c>
      <c r="F197">
        <f>INDEX(Overview_Format!$A$2:$BQ$355,MATCH($B197,Overview_Format!$A$2:$A$355,0),MATCH(F$2,Overview_Format!$A$2:$BQ$2,0))</f>
        <v>0.84799999999999998</v>
      </c>
      <c r="G197">
        <f>INDEX(Overview_Format!$A$2:$BQ$355,MATCH($B197,Overview_Format!$A$2:$A$355,0),MATCH(G$2,Overview_Format!$A$2:$BQ$2,0))</f>
        <v>8.98</v>
      </c>
      <c r="H197">
        <f>INDEX(Overview_Format!$A$2:$BQ$355,MATCH($B197,Overview_Format!$A$2:$A$355,0),MATCH(H$2,Overview_Format!$A$2:$BQ$2,0))</f>
        <v>-3.09</v>
      </c>
      <c r="I197">
        <f>INDEX(Overview_Format!$A$2:$BQ$355,MATCH($B197,Overview_Format!$A$2:$A$355,0),MATCH(I$2,Overview_Format!$A$2:$BQ$2,0))</f>
        <v>28</v>
      </c>
      <c r="J197">
        <f>INDEX(Overview_Format!$A$2:$BQ$355,MATCH($B197,Overview_Format!$A$2:$A$355,0),MATCH(J$2,Overview_Format!$A$2:$BQ$2,0))</f>
        <v>5</v>
      </c>
      <c r="K197">
        <f>INDEX(Overview_Format!$A$2:$BQ$355,MATCH($B197,Overview_Format!$A$2:$A$355,0),MATCH(K$2,Overview_Format!$A$2:$BQ$2,0))</f>
        <v>28</v>
      </c>
      <c r="L197">
        <f>INDEX(Overview_Format!$A$2:$BQ$355,MATCH($B197,Overview_Format!$A$2:$A$355,0),MATCH(L$2,Overview_Format!$A$2:$BQ$2,0))</f>
        <v>5</v>
      </c>
      <c r="M197">
        <f>INDEX(Overview_Format!$A$2:$BQ$355,MATCH($B197,Overview_Format!$A$2:$A$355,0),MATCH(M$2,Overview_Format!$A$2:$BQ$2,0))</f>
        <v>28</v>
      </c>
      <c r="N197">
        <f>INDEX(Overview_Format!$A$2:$BQ$355,MATCH($B197,Overview_Format!$A$2:$A$355,0),MATCH(N$2,Overview_Format!$A$2:$BQ$2,0))</f>
        <v>5</v>
      </c>
      <c r="O197">
        <f>INDEX(Overview_Format!$A$2:$BQ$355,MATCH($B197,Overview_Format!$A$2:$A$355,0),MATCH(O$2,Overview_Format!$A$2:$BQ$2,0))</f>
        <v>2727</v>
      </c>
      <c r="P197">
        <f>INDEX(Overview_Format!$A$2:$BQ$355,MATCH($B197,Overview_Format!$A$2:$A$355,0),MATCH(P$2,Overview_Format!$A$2:$BQ$2,0))</f>
        <v>2255</v>
      </c>
      <c r="Q197">
        <f>INDEX(Overview_Format!$A$2:$BQ$355,MATCH($B197,Overview_Format!$A$2:$A$355,0),MATCH(Q$2,Overview_Format!$A$2:$BQ$2,0))</f>
        <v>71.8</v>
      </c>
      <c r="R197">
        <f>INDEX(Overview_Format!$A$2:$BQ$355,MATCH($B197,Overview_Format!$A$2:$A$355,0),MATCH(R$2,Overview_Format!$A$2:$BQ$2,0))</f>
        <v>115</v>
      </c>
      <c r="S197">
        <f>INDEX(Overview_Format!$A$2:$BQ$355,MATCH($B197,Overview_Format!$A$2:$A$355,0),MATCH(S$2,Overview_Format!$A$2:$BQ$2,0))</f>
        <v>0.33600000000000002</v>
      </c>
      <c r="T197">
        <f>INDEX(Overview_Format!$A$2:$BQ$355,MATCH($B197,Overview_Format!$A$2:$A$355,0),MATCH(T$2,Overview_Format!$A$2:$BQ$2,0))</f>
        <v>0.36399999999999999</v>
      </c>
      <c r="U197">
        <f>INDEX(Overview_Format!$A$2:$BQ$355,MATCH($B197,Overview_Format!$A$2:$A$355,0),MATCH(U$2,Overview_Format!$A$2:$BQ$2,0))</f>
        <v>0.58599999999999997</v>
      </c>
      <c r="V197">
        <f>INDEX(Overview_Format!$A$2:$BQ$355,MATCH($B197,Overview_Format!$A$2:$A$355,0),MATCH(V$2,Overview_Format!$A$2:$BQ$2,0))</f>
        <v>59.8</v>
      </c>
      <c r="W197">
        <f>INDEX(Overview_Format!$A$2:$BQ$355,MATCH($B197,Overview_Format!$A$2:$A$355,0),MATCH(W$2,Overview_Format!$A$2:$BQ$2,0))</f>
        <v>0.55700000000000005</v>
      </c>
      <c r="X197">
        <f>INDEX(Overview_Format!$A$2:$BQ$355,MATCH($B197,Overview_Format!$A$2:$A$355,0),MATCH(X$2,Overview_Format!$A$2:$BQ$2,0))</f>
        <v>31.3</v>
      </c>
      <c r="Y197">
        <f>INDEX(Overview_Format!$A$2:$BQ$355,MATCH($B197,Overview_Format!$A$2:$A$355,0),MATCH(Y$2,Overview_Format!$A$2:$BQ$2,0))</f>
        <v>14.7</v>
      </c>
      <c r="Z197">
        <f>INDEX(Overview_Format!$A$2:$BQ$355,MATCH($B197,Overview_Format!$A$2:$A$355,0),MATCH(Z$2,Overview_Format!$A$2:$BQ$2,0))</f>
        <v>52.1</v>
      </c>
      <c r="AA197">
        <f>INDEX(Overview_Format!$A$2:$BQ$355,MATCH($B197,Overview_Format!$A$2:$A$355,0),MATCH(AA$2,Overview_Format!$A$2:$BQ$2,0))</f>
        <v>10.5</v>
      </c>
      <c r="AB197">
        <f>INDEX(Overview_Format!$A$2:$BQ$355,MATCH($B197,Overview_Format!$A$2:$A$355,0),MATCH(AB$2,Overview_Format!$A$2:$BQ$2,0))</f>
        <v>11.5</v>
      </c>
      <c r="AC197">
        <f t="shared" si="3"/>
        <v>4.0680272108843534</v>
      </c>
      <c r="AD197">
        <f>INDEX(Overview_Format!$A$2:$BQ$355,MATCH($B197,Overview_Format!$A$2:$A$355,0),MATCH(AD$2,Overview_Format!$A$2:$BQ$2,0))</f>
        <v>14.3</v>
      </c>
      <c r="AE197">
        <f>INDEX(Overview_Format!$A$2:$CC$355,MATCH($B197,Overview_Format!$A$2:$A$355,0),MATCH(AE$2,Overview_Format!$A$2:$CC$2,0))</f>
        <v>19.900000000000006</v>
      </c>
      <c r="AF197">
        <f>INDEX(Overview_Format!$A$2:$CC$355,MATCH($B197,Overview_Format!$A$2:$A$355,0),MATCH(AF$2,Overview_Format!$A$2:$CC$2,0))</f>
        <v>6.2E-2</v>
      </c>
      <c r="AG197">
        <f>INDEX(Overview_Format!$A$2:$CC$355,MATCH($B197,Overview_Format!$A$2:$A$355,0),MATCH(AG$2,Overview_Format!$A$2:$CC$2,0))</f>
        <v>1.0000000000000009E-2</v>
      </c>
      <c r="AH197">
        <f>INDEX(Overview_Format!$A$2:$CC$355,MATCH($B197,Overview_Format!$A$2:$A$355,0),MATCH(AH$2,Overview_Format!$A$2:$CC$2,0))</f>
        <v>9.099999999999997E-2</v>
      </c>
      <c r="AI197">
        <f>INDEX(Overview_Format!$A$2:$CC$355,MATCH($B197,Overview_Format!$A$2:$A$355,0),MATCH(AI$2,Overview_Format!$A$2:$CC$2,0))</f>
        <v>9.600000000000003E-2</v>
      </c>
      <c r="AJ197">
        <f>INDEX(Overview_Format!$A$2:$CC$355,MATCH($B197,Overview_Format!$A$2:$A$355,0),MATCH(AJ$2,Overview_Format!$A$2:$CC$2,0))</f>
        <v>4.2000000000000028</v>
      </c>
      <c r="AK197">
        <f>INDEX(Overview_Format!$A$2:$CC$355,MATCH($B197,Overview_Format!$A$2:$A$355,0),MATCH(AK$2,Overview_Format!$A$2:$CC$2,0))</f>
        <v>-2.1999999999999993</v>
      </c>
      <c r="AL197">
        <f>INDEX(Overview_Format!$A$2:$CC$355,MATCH($B197,Overview_Format!$A$2:$A$355,0),MATCH(AL$2,Overview_Format!$A$2:$CC$2,0))</f>
        <v>14.599999999999994</v>
      </c>
      <c r="AM197">
        <f>INDEX(Overview_Format!$A$2:$CC$355,MATCH($B197,Overview_Format!$A$2:$A$355,0),MATCH(AM$2,Overview_Format!$A$2:$CC$2,0))</f>
        <v>2.0999999999999996</v>
      </c>
      <c r="AN197">
        <f>INDEX(Overview_Format!$A$2:$CC$355,MATCH($B197,Overview_Format!$A$2:$A$355,0),MATCH(AN$2,Overview_Format!$A$2:$CC$2,0))</f>
        <v>2.3000000000000007</v>
      </c>
      <c r="AO197">
        <f>INDEX(Overview_Format!$A$2:$CC$355,MATCH($B197,Overview_Format!$A$2:$A$355,0),MATCH(AO$2,Overview_Format!$A$2:$CC$2,0))</f>
        <v>1.6999999999999993</v>
      </c>
      <c r="AP197">
        <f>INDEX(Overview_Format!$A$2:$CC$355,MATCH($B197,Overview_Format!$A$2:$A$355,0),MATCH(AP$2,Overview_Format!$A$2:$CC$2,0))</f>
        <v>4.8999999999999988E-2</v>
      </c>
    </row>
    <row r="198" spans="2:42" x14ac:dyDescent="0.25">
      <c r="B198" t="s">
        <v>321</v>
      </c>
      <c r="C198">
        <f>INDEX(Overview_Format!$A$2:$BQ$355,MATCH($B198,Overview_Format!$A$2:$A$355,0),MATCH(C$2,Overview_Format!$A$2:$BQ$2,0))</f>
        <v>31</v>
      </c>
      <c r="D198">
        <f>INDEX(Overview_Format!$A$2:$BQ$355,MATCH($B198,Overview_Format!$A$2:$A$355,0),MATCH(D$2,Overview_Format!$A$2:$BQ$2,0))</f>
        <v>12</v>
      </c>
      <c r="E198">
        <f>INDEX(Overview_Format!$A$2:$BQ$355,MATCH($B198,Overview_Format!$A$2:$A$355,0),MATCH(E$2,Overview_Format!$A$2:$BQ$2,0))</f>
        <v>19</v>
      </c>
      <c r="F198">
        <f>INDEX(Overview_Format!$A$2:$BQ$355,MATCH($B198,Overview_Format!$A$2:$A$355,0),MATCH(F$2,Overview_Format!$A$2:$BQ$2,0))</f>
        <v>0.38700000000000001</v>
      </c>
      <c r="G198">
        <f>INDEX(Overview_Format!$A$2:$BQ$355,MATCH($B198,Overview_Format!$A$2:$A$355,0),MATCH(G$2,Overview_Format!$A$2:$BQ$2,0))</f>
        <v>-10.07</v>
      </c>
      <c r="H198">
        <f>INDEX(Overview_Format!$A$2:$BQ$355,MATCH($B198,Overview_Format!$A$2:$A$355,0),MATCH(H$2,Overview_Format!$A$2:$BQ$2,0))</f>
        <v>-3.97</v>
      </c>
      <c r="I198">
        <f>INDEX(Overview_Format!$A$2:$BQ$355,MATCH($B198,Overview_Format!$A$2:$A$355,0),MATCH(I$2,Overview_Format!$A$2:$BQ$2,0))</f>
        <v>12</v>
      </c>
      <c r="J198">
        <f>INDEX(Overview_Format!$A$2:$BQ$355,MATCH($B198,Overview_Format!$A$2:$A$355,0),MATCH(J$2,Overview_Format!$A$2:$BQ$2,0))</f>
        <v>19</v>
      </c>
      <c r="K198">
        <f>INDEX(Overview_Format!$A$2:$BQ$355,MATCH($B198,Overview_Format!$A$2:$A$355,0),MATCH(K$2,Overview_Format!$A$2:$BQ$2,0))</f>
        <v>12</v>
      </c>
      <c r="L198">
        <f>INDEX(Overview_Format!$A$2:$BQ$355,MATCH($B198,Overview_Format!$A$2:$A$355,0),MATCH(L$2,Overview_Format!$A$2:$BQ$2,0))</f>
        <v>19</v>
      </c>
      <c r="M198">
        <f>INDEX(Overview_Format!$A$2:$BQ$355,MATCH($B198,Overview_Format!$A$2:$A$355,0),MATCH(M$2,Overview_Format!$A$2:$BQ$2,0))</f>
        <v>12</v>
      </c>
      <c r="N198">
        <f>INDEX(Overview_Format!$A$2:$BQ$355,MATCH($B198,Overview_Format!$A$2:$A$355,0),MATCH(N$2,Overview_Format!$A$2:$BQ$2,0))</f>
        <v>19</v>
      </c>
      <c r="O198">
        <f>INDEX(Overview_Format!$A$2:$BQ$355,MATCH($B198,Overview_Format!$A$2:$A$355,0),MATCH(O$2,Overview_Format!$A$2:$BQ$2,0))</f>
        <v>2061</v>
      </c>
      <c r="P198">
        <f>INDEX(Overview_Format!$A$2:$BQ$355,MATCH($B198,Overview_Format!$A$2:$A$355,0),MATCH(P$2,Overview_Format!$A$2:$BQ$2,0))</f>
        <v>2250</v>
      </c>
      <c r="Q198">
        <f>INDEX(Overview_Format!$A$2:$BQ$355,MATCH($B198,Overview_Format!$A$2:$A$355,0),MATCH(Q$2,Overview_Format!$A$2:$BQ$2,0))</f>
        <v>68.3</v>
      </c>
      <c r="R198">
        <f>INDEX(Overview_Format!$A$2:$BQ$355,MATCH($B198,Overview_Format!$A$2:$A$355,0),MATCH(R$2,Overview_Format!$A$2:$BQ$2,0))</f>
        <v>97.3</v>
      </c>
      <c r="S198">
        <f>INDEX(Overview_Format!$A$2:$BQ$355,MATCH($B198,Overview_Format!$A$2:$A$355,0),MATCH(S$2,Overview_Format!$A$2:$BQ$2,0))</f>
        <v>0.30499999999999999</v>
      </c>
      <c r="T198">
        <f>INDEX(Overview_Format!$A$2:$BQ$355,MATCH($B198,Overview_Format!$A$2:$A$355,0),MATCH(T$2,Overview_Format!$A$2:$BQ$2,0))</f>
        <v>0.36699999999999999</v>
      </c>
      <c r="U198">
        <f>INDEX(Overview_Format!$A$2:$BQ$355,MATCH($B198,Overview_Format!$A$2:$A$355,0),MATCH(U$2,Overview_Format!$A$2:$BQ$2,0))</f>
        <v>0.504</v>
      </c>
      <c r="V198">
        <f>INDEX(Overview_Format!$A$2:$BQ$355,MATCH($B198,Overview_Format!$A$2:$A$355,0),MATCH(V$2,Overview_Format!$A$2:$BQ$2,0))</f>
        <v>54.5</v>
      </c>
      <c r="W198">
        <f>INDEX(Overview_Format!$A$2:$BQ$355,MATCH($B198,Overview_Format!$A$2:$A$355,0),MATCH(W$2,Overview_Format!$A$2:$BQ$2,0))</f>
        <v>0.46800000000000003</v>
      </c>
      <c r="X198">
        <f>INDEX(Overview_Format!$A$2:$BQ$355,MATCH($B198,Overview_Format!$A$2:$A$355,0),MATCH(X$2,Overview_Format!$A$2:$BQ$2,0))</f>
        <v>31.5</v>
      </c>
      <c r="Y198">
        <f>INDEX(Overview_Format!$A$2:$BQ$355,MATCH($B198,Overview_Format!$A$2:$A$355,0),MATCH(Y$2,Overview_Format!$A$2:$BQ$2,0))</f>
        <v>17.600000000000001</v>
      </c>
      <c r="Z198">
        <f>INDEX(Overview_Format!$A$2:$BQ$355,MATCH($B198,Overview_Format!$A$2:$A$355,0),MATCH(Z$2,Overview_Format!$A$2:$BQ$2,0))</f>
        <v>52.4</v>
      </c>
      <c r="AA198">
        <f>INDEX(Overview_Format!$A$2:$BQ$355,MATCH($B198,Overview_Format!$A$2:$A$355,0),MATCH(AA$2,Overview_Format!$A$2:$BQ$2,0))</f>
        <v>7.9</v>
      </c>
      <c r="AB198">
        <f>INDEX(Overview_Format!$A$2:$BQ$355,MATCH($B198,Overview_Format!$A$2:$A$355,0),MATCH(AB$2,Overview_Format!$A$2:$BQ$2,0))</f>
        <v>5.7</v>
      </c>
      <c r="AC198">
        <f t="shared" si="3"/>
        <v>3.0965909090909087</v>
      </c>
      <c r="AD198">
        <f>INDEX(Overview_Format!$A$2:$BQ$355,MATCH($B198,Overview_Format!$A$2:$A$355,0),MATCH(AD$2,Overview_Format!$A$2:$BQ$2,0))</f>
        <v>-6.1</v>
      </c>
      <c r="AE198">
        <f>INDEX(Overview_Format!$A$2:$CC$355,MATCH($B198,Overview_Format!$A$2:$A$355,0),MATCH(AE$2,Overview_Format!$A$2:$CC$2,0))</f>
        <v>-8.9000000000000057</v>
      </c>
      <c r="AF198">
        <f>INDEX(Overview_Format!$A$2:$CC$355,MATCH($B198,Overview_Format!$A$2:$A$355,0),MATCH(AF$2,Overview_Format!$A$2:$CC$2,0))</f>
        <v>8.0000000000000071E-3</v>
      </c>
      <c r="AG198">
        <f>INDEX(Overview_Format!$A$2:$CC$355,MATCH($B198,Overview_Format!$A$2:$A$355,0),MATCH(AG$2,Overview_Format!$A$2:$CC$2,0))</f>
        <v>-6.2E-2</v>
      </c>
      <c r="AH198">
        <f>INDEX(Overview_Format!$A$2:$CC$355,MATCH($B198,Overview_Format!$A$2:$A$355,0),MATCH(AH$2,Overview_Format!$A$2:$CC$2,0))</f>
        <v>-4.9000000000000044E-2</v>
      </c>
      <c r="AI198">
        <f>INDEX(Overview_Format!$A$2:$CC$355,MATCH($B198,Overview_Format!$A$2:$A$355,0),MATCH(AI$2,Overview_Format!$A$2:$CC$2,0))</f>
        <v>-5.2999999999999992E-2</v>
      </c>
      <c r="AJ198">
        <f>INDEX(Overview_Format!$A$2:$CC$355,MATCH($B198,Overview_Format!$A$2:$A$355,0),MATCH(AJ$2,Overview_Format!$A$2:$CC$2,0))</f>
        <v>4.7999999999999972</v>
      </c>
      <c r="AK198">
        <f>INDEX(Overview_Format!$A$2:$CC$355,MATCH($B198,Overview_Format!$A$2:$A$355,0),MATCH(AK$2,Overview_Format!$A$2:$CC$2,0))</f>
        <v>2.8000000000000007</v>
      </c>
      <c r="AL198">
        <f>INDEX(Overview_Format!$A$2:$CC$355,MATCH($B198,Overview_Format!$A$2:$A$355,0),MATCH(AL$2,Overview_Format!$A$2:$CC$2,0))</f>
        <v>-7.5</v>
      </c>
      <c r="AM198">
        <f>INDEX(Overview_Format!$A$2:$CC$355,MATCH($B198,Overview_Format!$A$2:$A$355,0),MATCH(AM$2,Overview_Format!$A$2:$CC$2,0))</f>
        <v>-2.9000000000000004</v>
      </c>
      <c r="AN198">
        <f>INDEX(Overview_Format!$A$2:$CC$355,MATCH($B198,Overview_Format!$A$2:$A$355,0),MATCH(AN$2,Overview_Format!$A$2:$CC$2,0))</f>
        <v>-6.2</v>
      </c>
      <c r="AO198">
        <f>INDEX(Overview_Format!$A$2:$CC$355,MATCH($B198,Overview_Format!$A$2:$A$355,0),MATCH(AO$2,Overview_Format!$A$2:$CC$2,0))</f>
        <v>6.1999999999999993</v>
      </c>
      <c r="AP198">
        <f>INDEX(Overview_Format!$A$2:$CC$355,MATCH($B198,Overview_Format!$A$2:$A$355,0),MATCH(AP$2,Overview_Format!$A$2:$CC$2,0))</f>
        <v>-2.0000000000000018E-3</v>
      </c>
    </row>
    <row r="199" spans="2:42" x14ac:dyDescent="0.25">
      <c r="B199" t="s">
        <v>322</v>
      </c>
      <c r="C199">
        <f>INDEX(Overview_Format!$A$2:$BQ$355,MATCH($B199,Overview_Format!$A$2:$A$355,0),MATCH(C$2,Overview_Format!$A$2:$BQ$2,0))</f>
        <v>32</v>
      </c>
      <c r="D199">
        <f>INDEX(Overview_Format!$A$2:$BQ$355,MATCH($B199,Overview_Format!$A$2:$A$355,0),MATCH(D$2,Overview_Format!$A$2:$BQ$2,0))</f>
        <v>21</v>
      </c>
      <c r="E199">
        <f>INDEX(Overview_Format!$A$2:$BQ$355,MATCH($B199,Overview_Format!$A$2:$A$355,0),MATCH(E$2,Overview_Format!$A$2:$BQ$2,0))</f>
        <v>11</v>
      </c>
      <c r="F199">
        <f>INDEX(Overview_Format!$A$2:$BQ$355,MATCH($B199,Overview_Format!$A$2:$A$355,0),MATCH(F$2,Overview_Format!$A$2:$BQ$2,0))</f>
        <v>0.65600000000000003</v>
      </c>
      <c r="G199">
        <f>INDEX(Overview_Format!$A$2:$BQ$355,MATCH($B199,Overview_Format!$A$2:$A$355,0),MATCH(G$2,Overview_Format!$A$2:$BQ$2,0))</f>
        <v>-2.2999999999999998</v>
      </c>
      <c r="H199">
        <f>INDEX(Overview_Format!$A$2:$BQ$355,MATCH($B199,Overview_Format!$A$2:$A$355,0),MATCH(H$2,Overview_Format!$A$2:$BQ$2,0))</f>
        <v>-3.36</v>
      </c>
      <c r="I199">
        <f>INDEX(Overview_Format!$A$2:$BQ$355,MATCH($B199,Overview_Format!$A$2:$A$355,0),MATCH(I$2,Overview_Format!$A$2:$BQ$2,0))</f>
        <v>21</v>
      </c>
      <c r="J199">
        <f>INDEX(Overview_Format!$A$2:$BQ$355,MATCH($B199,Overview_Format!$A$2:$A$355,0),MATCH(J$2,Overview_Format!$A$2:$BQ$2,0))</f>
        <v>11</v>
      </c>
      <c r="K199">
        <f>INDEX(Overview_Format!$A$2:$BQ$355,MATCH($B199,Overview_Format!$A$2:$A$355,0),MATCH(K$2,Overview_Format!$A$2:$BQ$2,0))</f>
        <v>21</v>
      </c>
      <c r="L199">
        <f>INDEX(Overview_Format!$A$2:$BQ$355,MATCH($B199,Overview_Format!$A$2:$A$355,0),MATCH(L$2,Overview_Format!$A$2:$BQ$2,0))</f>
        <v>11</v>
      </c>
      <c r="M199">
        <f>INDEX(Overview_Format!$A$2:$BQ$355,MATCH($B199,Overview_Format!$A$2:$A$355,0),MATCH(M$2,Overview_Format!$A$2:$BQ$2,0))</f>
        <v>21</v>
      </c>
      <c r="N199">
        <f>INDEX(Overview_Format!$A$2:$BQ$355,MATCH($B199,Overview_Format!$A$2:$A$355,0),MATCH(N$2,Overview_Format!$A$2:$BQ$2,0))</f>
        <v>11</v>
      </c>
      <c r="O199">
        <f>INDEX(Overview_Format!$A$2:$BQ$355,MATCH($B199,Overview_Format!$A$2:$A$355,0),MATCH(O$2,Overview_Format!$A$2:$BQ$2,0))</f>
        <v>2523</v>
      </c>
      <c r="P199">
        <f>INDEX(Overview_Format!$A$2:$BQ$355,MATCH($B199,Overview_Format!$A$2:$A$355,0),MATCH(P$2,Overview_Format!$A$2:$BQ$2,0))</f>
        <v>2454</v>
      </c>
      <c r="Q199">
        <f>INDEX(Overview_Format!$A$2:$BQ$355,MATCH($B199,Overview_Format!$A$2:$A$355,0),MATCH(Q$2,Overview_Format!$A$2:$BQ$2,0))</f>
        <v>70</v>
      </c>
      <c r="R199">
        <f>INDEX(Overview_Format!$A$2:$BQ$355,MATCH($B199,Overview_Format!$A$2:$A$355,0),MATCH(R$2,Overview_Format!$A$2:$BQ$2,0))</f>
        <v>111.7</v>
      </c>
      <c r="S199">
        <f>INDEX(Overview_Format!$A$2:$BQ$355,MATCH($B199,Overview_Format!$A$2:$A$355,0),MATCH(S$2,Overview_Format!$A$2:$BQ$2,0))</f>
        <v>0.23699999999999999</v>
      </c>
      <c r="T199">
        <f>INDEX(Overview_Format!$A$2:$BQ$355,MATCH($B199,Overview_Format!$A$2:$A$355,0),MATCH(T$2,Overview_Format!$A$2:$BQ$2,0))</f>
        <v>0.36</v>
      </c>
      <c r="U199">
        <f>INDEX(Overview_Format!$A$2:$BQ$355,MATCH($B199,Overview_Format!$A$2:$A$355,0),MATCH(U$2,Overview_Format!$A$2:$BQ$2,0))</f>
        <v>0.56799999999999995</v>
      </c>
      <c r="V199">
        <f>INDEX(Overview_Format!$A$2:$BQ$355,MATCH($B199,Overview_Format!$A$2:$A$355,0),MATCH(V$2,Overview_Format!$A$2:$BQ$2,0))</f>
        <v>43.1</v>
      </c>
      <c r="W199">
        <f>INDEX(Overview_Format!$A$2:$BQ$355,MATCH($B199,Overview_Format!$A$2:$A$355,0),MATCH(W$2,Overview_Format!$A$2:$BQ$2,0))</f>
        <v>0.54600000000000004</v>
      </c>
      <c r="X199">
        <f>INDEX(Overview_Format!$A$2:$BQ$355,MATCH($B199,Overview_Format!$A$2:$A$355,0),MATCH(X$2,Overview_Format!$A$2:$BQ$2,0))</f>
        <v>24.9</v>
      </c>
      <c r="Y199">
        <f>INDEX(Overview_Format!$A$2:$BQ$355,MATCH($B199,Overview_Format!$A$2:$A$355,0),MATCH(Y$2,Overview_Format!$A$2:$BQ$2,0))</f>
        <v>12</v>
      </c>
      <c r="Z199">
        <f>INDEX(Overview_Format!$A$2:$BQ$355,MATCH($B199,Overview_Format!$A$2:$A$355,0),MATCH(Z$2,Overview_Format!$A$2:$BQ$2,0))</f>
        <v>49.2</v>
      </c>
      <c r="AA199">
        <f>INDEX(Overview_Format!$A$2:$BQ$355,MATCH($B199,Overview_Format!$A$2:$A$355,0),MATCH(AA$2,Overview_Format!$A$2:$BQ$2,0))</f>
        <v>8</v>
      </c>
      <c r="AB199">
        <f>INDEX(Overview_Format!$A$2:$BQ$355,MATCH($B199,Overview_Format!$A$2:$A$355,0),MATCH(AB$2,Overview_Format!$A$2:$BQ$2,0))</f>
        <v>5.7</v>
      </c>
      <c r="AC199">
        <f t="shared" si="3"/>
        <v>3.5916666666666668</v>
      </c>
      <c r="AD199">
        <f>INDEX(Overview_Format!$A$2:$BQ$355,MATCH($B199,Overview_Format!$A$2:$A$355,0),MATCH(AD$2,Overview_Format!$A$2:$BQ$2,0))</f>
        <v>2.16</v>
      </c>
      <c r="AE199">
        <f>INDEX(Overview_Format!$A$2:$CC$355,MATCH($B199,Overview_Format!$A$2:$A$355,0),MATCH(AE$2,Overview_Format!$A$2:$CC$2,0))</f>
        <v>3</v>
      </c>
      <c r="AF199">
        <f>INDEX(Overview_Format!$A$2:$CC$355,MATCH($B199,Overview_Format!$A$2:$A$355,0),MATCH(AF$2,Overview_Format!$A$2:$CC$2,0))</f>
        <v>-2.6000000000000023E-2</v>
      </c>
      <c r="AG199">
        <f>INDEX(Overview_Format!$A$2:$CC$355,MATCH($B199,Overview_Format!$A$2:$A$355,0),MATCH(AG$2,Overview_Format!$A$2:$CC$2,0))</f>
        <v>-8.0000000000000016E-2</v>
      </c>
      <c r="AH199">
        <f>INDEX(Overview_Format!$A$2:$CC$355,MATCH($B199,Overview_Format!$A$2:$A$355,0),MATCH(AH$2,Overview_Format!$A$2:$CC$2,0))</f>
        <v>-7.0000000000000062E-3</v>
      </c>
      <c r="AI199">
        <f>INDEX(Overview_Format!$A$2:$CC$355,MATCH($B199,Overview_Format!$A$2:$A$355,0),MATCH(AI$2,Overview_Format!$A$2:$CC$2,0))</f>
        <v>-3.0000000000000027E-3</v>
      </c>
      <c r="AJ199">
        <f>INDEX(Overview_Format!$A$2:$CC$355,MATCH($B199,Overview_Format!$A$2:$A$355,0),MATCH(AJ$2,Overview_Format!$A$2:$CC$2,0))</f>
        <v>-1.5999999999999943</v>
      </c>
      <c r="AK199">
        <f>INDEX(Overview_Format!$A$2:$CC$355,MATCH($B199,Overview_Format!$A$2:$A$355,0),MATCH(AK$2,Overview_Format!$A$2:$CC$2,0))</f>
        <v>-3.4000000000000004</v>
      </c>
      <c r="AL199">
        <f>INDEX(Overview_Format!$A$2:$CC$355,MATCH($B199,Overview_Format!$A$2:$A$355,0),MATCH(AL$2,Overview_Format!$A$2:$CC$2,0))</f>
        <v>-5.3999999999999986</v>
      </c>
      <c r="AM199">
        <f>INDEX(Overview_Format!$A$2:$CC$355,MATCH($B199,Overview_Format!$A$2:$A$355,0),MATCH(AM$2,Overview_Format!$A$2:$CC$2,0))</f>
        <v>1.4000000000000004</v>
      </c>
      <c r="AN199">
        <f>INDEX(Overview_Format!$A$2:$CC$355,MATCH($B199,Overview_Format!$A$2:$A$355,0),MATCH(AN$2,Overview_Format!$A$2:$CC$2,0))</f>
        <v>-2.8999999999999995</v>
      </c>
      <c r="AO199">
        <f>INDEX(Overview_Format!$A$2:$CC$355,MATCH($B199,Overview_Format!$A$2:$A$355,0),MATCH(AO$2,Overview_Format!$A$2:$CC$2,0))</f>
        <v>-0.20000000000000284</v>
      </c>
      <c r="AP199">
        <f>INDEX(Overview_Format!$A$2:$CC$355,MATCH($B199,Overview_Format!$A$2:$A$355,0),MATCH(AP$2,Overview_Format!$A$2:$CC$2,0))</f>
        <v>-2.4999999999999994E-2</v>
      </c>
    </row>
    <row r="200" spans="2:42" x14ac:dyDescent="0.25">
      <c r="B200" t="s">
        <v>323</v>
      </c>
      <c r="C200">
        <f>INDEX(Overview_Format!$A$2:$BQ$355,MATCH($B200,Overview_Format!$A$2:$A$355,0),MATCH(C$2,Overview_Format!$A$2:$BQ$2,0))</f>
        <v>36</v>
      </c>
      <c r="D200">
        <f>INDEX(Overview_Format!$A$2:$BQ$355,MATCH($B200,Overview_Format!$A$2:$A$355,0),MATCH(D$2,Overview_Format!$A$2:$BQ$2,0))</f>
        <v>19</v>
      </c>
      <c r="E200">
        <f>INDEX(Overview_Format!$A$2:$BQ$355,MATCH($B200,Overview_Format!$A$2:$A$355,0),MATCH(E$2,Overview_Format!$A$2:$BQ$2,0))</f>
        <v>17</v>
      </c>
      <c r="F200">
        <f>INDEX(Overview_Format!$A$2:$BQ$355,MATCH($B200,Overview_Format!$A$2:$A$355,0),MATCH(F$2,Overview_Format!$A$2:$BQ$2,0))</f>
        <v>0.52800000000000002</v>
      </c>
      <c r="G200">
        <f>INDEX(Overview_Format!$A$2:$BQ$355,MATCH($B200,Overview_Format!$A$2:$A$355,0),MATCH(G$2,Overview_Format!$A$2:$BQ$2,0))</f>
        <v>14.92</v>
      </c>
      <c r="H200">
        <f>INDEX(Overview_Format!$A$2:$BQ$355,MATCH($B200,Overview_Format!$A$2:$A$355,0),MATCH(H$2,Overview_Format!$A$2:$BQ$2,0))</f>
        <v>11.38</v>
      </c>
      <c r="I200">
        <f>INDEX(Overview_Format!$A$2:$BQ$355,MATCH($B200,Overview_Format!$A$2:$A$355,0),MATCH(I$2,Overview_Format!$A$2:$BQ$2,0))</f>
        <v>19</v>
      </c>
      <c r="J200">
        <f>INDEX(Overview_Format!$A$2:$BQ$355,MATCH($B200,Overview_Format!$A$2:$A$355,0),MATCH(J$2,Overview_Format!$A$2:$BQ$2,0))</f>
        <v>17</v>
      </c>
      <c r="K200">
        <f>INDEX(Overview_Format!$A$2:$BQ$355,MATCH($B200,Overview_Format!$A$2:$A$355,0),MATCH(K$2,Overview_Format!$A$2:$BQ$2,0))</f>
        <v>19</v>
      </c>
      <c r="L200">
        <f>INDEX(Overview_Format!$A$2:$BQ$355,MATCH($B200,Overview_Format!$A$2:$A$355,0),MATCH(L$2,Overview_Format!$A$2:$BQ$2,0))</f>
        <v>17</v>
      </c>
      <c r="M200">
        <f>INDEX(Overview_Format!$A$2:$BQ$355,MATCH($B200,Overview_Format!$A$2:$A$355,0),MATCH(M$2,Overview_Format!$A$2:$BQ$2,0))</f>
        <v>19</v>
      </c>
      <c r="N200">
        <f>INDEX(Overview_Format!$A$2:$BQ$355,MATCH($B200,Overview_Format!$A$2:$A$355,0),MATCH(N$2,Overview_Format!$A$2:$BQ$2,0))</f>
        <v>17</v>
      </c>
      <c r="O200">
        <f>INDEX(Overview_Format!$A$2:$BQ$355,MATCH($B200,Overview_Format!$A$2:$A$355,0),MATCH(O$2,Overview_Format!$A$2:$BQ$2,0))</f>
        <v>2586</v>
      </c>
      <c r="P200">
        <f>INDEX(Overview_Format!$A$2:$BQ$355,MATCH($B200,Overview_Format!$A$2:$A$355,0),MATCH(P$2,Overview_Format!$A$2:$BQ$2,0))</f>
        <v>2421</v>
      </c>
      <c r="Q200">
        <f>INDEX(Overview_Format!$A$2:$BQ$355,MATCH($B200,Overview_Format!$A$2:$A$355,0),MATCH(Q$2,Overview_Format!$A$2:$BQ$2,0))</f>
        <v>67.2</v>
      </c>
      <c r="R200">
        <f>INDEX(Overview_Format!$A$2:$BQ$355,MATCH($B200,Overview_Format!$A$2:$A$355,0),MATCH(R$2,Overview_Format!$A$2:$BQ$2,0))</f>
        <v>106.5</v>
      </c>
      <c r="S200">
        <f>INDEX(Overview_Format!$A$2:$BQ$355,MATCH($B200,Overview_Format!$A$2:$A$355,0),MATCH(S$2,Overview_Format!$A$2:$BQ$2,0))</f>
        <v>0.32500000000000001</v>
      </c>
      <c r="T200">
        <f>INDEX(Overview_Format!$A$2:$BQ$355,MATCH($B200,Overview_Format!$A$2:$A$355,0),MATCH(T$2,Overview_Format!$A$2:$BQ$2,0))</f>
        <v>0.375</v>
      </c>
      <c r="U200">
        <f>INDEX(Overview_Format!$A$2:$BQ$355,MATCH($B200,Overview_Format!$A$2:$A$355,0),MATCH(U$2,Overview_Format!$A$2:$BQ$2,0))</f>
        <v>0.52500000000000002</v>
      </c>
      <c r="V200">
        <f>INDEX(Overview_Format!$A$2:$BQ$355,MATCH($B200,Overview_Format!$A$2:$A$355,0),MATCH(V$2,Overview_Format!$A$2:$BQ$2,0))</f>
        <v>50.9</v>
      </c>
      <c r="W200">
        <f>INDEX(Overview_Format!$A$2:$BQ$355,MATCH($B200,Overview_Format!$A$2:$A$355,0),MATCH(W$2,Overview_Format!$A$2:$BQ$2,0))</f>
        <v>0.49299999999999999</v>
      </c>
      <c r="X200">
        <f>INDEX(Overview_Format!$A$2:$BQ$355,MATCH($B200,Overview_Format!$A$2:$A$355,0),MATCH(X$2,Overview_Format!$A$2:$BQ$2,0))</f>
        <v>28.6</v>
      </c>
      <c r="Y200">
        <f>INDEX(Overview_Format!$A$2:$BQ$355,MATCH($B200,Overview_Format!$A$2:$A$355,0),MATCH(Y$2,Overview_Format!$A$2:$BQ$2,0))</f>
        <v>12.3</v>
      </c>
      <c r="Z200">
        <f>INDEX(Overview_Format!$A$2:$BQ$355,MATCH($B200,Overview_Format!$A$2:$A$355,0),MATCH(Z$2,Overview_Format!$A$2:$BQ$2,0))</f>
        <v>48.5</v>
      </c>
      <c r="AA200">
        <f>INDEX(Overview_Format!$A$2:$BQ$355,MATCH($B200,Overview_Format!$A$2:$A$355,0),MATCH(AA$2,Overview_Format!$A$2:$BQ$2,0))</f>
        <v>10.7</v>
      </c>
      <c r="AB200">
        <f>INDEX(Overview_Format!$A$2:$BQ$355,MATCH($B200,Overview_Format!$A$2:$A$355,0),MATCH(AB$2,Overview_Format!$A$2:$BQ$2,0))</f>
        <v>11.1</v>
      </c>
      <c r="AC200">
        <f t="shared" si="3"/>
        <v>4.1382113821138207</v>
      </c>
      <c r="AD200">
        <f>INDEX(Overview_Format!$A$2:$BQ$355,MATCH($B200,Overview_Format!$A$2:$A$355,0),MATCH(AD$2,Overview_Format!$A$2:$BQ$2,0))</f>
        <v>4.58</v>
      </c>
      <c r="AE200">
        <f>INDEX(Overview_Format!$A$2:$CC$355,MATCH($B200,Overview_Format!$A$2:$A$355,0),MATCH(AE$2,Overview_Format!$A$2:$CC$2,0))</f>
        <v>6.7999999999999972</v>
      </c>
      <c r="AF200">
        <f>INDEX(Overview_Format!$A$2:$CC$355,MATCH($B200,Overview_Format!$A$2:$A$355,0),MATCH(AF$2,Overview_Format!$A$2:$CC$2,0))</f>
        <v>3.0000000000000027E-2</v>
      </c>
      <c r="AG200">
        <f>INDEX(Overview_Format!$A$2:$CC$355,MATCH($B200,Overview_Format!$A$2:$A$355,0),MATCH(AG$2,Overview_Format!$A$2:$CC$2,0))</f>
        <v>3.1999999999999973E-2</v>
      </c>
      <c r="AH200">
        <f>INDEX(Overview_Format!$A$2:$CC$355,MATCH($B200,Overview_Format!$A$2:$A$355,0),MATCH(AH$2,Overview_Format!$A$2:$CC$2,0))</f>
        <v>1.4000000000000012E-2</v>
      </c>
      <c r="AI200">
        <f>INDEX(Overview_Format!$A$2:$CC$355,MATCH($B200,Overview_Format!$A$2:$A$355,0),MATCH(AI$2,Overview_Format!$A$2:$CC$2,0))</f>
        <v>1.5000000000000013E-2</v>
      </c>
      <c r="AJ200">
        <f>INDEX(Overview_Format!$A$2:$CC$355,MATCH($B200,Overview_Format!$A$2:$A$355,0),MATCH(AJ$2,Overview_Format!$A$2:$CC$2,0))</f>
        <v>-3</v>
      </c>
      <c r="AK200">
        <f>INDEX(Overview_Format!$A$2:$CC$355,MATCH($B200,Overview_Format!$A$2:$A$355,0),MATCH(AK$2,Overview_Format!$A$2:$CC$2,0))</f>
        <v>-4.1999999999999993</v>
      </c>
      <c r="AL200">
        <f>INDEX(Overview_Format!$A$2:$CC$355,MATCH($B200,Overview_Format!$A$2:$A$355,0),MATCH(AL$2,Overview_Format!$A$2:$CC$2,0))</f>
        <v>2.2999999999999972</v>
      </c>
      <c r="AM200">
        <f>INDEX(Overview_Format!$A$2:$CC$355,MATCH($B200,Overview_Format!$A$2:$A$355,0),MATCH(AM$2,Overview_Format!$A$2:$CC$2,0))</f>
        <v>3.5999999999999996</v>
      </c>
      <c r="AN200">
        <f>INDEX(Overview_Format!$A$2:$CC$355,MATCH($B200,Overview_Format!$A$2:$A$355,0),MATCH(AN$2,Overview_Format!$A$2:$CC$2,0))</f>
        <v>1.1999999999999993</v>
      </c>
      <c r="AO200">
        <f>INDEX(Overview_Format!$A$2:$CC$355,MATCH($B200,Overview_Format!$A$2:$A$355,0),MATCH(AO$2,Overview_Format!$A$2:$CC$2,0))</f>
        <v>-2.8999999999999986</v>
      </c>
      <c r="AP200">
        <f>INDEX(Overview_Format!$A$2:$CC$355,MATCH($B200,Overview_Format!$A$2:$A$355,0),MATCH(AP$2,Overview_Format!$A$2:$CC$2,0))</f>
        <v>1.8000000000000016E-2</v>
      </c>
    </row>
    <row r="201" spans="2:42" x14ac:dyDescent="0.25">
      <c r="B201" t="s">
        <v>324</v>
      </c>
      <c r="C201">
        <f>INDEX(Overview_Format!$A$2:$BQ$355,MATCH($B201,Overview_Format!$A$2:$A$355,0),MATCH(C$2,Overview_Format!$A$2:$BQ$2,0))</f>
        <v>31</v>
      </c>
      <c r="D201">
        <f>INDEX(Overview_Format!$A$2:$BQ$355,MATCH($B201,Overview_Format!$A$2:$A$355,0),MATCH(D$2,Overview_Format!$A$2:$BQ$2,0))</f>
        <v>17</v>
      </c>
      <c r="E201">
        <f>INDEX(Overview_Format!$A$2:$BQ$355,MATCH($B201,Overview_Format!$A$2:$A$355,0),MATCH(E$2,Overview_Format!$A$2:$BQ$2,0))</f>
        <v>14</v>
      </c>
      <c r="F201">
        <f>INDEX(Overview_Format!$A$2:$BQ$355,MATCH($B201,Overview_Format!$A$2:$A$355,0),MATCH(F$2,Overview_Format!$A$2:$BQ$2,0))</f>
        <v>0.54800000000000004</v>
      </c>
      <c r="G201">
        <f>INDEX(Overview_Format!$A$2:$BQ$355,MATCH($B201,Overview_Format!$A$2:$A$355,0),MATCH(G$2,Overview_Format!$A$2:$BQ$2,0))</f>
        <v>1.61</v>
      </c>
      <c r="H201">
        <f>INDEX(Overview_Format!$A$2:$BQ$355,MATCH($B201,Overview_Format!$A$2:$A$355,0),MATCH(H$2,Overview_Format!$A$2:$BQ$2,0))</f>
        <v>0.51</v>
      </c>
      <c r="I201">
        <f>INDEX(Overview_Format!$A$2:$BQ$355,MATCH($B201,Overview_Format!$A$2:$A$355,0),MATCH(I$2,Overview_Format!$A$2:$BQ$2,0))</f>
        <v>17</v>
      </c>
      <c r="J201">
        <f>INDEX(Overview_Format!$A$2:$BQ$355,MATCH($B201,Overview_Format!$A$2:$A$355,0),MATCH(J$2,Overview_Format!$A$2:$BQ$2,0))</f>
        <v>14</v>
      </c>
      <c r="K201">
        <f>INDEX(Overview_Format!$A$2:$BQ$355,MATCH($B201,Overview_Format!$A$2:$A$355,0),MATCH(K$2,Overview_Format!$A$2:$BQ$2,0))</f>
        <v>17</v>
      </c>
      <c r="L201">
        <f>INDEX(Overview_Format!$A$2:$BQ$355,MATCH($B201,Overview_Format!$A$2:$A$355,0),MATCH(L$2,Overview_Format!$A$2:$BQ$2,0))</f>
        <v>14</v>
      </c>
      <c r="M201">
        <f>INDEX(Overview_Format!$A$2:$BQ$355,MATCH($B201,Overview_Format!$A$2:$A$355,0),MATCH(M$2,Overview_Format!$A$2:$BQ$2,0))</f>
        <v>17</v>
      </c>
      <c r="N201">
        <f>INDEX(Overview_Format!$A$2:$BQ$355,MATCH($B201,Overview_Format!$A$2:$A$355,0),MATCH(N$2,Overview_Format!$A$2:$BQ$2,0))</f>
        <v>14</v>
      </c>
      <c r="O201">
        <f>INDEX(Overview_Format!$A$2:$BQ$355,MATCH($B201,Overview_Format!$A$2:$A$355,0),MATCH(O$2,Overview_Format!$A$2:$BQ$2,0))</f>
        <v>2276</v>
      </c>
      <c r="P201">
        <f>INDEX(Overview_Format!$A$2:$BQ$355,MATCH($B201,Overview_Format!$A$2:$A$355,0),MATCH(P$2,Overview_Format!$A$2:$BQ$2,0))</f>
        <v>2242</v>
      </c>
      <c r="Q201">
        <f>INDEX(Overview_Format!$A$2:$BQ$355,MATCH($B201,Overview_Format!$A$2:$A$355,0),MATCH(Q$2,Overview_Format!$A$2:$BQ$2,0))</f>
        <v>69</v>
      </c>
      <c r="R201">
        <f>INDEX(Overview_Format!$A$2:$BQ$355,MATCH($B201,Overview_Format!$A$2:$A$355,0),MATCH(R$2,Overview_Format!$A$2:$BQ$2,0))</f>
        <v>105.5</v>
      </c>
      <c r="S201">
        <f>INDEX(Overview_Format!$A$2:$BQ$355,MATCH($B201,Overview_Format!$A$2:$A$355,0),MATCH(S$2,Overview_Format!$A$2:$BQ$2,0))</f>
        <v>0.34899999999999998</v>
      </c>
      <c r="T201">
        <f>INDEX(Overview_Format!$A$2:$BQ$355,MATCH($B201,Overview_Format!$A$2:$A$355,0),MATCH(T$2,Overview_Format!$A$2:$BQ$2,0))</f>
        <v>0.40200000000000002</v>
      </c>
      <c r="U201">
        <f>INDEX(Overview_Format!$A$2:$BQ$355,MATCH($B201,Overview_Format!$A$2:$A$355,0),MATCH(U$2,Overview_Format!$A$2:$BQ$2,0))</f>
        <v>0.52700000000000002</v>
      </c>
      <c r="V201">
        <f>INDEX(Overview_Format!$A$2:$BQ$355,MATCH($B201,Overview_Format!$A$2:$A$355,0),MATCH(V$2,Overview_Format!$A$2:$BQ$2,0))</f>
        <v>50.4</v>
      </c>
      <c r="W201">
        <f>INDEX(Overview_Format!$A$2:$BQ$355,MATCH($B201,Overview_Format!$A$2:$A$355,0),MATCH(W$2,Overview_Format!$A$2:$BQ$2,0))</f>
        <v>0.495</v>
      </c>
      <c r="X201">
        <f>INDEX(Overview_Format!$A$2:$BQ$355,MATCH($B201,Overview_Format!$A$2:$A$355,0),MATCH(X$2,Overview_Format!$A$2:$BQ$2,0))</f>
        <v>35.1</v>
      </c>
      <c r="Y201">
        <f>INDEX(Overview_Format!$A$2:$BQ$355,MATCH($B201,Overview_Format!$A$2:$A$355,0),MATCH(Y$2,Overview_Format!$A$2:$BQ$2,0))</f>
        <v>15.7</v>
      </c>
      <c r="Z201">
        <f>INDEX(Overview_Format!$A$2:$BQ$355,MATCH($B201,Overview_Format!$A$2:$A$355,0),MATCH(Z$2,Overview_Format!$A$2:$BQ$2,0))</f>
        <v>53.3</v>
      </c>
      <c r="AA201">
        <f>INDEX(Overview_Format!$A$2:$BQ$355,MATCH($B201,Overview_Format!$A$2:$A$355,0),MATCH(AA$2,Overview_Format!$A$2:$BQ$2,0))</f>
        <v>8.5</v>
      </c>
      <c r="AB201">
        <f>INDEX(Overview_Format!$A$2:$BQ$355,MATCH($B201,Overview_Format!$A$2:$A$355,0),MATCH(AB$2,Overview_Format!$A$2:$BQ$2,0))</f>
        <v>9.6</v>
      </c>
      <c r="AC201">
        <f t="shared" si="3"/>
        <v>3.2101910828025479</v>
      </c>
      <c r="AD201">
        <f>INDEX(Overview_Format!$A$2:$BQ$355,MATCH($B201,Overview_Format!$A$2:$A$355,0),MATCH(AD$2,Overview_Format!$A$2:$BQ$2,0))</f>
        <v>1.1000000000000001</v>
      </c>
      <c r="AE201">
        <f>INDEX(Overview_Format!$A$2:$CC$355,MATCH($B201,Overview_Format!$A$2:$A$355,0),MATCH(AE$2,Overview_Format!$A$2:$CC$2,0))</f>
        <v>1.5999999999999943</v>
      </c>
      <c r="AF201">
        <f>INDEX(Overview_Format!$A$2:$CC$355,MATCH($B201,Overview_Format!$A$2:$A$355,0),MATCH(AF$2,Overview_Format!$A$2:$CC$2,0))</f>
        <v>3.2999999999999974E-2</v>
      </c>
      <c r="AG201">
        <f>INDEX(Overview_Format!$A$2:$CC$355,MATCH($B201,Overview_Format!$A$2:$A$355,0),MATCH(AG$2,Overview_Format!$A$2:$CC$2,0))</f>
        <v>6.0999999999999999E-2</v>
      </c>
      <c r="AH201">
        <f>INDEX(Overview_Format!$A$2:$CC$355,MATCH($B201,Overview_Format!$A$2:$A$355,0),MATCH(AH$2,Overview_Format!$A$2:$CC$2,0))</f>
        <v>-1.2000000000000011E-2</v>
      </c>
      <c r="AI201">
        <f>INDEX(Overview_Format!$A$2:$CC$355,MATCH($B201,Overview_Format!$A$2:$A$355,0),MATCH(AI$2,Overview_Format!$A$2:$CC$2,0))</f>
        <v>-1.5000000000000013E-2</v>
      </c>
      <c r="AJ201">
        <f>INDEX(Overview_Format!$A$2:$CC$355,MATCH($B201,Overview_Format!$A$2:$A$355,0),MATCH(AJ$2,Overview_Format!$A$2:$CC$2,0))</f>
        <v>6.5999999999999943</v>
      </c>
      <c r="AK201">
        <f>INDEX(Overview_Format!$A$2:$CC$355,MATCH($B201,Overview_Format!$A$2:$A$355,0),MATCH(AK$2,Overview_Format!$A$2:$CC$2,0))</f>
        <v>0.29999999999999893</v>
      </c>
      <c r="AL201">
        <f>INDEX(Overview_Format!$A$2:$CC$355,MATCH($B201,Overview_Format!$A$2:$A$355,0),MATCH(AL$2,Overview_Format!$A$2:$CC$2,0))</f>
        <v>1</v>
      </c>
      <c r="AM201">
        <f>INDEX(Overview_Format!$A$2:$CC$355,MATCH($B201,Overview_Format!$A$2:$A$355,0),MATCH(AM$2,Overview_Format!$A$2:$CC$2,0))</f>
        <v>-0.59999999999999964</v>
      </c>
      <c r="AN201">
        <f>INDEX(Overview_Format!$A$2:$CC$355,MATCH($B201,Overview_Format!$A$2:$A$355,0),MATCH(AN$2,Overview_Format!$A$2:$CC$2,0))</f>
        <v>2.6999999999999993</v>
      </c>
      <c r="AO201">
        <f>INDEX(Overview_Format!$A$2:$CC$355,MATCH($B201,Overview_Format!$A$2:$A$355,0),MATCH(AO$2,Overview_Format!$A$2:$CC$2,0))</f>
        <v>7.8000000000000007</v>
      </c>
      <c r="AP201">
        <f>INDEX(Overview_Format!$A$2:$CC$355,MATCH($B201,Overview_Format!$A$2:$A$355,0),MATCH(AP$2,Overview_Format!$A$2:$CC$2,0))</f>
        <v>1.999999999999999E-2</v>
      </c>
    </row>
    <row r="202" spans="2:42" x14ac:dyDescent="0.25">
      <c r="B202" t="s">
        <v>325</v>
      </c>
      <c r="C202">
        <f>INDEX(Overview_Format!$A$2:$BQ$355,MATCH($B202,Overview_Format!$A$2:$A$355,0),MATCH(C$2,Overview_Format!$A$2:$BQ$2,0))</f>
        <v>34</v>
      </c>
      <c r="D202">
        <f>INDEX(Overview_Format!$A$2:$BQ$355,MATCH($B202,Overview_Format!$A$2:$A$355,0),MATCH(D$2,Overview_Format!$A$2:$BQ$2,0))</f>
        <v>29</v>
      </c>
      <c r="E202">
        <f>INDEX(Overview_Format!$A$2:$BQ$355,MATCH($B202,Overview_Format!$A$2:$A$355,0),MATCH(E$2,Overview_Format!$A$2:$BQ$2,0))</f>
        <v>5</v>
      </c>
      <c r="F202">
        <f>INDEX(Overview_Format!$A$2:$BQ$355,MATCH($B202,Overview_Format!$A$2:$A$355,0),MATCH(F$2,Overview_Format!$A$2:$BQ$2,0))</f>
        <v>0.85299999999999998</v>
      </c>
      <c r="G202">
        <f>INDEX(Overview_Format!$A$2:$BQ$355,MATCH($B202,Overview_Format!$A$2:$A$355,0),MATCH(G$2,Overview_Format!$A$2:$BQ$2,0))</f>
        <v>16.02</v>
      </c>
      <c r="H202">
        <f>INDEX(Overview_Format!$A$2:$BQ$355,MATCH($B202,Overview_Format!$A$2:$A$355,0),MATCH(H$2,Overview_Format!$A$2:$BQ$2,0))</f>
        <v>2.7</v>
      </c>
      <c r="I202">
        <f>INDEX(Overview_Format!$A$2:$BQ$355,MATCH($B202,Overview_Format!$A$2:$A$355,0),MATCH(I$2,Overview_Format!$A$2:$BQ$2,0))</f>
        <v>29</v>
      </c>
      <c r="J202">
        <f>INDEX(Overview_Format!$A$2:$BQ$355,MATCH($B202,Overview_Format!$A$2:$A$355,0),MATCH(J$2,Overview_Format!$A$2:$BQ$2,0))</f>
        <v>5</v>
      </c>
      <c r="K202">
        <f>INDEX(Overview_Format!$A$2:$BQ$355,MATCH($B202,Overview_Format!$A$2:$A$355,0),MATCH(K$2,Overview_Format!$A$2:$BQ$2,0))</f>
        <v>29</v>
      </c>
      <c r="L202">
        <f>INDEX(Overview_Format!$A$2:$BQ$355,MATCH($B202,Overview_Format!$A$2:$A$355,0),MATCH(L$2,Overview_Format!$A$2:$BQ$2,0))</f>
        <v>5</v>
      </c>
      <c r="M202">
        <f>INDEX(Overview_Format!$A$2:$BQ$355,MATCH($B202,Overview_Format!$A$2:$A$355,0),MATCH(M$2,Overview_Format!$A$2:$BQ$2,0))</f>
        <v>29</v>
      </c>
      <c r="N202">
        <f>INDEX(Overview_Format!$A$2:$BQ$355,MATCH($B202,Overview_Format!$A$2:$A$355,0),MATCH(N$2,Overview_Format!$A$2:$BQ$2,0))</f>
        <v>5</v>
      </c>
      <c r="O202">
        <f>INDEX(Overview_Format!$A$2:$BQ$355,MATCH($B202,Overview_Format!$A$2:$A$355,0),MATCH(O$2,Overview_Format!$A$2:$BQ$2,0))</f>
        <v>2723</v>
      </c>
      <c r="P202">
        <f>INDEX(Overview_Format!$A$2:$BQ$355,MATCH($B202,Overview_Format!$A$2:$A$355,0),MATCH(P$2,Overview_Format!$A$2:$BQ$2,0))</f>
        <v>2270</v>
      </c>
      <c r="Q202">
        <f>INDEX(Overview_Format!$A$2:$BQ$355,MATCH($B202,Overview_Format!$A$2:$A$355,0),MATCH(Q$2,Overview_Format!$A$2:$BQ$2,0))</f>
        <v>70.8</v>
      </c>
      <c r="R202">
        <f>INDEX(Overview_Format!$A$2:$BQ$355,MATCH($B202,Overview_Format!$A$2:$A$355,0),MATCH(R$2,Overview_Format!$A$2:$BQ$2,0))</f>
        <v>113.2</v>
      </c>
      <c r="S202">
        <f>INDEX(Overview_Format!$A$2:$BQ$355,MATCH($B202,Overview_Format!$A$2:$A$355,0),MATCH(S$2,Overview_Format!$A$2:$BQ$2,0))</f>
        <v>0.40799999999999997</v>
      </c>
      <c r="T202">
        <f>INDEX(Overview_Format!$A$2:$BQ$355,MATCH($B202,Overview_Format!$A$2:$A$355,0),MATCH(T$2,Overview_Format!$A$2:$BQ$2,0))</f>
        <v>0.42799999999999999</v>
      </c>
      <c r="U202">
        <f>INDEX(Overview_Format!$A$2:$BQ$355,MATCH($B202,Overview_Format!$A$2:$A$355,0),MATCH(U$2,Overview_Format!$A$2:$BQ$2,0))</f>
        <v>0.56999999999999995</v>
      </c>
      <c r="V202">
        <f>INDEX(Overview_Format!$A$2:$BQ$355,MATCH($B202,Overview_Format!$A$2:$A$355,0),MATCH(V$2,Overview_Format!$A$2:$BQ$2,0))</f>
        <v>53.9</v>
      </c>
      <c r="W202">
        <f>INDEX(Overview_Format!$A$2:$BQ$355,MATCH($B202,Overview_Format!$A$2:$A$355,0),MATCH(W$2,Overview_Format!$A$2:$BQ$2,0))</f>
        <v>0.53700000000000003</v>
      </c>
      <c r="X202">
        <f>INDEX(Overview_Format!$A$2:$BQ$355,MATCH($B202,Overview_Format!$A$2:$A$355,0),MATCH(X$2,Overview_Format!$A$2:$BQ$2,0))</f>
        <v>27.1</v>
      </c>
      <c r="Y202">
        <f>INDEX(Overview_Format!$A$2:$BQ$355,MATCH($B202,Overview_Format!$A$2:$A$355,0),MATCH(Y$2,Overview_Format!$A$2:$BQ$2,0))</f>
        <v>12.9</v>
      </c>
      <c r="Z202">
        <f>INDEX(Overview_Format!$A$2:$BQ$355,MATCH($B202,Overview_Format!$A$2:$A$355,0),MATCH(Z$2,Overview_Format!$A$2:$BQ$2,0))</f>
        <v>51.8</v>
      </c>
      <c r="AA202">
        <f>INDEX(Overview_Format!$A$2:$BQ$355,MATCH($B202,Overview_Format!$A$2:$A$355,0),MATCH(AA$2,Overview_Format!$A$2:$BQ$2,0))</f>
        <v>8.8000000000000007</v>
      </c>
      <c r="AB202">
        <f>INDEX(Overview_Format!$A$2:$BQ$355,MATCH($B202,Overview_Format!$A$2:$A$355,0),MATCH(AB$2,Overview_Format!$A$2:$BQ$2,0))</f>
        <v>11.2</v>
      </c>
      <c r="AC202">
        <f t="shared" si="3"/>
        <v>4.1782945736434103</v>
      </c>
      <c r="AD202">
        <f>INDEX(Overview_Format!$A$2:$BQ$355,MATCH($B202,Overview_Format!$A$2:$A$355,0),MATCH(AD$2,Overview_Format!$A$2:$BQ$2,0))</f>
        <v>13.32</v>
      </c>
      <c r="AE202">
        <f>INDEX(Overview_Format!$A$2:$CC$355,MATCH($B202,Overview_Format!$A$2:$A$355,0),MATCH(AE$2,Overview_Format!$A$2:$CC$2,0))</f>
        <v>18.900000000000006</v>
      </c>
      <c r="AF202">
        <f>INDEX(Overview_Format!$A$2:$CC$355,MATCH($B202,Overview_Format!$A$2:$A$355,0),MATCH(AF$2,Overview_Format!$A$2:$CC$2,0))</f>
        <v>0.12899999999999995</v>
      </c>
      <c r="AG202">
        <f>INDEX(Overview_Format!$A$2:$CC$355,MATCH($B202,Overview_Format!$A$2:$A$355,0),MATCH(AG$2,Overview_Format!$A$2:$CC$2,0))</f>
        <v>2.9999999999999971E-2</v>
      </c>
      <c r="AH202">
        <f>INDEX(Overview_Format!$A$2:$CC$355,MATCH($B202,Overview_Format!$A$2:$A$355,0),MATCH(AH$2,Overview_Format!$A$2:$CC$2,0))</f>
        <v>6.4999999999999947E-2</v>
      </c>
      <c r="AI202">
        <f>INDEX(Overview_Format!$A$2:$CC$355,MATCH($B202,Overview_Format!$A$2:$A$355,0),MATCH(AI$2,Overview_Format!$A$2:$CC$2,0))</f>
        <v>6.0000000000000053E-2</v>
      </c>
      <c r="AJ202">
        <f>INDEX(Overview_Format!$A$2:$CC$355,MATCH($B202,Overview_Format!$A$2:$A$355,0),MATCH(AJ$2,Overview_Format!$A$2:$CC$2,0))</f>
        <v>3.5999999999999943</v>
      </c>
      <c r="AK202">
        <f>INDEX(Overview_Format!$A$2:$CC$355,MATCH($B202,Overview_Format!$A$2:$A$355,0),MATCH(AK$2,Overview_Format!$A$2:$CC$2,0))</f>
        <v>-4.0999999999999996</v>
      </c>
      <c r="AL202">
        <f>INDEX(Overview_Format!$A$2:$CC$355,MATCH($B202,Overview_Format!$A$2:$A$355,0),MATCH(AL$2,Overview_Format!$A$2:$CC$2,0))</f>
        <v>2.1000000000000014</v>
      </c>
      <c r="AM202">
        <f>INDEX(Overview_Format!$A$2:$CC$355,MATCH($B202,Overview_Format!$A$2:$A$355,0),MATCH(AM$2,Overview_Format!$A$2:$CC$2,0))</f>
        <v>2.2000000000000011</v>
      </c>
      <c r="AN202">
        <f>INDEX(Overview_Format!$A$2:$CC$355,MATCH($B202,Overview_Format!$A$2:$A$355,0),MATCH(AN$2,Overview_Format!$A$2:$CC$2,0))</f>
        <v>3.7999999999999989</v>
      </c>
      <c r="AO202">
        <f>INDEX(Overview_Format!$A$2:$CC$355,MATCH($B202,Overview_Format!$A$2:$A$355,0),MATCH(AO$2,Overview_Format!$A$2:$CC$2,0))</f>
        <v>2.4000000000000021</v>
      </c>
      <c r="AP202">
        <f>INDEX(Overview_Format!$A$2:$CC$355,MATCH($B202,Overview_Format!$A$2:$A$355,0),MATCH(AP$2,Overview_Format!$A$2:$CC$2,0))</f>
        <v>9.9999999999999978E-2</v>
      </c>
    </row>
    <row r="203" spans="2:42" x14ac:dyDescent="0.25">
      <c r="B203" t="s">
        <v>326</v>
      </c>
      <c r="C203">
        <f>INDEX(Overview_Format!$A$2:$BQ$355,MATCH($B203,Overview_Format!$A$2:$A$355,0),MATCH(C$2,Overview_Format!$A$2:$BQ$2,0))</f>
        <v>29</v>
      </c>
      <c r="D203">
        <f>INDEX(Overview_Format!$A$2:$BQ$355,MATCH($B203,Overview_Format!$A$2:$A$355,0),MATCH(D$2,Overview_Format!$A$2:$BQ$2,0))</f>
        <v>5</v>
      </c>
      <c r="E203">
        <f>INDEX(Overview_Format!$A$2:$BQ$355,MATCH($B203,Overview_Format!$A$2:$A$355,0),MATCH(E$2,Overview_Format!$A$2:$BQ$2,0))</f>
        <v>24</v>
      </c>
      <c r="F203">
        <f>INDEX(Overview_Format!$A$2:$BQ$355,MATCH($B203,Overview_Format!$A$2:$A$355,0),MATCH(F$2,Overview_Format!$A$2:$BQ$2,0))</f>
        <v>0.17199999999999999</v>
      </c>
      <c r="G203">
        <f>INDEX(Overview_Format!$A$2:$BQ$355,MATCH($B203,Overview_Format!$A$2:$A$355,0),MATCH(G$2,Overview_Format!$A$2:$BQ$2,0))</f>
        <v>-18.64</v>
      </c>
      <c r="H203">
        <f>INDEX(Overview_Format!$A$2:$BQ$355,MATCH($B203,Overview_Format!$A$2:$A$355,0),MATCH(H$2,Overview_Format!$A$2:$BQ$2,0))</f>
        <v>-6.01</v>
      </c>
      <c r="I203">
        <f>INDEX(Overview_Format!$A$2:$BQ$355,MATCH($B203,Overview_Format!$A$2:$A$355,0),MATCH(I$2,Overview_Format!$A$2:$BQ$2,0))</f>
        <v>5</v>
      </c>
      <c r="J203">
        <f>INDEX(Overview_Format!$A$2:$BQ$355,MATCH($B203,Overview_Format!$A$2:$A$355,0),MATCH(J$2,Overview_Format!$A$2:$BQ$2,0))</f>
        <v>24</v>
      </c>
      <c r="K203">
        <f>INDEX(Overview_Format!$A$2:$BQ$355,MATCH($B203,Overview_Format!$A$2:$A$355,0),MATCH(K$2,Overview_Format!$A$2:$BQ$2,0))</f>
        <v>5</v>
      </c>
      <c r="L203">
        <f>INDEX(Overview_Format!$A$2:$BQ$355,MATCH($B203,Overview_Format!$A$2:$A$355,0),MATCH(L$2,Overview_Format!$A$2:$BQ$2,0))</f>
        <v>24</v>
      </c>
      <c r="M203">
        <f>INDEX(Overview_Format!$A$2:$BQ$355,MATCH($B203,Overview_Format!$A$2:$A$355,0),MATCH(M$2,Overview_Format!$A$2:$BQ$2,0))</f>
        <v>5</v>
      </c>
      <c r="N203">
        <f>INDEX(Overview_Format!$A$2:$BQ$355,MATCH($B203,Overview_Format!$A$2:$A$355,0),MATCH(N$2,Overview_Format!$A$2:$BQ$2,0))</f>
        <v>24</v>
      </c>
      <c r="O203">
        <f>INDEX(Overview_Format!$A$2:$BQ$355,MATCH($B203,Overview_Format!$A$2:$A$355,0),MATCH(O$2,Overview_Format!$A$2:$BQ$2,0))</f>
        <v>1742</v>
      </c>
      <c r="P203">
        <f>INDEX(Overview_Format!$A$2:$BQ$355,MATCH($B203,Overview_Format!$A$2:$A$355,0),MATCH(P$2,Overview_Format!$A$2:$BQ$2,0))</f>
        <v>1990</v>
      </c>
      <c r="Q203">
        <f>INDEX(Overview_Format!$A$2:$BQ$355,MATCH($B203,Overview_Format!$A$2:$A$355,0),MATCH(Q$2,Overview_Format!$A$2:$BQ$2,0))</f>
        <v>67.099999999999994</v>
      </c>
      <c r="R203">
        <f>INDEX(Overview_Format!$A$2:$BQ$355,MATCH($B203,Overview_Format!$A$2:$A$355,0),MATCH(R$2,Overview_Format!$A$2:$BQ$2,0))</f>
        <v>89.5</v>
      </c>
      <c r="S203">
        <f>INDEX(Overview_Format!$A$2:$BQ$355,MATCH($B203,Overview_Format!$A$2:$A$355,0),MATCH(S$2,Overview_Format!$A$2:$BQ$2,0))</f>
        <v>0.23200000000000001</v>
      </c>
      <c r="T203">
        <f>INDEX(Overview_Format!$A$2:$BQ$355,MATCH($B203,Overview_Format!$A$2:$A$355,0),MATCH(T$2,Overview_Format!$A$2:$BQ$2,0))</f>
        <v>0.47499999999999998</v>
      </c>
      <c r="U203">
        <f>INDEX(Overview_Format!$A$2:$BQ$355,MATCH($B203,Overview_Format!$A$2:$A$355,0),MATCH(U$2,Overview_Format!$A$2:$BQ$2,0))</f>
        <v>0.47399999999999998</v>
      </c>
      <c r="V203">
        <f>INDEX(Overview_Format!$A$2:$BQ$355,MATCH($B203,Overview_Format!$A$2:$A$355,0),MATCH(V$2,Overview_Format!$A$2:$BQ$2,0))</f>
        <v>52.2</v>
      </c>
      <c r="W203">
        <f>INDEX(Overview_Format!$A$2:$BQ$355,MATCH($B203,Overview_Format!$A$2:$A$355,0),MATCH(W$2,Overview_Format!$A$2:$BQ$2,0))</f>
        <v>0.45500000000000002</v>
      </c>
      <c r="X203">
        <f>INDEX(Overview_Format!$A$2:$BQ$355,MATCH($B203,Overview_Format!$A$2:$A$355,0),MATCH(X$2,Overview_Format!$A$2:$BQ$2,0))</f>
        <v>23.2</v>
      </c>
      <c r="Y203">
        <f>INDEX(Overview_Format!$A$2:$BQ$355,MATCH($B203,Overview_Format!$A$2:$A$355,0),MATCH(Y$2,Overview_Format!$A$2:$BQ$2,0))</f>
        <v>16.2</v>
      </c>
      <c r="Z203">
        <f>INDEX(Overview_Format!$A$2:$BQ$355,MATCH($B203,Overview_Format!$A$2:$A$355,0),MATCH(Z$2,Overview_Format!$A$2:$BQ$2,0))</f>
        <v>47.8</v>
      </c>
      <c r="AA203">
        <f>INDEX(Overview_Format!$A$2:$BQ$355,MATCH($B203,Overview_Format!$A$2:$A$355,0),MATCH(AA$2,Overview_Format!$A$2:$BQ$2,0))</f>
        <v>6</v>
      </c>
      <c r="AB203">
        <f>INDEX(Overview_Format!$A$2:$BQ$355,MATCH($B203,Overview_Format!$A$2:$A$355,0),MATCH(AB$2,Overview_Format!$A$2:$BQ$2,0))</f>
        <v>5.5</v>
      </c>
      <c r="AC203">
        <f t="shared" si="3"/>
        <v>3.2222222222222223</v>
      </c>
      <c r="AD203">
        <f>INDEX(Overview_Format!$A$2:$BQ$355,MATCH($B203,Overview_Format!$A$2:$A$355,0),MATCH(AD$2,Overview_Format!$A$2:$BQ$2,0))</f>
        <v>-8.5500000000000007</v>
      </c>
      <c r="AE203">
        <f>INDEX(Overview_Format!$A$2:$CC$355,MATCH($B203,Overview_Format!$A$2:$A$355,0),MATCH(AE$2,Overview_Format!$A$2:$CC$2,0))</f>
        <v>-12.799999999999997</v>
      </c>
      <c r="AF203">
        <f>INDEX(Overview_Format!$A$2:$CC$355,MATCH($B203,Overview_Format!$A$2:$A$355,0),MATCH(AF$2,Overview_Format!$A$2:$CC$2,0))</f>
        <v>-0.152</v>
      </c>
      <c r="AG203">
        <f>INDEX(Overview_Format!$A$2:$CC$355,MATCH($B203,Overview_Format!$A$2:$A$355,0),MATCH(AG$2,Overview_Format!$A$2:$CC$2,0))</f>
        <v>9.1999999999999971E-2</v>
      </c>
      <c r="AH203">
        <f>INDEX(Overview_Format!$A$2:$CC$355,MATCH($B203,Overview_Format!$A$2:$A$355,0),MATCH(AH$2,Overview_Format!$A$2:$CC$2,0))</f>
        <v>-6.800000000000006E-2</v>
      </c>
      <c r="AI203">
        <f>INDEX(Overview_Format!$A$2:$CC$355,MATCH($B203,Overview_Format!$A$2:$A$355,0),MATCH(AI$2,Overview_Format!$A$2:$CC$2,0))</f>
        <v>-5.1999999999999991E-2</v>
      </c>
      <c r="AJ203">
        <f>INDEX(Overview_Format!$A$2:$CC$355,MATCH($B203,Overview_Format!$A$2:$A$355,0),MATCH(AJ$2,Overview_Format!$A$2:$CC$2,0))</f>
        <v>-4.4000000000000057</v>
      </c>
      <c r="AK203">
        <f>INDEX(Overview_Format!$A$2:$CC$355,MATCH($B203,Overview_Format!$A$2:$A$355,0),MATCH(AK$2,Overview_Format!$A$2:$CC$2,0))</f>
        <v>0.59999999999999964</v>
      </c>
      <c r="AL203">
        <f>INDEX(Overview_Format!$A$2:$CC$355,MATCH($B203,Overview_Format!$A$2:$A$355,0),MATCH(AL$2,Overview_Format!$A$2:$CC$2,0))</f>
        <v>10.300000000000004</v>
      </c>
      <c r="AM203">
        <f>INDEX(Overview_Format!$A$2:$CC$355,MATCH($B203,Overview_Format!$A$2:$A$355,0),MATCH(AM$2,Overview_Format!$A$2:$CC$2,0))</f>
        <v>-2</v>
      </c>
      <c r="AN203">
        <f>INDEX(Overview_Format!$A$2:$CC$355,MATCH($B203,Overview_Format!$A$2:$A$355,0),MATCH(AN$2,Overview_Format!$A$2:$CC$2,0))</f>
        <v>-3.1999999999999993</v>
      </c>
      <c r="AO203">
        <f>INDEX(Overview_Format!$A$2:$CC$355,MATCH($B203,Overview_Format!$A$2:$A$355,0),MATCH(AO$2,Overview_Format!$A$2:$CC$2,0))</f>
        <v>0.19999999999999929</v>
      </c>
      <c r="AP203">
        <f>INDEX(Overview_Format!$A$2:$CC$355,MATCH($B203,Overview_Format!$A$2:$A$355,0),MATCH(AP$2,Overview_Format!$A$2:$CC$2,0))</f>
        <v>-0.12600000000000003</v>
      </c>
    </row>
    <row r="204" spans="2:42" x14ac:dyDescent="0.25">
      <c r="B204" t="s">
        <v>327</v>
      </c>
      <c r="C204">
        <f>INDEX(Overview_Format!$A$2:$BQ$355,MATCH($B204,Overview_Format!$A$2:$A$355,0),MATCH(C$2,Overview_Format!$A$2:$BQ$2,0))</f>
        <v>35</v>
      </c>
      <c r="D204">
        <f>INDEX(Overview_Format!$A$2:$BQ$355,MATCH($B204,Overview_Format!$A$2:$A$355,0),MATCH(D$2,Overview_Format!$A$2:$BQ$2,0))</f>
        <v>30</v>
      </c>
      <c r="E204">
        <f>INDEX(Overview_Format!$A$2:$BQ$355,MATCH($B204,Overview_Format!$A$2:$A$355,0),MATCH(E$2,Overview_Format!$A$2:$BQ$2,0))</f>
        <v>5</v>
      </c>
      <c r="F204">
        <f>INDEX(Overview_Format!$A$2:$BQ$355,MATCH($B204,Overview_Format!$A$2:$A$355,0),MATCH(F$2,Overview_Format!$A$2:$BQ$2,0))</f>
        <v>0.85699999999999998</v>
      </c>
      <c r="G204">
        <f>INDEX(Overview_Format!$A$2:$BQ$355,MATCH($B204,Overview_Format!$A$2:$A$355,0),MATCH(G$2,Overview_Format!$A$2:$BQ$2,0))</f>
        <v>10.06</v>
      </c>
      <c r="H204">
        <f>INDEX(Overview_Format!$A$2:$BQ$355,MATCH($B204,Overview_Format!$A$2:$A$355,0),MATCH(H$2,Overview_Format!$A$2:$BQ$2,0))</f>
        <v>-2.37</v>
      </c>
      <c r="I204">
        <f>INDEX(Overview_Format!$A$2:$BQ$355,MATCH($B204,Overview_Format!$A$2:$A$355,0),MATCH(I$2,Overview_Format!$A$2:$BQ$2,0))</f>
        <v>30</v>
      </c>
      <c r="J204">
        <f>INDEX(Overview_Format!$A$2:$BQ$355,MATCH($B204,Overview_Format!$A$2:$A$355,0),MATCH(J$2,Overview_Format!$A$2:$BQ$2,0))</f>
        <v>5</v>
      </c>
      <c r="K204">
        <f>INDEX(Overview_Format!$A$2:$BQ$355,MATCH($B204,Overview_Format!$A$2:$A$355,0),MATCH(K$2,Overview_Format!$A$2:$BQ$2,0))</f>
        <v>30</v>
      </c>
      <c r="L204">
        <f>INDEX(Overview_Format!$A$2:$BQ$355,MATCH($B204,Overview_Format!$A$2:$A$355,0),MATCH(L$2,Overview_Format!$A$2:$BQ$2,0))</f>
        <v>5</v>
      </c>
      <c r="M204">
        <f>INDEX(Overview_Format!$A$2:$BQ$355,MATCH($B204,Overview_Format!$A$2:$A$355,0),MATCH(M$2,Overview_Format!$A$2:$BQ$2,0))</f>
        <v>30</v>
      </c>
      <c r="N204">
        <f>INDEX(Overview_Format!$A$2:$BQ$355,MATCH($B204,Overview_Format!$A$2:$A$355,0),MATCH(N$2,Overview_Format!$A$2:$BQ$2,0))</f>
        <v>5</v>
      </c>
      <c r="O204">
        <f>INDEX(Overview_Format!$A$2:$BQ$355,MATCH($B204,Overview_Format!$A$2:$A$355,0),MATCH(O$2,Overview_Format!$A$2:$BQ$2,0))</f>
        <v>2734</v>
      </c>
      <c r="P204">
        <f>INDEX(Overview_Format!$A$2:$BQ$355,MATCH($B204,Overview_Format!$A$2:$A$355,0),MATCH(P$2,Overview_Format!$A$2:$BQ$2,0))</f>
        <v>2259</v>
      </c>
      <c r="Q204">
        <f>INDEX(Overview_Format!$A$2:$BQ$355,MATCH($B204,Overview_Format!$A$2:$A$355,0),MATCH(Q$2,Overview_Format!$A$2:$BQ$2,0))</f>
        <v>68.3</v>
      </c>
      <c r="R204">
        <f>INDEX(Overview_Format!$A$2:$BQ$355,MATCH($B204,Overview_Format!$A$2:$A$355,0),MATCH(R$2,Overview_Format!$A$2:$BQ$2,0))</f>
        <v>113.9</v>
      </c>
      <c r="S204">
        <f>INDEX(Overview_Format!$A$2:$BQ$355,MATCH($B204,Overview_Format!$A$2:$A$355,0),MATCH(S$2,Overview_Format!$A$2:$BQ$2,0))</f>
        <v>0.34100000000000003</v>
      </c>
      <c r="T204">
        <f>INDEX(Overview_Format!$A$2:$BQ$355,MATCH($B204,Overview_Format!$A$2:$A$355,0),MATCH(T$2,Overview_Format!$A$2:$BQ$2,0))</f>
        <v>0.46700000000000003</v>
      </c>
      <c r="U204">
        <f>INDEX(Overview_Format!$A$2:$BQ$355,MATCH($B204,Overview_Format!$A$2:$A$355,0),MATCH(U$2,Overview_Format!$A$2:$BQ$2,0))</f>
        <v>0.56200000000000006</v>
      </c>
      <c r="V204">
        <f>INDEX(Overview_Format!$A$2:$BQ$355,MATCH($B204,Overview_Format!$A$2:$A$355,0),MATCH(V$2,Overview_Format!$A$2:$BQ$2,0))</f>
        <v>53.5</v>
      </c>
      <c r="W204">
        <f>INDEX(Overview_Format!$A$2:$BQ$355,MATCH($B204,Overview_Format!$A$2:$A$355,0),MATCH(W$2,Overview_Format!$A$2:$BQ$2,0))</f>
        <v>0.53800000000000003</v>
      </c>
      <c r="X204">
        <f>INDEX(Overview_Format!$A$2:$BQ$355,MATCH($B204,Overview_Format!$A$2:$A$355,0),MATCH(X$2,Overview_Format!$A$2:$BQ$2,0))</f>
        <v>36.700000000000003</v>
      </c>
      <c r="Y204">
        <f>INDEX(Overview_Format!$A$2:$BQ$355,MATCH($B204,Overview_Format!$A$2:$A$355,0),MATCH(Y$2,Overview_Format!$A$2:$BQ$2,0))</f>
        <v>14.7</v>
      </c>
      <c r="Z204">
        <f>INDEX(Overview_Format!$A$2:$BQ$355,MATCH($B204,Overview_Format!$A$2:$A$355,0),MATCH(Z$2,Overview_Format!$A$2:$BQ$2,0))</f>
        <v>57.2</v>
      </c>
      <c r="AA204">
        <f>INDEX(Overview_Format!$A$2:$BQ$355,MATCH($B204,Overview_Format!$A$2:$A$355,0),MATCH(AA$2,Overview_Format!$A$2:$BQ$2,0))</f>
        <v>8.1999999999999993</v>
      </c>
      <c r="AB204">
        <f>INDEX(Overview_Format!$A$2:$BQ$355,MATCH($B204,Overview_Format!$A$2:$A$355,0),MATCH(AB$2,Overview_Format!$A$2:$BQ$2,0))</f>
        <v>8.1</v>
      </c>
      <c r="AC204">
        <f t="shared" si="3"/>
        <v>3.6394557823129254</v>
      </c>
      <c r="AD204">
        <f>INDEX(Overview_Format!$A$2:$BQ$355,MATCH($B204,Overview_Format!$A$2:$A$355,0),MATCH(AD$2,Overview_Format!$A$2:$BQ$2,0))</f>
        <v>13.57</v>
      </c>
      <c r="AE204">
        <f>INDEX(Overview_Format!$A$2:$CC$355,MATCH($B204,Overview_Format!$A$2:$A$355,0),MATCH(AE$2,Overview_Format!$A$2:$CC$2,0))</f>
        <v>19.800000000000011</v>
      </c>
      <c r="AF204">
        <f>INDEX(Overview_Format!$A$2:$CC$355,MATCH($B204,Overview_Format!$A$2:$A$355,0),MATCH(AF$2,Overview_Format!$A$2:$CC$2,0))</f>
        <v>1.6000000000000014E-2</v>
      </c>
      <c r="AG204">
        <f>INDEX(Overview_Format!$A$2:$CC$355,MATCH($B204,Overview_Format!$A$2:$A$355,0),MATCH(AG$2,Overview_Format!$A$2:$CC$2,0))</f>
        <v>6.6000000000000003E-2</v>
      </c>
      <c r="AH204">
        <f>INDEX(Overview_Format!$A$2:$CC$355,MATCH($B204,Overview_Format!$A$2:$A$355,0),MATCH(AH$2,Overview_Format!$A$2:$CC$2,0))</f>
        <v>4.2000000000000037E-2</v>
      </c>
      <c r="AI204">
        <f>INDEX(Overview_Format!$A$2:$CC$355,MATCH($B204,Overview_Format!$A$2:$A$355,0),MATCH(AI$2,Overview_Format!$A$2:$CC$2,0))</f>
        <v>5.2000000000000046E-2</v>
      </c>
      <c r="AJ204">
        <f>INDEX(Overview_Format!$A$2:$CC$355,MATCH($B204,Overview_Format!$A$2:$A$355,0),MATCH(AJ$2,Overview_Format!$A$2:$CC$2,0))</f>
        <v>14.400000000000006</v>
      </c>
      <c r="AK204">
        <f>INDEX(Overview_Format!$A$2:$CC$355,MATCH($B204,Overview_Format!$A$2:$A$355,0),MATCH(AK$2,Overview_Format!$A$2:$CC$2,0))</f>
        <v>-2.8000000000000007</v>
      </c>
      <c r="AL204">
        <f>INDEX(Overview_Format!$A$2:$CC$355,MATCH($B204,Overview_Format!$A$2:$A$355,0),MATCH(AL$2,Overview_Format!$A$2:$CC$2,0))</f>
        <v>15</v>
      </c>
      <c r="AM204">
        <f>INDEX(Overview_Format!$A$2:$CC$355,MATCH($B204,Overview_Format!$A$2:$A$355,0),MATCH(AM$2,Overview_Format!$A$2:$CC$2,0))</f>
        <v>0.99999999999999911</v>
      </c>
      <c r="AN204">
        <f>INDEX(Overview_Format!$A$2:$CC$355,MATCH($B204,Overview_Format!$A$2:$A$355,0),MATCH(AN$2,Overview_Format!$A$2:$CC$2,0))</f>
        <v>2.1999999999999993</v>
      </c>
      <c r="AO204">
        <f>INDEX(Overview_Format!$A$2:$CC$355,MATCH($B204,Overview_Format!$A$2:$A$355,0),MATCH(AO$2,Overview_Format!$A$2:$CC$2,0))</f>
        <v>15.900000000000002</v>
      </c>
      <c r="AP204">
        <f>INDEX(Overview_Format!$A$2:$CC$355,MATCH($B204,Overview_Format!$A$2:$A$355,0),MATCH(AP$2,Overview_Format!$A$2:$CC$2,0))</f>
        <v>3.0000000000000027E-3</v>
      </c>
    </row>
    <row r="205" spans="2:42" x14ac:dyDescent="0.25">
      <c r="B205" t="s">
        <v>328</v>
      </c>
      <c r="C205">
        <f>INDEX(Overview_Format!$A$2:$BQ$355,MATCH($B205,Overview_Format!$A$2:$A$355,0),MATCH(C$2,Overview_Format!$A$2:$BQ$2,0))</f>
        <v>32</v>
      </c>
      <c r="D205">
        <f>INDEX(Overview_Format!$A$2:$BQ$355,MATCH($B205,Overview_Format!$A$2:$A$355,0),MATCH(D$2,Overview_Format!$A$2:$BQ$2,0))</f>
        <v>14</v>
      </c>
      <c r="E205">
        <f>INDEX(Overview_Format!$A$2:$BQ$355,MATCH($B205,Overview_Format!$A$2:$A$355,0),MATCH(E$2,Overview_Format!$A$2:$BQ$2,0))</f>
        <v>18</v>
      </c>
      <c r="F205">
        <f>INDEX(Overview_Format!$A$2:$BQ$355,MATCH($B205,Overview_Format!$A$2:$A$355,0),MATCH(F$2,Overview_Format!$A$2:$BQ$2,0))</f>
        <v>0.438</v>
      </c>
      <c r="G205">
        <f>INDEX(Overview_Format!$A$2:$BQ$355,MATCH($B205,Overview_Format!$A$2:$A$355,0),MATCH(G$2,Overview_Format!$A$2:$BQ$2,0))</f>
        <v>-0.54</v>
      </c>
      <c r="H205">
        <f>INDEX(Overview_Format!$A$2:$BQ$355,MATCH($B205,Overview_Format!$A$2:$A$355,0),MATCH(H$2,Overview_Format!$A$2:$BQ$2,0))</f>
        <v>1.63</v>
      </c>
      <c r="I205">
        <f>INDEX(Overview_Format!$A$2:$BQ$355,MATCH($B205,Overview_Format!$A$2:$A$355,0),MATCH(I$2,Overview_Format!$A$2:$BQ$2,0))</f>
        <v>14</v>
      </c>
      <c r="J205">
        <f>INDEX(Overview_Format!$A$2:$BQ$355,MATCH($B205,Overview_Format!$A$2:$A$355,0),MATCH(J$2,Overview_Format!$A$2:$BQ$2,0))</f>
        <v>18</v>
      </c>
      <c r="K205">
        <f>INDEX(Overview_Format!$A$2:$BQ$355,MATCH($B205,Overview_Format!$A$2:$A$355,0),MATCH(K$2,Overview_Format!$A$2:$BQ$2,0))</f>
        <v>14</v>
      </c>
      <c r="L205">
        <f>INDEX(Overview_Format!$A$2:$BQ$355,MATCH($B205,Overview_Format!$A$2:$A$355,0),MATCH(L$2,Overview_Format!$A$2:$BQ$2,0))</f>
        <v>18</v>
      </c>
      <c r="M205">
        <f>INDEX(Overview_Format!$A$2:$BQ$355,MATCH($B205,Overview_Format!$A$2:$A$355,0),MATCH(M$2,Overview_Format!$A$2:$BQ$2,0))</f>
        <v>14</v>
      </c>
      <c r="N205">
        <f>INDEX(Overview_Format!$A$2:$BQ$355,MATCH($B205,Overview_Format!$A$2:$A$355,0),MATCH(N$2,Overview_Format!$A$2:$BQ$2,0))</f>
        <v>18</v>
      </c>
      <c r="O205">
        <f>INDEX(Overview_Format!$A$2:$BQ$355,MATCH($B205,Overview_Format!$A$2:$A$355,0),MATCH(O$2,Overview_Format!$A$2:$BQ$2,0))</f>
        <v>2443</v>
      </c>
      <c r="P205">
        <f>INDEX(Overview_Format!$A$2:$BQ$355,MATCH($B205,Overview_Format!$A$2:$A$355,0),MATCH(P$2,Overview_Format!$A$2:$BQ$2,0))</f>
        <v>2454</v>
      </c>
      <c r="Q205">
        <f>INDEX(Overview_Format!$A$2:$BQ$355,MATCH($B205,Overview_Format!$A$2:$A$355,0),MATCH(Q$2,Overview_Format!$A$2:$BQ$2,0))</f>
        <v>74.5</v>
      </c>
      <c r="R205">
        <f>INDEX(Overview_Format!$A$2:$BQ$355,MATCH($B205,Overview_Format!$A$2:$A$355,0),MATCH(R$2,Overview_Format!$A$2:$BQ$2,0))</f>
        <v>102.5</v>
      </c>
      <c r="S205">
        <f>INDEX(Overview_Format!$A$2:$BQ$355,MATCH($B205,Overview_Format!$A$2:$A$355,0),MATCH(S$2,Overview_Format!$A$2:$BQ$2,0))</f>
        <v>0.38700000000000001</v>
      </c>
      <c r="T205">
        <f>INDEX(Overview_Format!$A$2:$BQ$355,MATCH($B205,Overview_Format!$A$2:$A$355,0),MATCH(T$2,Overview_Format!$A$2:$BQ$2,0))</f>
        <v>0.438</v>
      </c>
      <c r="U205">
        <f>INDEX(Overview_Format!$A$2:$BQ$355,MATCH($B205,Overview_Format!$A$2:$A$355,0),MATCH(U$2,Overview_Format!$A$2:$BQ$2,0))</f>
        <v>0.53600000000000003</v>
      </c>
      <c r="V205">
        <f>INDEX(Overview_Format!$A$2:$BQ$355,MATCH($B205,Overview_Format!$A$2:$A$355,0),MATCH(V$2,Overview_Format!$A$2:$BQ$2,0))</f>
        <v>54.8</v>
      </c>
      <c r="W205">
        <f>INDEX(Overview_Format!$A$2:$BQ$355,MATCH($B205,Overview_Format!$A$2:$A$355,0),MATCH(W$2,Overview_Format!$A$2:$BQ$2,0))</f>
        <v>0.498</v>
      </c>
      <c r="X205">
        <f>INDEX(Overview_Format!$A$2:$BQ$355,MATCH($B205,Overview_Format!$A$2:$A$355,0),MATCH(X$2,Overview_Format!$A$2:$BQ$2,0))</f>
        <v>28.7</v>
      </c>
      <c r="Y205">
        <f>INDEX(Overview_Format!$A$2:$BQ$355,MATCH($B205,Overview_Format!$A$2:$A$355,0),MATCH(Y$2,Overview_Format!$A$2:$BQ$2,0))</f>
        <v>16.600000000000001</v>
      </c>
      <c r="Z205">
        <f>INDEX(Overview_Format!$A$2:$BQ$355,MATCH($B205,Overview_Format!$A$2:$A$355,0),MATCH(Z$2,Overview_Format!$A$2:$BQ$2,0))</f>
        <v>50.2</v>
      </c>
      <c r="AA205">
        <f>INDEX(Overview_Format!$A$2:$BQ$355,MATCH($B205,Overview_Format!$A$2:$A$355,0),MATCH(AA$2,Overview_Format!$A$2:$BQ$2,0))</f>
        <v>9.1999999999999993</v>
      </c>
      <c r="AB205">
        <f>INDEX(Overview_Format!$A$2:$BQ$355,MATCH($B205,Overview_Format!$A$2:$A$355,0),MATCH(AB$2,Overview_Format!$A$2:$BQ$2,0))</f>
        <v>8.4</v>
      </c>
      <c r="AC205">
        <f t="shared" si="3"/>
        <v>3.3012048192771082</v>
      </c>
      <c r="AD205">
        <f>INDEX(Overview_Format!$A$2:$BQ$355,MATCH($B205,Overview_Format!$A$2:$A$355,0),MATCH(AD$2,Overview_Format!$A$2:$BQ$2,0))</f>
        <v>-0.34</v>
      </c>
      <c r="AE205">
        <f>INDEX(Overview_Format!$A$2:$CC$355,MATCH($B205,Overview_Format!$A$2:$A$355,0),MATCH(AE$2,Overview_Format!$A$2:$CC$2,0))</f>
        <v>-0.5</v>
      </c>
      <c r="AF205">
        <f>INDEX(Overview_Format!$A$2:$CC$355,MATCH($B205,Overview_Format!$A$2:$A$355,0),MATCH(AF$2,Overview_Format!$A$2:$CC$2,0))</f>
        <v>1.9000000000000017E-2</v>
      </c>
      <c r="AG205">
        <f>INDEX(Overview_Format!$A$2:$CC$355,MATCH($B205,Overview_Format!$A$2:$A$355,0),MATCH(AG$2,Overview_Format!$A$2:$CC$2,0))</f>
        <v>0.10099999999999998</v>
      </c>
      <c r="AH205">
        <f>INDEX(Overview_Format!$A$2:$CC$355,MATCH($B205,Overview_Format!$A$2:$A$355,0),MATCH(AH$2,Overview_Format!$A$2:$CC$2,0))</f>
        <v>-7.0000000000000062E-3</v>
      </c>
      <c r="AI205">
        <f>INDEX(Overview_Format!$A$2:$CC$355,MATCH($B205,Overview_Format!$A$2:$A$355,0),MATCH(AI$2,Overview_Format!$A$2:$CC$2,0))</f>
        <v>-1.3000000000000012E-2</v>
      </c>
      <c r="AJ205">
        <f>INDEX(Overview_Format!$A$2:$CC$355,MATCH($B205,Overview_Format!$A$2:$A$355,0),MATCH(AJ$2,Overview_Format!$A$2:$CC$2,0))</f>
        <v>0.40000000000000568</v>
      </c>
      <c r="AK205">
        <f>INDEX(Overview_Format!$A$2:$CC$355,MATCH($B205,Overview_Format!$A$2:$A$355,0),MATCH(AK$2,Overview_Format!$A$2:$CC$2,0))</f>
        <v>0.40000000000000213</v>
      </c>
      <c r="AL205">
        <f>INDEX(Overview_Format!$A$2:$CC$355,MATCH($B205,Overview_Format!$A$2:$A$355,0),MATCH(AL$2,Overview_Format!$A$2:$CC$2,0))</f>
        <v>-1.2000000000000028</v>
      </c>
      <c r="AM205">
        <f>INDEX(Overview_Format!$A$2:$CC$355,MATCH($B205,Overview_Format!$A$2:$A$355,0),MATCH(AM$2,Overview_Format!$A$2:$CC$2,0))</f>
        <v>-0.20000000000000107</v>
      </c>
      <c r="AN205">
        <f>INDEX(Overview_Format!$A$2:$CC$355,MATCH($B205,Overview_Format!$A$2:$A$355,0),MATCH(AN$2,Overview_Format!$A$2:$CC$2,0))</f>
        <v>-1.1999999999999993</v>
      </c>
      <c r="AO205">
        <f>INDEX(Overview_Format!$A$2:$CC$355,MATCH($B205,Overview_Format!$A$2:$A$355,0),MATCH(AO$2,Overview_Format!$A$2:$CC$2,0))</f>
        <v>1.3999999999999986</v>
      </c>
      <c r="AP205">
        <f>INDEX(Overview_Format!$A$2:$CC$355,MATCH($B205,Overview_Format!$A$2:$A$355,0),MATCH(AP$2,Overview_Format!$A$2:$CC$2,0))</f>
        <v>1.9000000000000017E-2</v>
      </c>
    </row>
    <row r="206" spans="2:42" x14ac:dyDescent="0.25">
      <c r="B206" t="s">
        <v>74</v>
      </c>
      <c r="C206">
        <f>INDEX(Overview_Format!$A$2:$BQ$355,MATCH($B206,Overview_Format!$A$2:$A$355,0),MATCH(C$2,Overview_Format!$A$2:$BQ$2,0))</f>
        <v>33</v>
      </c>
      <c r="D206">
        <f>INDEX(Overview_Format!$A$2:$BQ$355,MATCH($B206,Overview_Format!$A$2:$A$355,0),MATCH(D$2,Overview_Format!$A$2:$BQ$2,0))</f>
        <v>19</v>
      </c>
      <c r="E206">
        <f>INDEX(Overview_Format!$A$2:$BQ$355,MATCH($B206,Overview_Format!$A$2:$A$355,0),MATCH(E$2,Overview_Format!$A$2:$BQ$2,0))</f>
        <v>14</v>
      </c>
      <c r="F206">
        <f>INDEX(Overview_Format!$A$2:$BQ$355,MATCH($B206,Overview_Format!$A$2:$A$355,0),MATCH(F$2,Overview_Format!$A$2:$BQ$2,0))</f>
        <v>0.57599999999999996</v>
      </c>
      <c r="G206">
        <f>INDEX(Overview_Format!$A$2:$BQ$355,MATCH($B206,Overview_Format!$A$2:$A$355,0),MATCH(G$2,Overview_Format!$A$2:$BQ$2,0))</f>
        <v>-8.8800000000000008</v>
      </c>
      <c r="H206">
        <f>INDEX(Overview_Format!$A$2:$BQ$355,MATCH($B206,Overview_Format!$A$2:$A$355,0),MATCH(H$2,Overview_Format!$A$2:$BQ$2,0))</f>
        <v>-6.47</v>
      </c>
      <c r="I206">
        <f>INDEX(Overview_Format!$A$2:$BQ$355,MATCH($B206,Overview_Format!$A$2:$A$355,0),MATCH(I$2,Overview_Format!$A$2:$BQ$2,0))</f>
        <v>19</v>
      </c>
      <c r="J206">
        <f>INDEX(Overview_Format!$A$2:$BQ$355,MATCH($B206,Overview_Format!$A$2:$A$355,0),MATCH(J$2,Overview_Format!$A$2:$BQ$2,0))</f>
        <v>14</v>
      </c>
      <c r="K206">
        <f>INDEX(Overview_Format!$A$2:$BQ$355,MATCH($B206,Overview_Format!$A$2:$A$355,0),MATCH(K$2,Overview_Format!$A$2:$BQ$2,0))</f>
        <v>19</v>
      </c>
      <c r="L206">
        <f>INDEX(Overview_Format!$A$2:$BQ$355,MATCH($B206,Overview_Format!$A$2:$A$355,0),MATCH(L$2,Overview_Format!$A$2:$BQ$2,0))</f>
        <v>14</v>
      </c>
      <c r="M206">
        <f>INDEX(Overview_Format!$A$2:$BQ$355,MATCH($B206,Overview_Format!$A$2:$A$355,0),MATCH(M$2,Overview_Format!$A$2:$BQ$2,0))</f>
        <v>19</v>
      </c>
      <c r="N206">
        <f>INDEX(Overview_Format!$A$2:$BQ$355,MATCH($B206,Overview_Format!$A$2:$A$355,0),MATCH(N$2,Overview_Format!$A$2:$BQ$2,0))</f>
        <v>14</v>
      </c>
      <c r="O206">
        <f>INDEX(Overview_Format!$A$2:$BQ$355,MATCH($B206,Overview_Format!$A$2:$A$355,0),MATCH(O$2,Overview_Format!$A$2:$BQ$2,0))</f>
        <v>2384</v>
      </c>
      <c r="P206">
        <f>INDEX(Overview_Format!$A$2:$BQ$355,MATCH($B206,Overview_Format!$A$2:$A$355,0),MATCH(P$2,Overview_Format!$A$2:$BQ$2,0))</f>
        <v>2325</v>
      </c>
      <c r="Q206">
        <f>INDEX(Overview_Format!$A$2:$BQ$355,MATCH($B206,Overview_Format!$A$2:$A$355,0),MATCH(Q$2,Overview_Format!$A$2:$BQ$2,0))</f>
        <v>71.099999999999994</v>
      </c>
      <c r="R206">
        <f>INDEX(Overview_Format!$A$2:$BQ$355,MATCH($B206,Overview_Format!$A$2:$A$355,0),MATCH(R$2,Overview_Format!$A$2:$BQ$2,0))</f>
        <v>99.7</v>
      </c>
      <c r="S206">
        <f>INDEX(Overview_Format!$A$2:$BQ$355,MATCH($B206,Overview_Format!$A$2:$A$355,0),MATCH(S$2,Overview_Format!$A$2:$BQ$2,0))</f>
        <v>0.35099999999999998</v>
      </c>
      <c r="T206">
        <f>INDEX(Overview_Format!$A$2:$BQ$355,MATCH($B206,Overview_Format!$A$2:$A$355,0),MATCH(T$2,Overview_Format!$A$2:$BQ$2,0))</f>
        <v>0.29199999999999998</v>
      </c>
      <c r="U206">
        <f>INDEX(Overview_Format!$A$2:$BQ$355,MATCH($B206,Overview_Format!$A$2:$A$355,0),MATCH(U$2,Overview_Format!$A$2:$BQ$2,0))</f>
        <v>0.52600000000000002</v>
      </c>
      <c r="V206">
        <f>INDEX(Overview_Format!$A$2:$BQ$355,MATCH($B206,Overview_Format!$A$2:$A$355,0),MATCH(V$2,Overview_Format!$A$2:$BQ$2,0))</f>
        <v>57.7</v>
      </c>
      <c r="W206">
        <f>INDEX(Overview_Format!$A$2:$BQ$355,MATCH($B206,Overview_Format!$A$2:$A$355,0),MATCH(W$2,Overview_Format!$A$2:$BQ$2,0))</f>
        <v>0.49299999999999999</v>
      </c>
      <c r="X206">
        <f>INDEX(Overview_Format!$A$2:$BQ$355,MATCH($B206,Overview_Format!$A$2:$A$355,0),MATCH(X$2,Overview_Format!$A$2:$BQ$2,0))</f>
        <v>32.9</v>
      </c>
      <c r="Y206">
        <f>INDEX(Overview_Format!$A$2:$BQ$355,MATCH($B206,Overview_Format!$A$2:$A$355,0),MATCH(Y$2,Overview_Format!$A$2:$BQ$2,0))</f>
        <v>18.600000000000001</v>
      </c>
      <c r="Z206">
        <f>INDEX(Overview_Format!$A$2:$BQ$355,MATCH($B206,Overview_Format!$A$2:$A$355,0),MATCH(Z$2,Overview_Format!$A$2:$BQ$2,0))</f>
        <v>49.7</v>
      </c>
      <c r="AA206">
        <f>INDEX(Overview_Format!$A$2:$BQ$355,MATCH($B206,Overview_Format!$A$2:$A$355,0),MATCH(AA$2,Overview_Format!$A$2:$BQ$2,0))</f>
        <v>11.9</v>
      </c>
      <c r="AB206">
        <f>INDEX(Overview_Format!$A$2:$BQ$355,MATCH($B206,Overview_Format!$A$2:$A$355,0),MATCH(AB$2,Overview_Format!$A$2:$BQ$2,0))</f>
        <v>10.8</v>
      </c>
      <c r="AC206">
        <f t="shared" si="3"/>
        <v>3.1021505376344085</v>
      </c>
      <c r="AD206">
        <f>INDEX(Overview_Format!$A$2:$BQ$355,MATCH($B206,Overview_Format!$A$2:$A$355,0),MATCH(AD$2,Overview_Format!$A$2:$BQ$2,0))</f>
        <v>1.79</v>
      </c>
      <c r="AE206">
        <f>INDEX(Overview_Format!$A$2:$CC$355,MATCH($B206,Overview_Format!$A$2:$A$355,0),MATCH(AE$2,Overview_Format!$A$2:$CC$2,0))</f>
        <v>2.4000000000000057</v>
      </c>
      <c r="AF206">
        <f>INDEX(Overview_Format!$A$2:$CC$355,MATCH($B206,Overview_Format!$A$2:$A$355,0),MATCH(AF$2,Overview_Format!$A$2:$CC$2,0))</f>
        <v>-2.5000000000000022E-2</v>
      </c>
      <c r="AG206">
        <f>INDEX(Overview_Format!$A$2:$CC$355,MATCH($B206,Overview_Format!$A$2:$A$355,0),MATCH(AG$2,Overview_Format!$A$2:$CC$2,0))</f>
        <v>-4.7000000000000042E-2</v>
      </c>
      <c r="AH206">
        <f>INDEX(Overview_Format!$A$2:$CC$355,MATCH($B206,Overview_Format!$A$2:$A$355,0),MATCH(AH$2,Overview_Format!$A$2:$CC$2,0))</f>
        <v>-4.0000000000000036E-3</v>
      </c>
      <c r="AI206">
        <f>INDEX(Overview_Format!$A$2:$CC$355,MATCH($B206,Overview_Format!$A$2:$A$355,0),MATCH(AI$2,Overview_Format!$A$2:$CC$2,0))</f>
        <v>1.0000000000000009E-3</v>
      </c>
      <c r="AJ206">
        <f>INDEX(Overview_Format!$A$2:$CC$355,MATCH($B206,Overview_Format!$A$2:$A$355,0),MATCH(AJ$2,Overview_Format!$A$2:$CC$2,0))</f>
        <v>-0.59999999999999432</v>
      </c>
      <c r="AK206">
        <f>INDEX(Overview_Format!$A$2:$CC$355,MATCH($B206,Overview_Format!$A$2:$A$355,0),MATCH(AK$2,Overview_Format!$A$2:$CC$2,0))</f>
        <v>-2.1999999999999993</v>
      </c>
      <c r="AL206">
        <f>INDEX(Overview_Format!$A$2:$CC$355,MATCH($B206,Overview_Format!$A$2:$A$355,0),MATCH(AL$2,Overview_Format!$A$2:$CC$2,0))</f>
        <v>3.3000000000000043</v>
      </c>
      <c r="AM206">
        <f>INDEX(Overview_Format!$A$2:$CC$355,MATCH($B206,Overview_Format!$A$2:$A$355,0),MATCH(AM$2,Overview_Format!$A$2:$CC$2,0))</f>
        <v>0.90000000000000036</v>
      </c>
      <c r="AN206">
        <f>INDEX(Overview_Format!$A$2:$CC$355,MATCH($B206,Overview_Format!$A$2:$A$355,0),MATCH(AN$2,Overview_Format!$A$2:$CC$2,0))</f>
        <v>0.70000000000000107</v>
      </c>
      <c r="AO206">
        <f>INDEX(Overview_Format!$A$2:$CC$355,MATCH($B206,Overview_Format!$A$2:$A$355,0),MATCH(AO$2,Overview_Format!$A$2:$CC$2,0))</f>
        <v>0.10000000000000142</v>
      </c>
      <c r="AP206">
        <f>INDEX(Overview_Format!$A$2:$CC$355,MATCH($B206,Overview_Format!$A$2:$A$355,0),MATCH(AP$2,Overview_Format!$A$2:$CC$2,0))</f>
        <v>-2.200000000000002E-2</v>
      </c>
    </row>
    <row r="207" spans="2:42" x14ac:dyDescent="0.25">
      <c r="B207" t="s">
        <v>329</v>
      </c>
      <c r="C207">
        <f>INDEX(Overview_Format!$A$2:$BQ$355,MATCH($B207,Overview_Format!$A$2:$A$355,0),MATCH(C$2,Overview_Format!$A$2:$BQ$2,0))</f>
        <v>32</v>
      </c>
      <c r="D207">
        <f>INDEX(Overview_Format!$A$2:$BQ$355,MATCH($B207,Overview_Format!$A$2:$A$355,0),MATCH(D$2,Overview_Format!$A$2:$BQ$2,0))</f>
        <v>13</v>
      </c>
      <c r="E207">
        <f>INDEX(Overview_Format!$A$2:$BQ$355,MATCH($B207,Overview_Format!$A$2:$A$355,0),MATCH(E$2,Overview_Format!$A$2:$BQ$2,0))</f>
        <v>19</v>
      </c>
      <c r="F207">
        <f>INDEX(Overview_Format!$A$2:$BQ$355,MATCH($B207,Overview_Format!$A$2:$A$355,0),MATCH(F$2,Overview_Format!$A$2:$BQ$2,0))</f>
        <v>0.40600000000000003</v>
      </c>
      <c r="G207">
        <f>INDEX(Overview_Format!$A$2:$BQ$355,MATCH($B207,Overview_Format!$A$2:$A$355,0),MATCH(G$2,Overview_Format!$A$2:$BQ$2,0))</f>
        <v>-11.3</v>
      </c>
      <c r="H207">
        <f>INDEX(Overview_Format!$A$2:$BQ$355,MATCH($B207,Overview_Format!$A$2:$A$355,0),MATCH(H$2,Overview_Format!$A$2:$BQ$2,0))</f>
        <v>-7.74</v>
      </c>
      <c r="I207">
        <f>INDEX(Overview_Format!$A$2:$BQ$355,MATCH($B207,Overview_Format!$A$2:$A$355,0),MATCH(I$2,Overview_Format!$A$2:$BQ$2,0))</f>
        <v>13</v>
      </c>
      <c r="J207">
        <f>INDEX(Overview_Format!$A$2:$BQ$355,MATCH($B207,Overview_Format!$A$2:$A$355,0),MATCH(J$2,Overview_Format!$A$2:$BQ$2,0))</f>
        <v>19</v>
      </c>
      <c r="K207">
        <f>INDEX(Overview_Format!$A$2:$BQ$355,MATCH($B207,Overview_Format!$A$2:$A$355,0),MATCH(K$2,Overview_Format!$A$2:$BQ$2,0))</f>
        <v>13</v>
      </c>
      <c r="L207">
        <f>INDEX(Overview_Format!$A$2:$BQ$355,MATCH($B207,Overview_Format!$A$2:$A$355,0),MATCH(L$2,Overview_Format!$A$2:$BQ$2,0))</f>
        <v>19</v>
      </c>
      <c r="M207">
        <f>INDEX(Overview_Format!$A$2:$BQ$355,MATCH($B207,Overview_Format!$A$2:$A$355,0),MATCH(M$2,Overview_Format!$A$2:$BQ$2,0))</f>
        <v>13</v>
      </c>
      <c r="N207">
        <f>INDEX(Overview_Format!$A$2:$BQ$355,MATCH($B207,Overview_Format!$A$2:$A$355,0),MATCH(N$2,Overview_Format!$A$2:$BQ$2,0))</f>
        <v>19</v>
      </c>
      <c r="O207">
        <f>INDEX(Overview_Format!$A$2:$BQ$355,MATCH($B207,Overview_Format!$A$2:$A$355,0),MATCH(O$2,Overview_Format!$A$2:$BQ$2,0))</f>
        <v>2318</v>
      </c>
      <c r="P207">
        <f>INDEX(Overview_Format!$A$2:$BQ$355,MATCH($B207,Overview_Format!$A$2:$A$355,0),MATCH(P$2,Overview_Format!$A$2:$BQ$2,0))</f>
        <v>2432</v>
      </c>
      <c r="Q207">
        <f>INDEX(Overview_Format!$A$2:$BQ$355,MATCH($B207,Overview_Format!$A$2:$A$355,0),MATCH(Q$2,Overview_Format!$A$2:$BQ$2,0))</f>
        <v>70.400000000000006</v>
      </c>
      <c r="R207">
        <f>INDEX(Overview_Format!$A$2:$BQ$355,MATCH($B207,Overview_Format!$A$2:$A$355,0),MATCH(R$2,Overview_Format!$A$2:$BQ$2,0))</f>
        <v>102.6</v>
      </c>
      <c r="S207">
        <f>INDEX(Overview_Format!$A$2:$BQ$355,MATCH($B207,Overview_Format!$A$2:$A$355,0),MATCH(S$2,Overview_Format!$A$2:$BQ$2,0))</f>
        <v>0.33300000000000002</v>
      </c>
      <c r="T207">
        <f>INDEX(Overview_Format!$A$2:$BQ$355,MATCH($B207,Overview_Format!$A$2:$A$355,0),MATCH(T$2,Overview_Format!$A$2:$BQ$2,0))</f>
        <v>0.39100000000000001</v>
      </c>
      <c r="U207">
        <f>INDEX(Overview_Format!$A$2:$BQ$355,MATCH($B207,Overview_Format!$A$2:$A$355,0),MATCH(U$2,Overview_Format!$A$2:$BQ$2,0))</f>
        <v>0.53</v>
      </c>
      <c r="V207">
        <f>INDEX(Overview_Format!$A$2:$BQ$355,MATCH($B207,Overview_Format!$A$2:$A$355,0),MATCH(V$2,Overview_Format!$A$2:$BQ$2,0))</f>
        <v>43.1</v>
      </c>
      <c r="W207">
        <f>INDEX(Overview_Format!$A$2:$BQ$355,MATCH($B207,Overview_Format!$A$2:$A$355,0),MATCH(W$2,Overview_Format!$A$2:$BQ$2,0))</f>
        <v>0.49199999999999999</v>
      </c>
      <c r="X207">
        <f>INDEX(Overview_Format!$A$2:$BQ$355,MATCH($B207,Overview_Format!$A$2:$A$355,0),MATCH(X$2,Overview_Format!$A$2:$BQ$2,0))</f>
        <v>26.6</v>
      </c>
      <c r="Y207">
        <f>INDEX(Overview_Format!$A$2:$BQ$355,MATCH($B207,Overview_Format!$A$2:$A$355,0),MATCH(Y$2,Overview_Format!$A$2:$BQ$2,0))</f>
        <v>15.1</v>
      </c>
      <c r="Z207">
        <f>INDEX(Overview_Format!$A$2:$BQ$355,MATCH($B207,Overview_Format!$A$2:$A$355,0),MATCH(Z$2,Overview_Format!$A$2:$BQ$2,0))</f>
        <v>49.8</v>
      </c>
      <c r="AA207">
        <f>INDEX(Overview_Format!$A$2:$BQ$355,MATCH($B207,Overview_Format!$A$2:$A$355,0),MATCH(AA$2,Overview_Format!$A$2:$BQ$2,0))</f>
        <v>5.7</v>
      </c>
      <c r="AB207">
        <f>INDEX(Overview_Format!$A$2:$BQ$355,MATCH($B207,Overview_Format!$A$2:$A$355,0),MATCH(AB$2,Overview_Format!$A$2:$BQ$2,0))</f>
        <v>10.199999999999999</v>
      </c>
      <c r="AC207">
        <f t="shared" si="3"/>
        <v>2.8543046357615895</v>
      </c>
      <c r="AD207">
        <f>INDEX(Overview_Format!$A$2:$BQ$355,MATCH($B207,Overview_Format!$A$2:$A$355,0),MATCH(AD$2,Overview_Format!$A$2:$BQ$2,0))</f>
        <v>-3.56</v>
      </c>
      <c r="AE207">
        <f>INDEX(Overview_Format!$A$2:$CC$355,MATCH($B207,Overview_Format!$A$2:$A$355,0),MATCH(AE$2,Overview_Format!$A$2:$CC$2,0))</f>
        <v>-5</v>
      </c>
      <c r="AF207">
        <f>INDEX(Overview_Format!$A$2:$CC$355,MATCH($B207,Overview_Format!$A$2:$A$355,0),MATCH(AF$2,Overview_Format!$A$2:$CC$2,0))</f>
        <v>8.0000000000000016E-2</v>
      </c>
      <c r="AG207">
        <f>INDEX(Overview_Format!$A$2:$CC$355,MATCH($B207,Overview_Format!$A$2:$A$355,0),MATCH(AG$2,Overview_Format!$A$2:$CC$2,0))</f>
        <v>1.8000000000000016E-2</v>
      </c>
      <c r="AH207">
        <f>INDEX(Overview_Format!$A$2:$CC$355,MATCH($B207,Overview_Format!$A$2:$A$355,0),MATCH(AH$2,Overview_Format!$A$2:$CC$2,0))</f>
        <v>-2.8000000000000025E-2</v>
      </c>
      <c r="AI207">
        <f>INDEX(Overview_Format!$A$2:$CC$355,MATCH($B207,Overview_Format!$A$2:$A$355,0),MATCH(AI$2,Overview_Format!$A$2:$CC$2,0))</f>
        <v>-4.2000000000000037E-2</v>
      </c>
      <c r="AJ207">
        <f>INDEX(Overview_Format!$A$2:$CC$355,MATCH($B207,Overview_Format!$A$2:$A$355,0),MATCH(AJ$2,Overview_Format!$A$2:$CC$2,0))</f>
        <v>-0.40000000000000568</v>
      </c>
      <c r="AK207">
        <f>INDEX(Overview_Format!$A$2:$CC$355,MATCH($B207,Overview_Format!$A$2:$A$355,0),MATCH(AK$2,Overview_Format!$A$2:$CC$2,0))</f>
        <v>0.79999999999999893</v>
      </c>
      <c r="AL207">
        <f>INDEX(Overview_Format!$A$2:$CC$355,MATCH($B207,Overview_Format!$A$2:$A$355,0),MATCH(AL$2,Overview_Format!$A$2:$CC$2,0))</f>
        <v>-7.6999999999999957</v>
      </c>
      <c r="AM207">
        <f>INDEX(Overview_Format!$A$2:$CC$355,MATCH($B207,Overview_Format!$A$2:$A$355,0),MATCH(AM$2,Overview_Format!$A$2:$CC$2,0))</f>
        <v>-2.2999999999999998</v>
      </c>
      <c r="AN207">
        <f>INDEX(Overview_Format!$A$2:$CC$355,MATCH($B207,Overview_Format!$A$2:$A$355,0),MATCH(AN$2,Overview_Format!$A$2:$CC$2,0))</f>
        <v>1.5999999999999996</v>
      </c>
      <c r="AO207">
        <f>INDEX(Overview_Format!$A$2:$CC$355,MATCH($B207,Overview_Format!$A$2:$A$355,0),MATCH(AO$2,Overview_Format!$A$2:$CC$2,0))</f>
        <v>1</v>
      </c>
      <c r="AP207">
        <f>INDEX(Overview_Format!$A$2:$CC$355,MATCH($B207,Overview_Format!$A$2:$A$355,0),MATCH(AP$2,Overview_Format!$A$2:$CC$2,0))</f>
        <v>6.4000000000000001E-2</v>
      </c>
    </row>
    <row r="208" spans="2:42" x14ac:dyDescent="0.25">
      <c r="B208" t="s">
        <v>330</v>
      </c>
      <c r="C208">
        <f>INDEX(Overview_Format!$A$2:$BQ$355,MATCH($B208,Overview_Format!$A$2:$A$355,0),MATCH(C$2,Overview_Format!$A$2:$BQ$2,0))</f>
        <v>31</v>
      </c>
      <c r="D208">
        <f>INDEX(Overview_Format!$A$2:$BQ$355,MATCH($B208,Overview_Format!$A$2:$A$355,0),MATCH(D$2,Overview_Format!$A$2:$BQ$2,0))</f>
        <v>14</v>
      </c>
      <c r="E208">
        <f>INDEX(Overview_Format!$A$2:$BQ$355,MATCH($B208,Overview_Format!$A$2:$A$355,0),MATCH(E$2,Overview_Format!$A$2:$BQ$2,0))</f>
        <v>17</v>
      </c>
      <c r="F208">
        <f>INDEX(Overview_Format!$A$2:$BQ$355,MATCH($B208,Overview_Format!$A$2:$A$355,0),MATCH(F$2,Overview_Format!$A$2:$BQ$2,0))</f>
        <v>0.45200000000000001</v>
      </c>
      <c r="G208">
        <f>INDEX(Overview_Format!$A$2:$BQ$355,MATCH($B208,Overview_Format!$A$2:$A$355,0),MATCH(G$2,Overview_Format!$A$2:$BQ$2,0))</f>
        <v>-11.86</v>
      </c>
      <c r="H208">
        <f>INDEX(Overview_Format!$A$2:$BQ$355,MATCH($B208,Overview_Format!$A$2:$A$355,0),MATCH(H$2,Overview_Format!$A$2:$BQ$2,0))</f>
        <v>-6.97</v>
      </c>
      <c r="I208">
        <f>INDEX(Overview_Format!$A$2:$BQ$355,MATCH($B208,Overview_Format!$A$2:$A$355,0),MATCH(I$2,Overview_Format!$A$2:$BQ$2,0))</f>
        <v>14</v>
      </c>
      <c r="J208">
        <f>INDEX(Overview_Format!$A$2:$BQ$355,MATCH($B208,Overview_Format!$A$2:$A$355,0),MATCH(J$2,Overview_Format!$A$2:$BQ$2,0))</f>
        <v>17</v>
      </c>
      <c r="K208">
        <f>INDEX(Overview_Format!$A$2:$BQ$355,MATCH($B208,Overview_Format!$A$2:$A$355,0),MATCH(K$2,Overview_Format!$A$2:$BQ$2,0))</f>
        <v>14</v>
      </c>
      <c r="L208">
        <f>INDEX(Overview_Format!$A$2:$BQ$355,MATCH($B208,Overview_Format!$A$2:$A$355,0),MATCH(L$2,Overview_Format!$A$2:$BQ$2,0))</f>
        <v>17</v>
      </c>
      <c r="M208">
        <f>INDEX(Overview_Format!$A$2:$BQ$355,MATCH($B208,Overview_Format!$A$2:$A$355,0),MATCH(M$2,Overview_Format!$A$2:$BQ$2,0))</f>
        <v>14</v>
      </c>
      <c r="N208">
        <f>INDEX(Overview_Format!$A$2:$BQ$355,MATCH($B208,Overview_Format!$A$2:$A$355,0),MATCH(N$2,Overview_Format!$A$2:$BQ$2,0))</f>
        <v>17</v>
      </c>
      <c r="O208">
        <f>INDEX(Overview_Format!$A$2:$BQ$355,MATCH($B208,Overview_Format!$A$2:$A$355,0),MATCH(O$2,Overview_Format!$A$2:$BQ$2,0))</f>
        <v>2260</v>
      </c>
      <c r="P208">
        <f>INDEX(Overview_Format!$A$2:$BQ$355,MATCH($B208,Overview_Format!$A$2:$A$355,0),MATCH(P$2,Overview_Format!$A$2:$BQ$2,0))</f>
        <v>2302</v>
      </c>
      <c r="Q208">
        <f>INDEX(Overview_Format!$A$2:$BQ$355,MATCH($B208,Overview_Format!$A$2:$A$355,0),MATCH(Q$2,Overview_Format!$A$2:$BQ$2,0))</f>
        <v>71.2</v>
      </c>
      <c r="R208">
        <f>INDEX(Overview_Format!$A$2:$BQ$355,MATCH($B208,Overview_Format!$A$2:$A$355,0),MATCH(R$2,Overview_Format!$A$2:$BQ$2,0))</f>
        <v>101.6</v>
      </c>
      <c r="S208">
        <f>INDEX(Overview_Format!$A$2:$BQ$355,MATCH($B208,Overview_Format!$A$2:$A$355,0),MATCH(S$2,Overview_Format!$A$2:$BQ$2,0))</f>
        <v>0.218</v>
      </c>
      <c r="T208">
        <f>INDEX(Overview_Format!$A$2:$BQ$355,MATCH($B208,Overview_Format!$A$2:$A$355,0),MATCH(T$2,Overview_Format!$A$2:$BQ$2,0))</f>
        <v>0.46100000000000002</v>
      </c>
      <c r="U208">
        <f>INDEX(Overview_Format!$A$2:$BQ$355,MATCH($B208,Overview_Format!$A$2:$A$355,0),MATCH(U$2,Overview_Format!$A$2:$BQ$2,0))</f>
        <v>0.53500000000000003</v>
      </c>
      <c r="V208">
        <f>INDEX(Overview_Format!$A$2:$BQ$355,MATCH($B208,Overview_Format!$A$2:$A$355,0),MATCH(V$2,Overview_Format!$A$2:$BQ$2,0))</f>
        <v>53</v>
      </c>
      <c r="W208">
        <f>INDEX(Overview_Format!$A$2:$BQ$355,MATCH($B208,Overview_Format!$A$2:$A$355,0),MATCH(W$2,Overview_Format!$A$2:$BQ$2,0))</f>
        <v>0.50600000000000001</v>
      </c>
      <c r="X208">
        <f>INDEX(Overview_Format!$A$2:$BQ$355,MATCH($B208,Overview_Format!$A$2:$A$355,0),MATCH(X$2,Overview_Format!$A$2:$BQ$2,0))</f>
        <v>24.3</v>
      </c>
      <c r="Y208">
        <f>INDEX(Overview_Format!$A$2:$BQ$355,MATCH($B208,Overview_Format!$A$2:$A$355,0),MATCH(Y$2,Overview_Format!$A$2:$BQ$2,0))</f>
        <v>15.4</v>
      </c>
      <c r="Z208">
        <f>INDEX(Overview_Format!$A$2:$BQ$355,MATCH($B208,Overview_Format!$A$2:$A$355,0),MATCH(Z$2,Overview_Format!$A$2:$BQ$2,0))</f>
        <v>45.7</v>
      </c>
      <c r="AA208">
        <f>INDEX(Overview_Format!$A$2:$BQ$355,MATCH($B208,Overview_Format!$A$2:$A$355,0),MATCH(AA$2,Overview_Format!$A$2:$BQ$2,0))</f>
        <v>9.3000000000000007</v>
      </c>
      <c r="AB208">
        <f>INDEX(Overview_Format!$A$2:$BQ$355,MATCH($B208,Overview_Format!$A$2:$A$355,0),MATCH(AB$2,Overview_Format!$A$2:$BQ$2,0))</f>
        <v>10.4</v>
      </c>
      <c r="AC208">
        <f t="shared" si="3"/>
        <v>3.4415584415584415</v>
      </c>
      <c r="AD208">
        <f>INDEX(Overview_Format!$A$2:$BQ$355,MATCH($B208,Overview_Format!$A$2:$A$355,0),MATCH(AD$2,Overview_Format!$A$2:$BQ$2,0))</f>
        <v>-1.35</v>
      </c>
      <c r="AE208">
        <f>INDEX(Overview_Format!$A$2:$CC$355,MATCH($B208,Overview_Format!$A$2:$A$355,0),MATCH(AE$2,Overview_Format!$A$2:$CC$2,0))</f>
        <v>-1.9000000000000057</v>
      </c>
      <c r="AF208">
        <f>INDEX(Overview_Format!$A$2:$CC$355,MATCH($B208,Overview_Format!$A$2:$A$355,0),MATCH(AF$2,Overview_Format!$A$2:$CC$2,0))</f>
        <v>-0.12100000000000002</v>
      </c>
      <c r="AG208">
        <f>INDEX(Overview_Format!$A$2:$CC$355,MATCH($B208,Overview_Format!$A$2:$A$355,0),MATCH(AG$2,Overview_Format!$A$2:$CC$2,0))</f>
        <v>0.121</v>
      </c>
      <c r="AH208">
        <f>INDEX(Overview_Format!$A$2:$CC$355,MATCH($B208,Overview_Format!$A$2:$A$355,0),MATCH(AH$2,Overview_Format!$A$2:$CC$2,0))</f>
        <v>5.0000000000000044E-3</v>
      </c>
      <c r="AI208">
        <f>INDEX(Overview_Format!$A$2:$CC$355,MATCH($B208,Overview_Format!$A$2:$A$355,0),MATCH(AI$2,Overview_Format!$A$2:$CC$2,0))</f>
        <v>1.0000000000000009E-2</v>
      </c>
      <c r="AJ208">
        <f>INDEX(Overview_Format!$A$2:$CC$355,MATCH($B208,Overview_Format!$A$2:$A$355,0),MATCH(AJ$2,Overview_Format!$A$2:$CC$2,0))</f>
        <v>-8.5999999999999943</v>
      </c>
      <c r="AK208">
        <f>INDEX(Overview_Format!$A$2:$CC$355,MATCH($B208,Overview_Format!$A$2:$A$355,0),MATCH(AK$2,Overview_Format!$A$2:$CC$2,0))</f>
        <v>-0.99999999999999822</v>
      </c>
      <c r="AL208">
        <f>INDEX(Overview_Format!$A$2:$CC$355,MATCH($B208,Overview_Format!$A$2:$A$355,0),MATCH(AL$2,Overview_Format!$A$2:$CC$2,0))</f>
        <v>-2</v>
      </c>
      <c r="AM208">
        <f>INDEX(Overview_Format!$A$2:$CC$355,MATCH($B208,Overview_Format!$A$2:$A$355,0),MATCH(AM$2,Overview_Format!$A$2:$CC$2,0))</f>
        <v>2.6000000000000005</v>
      </c>
      <c r="AN208">
        <f>INDEX(Overview_Format!$A$2:$CC$355,MATCH($B208,Overview_Format!$A$2:$A$355,0),MATCH(AN$2,Overview_Format!$A$2:$CC$2,0))</f>
        <v>0.59999999999999964</v>
      </c>
      <c r="AO208">
        <f>INDEX(Overview_Format!$A$2:$CC$355,MATCH($B208,Overview_Format!$A$2:$A$355,0),MATCH(AO$2,Overview_Format!$A$2:$CC$2,0))</f>
        <v>-8.3000000000000007</v>
      </c>
      <c r="AP208">
        <f>INDEX(Overview_Format!$A$2:$CC$355,MATCH($B208,Overview_Format!$A$2:$A$355,0),MATCH(AP$2,Overview_Format!$A$2:$CC$2,0))</f>
        <v>-6.9999999999999979E-2</v>
      </c>
    </row>
    <row r="209" spans="2:42" x14ac:dyDescent="0.25">
      <c r="B209" t="s">
        <v>331</v>
      </c>
      <c r="C209">
        <f>INDEX(Overview_Format!$A$2:$BQ$355,MATCH($B209,Overview_Format!$A$2:$A$355,0),MATCH(C$2,Overview_Format!$A$2:$BQ$2,0))</f>
        <v>35</v>
      </c>
      <c r="D209">
        <f>INDEX(Overview_Format!$A$2:$BQ$355,MATCH($B209,Overview_Format!$A$2:$A$355,0),MATCH(D$2,Overview_Format!$A$2:$BQ$2,0))</f>
        <v>22</v>
      </c>
      <c r="E209">
        <f>INDEX(Overview_Format!$A$2:$BQ$355,MATCH($B209,Overview_Format!$A$2:$A$355,0),MATCH(E$2,Overview_Format!$A$2:$BQ$2,0))</f>
        <v>13</v>
      </c>
      <c r="F209">
        <f>INDEX(Overview_Format!$A$2:$BQ$355,MATCH($B209,Overview_Format!$A$2:$A$355,0),MATCH(F$2,Overview_Format!$A$2:$BQ$2,0))</f>
        <v>0.629</v>
      </c>
      <c r="G209">
        <f>INDEX(Overview_Format!$A$2:$BQ$355,MATCH($B209,Overview_Format!$A$2:$A$355,0),MATCH(G$2,Overview_Format!$A$2:$BQ$2,0))</f>
        <v>-3.59</v>
      </c>
      <c r="H209">
        <f>INDEX(Overview_Format!$A$2:$BQ$355,MATCH($B209,Overview_Format!$A$2:$A$355,0),MATCH(H$2,Overview_Format!$A$2:$BQ$2,0))</f>
        <v>-4.71</v>
      </c>
      <c r="I209">
        <f>INDEX(Overview_Format!$A$2:$BQ$355,MATCH($B209,Overview_Format!$A$2:$A$355,0),MATCH(I$2,Overview_Format!$A$2:$BQ$2,0))</f>
        <v>22</v>
      </c>
      <c r="J209">
        <f>INDEX(Overview_Format!$A$2:$BQ$355,MATCH($B209,Overview_Format!$A$2:$A$355,0),MATCH(J$2,Overview_Format!$A$2:$BQ$2,0))</f>
        <v>13</v>
      </c>
      <c r="K209">
        <f>INDEX(Overview_Format!$A$2:$BQ$355,MATCH($B209,Overview_Format!$A$2:$A$355,0),MATCH(K$2,Overview_Format!$A$2:$BQ$2,0))</f>
        <v>22</v>
      </c>
      <c r="L209">
        <f>INDEX(Overview_Format!$A$2:$BQ$355,MATCH($B209,Overview_Format!$A$2:$A$355,0),MATCH(L$2,Overview_Format!$A$2:$BQ$2,0))</f>
        <v>13</v>
      </c>
      <c r="M209">
        <f>INDEX(Overview_Format!$A$2:$BQ$355,MATCH($B209,Overview_Format!$A$2:$A$355,0),MATCH(M$2,Overview_Format!$A$2:$BQ$2,0))</f>
        <v>22</v>
      </c>
      <c r="N209">
        <f>INDEX(Overview_Format!$A$2:$BQ$355,MATCH($B209,Overview_Format!$A$2:$A$355,0),MATCH(N$2,Overview_Format!$A$2:$BQ$2,0))</f>
        <v>13</v>
      </c>
      <c r="O209">
        <f>INDEX(Overview_Format!$A$2:$BQ$355,MATCH($B209,Overview_Format!$A$2:$A$355,0),MATCH(O$2,Overview_Format!$A$2:$BQ$2,0))</f>
        <v>2472</v>
      </c>
      <c r="P209">
        <f>INDEX(Overview_Format!$A$2:$BQ$355,MATCH($B209,Overview_Format!$A$2:$A$355,0),MATCH(P$2,Overview_Format!$A$2:$BQ$2,0))</f>
        <v>2401</v>
      </c>
      <c r="Q209">
        <f>INDEX(Overview_Format!$A$2:$BQ$355,MATCH($B209,Overview_Format!$A$2:$A$355,0),MATCH(Q$2,Overview_Format!$A$2:$BQ$2,0))</f>
        <v>69.2</v>
      </c>
      <c r="R209">
        <f>INDEX(Overview_Format!$A$2:$BQ$355,MATCH($B209,Overview_Format!$A$2:$A$355,0),MATCH(R$2,Overview_Format!$A$2:$BQ$2,0))</f>
        <v>101.4</v>
      </c>
      <c r="S209">
        <f>INDEX(Overview_Format!$A$2:$BQ$355,MATCH($B209,Overview_Format!$A$2:$A$355,0),MATCH(S$2,Overview_Format!$A$2:$BQ$2,0))</f>
        <v>0.38300000000000001</v>
      </c>
      <c r="T209">
        <f>INDEX(Overview_Format!$A$2:$BQ$355,MATCH($B209,Overview_Format!$A$2:$A$355,0),MATCH(T$2,Overview_Format!$A$2:$BQ$2,0))</f>
        <v>0.373</v>
      </c>
      <c r="U209">
        <f>INDEX(Overview_Format!$A$2:$BQ$355,MATCH($B209,Overview_Format!$A$2:$A$355,0),MATCH(U$2,Overview_Format!$A$2:$BQ$2,0))</f>
        <v>0.54700000000000004</v>
      </c>
      <c r="V209">
        <f>INDEX(Overview_Format!$A$2:$BQ$355,MATCH($B209,Overview_Format!$A$2:$A$355,0),MATCH(V$2,Overview_Format!$A$2:$BQ$2,0))</f>
        <v>44.3</v>
      </c>
      <c r="W209">
        <f>INDEX(Overview_Format!$A$2:$BQ$355,MATCH($B209,Overview_Format!$A$2:$A$355,0),MATCH(W$2,Overview_Format!$A$2:$BQ$2,0))</f>
        <v>0.50800000000000001</v>
      </c>
      <c r="X209">
        <f>INDEX(Overview_Format!$A$2:$BQ$355,MATCH($B209,Overview_Format!$A$2:$A$355,0),MATCH(X$2,Overview_Format!$A$2:$BQ$2,0))</f>
        <v>21.3</v>
      </c>
      <c r="Y209">
        <f>INDEX(Overview_Format!$A$2:$BQ$355,MATCH($B209,Overview_Format!$A$2:$A$355,0),MATCH(Y$2,Overview_Format!$A$2:$BQ$2,0))</f>
        <v>15.7</v>
      </c>
      <c r="Z209">
        <f>INDEX(Overview_Format!$A$2:$BQ$355,MATCH($B209,Overview_Format!$A$2:$A$355,0),MATCH(Z$2,Overview_Format!$A$2:$BQ$2,0))</f>
        <v>48.6</v>
      </c>
      <c r="AA209">
        <f>INDEX(Overview_Format!$A$2:$BQ$355,MATCH($B209,Overview_Format!$A$2:$A$355,0),MATCH(AA$2,Overview_Format!$A$2:$BQ$2,0))</f>
        <v>9.1</v>
      </c>
      <c r="AB209">
        <f>INDEX(Overview_Format!$A$2:$BQ$355,MATCH($B209,Overview_Format!$A$2:$A$355,0),MATCH(AB$2,Overview_Format!$A$2:$BQ$2,0))</f>
        <v>7.4</v>
      </c>
      <c r="AC209">
        <f t="shared" si="3"/>
        <v>2.8216560509554141</v>
      </c>
      <c r="AD209">
        <f>INDEX(Overview_Format!$A$2:$BQ$355,MATCH($B209,Overview_Format!$A$2:$A$355,0),MATCH(AD$2,Overview_Format!$A$2:$BQ$2,0))</f>
        <v>2.0299999999999998</v>
      </c>
      <c r="AE209">
        <f>INDEX(Overview_Format!$A$2:$CC$355,MATCH($B209,Overview_Format!$A$2:$A$355,0),MATCH(AE$2,Overview_Format!$A$2:$CC$2,0))</f>
        <v>2.9000000000000057</v>
      </c>
      <c r="AF209">
        <f>INDEX(Overview_Format!$A$2:$CC$355,MATCH($B209,Overview_Format!$A$2:$A$355,0),MATCH(AF$2,Overview_Format!$A$2:$CC$2,0))</f>
        <v>8.9000000000000024E-2</v>
      </c>
      <c r="AG209">
        <f>INDEX(Overview_Format!$A$2:$CC$355,MATCH($B209,Overview_Format!$A$2:$A$355,0),MATCH(AG$2,Overview_Format!$A$2:$CC$2,0))</f>
        <v>-3.0000000000000027E-3</v>
      </c>
      <c r="AH209">
        <f>INDEX(Overview_Format!$A$2:$CC$355,MATCH($B209,Overview_Format!$A$2:$A$355,0),MATCH(AH$2,Overview_Format!$A$2:$CC$2,0))</f>
        <v>3.1000000000000028E-2</v>
      </c>
      <c r="AI209">
        <f>INDEX(Overview_Format!$A$2:$CC$355,MATCH($B209,Overview_Format!$A$2:$A$355,0),MATCH(AI$2,Overview_Format!$A$2:$CC$2,0))</f>
        <v>1.9000000000000017E-2</v>
      </c>
      <c r="AJ209">
        <f>INDEX(Overview_Format!$A$2:$CC$355,MATCH($B209,Overview_Format!$A$2:$A$355,0),MATCH(AJ$2,Overview_Format!$A$2:$CC$2,0))</f>
        <v>-2.7999999999999972</v>
      </c>
      <c r="AK209">
        <f>INDEX(Overview_Format!$A$2:$CC$355,MATCH($B209,Overview_Format!$A$2:$A$355,0),MATCH(AK$2,Overview_Format!$A$2:$CC$2,0))</f>
        <v>-0.30000000000000071</v>
      </c>
      <c r="AL209">
        <f>INDEX(Overview_Format!$A$2:$CC$355,MATCH($B209,Overview_Format!$A$2:$A$355,0),MATCH(AL$2,Overview_Format!$A$2:$CC$2,0))</f>
        <v>-6</v>
      </c>
      <c r="AM209">
        <f>INDEX(Overview_Format!$A$2:$CC$355,MATCH($B209,Overview_Format!$A$2:$A$355,0),MATCH(AM$2,Overview_Format!$A$2:$CC$2,0))</f>
        <v>1.0999999999999996</v>
      </c>
      <c r="AN209">
        <f>INDEX(Overview_Format!$A$2:$CC$355,MATCH($B209,Overview_Format!$A$2:$A$355,0),MATCH(AN$2,Overview_Format!$A$2:$CC$2,0))</f>
        <v>-2.5999999999999996</v>
      </c>
      <c r="AO209">
        <f>INDEX(Overview_Format!$A$2:$CC$355,MATCH($B209,Overview_Format!$A$2:$A$355,0),MATCH(AO$2,Overview_Format!$A$2:$CC$2,0))</f>
        <v>-4.6999999999999993</v>
      </c>
      <c r="AP209">
        <f>INDEX(Overview_Format!$A$2:$CC$355,MATCH($B209,Overview_Format!$A$2:$A$355,0),MATCH(AP$2,Overview_Format!$A$2:$CC$2,0))</f>
        <v>7.8000000000000014E-2</v>
      </c>
    </row>
    <row r="210" spans="2:42" x14ac:dyDescent="0.25">
      <c r="B210" t="s">
        <v>332</v>
      </c>
      <c r="C210">
        <f>INDEX(Overview_Format!$A$2:$BQ$355,MATCH($B210,Overview_Format!$A$2:$A$355,0),MATCH(C$2,Overview_Format!$A$2:$BQ$2,0))</f>
        <v>36</v>
      </c>
      <c r="D210">
        <f>INDEX(Overview_Format!$A$2:$BQ$355,MATCH($B210,Overview_Format!$A$2:$A$355,0),MATCH(D$2,Overview_Format!$A$2:$BQ$2,0))</f>
        <v>22</v>
      </c>
      <c r="E210">
        <f>INDEX(Overview_Format!$A$2:$BQ$355,MATCH($B210,Overview_Format!$A$2:$A$355,0),MATCH(E$2,Overview_Format!$A$2:$BQ$2,0))</f>
        <v>14</v>
      </c>
      <c r="F210">
        <f>INDEX(Overview_Format!$A$2:$BQ$355,MATCH($B210,Overview_Format!$A$2:$A$355,0),MATCH(F$2,Overview_Format!$A$2:$BQ$2,0))</f>
        <v>0.61099999999999999</v>
      </c>
      <c r="G210">
        <f>INDEX(Overview_Format!$A$2:$BQ$355,MATCH($B210,Overview_Format!$A$2:$A$355,0),MATCH(G$2,Overview_Format!$A$2:$BQ$2,0))</f>
        <v>-8.0299999999999994</v>
      </c>
      <c r="H210">
        <f>INDEX(Overview_Format!$A$2:$BQ$355,MATCH($B210,Overview_Format!$A$2:$A$355,0),MATCH(H$2,Overview_Format!$A$2:$BQ$2,0))</f>
        <v>-8.73</v>
      </c>
      <c r="I210">
        <f>INDEX(Overview_Format!$A$2:$BQ$355,MATCH($B210,Overview_Format!$A$2:$A$355,0),MATCH(I$2,Overview_Format!$A$2:$BQ$2,0))</f>
        <v>22</v>
      </c>
      <c r="J210">
        <f>INDEX(Overview_Format!$A$2:$BQ$355,MATCH($B210,Overview_Format!$A$2:$A$355,0),MATCH(J$2,Overview_Format!$A$2:$BQ$2,0))</f>
        <v>14</v>
      </c>
      <c r="K210">
        <f>INDEX(Overview_Format!$A$2:$BQ$355,MATCH($B210,Overview_Format!$A$2:$A$355,0),MATCH(K$2,Overview_Format!$A$2:$BQ$2,0))</f>
        <v>22</v>
      </c>
      <c r="L210">
        <f>INDEX(Overview_Format!$A$2:$BQ$355,MATCH($B210,Overview_Format!$A$2:$A$355,0),MATCH(L$2,Overview_Format!$A$2:$BQ$2,0))</f>
        <v>14</v>
      </c>
      <c r="M210">
        <f>INDEX(Overview_Format!$A$2:$BQ$355,MATCH($B210,Overview_Format!$A$2:$A$355,0),MATCH(M$2,Overview_Format!$A$2:$BQ$2,0))</f>
        <v>22</v>
      </c>
      <c r="N210">
        <f>INDEX(Overview_Format!$A$2:$BQ$355,MATCH($B210,Overview_Format!$A$2:$A$355,0),MATCH(N$2,Overview_Format!$A$2:$BQ$2,0))</f>
        <v>14</v>
      </c>
      <c r="O210">
        <f>INDEX(Overview_Format!$A$2:$BQ$355,MATCH($B210,Overview_Format!$A$2:$A$355,0),MATCH(O$2,Overview_Format!$A$2:$BQ$2,0))</f>
        <v>2652</v>
      </c>
      <c r="P210">
        <f>INDEX(Overview_Format!$A$2:$BQ$355,MATCH($B210,Overview_Format!$A$2:$A$355,0),MATCH(P$2,Overview_Format!$A$2:$BQ$2,0))</f>
        <v>2503</v>
      </c>
      <c r="Q210">
        <f>INDEX(Overview_Format!$A$2:$BQ$355,MATCH($B210,Overview_Format!$A$2:$A$355,0),MATCH(Q$2,Overview_Format!$A$2:$BQ$2,0))</f>
        <v>71.8</v>
      </c>
      <c r="R210">
        <f>INDEX(Overview_Format!$A$2:$BQ$355,MATCH($B210,Overview_Format!$A$2:$A$355,0),MATCH(R$2,Overview_Format!$A$2:$BQ$2,0))</f>
        <v>101.3</v>
      </c>
      <c r="S210">
        <f>INDEX(Overview_Format!$A$2:$BQ$355,MATCH($B210,Overview_Format!$A$2:$A$355,0),MATCH(S$2,Overview_Format!$A$2:$BQ$2,0))</f>
        <v>0.38600000000000001</v>
      </c>
      <c r="T210">
        <f>INDEX(Overview_Format!$A$2:$BQ$355,MATCH($B210,Overview_Format!$A$2:$A$355,0),MATCH(T$2,Overview_Format!$A$2:$BQ$2,0))</f>
        <v>0.37</v>
      </c>
      <c r="U210">
        <f>INDEX(Overview_Format!$A$2:$BQ$355,MATCH($B210,Overview_Format!$A$2:$A$355,0),MATCH(U$2,Overview_Format!$A$2:$BQ$2,0))</f>
        <v>0.53900000000000003</v>
      </c>
      <c r="V210">
        <f>INDEX(Overview_Format!$A$2:$BQ$355,MATCH($B210,Overview_Format!$A$2:$A$355,0),MATCH(V$2,Overview_Format!$A$2:$BQ$2,0))</f>
        <v>50.8</v>
      </c>
      <c r="W210">
        <f>INDEX(Overview_Format!$A$2:$BQ$355,MATCH($B210,Overview_Format!$A$2:$A$355,0),MATCH(W$2,Overview_Format!$A$2:$BQ$2,0))</f>
        <v>0.501</v>
      </c>
      <c r="X210">
        <f>INDEX(Overview_Format!$A$2:$BQ$355,MATCH($B210,Overview_Format!$A$2:$A$355,0),MATCH(X$2,Overview_Format!$A$2:$BQ$2,0))</f>
        <v>28.1</v>
      </c>
      <c r="Y210">
        <f>INDEX(Overview_Format!$A$2:$BQ$355,MATCH($B210,Overview_Format!$A$2:$A$355,0),MATCH(Y$2,Overview_Format!$A$2:$BQ$2,0))</f>
        <v>17.5</v>
      </c>
      <c r="Z210">
        <f>INDEX(Overview_Format!$A$2:$BQ$355,MATCH($B210,Overview_Format!$A$2:$A$355,0),MATCH(Z$2,Overview_Format!$A$2:$BQ$2,0))</f>
        <v>50.2</v>
      </c>
      <c r="AA210">
        <f>INDEX(Overview_Format!$A$2:$BQ$355,MATCH($B210,Overview_Format!$A$2:$A$355,0),MATCH(AA$2,Overview_Format!$A$2:$BQ$2,0))</f>
        <v>8.4</v>
      </c>
      <c r="AB210">
        <f>INDEX(Overview_Format!$A$2:$BQ$355,MATCH($B210,Overview_Format!$A$2:$A$355,0),MATCH(AB$2,Overview_Format!$A$2:$BQ$2,0))</f>
        <v>13</v>
      </c>
      <c r="AC210">
        <f t="shared" si="3"/>
        <v>2.9028571428571426</v>
      </c>
      <c r="AD210">
        <f>INDEX(Overview_Format!$A$2:$BQ$355,MATCH($B210,Overview_Format!$A$2:$A$355,0),MATCH(AD$2,Overview_Format!$A$2:$BQ$2,0))</f>
        <v>4.1399999999999997</v>
      </c>
      <c r="AE210">
        <f>INDEX(Overview_Format!$A$2:$CC$355,MATCH($B210,Overview_Format!$A$2:$A$355,0),MATCH(AE$2,Overview_Format!$A$2:$CC$2,0))</f>
        <v>5.7000000000000028</v>
      </c>
      <c r="AF210">
        <f>INDEX(Overview_Format!$A$2:$CC$355,MATCH($B210,Overview_Format!$A$2:$A$355,0),MATCH(AF$2,Overview_Format!$A$2:$CC$2,0))</f>
        <v>-2.5999999999999968E-2</v>
      </c>
      <c r="AG210">
        <f>INDEX(Overview_Format!$A$2:$CC$355,MATCH($B210,Overview_Format!$A$2:$A$355,0),MATCH(AG$2,Overview_Format!$A$2:$CC$2,0))</f>
        <v>-4.7999999999999987E-2</v>
      </c>
      <c r="AH210">
        <f>INDEX(Overview_Format!$A$2:$CC$355,MATCH($B210,Overview_Format!$A$2:$A$355,0),MATCH(AH$2,Overview_Format!$A$2:$CC$2,0))</f>
        <v>2.4000000000000021E-2</v>
      </c>
      <c r="AI210">
        <f>INDEX(Overview_Format!$A$2:$CC$355,MATCH($B210,Overview_Format!$A$2:$A$355,0),MATCH(AI$2,Overview_Format!$A$2:$CC$2,0))</f>
        <v>2.4000000000000021E-2</v>
      </c>
      <c r="AJ210">
        <f>INDEX(Overview_Format!$A$2:$CC$355,MATCH($B210,Overview_Format!$A$2:$A$355,0),MATCH(AJ$2,Overview_Format!$A$2:$CC$2,0))</f>
        <v>0.40000000000000568</v>
      </c>
      <c r="AK210">
        <f>INDEX(Overview_Format!$A$2:$CC$355,MATCH($B210,Overview_Format!$A$2:$A$355,0),MATCH(AK$2,Overview_Format!$A$2:$CC$2,0))</f>
        <v>-1.3000000000000007</v>
      </c>
      <c r="AL210">
        <f>INDEX(Overview_Format!$A$2:$CC$355,MATCH($B210,Overview_Format!$A$2:$A$355,0),MATCH(AL$2,Overview_Format!$A$2:$CC$2,0))</f>
        <v>-6.2000000000000028</v>
      </c>
      <c r="AM210">
        <f>INDEX(Overview_Format!$A$2:$CC$355,MATCH($B210,Overview_Format!$A$2:$A$355,0),MATCH(AM$2,Overview_Format!$A$2:$CC$2,0))</f>
        <v>1.7000000000000002</v>
      </c>
      <c r="AN210">
        <f>INDEX(Overview_Format!$A$2:$CC$355,MATCH($B210,Overview_Format!$A$2:$A$355,0),MATCH(AN$2,Overview_Format!$A$2:$CC$2,0))</f>
        <v>4</v>
      </c>
      <c r="AO210">
        <f>INDEX(Overview_Format!$A$2:$CC$355,MATCH($B210,Overview_Format!$A$2:$A$355,0),MATCH(AO$2,Overview_Format!$A$2:$CC$2,0))</f>
        <v>0</v>
      </c>
      <c r="AP210">
        <f>INDEX(Overview_Format!$A$2:$CC$355,MATCH($B210,Overview_Format!$A$2:$A$355,0),MATCH(AP$2,Overview_Format!$A$2:$CC$2,0))</f>
        <v>-2.0000000000000018E-3</v>
      </c>
    </row>
    <row r="211" spans="2:42" x14ac:dyDescent="0.25">
      <c r="B211" t="s">
        <v>333</v>
      </c>
      <c r="C211">
        <f>INDEX(Overview_Format!$A$2:$BQ$355,MATCH($B211,Overview_Format!$A$2:$A$355,0),MATCH(C$2,Overview_Format!$A$2:$BQ$2,0))</f>
        <v>32</v>
      </c>
      <c r="D211">
        <f>INDEX(Overview_Format!$A$2:$BQ$355,MATCH($B211,Overview_Format!$A$2:$A$355,0),MATCH(D$2,Overview_Format!$A$2:$BQ$2,0))</f>
        <v>10</v>
      </c>
      <c r="E211">
        <f>INDEX(Overview_Format!$A$2:$BQ$355,MATCH($B211,Overview_Format!$A$2:$A$355,0),MATCH(E$2,Overview_Format!$A$2:$BQ$2,0))</f>
        <v>22</v>
      </c>
      <c r="F211">
        <f>INDEX(Overview_Format!$A$2:$BQ$355,MATCH($B211,Overview_Format!$A$2:$A$355,0),MATCH(F$2,Overview_Format!$A$2:$BQ$2,0))</f>
        <v>0.313</v>
      </c>
      <c r="G211">
        <f>INDEX(Overview_Format!$A$2:$BQ$355,MATCH($B211,Overview_Format!$A$2:$A$355,0),MATCH(G$2,Overview_Format!$A$2:$BQ$2,0))</f>
        <v>-10.97</v>
      </c>
      <c r="H211">
        <f>INDEX(Overview_Format!$A$2:$BQ$355,MATCH($B211,Overview_Format!$A$2:$A$355,0),MATCH(H$2,Overview_Format!$A$2:$BQ$2,0))</f>
        <v>-1.66</v>
      </c>
      <c r="I211">
        <f>INDEX(Overview_Format!$A$2:$BQ$355,MATCH($B211,Overview_Format!$A$2:$A$355,0),MATCH(I$2,Overview_Format!$A$2:$BQ$2,0))</f>
        <v>10</v>
      </c>
      <c r="J211">
        <f>INDEX(Overview_Format!$A$2:$BQ$355,MATCH($B211,Overview_Format!$A$2:$A$355,0),MATCH(J$2,Overview_Format!$A$2:$BQ$2,0))</f>
        <v>22</v>
      </c>
      <c r="K211">
        <f>INDEX(Overview_Format!$A$2:$BQ$355,MATCH($B211,Overview_Format!$A$2:$A$355,0),MATCH(K$2,Overview_Format!$A$2:$BQ$2,0))</f>
        <v>10</v>
      </c>
      <c r="L211">
        <f>INDEX(Overview_Format!$A$2:$BQ$355,MATCH($B211,Overview_Format!$A$2:$A$355,0),MATCH(L$2,Overview_Format!$A$2:$BQ$2,0))</f>
        <v>22</v>
      </c>
      <c r="M211">
        <f>INDEX(Overview_Format!$A$2:$BQ$355,MATCH($B211,Overview_Format!$A$2:$A$355,0),MATCH(M$2,Overview_Format!$A$2:$BQ$2,0))</f>
        <v>10</v>
      </c>
      <c r="N211">
        <f>INDEX(Overview_Format!$A$2:$BQ$355,MATCH($B211,Overview_Format!$A$2:$A$355,0),MATCH(N$2,Overview_Format!$A$2:$BQ$2,0))</f>
        <v>22</v>
      </c>
      <c r="O211">
        <f>INDEX(Overview_Format!$A$2:$BQ$355,MATCH($B211,Overview_Format!$A$2:$A$355,0),MATCH(O$2,Overview_Format!$A$2:$BQ$2,0))</f>
        <v>2145</v>
      </c>
      <c r="P211">
        <f>INDEX(Overview_Format!$A$2:$BQ$355,MATCH($B211,Overview_Format!$A$2:$A$355,0),MATCH(P$2,Overview_Format!$A$2:$BQ$2,0))</f>
        <v>2358</v>
      </c>
      <c r="Q211">
        <f>INDEX(Overview_Format!$A$2:$BQ$355,MATCH($B211,Overview_Format!$A$2:$A$355,0),MATCH(Q$2,Overview_Format!$A$2:$BQ$2,0))</f>
        <v>71.099999999999994</v>
      </c>
      <c r="R211">
        <f>INDEX(Overview_Format!$A$2:$BQ$355,MATCH($B211,Overview_Format!$A$2:$A$355,0),MATCH(R$2,Overview_Format!$A$2:$BQ$2,0))</f>
        <v>93.9</v>
      </c>
      <c r="S211">
        <f>INDEX(Overview_Format!$A$2:$BQ$355,MATCH($B211,Overview_Format!$A$2:$A$355,0),MATCH(S$2,Overview_Format!$A$2:$BQ$2,0))</f>
        <v>0.32300000000000001</v>
      </c>
      <c r="T211">
        <f>INDEX(Overview_Format!$A$2:$BQ$355,MATCH($B211,Overview_Format!$A$2:$A$355,0),MATCH(T$2,Overview_Format!$A$2:$BQ$2,0))</f>
        <v>0.42099999999999999</v>
      </c>
      <c r="U211">
        <f>INDEX(Overview_Format!$A$2:$BQ$355,MATCH($B211,Overview_Format!$A$2:$A$355,0),MATCH(U$2,Overview_Format!$A$2:$BQ$2,0))</f>
        <v>0.48599999999999999</v>
      </c>
      <c r="V211">
        <f>INDEX(Overview_Format!$A$2:$BQ$355,MATCH($B211,Overview_Format!$A$2:$A$355,0),MATCH(V$2,Overview_Format!$A$2:$BQ$2,0))</f>
        <v>44.9</v>
      </c>
      <c r="W211">
        <f>INDEX(Overview_Format!$A$2:$BQ$355,MATCH($B211,Overview_Format!$A$2:$A$355,0),MATCH(W$2,Overview_Format!$A$2:$BQ$2,0))</f>
        <v>0.45100000000000001</v>
      </c>
      <c r="X211">
        <f>INDEX(Overview_Format!$A$2:$BQ$355,MATCH($B211,Overview_Format!$A$2:$A$355,0),MATCH(X$2,Overview_Format!$A$2:$BQ$2,0))</f>
        <v>27.5</v>
      </c>
      <c r="Y211">
        <f>INDEX(Overview_Format!$A$2:$BQ$355,MATCH($B211,Overview_Format!$A$2:$A$355,0),MATCH(Y$2,Overview_Format!$A$2:$BQ$2,0))</f>
        <v>16.5</v>
      </c>
      <c r="Z211">
        <f>INDEX(Overview_Format!$A$2:$BQ$355,MATCH($B211,Overview_Format!$A$2:$A$355,0),MATCH(Z$2,Overview_Format!$A$2:$BQ$2,0))</f>
        <v>49.4</v>
      </c>
      <c r="AA211">
        <f>INDEX(Overview_Format!$A$2:$BQ$355,MATCH($B211,Overview_Format!$A$2:$A$355,0),MATCH(AA$2,Overview_Format!$A$2:$BQ$2,0))</f>
        <v>9.1999999999999993</v>
      </c>
      <c r="AB211">
        <f>INDEX(Overview_Format!$A$2:$BQ$355,MATCH($B211,Overview_Format!$A$2:$A$355,0),MATCH(AB$2,Overview_Format!$A$2:$BQ$2,0))</f>
        <v>6.5</v>
      </c>
      <c r="AC211">
        <f t="shared" si="3"/>
        <v>2.7212121212121212</v>
      </c>
      <c r="AD211">
        <f>INDEX(Overview_Format!$A$2:$BQ$355,MATCH($B211,Overview_Format!$A$2:$A$355,0),MATCH(AD$2,Overview_Format!$A$2:$BQ$2,0))</f>
        <v>-6.66</v>
      </c>
      <c r="AE211">
        <f>INDEX(Overview_Format!$A$2:$CC$355,MATCH($B211,Overview_Format!$A$2:$A$355,0),MATCH(AE$2,Overview_Format!$A$2:$CC$2,0))</f>
        <v>-9.2999999999999972</v>
      </c>
      <c r="AF211">
        <f>INDEX(Overview_Format!$A$2:$CC$355,MATCH($B211,Overview_Format!$A$2:$A$355,0),MATCH(AF$2,Overview_Format!$A$2:$CC$2,0))</f>
        <v>-6.3E-2</v>
      </c>
      <c r="AG211">
        <f>INDEX(Overview_Format!$A$2:$CC$355,MATCH($B211,Overview_Format!$A$2:$A$355,0),MATCH(AG$2,Overview_Format!$A$2:$CC$2,0))</f>
        <v>5.099999999999999E-2</v>
      </c>
      <c r="AH211">
        <f>INDEX(Overview_Format!$A$2:$CC$355,MATCH($B211,Overview_Format!$A$2:$A$355,0),MATCH(AH$2,Overview_Format!$A$2:$CC$2,0))</f>
        <v>-6.5000000000000058E-2</v>
      </c>
      <c r="AI211">
        <f>INDEX(Overview_Format!$A$2:$CC$355,MATCH($B211,Overview_Format!$A$2:$A$355,0),MATCH(AI$2,Overview_Format!$A$2:$CC$2,0))</f>
        <v>-6.6000000000000003E-2</v>
      </c>
      <c r="AJ211">
        <f>INDEX(Overview_Format!$A$2:$CC$355,MATCH($B211,Overview_Format!$A$2:$A$355,0),MATCH(AJ$2,Overview_Format!$A$2:$CC$2,0))</f>
        <v>-1.2000000000000028</v>
      </c>
      <c r="AK211">
        <f>INDEX(Overview_Format!$A$2:$CC$355,MATCH($B211,Overview_Format!$A$2:$A$355,0),MATCH(AK$2,Overview_Format!$A$2:$CC$2,0))</f>
        <v>0.39999999999999858</v>
      </c>
      <c r="AL211">
        <f>INDEX(Overview_Format!$A$2:$CC$355,MATCH($B211,Overview_Format!$A$2:$A$355,0),MATCH(AL$2,Overview_Format!$A$2:$CC$2,0))</f>
        <v>-6.7000000000000028</v>
      </c>
      <c r="AM211">
        <f>INDEX(Overview_Format!$A$2:$CC$355,MATCH($B211,Overview_Format!$A$2:$A$355,0),MATCH(AM$2,Overview_Format!$A$2:$CC$2,0))</f>
        <v>0.19999999999999929</v>
      </c>
      <c r="AN211">
        <f>INDEX(Overview_Format!$A$2:$CC$355,MATCH($B211,Overview_Format!$A$2:$A$355,0),MATCH(AN$2,Overview_Format!$A$2:$CC$2,0))</f>
        <v>-6.6999999999999993</v>
      </c>
      <c r="AO211">
        <f>INDEX(Overview_Format!$A$2:$CC$355,MATCH($B211,Overview_Format!$A$2:$A$355,0),MATCH(AO$2,Overview_Format!$A$2:$CC$2,0))</f>
        <v>2.5</v>
      </c>
      <c r="AP211">
        <f>INDEX(Overview_Format!$A$2:$CC$355,MATCH($B211,Overview_Format!$A$2:$A$355,0),MATCH(AP$2,Overview_Format!$A$2:$CC$2,0))</f>
        <v>-5.3000000000000019E-2</v>
      </c>
    </row>
    <row r="212" spans="2:42" x14ac:dyDescent="0.25">
      <c r="B212" t="s">
        <v>334</v>
      </c>
      <c r="C212">
        <f>INDEX(Overview_Format!$A$2:$BQ$355,MATCH($B212,Overview_Format!$A$2:$A$355,0),MATCH(C$2,Overview_Format!$A$2:$BQ$2,0))</f>
        <v>31</v>
      </c>
      <c r="D212">
        <f>INDEX(Overview_Format!$A$2:$BQ$355,MATCH($B212,Overview_Format!$A$2:$A$355,0),MATCH(D$2,Overview_Format!$A$2:$BQ$2,0))</f>
        <v>4</v>
      </c>
      <c r="E212">
        <f>INDEX(Overview_Format!$A$2:$BQ$355,MATCH($B212,Overview_Format!$A$2:$A$355,0),MATCH(E$2,Overview_Format!$A$2:$BQ$2,0))</f>
        <v>27</v>
      </c>
      <c r="F212">
        <f>INDEX(Overview_Format!$A$2:$BQ$355,MATCH($B212,Overview_Format!$A$2:$A$355,0),MATCH(F$2,Overview_Format!$A$2:$BQ$2,0))</f>
        <v>0.129</v>
      </c>
      <c r="G212">
        <f>INDEX(Overview_Format!$A$2:$BQ$355,MATCH($B212,Overview_Format!$A$2:$A$355,0),MATCH(G$2,Overview_Format!$A$2:$BQ$2,0))</f>
        <v>-19.8</v>
      </c>
      <c r="H212">
        <f>INDEX(Overview_Format!$A$2:$BQ$355,MATCH($B212,Overview_Format!$A$2:$A$355,0),MATCH(H$2,Overview_Format!$A$2:$BQ$2,0))</f>
        <v>-2.34</v>
      </c>
      <c r="I212">
        <f>INDEX(Overview_Format!$A$2:$BQ$355,MATCH($B212,Overview_Format!$A$2:$A$355,0),MATCH(I$2,Overview_Format!$A$2:$BQ$2,0))</f>
        <v>4</v>
      </c>
      <c r="J212">
        <f>INDEX(Overview_Format!$A$2:$BQ$355,MATCH($B212,Overview_Format!$A$2:$A$355,0),MATCH(J$2,Overview_Format!$A$2:$BQ$2,0))</f>
        <v>27</v>
      </c>
      <c r="K212">
        <f>INDEX(Overview_Format!$A$2:$BQ$355,MATCH($B212,Overview_Format!$A$2:$A$355,0),MATCH(K$2,Overview_Format!$A$2:$BQ$2,0))</f>
        <v>4</v>
      </c>
      <c r="L212">
        <f>INDEX(Overview_Format!$A$2:$BQ$355,MATCH($B212,Overview_Format!$A$2:$A$355,0),MATCH(L$2,Overview_Format!$A$2:$BQ$2,0))</f>
        <v>27</v>
      </c>
      <c r="M212">
        <f>INDEX(Overview_Format!$A$2:$BQ$355,MATCH($B212,Overview_Format!$A$2:$A$355,0),MATCH(M$2,Overview_Format!$A$2:$BQ$2,0))</f>
        <v>4</v>
      </c>
      <c r="N212">
        <f>INDEX(Overview_Format!$A$2:$BQ$355,MATCH($B212,Overview_Format!$A$2:$A$355,0),MATCH(N$2,Overview_Format!$A$2:$BQ$2,0))</f>
        <v>27</v>
      </c>
      <c r="O212">
        <f>INDEX(Overview_Format!$A$2:$BQ$355,MATCH($B212,Overview_Format!$A$2:$A$355,0),MATCH(O$2,Overview_Format!$A$2:$BQ$2,0))</f>
        <v>1857</v>
      </c>
      <c r="P212">
        <f>INDEX(Overview_Format!$A$2:$BQ$355,MATCH($B212,Overview_Format!$A$2:$A$355,0),MATCH(P$2,Overview_Format!$A$2:$BQ$2,0))</f>
        <v>2313</v>
      </c>
      <c r="Q212">
        <f>INDEX(Overview_Format!$A$2:$BQ$355,MATCH($B212,Overview_Format!$A$2:$A$355,0),MATCH(Q$2,Overview_Format!$A$2:$BQ$2,0))</f>
        <v>64.2</v>
      </c>
      <c r="R212">
        <f>INDEX(Overview_Format!$A$2:$BQ$355,MATCH($B212,Overview_Format!$A$2:$A$355,0),MATCH(R$2,Overview_Format!$A$2:$BQ$2,0))</f>
        <v>92.9</v>
      </c>
      <c r="S212">
        <f>INDEX(Overview_Format!$A$2:$BQ$355,MATCH($B212,Overview_Format!$A$2:$A$355,0),MATCH(S$2,Overview_Format!$A$2:$BQ$2,0))</f>
        <v>0.26900000000000002</v>
      </c>
      <c r="T212">
        <f>INDEX(Overview_Format!$A$2:$BQ$355,MATCH($B212,Overview_Format!$A$2:$A$355,0),MATCH(T$2,Overview_Format!$A$2:$BQ$2,0))</f>
        <v>0.42199999999999999</v>
      </c>
      <c r="U212">
        <f>INDEX(Overview_Format!$A$2:$BQ$355,MATCH($B212,Overview_Format!$A$2:$A$355,0),MATCH(U$2,Overview_Format!$A$2:$BQ$2,0))</f>
        <v>0.50600000000000001</v>
      </c>
      <c r="V212">
        <f>INDEX(Overview_Format!$A$2:$BQ$355,MATCH($B212,Overview_Format!$A$2:$A$355,0),MATCH(V$2,Overview_Format!$A$2:$BQ$2,0))</f>
        <v>50.5</v>
      </c>
      <c r="W212">
        <f>INDEX(Overview_Format!$A$2:$BQ$355,MATCH($B212,Overview_Format!$A$2:$A$355,0),MATCH(W$2,Overview_Format!$A$2:$BQ$2,0))</f>
        <v>0.47099999999999997</v>
      </c>
      <c r="X212">
        <f>INDEX(Overview_Format!$A$2:$BQ$355,MATCH($B212,Overview_Format!$A$2:$A$355,0),MATCH(X$2,Overview_Format!$A$2:$BQ$2,0))</f>
        <v>29.1</v>
      </c>
      <c r="Y212">
        <f>INDEX(Overview_Format!$A$2:$BQ$355,MATCH($B212,Overview_Format!$A$2:$A$355,0),MATCH(Y$2,Overview_Format!$A$2:$BQ$2,0))</f>
        <v>19.899999999999999</v>
      </c>
      <c r="Z212">
        <f>INDEX(Overview_Format!$A$2:$BQ$355,MATCH($B212,Overview_Format!$A$2:$A$355,0),MATCH(Z$2,Overview_Format!$A$2:$BQ$2,0))</f>
        <v>46.5</v>
      </c>
      <c r="AA212">
        <f>INDEX(Overview_Format!$A$2:$BQ$355,MATCH($B212,Overview_Format!$A$2:$A$355,0),MATCH(AA$2,Overview_Format!$A$2:$BQ$2,0))</f>
        <v>9.8000000000000007</v>
      </c>
      <c r="AB212">
        <f>INDEX(Overview_Format!$A$2:$BQ$355,MATCH($B212,Overview_Format!$A$2:$A$355,0),MATCH(AB$2,Overview_Format!$A$2:$BQ$2,0))</f>
        <v>9</v>
      </c>
      <c r="AC212">
        <f t="shared" si="3"/>
        <v>2.5376884422110555</v>
      </c>
      <c r="AD212">
        <f>INDEX(Overview_Format!$A$2:$BQ$355,MATCH($B212,Overview_Format!$A$2:$A$355,0),MATCH(AD$2,Overview_Format!$A$2:$BQ$2,0))</f>
        <v>-14.71</v>
      </c>
      <c r="AE212">
        <f>INDEX(Overview_Format!$A$2:$CC$355,MATCH($B212,Overview_Format!$A$2:$A$355,0),MATCH(AE$2,Overview_Format!$A$2:$CC$2,0))</f>
        <v>-22.899999999999991</v>
      </c>
      <c r="AF212">
        <f>INDEX(Overview_Format!$A$2:$CC$355,MATCH($B212,Overview_Format!$A$2:$A$355,0),MATCH(AF$2,Overview_Format!$A$2:$CC$2,0))</f>
        <v>-7.8999999999999959E-2</v>
      </c>
      <c r="AG212">
        <f>INDEX(Overview_Format!$A$2:$CC$355,MATCH($B212,Overview_Format!$A$2:$A$355,0),MATCH(AG$2,Overview_Format!$A$2:$CC$2,0))</f>
        <v>-1.5000000000000013E-2</v>
      </c>
      <c r="AH212">
        <f>INDEX(Overview_Format!$A$2:$CC$355,MATCH($B212,Overview_Format!$A$2:$A$355,0),MATCH(AH$2,Overview_Format!$A$2:$CC$2,0))</f>
        <v>-7.6999999999999957E-2</v>
      </c>
      <c r="AI212">
        <f>INDEX(Overview_Format!$A$2:$CC$355,MATCH($B212,Overview_Format!$A$2:$A$355,0),MATCH(AI$2,Overview_Format!$A$2:$CC$2,0))</f>
        <v>-8.5000000000000075E-2</v>
      </c>
      <c r="AJ212">
        <f>INDEX(Overview_Format!$A$2:$CC$355,MATCH($B212,Overview_Format!$A$2:$A$355,0),MATCH(AJ$2,Overview_Format!$A$2:$CC$2,0))</f>
        <v>-7</v>
      </c>
      <c r="AK212">
        <f>INDEX(Overview_Format!$A$2:$CC$355,MATCH($B212,Overview_Format!$A$2:$A$355,0),MATCH(AK$2,Overview_Format!$A$2:$CC$2,0))</f>
        <v>4.2999999999999989</v>
      </c>
      <c r="AL212">
        <f>INDEX(Overview_Format!$A$2:$CC$355,MATCH($B212,Overview_Format!$A$2:$A$355,0),MATCH(AL$2,Overview_Format!$A$2:$CC$2,0))</f>
        <v>-15.700000000000003</v>
      </c>
      <c r="AM212">
        <f>INDEX(Overview_Format!$A$2:$CC$355,MATCH($B212,Overview_Format!$A$2:$A$355,0),MATCH(AM$2,Overview_Format!$A$2:$CC$2,0))</f>
        <v>-0.79999999999999893</v>
      </c>
      <c r="AN212">
        <f>INDEX(Overview_Format!$A$2:$CC$355,MATCH($B212,Overview_Format!$A$2:$A$355,0),MATCH(AN$2,Overview_Format!$A$2:$CC$2,0))</f>
        <v>-2.0999999999999996</v>
      </c>
      <c r="AO212">
        <f>INDEX(Overview_Format!$A$2:$CC$355,MATCH($B212,Overview_Format!$A$2:$A$355,0),MATCH(AO$2,Overview_Format!$A$2:$CC$2,0))</f>
        <v>-6.1999999999999957</v>
      </c>
      <c r="AP212">
        <f>INDEX(Overview_Format!$A$2:$CC$355,MATCH($B212,Overview_Format!$A$2:$A$355,0),MATCH(AP$2,Overview_Format!$A$2:$CC$2,0))</f>
        <v>-4.8999999999999988E-2</v>
      </c>
    </row>
    <row r="213" spans="2:42" x14ac:dyDescent="0.25">
      <c r="B213" t="s">
        <v>335</v>
      </c>
      <c r="C213">
        <f>INDEX(Overview_Format!$A$2:$BQ$355,MATCH($B213,Overview_Format!$A$2:$A$355,0),MATCH(C$2,Overview_Format!$A$2:$BQ$2,0))</f>
        <v>32</v>
      </c>
      <c r="D213">
        <f>INDEX(Overview_Format!$A$2:$BQ$355,MATCH($B213,Overview_Format!$A$2:$A$355,0),MATCH(D$2,Overview_Format!$A$2:$BQ$2,0))</f>
        <v>19</v>
      </c>
      <c r="E213">
        <f>INDEX(Overview_Format!$A$2:$BQ$355,MATCH($B213,Overview_Format!$A$2:$A$355,0),MATCH(E$2,Overview_Format!$A$2:$BQ$2,0))</f>
        <v>13</v>
      </c>
      <c r="F213">
        <f>INDEX(Overview_Format!$A$2:$BQ$355,MATCH($B213,Overview_Format!$A$2:$A$355,0),MATCH(F$2,Overview_Format!$A$2:$BQ$2,0))</f>
        <v>0.59399999999999997</v>
      </c>
      <c r="G213">
        <f>INDEX(Overview_Format!$A$2:$BQ$355,MATCH($B213,Overview_Format!$A$2:$A$355,0),MATCH(G$2,Overview_Format!$A$2:$BQ$2,0))</f>
        <v>-11.25</v>
      </c>
      <c r="H213">
        <f>INDEX(Overview_Format!$A$2:$BQ$355,MATCH($B213,Overview_Format!$A$2:$A$355,0),MATCH(H$2,Overview_Format!$A$2:$BQ$2,0))</f>
        <v>-9.8800000000000008</v>
      </c>
      <c r="I213">
        <f>INDEX(Overview_Format!$A$2:$BQ$355,MATCH($B213,Overview_Format!$A$2:$A$355,0),MATCH(I$2,Overview_Format!$A$2:$BQ$2,0))</f>
        <v>19</v>
      </c>
      <c r="J213">
        <f>INDEX(Overview_Format!$A$2:$BQ$355,MATCH($B213,Overview_Format!$A$2:$A$355,0),MATCH(J$2,Overview_Format!$A$2:$BQ$2,0))</f>
        <v>13</v>
      </c>
      <c r="K213">
        <f>INDEX(Overview_Format!$A$2:$BQ$355,MATCH($B213,Overview_Format!$A$2:$A$355,0),MATCH(K$2,Overview_Format!$A$2:$BQ$2,0))</f>
        <v>19</v>
      </c>
      <c r="L213">
        <f>INDEX(Overview_Format!$A$2:$BQ$355,MATCH($B213,Overview_Format!$A$2:$A$355,0),MATCH(L$2,Overview_Format!$A$2:$BQ$2,0))</f>
        <v>13</v>
      </c>
      <c r="M213">
        <f>INDEX(Overview_Format!$A$2:$BQ$355,MATCH($B213,Overview_Format!$A$2:$A$355,0),MATCH(M$2,Overview_Format!$A$2:$BQ$2,0))</f>
        <v>19</v>
      </c>
      <c r="N213">
        <f>INDEX(Overview_Format!$A$2:$BQ$355,MATCH($B213,Overview_Format!$A$2:$A$355,0),MATCH(N$2,Overview_Format!$A$2:$BQ$2,0))</f>
        <v>13</v>
      </c>
      <c r="O213">
        <f>INDEX(Overview_Format!$A$2:$BQ$355,MATCH($B213,Overview_Format!$A$2:$A$355,0),MATCH(O$2,Overview_Format!$A$2:$BQ$2,0))</f>
        <v>2241</v>
      </c>
      <c r="P213">
        <f>INDEX(Overview_Format!$A$2:$BQ$355,MATCH($B213,Overview_Format!$A$2:$A$355,0),MATCH(P$2,Overview_Format!$A$2:$BQ$2,0))</f>
        <v>2209</v>
      </c>
      <c r="Q213">
        <f>INDEX(Overview_Format!$A$2:$BQ$355,MATCH($B213,Overview_Format!$A$2:$A$355,0),MATCH(Q$2,Overview_Format!$A$2:$BQ$2,0))</f>
        <v>67.900000000000006</v>
      </c>
      <c r="R213">
        <f>INDEX(Overview_Format!$A$2:$BQ$355,MATCH($B213,Overview_Format!$A$2:$A$355,0),MATCH(R$2,Overview_Format!$A$2:$BQ$2,0))</f>
        <v>102.3</v>
      </c>
      <c r="S213">
        <f>INDEX(Overview_Format!$A$2:$BQ$355,MATCH($B213,Overview_Format!$A$2:$A$355,0),MATCH(S$2,Overview_Format!$A$2:$BQ$2,0))</f>
        <v>0.30499999999999999</v>
      </c>
      <c r="T213">
        <f>INDEX(Overview_Format!$A$2:$BQ$355,MATCH($B213,Overview_Format!$A$2:$A$355,0),MATCH(T$2,Overview_Format!$A$2:$BQ$2,0))</f>
        <v>0.36099999999999999</v>
      </c>
      <c r="U213">
        <f>INDEX(Overview_Format!$A$2:$BQ$355,MATCH($B213,Overview_Format!$A$2:$A$355,0),MATCH(U$2,Overview_Format!$A$2:$BQ$2,0))</f>
        <v>0.54500000000000004</v>
      </c>
      <c r="V213">
        <f>INDEX(Overview_Format!$A$2:$BQ$355,MATCH($B213,Overview_Format!$A$2:$A$355,0),MATCH(V$2,Overview_Format!$A$2:$BQ$2,0))</f>
        <v>54.8</v>
      </c>
      <c r="W213">
        <f>INDEX(Overview_Format!$A$2:$BQ$355,MATCH($B213,Overview_Format!$A$2:$A$355,0),MATCH(W$2,Overview_Format!$A$2:$BQ$2,0))</f>
        <v>0.52200000000000002</v>
      </c>
      <c r="X213">
        <f>INDEX(Overview_Format!$A$2:$BQ$355,MATCH($B213,Overview_Format!$A$2:$A$355,0),MATCH(X$2,Overview_Format!$A$2:$BQ$2,0))</f>
        <v>27.4</v>
      </c>
      <c r="Y213">
        <f>INDEX(Overview_Format!$A$2:$BQ$355,MATCH($B213,Overview_Format!$A$2:$A$355,0),MATCH(Y$2,Overview_Format!$A$2:$BQ$2,0))</f>
        <v>16.899999999999999</v>
      </c>
      <c r="Z213">
        <f>INDEX(Overview_Format!$A$2:$BQ$355,MATCH($B213,Overview_Format!$A$2:$A$355,0),MATCH(Z$2,Overview_Format!$A$2:$BQ$2,0))</f>
        <v>47.8</v>
      </c>
      <c r="AA213">
        <f>INDEX(Overview_Format!$A$2:$BQ$355,MATCH($B213,Overview_Format!$A$2:$A$355,0),MATCH(AA$2,Overview_Format!$A$2:$BQ$2,0))</f>
        <v>9.8000000000000007</v>
      </c>
      <c r="AB213">
        <f>INDEX(Overview_Format!$A$2:$BQ$355,MATCH($B213,Overview_Format!$A$2:$A$355,0),MATCH(AB$2,Overview_Format!$A$2:$BQ$2,0))</f>
        <v>9.1999999999999993</v>
      </c>
      <c r="AC213">
        <f t="shared" si="3"/>
        <v>3.2426035502958581</v>
      </c>
      <c r="AD213">
        <f>INDEX(Overview_Format!$A$2:$BQ$355,MATCH($B213,Overview_Format!$A$2:$A$355,0),MATCH(AD$2,Overview_Format!$A$2:$BQ$2,0))</f>
        <v>1</v>
      </c>
      <c r="AE213">
        <f>INDEX(Overview_Format!$A$2:$CC$355,MATCH($B213,Overview_Format!$A$2:$A$355,0),MATCH(AE$2,Overview_Format!$A$2:$CC$2,0))</f>
        <v>1.3999999999999915</v>
      </c>
      <c r="AF213">
        <f>INDEX(Overview_Format!$A$2:$CC$355,MATCH($B213,Overview_Format!$A$2:$A$355,0),MATCH(AF$2,Overview_Format!$A$2:$CC$2,0))</f>
        <v>-7.0000000000000062E-3</v>
      </c>
      <c r="AG213">
        <f>INDEX(Overview_Format!$A$2:$CC$355,MATCH($B213,Overview_Format!$A$2:$A$355,0),MATCH(AG$2,Overview_Format!$A$2:$CC$2,0))</f>
        <v>-9.000000000000008E-3</v>
      </c>
      <c r="AH213">
        <f>INDEX(Overview_Format!$A$2:$CC$355,MATCH($B213,Overview_Format!$A$2:$A$355,0),MATCH(AH$2,Overview_Format!$A$2:$CC$2,0))</f>
        <v>2.6000000000000023E-2</v>
      </c>
      <c r="AI213">
        <f>INDEX(Overview_Format!$A$2:$CC$355,MATCH($B213,Overview_Format!$A$2:$A$355,0),MATCH(AI$2,Overview_Format!$A$2:$CC$2,0))</f>
        <v>3.7000000000000033E-2</v>
      </c>
      <c r="AJ213">
        <f>INDEX(Overview_Format!$A$2:$CC$355,MATCH($B213,Overview_Format!$A$2:$A$355,0),MATCH(AJ$2,Overview_Format!$A$2:$CC$2,0))</f>
        <v>-4.4000000000000057</v>
      </c>
      <c r="AK213">
        <f>INDEX(Overview_Format!$A$2:$CC$355,MATCH($B213,Overview_Format!$A$2:$A$355,0),MATCH(AK$2,Overview_Format!$A$2:$CC$2,0))</f>
        <v>-0.70000000000000284</v>
      </c>
      <c r="AL213">
        <f>INDEX(Overview_Format!$A$2:$CC$355,MATCH($B213,Overview_Format!$A$2:$A$355,0),MATCH(AL$2,Overview_Format!$A$2:$CC$2,0))</f>
        <v>9.9999999999994316E-2</v>
      </c>
      <c r="AM213">
        <f>INDEX(Overview_Format!$A$2:$CC$355,MATCH($B213,Overview_Format!$A$2:$A$355,0),MATCH(AM$2,Overview_Format!$A$2:$CC$2,0))</f>
        <v>1.1000000000000014</v>
      </c>
      <c r="AN213">
        <f>INDEX(Overview_Format!$A$2:$CC$355,MATCH($B213,Overview_Format!$A$2:$A$355,0),MATCH(AN$2,Overview_Format!$A$2:$CC$2,0))</f>
        <v>-0.40000000000000036</v>
      </c>
      <c r="AO213">
        <f>INDEX(Overview_Format!$A$2:$CC$355,MATCH($B213,Overview_Format!$A$2:$A$355,0),MATCH(AO$2,Overview_Format!$A$2:$CC$2,0))</f>
        <v>-6.2000000000000028</v>
      </c>
      <c r="AP213">
        <f>INDEX(Overview_Format!$A$2:$CC$355,MATCH($B213,Overview_Format!$A$2:$A$355,0),MATCH(AP$2,Overview_Format!$A$2:$CC$2,0))</f>
        <v>-1.6999999999999987E-2</v>
      </c>
    </row>
    <row r="214" spans="2:42" x14ac:dyDescent="0.25">
      <c r="B214" t="s">
        <v>336</v>
      </c>
      <c r="C214">
        <f>INDEX(Overview_Format!$A$2:$BQ$355,MATCH($B214,Overview_Format!$A$2:$A$355,0),MATCH(C$2,Overview_Format!$A$2:$BQ$2,0))</f>
        <v>34</v>
      </c>
      <c r="D214">
        <f>INDEX(Overview_Format!$A$2:$BQ$355,MATCH($B214,Overview_Format!$A$2:$A$355,0),MATCH(D$2,Overview_Format!$A$2:$BQ$2,0))</f>
        <v>18</v>
      </c>
      <c r="E214">
        <f>INDEX(Overview_Format!$A$2:$BQ$355,MATCH($B214,Overview_Format!$A$2:$A$355,0),MATCH(E$2,Overview_Format!$A$2:$BQ$2,0))</f>
        <v>16</v>
      </c>
      <c r="F214">
        <f>INDEX(Overview_Format!$A$2:$BQ$355,MATCH($B214,Overview_Format!$A$2:$A$355,0),MATCH(F$2,Overview_Format!$A$2:$BQ$2,0))</f>
        <v>0.52900000000000003</v>
      </c>
      <c r="G214">
        <f>INDEX(Overview_Format!$A$2:$BQ$355,MATCH($B214,Overview_Format!$A$2:$A$355,0),MATCH(G$2,Overview_Format!$A$2:$BQ$2,0))</f>
        <v>-11.52</v>
      </c>
      <c r="H214">
        <f>INDEX(Overview_Format!$A$2:$BQ$355,MATCH($B214,Overview_Format!$A$2:$A$355,0),MATCH(H$2,Overview_Format!$A$2:$BQ$2,0))</f>
        <v>-11.23</v>
      </c>
      <c r="I214">
        <f>INDEX(Overview_Format!$A$2:$BQ$355,MATCH($B214,Overview_Format!$A$2:$A$355,0),MATCH(I$2,Overview_Format!$A$2:$BQ$2,0))</f>
        <v>18</v>
      </c>
      <c r="J214">
        <f>INDEX(Overview_Format!$A$2:$BQ$355,MATCH($B214,Overview_Format!$A$2:$A$355,0),MATCH(J$2,Overview_Format!$A$2:$BQ$2,0))</f>
        <v>16</v>
      </c>
      <c r="K214">
        <f>INDEX(Overview_Format!$A$2:$BQ$355,MATCH($B214,Overview_Format!$A$2:$A$355,0),MATCH(K$2,Overview_Format!$A$2:$BQ$2,0))</f>
        <v>18</v>
      </c>
      <c r="L214">
        <f>INDEX(Overview_Format!$A$2:$BQ$355,MATCH($B214,Overview_Format!$A$2:$A$355,0),MATCH(L$2,Overview_Format!$A$2:$BQ$2,0))</f>
        <v>16</v>
      </c>
      <c r="M214">
        <f>INDEX(Overview_Format!$A$2:$BQ$355,MATCH($B214,Overview_Format!$A$2:$A$355,0),MATCH(M$2,Overview_Format!$A$2:$BQ$2,0))</f>
        <v>18</v>
      </c>
      <c r="N214">
        <f>INDEX(Overview_Format!$A$2:$BQ$355,MATCH($B214,Overview_Format!$A$2:$A$355,0),MATCH(N$2,Overview_Format!$A$2:$BQ$2,0))</f>
        <v>16</v>
      </c>
      <c r="O214">
        <f>INDEX(Overview_Format!$A$2:$BQ$355,MATCH($B214,Overview_Format!$A$2:$A$355,0),MATCH(O$2,Overview_Format!$A$2:$BQ$2,0))</f>
        <v>2429</v>
      </c>
      <c r="P214">
        <f>INDEX(Overview_Format!$A$2:$BQ$355,MATCH($B214,Overview_Format!$A$2:$A$355,0),MATCH(P$2,Overview_Format!$A$2:$BQ$2,0))</f>
        <v>2266</v>
      </c>
      <c r="Q214">
        <f>INDEX(Overview_Format!$A$2:$BQ$355,MATCH($B214,Overview_Format!$A$2:$A$355,0),MATCH(Q$2,Overview_Format!$A$2:$BQ$2,0))</f>
        <v>68.400000000000006</v>
      </c>
      <c r="R214">
        <f>INDEX(Overview_Format!$A$2:$BQ$355,MATCH($B214,Overview_Format!$A$2:$A$355,0),MATCH(R$2,Overview_Format!$A$2:$BQ$2,0))</f>
        <v>104</v>
      </c>
      <c r="S214">
        <f>INDEX(Overview_Format!$A$2:$BQ$355,MATCH($B214,Overview_Format!$A$2:$A$355,0),MATCH(S$2,Overview_Format!$A$2:$BQ$2,0))</f>
        <v>0.33300000000000002</v>
      </c>
      <c r="T214">
        <f>INDEX(Overview_Format!$A$2:$BQ$355,MATCH($B214,Overview_Format!$A$2:$A$355,0),MATCH(T$2,Overview_Format!$A$2:$BQ$2,0))</f>
        <v>0.36099999999999999</v>
      </c>
      <c r="U214">
        <f>INDEX(Overview_Format!$A$2:$BQ$355,MATCH($B214,Overview_Format!$A$2:$A$355,0),MATCH(U$2,Overview_Format!$A$2:$BQ$2,0))</f>
        <v>0.54500000000000004</v>
      </c>
      <c r="V214">
        <f>INDEX(Overview_Format!$A$2:$BQ$355,MATCH($B214,Overview_Format!$A$2:$A$355,0),MATCH(V$2,Overview_Format!$A$2:$BQ$2,0))</f>
        <v>60.2</v>
      </c>
      <c r="W214">
        <f>INDEX(Overview_Format!$A$2:$BQ$355,MATCH($B214,Overview_Format!$A$2:$A$355,0),MATCH(W$2,Overview_Format!$A$2:$BQ$2,0))</f>
        <v>0.51200000000000001</v>
      </c>
      <c r="X214">
        <f>INDEX(Overview_Format!$A$2:$BQ$355,MATCH($B214,Overview_Format!$A$2:$A$355,0),MATCH(X$2,Overview_Format!$A$2:$BQ$2,0))</f>
        <v>35.1</v>
      </c>
      <c r="Y214">
        <f>INDEX(Overview_Format!$A$2:$BQ$355,MATCH($B214,Overview_Format!$A$2:$A$355,0),MATCH(Y$2,Overview_Format!$A$2:$BQ$2,0))</f>
        <v>18.8</v>
      </c>
      <c r="Z214">
        <f>INDEX(Overview_Format!$A$2:$BQ$355,MATCH($B214,Overview_Format!$A$2:$A$355,0),MATCH(Z$2,Overview_Format!$A$2:$BQ$2,0))</f>
        <v>54.8</v>
      </c>
      <c r="AA214">
        <f>INDEX(Overview_Format!$A$2:$BQ$355,MATCH($B214,Overview_Format!$A$2:$A$355,0),MATCH(AA$2,Overview_Format!$A$2:$BQ$2,0))</f>
        <v>8.9</v>
      </c>
      <c r="AB214">
        <f>INDEX(Overview_Format!$A$2:$BQ$355,MATCH($B214,Overview_Format!$A$2:$A$355,0),MATCH(AB$2,Overview_Format!$A$2:$BQ$2,0))</f>
        <v>7.6</v>
      </c>
      <c r="AC214">
        <f t="shared" si="3"/>
        <v>3.2021276595744683</v>
      </c>
      <c r="AD214">
        <f>INDEX(Overview_Format!$A$2:$BQ$355,MATCH($B214,Overview_Format!$A$2:$A$355,0),MATCH(AD$2,Overview_Format!$A$2:$BQ$2,0))</f>
        <v>4.79</v>
      </c>
      <c r="AE214">
        <f>INDEX(Overview_Format!$A$2:$CC$355,MATCH($B214,Overview_Format!$A$2:$A$355,0),MATCH(AE$2,Overview_Format!$A$2:$CC$2,0))</f>
        <v>7</v>
      </c>
      <c r="AF214">
        <f>INDEX(Overview_Format!$A$2:$CC$355,MATCH($B214,Overview_Format!$A$2:$A$355,0),MATCH(AF$2,Overview_Format!$A$2:$CC$2,0))</f>
        <v>2.8000000000000025E-2</v>
      </c>
      <c r="AG214">
        <f>INDEX(Overview_Format!$A$2:$CC$355,MATCH($B214,Overview_Format!$A$2:$A$355,0),MATCH(AG$2,Overview_Format!$A$2:$CC$2,0))</f>
        <v>1.0000000000000009E-2</v>
      </c>
      <c r="AH214">
        <f>INDEX(Overview_Format!$A$2:$CC$355,MATCH($B214,Overview_Format!$A$2:$A$355,0),MATCH(AH$2,Overview_Format!$A$2:$CC$2,0))</f>
        <v>2.7000000000000024E-2</v>
      </c>
      <c r="AI214">
        <f>INDEX(Overview_Format!$A$2:$CC$355,MATCH($B214,Overview_Format!$A$2:$A$355,0),MATCH(AI$2,Overview_Format!$A$2:$CC$2,0))</f>
        <v>2.1000000000000019E-2</v>
      </c>
      <c r="AJ214">
        <f>INDEX(Overview_Format!$A$2:$CC$355,MATCH($B214,Overview_Format!$A$2:$A$355,0),MATCH(AJ$2,Overview_Format!$A$2:$CC$2,0))</f>
        <v>9.5999999999999943</v>
      </c>
      <c r="AK214">
        <f>INDEX(Overview_Format!$A$2:$CC$355,MATCH($B214,Overview_Format!$A$2:$A$355,0),MATCH(AK$2,Overview_Format!$A$2:$CC$2,0))</f>
        <v>1.6999999999999993</v>
      </c>
      <c r="AL214">
        <f>INDEX(Overview_Format!$A$2:$CC$355,MATCH($B214,Overview_Format!$A$2:$A$355,0),MATCH(AL$2,Overview_Format!$A$2:$CC$2,0))</f>
        <v>7</v>
      </c>
      <c r="AM214">
        <f>INDEX(Overview_Format!$A$2:$CC$355,MATCH($B214,Overview_Format!$A$2:$A$355,0),MATCH(AM$2,Overview_Format!$A$2:$CC$2,0))</f>
        <v>0.40000000000000036</v>
      </c>
      <c r="AN214">
        <f>INDEX(Overview_Format!$A$2:$CC$355,MATCH($B214,Overview_Format!$A$2:$A$355,0),MATCH(AN$2,Overview_Format!$A$2:$CC$2,0))</f>
        <v>-2.3000000000000007</v>
      </c>
      <c r="AO214">
        <f>INDEX(Overview_Format!$A$2:$CC$355,MATCH($B214,Overview_Format!$A$2:$A$355,0),MATCH(AO$2,Overview_Format!$A$2:$CC$2,0))</f>
        <v>8.9000000000000021</v>
      </c>
      <c r="AP214">
        <f>INDEX(Overview_Format!$A$2:$CC$355,MATCH($B214,Overview_Format!$A$2:$A$355,0),MATCH(AP$2,Overview_Format!$A$2:$CC$2,0))</f>
        <v>3.4000000000000002E-2</v>
      </c>
    </row>
    <row r="215" spans="2:42" x14ac:dyDescent="0.25">
      <c r="B215" t="s">
        <v>337</v>
      </c>
      <c r="C215">
        <f>INDEX(Overview_Format!$A$2:$BQ$355,MATCH($B215,Overview_Format!$A$2:$A$355,0),MATCH(C$2,Overview_Format!$A$2:$BQ$2,0))</f>
        <v>36</v>
      </c>
      <c r="D215">
        <f>INDEX(Overview_Format!$A$2:$BQ$355,MATCH($B215,Overview_Format!$A$2:$A$355,0),MATCH(D$2,Overview_Format!$A$2:$BQ$2,0))</f>
        <v>29</v>
      </c>
      <c r="E215">
        <f>INDEX(Overview_Format!$A$2:$BQ$355,MATCH($B215,Overview_Format!$A$2:$A$355,0),MATCH(E$2,Overview_Format!$A$2:$BQ$2,0))</f>
        <v>7</v>
      </c>
      <c r="F215">
        <f>INDEX(Overview_Format!$A$2:$BQ$355,MATCH($B215,Overview_Format!$A$2:$A$355,0),MATCH(F$2,Overview_Format!$A$2:$BQ$2,0))</f>
        <v>0.80600000000000005</v>
      </c>
      <c r="G215">
        <f>INDEX(Overview_Format!$A$2:$BQ$355,MATCH($B215,Overview_Format!$A$2:$A$355,0),MATCH(G$2,Overview_Format!$A$2:$BQ$2,0))</f>
        <v>4.09</v>
      </c>
      <c r="H215">
        <f>INDEX(Overview_Format!$A$2:$BQ$355,MATCH($B215,Overview_Format!$A$2:$A$355,0),MATCH(H$2,Overview_Format!$A$2:$BQ$2,0))</f>
        <v>-0.88</v>
      </c>
      <c r="I215">
        <f>INDEX(Overview_Format!$A$2:$BQ$355,MATCH($B215,Overview_Format!$A$2:$A$355,0),MATCH(I$2,Overview_Format!$A$2:$BQ$2,0))</f>
        <v>29</v>
      </c>
      <c r="J215">
        <f>INDEX(Overview_Format!$A$2:$BQ$355,MATCH($B215,Overview_Format!$A$2:$A$355,0),MATCH(J$2,Overview_Format!$A$2:$BQ$2,0))</f>
        <v>7</v>
      </c>
      <c r="K215">
        <f>INDEX(Overview_Format!$A$2:$BQ$355,MATCH($B215,Overview_Format!$A$2:$A$355,0),MATCH(K$2,Overview_Format!$A$2:$BQ$2,0))</f>
        <v>29</v>
      </c>
      <c r="L215">
        <f>INDEX(Overview_Format!$A$2:$BQ$355,MATCH($B215,Overview_Format!$A$2:$A$355,0),MATCH(L$2,Overview_Format!$A$2:$BQ$2,0))</f>
        <v>7</v>
      </c>
      <c r="M215">
        <f>INDEX(Overview_Format!$A$2:$BQ$355,MATCH($B215,Overview_Format!$A$2:$A$355,0),MATCH(M$2,Overview_Format!$A$2:$BQ$2,0))</f>
        <v>29</v>
      </c>
      <c r="N215">
        <f>INDEX(Overview_Format!$A$2:$BQ$355,MATCH($B215,Overview_Format!$A$2:$A$355,0),MATCH(N$2,Overview_Format!$A$2:$BQ$2,0))</f>
        <v>7</v>
      </c>
      <c r="O215">
        <f>INDEX(Overview_Format!$A$2:$BQ$355,MATCH($B215,Overview_Format!$A$2:$A$355,0),MATCH(O$2,Overview_Format!$A$2:$BQ$2,0))</f>
        <v>2738</v>
      </c>
      <c r="P215">
        <f>INDEX(Overview_Format!$A$2:$BQ$355,MATCH($B215,Overview_Format!$A$2:$A$355,0),MATCH(P$2,Overview_Format!$A$2:$BQ$2,0))</f>
        <v>2443</v>
      </c>
      <c r="Q215">
        <f>INDEX(Overview_Format!$A$2:$BQ$355,MATCH($B215,Overview_Format!$A$2:$A$355,0),MATCH(Q$2,Overview_Format!$A$2:$BQ$2,0))</f>
        <v>69.8</v>
      </c>
      <c r="R215">
        <f>INDEX(Overview_Format!$A$2:$BQ$355,MATCH($B215,Overview_Format!$A$2:$A$355,0),MATCH(R$2,Overview_Format!$A$2:$BQ$2,0))</f>
        <v>108.5</v>
      </c>
      <c r="S215">
        <f>INDEX(Overview_Format!$A$2:$BQ$355,MATCH($B215,Overview_Format!$A$2:$A$355,0),MATCH(S$2,Overview_Format!$A$2:$BQ$2,0))</f>
        <v>0.30499999999999999</v>
      </c>
      <c r="T215">
        <f>INDEX(Overview_Format!$A$2:$BQ$355,MATCH($B215,Overview_Format!$A$2:$A$355,0),MATCH(T$2,Overview_Format!$A$2:$BQ$2,0))</f>
        <v>0.375</v>
      </c>
      <c r="U215">
        <f>INDEX(Overview_Format!$A$2:$BQ$355,MATCH($B215,Overview_Format!$A$2:$A$355,0),MATCH(U$2,Overview_Format!$A$2:$BQ$2,0))</f>
        <v>0.54800000000000004</v>
      </c>
      <c r="V215">
        <f>INDEX(Overview_Format!$A$2:$BQ$355,MATCH($B215,Overview_Format!$A$2:$A$355,0),MATCH(V$2,Overview_Format!$A$2:$BQ$2,0))</f>
        <v>45.2</v>
      </c>
      <c r="W215">
        <f>INDEX(Overview_Format!$A$2:$BQ$355,MATCH($B215,Overview_Format!$A$2:$A$355,0),MATCH(W$2,Overview_Format!$A$2:$BQ$2,0))</f>
        <v>0.52100000000000002</v>
      </c>
      <c r="X215">
        <f>INDEX(Overview_Format!$A$2:$BQ$355,MATCH($B215,Overview_Format!$A$2:$A$355,0),MATCH(X$2,Overview_Format!$A$2:$BQ$2,0))</f>
        <v>31.4</v>
      </c>
      <c r="Y215">
        <f>INDEX(Overview_Format!$A$2:$BQ$355,MATCH($B215,Overview_Format!$A$2:$A$355,0),MATCH(Y$2,Overview_Format!$A$2:$BQ$2,0))</f>
        <v>14.5</v>
      </c>
      <c r="Z215">
        <f>INDEX(Overview_Format!$A$2:$BQ$355,MATCH($B215,Overview_Format!$A$2:$A$355,0),MATCH(Z$2,Overview_Format!$A$2:$BQ$2,0))</f>
        <v>50.7</v>
      </c>
      <c r="AA215">
        <f>INDEX(Overview_Format!$A$2:$BQ$355,MATCH($B215,Overview_Format!$A$2:$A$355,0),MATCH(AA$2,Overview_Format!$A$2:$BQ$2,0))</f>
        <v>12.5</v>
      </c>
      <c r="AB215">
        <f>INDEX(Overview_Format!$A$2:$BQ$355,MATCH($B215,Overview_Format!$A$2:$A$355,0),MATCH(AB$2,Overview_Format!$A$2:$BQ$2,0))</f>
        <v>11.4</v>
      </c>
      <c r="AC215">
        <f t="shared" si="3"/>
        <v>3.1172413793103448</v>
      </c>
      <c r="AD215">
        <f>INDEX(Overview_Format!$A$2:$BQ$355,MATCH($B215,Overview_Format!$A$2:$A$355,0),MATCH(AD$2,Overview_Format!$A$2:$BQ$2,0))</f>
        <v>8.19</v>
      </c>
      <c r="AE215">
        <f>INDEX(Overview_Format!$A$2:$CC$355,MATCH($B215,Overview_Format!$A$2:$A$355,0),MATCH(AE$2,Overview_Format!$A$2:$CC$2,0))</f>
        <v>11.700000000000003</v>
      </c>
      <c r="AF215">
        <f>INDEX(Overview_Format!$A$2:$CC$355,MATCH($B215,Overview_Format!$A$2:$A$355,0),MATCH(AF$2,Overview_Format!$A$2:$CC$2,0))</f>
        <v>-1.2000000000000011E-2</v>
      </c>
      <c r="AG215">
        <f>INDEX(Overview_Format!$A$2:$CC$355,MATCH($B215,Overview_Format!$A$2:$A$355,0),MATCH(AG$2,Overview_Format!$A$2:$CC$2,0))</f>
        <v>-1.2000000000000011E-2</v>
      </c>
      <c r="AH215">
        <f>INDEX(Overview_Format!$A$2:$CC$355,MATCH($B215,Overview_Format!$A$2:$A$355,0),MATCH(AH$2,Overview_Format!$A$2:$CC$2,0))</f>
        <v>1.2000000000000011E-2</v>
      </c>
      <c r="AI215">
        <f>INDEX(Overview_Format!$A$2:$CC$355,MATCH($B215,Overview_Format!$A$2:$A$355,0),MATCH(AI$2,Overview_Format!$A$2:$CC$2,0))</f>
        <v>1.6000000000000014E-2</v>
      </c>
      <c r="AJ215">
        <f>INDEX(Overview_Format!$A$2:$CC$355,MATCH($B215,Overview_Format!$A$2:$A$355,0),MATCH(AJ$2,Overview_Format!$A$2:$CC$2,0))</f>
        <v>1.4000000000000057</v>
      </c>
      <c r="AK215">
        <f>INDEX(Overview_Format!$A$2:$CC$355,MATCH($B215,Overview_Format!$A$2:$A$355,0),MATCH(AK$2,Overview_Format!$A$2:$CC$2,0))</f>
        <v>-6.1000000000000014</v>
      </c>
      <c r="AL215">
        <f>INDEX(Overview_Format!$A$2:$CC$355,MATCH($B215,Overview_Format!$A$2:$A$355,0),MATCH(AL$2,Overview_Format!$A$2:$CC$2,0))</f>
        <v>-2</v>
      </c>
      <c r="AM215">
        <f>INDEX(Overview_Format!$A$2:$CC$355,MATCH($B215,Overview_Format!$A$2:$A$355,0),MATCH(AM$2,Overview_Format!$A$2:$CC$2,0))</f>
        <v>4.3000000000000007</v>
      </c>
      <c r="AN215">
        <f>INDEX(Overview_Format!$A$2:$CC$355,MATCH($B215,Overview_Format!$A$2:$A$355,0),MATCH(AN$2,Overview_Format!$A$2:$CC$2,0))</f>
        <v>3.7</v>
      </c>
      <c r="AO215">
        <f>INDEX(Overview_Format!$A$2:$CC$355,MATCH($B215,Overview_Format!$A$2:$A$355,0),MATCH(AO$2,Overview_Format!$A$2:$CC$2,0))</f>
        <v>2.3999999999999986</v>
      </c>
      <c r="AP215">
        <f>INDEX(Overview_Format!$A$2:$CC$355,MATCH($B215,Overview_Format!$A$2:$A$355,0),MATCH(AP$2,Overview_Format!$A$2:$CC$2,0))</f>
        <v>-1.2000000000000011E-2</v>
      </c>
    </row>
    <row r="216" spans="2:42" x14ac:dyDescent="0.25">
      <c r="B216" t="s">
        <v>338</v>
      </c>
      <c r="C216">
        <f>INDEX(Overview_Format!$A$2:$BQ$355,MATCH($B216,Overview_Format!$A$2:$A$355,0),MATCH(C$2,Overview_Format!$A$2:$BQ$2,0))</f>
        <v>36</v>
      </c>
      <c r="D216">
        <f>INDEX(Overview_Format!$A$2:$BQ$355,MATCH($B216,Overview_Format!$A$2:$A$355,0),MATCH(D$2,Overview_Format!$A$2:$BQ$2,0))</f>
        <v>24</v>
      </c>
      <c r="E216">
        <f>INDEX(Overview_Format!$A$2:$BQ$355,MATCH($B216,Overview_Format!$A$2:$A$355,0),MATCH(E$2,Overview_Format!$A$2:$BQ$2,0))</f>
        <v>12</v>
      </c>
      <c r="F216">
        <f>INDEX(Overview_Format!$A$2:$BQ$355,MATCH($B216,Overview_Format!$A$2:$A$355,0),MATCH(F$2,Overview_Format!$A$2:$BQ$2,0))</f>
        <v>0.66700000000000004</v>
      </c>
      <c r="G216">
        <f>INDEX(Overview_Format!$A$2:$BQ$355,MATCH($B216,Overview_Format!$A$2:$A$355,0),MATCH(G$2,Overview_Format!$A$2:$BQ$2,0))</f>
        <v>14.96</v>
      </c>
      <c r="H216">
        <f>INDEX(Overview_Format!$A$2:$BQ$355,MATCH($B216,Overview_Format!$A$2:$A$355,0),MATCH(H$2,Overview_Format!$A$2:$BQ$2,0))</f>
        <v>6.24</v>
      </c>
      <c r="I216">
        <f>INDEX(Overview_Format!$A$2:$BQ$355,MATCH($B216,Overview_Format!$A$2:$A$355,0),MATCH(I$2,Overview_Format!$A$2:$BQ$2,0))</f>
        <v>24</v>
      </c>
      <c r="J216">
        <f>INDEX(Overview_Format!$A$2:$BQ$355,MATCH($B216,Overview_Format!$A$2:$A$355,0),MATCH(J$2,Overview_Format!$A$2:$BQ$2,0))</f>
        <v>12</v>
      </c>
      <c r="K216">
        <f>INDEX(Overview_Format!$A$2:$BQ$355,MATCH($B216,Overview_Format!$A$2:$A$355,0),MATCH(K$2,Overview_Format!$A$2:$BQ$2,0))</f>
        <v>24</v>
      </c>
      <c r="L216">
        <f>INDEX(Overview_Format!$A$2:$BQ$355,MATCH($B216,Overview_Format!$A$2:$A$355,0),MATCH(L$2,Overview_Format!$A$2:$BQ$2,0))</f>
        <v>12</v>
      </c>
      <c r="M216">
        <f>INDEX(Overview_Format!$A$2:$BQ$355,MATCH($B216,Overview_Format!$A$2:$A$355,0),MATCH(M$2,Overview_Format!$A$2:$BQ$2,0))</f>
        <v>24</v>
      </c>
      <c r="N216">
        <f>INDEX(Overview_Format!$A$2:$BQ$355,MATCH($B216,Overview_Format!$A$2:$A$355,0),MATCH(N$2,Overview_Format!$A$2:$BQ$2,0))</f>
        <v>12</v>
      </c>
      <c r="O216">
        <f>INDEX(Overview_Format!$A$2:$BQ$355,MATCH($B216,Overview_Format!$A$2:$A$355,0),MATCH(O$2,Overview_Format!$A$2:$BQ$2,0))</f>
        <v>2882</v>
      </c>
      <c r="P216">
        <f>INDEX(Overview_Format!$A$2:$BQ$355,MATCH($B216,Overview_Format!$A$2:$A$355,0),MATCH(P$2,Overview_Format!$A$2:$BQ$2,0))</f>
        <v>2568</v>
      </c>
      <c r="Q216">
        <f>INDEX(Overview_Format!$A$2:$BQ$355,MATCH($B216,Overview_Format!$A$2:$A$355,0),MATCH(Q$2,Overview_Format!$A$2:$BQ$2,0))</f>
        <v>71.8</v>
      </c>
      <c r="R216">
        <f>INDEX(Overview_Format!$A$2:$BQ$355,MATCH($B216,Overview_Format!$A$2:$A$355,0),MATCH(R$2,Overview_Format!$A$2:$BQ$2,0))</f>
        <v>110.7</v>
      </c>
      <c r="S216">
        <f>INDEX(Overview_Format!$A$2:$BQ$355,MATCH($B216,Overview_Format!$A$2:$A$355,0),MATCH(S$2,Overview_Format!$A$2:$BQ$2,0))</f>
        <v>0.28499999999999998</v>
      </c>
      <c r="T216">
        <f>INDEX(Overview_Format!$A$2:$BQ$355,MATCH($B216,Overview_Format!$A$2:$A$355,0),MATCH(T$2,Overview_Format!$A$2:$BQ$2,0))</f>
        <v>0.35799999999999998</v>
      </c>
      <c r="U216">
        <f>INDEX(Overview_Format!$A$2:$BQ$355,MATCH($B216,Overview_Format!$A$2:$A$355,0),MATCH(U$2,Overview_Format!$A$2:$BQ$2,0))</f>
        <v>0.54700000000000004</v>
      </c>
      <c r="V216">
        <f>INDEX(Overview_Format!$A$2:$BQ$355,MATCH($B216,Overview_Format!$A$2:$A$355,0),MATCH(V$2,Overview_Format!$A$2:$BQ$2,0))</f>
        <v>50.8</v>
      </c>
      <c r="W216">
        <f>INDEX(Overview_Format!$A$2:$BQ$355,MATCH($B216,Overview_Format!$A$2:$A$355,0),MATCH(W$2,Overview_Format!$A$2:$BQ$2,0))</f>
        <v>0.52</v>
      </c>
      <c r="X216">
        <f>INDEX(Overview_Format!$A$2:$BQ$355,MATCH($B216,Overview_Format!$A$2:$A$355,0),MATCH(X$2,Overview_Format!$A$2:$BQ$2,0))</f>
        <v>35.799999999999997</v>
      </c>
      <c r="Y216">
        <f>INDEX(Overview_Format!$A$2:$BQ$355,MATCH($B216,Overview_Format!$A$2:$A$355,0),MATCH(Y$2,Overview_Format!$A$2:$BQ$2,0))</f>
        <v>14.6</v>
      </c>
      <c r="Z216">
        <f>INDEX(Overview_Format!$A$2:$BQ$355,MATCH($B216,Overview_Format!$A$2:$A$355,0),MATCH(Z$2,Overview_Format!$A$2:$BQ$2,0))</f>
        <v>53</v>
      </c>
      <c r="AA216">
        <f>INDEX(Overview_Format!$A$2:$BQ$355,MATCH($B216,Overview_Format!$A$2:$A$355,0),MATCH(AA$2,Overview_Format!$A$2:$BQ$2,0))</f>
        <v>9.9</v>
      </c>
      <c r="AB216">
        <f>INDEX(Overview_Format!$A$2:$BQ$355,MATCH($B216,Overview_Format!$A$2:$A$355,0),MATCH(AB$2,Overview_Format!$A$2:$BQ$2,0))</f>
        <v>10.3</v>
      </c>
      <c r="AC216">
        <f t="shared" si="3"/>
        <v>3.4794520547945202</v>
      </c>
      <c r="AD216">
        <f>INDEX(Overview_Format!$A$2:$BQ$355,MATCH($B216,Overview_Format!$A$2:$A$355,0),MATCH(AD$2,Overview_Format!$A$2:$BQ$2,0))</f>
        <v>8.7200000000000006</v>
      </c>
      <c r="AE216">
        <f>INDEX(Overview_Format!$A$2:$CC$355,MATCH($B216,Overview_Format!$A$2:$A$355,0),MATCH(AE$2,Overview_Format!$A$2:$CC$2,0))</f>
        <v>12</v>
      </c>
      <c r="AF216">
        <f>INDEX(Overview_Format!$A$2:$CC$355,MATCH($B216,Overview_Format!$A$2:$A$355,0),MATCH(AF$2,Overview_Format!$A$2:$CC$2,0))</f>
        <v>-0.10300000000000004</v>
      </c>
      <c r="AG216">
        <f>INDEX(Overview_Format!$A$2:$CC$355,MATCH($B216,Overview_Format!$A$2:$A$355,0),MATCH(AG$2,Overview_Format!$A$2:$CC$2,0))</f>
        <v>1.4999999999999958E-2</v>
      </c>
      <c r="AH216">
        <f>INDEX(Overview_Format!$A$2:$CC$355,MATCH($B216,Overview_Format!$A$2:$A$355,0),MATCH(AH$2,Overview_Format!$A$2:$CC$2,0))</f>
        <v>1.5000000000000013E-2</v>
      </c>
      <c r="AI216">
        <f>INDEX(Overview_Format!$A$2:$CC$355,MATCH($B216,Overview_Format!$A$2:$A$355,0),MATCH(AI$2,Overview_Format!$A$2:$CC$2,0))</f>
        <v>2.6000000000000023E-2</v>
      </c>
      <c r="AJ216">
        <f>INDEX(Overview_Format!$A$2:$CC$355,MATCH($B216,Overview_Format!$A$2:$A$355,0),MATCH(AJ$2,Overview_Format!$A$2:$CC$2,0))</f>
        <v>6</v>
      </c>
      <c r="AK216">
        <f>INDEX(Overview_Format!$A$2:$CC$355,MATCH($B216,Overview_Format!$A$2:$A$355,0),MATCH(AK$2,Overview_Format!$A$2:$CC$2,0))</f>
        <v>-4.2000000000000011</v>
      </c>
      <c r="AL216">
        <f>INDEX(Overview_Format!$A$2:$CC$355,MATCH($B216,Overview_Format!$A$2:$A$355,0),MATCH(AL$2,Overview_Format!$A$2:$CC$2,0))</f>
        <v>-1.3000000000000043</v>
      </c>
      <c r="AM216">
        <f>INDEX(Overview_Format!$A$2:$CC$355,MATCH($B216,Overview_Format!$A$2:$A$355,0),MATCH(AM$2,Overview_Format!$A$2:$CC$2,0))</f>
        <v>1.3000000000000007</v>
      </c>
      <c r="AN216">
        <f>INDEX(Overview_Format!$A$2:$CC$355,MATCH($B216,Overview_Format!$A$2:$A$355,0),MATCH(AN$2,Overview_Format!$A$2:$CC$2,0))</f>
        <v>0.20000000000000107</v>
      </c>
      <c r="AO216">
        <f>INDEX(Overview_Format!$A$2:$CC$355,MATCH($B216,Overview_Format!$A$2:$A$355,0),MATCH(AO$2,Overview_Format!$A$2:$CC$2,0))</f>
        <v>7.1999999999999957</v>
      </c>
      <c r="AP216">
        <f>INDEX(Overview_Format!$A$2:$CC$355,MATCH($B216,Overview_Format!$A$2:$A$355,0),MATCH(AP$2,Overview_Format!$A$2:$CC$2,0))</f>
        <v>-7.1000000000000008E-2</v>
      </c>
    </row>
    <row r="217" spans="2:42" x14ac:dyDescent="0.25">
      <c r="B217" t="s">
        <v>339</v>
      </c>
      <c r="C217">
        <f>INDEX(Overview_Format!$A$2:$BQ$355,MATCH($B217,Overview_Format!$A$2:$A$355,0),MATCH(C$2,Overview_Format!$A$2:$BQ$2,0))</f>
        <v>33</v>
      </c>
      <c r="D217">
        <f>INDEX(Overview_Format!$A$2:$BQ$355,MATCH($B217,Overview_Format!$A$2:$A$355,0),MATCH(D$2,Overview_Format!$A$2:$BQ$2,0))</f>
        <v>10</v>
      </c>
      <c r="E217">
        <f>INDEX(Overview_Format!$A$2:$BQ$355,MATCH($B217,Overview_Format!$A$2:$A$355,0),MATCH(E$2,Overview_Format!$A$2:$BQ$2,0))</f>
        <v>23</v>
      </c>
      <c r="F217">
        <f>INDEX(Overview_Format!$A$2:$BQ$355,MATCH($B217,Overview_Format!$A$2:$A$355,0),MATCH(F$2,Overview_Format!$A$2:$BQ$2,0))</f>
        <v>0.30299999999999999</v>
      </c>
      <c r="G217">
        <f>INDEX(Overview_Format!$A$2:$BQ$355,MATCH($B217,Overview_Format!$A$2:$A$355,0),MATCH(G$2,Overview_Format!$A$2:$BQ$2,0))</f>
        <v>-8.09</v>
      </c>
      <c r="H217">
        <f>INDEX(Overview_Format!$A$2:$BQ$355,MATCH($B217,Overview_Format!$A$2:$A$355,0),MATCH(H$2,Overview_Format!$A$2:$BQ$2,0))</f>
        <v>-2.0299999999999998</v>
      </c>
      <c r="I217">
        <f>INDEX(Overview_Format!$A$2:$BQ$355,MATCH($B217,Overview_Format!$A$2:$A$355,0),MATCH(I$2,Overview_Format!$A$2:$BQ$2,0))</f>
        <v>10</v>
      </c>
      <c r="J217">
        <f>INDEX(Overview_Format!$A$2:$BQ$355,MATCH($B217,Overview_Format!$A$2:$A$355,0),MATCH(J$2,Overview_Format!$A$2:$BQ$2,0))</f>
        <v>23</v>
      </c>
      <c r="K217">
        <f>INDEX(Overview_Format!$A$2:$BQ$355,MATCH($B217,Overview_Format!$A$2:$A$355,0),MATCH(K$2,Overview_Format!$A$2:$BQ$2,0))</f>
        <v>10</v>
      </c>
      <c r="L217">
        <f>INDEX(Overview_Format!$A$2:$BQ$355,MATCH($B217,Overview_Format!$A$2:$A$355,0),MATCH(L$2,Overview_Format!$A$2:$BQ$2,0))</f>
        <v>23</v>
      </c>
      <c r="M217">
        <f>INDEX(Overview_Format!$A$2:$BQ$355,MATCH($B217,Overview_Format!$A$2:$A$355,0),MATCH(M$2,Overview_Format!$A$2:$BQ$2,0))</f>
        <v>10</v>
      </c>
      <c r="N217">
        <f>INDEX(Overview_Format!$A$2:$BQ$355,MATCH($B217,Overview_Format!$A$2:$A$355,0),MATCH(N$2,Overview_Format!$A$2:$BQ$2,0))</f>
        <v>23</v>
      </c>
      <c r="O217">
        <f>INDEX(Overview_Format!$A$2:$BQ$355,MATCH($B217,Overview_Format!$A$2:$A$355,0),MATCH(O$2,Overview_Format!$A$2:$BQ$2,0))</f>
        <v>2515</v>
      </c>
      <c r="P217">
        <f>INDEX(Overview_Format!$A$2:$BQ$355,MATCH($B217,Overview_Format!$A$2:$A$355,0),MATCH(P$2,Overview_Format!$A$2:$BQ$2,0))</f>
        <v>2670</v>
      </c>
      <c r="Q217">
        <f>INDEX(Overview_Format!$A$2:$BQ$355,MATCH($B217,Overview_Format!$A$2:$A$355,0),MATCH(Q$2,Overview_Format!$A$2:$BQ$2,0))</f>
        <v>70.3</v>
      </c>
      <c r="R217">
        <f>INDEX(Overview_Format!$A$2:$BQ$355,MATCH($B217,Overview_Format!$A$2:$A$355,0),MATCH(R$2,Overview_Format!$A$2:$BQ$2,0))</f>
        <v>107.2</v>
      </c>
      <c r="S217">
        <f>INDEX(Overview_Format!$A$2:$BQ$355,MATCH($B217,Overview_Format!$A$2:$A$355,0),MATCH(S$2,Overview_Format!$A$2:$BQ$2,0))</f>
        <v>0.33900000000000002</v>
      </c>
      <c r="T217">
        <f>INDEX(Overview_Format!$A$2:$BQ$355,MATCH($B217,Overview_Format!$A$2:$A$355,0),MATCH(T$2,Overview_Format!$A$2:$BQ$2,0))</f>
        <v>0.374</v>
      </c>
      <c r="U217">
        <f>INDEX(Overview_Format!$A$2:$BQ$355,MATCH($B217,Overview_Format!$A$2:$A$355,0),MATCH(U$2,Overview_Format!$A$2:$BQ$2,0))</f>
        <v>0.54500000000000004</v>
      </c>
      <c r="V217">
        <f>INDEX(Overview_Format!$A$2:$BQ$355,MATCH($B217,Overview_Format!$A$2:$A$355,0),MATCH(V$2,Overview_Format!$A$2:$BQ$2,0))</f>
        <v>56.2</v>
      </c>
      <c r="W217">
        <f>INDEX(Overview_Format!$A$2:$BQ$355,MATCH($B217,Overview_Format!$A$2:$A$355,0),MATCH(W$2,Overview_Format!$A$2:$BQ$2,0))</f>
        <v>0.50900000000000001</v>
      </c>
      <c r="X217">
        <f>INDEX(Overview_Format!$A$2:$BQ$355,MATCH($B217,Overview_Format!$A$2:$A$355,0),MATCH(X$2,Overview_Format!$A$2:$BQ$2,0))</f>
        <v>32.200000000000003</v>
      </c>
      <c r="Y217">
        <f>INDEX(Overview_Format!$A$2:$BQ$355,MATCH($B217,Overview_Format!$A$2:$A$355,0),MATCH(Y$2,Overview_Format!$A$2:$BQ$2,0))</f>
        <v>15.9</v>
      </c>
      <c r="Z217">
        <f>INDEX(Overview_Format!$A$2:$BQ$355,MATCH($B217,Overview_Format!$A$2:$A$355,0),MATCH(Z$2,Overview_Format!$A$2:$BQ$2,0))</f>
        <v>52.4</v>
      </c>
      <c r="AA217">
        <f>INDEX(Overview_Format!$A$2:$BQ$355,MATCH($B217,Overview_Format!$A$2:$A$355,0),MATCH(AA$2,Overview_Format!$A$2:$BQ$2,0))</f>
        <v>6.4</v>
      </c>
      <c r="AB217">
        <f>INDEX(Overview_Format!$A$2:$BQ$355,MATCH($B217,Overview_Format!$A$2:$A$355,0),MATCH(AB$2,Overview_Format!$A$2:$BQ$2,0))</f>
        <v>6</v>
      </c>
      <c r="AC217">
        <f t="shared" si="3"/>
        <v>3.5345911949685536</v>
      </c>
      <c r="AD217">
        <f>INDEX(Overview_Format!$A$2:$BQ$355,MATCH($B217,Overview_Format!$A$2:$A$355,0),MATCH(AD$2,Overview_Format!$A$2:$BQ$2,0))</f>
        <v>-4.7</v>
      </c>
      <c r="AE217">
        <f>INDEX(Overview_Format!$A$2:$CC$355,MATCH($B217,Overview_Format!$A$2:$A$355,0),MATCH(AE$2,Overview_Format!$A$2:$CC$2,0))</f>
        <v>-6.7000000000000028</v>
      </c>
      <c r="AF217">
        <f>INDEX(Overview_Format!$A$2:$CC$355,MATCH($B217,Overview_Format!$A$2:$A$355,0),MATCH(AF$2,Overview_Format!$A$2:$CC$2,0))</f>
        <v>1.9000000000000017E-2</v>
      </c>
      <c r="AG217">
        <f>INDEX(Overview_Format!$A$2:$CC$355,MATCH($B217,Overview_Format!$A$2:$A$355,0),MATCH(AG$2,Overview_Format!$A$2:$CC$2,0))</f>
        <v>-5.5999999999999994E-2</v>
      </c>
      <c r="AH217">
        <f>INDEX(Overview_Format!$A$2:$CC$355,MATCH($B217,Overview_Format!$A$2:$A$355,0),MATCH(AH$2,Overview_Format!$A$2:$CC$2,0))</f>
        <v>-3.8999999999999924E-2</v>
      </c>
      <c r="AI217">
        <f>INDEX(Overview_Format!$A$2:$CC$355,MATCH($B217,Overview_Format!$A$2:$A$355,0),MATCH(AI$2,Overview_Format!$A$2:$CC$2,0))</f>
        <v>-4.7000000000000042E-2</v>
      </c>
      <c r="AJ217">
        <f>INDEX(Overview_Format!$A$2:$CC$355,MATCH($B217,Overview_Format!$A$2:$A$355,0),MATCH(AJ$2,Overview_Format!$A$2:$CC$2,0))</f>
        <v>4.7999999999999972</v>
      </c>
      <c r="AK217">
        <f>INDEX(Overview_Format!$A$2:$CC$355,MATCH($B217,Overview_Format!$A$2:$A$355,0),MATCH(AK$2,Overview_Format!$A$2:$CC$2,0))</f>
        <v>2.9000000000000004</v>
      </c>
      <c r="AL217">
        <f>INDEX(Overview_Format!$A$2:$CC$355,MATCH($B217,Overview_Format!$A$2:$A$355,0),MATCH(AL$2,Overview_Format!$A$2:$CC$2,0))</f>
        <v>7.7000000000000028</v>
      </c>
      <c r="AM217">
        <f>INDEX(Overview_Format!$A$2:$CC$355,MATCH($B217,Overview_Format!$A$2:$A$355,0),MATCH(AM$2,Overview_Format!$A$2:$CC$2,0))</f>
        <v>-2.4000000000000004</v>
      </c>
      <c r="AN217">
        <f>INDEX(Overview_Format!$A$2:$CC$355,MATCH($B217,Overview_Format!$A$2:$A$355,0),MATCH(AN$2,Overview_Format!$A$2:$CC$2,0))</f>
        <v>-9.9999999999999645E-2</v>
      </c>
      <c r="AO217">
        <f>INDEX(Overview_Format!$A$2:$CC$355,MATCH($B217,Overview_Format!$A$2:$A$355,0),MATCH(AO$2,Overview_Format!$A$2:$CC$2,0))</f>
        <v>6.1000000000000014</v>
      </c>
      <c r="AP217">
        <f>INDEX(Overview_Format!$A$2:$CC$355,MATCH($B217,Overview_Format!$A$2:$A$355,0),MATCH(AP$2,Overview_Format!$A$2:$CC$2,0))</f>
        <v>1.3999999999999985E-2</v>
      </c>
    </row>
    <row r="218" spans="2:42" x14ac:dyDescent="0.25">
      <c r="B218" t="s">
        <v>340</v>
      </c>
      <c r="C218">
        <f>INDEX(Overview_Format!$A$2:$BQ$355,MATCH($B218,Overview_Format!$A$2:$A$355,0),MATCH(C$2,Overview_Format!$A$2:$BQ$2,0))</f>
        <v>36</v>
      </c>
      <c r="D218">
        <f>INDEX(Overview_Format!$A$2:$BQ$355,MATCH($B218,Overview_Format!$A$2:$A$355,0),MATCH(D$2,Overview_Format!$A$2:$BQ$2,0))</f>
        <v>29</v>
      </c>
      <c r="E218">
        <f>INDEX(Overview_Format!$A$2:$BQ$355,MATCH($B218,Overview_Format!$A$2:$A$355,0),MATCH(E$2,Overview_Format!$A$2:$BQ$2,0))</f>
        <v>7</v>
      </c>
      <c r="F218">
        <f>INDEX(Overview_Format!$A$2:$BQ$355,MATCH($B218,Overview_Format!$A$2:$A$355,0),MATCH(F$2,Overview_Format!$A$2:$BQ$2,0))</f>
        <v>0.80600000000000005</v>
      </c>
      <c r="G218">
        <f>INDEX(Overview_Format!$A$2:$BQ$355,MATCH($B218,Overview_Format!$A$2:$A$355,0),MATCH(G$2,Overview_Format!$A$2:$BQ$2,0))</f>
        <v>23.94</v>
      </c>
      <c r="H218">
        <f>INDEX(Overview_Format!$A$2:$BQ$355,MATCH($B218,Overview_Format!$A$2:$A$355,0),MATCH(H$2,Overview_Format!$A$2:$BQ$2,0))</f>
        <v>11.36</v>
      </c>
      <c r="I218">
        <f>INDEX(Overview_Format!$A$2:$BQ$355,MATCH($B218,Overview_Format!$A$2:$A$355,0),MATCH(I$2,Overview_Format!$A$2:$BQ$2,0))</f>
        <v>29</v>
      </c>
      <c r="J218">
        <f>INDEX(Overview_Format!$A$2:$BQ$355,MATCH($B218,Overview_Format!$A$2:$A$355,0),MATCH(J$2,Overview_Format!$A$2:$BQ$2,0))</f>
        <v>7</v>
      </c>
      <c r="K218">
        <f>INDEX(Overview_Format!$A$2:$BQ$355,MATCH($B218,Overview_Format!$A$2:$A$355,0),MATCH(K$2,Overview_Format!$A$2:$BQ$2,0))</f>
        <v>29</v>
      </c>
      <c r="L218">
        <f>INDEX(Overview_Format!$A$2:$BQ$355,MATCH($B218,Overview_Format!$A$2:$A$355,0),MATCH(L$2,Overview_Format!$A$2:$BQ$2,0))</f>
        <v>7</v>
      </c>
      <c r="M218">
        <f>INDEX(Overview_Format!$A$2:$BQ$355,MATCH($B218,Overview_Format!$A$2:$A$355,0),MATCH(M$2,Overview_Format!$A$2:$BQ$2,0))</f>
        <v>29</v>
      </c>
      <c r="N218">
        <f>INDEX(Overview_Format!$A$2:$BQ$355,MATCH($B218,Overview_Format!$A$2:$A$355,0),MATCH(N$2,Overview_Format!$A$2:$BQ$2,0))</f>
        <v>7</v>
      </c>
      <c r="O218">
        <f>INDEX(Overview_Format!$A$2:$BQ$355,MATCH($B218,Overview_Format!$A$2:$A$355,0),MATCH(O$2,Overview_Format!$A$2:$BQ$2,0))</f>
        <v>3089</v>
      </c>
      <c r="P218">
        <f>INDEX(Overview_Format!$A$2:$BQ$355,MATCH($B218,Overview_Format!$A$2:$A$355,0),MATCH(P$2,Overview_Format!$A$2:$BQ$2,0))</f>
        <v>2636</v>
      </c>
      <c r="Q218">
        <f>INDEX(Overview_Format!$A$2:$BQ$355,MATCH($B218,Overview_Format!$A$2:$A$355,0),MATCH(Q$2,Overview_Format!$A$2:$BQ$2,0))</f>
        <v>75.900000000000006</v>
      </c>
      <c r="R218">
        <f>INDEX(Overview_Format!$A$2:$BQ$355,MATCH($B218,Overview_Format!$A$2:$A$355,0),MATCH(R$2,Overview_Format!$A$2:$BQ$2,0))</f>
        <v>112.7</v>
      </c>
      <c r="S218">
        <f>INDEX(Overview_Format!$A$2:$BQ$355,MATCH($B218,Overview_Format!$A$2:$A$355,0),MATCH(S$2,Overview_Format!$A$2:$BQ$2,0))</f>
        <v>0.30199999999999999</v>
      </c>
      <c r="T218">
        <f>INDEX(Overview_Format!$A$2:$BQ$355,MATCH($B218,Overview_Format!$A$2:$A$355,0),MATCH(T$2,Overview_Format!$A$2:$BQ$2,0))</f>
        <v>0.35799999999999998</v>
      </c>
      <c r="U218">
        <f>INDEX(Overview_Format!$A$2:$BQ$355,MATCH($B218,Overview_Format!$A$2:$A$355,0),MATCH(U$2,Overview_Format!$A$2:$BQ$2,0))</f>
        <v>0.56000000000000005</v>
      </c>
      <c r="V218">
        <f>INDEX(Overview_Format!$A$2:$BQ$355,MATCH($B218,Overview_Format!$A$2:$A$355,0),MATCH(V$2,Overview_Format!$A$2:$BQ$2,0))</f>
        <v>60.6</v>
      </c>
      <c r="W218">
        <f>INDEX(Overview_Format!$A$2:$BQ$355,MATCH($B218,Overview_Format!$A$2:$A$355,0),MATCH(W$2,Overview_Format!$A$2:$BQ$2,0))</f>
        <v>0.52900000000000003</v>
      </c>
      <c r="X218">
        <f>INDEX(Overview_Format!$A$2:$BQ$355,MATCH($B218,Overview_Format!$A$2:$A$355,0),MATCH(X$2,Overview_Format!$A$2:$BQ$2,0))</f>
        <v>34.799999999999997</v>
      </c>
      <c r="Y218">
        <f>INDEX(Overview_Format!$A$2:$BQ$355,MATCH($B218,Overview_Format!$A$2:$A$355,0),MATCH(Y$2,Overview_Format!$A$2:$BQ$2,0))</f>
        <v>14.6</v>
      </c>
      <c r="Z218">
        <f>INDEX(Overview_Format!$A$2:$BQ$355,MATCH($B218,Overview_Format!$A$2:$A$355,0),MATCH(Z$2,Overview_Format!$A$2:$BQ$2,0))</f>
        <v>56.6</v>
      </c>
      <c r="AA218">
        <f>INDEX(Overview_Format!$A$2:$BQ$355,MATCH($B218,Overview_Format!$A$2:$A$355,0),MATCH(AA$2,Overview_Format!$A$2:$BQ$2,0))</f>
        <v>9.1999999999999993</v>
      </c>
      <c r="AB218">
        <f>INDEX(Overview_Format!$A$2:$BQ$355,MATCH($B218,Overview_Format!$A$2:$A$355,0),MATCH(AB$2,Overview_Format!$A$2:$BQ$2,0))</f>
        <v>9.5</v>
      </c>
      <c r="AC218">
        <f t="shared" si="3"/>
        <v>4.1506849315068495</v>
      </c>
      <c r="AD218">
        <f>INDEX(Overview_Format!$A$2:$BQ$355,MATCH($B218,Overview_Format!$A$2:$A$355,0),MATCH(AD$2,Overview_Format!$A$2:$BQ$2,0))</f>
        <v>12.58</v>
      </c>
      <c r="AE218">
        <f>INDEX(Overview_Format!$A$2:$CC$355,MATCH($B218,Overview_Format!$A$2:$A$355,0),MATCH(AE$2,Overview_Format!$A$2:$CC$2,0))</f>
        <v>16.600000000000009</v>
      </c>
      <c r="AF218">
        <f>INDEX(Overview_Format!$A$2:$CC$355,MATCH($B218,Overview_Format!$A$2:$A$355,0),MATCH(AF$2,Overview_Format!$A$2:$CC$2,0))</f>
        <v>1.8000000000000016E-2</v>
      </c>
      <c r="AG218">
        <f>INDEX(Overview_Format!$A$2:$CC$355,MATCH($B218,Overview_Format!$A$2:$A$355,0),MATCH(AG$2,Overview_Format!$A$2:$CC$2,0))</f>
        <v>-8.0000000000000016E-2</v>
      </c>
      <c r="AH218">
        <f>INDEX(Overview_Format!$A$2:$CC$355,MATCH($B218,Overview_Format!$A$2:$A$355,0),MATCH(AH$2,Overview_Format!$A$2:$CC$2,0))</f>
        <v>4.4000000000000039E-2</v>
      </c>
      <c r="AI218">
        <f>INDEX(Overview_Format!$A$2:$CC$355,MATCH($B218,Overview_Format!$A$2:$A$355,0),MATCH(AI$2,Overview_Format!$A$2:$CC$2,0))</f>
        <v>3.9000000000000035E-2</v>
      </c>
      <c r="AJ218">
        <f>INDEX(Overview_Format!$A$2:$CC$355,MATCH($B218,Overview_Format!$A$2:$A$355,0),MATCH(AJ$2,Overview_Format!$A$2:$CC$2,0))</f>
        <v>13.200000000000003</v>
      </c>
      <c r="AK218">
        <f>INDEX(Overview_Format!$A$2:$CC$355,MATCH($B218,Overview_Format!$A$2:$A$355,0),MATCH(AK$2,Overview_Format!$A$2:$CC$2,0))</f>
        <v>-1.7999999999999989</v>
      </c>
      <c r="AL218">
        <f>INDEX(Overview_Format!$A$2:$CC$355,MATCH($B218,Overview_Format!$A$2:$A$355,0),MATCH(AL$2,Overview_Format!$A$2:$CC$2,0))</f>
        <v>6.3999999999999986</v>
      </c>
      <c r="AM218">
        <f>INDEX(Overview_Format!$A$2:$CC$355,MATCH($B218,Overview_Format!$A$2:$A$355,0),MATCH(AM$2,Overview_Format!$A$2:$CC$2,0))</f>
        <v>0.29999999999999893</v>
      </c>
      <c r="AN218">
        <f>INDEX(Overview_Format!$A$2:$CC$355,MATCH($B218,Overview_Format!$A$2:$A$355,0),MATCH(AN$2,Overview_Format!$A$2:$CC$2,0))</f>
        <v>-1.4000000000000004</v>
      </c>
      <c r="AO218">
        <f>INDEX(Overview_Format!$A$2:$CC$355,MATCH($B218,Overview_Format!$A$2:$A$355,0),MATCH(AO$2,Overview_Format!$A$2:$CC$2,0))</f>
        <v>12.399999999999999</v>
      </c>
      <c r="AP218">
        <f>INDEX(Overview_Format!$A$2:$CC$355,MATCH($B218,Overview_Format!$A$2:$A$355,0),MATCH(AP$2,Overview_Format!$A$2:$CC$2,0))</f>
        <v>3.1E-2</v>
      </c>
    </row>
    <row r="219" spans="2:42" x14ac:dyDescent="0.25">
      <c r="B219" t="s">
        <v>341</v>
      </c>
      <c r="C219">
        <f>INDEX(Overview_Format!$A$2:$BQ$355,MATCH($B219,Overview_Format!$A$2:$A$355,0),MATCH(C$2,Overview_Format!$A$2:$BQ$2,0))</f>
        <v>35</v>
      </c>
      <c r="D219">
        <f>INDEX(Overview_Format!$A$2:$BQ$355,MATCH($B219,Overview_Format!$A$2:$A$355,0),MATCH(D$2,Overview_Format!$A$2:$BQ$2,0))</f>
        <v>19</v>
      </c>
      <c r="E219">
        <f>INDEX(Overview_Format!$A$2:$BQ$355,MATCH($B219,Overview_Format!$A$2:$A$355,0),MATCH(E$2,Overview_Format!$A$2:$BQ$2,0))</f>
        <v>16</v>
      </c>
      <c r="F219">
        <f>INDEX(Overview_Format!$A$2:$BQ$355,MATCH($B219,Overview_Format!$A$2:$A$355,0),MATCH(F$2,Overview_Format!$A$2:$BQ$2,0))</f>
        <v>0.54300000000000004</v>
      </c>
      <c r="G219">
        <f>INDEX(Overview_Format!$A$2:$BQ$355,MATCH($B219,Overview_Format!$A$2:$A$355,0),MATCH(G$2,Overview_Format!$A$2:$BQ$2,0))</f>
        <v>-3.98</v>
      </c>
      <c r="H219">
        <f>INDEX(Overview_Format!$A$2:$BQ$355,MATCH($B219,Overview_Format!$A$2:$A$355,0),MATCH(H$2,Overview_Format!$A$2:$BQ$2,0))</f>
        <v>-2.04</v>
      </c>
      <c r="I219">
        <f>INDEX(Overview_Format!$A$2:$BQ$355,MATCH($B219,Overview_Format!$A$2:$A$355,0),MATCH(I$2,Overview_Format!$A$2:$BQ$2,0))</f>
        <v>19</v>
      </c>
      <c r="J219">
        <f>INDEX(Overview_Format!$A$2:$BQ$355,MATCH($B219,Overview_Format!$A$2:$A$355,0),MATCH(J$2,Overview_Format!$A$2:$BQ$2,0))</f>
        <v>16</v>
      </c>
      <c r="K219">
        <f>INDEX(Overview_Format!$A$2:$BQ$355,MATCH($B219,Overview_Format!$A$2:$A$355,0),MATCH(K$2,Overview_Format!$A$2:$BQ$2,0))</f>
        <v>19</v>
      </c>
      <c r="L219">
        <f>INDEX(Overview_Format!$A$2:$BQ$355,MATCH($B219,Overview_Format!$A$2:$A$355,0),MATCH(L$2,Overview_Format!$A$2:$BQ$2,0))</f>
        <v>16</v>
      </c>
      <c r="M219">
        <f>INDEX(Overview_Format!$A$2:$BQ$355,MATCH($B219,Overview_Format!$A$2:$A$355,0),MATCH(M$2,Overview_Format!$A$2:$BQ$2,0))</f>
        <v>19</v>
      </c>
      <c r="N219">
        <f>INDEX(Overview_Format!$A$2:$BQ$355,MATCH($B219,Overview_Format!$A$2:$A$355,0),MATCH(N$2,Overview_Format!$A$2:$BQ$2,0))</f>
        <v>16</v>
      </c>
      <c r="O219">
        <f>INDEX(Overview_Format!$A$2:$BQ$355,MATCH($B219,Overview_Format!$A$2:$A$355,0),MATCH(O$2,Overview_Format!$A$2:$BQ$2,0))</f>
        <v>2556</v>
      </c>
      <c r="P219">
        <f>INDEX(Overview_Format!$A$2:$BQ$355,MATCH($B219,Overview_Format!$A$2:$A$355,0),MATCH(P$2,Overview_Format!$A$2:$BQ$2,0))</f>
        <v>2541</v>
      </c>
      <c r="Q219">
        <f>INDEX(Overview_Format!$A$2:$BQ$355,MATCH($B219,Overview_Format!$A$2:$A$355,0),MATCH(Q$2,Overview_Format!$A$2:$BQ$2,0))</f>
        <v>66.8</v>
      </c>
      <c r="R219">
        <f>INDEX(Overview_Format!$A$2:$BQ$355,MATCH($B219,Overview_Format!$A$2:$A$355,0),MATCH(R$2,Overview_Format!$A$2:$BQ$2,0))</f>
        <v>108.5</v>
      </c>
      <c r="S219">
        <f>INDEX(Overview_Format!$A$2:$BQ$355,MATCH($B219,Overview_Format!$A$2:$A$355,0),MATCH(S$2,Overview_Format!$A$2:$BQ$2,0))</f>
        <v>0.318</v>
      </c>
      <c r="T219">
        <f>INDEX(Overview_Format!$A$2:$BQ$355,MATCH($B219,Overview_Format!$A$2:$A$355,0),MATCH(T$2,Overview_Format!$A$2:$BQ$2,0))</f>
        <v>0.47199999999999998</v>
      </c>
      <c r="U219">
        <f>INDEX(Overview_Format!$A$2:$BQ$355,MATCH($B219,Overview_Format!$A$2:$A$355,0),MATCH(U$2,Overview_Format!$A$2:$BQ$2,0))</f>
        <v>0.57599999999999996</v>
      </c>
      <c r="V219">
        <f>INDEX(Overview_Format!$A$2:$BQ$355,MATCH($B219,Overview_Format!$A$2:$A$355,0),MATCH(V$2,Overview_Format!$A$2:$BQ$2,0))</f>
        <v>46</v>
      </c>
      <c r="W219">
        <f>INDEX(Overview_Format!$A$2:$BQ$355,MATCH($B219,Overview_Format!$A$2:$A$355,0),MATCH(W$2,Overview_Format!$A$2:$BQ$2,0))</f>
        <v>0.54</v>
      </c>
      <c r="X219">
        <f>INDEX(Overview_Format!$A$2:$BQ$355,MATCH($B219,Overview_Format!$A$2:$A$355,0),MATCH(X$2,Overview_Format!$A$2:$BQ$2,0))</f>
        <v>20.6</v>
      </c>
      <c r="Y219">
        <f>INDEX(Overview_Format!$A$2:$BQ$355,MATCH($B219,Overview_Format!$A$2:$A$355,0),MATCH(Y$2,Overview_Format!$A$2:$BQ$2,0))</f>
        <v>14.2</v>
      </c>
      <c r="Z219">
        <f>INDEX(Overview_Format!$A$2:$BQ$355,MATCH($B219,Overview_Format!$A$2:$A$355,0),MATCH(Z$2,Overview_Format!$A$2:$BQ$2,0))</f>
        <v>48.7</v>
      </c>
      <c r="AA219">
        <f>INDEX(Overview_Format!$A$2:$BQ$355,MATCH($B219,Overview_Format!$A$2:$A$355,0),MATCH(AA$2,Overview_Format!$A$2:$BQ$2,0))</f>
        <v>6.8</v>
      </c>
      <c r="AB219">
        <f>INDEX(Overview_Format!$A$2:$BQ$355,MATCH($B219,Overview_Format!$A$2:$A$355,0),MATCH(AB$2,Overview_Format!$A$2:$BQ$2,0))</f>
        <v>6.6</v>
      </c>
      <c r="AC219">
        <f t="shared" si="3"/>
        <v>3.23943661971831</v>
      </c>
      <c r="AD219">
        <f>INDEX(Overview_Format!$A$2:$BQ$355,MATCH($B219,Overview_Format!$A$2:$A$355,0),MATCH(AD$2,Overview_Format!$A$2:$BQ$2,0))</f>
        <v>0.43</v>
      </c>
      <c r="AE219">
        <f>INDEX(Overview_Format!$A$2:$CC$355,MATCH($B219,Overview_Format!$A$2:$A$355,0),MATCH(AE$2,Overview_Format!$A$2:$CC$2,0))</f>
        <v>0.59999999999999432</v>
      </c>
      <c r="AF219">
        <f>INDEX(Overview_Format!$A$2:$CC$355,MATCH($B219,Overview_Format!$A$2:$A$355,0),MATCH(AF$2,Overview_Format!$A$2:$CC$2,0))</f>
        <v>5.8999999999999997E-2</v>
      </c>
      <c r="AG219">
        <f>INDEX(Overview_Format!$A$2:$CC$355,MATCH($B219,Overview_Format!$A$2:$A$355,0),MATCH(AG$2,Overview_Format!$A$2:$CC$2,0))</f>
        <v>0.11899999999999999</v>
      </c>
      <c r="AH219">
        <f>INDEX(Overview_Format!$A$2:$CC$355,MATCH($B219,Overview_Format!$A$2:$A$355,0),MATCH(AH$2,Overview_Format!$A$2:$CC$2,0))</f>
        <v>2.1999999999999909E-2</v>
      </c>
      <c r="AI219">
        <f>INDEX(Overview_Format!$A$2:$CC$355,MATCH($B219,Overview_Format!$A$2:$A$355,0),MATCH(AI$2,Overview_Format!$A$2:$CC$2,0))</f>
        <v>1.5000000000000013E-2</v>
      </c>
      <c r="AJ219">
        <f>INDEX(Overview_Format!$A$2:$CC$355,MATCH($B219,Overview_Format!$A$2:$A$355,0),MATCH(AJ$2,Overview_Format!$A$2:$CC$2,0))</f>
        <v>-2.5999999999999943</v>
      </c>
      <c r="AK219">
        <f>INDEX(Overview_Format!$A$2:$CC$355,MATCH($B219,Overview_Format!$A$2:$A$355,0),MATCH(AK$2,Overview_Format!$A$2:$CC$2,0))</f>
        <v>1.1999999999999993</v>
      </c>
      <c r="AL219">
        <f>INDEX(Overview_Format!$A$2:$CC$355,MATCH($B219,Overview_Format!$A$2:$A$355,0),MATCH(AL$2,Overview_Format!$A$2:$CC$2,0))</f>
        <v>0.79999999999999716</v>
      </c>
      <c r="AM219">
        <f>INDEX(Overview_Format!$A$2:$CC$355,MATCH($B219,Overview_Format!$A$2:$A$355,0),MATCH(AM$2,Overview_Format!$A$2:$CC$2,0))</f>
        <v>-0.90000000000000036</v>
      </c>
      <c r="AN219">
        <f>INDEX(Overview_Format!$A$2:$CC$355,MATCH($B219,Overview_Format!$A$2:$A$355,0),MATCH(AN$2,Overview_Format!$A$2:$CC$2,0))</f>
        <v>-2.8000000000000007</v>
      </c>
      <c r="AO219">
        <f>INDEX(Overview_Format!$A$2:$CC$355,MATCH($B219,Overview_Format!$A$2:$A$355,0),MATCH(AO$2,Overview_Format!$A$2:$CC$2,0))</f>
        <v>-3.8999999999999986</v>
      </c>
      <c r="AP219">
        <f>INDEX(Overview_Format!$A$2:$CC$355,MATCH($B219,Overview_Format!$A$2:$A$355,0),MATCH(AP$2,Overview_Format!$A$2:$CC$2,0))</f>
        <v>5.2999999999999992E-2</v>
      </c>
    </row>
    <row r="220" spans="2:42" x14ac:dyDescent="0.25">
      <c r="B220" t="s">
        <v>342</v>
      </c>
      <c r="C220">
        <f>INDEX(Overview_Format!$A$2:$BQ$355,MATCH($B220,Overview_Format!$A$2:$A$355,0),MATCH(C$2,Overview_Format!$A$2:$BQ$2,0))</f>
        <v>30</v>
      </c>
      <c r="D220">
        <f>INDEX(Overview_Format!$A$2:$BQ$355,MATCH($B220,Overview_Format!$A$2:$A$355,0),MATCH(D$2,Overview_Format!$A$2:$BQ$2,0))</f>
        <v>12</v>
      </c>
      <c r="E220">
        <f>INDEX(Overview_Format!$A$2:$BQ$355,MATCH($B220,Overview_Format!$A$2:$A$355,0),MATCH(E$2,Overview_Format!$A$2:$BQ$2,0))</f>
        <v>18</v>
      </c>
      <c r="F220">
        <f>INDEX(Overview_Format!$A$2:$BQ$355,MATCH($B220,Overview_Format!$A$2:$A$355,0),MATCH(F$2,Overview_Format!$A$2:$BQ$2,0))</f>
        <v>0.4</v>
      </c>
      <c r="G220">
        <f>INDEX(Overview_Format!$A$2:$BQ$355,MATCH($B220,Overview_Format!$A$2:$A$355,0),MATCH(G$2,Overview_Format!$A$2:$BQ$2,0))</f>
        <v>-8.75</v>
      </c>
      <c r="H220">
        <f>INDEX(Overview_Format!$A$2:$BQ$355,MATCH($B220,Overview_Format!$A$2:$A$355,0),MATCH(H$2,Overview_Format!$A$2:$BQ$2,0))</f>
        <v>-3.52</v>
      </c>
      <c r="I220">
        <f>INDEX(Overview_Format!$A$2:$BQ$355,MATCH($B220,Overview_Format!$A$2:$A$355,0),MATCH(I$2,Overview_Format!$A$2:$BQ$2,0))</f>
        <v>12</v>
      </c>
      <c r="J220">
        <f>INDEX(Overview_Format!$A$2:$BQ$355,MATCH($B220,Overview_Format!$A$2:$A$355,0),MATCH(J$2,Overview_Format!$A$2:$BQ$2,0))</f>
        <v>18</v>
      </c>
      <c r="K220">
        <f>INDEX(Overview_Format!$A$2:$BQ$355,MATCH($B220,Overview_Format!$A$2:$A$355,0),MATCH(K$2,Overview_Format!$A$2:$BQ$2,0))</f>
        <v>12</v>
      </c>
      <c r="L220">
        <f>INDEX(Overview_Format!$A$2:$BQ$355,MATCH($B220,Overview_Format!$A$2:$A$355,0),MATCH(L$2,Overview_Format!$A$2:$BQ$2,0))</f>
        <v>18</v>
      </c>
      <c r="M220">
        <f>INDEX(Overview_Format!$A$2:$BQ$355,MATCH($B220,Overview_Format!$A$2:$A$355,0),MATCH(M$2,Overview_Format!$A$2:$BQ$2,0))</f>
        <v>12</v>
      </c>
      <c r="N220">
        <f>INDEX(Overview_Format!$A$2:$BQ$355,MATCH($B220,Overview_Format!$A$2:$A$355,0),MATCH(N$2,Overview_Format!$A$2:$BQ$2,0))</f>
        <v>18</v>
      </c>
      <c r="O220">
        <f>INDEX(Overview_Format!$A$2:$BQ$355,MATCH($B220,Overview_Format!$A$2:$A$355,0),MATCH(O$2,Overview_Format!$A$2:$BQ$2,0))</f>
        <v>2220</v>
      </c>
      <c r="P220">
        <f>INDEX(Overview_Format!$A$2:$BQ$355,MATCH($B220,Overview_Format!$A$2:$A$355,0),MATCH(P$2,Overview_Format!$A$2:$BQ$2,0))</f>
        <v>2196</v>
      </c>
      <c r="Q220">
        <f>INDEX(Overview_Format!$A$2:$BQ$355,MATCH($B220,Overview_Format!$A$2:$A$355,0),MATCH(Q$2,Overview_Format!$A$2:$BQ$2,0))</f>
        <v>71.5</v>
      </c>
      <c r="R220">
        <f>INDEX(Overview_Format!$A$2:$BQ$355,MATCH($B220,Overview_Format!$A$2:$A$355,0),MATCH(R$2,Overview_Format!$A$2:$BQ$2,0))</f>
        <v>103.5</v>
      </c>
      <c r="S220">
        <f>INDEX(Overview_Format!$A$2:$BQ$355,MATCH($B220,Overview_Format!$A$2:$A$355,0),MATCH(S$2,Overview_Format!$A$2:$BQ$2,0))</f>
        <v>0.27200000000000002</v>
      </c>
      <c r="T220">
        <f>INDEX(Overview_Format!$A$2:$BQ$355,MATCH($B220,Overview_Format!$A$2:$A$355,0),MATCH(T$2,Overview_Format!$A$2:$BQ$2,0))</f>
        <v>0.36499999999999999</v>
      </c>
      <c r="U220">
        <f>INDEX(Overview_Format!$A$2:$BQ$355,MATCH($B220,Overview_Format!$A$2:$A$355,0),MATCH(U$2,Overview_Format!$A$2:$BQ$2,0))</f>
        <v>0.55500000000000005</v>
      </c>
      <c r="V220">
        <f>INDEX(Overview_Format!$A$2:$BQ$355,MATCH($B220,Overview_Format!$A$2:$A$355,0),MATCH(V$2,Overview_Format!$A$2:$BQ$2,0))</f>
        <v>48.4</v>
      </c>
      <c r="W220">
        <f>INDEX(Overview_Format!$A$2:$BQ$355,MATCH($B220,Overview_Format!$A$2:$A$355,0),MATCH(W$2,Overview_Format!$A$2:$BQ$2,0))</f>
        <v>0.53200000000000003</v>
      </c>
      <c r="X220">
        <f>INDEX(Overview_Format!$A$2:$BQ$355,MATCH($B220,Overview_Format!$A$2:$A$355,0),MATCH(X$2,Overview_Format!$A$2:$BQ$2,0))</f>
        <v>22.6</v>
      </c>
      <c r="Y220">
        <f>INDEX(Overview_Format!$A$2:$BQ$355,MATCH($B220,Overview_Format!$A$2:$A$355,0),MATCH(Y$2,Overview_Format!$A$2:$BQ$2,0))</f>
        <v>16</v>
      </c>
      <c r="Z220">
        <f>INDEX(Overview_Format!$A$2:$BQ$355,MATCH($B220,Overview_Format!$A$2:$A$355,0),MATCH(Z$2,Overview_Format!$A$2:$BQ$2,0))</f>
        <v>48.9</v>
      </c>
      <c r="AA220">
        <f>INDEX(Overview_Format!$A$2:$BQ$355,MATCH($B220,Overview_Format!$A$2:$A$355,0),MATCH(AA$2,Overview_Format!$A$2:$BQ$2,0))</f>
        <v>8</v>
      </c>
      <c r="AB220">
        <f>INDEX(Overview_Format!$A$2:$BQ$355,MATCH($B220,Overview_Format!$A$2:$A$355,0),MATCH(AB$2,Overview_Format!$A$2:$BQ$2,0))</f>
        <v>7.3</v>
      </c>
      <c r="AC220">
        <f t="shared" si="3"/>
        <v>3.0249999999999999</v>
      </c>
      <c r="AD220">
        <f>INDEX(Overview_Format!$A$2:$BQ$355,MATCH($B220,Overview_Format!$A$2:$A$355,0),MATCH(AD$2,Overview_Format!$A$2:$BQ$2,0))</f>
        <v>0.8</v>
      </c>
      <c r="AE220">
        <f>INDEX(Overview_Format!$A$2:$CC$355,MATCH($B220,Overview_Format!$A$2:$A$355,0),MATCH(AE$2,Overview_Format!$A$2:$CC$2,0))</f>
        <v>1.0999999999999943</v>
      </c>
      <c r="AF220">
        <f>INDEX(Overview_Format!$A$2:$CC$355,MATCH($B220,Overview_Format!$A$2:$A$355,0),MATCH(AF$2,Overview_Format!$A$2:$CC$2,0))</f>
        <v>-2.0000000000000018E-3</v>
      </c>
      <c r="AG220">
        <f>INDEX(Overview_Format!$A$2:$CC$355,MATCH($B220,Overview_Format!$A$2:$A$355,0),MATCH(AG$2,Overview_Format!$A$2:$CC$2,0))</f>
        <v>2.899999999999997E-2</v>
      </c>
      <c r="AH220">
        <f>INDEX(Overview_Format!$A$2:$CC$355,MATCH($B220,Overview_Format!$A$2:$A$355,0),MATCH(AH$2,Overview_Format!$A$2:$CC$2,0))</f>
        <v>1.0000000000000009E-2</v>
      </c>
      <c r="AI220">
        <f>INDEX(Overview_Format!$A$2:$CC$355,MATCH($B220,Overview_Format!$A$2:$A$355,0),MATCH(AI$2,Overview_Format!$A$2:$CC$2,0))</f>
        <v>2.300000000000002E-2</v>
      </c>
      <c r="AJ220">
        <f>INDEX(Overview_Format!$A$2:$CC$355,MATCH($B220,Overview_Format!$A$2:$A$355,0),MATCH(AJ$2,Overview_Format!$A$2:$CC$2,0))</f>
        <v>-2.2000000000000028</v>
      </c>
      <c r="AK220">
        <f>INDEX(Overview_Format!$A$2:$CC$355,MATCH($B220,Overview_Format!$A$2:$A$355,0),MATCH(AK$2,Overview_Format!$A$2:$CC$2,0))</f>
        <v>9.9999999999999645E-2</v>
      </c>
      <c r="AL220">
        <f>INDEX(Overview_Format!$A$2:$CC$355,MATCH($B220,Overview_Format!$A$2:$A$355,0),MATCH(AL$2,Overview_Format!$A$2:$CC$2,0))</f>
        <v>5.1999999999999957</v>
      </c>
      <c r="AM220">
        <f>INDEX(Overview_Format!$A$2:$CC$355,MATCH($B220,Overview_Format!$A$2:$A$355,0),MATCH(AM$2,Overview_Format!$A$2:$CC$2,0))</f>
        <v>-1.8000000000000007</v>
      </c>
      <c r="AN220">
        <f>INDEX(Overview_Format!$A$2:$CC$355,MATCH($B220,Overview_Format!$A$2:$A$355,0),MATCH(AN$2,Overview_Format!$A$2:$CC$2,0))</f>
        <v>1.3999999999999995</v>
      </c>
      <c r="AO220">
        <f>INDEX(Overview_Format!$A$2:$CC$355,MATCH($B220,Overview_Format!$A$2:$A$355,0),MATCH(AO$2,Overview_Format!$A$2:$CC$2,0))</f>
        <v>-2.0999999999999979</v>
      </c>
      <c r="AP220">
        <f>INDEX(Overview_Format!$A$2:$CC$355,MATCH($B220,Overview_Format!$A$2:$A$355,0),MATCH(AP$2,Overview_Format!$A$2:$CC$2,0))</f>
        <v>-2.3999999999999994E-2</v>
      </c>
    </row>
    <row r="221" spans="2:42" x14ac:dyDescent="0.25">
      <c r="B221" t="s">
        <v>343</v>
      </c>
      <c r="C221">
        <f>INDEX(Overview_Format!$A$2:$BQ$355,MATCH($B221,Overview_Format!$A$2:$A$355,0),MATCH(C$2,Overview_Format!$A$2:$BQ$2,0))</f>
        <v>33</v>
      </c>
      <c r="D221">
        <f>INDEX(Overview_Format!$A$2:$BQ$355,MATCH($B221,Overview_Format!$A$2:$A$355,0),MATCH(D$2,Overview_Format!$A$2:$BQ$2,0))</f>
        <v>16</v>
      </c>
      <c r="E221">
        <f>INDEX(Overview_Format!$A$2:$BQ$355,MATCH($B221,Overview_Format!$A$2:$A$355,0),MATCH(E$2,Overview_Format!$A$2:$BQ$2,0))</f>
        <v>17</v>
      </c>
      <c r="F221">
        <f>INDEX(Overview_Format!$A$2:$BQ$355,MATCH($B221,Overview_Format!$A$2:$A$355,0),MATCH(F$2,Overview_Format!$A$2:$BQ$2,0))</f>
        <v>0.48499999999999999</v>
      </c>
      <c r="G221">
        <f>INDEX(Overview_Format!$A$2:$BQ$355,MATCH($B221,Overview_Format!$A$2:$A$355,0),MATCH(G$2,Overview_Format!$A$2:$BQ$2,0))</f>
        <v>-3.44</v>
      </c>
      <c r="H221">
        <f>INDEX(Overview_Format!$A$2:$BQ$355,MATCH($B221,Overview_Format!$A$2:$A$355,0),MATCH(H$2,Overview_Format!$A$2:$BQ$2,0))</f>
        <v>-0.67</v>
      </c>
      <c r="I221">
        <f>INDEX(Overview_Format!$A$2:$BQ$355,MATCH($B221,Overview_Format!$A$2:$A$355,0),MATCH(I$2,Overview_Format!$A$2:$BQ$2,0))</f>
        <v>16</v>
      </c>
      <c r="J221">
        <f>INDEX(Overview_Format!$A$2:$BQ$355,MATCH($B221,Overview_Format!$A$2:$A$355,0),MATCH(J$2,Overview_Format!$A$2:$BQ$2,0))</f>
        <v>17</v>
      </c>
      <c r="K221">
        <f>INDEX(Overview_Format!$A$2:$BQ$355,MATCH($B221,Overview_Format!$A$2:$A$355,0),MATCH(K$2,Overview_Format!$A$2:$BQ$2,0))</f>
        <v>16</v>
      </c>
      <c r="L221">
        <f>INDEX(Overview_Format!$A$2:$BQ$355,MATCH($B221,Overview_Format!$A$2:$A$355,0),MATCH(L$2,Overview_Format!$A$2:$BQ$2,0))</f>
        <v>17</v>
      </c>
      <c r="M221">
        <f>INDEX(Overview_Format!$A$2:$BQ$355,MATCH($B221,Overview_Format!$A$2:$A$355,0),MATCH(M$2,Overview_Format!$A$2:$BQ$2,0))</f>
        <v>16</v>
      </c>
      <c r="N221">
        <f>INDEX(Overview_Format!$A$2:$BQ$355,MATCH($B221,Overview_Format!$A$2:$A$355,0),MATCH(N$2,Overview_Format!$A$2:$BQ$2,0))</f>
        <v>17</v>
      </c>
      <c r="O221">
        <f>INDEX(Overview_Format!$A$2:$BQ$355,MATCH($B221,Overview_Format!$A$2:$A$355,0),MATCH(O$2,Overview_Format!$A$2:$BQ$2,0))</f>
        <v>2485</v>
      </c>
      <c r="P221">
        <f>INDEX(Overview_Format!$A$2:$BQ$355,MATCH($B221,Overview_Format!$A$2:$A$355,0),MATCH(P$2,Overview_Format!$A$2:$BQ$2,0))</f>
        <v>2531</v>
      </c>
      <c r="Q221">
        <f>INDEX(Overview_Format!$A$2:$BQ$355,MATCH($B221,Overview_Format!$A$2:$A$355,0),MATCH(Q$2,Overview_Format!$A$2:$BQ$2,0))</f>
        <v>74</v>
      </c>
      <c r="R221">
        <f>INDEX(Overview_Format!$A$2:$BQ$355,MATCH($B221,Overview_Format!$A$2:$A$355,0),MATCH(R$2,Overview_Format!$A$2:$BQ$2,0))</f>
        <v>101.3</v>
      </c>
      <c r="S221">
        <f>INDEX(Overview_Format!$A$2:$BQ$355,MATCH($B221,Overview_Format!$A$2:$A$355,0),MATCH(S$2,Overview_Format!$A$2:$BQ$2,0))</f>
        <v>0.26800000000000002</v>
      </c>
      <c r="T221">
        <f>INDEX(Overview_Format!$A$2:$BQ$355,MATCH($B221,Overview_Format!$A$2:$A$355,0),MATCH(T$2,Overview_Format!$A$2:$BQ$2,0))</f>
        <v>0.44500000000000001</v>
      </c>
      <c r="U221">
        <f>INDEX(Overview_Format!$A$2:$BQ$355,MATCH($B221,Overview_Format!$A$2:$A$355,0),MATCH(U$2,Overview_Format!$A$2:$BQ$2,0))</f>
        <v>0.54700000000000004</v>
      </c>
      <c r="V221">
        <f>INDEX(Overview_Format!$A$2:$BQ$355,MATCH($B221,Overview_Format!$A$2:$A$355,0),MATCH(V$2,Overview_Format!$A$2:$BQ$2,0))</f>
        <v>57.6</v>
      </c>
      <c r="W221">
        <f>INDEX(Overview_Format!$A$2:$BQ$355,MATCH($B221,Overview_Format!$A$2:$A$355,0),MATCH(W$2,Overview_Format!$A$2:$BQ$2,0))</f>
        <v>0.52400000000000002</v>
      </c>
      <c r="X221">
        <f>INDEX(Overview_Format!$A$2:$BQ$355,MATCH($B221,Overview_Format!$A$2:$A$355,0),MATCH(X$2,Overview_Format!$A$2:$BQ$2,0))</f>
        <v>30.3</v>
      </c>
      <c r="Y221">
        <f>INDEX(Overview_Format!$A$2:$BQ$355,MATCH($B221,Overview_Format!$A$2:$A$355,0),MATCH(Y$2,Overview_Format!$A$2:$BQ$2,0))</f>
        <v>19.100000000000001</v>
      </c>
      <c r="Z221">
        <f>INDEX(Overview_Format!$A$2:$BQ$355,MATCH($B221,Overview_Format!$A$2:$A$355,0),MATCH(Z$2,Overview_Format!$A$2:$BQ$2,0))</f>
        <v>49.8</v>
      </c>
      <c r="AA221">
        <f>INDEX(Overview_Format!$A$2:$BQ$355,MATCH($B221,Overview_Format!$A$2:$A$355,0),MATCH(AA$2,Overview_Format!$A$2:$BQ$2,0))</f>
        <v>8.6</v>
      </c>
      <c r="AB221">
        <f>INDEX(Overview_Format!$A$2:$BQ$355,MATCH($B221,Overview_Format!$A$2:$A$355,0),MATCH(AB$2,Overview_Format!$A$2:$BQ$2,0))</f>
        <v>10.8</v>
      </c>
      <c r="AC221">
        <f t="shared" si="3"/>
        <v>3.0157068062827221</v>
      </c>
      <c r="AD221">
        <f>INDEX(Overview_Format!$A$2:$BQ$355,MATCH($B221,Overview_Format!$A$2:$A$355,0),MATCH(AD$2,Overview_Format!$A$2:$BQ$2,0))</f>
        <v>-1.39</v>
      </c>
      <c r="AE221">
        <f>INDEX(Overview_Format!$A$2:$CC$355,MATCH($B221,Overview_Format!$A$2:$A$355,0),MATCH(AE$2,Overview_Format!$A$2:$CC$2,0))</f>
        <v>-1.9000000000000057</v>
      </c>
      <c r="AF221">
        <f>INDEX(Overview_Format!$A$2:$CC$355,MATCH($B221,Overview_Format!$A$2:$A$355,0),MATCH(AF$2,Overview_Format!$A$2:$CC$2,0))</f>
        <v>-2.2999999999999965E-2</v>
      </c>
      <c r="AG221">
        <f>INDEX(Overview_Format!$A$2:$CC$355,MATCH($B221,Overview_Format!$A$2:$A$355,0),MATCH(AG$2,Overview_Format!$A$2:$CC$2,0))</f>
        <v>0.15300000000000002</v>
      </c>
      <c r="AH221">
        <f>INDEX(Overview_Format!$A$2:$CC$355,MATCH($B221,Overview_Format!$A$2:$A$355,0),MATCH(AH$2,Overview_Format!$A$2:$CC$2,0))</f>
        <v>3.2000000000000028E-2</v>
      </c>
      <c r="AI221">
        <f>INDEX(Overview_Format!$A$2:$CC$355,MATCH($B221,Overview_Format!$A$2:$A$355,0),MATCH(AI$2,Overview_Format!$A$2:$CC$2,0))</f>
        <v>4.0000000000000036E-2</v>
      </c>
      <c r="AJ221">
        <f>INDEX(Overview_Format!$A$2:$CC$355,MATCH($B221,Overview_Format!$A$2:$A$355,0),MATCH(AJ$2,Overview_Format!$A$2:$CC$2,0))</f>
        <v>-0.40000000000000568</v>
      </c>
      <c r="AK221">
        <f>INDEX(Overview_Format!$A$2:$CC$355,MATCH($B221,Overview_Format!$A$2:$A$355,0),MATCH(AK$2,Overview_Format!$A$2:$CC$2,0))</f>
        <v>4.3000000000000007</v>
      </c>
      <c r="AL221">
        <f>INDEX(Overview_Format!$A$2:$CC$355,MATCH($B221,Overview_Format!$A$2:$A$355,0),MATCH(AL$2,Overview_Format!$A$2:$CC$2,0))</f>
        <v>1.7000000000000028</v>
      </c>
      <c r="AM221">
        <f>INDEX(Overview_Format!$A$2:$CC$355,MATCH($B221,Overview_Format!$A$2:$A$355,0),MATCH(AM$2,Overview_Format!$A$2:$CC$2,0))</f>
        <v>-3.8000000000000007</v>
      </c>
      <c r="AN221">
        <f>INDEX(Overview_Format!$A$2:$CC$355,MATCH($B221,Overview_Format!$A$2:$A$355,0),MATCH(AN$2,Overview_Format!$A$2:$CC$2,0))</f>
        <v>1.4000000000000004</v>
      </c>
      <c r="AO221">
        <f>INDEX(Overview_Format!$A$2:$CC$355,MATCH($B221,Overview_Format!$A$2:$A$355,0),MATCH(AO$2,Overview_Format!$A$2:$CC$2,0))</f>
        <v>-1.9999999999999964</v>
      </c>
      <c r="AP221">
        <f>INDEX(Overview_Format!$A$2:$CC$355,MATCH($B221,Overview_Format!$A$2:$A$355,0),MATCH(AP$2,Overview_Format!$A$2:$CC$2,0))</f>
        <v>-1.8000000000000016E-2</v>
      </c>
    </row>
    <row r="222" spans="2:42" x14ac:dyDescent="0.25">
      <c r="B222" t="s">
        <v>344</v>
      </c>
      <c r="C222">
        <f>INDEX(Overview_Format!$A$2:$BQ$355,MATCH($B222,Overview_Format!$A$2:$A$355,0),MATCH(C$2,Overview_Format!$A$2:$BQ$2,0))</f>
        <v>33</v>
      </c>
      <c r="D222">
        <f>INDEX(Overview_Format!$A$2:$BQ$355,MATCH($B222,Overview_Format!$A$2:$A$355,0),MATCH(D$2,Overview_Format!$A$2:$BQ$2,0))</f>
        <v>21</v>
      </c>
      <c r="E222">
        <f>INDEX(Overview_Format!$A$2:$BQ$355,MATCH($B222,Overview_Format!$A$2:$A$355,0),MATCH(E$2,Overview_Format!$A$2:$BQ$2,0))</f>
        <v>12</v>
      </c>
      <c r="F222">
        <f>INDEX(Overview_Format!$A$2:$BQ$355,MATCH($B222,Overview_Format!$A$2:$A$355,0),MATCH(F$2,Overview_Format!$A$2:$BQ$2,0))</f>
        <v>0.63600000000000001</v>
      </c>
      <c r="G222">
        <f>INDEX(Overview_Format!$A$2:$BQ$355,MATCH($B222,Overview_Format!$A$2:$A$355,0),MATCH(G$2,Overview_Format!$A$2:$BQ$2,0))</f>
        <v>-0.31</v>
      </c>
      <c r="H222">
        <f>INDEX(Overview_Format!$A$2:$BQ$355,MATCH($B222,Overview_Format!$A$2:$A$355,0),MATCH(H$2,Overview_Format!$A$2:$BQ$2,0))</f>
        <v>-3.54</v>
      </c>
      <c r="I222">
        <f>INDEX(Overview_Format!$A$2:$BQ$355,MATCH($B222,Overview_Format!$A$2:$A$355,0),MATCH(I$2,Overview_Format!$A$2:$BQ$2,0))</f>
        <v>21</v>
      </c>
      <c r="J222">
        <f>INDEX(Overview_Format!$A$2:$BQ$355,MATCH($B222,Overview_Format!$A$2:$A$355,0),MATCH(J$2,Overview_Format!$A$2:$BQ$2,0))</f>
        <v>12</v>
      </c>
      <c r="K222">
        <f>INDEX(Overview_Format!$A$2:$BQ$355,MATCH($B222,Overview_Format!$A$2:$A$355,0),MATCH(K$2,Overview_Format!$A$2:$BQ$2,0))</f>
        <v>21</v>
      </c>
      <c r="L222">
        <f>INDEX(Overview_Format!$A$2:$BQ$355,MATCH($B222,Overview_Format!$A$2:$A$355,0),MATCH(L$2,Overview_Format!$A$2:$BQ$2,0))</f>
        <v>12</v>
      </c>
      <c r="M222">
        <f>INDEX(Overview_Format!$A$2:$BQ$355,MATCH($B222,Overview_Format!$A$2:$A$355,0),MATCH(M$2,Overview_Format!$A$2:$BQ$2,0))</f>
        <v>21</v>
      </c>
      <c r="N222">
        <f>INDEX(Overview_Format!$A$2:$BQ$355,MATCH($B222,Overview_Format!$A$2:$A$355,0),MATCH(N$2,Overview_Format!$A$2:$BQ$2,0))</f>
        <v>12</v>
      </c>
      <c r="O222">
        <f>INDEX(Overview_Format!$A$2:$BQ$355,MATCH($B222,Overview_Format!$A$2:$A$355,0),MATCH(O$2,Overview_Format!$A$2:$BQ$2,0))</f>
        <v>2302</v>
      </c>
      <c r="P222">
        <f>INDEX(Overview_Format!$A$2:$BQ$355,MATCH($B222,Overview_Format!$A$2:$A$355,0),MATCH(P$2,Overview_Format!$A$2:$BQ$2,0))</f>
        <v>2077</v>
      </c>
      <c r="Q222">
        <f>INDEX(Overview_Format!$A$2:$BQ$355,MATCH($B222,Overview_Format!$A$2:$A$355,0),MATCH(Q$2,Overview_Format!$A$2:$BQ$2,0))</f>
        <v>67.5</v>
      </c>
      <c r="R222">
        <f>INDEX(Overview_Format!$A$2:$BQ$355,MATCH($B222,Overview_Format!$A$2:$A$355,0),MATCH(R$2,Overview_Format!$A$2:$BQ$2,0))</f>
        <v>103</v>
      </c>
      <c r="S222">
        <f>INDEX(Overview_Format!$A$2:$BQ$355,MATCH($B222,Overview_Format!$A$2:$A$355,0),MATCH(S$2,Overview_Format!$A$2:$BQ$2,0))</f>
        <v>0.27900000000000003</v>
      </c>
      <c r="T222">
        <f>INDEX(Overview_Format!$A$2:$BQ$355,MATCH($B222,Overview_Format!$A$2:$A$355,0),MATCH(T$2,Overview_Format!$A$2:$BQ$2,0))</f>
        <v>0.439</v>
      </c>
      <c r="U222">
        <f>INDEX(Overview_Format!$A$2:$BQ$355,MATCH($B222,Overview_Format!$A$2:$A$355,0),MATCH(U$2,Overview_Format!$A$2:$BQ$2,0))</f>
        <v>0.53200000000000003</v>
      </c>
      <c r="V222">
        <f>INDEX(Overview_Format!$A$2:$BQ$355,MATCH($B222,Overview_Format!$A$2:$A$355,0),MATCH(V$2,Overview_Format!$A$2:$BQ$2,0))</f>
        <v>51.5</v>
      </c>
      <c r="W222">
        <f>INDEX(Overview_Format!$A$2:$BQ$355,MATCH($B222,Overview_Format!$A$2:$A$355,0),MATCH(W$2,Overview_Format!$A$2:$BQ$2,0))</f>
        <v>0.50900000000000001</v>
      </c>
      <c r="X222">
        <f>INDEX(Overview_Format!$A$2:$BQ$355,MATCH($B222,Overview_Format!$A$2:$A$355,0),MATCH(X$2,Overview_Format!$A$2:$BQ$2,0))</f>
        <v>31.5</v>
      </c>
      <c r="Y222">
        <f>INDEX(Overview_Format!$A$2:$BQ$355,MATCH($B222,Overview_Format!$A$2:$A$355,0),MATCH(Y$2,Overview_Format!$A$2:$BQ$2,0))</f>
        <v>17</v>
      </c>
      <c r="Z222">
        <f>INDEX(Overview_Format!$A$2:$BQ$355,MATCH($B222,Overview_Format!$A$2:$A$355,0),MATCH(Z$2,Overview_Format!$A$2:$BQ$2,0))</f>
        <v>53.2</v>
      </c>
      <c r="AA222">
        <f>INDEX(Overview_Format!$A$2:$BQ$355,MATCH($B222,Overview_Format!$A$2:$A$355,0),MATCH(AA$2,Overview_Format!$A$2:$BQ$2,0))</f>
        <v>9.4</v>
      </c>
      <c r="AB222">
        <f>INDEX(Overview_Format!$A$2:$BQ$355,MATCH($B222,Overview_Format!$A$2:$A$355,0),MATCH(AB$2,Overview_Format!$A$2:$BQ$2,0))</f>
        <v>7.9</v>
      </c>
      <c r="AC222">
        <f t="shared" si="3"/>
        <v>3.0294117647058822</v>
      </c>
      <c r="AD222">
        <f>INDEX(Overview_Format!$A$2:$BQ$355,MATCH($B222,Overview_Format!$A$2:$A$355,0),MATCH(AD$2,Overview_Format!$A$2:$BQ$2,0))</f>
        <v>6.82</v>
      </c>
      <c r="AE222">
        <f>INDEX(Overview_Format!$A$2:$CC$355,MATCH($B222,Overview_Format!$A$2:$A$355,0),MATCH(AE$2,Overview_Format!$A$2:$CC$2,0))</f>
        <v>10.099999999999994</v>
      </c>
      <c r="AF222">
        <f>INDEX(Overview_Format!$A$2:$CC$355,MATCH($B222,Overview_Format!$A$2:$A$355,0),MATCH(AF$2,Overview_Format!$A$2:$CC$2,0))</f>
        <v>-9.099999999999997E-2</v>
      </c>
      <c r="AG222">
        <f>INDEX(Overview_Format!$A$2:$CC$355,MATCH($B222,Overview_Format!$A$2:$A$355,0),MATCH(AG$2,Overview_Format!$A$2:$CC$2,0))</f>
        <v>6.9000000000000006E-2</v>
      </c>
      <c r="AH222">
        <f>INDEX(Overview_Format!$A$2:$CC$355,MATCH($B222,Overview_Format!$A$2:$A$355,0),MATCH(AH$2,Overview_Format!$A$2:$CC$2,0))</f>
        <v>3.2000000000000028E-2</v>
      </c>
      <c r="AI222">
        <f>INDEX(Overview_Format!$A$2:$CC$355,MATCH($B222,Overview_Format!$A$2:$A$355,0),MATCH(AI$2,Overview_Format!$A$2:$CC$2,0))</f>
        <v>4.3999999999999984E-2</v>
      </c>
      <c r="AJ222">
        <f>INDEX(Overview_Format!$A$2:$CC$355,MATCH($B222,Overview_Format!$A$2:$A$355,0),MATCH(AJ$2,Overview_Format!$A$2:$CC$2,0))</f>
        <v>6.4000000000000057</v>
      </c>
      <c r="AK222">
        <f>INDEX(Overview_Format!$A$2:$CC$355,MATCH($B222,Overview_Format!$A$2:$A$355,0),MATCH(AK$2,Overview_Format!$A$2:$CC$2,0))</f>
        <v>-0.80000000000000071</v>
      </c>
      <c r="AL222">
        <f>INDEX(Overview_Format!$A$2:$CC$355,MATCH($B222,Overview_Format!$A$2:$A$355,0),MATCH(AL$2,Overview_Format!$A$2:$CC$2,0))</f>
        <v>2.5</v>
      </c>
      <c r="AM222">
        <f>INDEX(Overview_Format!$A$2:$CC$355,MATCH($B222,Overview_Format!$A$2:$A$355,0),MATCH(AM$2,Overview_Format!$A$2:$CC$2,0))</f>
        <v>-0.19999999999999929</v>
      </c>
      <c r="AN222">
        <f>INDEX(Overview_Format!$A$2:$CC$355,MATCH($B222,Overview_Format!$A$2:$A$355,0),MATCH(AN$2,Overview_Format!$A$2:$CC$2,0))</f>
        <v>-4.4000000000000004</v>
      </c>
      <c r="AO222">
        <f>INDEX(Overview_Format!$A$2:$CC$355,MATCH($B222,Overview_Format!$A$2:$A$355,0),MATCH(AO$2,Overview_Format!$A$2:$CC$2,0))</f>
        <v>6.3000000000000007</v>
      </c>
      <c r="AP222">
        <f>INDEX(Overview_Format!$A$2:$CC$355,MATCH($B222,Overview_Format!$A$2:$A$355,0),MATCH(AP$2,Overview_Format!$A$2:$CC$2,0))</f>
        <v>-6.0999999999999999E-2</v>
      </c>
    </row>
    <row r="223" spans="2:42" x14ac:dyDescent="0.25">
      <c r="B223" t="s">
        <v>345</v>
      </c>
      <c r="C223">
        <f>INDEX(Overview_Format!$A$2:$BQ$355,MATCH($B223,Overview_Format!$A$2:$A$355,0),MATCH(C$2,Overview_Format!$A$2:$BQ$2,0))</f>
        <v>34</v>
      </c>
      <c r="D223">
        <f>INDEX(Overview_Format!$A$2:$BQ$355,MATCH($B223,Overview_Format!$A$2:$A$355,0),MATCH(D$2,Overview_Format!$A$2:$BQ$2,0))</f>
        <v>23</v>
      </c>
      <c r="E223">
        <f>INDEX(Overview_Format!$A$2:$BQ$355,MATCH($B223,Overview_Format!$A$2:$A$355,0),MATCH(E$2,Overview_Format!$A$2:$BQ$2,0))</f>
        <v>11</v>
      </c>
      <c r="F223">
        <f>INDEX(Overview_Format!$A$2:$BQ$355,MATCH($B223,Overview_Format!$A$2:$A$355,0),MATCH(F$2,Overview_Format!$A$2:$BQ$2,0))</f>
        <v>0.67600000000000005</v>
      </c>
      <c r="G223">
        <f>INDEX(Overview_Format!$A$2:$BQ$355,MATCH($B223,Overview_Format!$A$2:$A$355,0),MATCH(G$2,Overview_Format!$A$2:$BQ$2,0))</f>
        <v>3.96</v>
      </c>
      <c r="H223">
        <f>INDEX(Overview_Format!$A$2:$BQ$355,MATCH($B223,Overview_Format!$A$2:$A$355,0),MATCH(H$2,Overview_Format!$A$2:$BQ$2,0))</f>
        <v>-0.69</v>
      </c>
      <c r="I223">
        <f>INDEX(Overview_Format!$A$2:$BQ$355,MATCH($B223,Overview_Format!$A$2:$A$355,0),MATCH(I$2,Overview_Format!$A$2:$BQ$2,0))</f>
        <v>23</v>
      </c>
      <c r="J223">
        <f>INDEX(Overview_Format!$A$2:$BQ$355,MATCH($B223,Overview_Format!$A$2:$A$355,0),MATCH(J$2,Overview_Format!$A$2:$BQ$2,0))</f>
        <v>11</v>
      </c>
      <c r="K223">
        <f>INDEX(Overview_Format!$A$2:$BQ$355,MATCH($B223,Overview_Format!$A$2:$A$355,0),MATCH(K$2,Overview_Format!$A$2:$BQ$2,0))</f>
        <v>23</v>
      </c>
      <c r="L223">
        <f>INDEX(Overview_Format!$A$2:$BQ$355,MATCH($B223,Overview_Format!$A$2:$A$355,0),MATCH(L$2,Overview_Format!$A$2:$BQ$2,0))</f>
        <v>11</v>
      </c>
      <c r="M223">
        <f>INDEX(Overview_Format!$A$2:$BQ$355,MATCH($B223,Overview_Format!$A$2:$A$355,0),MATCH(M$2,Overview_Format!$A$2:$BQ$2,0))</f>
        <v>23</v>
      </c>
      <c r="N223">
        <f>INDEX(Overview_Format!$A$2:$BQ$355,MATCH($B223,Overview_Format!$A$2:$A$355,0),MATCH(N$2,Overview_Format!$A$2:$BQ$2,0))</f>
        <v>11</v>
      </c>
      <c r="O223">
        <f>INDEX(Overview_Format!$A$2:$BQ$355,MATCH($B223,Overview_Format!$A$2:$A$355,0),MATCH(O$2,Overview_Format!$A$2:$BQ$2,0))</f>
        <v>2564</v>
      </c>
      <c r="P223">
        <f>INDEX(Overview_Format!$A$2:$BQ$355,MATCH($B223,Overview_Format!$A$2:$A$355,0),MATCH(P$2,Overview_Format!$A$2:$BQ$2,0))</f>
        <v>2406</v>
      </c>
      <c r="Q223">
        <f>INDEX(Overview_Format!$A$2:$BQ$355,MATCH($B223,Overview_Format!$A$2:$A$355,0),MATCH(Q$2,Overview_Format!$A$2:$BQ$2,0))</f>
        <v>66.3</v>
      </c>
      <c r="R223">
        <f>INDEX(Overview_Format!$A$2:$BQ$355,MATCH($B223,Overview_Format!$A$2:$A$355,0),MATCH(R$2,Overview_Format!$A$2:$BQ$2,0))</f>
        <v>111.7</v>
      </c>
      <c r="S223">
        <f>INDEX(Overview_Format!$A$2:$BQ$355,MATCH($B223,Overview_Format!$A$2:$A$355,0),MATCH(S$2,Overview_Format!$A$2:$BQ$2,0))</f>
        <v>0.34300000000000003</v>
      </c>
      <c r="T223">
        <f>INDEX(Overview_Format!$A$2:$BQ$355,MATCH($B223,Overview_Format!$A$2:$A$355,0),MATCH(T$2,Overview_Format!$A$2:$BQ$2,0))</f>
        <v>0.46400000000000002</v>
      </c>
      <c r="U223">
        <f>INDEX(Overview_Format!$A$2:$BQ$355,MATCH($B223,Overview_Format!$A$2:$A$355,0),MATCH(U$2,Overview_Format!$A$2:$BQ$2,0))</f>
        <v>0.59699999999999998</v>
      </c>
      <c r="V223">
        <f>INDEX(Overview_Format!$A$2:$BQ$355,MATCH($B223,Overview_Format!$A$2:$A$355,0),MATCH(V$2,Overview_Format!$A$2:$BQ$2,0))</f>
        <v>54.5</v>
      </c>
      <c r="W223">
        <f>INDEX(Overview_Format!$A$2:$BQ$355,MATCH($B223,Overview_Format!$A$2:$A$355,0),MATCH(W$2,Overview_Format!$A$2:$BQ$2,0))</f>
        <v>0.56499999999999995</v>
      </c>
      <c r="X223">
        <f>INDEX(Overview_Format!$A$2:$BQ$355,MATCH($B223,Overview_Format!$A$2:$A$355,0),MATCH(X$2,Overview_Format!$A$2:$BQ$2,0))</f>
        <v>22.5</v>
      </c>
      <c r="Y223">
        <f>INDEX(Overview_Format!$A$2:$BQ$355,MATCH($B223,Overview_Format!$A$2:$A$355,0),MATCH(Y$2,Overview_Format!$A$2:$BQ$2,0))</f>
        <v>15.1</v>
      </c>
      <c r="Z223">
        <f>INDEX(Overview_Format!$A$2:$BQ$355,MATCH($B223,Overview_Format!$A$2:$A$355,0),MATCH(Z$2,Overview_Format!$A$2:$BQ$2,0))</f>
        <v>49.7</v>
      </c>
      <c r="AA223">
        <f>INDEX(Overview_Format!$A$2:$BQ$355,MATCH($B223,Overview_Format!$A$2:$A$355,0),MATCH(AA$2,Overview_Format!$A$2:$BQ$2,0))</f>
        <v>9.1999999999999993</v>
      </c>
      <c r="AB223">
        <f>INDEX(Overview_Format!$A$2:$BQ$355,MATCH($B223,Overview_Format!$A$2:$A$355,0),MATCH(AB$2,Overview_Format!$A$2:$BQ$2,0))</f>
        <v>6</v>
      </c>
      <c r="AC223">
        <f t="shared" si="3"/>
        <v>3.6092715231788079</v>
      </c>
      <c r="AD223">
        <f>INDEX(Overview_Format!$A$2:$BQ$355,MATCH($B223,Overview_Format!$A$2:$A$355,0),MATCH(AD$2,Overview_Format!$A$2:$BQ$2,0))</f>
        <v>4.6500000000000004</v>
      </c>
      <c r="AE223">
        <f>INDEX(Overview_Format!$A$2:$CC$355,MATCH($B223,Overview_Format!$A$2:$A$355,0),MATCH(AE$2,Overview_Format!$A$2:$CC$2,0))</f>
        <v>6.9000000000000057</v>
      </c>
      <c r="AF223">
        <f>INDEX(Overview_Format!$A$2:$CC$355,MATCH($B223,Overview_Format!$A$2:$A$355,0),MATCH(AF$2,Overview_Format!$A$2:$CC$2,0))</f>
        <v>6.5000000000000002E-2</v>
      </c>
      <c r="AG223">
        <f>INDEX(Overview_Format!$A$2:$CC$355,MATCH($B223,Overview_Format!$A$2:$A$355,0),MATCH(AG$2,Overview_Format!$A$2:$CC$2,0))</f>
        <v>0.10500000000000004</v>
      </c>
      <c r="AH223">
        <f>INDEX(Overview_Format!$A$2:$CC$355,MATCH($B223,Overview_Format!$A$2:$A$355,0),MATCH(AH$2,Overview_Format!$A$2:$CC$2,0))</f>
        <v>4.6999999999999931E-2</v>
      </c>
      <c r="AI223">
        <f>INDEX(Overview_Format!$A$2:$CC$355,MATCH($B223,Overview_Format!$A$2:$A$355,0),MATCH(AI$2,Overview_Format!$A$2:$CC$2,0))</f>
        <v>4.3999999999999928E-2</v>
      </c>
      <c r="AJ223">
        <f>INDEX(Overview_Format!$A$2:$CC$355,MATCH($B223,Overview_Format!$A$2:$A$355,0),MATCH(AJ$2,Overview_Format!$A$2:$CC$2,0))</f>
        <v>-0.59999999999999432</v>
      </c>
      <c r="AK223">
        <f>INDEX(Overview_Format!$A$2:$CC$355,MATCH($B223,Overview_Format!$A$2:$A$355,0),MATCH(AK$2,Overview_Format!$A$2:$CC$2,0))</f>
        <v>0.19999999999999929</v>
      </c>
      <c r="AL223">
        <f>INDEX(Overview_Format!$A$2:$CC$355,MATCH($B223,Overview_Format!$A$2:$A$355,0),MATCH(AL$2,Overview_Format!$A$2:$CC$2,0))</f>
        <v>9.2000000000000028</v>
      </c>
      <c r="AM223">
        <f>INDEX(Overview_Format!$A$2:$CC$355,MATCH($B223,Overview_Format!$A$2:$A$355,0),MATCH(AM$2,Overview_Format!$A$2:$CC$2,0))</f>
        <v>1.0999999999999996</v>
      </c>
      <c r="AN223">
        <f>INDEX(Overview_Format!$A$2:$CC$355,MATCH($B223,Overview_Format!$A$2:$A$355,0),MATCH(AN$2,Overview_Format!$A$2:$CC$2,0))</f>
        <v>-1.4000000000000004</v>
      </c>
      <c r="AO223">
        <f>INDEX(Overview_Format!$A$2:$CC$355,MATCH($B223,Overview_Format!$A$2:$A$355,0),MATCH(AO$2,Overview_Format!$A$2:$CC$2,0))</f>
        <v>-2</v>
      </c>
      <c r="AP223">
        <f>INDEX(Overview_Format!$A$2:$CC$355,MATCH($B223,Overview_Format!$A$2:$A$355,0),MATCH(AP$2,Overview_Format!$A$2:$CC$2,0))</f>
        <v>5.400000000000002E-2</v>
      </c>
    </row>
    <row r="224" spans="2:42" x14ac:dyDescent="0.25">
      <c r="B224" t="s">
        <v>346</v>
      </c>
      <c r="C224">
        <f>INDEX(Overview_Format!$A$2:$BQ$355,MATCH($B224,Overview_Format!$A$2:$A$355,0),MATCH(C$2,Overview_Format!$A$2:$BQ$2,0))</f>
        <v>31</v>
      </c>
      <c r="D224">
        <f>INDEX(Overview_Format!$A$2:$BQ$355,MATCH($B224,Overview_Format!$A$2:$A$355,0),MATCH(D$2,Overview_Format!$A$2:$BQ$2,0))</f>
        <v>10</v>
      </c>
      <c r="E224">
        <f>INDEX(Overview_Format!$A$2:$BQ$355,MATCH($B224,Overview_Format!$A$2:$A$355,0),MATCH(E$2,Overview_Format!$A$2:$BQ$2,0))</f>
        <v>21</v>
      </c>
      <c r="F224">
        <f>INDEX(Overview_Format!$A$2:$BQ$355,MATCH($B224,Overview_Format!$A$2:$A$355,0),MATCH(F$2,Overview_Format!$A$2:$BQ$2,0))</f>
        <v>0.32300000000000001</v>
      </c>
      <c r="G224">
        <f>INDEX(Overview_Format!$A$2:$BQ$355,MATCH($B224,Overview_Format!$A$2:$A$355,0),MATCH(G$2,Overview_Format!$A$2:$BQ$2,0))</f>
        <v>-10.72</v>
      </c>
      <c r="H224">
        <f>INDEX(Overview_Format!$A$2:$BQ$355,MATCH($B224,Overview_Format!$A$2:$A$355,0),MATCH(H$2,Overview_Format!$A$2:$BQ$2,0))</f>
        <v>-6.21</v>
      </c>
      <c r="I224">
        <f>INDEX(Overview_Format!$A$2:$BQ$355,MATCH($B224,Overview_Format!$A$2:$A$355,0),MATCH(I$2,Overview_Format!$A$2:$BQ$2,0))</f>
        <v>10</v>
      </c>
      <c r="J224">
        <f>INDEX(Overview_Format!$A$2:$BQ$355,MATCH($B224,Overview_Format!$A$2:$A$355,0),MATCH(J$2,Overview_Format!$A$2:$BQ$2,0))</f>
        <v>21</v>
      </c>
      <c r="K224">
        <f>INDEX(Overview_Format!$A$2:$BQ$355,MATCH($B224,Overview_Format!$A$2:$A$355,0),MATCH(K$2,Overview_Format!$A$2:$BQ$2,0))</f>
        <v>10</v>
      </c>
      <c r="L224">
        <f>INDEX(Overview_Format!$A$2:$BQ$355,MATCH($B224,Overview_Format!$A$2:$A$355,0),MATCH(L$2,Overview_Format!$A$2:$BQ$2,0))</f>
        <v>21</v>
      </c>
      <c r="M224">
        <f>INDEX(Overview_Format!$A$2:$BQ$355,MATCH($B224,Overview_Format!$A$2:$A$355,0),MATCH(M$2,Overview_Format!$A$2:$BQ$2,0))</f>
        <v>10</v>
      </c>
      <c r="N224">
        <f>INDEX(Overview_Format!$A$2:$BQ$355,MATCH($B224,Overview_Format!$A$2:$A$355,0),MATCH(N$2,Overview_Format!$A$2:$BQ$2,0))</f>
        <v>21</v>
      </c>
      <c r="O224">
        <f>INDEX(Overview_Format!$A$2:$BQ$355,MATCH($B224,Overview_Format!$A$2:$A$355,0),MATCH(O$2,Overview_Format!$A$2:$BQ$2,0))</f>
        <v>2262</v>
      </c>
      <c r="P224">
        <f>INDEX(Overview_Format!$A$2:$BQ$355,MATCH($B224,Overview_Format!$A$2:$A$355,0),MATCH(P$2,Overview_Format!$A$2:$BQ$2,0))</f>
        <v>2402</v>
      </c>
      <c r="Q224">
        <f>INDEX(Overview_Format!$A$2:$BQ$355,MATCH($B224,Overview_Format!$A$2:$A$355,0),MATCH(Q$2,Overview_Format!$A$2:$BQ$2,0))</f>
        <v>70</v>
      </c>
      <c r="R224">
        <f>INDEX(Overview_Format!$A$2:$BQ$355,MATCH($B224,Overview_Format!$A$2:$A$355,0),MATCH(R$2,Overview_Format!$A$2:$BQ$2,0))</f>
        <v>103.4</v>
      </c>
      <c r="S224">
        <f>INDEX(Overview_Format!$A$2:$BQ$355,MATCH($B224,Overview_Format!$A$2:$A$355,0),MATCH(S$2,Overview_Format!$A$2:$BQ$2,0))</f>
        <v>0.33800000000000002</v>
      </c>
      <c r="T224">
        <f>INDEX(Overview_Format!$A$2:$BQ$355,MATCH($B224,Overview_Format!$A$2:$A$355,0),MATCH(T$2,Overview_Format!$A$2:$BQ$2,0))</f>
        <v>0.41199999999999998</v>
      </c>
      <c r="U224">
        <f>INDEX(Overview_Format!$A$2:$BQ$355,MATCH($B224,Overview_Format!$A$2:$A$355,0),MATCH(U$2,Overview_Format!$A$2:$BQ$2,0))</f>
        <v>0.53600000000000003</v>
      </c>
      <c r="V224">
        <f>INDEX(Overview_Format!$A$2:$BQ$355,MATCH($B224,Overview_Format!$A$2:$A$355,0),MATCH(V$2,Overview_Format!$A$2:$BQ$2,0))</f>
        <v>48.5</v>
      </c>
      <c r="W224">
        <f>INDEX(Overview_Format!$A$2:$BQ$355,MATCH($B224,Overview_Format!$A$2:$A$355,0),MATCH(W$2,Overview_Format!$A$2:$BQ$2,0))</f>
        <v>0.503</v>
      </c>
      <c r="X224">
        <f>INDEX(Overview_Format!$A$2:$BQ$355,MATCH($B224,Overview_Format!$A$2:$A$355,0),MATCH(X$2,Overview_Format!$A$2:$BQ$2,0))</f>
        <v>25.7</v>
      </c>
      <c r="Y224">
        <f>INDEX(Overview_Format!$A$2:$BQ$355,MATCH($B224,Overview_Format!$A$2:$A$355,0),MATCH(Y$2,Overview_Format!$A$2:$BQ$2,0))</f>
        <v>15</v>
      </c>
      <c r="Z224">
        <f>INDEX(Overview_Format!$A$2:$BQ$355,MATCH($B224,Overview_Format!$A$2:$A$355,0),MATCH(Z$2,Overview_Format!$A$2:$BQ$2,0))</f>
        <v>48.6</v>
      </c>
      <c r="AA224">
        <f>INDEX(Overview_Format!$A$2:$BQ$355,MATCH($B224,Overview_Format!$A$2:$A$355,0),MATCH(AA$2,Overview_Format!$A$2:$BQ$2,0))</f>
        <v>9</v>
      </c>
      <c r="AB224">
        <f>INDEX(Overview_Format!$A$2:$BQ$355,MATCH($B224,Overview_Format!$A$2:$A$355,0),MATCH(AB$2,Overview_Format!$A$2:$BQ$2,0))</f>
        <v>6.5</v>
      </c>
      <c r="AC224">
        <f t="shared" si="3"/>
        <v>3.2333333333333334</v>
      </c>
      <c r="AD224">
        <f>INDEX(Overview_Format!$A$2:$BQ$355,MATCH($B224,Overview_Format!$A$2:$A$355,0),MATCH(AD$2,Overview_Format!$A$2:$BQ$2,0))</f>
        <v>-4.5199999999999996</v>
      </c>
      <c r="AE224">
        <f>INDEX(Overview_Format!$A$2:$CC$355,MATCH($B224,Overview_Format!$A$2:$A$355,0),MATCH(AE$2,Overview_Format!$A$2:$CC$2,0))</f>
        <v>-6.3999999999999915</v>
      </c>
      <c r="AF224">
        <f>INDEX(Overview_Format!$A$2:$CC$355,MATCH($B224,Overview_Format!$A$2:$A$355,0),MATCH(AF$2,Overview_Format!$A$2:$CC$2,0))</f>
        <v>4.1000000000000036E-2</v>
      </c>
      <c r="AG224">
        <f>INDEX(Overview_Format!$A$2:$CC$355,MATCH($B224,Overview_Format!$A$2:$A$355,0),MATCH(AG$2,Overview_Format!$A$2:$CC$2,0))</f>
        <v>-2.4000000000000021E-2</v>
      </c>
      <c r="AH224">
        <f>INDEX(Overview_Format!$A$2:$CC$355,MATCH($B224,Overview_Format!$A$2:$A$355,0),MATCH(AH$2,Overview_Format!$A$2:$CC$2,0))</f>
        <v>-3.6999999999999922E-2</v>
      </c>
      <c r="AI224">
        <f>INDEX(Overview_Format!$A$2:$CC$355,MATCH($B224,Overview_Format!$A$2:$A$355,0),MATCH(AI$2,Overview_Format!$A$2:$CC$2,0))</f>
        <v>-4.7000000000000042E-2</v>
      </c>
      <c r="AJ224">
        <f>INDEX(Overview_Format!$A$2:$CC$355,MATCH($B224,Overview_Format!$A$2:$A$355,0),MATCH(AJ$2,Overview_Format!$A$2:$CC$2,0))</f>
        <v>-2.7999999999999972</v>
      </c>
      <c r="AK224">
        <f>INDEX(Overview_Format!$A$2:$CC$355,MATCH($B224,Overview_Format!$A$2:$A$355,0),MATCH(AK$2,Overview_Format!$A$2:$CC$2,0))</f>
        <v>0.19999999999999929</v>
      </c>
      <c r="AL224">
        <f>INDEX(Overview_Format!$A$2:$CC$355,MATCH($B224,Overview_Format!$A$2:$A$355,0),MATCH(AL$2,Overview_Format!$A$2:$CC$2,0))</f>
        <v>-5.5</v>
      </c>
      <c r="AM224">
        <f>INDEX(Overview_Format!$A$2:$CC$355,MATCH($B224,Overview_Format!$A$2:$A$355,0),MATCH(AM$2,Overview_Format!$A$2:$CC$2,0))</f>
        <v>1.2000000000000002</v>
      </c>
      <c r="AN224">
        <f>INDEX(Overview_Format!$A$2:$CC$355,MATCH($B224,Overview_Format!$A$2:$A$355,0),MATCH(AN$2,Overview_Format!$A$2:$CC$2,0))</f>
        <v>-1.8000000000000007</v>
      </c>
      <c r="AO224">
        <f>INDEX(Overview_Format!$A$2:$CC$355,MATCH($B224,Overview_Format!$A$2:$A$355,0),MATCH(AO$2,Overview_Format!$A$2:$CC$2,0))</f>
        <v>-0.69999999999999929</v>
      </c>
      <c r="AP224">
        <f>INDEX(Overview_Format!$A$2:$CC$355,MATCH($B224,Overview_Format!$A$2:$A$355,0),MATCH(AP$2,Overview_Format!$A$2:$CC$2,0))</f>
        <v>0.03</v>
      </c>
    </row>
    <row r="225" spans="2:42" x14ac:dyDescent="0.25">
      <c r="B225" t="s">
        <v>347</v>
      </c>
      <c r="C225">
        <f>INDEX(Overview_Format!$A$2:$BQ$355,MATCH($B225,Overview_Format!$A$2:$A$355,0),MATCH(C$2,Overview_Format!$A$2:$BQ$2,0))</f>
        <v>32</v>
      </c>
      <c r="D225">
        <f>INDEX(Overview_Format!$A$2:$BQ$355,MATCH($B225,Overview_Format!$A$2:$A$355,0),MATCH(D$2,Overview_Format!$A$2:$BQ$2,0))</f>
        <v>21</v>
      </c>
      <c r="E225">
        <f>INDEX(Overview_Format!$A$2:$BQ$355,MATCH($B225,Overview_Format!$A$2:$A$355,0),MATCH(E$2,Overview_Format!$A$2:$BQ$2,0))</f>
        <v>11</v>
      </c>
      <c r="F225">
        <f>INDEX(Overview_Format!$A$2:$BQ$355,MATCH($B225,Overview_Format!$A$2:$A$355,0),MATCH(F$2,Overview_Format!$A$2:$BQ$2,0))</f>
        <v>0.65600000000000003</v>
      </c>
      <c r="G225">
        <f>INDEX(Overview_Format!$A$2:$BQ$355,MATCH($B225,Overview_Format!$A$2:$A$355,0),MATCH(G$2,Overview_Format!$A$2:$BQ$2,0))</f>
        <v>-3.91</v>
      </c>
      <c r="H225">
        <f>INDEX(Overview_Format!$A$2:$BQ$355,MATCH($B225,Overview_Format!$A$2:$A$355,0),MATCH(H$2,Overview_Format!$A$2:$BQ$2,0))</f>
        <v>-6.74</v>
      </c>
      <c r="I225">
        <f>INDEX(Overview_Format!$A$2:$BQ$355,MATCH($B225,Overview_Format!$A$2:$A$355,0),MATCH(I$2,Overview_Format!$A$2:$BQ$2,0))</f>
        <v>21</v>
      </c>
      <c r="J225">
        <f>INDEX(Overview_Format!$A$2:$BQ$355,MATCH($B225,Overview_Format!$A$2:$A$355,0),MATCH(J$2,Overview_Format!$A$2:$BQ$2,0))</f>
        <v>11</v>
      </c>
      <c r="K225">
        <f>INDEX(Overview_Format!$A$2:$BQ$355,MATCH($B225,Overview_Format!$A$2:$A$355,0),MATCH(K$2,Overview_Format!$A$2:$BQ$2,0))</f>
        <v>21</v>
      </c>
      <c r="L225">
        <f>INDEX(Overview_Format!$A$2:$BQ$355,MATCH($B225,Overview_Format!$A$2:$A$355,0),MATCH(L$2,Overview_Format!$A$2:$BQ$2,0))</f>
        <v>11</v>
      </c>
      <c r="M225">
        <f>INDEX(Overview_Format!$A$2:$BQ$355,MATCH($B225,Overview_Format!$A$2:$A$355,0),MATCH(M$2,Overview_Format!$A$2:$BQ$2,0))</f>
        <v>21</v>
      </c>
      <c r="N225">
        <f>INDEX(Overview_Format!$A$2:$BQ$355,MATCH($B225,Overview_Format!$A$2:$A$355,0),MATCH(N$2,Overview_Format!$A$2:$BQ$2,0))</f>
        <v>11</v>
      </c>
      <c r="O225">
        <f>INDEX(Overview_Format!$A$2:$BQ$355,MATCH($B225,Overview_Format!$A$2:$A$355,0),MATCH(O$2,Overview_Format!$A$2:$BQ$2,0))</f>
        <v>2450</v>
      </c>
      <c r="P225">
        <f>INDEX(Overview_Format!$A$2:$BQ$355,MATCH($B225,Overview_Format!$A$2:$A$355,0),MATCH(P$2,Overview_Format!$A$2:$BQ$2,0))</f>
        <v>2229</v>
      </c>
      <c r="Q225">
        <f>INDEX(Overview_Format!$A$2:$BQ$355,MATCH($B225,Overview_Format!$A$2:$A$355,0),MATCH(Q$2,Overview_Format!$A$2:$BQ$2,0))</f>
        <v>68.599999999999994</v>
      </c>
      <c r="R225">
        <f>INDEX(Overview_Format!$A$2:$BQ$355,MATCH($B225,Overview_Format!$A$2:$A$355,0),MATCH(R$2,Overview_Format!$A$2:$BQ$2,0))</f>
        <v>110.3</v>
      </c>
      <c r="S225">
        <f>INDEX(Overview_Format!$A$2:$BQ$355,MATCH($B225,Overview_Format!$A$2:$A$355,0),MATCH(S$2,Overview_Format!$A$2:$BQ$2,0))</f>
        <v>0.34499999999999997</v>
      </c>
      <c r="T225">
        <f>INDEX(Overview_Format!$A$2:$BQ$355,MATCH($B225,Overview_Format!$A$2:$A$355,0),MATCH(T$2,Overview_Format!$A$2:$BQ$2,0))</f>
        <v>0.46200000000000002</v>
      </c>
      <c r="U225">
        <f>INDEX(Overview_Format!$A$2:$BQ$355,MATCH($B225,Overview_Format!$A$2:$A$355,0),MATCH(U$2,Overview_Format!$A$2:$BQ$2,0))</f>
        <v>0.57399999999999995</v>
      </c>
      <c r="V225">
        <f>INDEX(Overview_Format!$A$2:$BQ$355,MATCH($B225,Overview_Format!$A$2:$A$355,0),MATCH(V$2,Overview_Format!$A$2:$BQ$2,0))</f>
        <v>49.9</v>
      </c>
      <c r="W225">
        <f>INDEX(Overview_Format!$A$2:$BQ$355,MATCH($B225,Overview_Format!$A$2:$A$355,0),MATCH(W$2,Overview_Format!$A$2:$BQ$2,0))</f>
        <v>0.54700000000000004</v>
      </c>
      <c r="X225">
        <f>INDEX(Overview_Format!$A$2:$BQ$355,MATCH($B225,Overview_Format!$A$2:$A$355,0),MATCH(X$2,Overview_Format!$A$2:$BQ$2,0))</f>
        <v>28.8</v>
      </c>
      <c r="Y225">
        <f>INDEX(Overview_Format!$A$2:$BQ$355,MATCH($B225,Overview_Format!$A$2:$A$355,0),MATCH(Y$2,Overview_Format!$A$2:$BQ$2,0))</f>
        <v>15.7</v>
      </c>
      <c r="Z225">
        <f>INDEX(Overview_Format!$A$2:$BQ$355,MATCH($B225,Overview_Format!$A$2:$A$355,0),MATCH(Z$2,Overview_Format!$A$2:$BQ$2,0))</f>
        <v>52.2</v>
      </c>
      <c r="AA225">
        <f>INDEX(Overview_Format!$A$2:$BQ$355,MATCH($B225,Overview_Format!$A$2:$A$355,0),MATCH(AA$2,Overview_Format!$A$2:$BQ$2,0))</f>
        <v>7.9</v>
      </c>
      <c r="AB225">
        <f>INDEX(Overview_Format!$A$2:$BQ$355,MATCH($B225,Overview_Format!$A$2:$A$355,0),MATCH(AB$2,Overview_Format!$A$2:$BQ$2,0))</f>
        <v>7.9</v>
      </c>
      <c r="AC225">
        <f t="shared" si="3"/>
        <v>3.1783439490445859</v>
      </c>
      <c r="AD225">
        <f>INDEX(Overview_Format!$A$2:$BQ$355,MATCH($B225,Overview_Format!$A$2:$A$355,0),MATCH(AD$2,Overview_Format!$A$2:$BQ$2,0))</f>
        <v>6.91</v>
      </c>
      <c r="AE225">
        <f>INDEX(Overview_Format!$A$2:$CC$355,MATCH($B225,Overview_Format!$A$2:$A$355,0),MATCH(AE$2,Overview_Format!$A$2:$CC$2,0))</f>
        <v>10</v>
      </c>
      <c r="AF225">
        <f>INDEX(Overview_Format!$A$2:$CC$355,MATCH($B225,Overview_Format!$A$2:$A$355,0),MATCH(AF$2,Overview_Format!$A$2:$CC$2,0))</f>
        <v>6.9999999999999951E-2</v>
      </c>
      <c r="AG225">
        <f>INDEX(Overview_Format!$A$2:$CC$355,MATCH($B225,Overview_Format!$A$2:$A$355,0),MATCH(AG$2,Overview_Format!$A$2:$CC$2,0))</f>
        <v>0.15100000000000002</v>
      </c>
      <c r="AH225">
        <f>INDEX(Overview_Format!$A$2:$CC$355,MATCH($B225,Overview_Format!$A$2:$A$355,0),MATCH(AH$2,Overview_Format!$A$2:$CC$2,0))</f>
        <v>3.7999999999999923E-2</v>
      </c>
      <c r="AI225">
        <f>INDEX(Overview_Format!$A$2:$CC$355,MATCH($B225,Overview_Format!$A$2:$A$355,0),MATCH(AI$2,Overview_Format!$A$2:$CC$2,0))</f>
        <v>4.0000000000000036E-2</v>
      </c>
      <c r="AJ225">
        <f>INDEX(Overview_Format!$A$2:$CC$355,MATCH($B225,Overview_Format!$A$2:$A$355,0),MATCH(AJ$2,Overview_Format!$A$2:$CC$2,0))</f>
        <v>4.4000000000000057</v>
      </c>
      <c r="AK225">
        <f>INDEX(Overview_Format!$A$2:$CC$355,MATCH($B225,Overview_Format!$A$2:$A$355,0),MATCH(AK$2,Overview_Format!$A$2:$CC$2,0))</f>
        <v>-0.69999999999999929</v>
      </c>
      <c r="AL225">
        <f>INDEX(Overview_Format!$A$2:$CC$355,MATCH($B225,Overview_Format!$A$2:$A$355,0),MATCH(AL$2,Overview_Format!$A$2:$CC$2,0))</f>
        <v>6.1999999999999957</v>
      </c>
      <c r="AM225">
        <f>INDEX(Overview_Format!$A$2:$CC$355,MATCH($B225,Overview_Format!$A$2:$A$355,0),MATCH(AM$2,Overview_Format!$A$2:$CC$2,0))</f>
        <v>-1.1999999999999993</v>
      </c>
      <c r="AN225">
        <f>INDEX(Overview_Format!$A$2:$CC$355,MATCH($B225,Overview_Format!$A$2:$A$355,0),MATCH(AN$2,Overview_Format!$A$2:$CC$2,0))</f>
        <v>-1.9000000000000004</v>
      </c>
      <c r="AO225">
        <f>INDEX(Overview_Format!$A$2:$CC$355,MATCH($B225,Overview_Format!$A$2:$A$355,0),MATCH(AO$2,Overview_Format!$A$2:$CC$2,0))</f>
        <v>4.1999999999999993</v>
      </c>
      <c r="AP225">
        <f>INDEX(Overview_Format!$A$2:$CC$355,MATCH($B225,Overview_Format!$A$2:$A$355,0),MATCH(AP$2,Overview_Format!$A$2:$CC$2,0))</f>
        <v>4.4999999999999984E-2</v>
      </c>
    </row>
    <row r="226" spans="2:42" x14ac:dyDescent="0.25">
      <c r="B226" t="s">
        <v>348</v>
      </c>
      <c r="C226">
        <f>INDEX(Overview_Format!$A$2:$BQ$355,MATCH($B226,Overview_Format!$A$2:$A$355,0),MATCH(C$2,Overview_Format!$A$2:$BQ$2,0))</f>
        <v>34</v>
      </c>
      <c r="D226">
        <f>INDEX(Overview_Format!$A$2:$BQ$355,MATCH($B226,Overview_Format!$A$2:$A$355,0),MATCH(D$2,Overview_Format!$A$2:$BQ$2,0))</f>
        <v>17</v>
      </c>
      <c r="E226">
        <f>INDEX(Overview_Format!$A$2:$BQ$355,MATCH($B226,Overview_Format!$A$2:$A$355,0),MATCH(E$2,Overview_Format!$A$2:$BQ$2,0))</f>
        <v>17</v>
      </c>
      <c r="F226">
        <f>INDEX(Overview_Format!$A$2:$BQ$355,MATCH($B226,Overview_Format!$A$2:$A$355,0),MATCH(F$2,Overview_Format!$A$2:$BQ$2,0))</f>
        <v>0.5</v>
      </c>
      <c r="G226">
        <f>INDEX(Overview_Format!$A$2:$BQ$355,MATCH($B226,Overview_Format!$A$2:$A$355,0),MATCH(G$2,Overview_Format!$A$2:$BQ$2,0))</f>
        <v>2.66</v>
      </c>
      <c r="H226">
        <f>INDEX(Overview_Format!$A$2:$BQ$355,MATCH($B226,Overview_Format!$A$2:$A$355,0),MATCH(H$2,Overview_Format!$A$2:$BQ$2,0))</f>
        <v>1.19</v>
      </c>
      <c r="I226">
        <f>INDEX(Overview_Format!$A$2:$BQ$355,MATCH($B226,Overview_Format!$A$2:$A$355,0),MATCH(I$2,Overview_Format!$A$2:$BQ$2,0))</f>
        <v>17</v>
      </c>
      <c r="J226">
        <f>INDEX(Overview_Format!$A$2:$BQ$355,MATCH($B226,Overview_Format!$A$2:$A$355,0),MATCH(J$2,Overview_Format!$A$2:$BQ$2,0))</f>
        <v>17</v>
      </c>
      <c r="K226">
        <f>INDEX(Overview_Format!$A$2:$BQ$355,MATCH($B226,Overview_Format!$A$2:$A$355,0),MATCH(K$2,Overview_Format!$A$2:$BQ$2,0))</f>
        <v>17</v>
      </c>
      <c r="L226">
        <f>INDEX(Overview_Format!$A$2:$BQ$355,MATCH($B226,Overview_Format!$A$2:$A$355,0),MATCH(L$2,Overview_Format!$A$2:$BQ$2,0))</f>
        <v>17</v>
      </c>
      <c r="M226">
        <f>INDEX(Overview_Format!$A$2:$BQ$355,MATCH($B226,Overview_Format!$A$2:$A$355,0),MATCH(M$2,Overview_Format!$A$2:$BQ$2,0))</f>
        <v>17</v>
      </c>
      <c r="N226">
        <f>INDEX(Overview_Format!$A$2:$BQ$355,MATCH($B226,Overview_Format!$A$2:$A$355,0),MATCH(N$2,Overview_Format!$A$2:$BQ$2,0))</f>
        <v>17</v>
      </c>
      <c r="O226">
        <f>INDEX(Overview_Format!$A$2:$BQ$355,MATCH($B226,Overview_Format!$A$2:$A$355,0),MATCH(O$2,Overview_Format!$A$2:$BQ$2,0))</f>
        <v>2506</v>
      </c>
      <c r="P226">
        <f>INDEX(Overview_Format!$A$2:$BQ$355,MATCH($B226,Overview_Format!$A$2:$A$355,0),MATCH(P$2,Overview_Format!$A$2:$BQ$2,0))</f>
        <v>2413</v>
      </c>
      <c r="Q226">
        <f>INDEX(Overview_Format!$A$2:$BQ$355,MATCH($B226,Overview_Format!$A$2:$A$355,0),MATCH(Q$2,Overview_Format!$A$2:$BQ$2,0))</f>
        <v>68.400000000000006</v>
      </c>
      <c r="R226">
        <f>INDEX(Overview_Format!$A$2:$BQ$355,MATCH($B226,Overview_Format!$A$2:$A$355,0),MATCH(R$2,Overview_Format!$A$2:$BQ$2,0))</f>
        <v>106.5</v>
      </c>
      <c r="S226">
        <f>INDEX(Overview_Format!$A$2:$BQ$355,MATCH($B226,Overview_Format!$A$2:$A$355,0),MATCH(S$2,Overview_Format!$A$2:$BQ$2,0))</f>
        <v>0.27200000000000002</v>
      </c>
      <c r="T226">
        <f>INDEX(Overview_Format!$A$2:$BQ$355,MATCH($B226,Overview_Format!$A$2:$A$355,0),MATCH(T$2,Overview_Format!$A$2:$BQ$2,0))</f>
        <v>0.32200000000000001</v>
      </c>
      <c r="U226">
        <f>INDEX(Overview_Format!$A$2:$BQ$355,MATCH($B226,Overview_Format!$A$2:$A$355,0),MATCH(U$2,Overview_Format!$A$2:$BQ$2,0))</f>
        <v>0.55600000000000005</v>
      </c>
      <c r="V226">
        <f>INDEX(Overview_Format!$A$2:$BQ$355,MATCH($B226,Overview_Format!$A$2:$A$355,0),MATCH(V$2,Overview_Format!$A$2:$BQ$2,0))</f>
        <v>39.799999999999997</v>
      </c>
      <c r="W226">
        <f>INDEX(Overview_Format!$A$2:$BQ$355,MATCH($B226,Overview_Format!$A$2:$A$355,0),MATCH(W$2,Overview_Format!$A$2:$BQ$2,0))</f>
        <v>0.52900000000000003</v>
      </c>
      <c r="X226">
        <f>INDEX(Overview_Format!$A$2:$BQ$355,MATCH($B226,Overview_Format!$A$2:$A$355,0),MATCH(X$2,Overview_Format!$A$2:$BQ$2,0))</f>
        <v>26.6</v>
      </c>
      <c r="Y226">
        <f>INDEX(Overview_Format!$A$2:$BQ$355,MATCH($B226,Overview_Format!$A$2:$A$355,0),MATCH(Y$2,Overview_Format!$A$2:$BQ$2,0))</f>
        <v>15.2</v>
      </c>
      <c r="Z226">
        <f>INDEX(Overview_Format!$A$2:$BQ$355,MATCH($B226,Overview_Format!$A$2:$A$355,0),MATCH(Z$2,Overview_Format!$A$2:$BQ$2,0))</f>
        <v>50.9</v>
      </c>
      <c r="AA226">
        <f>INDEX(Overview_Format!$A$2:$BQ$355,MATCH($B226,Overview_Format!$A$2:$A$355,0),MATCH(AA$2,Overview_Format!$A$2:$BQ$2,0))</f>
        <v>8</v>
      </c>
      <c r="AB226">
        <f>INDEX(Overview_Format!$A$2:$BQ$355,MATCH($B226,Overview_Format!$A$2:$A$355,0),MATCH(AB$2,Overview_Format!$A$2:$BQ$2,0))</f>
        <v>7.2</v>
      </c>
      <c r="AC226">
        <f t="shared" si="3"/>
        <v>2.6184210526315788</v>
      </c>
      <c r="AD226">
        <f>INDEX(Overview_Format!$A$2:$BQ$355,MATCH($B226,Overview_Format!$A$2:$A$355,0),MATCH(AD$2,Overview_Format!$A$2:$BQ$2,0))</f>
        <v>2.74</v>
      </c>
      <c r="AE226">
        <f>INDEX(Overview_Format!$A$2:$CC$355,MATCH($B226,Overview_Format!$A$2:$A$355,0),MATCH(AE$2,Overview_Format!$A$2:$CC$2,0))</f>
        <v>3.9000000000000057</v>
      </c>
      <c r="AF226">
        <f>INDEX(Overview_Format!$A$2:$CC$355,MATCH($B226,Overview_Format!$A$2:$A$355,0),MATCH(AF$2,Overview_Format!$A$2:$CC$2,0))</f>
        <v>-0.11099999999999999</v>
      </c>
      <c r="AG226">
        <f>INDEX(Overview_Format!$A$2:$CC$355,MATCH($B226,Overview_Format!$A$2:$A$355,0),MATCH(AG$2,Overview_Format!$A$2:$CC$2,0))</f>
        <v>-0.127</v>
      </c>
      <c r="AH226">
        <f>INDEX(Overview_Format!$A$2:$CC$355,MATCH($B226,Overview_Format!$A$2:$A$355,0),MATCH(AH$2,Overview_Format!$A$2:$CC$2,0))</f>
        <v>1.2000000000000011E-2</v>
      </c>
      <c r="AI226">
        <f>INDEX(Overview_Format!$A$2:$CC$355,MATCH($B226,Overview_Format!$A$2:$A$355,0),MATCH(AI$2,Overview_Format!$A$2:$CC$2,0))</f>
        <v>1.6000000000000014E-2</v>
      </c>
      <c r="AJ226">
        <f>INDEX(Overview_Format!$A$2:$CC$355,MATCH($B226,Overview_Format!$A$2:$A$355,0),MATCH(AJ$2,Overview_Format!$A$2:$CC$2,0))</f>
        <v>1.7999999999999972</v>
      </c>
      <c r="AK226">
        <f>INDEX(Overview_Format!$A$2:$CC$355,MATCH($B226,Overview_Format!$A$2:$A$355,0),MATCH(AK$2,Overview_Format!$A$2:$CC$2,0))</f>
        <v>-1.1999999999999993</v>
      </c>
      <c r="AL226">
        <f>INDEX(Overview_Format!$A$2:$CC$355,MATCH($B226,Overview_Format!$A$2:$A$355,0),MATCH(AL$2,Overview_Format!$A$2:$CC$2,0))</f>
        <v>-16.200000000000003</v>
      </c>
      <c r="AM226">
        <f>INDEX(Overview_Format!$A$2:$CC$355,MATCH($B226,Overview_Format!$A$2:$A$355,0),MATCH(AM$2,Overview_Format!$A$2:$CC$2,0))</f>
        <v>0.70000000000000018</v>
      </c>
      <c r="AN226">
        <f>INDEX(Overview_Format!$A$2:$CC$355,MATCH($B226,Overview_Format!$A$2:$A$355,0),MATCH(AN$2,Overview_Format!$A$2:$CC$2,0))</f>
        <v>-9.9999999999999645E-2</v>
      </c>
      <c r="AO226">
        <f>INDEX(Overview_Format!$A$2:$CC$355,MATCH($B226,Overview_Format!$A$2:$A$355,0),MATCH(AO$2,Overview_Format!$A$2:$CC$2,0))</f>
        <v>1</v>
      </c>
      <c r="AP226">
        <f>INDEX(Overview_Format!$A$2:$CC$355,MATCH($B226,Overview_Format!$A$2:$A$355,0),MATCH(AP$2,Overview_Format!$A$2:$CC$2,0))</f>
        <v>-0.06</v>
      </c>
    </row>
    <row r="227" spans="2:42" x14ac:dyDescent="0.25">
      <c r="B227" t="s">
        <v>349</v>
      </c>
      <c r="C227">
        <f>INDEX(Overview_Format!$A$2:$BQ$355,MATCH($B227,Overview_Format!$A$2:$A$355,0),MATCH(C$2,Overview_Format!$A$2:$BQ$2,0))</f>
        <v>34</v>
      </c>
      <c r="D227">
        <f>INDEX(Overview_Format!$A$2:$BQ$355,MATCH($B227,Overview_Format!$A$2:$A$355,0),MATCH(D$2,Overview_Format!$A$2:$BQ$2,0))</f>
        <v>16</v>
      </c>
      <c r="E227">
        <f>INDEX(Overview_Format!$A$2:$BQ$355,MATCH($B227,Overview_Format!$A$2:$A$355,0),MATCH(E$2,Overview_Format!$A$2:$BQ$2,0))</f>
        <v>18</v>
      </c>
      <c r="F227">
        <f>INDEX(Overview_Format!$A$2:$BQ$355,MATCH($B227,Overview_Format!$A$2:$A$355,0),MATCH(F$2,Overview_Format!$A$2:$BQ$2,0))</f>
        <v>0.47099999999999997</v>
      </c>
      <c r="G227">
        <f>INDEX(Overview_Format!$A$2:$BQ$355,MATCH($B227,Overview_Format!$A$2:$A$355,0),MATCH(G$2,Overview_Format!$A$2:$BQ$2,0))</f>
        <v>-1.5</v>
      </c>
      <c r="H227">
        <f>INDEX(Overview_Format!$A$2:$BQ$355,MATCH($B227,Overview_Format!$A$2:$A$355,0),MATCH(H$2,Overview_Format!$A$2:$BQ$2,0))</f>
        <v>0.65</v>
      </c>
      <c r="I227">
        <f>INDEX(Overview_Format!$A$2:$BQ$355,MATCH($B227,Overview_Format!$A$2:$A$355,0),MATCH(I$2,Overview_Format!$A$2:$BQ$2,0))</f>
        <v>16</v>
      </c>
      <c r="J227">
        <f>INDEX(Overview_Format!$A$2:$BQ$355,MATCH($B227,Overview_Format!$A$2:$A$355,0),MATCH(J$2,Overview_Format!$A$2:$BQ$2,0))</f>
        <v>18</v>
      </c>
      <c r="K227">
        <f>INDEX(Overview_Format!$A$2:$BQ$355,MATCH($B227,Overview_Format!$A$2:$A$355,0),MATCH(K$2,Overview_Format!$A$2:$BQ$2,0))</f>
        <v>16</v>
      </c>
      <c r="L227">
        <f>INDEX(Overview_Format!$A$2:$BQ$355,MATCH($B227,Overview_Format!$A$2:$A$355,0),MATCH(L$2,Overview_Format!$A$2:$BQ$2,0))</f>
        <v>18</v>
      </c>
      <c r="M227">
        <f>INDEX(Overview_Format!$A$2:$BQ$355,MATCH($B227,Overview_Format!$A$2:$A$355,0),MATCH(M$2,Overview_Format!$A$2:$BQ$2,0))</f>
        <v>16</v>
      </c>
      <c r="N227">
        <f>INDEX(Overview_Format!$A$2:$BQ$355,MATCH($B227,Overview_Format!$A$2:$A$355,0),MATCH(N$2,Overview_Format!$A$2:$BQ$2,0))</f>
        <v>18</v>
      </c>
      <c r="O227">
        <f>INDEX(Overview_Format!$A$2:$BQ$355,MATCH($B227,Overview_Format!$A$2:$A$355,0),MATCH(O$2,Overview_Format!$A$2:$BQ$2,0))</f>
        <v>2215</v>
      </c>
      <c r="P227">
        <f>INDEX(Overview_Format!$A$2:$BQ$355,MATCH($B227,Overview_Format!$A$2:$A$355,0),MATCH(P$2,Overview_Format!$A$2:$BQ$2,0))</f>
        <v>2230</v>
      </c>
      <c r="Q227">
        <f>INDEX(Overview_Format!$A$2:$BQ$355,MATCH($B227,Overview_Format!$A$2:$A$355,0),MATCH(Q$2,Overview_Format!$A$2:$BQ$2,0))</f>
        <v>65.8</v>
      </c>
      <c r="R227">
        <f>INDEX(Overview_Format!$A$2:$BQ$355,MATCH($B227,Overview_Format!$A$2:$A$355,0),MATCH(R$2,Overview_Format!$A$2:$BQ$2,0))</f>
        <v>99</v>
      </c>
      <c r="S227">
        <f>INDEX(Overview_Format!$A$2:$BQ$355,MATCH($B227,Overview_Format!$A$2:$A$355,0),MATCH(S$2,Overview_Format!$A$2:$BQ$2,0))</f>
        <v>0.29099999999999998</v>
      </c>
      <c r="T227">
        <f>INDEX(Overview_Format!$A$2:$BQ$355,MATCH($B227,Overview_Format!$A$2:$A$355,0),MATCH(T$2,Overview_Format!$A$2:$BQ$2,0))</f>
        <v>0.42899999999999999</v>
      </c>
      <c r="U227">
        <f>INDEX(Overview_Format!$A$2:$BQ$355,MATCH($B227,Overview_Format!$A$2:$A$355,0),MATCH(U$2,Overview_Format!$A$2:$BQ$2,0))</f>
        <v>0.52700000000000002</v>
      </c>
      <c r="V227">
        <f>INDEX(Overview_Format!$A$2:$BQ$355,MATCH($B227,Overview_Format!$A$2:$A$355,0),MATCH(V$2,Overview_Format!$A$2:$BQ$2,0))</f>
        <v>48.1</v>
      </c>
      <c r="W227">
        <f>INDEX(Overview_Format!$A$2:$BQ$355,MATCH($B227,Overview_Format!$A$2:$A$355,0),MATCH(W$2,Overview_Format!$A$2:$BQ$2,0))</f>
        <v>0.49099999999999999</v>
      </c>
      <c r="X227">
        <f>INDEX(Overview_Format!$A$2:$BQ$355,MATCH($B227,Overview_Format!$A$2:$A$355,0),MATCH(X$2,Overview_Format!$A$2:$BQ$2,0))</f>
        <v>23.1</v>
      </c>
      <c r="Y227">
        <f>INDEX(Overview_Format!$A$2:$BQ$355,MATCH($B227,Overview_Format!$A$2:$A$355,0),MATCH(Y$2,Overview_Format!$A$2:$BQ$2,0))</f>
        <v>15.8</v>
      </c>
      <c r="Z227">
        <f>INDEX(Overview_Format!$A$2:$BQ$355,MATCH($B227,Overview_Format!$A$2:$A$355,0),MATCH(Z$2,Overview_Format!$A$2:$BQ$2,0))</f>
        <v>50</v>
      </c>
      <c r="AA227">
        <f>INDEX(Overview_Format!$A$2:$BQ$355,MATCH($B227,Overview_Format!$A$2:$A$355,0),MATCH(AA$2,Overview_Format!$A$2:$BQ$2,0))</f>
        <v>7.4</v>
      </c>
      <c r="AB227">
        <f>INDEX(Overview_Format!$A$2:$BQ$355,MATCH($B227,Overview_Format!$A$2:$A$355,0),MATCH(AB$2,Overview_Format!$A$2:$BQ$2,0))</f>
        <v>6.7</v>
      </c>
      <c r="AC227">
        <f t="shared" si="3"/>
        <v>3.0443037974683542</v>
      </c>
      <c r="AD227">
        <f>INDEX(Overview_Format!$A$2:$BQ$355,MATCH($B227,Overview_Format!$A$2:$A$355,0),MATCH(AD$2,Overview_Format!$A$2:$BQ$2,0))</f>
        <v>-0.44</v>
      </c>
      <c r="AE227">
        <f>INDEX(Overview_Format!$A$2:$CC$355,MATCH($B227,Overview_Format!$A$2:$A$355,0),MATCH(AE$2,Overview_Format!$A$2:$CC$2,0))</f>
        <v>-0.70000000000000284</v>
      </c>
      <c r="AF227">
        <f>INDEX(Overview_Format!$A$2:$CC$355,MATCH($B227,Overview_Format!$A$2:$A$355,0),MATCH(AF$2,Overview_Format!$A$2:$CC$2,0))</f>
        <v>-2.6000000000000023E-2</v>
      </c>
      <c r="AG227">
        <f>INDEX(Overview_Format!$A$2:$CC$355,MATCH($B227,Overview_Format!$A$2:$A$355,0),MATCH(AG$2,Overview_Format!$A$2:$CC$2,0))</f>
        <v>4.5999999999999985E-2</v>
      </c>
      <c r="AH227">
        <f>INDEX(Overview_Format!$A$2:$CC$355,MATCH($B227,Overview_Format!$A$2:$A$355,0),MATCH(AH$2,Overview_Format!$A$2:$CC$2,0))</f>
        <v>-1.100000000000001E-2</v>
      </c>
      <c r="AI227">
        <f>INDEX(Overview_Format!$A$2:$CC$355,MATCH($B227,Overview_Format!$A$2:$A$355,0),MATCH(AI$2,Overview_Format!$A$2:$CC$2,0))</f>
        <v>-1.3000000000000012E-2</v>
      </c>
      <c r="AJ227">
        <f>INDEX(Overview_Format!$A$2:$CC$355,MATCH($B227,Overview_Format!$A$2:$A$355,0),MATCH(AJ$2,Overview_Format!$A$2:$CC$2,0))</f>
        <v>0</v>
      </c>
      <c r="AK227">
        <f>INDEX(Overview_Format!$A$2:$CC$355,MATCH($B227,Overview_Format!$A$2:$A$355,0),MATCH(AK$2,Overview_Format!$A$2:$CC$2,0))</f>
        <v>-0.80000000000000071</v>
      </c>
      <c r="AL227">
        <f>INDEX(Overview_Format!$A$2:$CC$355,MATCH($B227,Overview_Format!$A$2:$A$355,0),MATCH(AL$2,Overview_Format!$A$2:$CC$2,0))</f>
        <v>-0.79999999999999716</v>
      </c>
      <c r="AM227">
        <f>INDEX(Overview_Format!$A$2:$CC$355,MATCH($B227,Overview_Format!$A$2:$A$355,0),MATCH(AM$2,Overview_Format!$A$2:$CC$2,0))</f>
        <v>-2.5</v>
      </c>
      <c r="AN227">
        <f>INDEX(Overview_Format!$A$2:$CC$355,MATCH($B227,Overview_Format!$A$2:$A$355,0),MATCH(AN$2,Overview_Format!$A$2:$CC$2,0))</f>
        <v>-1</v>
      </c>
      <c r="AO227">
        <f>INDEX(Overview_Format!$A$2:$CC$355,MATCH($B227,Overview_Format!$A$2:$A$355,0),MATCH(AO$2,Overview_Format!$A$2:$CC$2,0))</f>
        <v>0.80000000000000071</v>
      </c>
      <c r="AP227">
        <f>INDEX(Overview_Format!$A$2:$CC$355,MATCH($B227,Overview_Format!$A$2:$A$355,0),MATCH(AP$2,Overview_Format!$A$2:$CC$2,0))</f>
        <v>-1.100000000000001E-2</v>
      </c>
    </row>
    <row r="228" spans="2:42" x14ac:dyDescent="0.25">
      <c r="B228" t="s">
        <v>350</v>
      </c>
      <c r="C228">
        <f>INDEX(Overview_Format!$A$2:$BQ$355,MATCH($B228,Overview_Format!$A$2:$A$355,0),MATCH(C$2,Overview_Format!$A$2:$BQ$2,0))</f>
        <v>35</v>
      </c>
      <c r="D228">
        <f>INDEX(Overview_Format!$A$2:$BQ$355,MATCH($B228,Overview_Format!$A$2:$A$355,0),MATCH(D$2,Overview_Format!$A$2:$BQ$2,0))</f>
        <v>26</v>
      </c>
      <c r="E228">
        <f>INDEX(Overview_Format!$A$2:$BQ$355,MATCH($B228,Overview_Format!$A$2:$A$355,0),MATCH(E$2,Overview_Format!$A$2:$BQ$2,0))</f>
        <v>9</v>
      </c>
      <c r="F228">
        <f>INDEX(Overview_Format!$A$2:$BQ$355,MATCH($B228,Overview_Format!$A$2:$A$355,0),MATCH(F$2,Overview_Format!$A$2:$BQ$2,0))</f>
        <v>0.74299999999999999</v>
      </c>
      <c r="G228">
        <f>INDEX(Overview_Format!$A$2:$BQ$355,MATCH($B228,Overview_Format!$A$2:$A$355,0),MATCH(G$2,Overview_Format!$A$2:$BQ$2,0))</f>
        <v>4.8</v>
      </c>
      <c r="H228">
        <f>INDEX(Overview_Format!$A$2:$BQ$355,MATCH($B228,Overview_Format!$A$2:$A$355,0),MATCH(H$2,Overview_Format!$A$2:$BQ$2,0))</f>
        <v>-2.2599999999999998</v>
      </c>
      <c r="I228">
        <f>INDEX(Overview_Format!$A$2:$BQ$355,MATCH($B228,Overview_Format!$A$2:$A$355,0),MATCH(I$2,Overview_Format!$A$2:$BQ$2,0))</f>
        <v>26</v>
      </c>
      <c r="J228">
        <f>INDEX(Overview_Format!$A$2:$BQ$355,MATCH($B228,Overview_Format!$A$2:$A$355,0),MATCH(J$2,Overview_Format!$A$2:$BQ$2,0))</f>
        <v>9</v>
      </c>
      <c r="K228">
        <f>INDEX(Overview_Format!$A$2:$BQ$355,MATCH($B228,Overview_Format!$A$2:$A$355,0),MATCH(K$2,Overview_Format!$A$2:$BQ$2,0))</f>
        <v>26</v>
      </c>
      <c r="L228">
        <f>INDEX(Overview_Format!$A$2:$BQ$355,MATCH($B228,Overview_Format!$A$2:$A$355,0),MATCH(L$2,Overview_Format!$A$2:$BQ$2,0))</f>
        <v>9</v>
      </c>
      <c r="M228">
        <f>INDEX(Overview_Format!$A$2:$BQ$355,MATCH($B228,Overview_Format!$A$2:$A$355,0),MATCH(M$2,Overview_Format!$A$2:$BQ$2,0))</f>
        <v>26</v>
      </c>
      <c r="N228">
        <f>INDEX(Overview_Format!$A$2:$BQ$355,MATCH($B228,Overview_Format!$A$2:$A$355,0),MATCH(N$2,Overview_Format!$A$2:$BQ$2,0))</f>
        <v>9</v>
      </c>
      <c r="O228">
        <f>INDEX(Overview_Format!$A$2:$BQ$355,MATCH($B228,Overview_Format!$A$2:$A$355,0),MATCH(O$2,Overview_Format!$A$2:$BQ$2,0))</f>
        <v>2747</v>
      </c>
      <c r="P228">
        <f>INDEX(Overview_Format!$A$2:$BQ$355,MATCH($B228,Overview_Format!$A$2:$A$355,0),MATCH(P$2,Overview_Format!$A$2:$BQ$2,0))</f>
        <v>2410</v>
      </c>
      <c r="Q228">
        <f>INDEX(Overview_Format!$A$2:$BQ$355,MATCH($B228,Overview_Format!$A$2:$A$355,0),MATCH(Q$2,Overview_Format!$A$2:$BQ$2,0))</f>
        <v>70</v>
      </c>
      <c r="R228">
        <f>INDEX(Overview_Format!$A$2:$BQ$355,MATCH($B228,Overview_Format!$A$2:$A$355,0),MATCH(R$2,Overview_Format!$A$2:$BQ$2,0))</f>
        <v>111.3</v>
      </c>
      <c r="S228">
        <f>INDEX(Overview_Format!$A$2:$BQ$355,MATCH($B228,Overview_Format!$A$2:$A$355,0),MATCH(S$2,Overview_Format!$A$2:$BQ$2,0))</f>
        <v>0.35399999999999998</v>
      </c>
      <c r="T228">
        <f>INDEX(Overview_Format!$A$2:$BQ$355,MATCH($B228,Overview_Format!$A$2:$A$355,0),MATCH(T$2,Overview_Format!$A$2:$BQ$2,0))</f>
        <v>0.41299999999999998</v>
      </c>
      <c r="U228">
        <f>INDEX(Overview_Format!$A$2:$BQ$355,MATCH($B228,Overview_Format!$A$2:$A$355,0),MATCH(U$2,Overview_Format!$A$2:$BQ$2,0))</f>
        <v>0.57399999999999995</v>
      </c>
      <c r="V228">
        <f>INDEX(Overview_Format!$A$2:$BQ$355,MATCH($B228,Overview_Format!$A$2:$A$355,0),MATCH(V$2,Overview_Format!$A$2:$BQ$2,0))</f>
        <v>60.5</v>
      </c>
      <c r="W228">
        <f>INDEX(Overview_Format!$A$2:$BQ$355,MATCH($B228,Overview_Format!$A$2:$A$355,0),MATCH(W$2,Overview_Format!$A$2:$BQ$2,0))</f>
        <v>0.55300000000000005</v>
      </c>
      <c r="X228">
        <f>INDEX(Overview_Format!$A$2:$BQ$355,MATCH($B228,Overview_Format!$A$2:$A$355,0),MATCH(X$2,Overview_Format!$A$2:$BQ$2,0))</f>
        <v>30.6</v>
      </c>
      <c r="Y228">
        <f>INDEX(Overview_Format!$A$2:$BQ$355,MATCH($B228,Overview_Format!$A$2:$A$355,0),MATCH(Y$2,Overview_Format!$A$2:$BQ$2,0))</f>
        <v>15.6</v>
      </c>
      <c r="Z228">
        <f>INDEX(Overview_Format!$A$2:$BQ$355,MATCH($B228,Overview_Format!$A$2:$A$355,0),MATCH(Z$2,Overview_Format!$A$2:$BQ$2,0))</f>
        <v>53.2</v>
      </c>
      <c r="AA228">
        <f>INDEX(Overview_Format!$A$2:$BQ$355,MATCH($B228,Overview_Format!$A$2:$A$355,0),MATCH(AA$2,Overview_Format!$A$2:$BQ$2,0))</f>
        <v>8.8000000000000007</v>
      </c>
      <c r="AB228">
        <f>INDEX(Overview_Format!$A$2:$BQ$355,MATCH($B228,Overview_Format!$A$2:$A$355,0),MATCH(AB$2,Overview_Format!$A$2:$BQ$2,0))</f>
        <v>11.5</v>
      </c>
      <c r="AC228">
        <f t="shared" si="3"/>
        <v>3.8782051282051282</v>
      </c>
      <c r="AD228">
        <f>INDEX(Overview_Format!$A$2:$BQ$355,MATCH($B228,Overview_Format!$A$2:$A$355,0),MATCH(AD$2,Overview_Format!$A$2:$BQ$2,0))</f>
        <v>9.6300000000000008</v>
      </c>
      <c r="AE228">
        <f>INDEX(Overview_Format!$A$2:$CC$355,MATCH($B228,Overview_Format!$A$2:$A$355,0),MATCH(AE$2,Overview_Format!$A$2:$CC$2,0))</f>
        <v>13.599999999999994</v>
      </c>
      <c r="AF228">
        <f>INDEX(Overview_Format!$A$2:$CC$355,MATCH($B228,Overview_Format!$A$2:$A$355,0),MATCH(AF$2,Overview_Format!$A$2:$CC$2,0))</f>
        <v>6.0000000000000053E-3</v>
      </c>
      <c r="AG228">
        <f>INDEX(Overview_Format!$A$2:$CC$355,MATCH($B228,Overview_Format!$A$2:$A$355,0),MATCH(AG$2,Overview_Format!$A$2:$CC$2,0))</f>
        <v>2.0999999999999963E-2</v>
      </c>
      <c r="AH228">
        <f>INDEX(Overview_Format!$A$2:$CC$355,MATCH($B228,Overview_Format!$A$2:$A$355,0),MATCH(AH$2,Overview_Format!$A$2:$CC$2,0))</f>
        <v>5.3999999999999937E-2</v>
      </c>
      <c r="AI228">
        <f>INDEX(Overview_Format!$A$2:$CC$355,MATCH($B228,Overview_Format!$A$2:$A$355,0),MATCH(AI$2,Overview_Format!$A$2:$CC$2,0))</f>
        <v>7.2000000000000064E-2</v>
      </c>
      <c r="AJ228">
        <f>INDEX(Overview_Format!$A$2:$CC$355,MATCH($B228,Overview_Format!$A$2:$A$355,0),MATCH(AJ$2,Overview_Format!$A$2:$CC$2,0))</f>
        <v>6.4000000000000057</v>
      </c>
      <c r="AK228">
        <f>INDEX(Overview_Format!$A$2:$CC$355,MATCH($B228,Overview_Format!$A$2:$A$355,0),MATCH(AK$2,Overview_Format!$A$2:$CC$2,0))</f>
        <v>-1.2000000000000011</v>
      </c>
      <c r="AL228">
        <f>INDEX(Overview_Format!$A$2:$CC$355,MATCH($B228,Overview_Format!$A$2:$A$355,0),MATCH(AL$2,Overview_Format!$A$2:$CC$2,0))</f>
        <v>9.2000000000000028</v>
      </c>
      <c r="AM228">
        <f>INDEX(Overview_Format!$A$2:$CC$355,MATCH($B228,Overview_Format!$A$2:$A$355,0),MATCH(AM$2,Overview_Format!$A$2:$CC$2,0))</f>
        <v>0.40000000000000036</v>
      </c>
      <c r="AN228">
        <f>INDEX(Overview_Format!$A$2:$CC$355,MATCH($B228,Overview_Format!$A$2:$A$355,0),MATCH(AN$2,Overview_Format!$A$2:$CC$2,0))</f>
        <v>0.40000000000000036</v>
      </c>
      <c r="AO228">
        <f>INDEX(Overview_Format!$A$2:$CC$355,MATCH($B228,Overview_Format!$A$2:$A$355,0),MATCH(AO$2,Overview_Format!$A$2:$CC$2,0))</f>
        <v>5.3000000000000007</v>
      </c>
      <c r="AP228">
        <f>INDEX(Overview_Format!$A$2:$CC$355,MATCH($B228,Overview_Format!$A$2:$A$355,0),MATCH(AP$2,Overview_Format!$A$2:$CC$2,0))</f>
        <v>-1.5000000000000013E-2</v>
      </c>
    </row>
    <row r="229" spans="2:42" x14ac:dyDescent="0.25">
      <c r="B229" t="s">
        <v>351</v>
      </c>
      <c r="C229">
        <f>INDEX(Overview_Format!$A$2:$BQ$355,MATCH($B229,Overview_Format!$A$2:$A$355,0),MATCH(C$2,Overview_Format!$A$2:$BQ$2,0))</f>
        <v>31</v>
      </c>
      <c r="D229">
        <f>INDEX(Overview_Format!$A$2:$BQ$355,MATCH($B229,Overview_Format!$A$2:$A$355,0),MATCH(D$2,Overview_Format!$A$2:$BQ$2,0))</f>
        <v>11</v>
      </c>
      <c r="E229">
        <f>INDEX(Overview_Format!$A$2:$BQ$355,MATCH($B229,Overview_Format!$A$2:$A$355,0),MATCH(E$2,Overview_Format!$A$2:$BQ$2,0))</f>
        <v>20</v>
      </c>
      <c r="F229">
        <f>INDEX(Overview_Format!$A$2:$BQ$355,MATCH($B229,Overview_Format!$A$2:$A$355,0),MATCH(F$2,Overview_Format!$A$2:$BQ$2,0))</f>
        <v>0.35499999999999998</v>
      </c>
      <c r="G229">
        <f>INDEX(Overview_Format!$A$2:$BQ$355,MATCH($B229,Overview_Format!$A$2:$A$355,0),MATCH(G$2,Overview_Format!$A$2:$BQ$2,0))</f>
        <v>-17.07</v>
      </c>
      <c r="H229">
        <f>INDEX(Overview_Format!$A$2:$BQ$355,MATCH($B229,Overview_Format!$A$2:$A$355,0),MATCH(H$2,Overview_Format!$A$2:$BQ$2,0))</f>
        <v>-6</v>
      </c>
      <c r="I229">
        <f>INDEX(Overview_Format!$A$2:$BQ$355,MATCH($B229,Overview_Format!$A$2:$A$355,0),MATCH(I$2,Overview_Format!$A$2:$BQ$2,0))</f>
        <v>11</v>
      </c>
      <c r="J229">
        <f>INDEX(Overview_Format!$A$2:$BQ$355,MATCH($B229,Overview_Format!$A$2:$A$355,0),MATCH(J$2,Overview_Format!$A$2:$BQ$2,0))</f>
        <v>20</v>
      </c>
      <c r="K229">
        <f>INDEX(Overview_Format!$A$2:$BQ$355,MATCH($B229,Overview_Format!$A$2:$A$355,0),MATCH(K$2,Overview_Format!$A$2:$BQ$2,0))</f>
        <v>11</v>
      </c>
      <c r="L229">
        <f>INDEX(Overview_Format!$A$2:$BQ$355,MATCH($B229,Overview_Format!$A$2:$A$355,0),MATCH(L$2,Overview_Format!$A$2:$BQ$2,0))</f>
        <v>20</v>
      </c>
      <c r="M229">
        <f>INDEX(Overview_Format!$A$2:$BQ$355,MATCH($B229,Overview_Format!$A$2:$A$355,0),MATCH(M$2,Overview_Format!$A$2:$BQ$2,0))</f>
        <v>11</v>
      </c>
      <c r="N229">
        <f>INDEX(Overview_Format!$A$2:$BQ$355,MATCH($B229,Overview_Format!$A$2:$A$355,0),MATCH(N$2,Overview_Format!$A$2:$BQ$2,0))</f>
        <v>20</v>
      </c>
      <c r="O229">
        <f>INDEX(Overview_Format!$A$2:$BQ$355,MATCH($B229,Overview_Format!$A$2:$A$355,0),MATCH(O$2,Overview_Format!$A$2:$BQ$2,0))</f>
        <v>2051</v>
      </c>
      <c r="P229">
        <f>INDEX(Overview_Format!$A$2:$BQ$355,MATCH($B229,Overview_Format!$A$2:$A$355,0),MATCH(P$2,Overview_Format!$A$2:$BQ$2,0))</f>
        <v>2280</v>
      </c>
      <c r="Q229">
        <f>INDEX(Overview_Format!$A$2:$BQ$355,MATCH($B229,Overview_Format!$A$2:$A$355,0),MATCH(Q$2,Overview_Format!$A$2:$BQ$2,0))</f>
        <v>70.7</v>
      </c>
      <c r="R229">
        <f>INDEX(Overview_Format!$A$2:$BQ$355,MATCH($B229,Overview_Format!$A$2:$A$355,0),MATCH(R$2,Overview_Format!$A$2:$BQ$2,0))</f>
        <v>92.8</v>
      </c>
      <c r="S229">
        <f>INDEX(Overview_Format!$A$2:$BQ$355,MATCH($B229,Overview_Format!$A$2:$A$355,0),MATCH(S$2,Overview_Format!$A$2:$BQ$2,0))</f>
        <v>0.33800000000000002</v>
      </c>
      <c r="T229">
        <f>INDEX(Overview_Format!$A$2:$BQ$355,MATCH($B229,Overview_Format!$A$2:$A$355,0),MATCH(T$2,Overview_Format!$A$2:$BQ$2,0))</f>
        <v>0.36099999999999999</v>
      </c>
      <c r="U229">
        <f>INDEX(Overview_Format!$A$2:$BQ$355,MATCH($B229,Overview_Format!$A$2:$A$355,0),MATCH(U$2,Overview_Format!$A$2:$BQ$2,0))</f>
        <v>0.49399999999999999</v>
      </c>
      <c r="V229">
        <f>INDEX(Overview_Format!$A$2:$BQ$355,MATCH($B229,Overview_Format!$A$2:$A$355,0),MATCH(V$2,Overview_Format!$A$2:$BQ$2,0))</f>
        <v>46.9</v>
      </c>
      <c r="W229">
        <f>INDEX(Overview_Format!$A$2:$BQ$355,MATCH($B229,Overview_Format!$A$2:$A$355,0),MATCH(W$2,Overview_Format!$A$2:$BQ$2,0))</f>
        <v>0.45800000000000002</v>
      </c>
      <c r="X229">
        <f>INDEX(Overview_Format!$A$2:$BQ$355,MATCH($B229,Overview_Format!$A$2:$A$355,0),MATCH(X$2,Overview_Format!$A$2:$BQ$2,0))</f>
        <v>29.9</v>
      </c>
      <c r="Y229">
        <f>INDEX(Overview_Format!$A$2:$BQ$355,MATCH($B229,Overview_Format!$A$2:$A$355,0),MATCH(Y$2,Overview_Format!$A$2:$BQ$2,0))</f>
        <v>19.3</v>
      </c>
      <c r="Z229">
        <f>INDEX(Overview_Format!$A$2:$BQ$355,MATCH($B229,Overview_Format!$A$2:$A$355,0),MATCH(Z$2,Overview_Format!$A$2:$BQ$2,0))</f>
        <v>47.8</v>
      </c>
      <c r="AA229">
        <f>INDEX(Overview_Format!$A$2:$BQ$355,MATCH($B229,Overview_Format!$A$2:$A$355,0),MATCH(AA$2,Overview_Format!$A$2:$BQ$2,0))</f>
        <v>8.6999999999999993</v>
      </c>
      <c r="AB229">
        <f>INDEX(Overview_Format!$A$2:$BQ$355,MATCH($B229,Overview_Format!$A$2:$A$355,0),MATCH(AB$2,Overview_Format!$A$2:$BQ$2,0))</f>
        <v>12.1</v>
      </c>
      <c r="AC229">
        <f t="shared" si="3"/>
        <v>2.4300518134715023</v>
      </c>
      <c r="AD229">
        <f>INDEX(Overview_Format!$A$2:$BQ$355,MATCH($B229,Overview_Format!$A$2:$A$355,0),MATCH(AD$2,Overview_Format!$A$2:$BQ$2,0))</f>
        <v>-7.39</v>
      </c>
      <c r="AE229">
        <f>INDEX(Overview_Format!$A$2:$CC$355,MATCH($B229,Overview_Format!$A$2:$A$355,0),MATCH(AE$2,Overview_Format!$A$2:$CC$2,0))</f>
        <v>-10.400000000000006</v>
      </c>
      <c r="AF229">
        <f>INDEX(Overview_Format!$A$2:$CC$355,MATCH($B229,Overview_Format!$A$2:$A$355,0),MATCH(AF$2,Overview_Format!$A$2:$CC$2,0))</f>
        <v>-1.8999999999999961E-2</v>
      </c>
      <c r="AG229">
        <f>INDEX(Overview_Format!$A$2:$CC$355,MATCH($B229,Overview_Format!$A$2:$A$355,0),MATCH(AG$2,Overview_Format!$A$2:$CC$2,0))</f>
        <v>-1.4000000000000012E-2</v>
      </c>
      <c r="AH229">
        <f>INDEX(Overview_Format!$A$2:$CC$355,MATCH($B229,Overview_Format!$A$2:$A$355,0),MATCH(AH$2,Overview_Format!$A$2:$CC$2,0))</f>
        <v>-4.0000000000000036E-2</v>
      </c>
      <c r="AI229">
        <f>INDEX(Overview_Format!$A$2:$CC$355,MATCH($B229,Overview_Format!$A$2:$A$355,0),MATCH(AI$2,Overview_Format!$A$2:$CC$2,0))</f>
        <v>-4.3999999999999984E-2</v>
      </c>
      <c r="AJ229">
        <f>INDEX(Overview_Format!$A$2:$CC$355,MATCH($B229,Overview_Format!$A$2:$A$355,0),MATCH(AJ$2,Overview_Format!$A$2:$CC$2,0))</f>
        <v>-4.4000000000000057</v>
      </c>
      <c r="AK229">
        <f>INDEX(Overview_Format!$A$2:$CC$355,MATCH($B229,Overview_Format!$A$2:$A$355,0),MATCH(AK$2,Overview_Format!$A$2:$CC$2,0))</f>
        <v>2.1999999999999993</v>
      </c>
      <c r="AL229">
        <f>INDEX(Overview_Format!$A$2:$CC$355,MATCH($B229,Overview_Format!$A$2:$A$355,0),MATCH(AL$2,Overview_Format!$A$2:$CC$2,0))</f>
        <v>-9.2000000000000028</v>
      </c>
      <c r="AM229">
        <f>INDEX(Overview_Format!$A$2:$CC$355,MATCH($B229,Overview_Format!$A$2:$A$355,0),MATCH(AM$2,Overview_Format!$A$2:$CC$2,0))</f>
        <v>-2.3000000000000007</v>
      </c>
      <c r="AN229">
        <f>INDEX(Overview_Format!$A$2:$CC$355,MATCH($B229,Overview_Format!$A$2:$A$355,0),MATCH(AN$2,Overview_Format!$A$2:$CC$2,0))</f>
        <v>1.9000000000000004</v>
      </c>
      <c r="AO229">
        <f>INDEX(Overview_Format!$A$2:$CC$355,MATCH($B229,Overview_Format!$A$2:$A$355,0),MATCH(AO$2,Overview_Format!$A$2:$CC$2,0))</f>
        <v>-3.5</v>
      </c>
      <c r="AP229">
        <f>INDEX(Overview_Format!$A$2:$CC$355,MATCH($B229,Overview_Format!$A$2:$A$355,0),MATCH(AP$2,Overview_Format!$A$2:$CC$2,0))</f>
        <v>-1.4999999999999986E-2</v>
      </c>
    </row>
    <row r="230" spans="2:42" x14ac:dyDescent="0.25">
      <c r="B230" t="s">
        <v>352</v>
      </c>
      <c r="C230">
        <f>INDEX(Overview_Format!$A$2:$BQ$355,MATCH($B230,Overview_Format!$A$2:$A$355,0),MATCH(C$2,Overview_Format!$A$2:$BQ$2,0))</f>
        <v>32</v>
      </c>
      <c r="D230">
        <f>INDEX(Overview_Format!$A$2:$BQ$355,MATCH($B230,Overview_Format!$A$2:$A$355,0),MATCH(D$2,Overview_Format!$A$2:$BQ$2,0))</f>
        <v>13</v>
      </c>
      <c r="E230">
        <f>INDEX(Overview_Format!$A$2:$BQ$355,MATCH($B230,Overview_Format!$A$2:$A$355,0),MATCH(E$2,Overview_Format!$A$2:$BQ$2,0))</f>
        <v>19</v>
      </c>
      <c r="F230">
        <f>INDEX(Overview_Format!$A$2:$BQ$355,MATCH($B230,Overview_Format!$A$2:$A$355,0),MATCH(F$2,Overview_Format!$A$2:$BQ$2,0))</f>
        <v>0.40600000000000003</v>
      </c>
      <c r="G230">
        <f>INDEX(Overview_Format!$A$2:$BQ$355,MATCH($B230,Overview_Format!$A$2:$A$355,0),MATCH(G$2,Overview_Format!$A$2:$BQ$2,0))</f>
        <v>10.039999999999999</v>
      </c>
      <c r="H230">
        <f>INDEX(Overview_Format!$A$2:$BQ$355,MATCH($B230,Overview_Format!$A$2:$A$355,0),MATCH(H$2,Overview_Format!$A$2:$BQ$2,0))</f>
        <v>9.23</v>
      </c>
      <c r="I230">
        <f>INDEX(Overview_Format!$A$2:$BQ$355,MATCH($B230,Overview_Format!$A$2:$A$355,0),MATCH(I$2,Overview_Format!$A$2:$BQ$2,0))</f>
        <v>13</v>
      </c>
      <c r="J230">
        <f>INDEX(Overview_Format!$A$2:$BQ$355,MATCH($B230,Overview_Format!$A$2:$A$355,0),MATCH(J$2,Overview_Format!$A$2:$BQ$2,0))</f>
        <v>19</v>
      </c>
      <c r="K230">
        <f>INDEX(Overview_Format!$A$2:$BQ$355,MATCH($B230,Overview_Format!$A$2:$A$355,0),MATCH(K$2,Overview_Format!$A$2:$BQ$2,0))</f>
        <v>13</v>
      </c>
      <c r="L230">
        <f>INDEX(Overview_Format!$A$2:$BQ$355,MATCH($B230,Overview_Format!$A$2:$A$355,0),MATCH(L$2,Overview_Format!$A$2:$BQ$2,0))</f>
        <v>19</v>
      </c>
      <c r="M230">
        <f>INDEX(Overview_Format!$A$2:$BQ$355,MATCH($B230,Overview_Format!$A$2:$A$355,0),MATCH(M$2,Overview_Format!$A$2:$BQ$2,0))</f>
        <v>13</v>
      </c>
      <c r="N230">
        <f>INDEX(Overview_Format!$A$2:$BQ$355,MATCH($B230,Overview_Format!$A$2:$A$355,0),MATCH(N$2,Overview_Format!$A$2:$BQ$2,0))</f>
        <v>19</v>
      </c>
      <c r="O230">
        <f>INDEX(Overview_Format!$A$2:$BQ$355,MATCH($B230,Overview_Format!$A$2:$A$355,0),MATCH(O$2,Overview_Format!$A$2:$BQ$2,0))</f>
        <v>2108</v>
      </c>
      <c r="P230">
        <f>INDEX(Overview_Format!$A$2:$BQ$355,MATCH($B230,Overview_Format!$A$2:$A$355,0),MATCH(P$2,Overview_Format!$A$2:$BQ$2,0))</f>
        <v>2082</v>
      </c>
      <c r="Q230">
        <f>INDEX(Overview_Format!$A$2:$BQ$355,MATCH($B230,Overview_Format!$A$2:$A$355,0),MATCH(Q$2,Overview_Format!$A$2:$BQ$2,0))</f>
        <v>66.8</v>
      </c>
      <c r="R230">
        <f>INDEX(Overview_Format!$A$2:$BQ$355,MATCH($B230,Overview_Format!$A$2:$A$355,0),MATCH(R$2,Overview_Format!$A$2:$BQ$2,0))</f>
        <v>97.8</v>
      </c>
      <c r="S230">
        <f>INDEX(Overview_Format!$A$2:$BQ$355,MATCH($B230,Overview_Format!$A$2:$A$355,0),MATCH(S$2,Overview_Format!$A$2:$BQ$2,0))</f>
        <v>0.30199999999999999</v>
      </c>
      <c r="T230">
        <f>INDEX(Overview_Format!$A$2:$BQ$355,MATCH($B230,Overview_Format!$A$2:$A$355,0),MATCH(T$2,Overview_Format!$A$2:$BQ$2,0))</f>
        <v>0.40799999999999997</v>
      </c>
      <c r="U230">
        <f>INDEX(Overview_Format!$A$2:$BQ$355,MATCH($B230,Overview_Format!$A$2:$A$355,0),MATCH(U$2,Overview_Format!$A$2:$BQ$2,0))</f>
        <v>0.505</v>
      </c>
      <c r="V230">
        <f>INDEX(Overview_Format!$A$2:$BQ$355,MATCH($B230,Overview_Format!$A$2:$A$355,0),MATCH(V$2,Overview_Format!$A$2:$BQ$2,0))</f>
        <v>61.4</v>
      </c>
      <c r="W230">
        <f>INDEX(Overview_Format!$A$2:$BQ$355,MATCH($B230,Overview_Format!$A$2:$A$355,0),MATCH(W$2,Overview_Format!$A$2:$BQ$2,0))</f>
        <v>0.46600000000000003</v>
      </c>
      <c r="X230">
        <f>INDEX(Overview_Format!$A$2:$BQ$355,MATCH($B230,Overview_Format!$A$2:$A$355,0),MATCH(X$2,Overview_Format!$A$2:$BQ$2,0))</f>
        <v>24.3</v>
      </c>
      <c r="Y230">
        <f>INDEX(Overview_Format!$A$2:$BQ$355,MATCH($B230,Overview_Format!$A$2:$A$355,0),MATCH(Y$2,Overview_Format!$A$2:$BQ$2,0))</f>
        <v>14.3</v>
      </c>
      <c r="Z230">
        <f>INDEX(Overview_Format!$A$2:$BQ$355,MATCH($B230,Overview_Format!$A$2:$A$355,0),MATCH(Z$2,Overview_Format!$A$2:$BQ$2,0))</f>
        <v>48.4</v>
      </c>
      <c r="AA230">
        <f>INDEX(Overview_Format!$A$2:$BQ$355,MATCH($B230,Overview_Format!$A$2:$A$355,0),MATCH(AA$2,Overview_Format!$A$2:$BQ$2,0))</f>
        <v>8.1999999999999993</v>
      </c>
      <c r="AB230">
        <f>INDEX(Overview_Format!$A$2:$BQ$355,MATCH($B230,Overview_Format!$A$2:$A$355,0),MATCH(AB$2,Overview_Format!$A$2:$BQ$2,0))</f>
        <v>11.1</v>
      </c>
      <c r="AC230">
        <f t="shared" si="3"/>
        <v>4.2937062937062933</v>
      </c>
      <c r="AD230">
        <f>INDEX(Overview_Format!$A$2:$BQ$355,MATCH($B230,Overview_Format!$A$2:$A$355,0),MATCH(AD$2,Overview_Format!$A$2:$BQ$2,0))</f>
        <v>0.81</v>
      </c>
      <c r="AE230">
        <f>INDEX(Overview_Format!$A$2:$CC$355,MATCH($B230,Overview_Format!$A$2:$A$355,0),MATCH(AE$2,Overview_Format!$A$2:$CC$2,0))</f>
        <v>1.2000000000000028</v>
      </c>
      <c r="AF230">
        <f>INDEX(Overview_Format!$A$2:$CC$355,MATCH($B230,Overview_Format!$A$2:$A$355,0),MATCH(AF$2,Overview_Format!$A$2:$CC$2,0))</f>
        <v>-3.8000000000000034E-2</v>
      </c>
      <c r="AG230">
        <f>INDEX(Overview_Format!$A$2:$CC$355,MATCH($B230,Overview_Format!$A$2:$A$355,0),MATCH(AG$2,Overview_Format!$A$2:$CC$2,0))</f>
        <v>8.7999999999999967E-2</v>
      </c>
      <c r="AH230">
        <f>INDEX(Overview_Format!$A$2:$CC$355,MATCH($B230,Overview_Format!$A$2:$A$355,0),MATCH(AH$2,Overview_Format!$A$2:$CC$2,0))</f>
        <v>-1.0000000000000009E-3</v>
      </c>
      <c r="AI230">
        <f>INDEX(Overview_Format!$A$2:$CC$355,MATCH($B230,Overview_Format!$A$2:$A$355,0),MATCH(AI$2,Overview_Format!$A$2:$CC$2,0))</f>
        <v>-1.0000000000000009E-3</v>
      </c>
      <c r="AJ230">
        <f>INDEX(Overview_Format!$A$2:$CC$355,MATCH($B230,Overview_Format!$A$2:$A$355,0),MATCH(AJ$2,Overview_Format!$A$2:$CC$2,0))</f>
        <v>-3.2000000000000028</v>
      </c>
      <c r="AK230">
        <f>INDEX(Overview_Format!$A$2:$CC$355,MATCH($B230,Overview_Format!$A$2:$A$355,0),MATCH(AK$2,Overview_Format!$A$2:$CC$2,0))</f>
        <v>-1.5</v>
      </c>
      <c r="AL230">
        <f>INDEX(Overview_Format!$A$2:$CC$355,MATCH($B230,Overview_Format!$A$2:$A$355,0),MATCH(AL$2,Overview_Format!$A$2:$CC$2,0))</f>
        <v>4.8999999999999986</v>
      </c>
      <c r="AM230">
        <f>INDEX(Overview_Format!$A$2:$CC$355,MATCH($B230,Overview_Format!$A$2:$A$355,0),MATCH(AM$2,Overview_Format!$A$2:$CC$2,0))</f>
        <v>-0.30000000000000071</v>
      </c>
      <c r="AN230">
        <f>INDEX(Overview_Format!$A$2:$CC$355,MATCH($B230,Overview_Format!$A$2:$A$355,0),MATCH(AN$2,Overview_Format!$A$2:$CC$2,0))</f>
        <v>1.5</v>
      </c>
      <c r="AO230">
        <f>INDEX(Overview_Format!$A$2:$CC$355,MATCH($B230,Overview_Format!$A$2:$A$355,0),MATCH(AO$2,Overview_Format!$A$2:$CC$2,0))</f>
        <v>-2</v>
      </c>
      <c r="AP230">
        <f>INDEX(Overview_Format!$A$2:$CC$355,MATCH($B230,Overview_Format!$A$2:$A$355,0),MATCH(AP$2,Overview_Format!$A$2:$CC$2,0))</f>
        <v>-2.0999999999999991E-2</v>
      </c>
    </row>
    <row r="231" spans="2:42" x14ac:dyDescent="0.25">
      <c r="B231" t="s">
        <v>353</v>
      </c>
      <c r="C231">
        <f>INDEX(Overview_Format!$A$2:$BQ$355,MATCH($B231,Overview_Format!$A$2:$A$355,0),MATCH(C$2,Overview_Format!$A$2:$BQ$2,0))</f>
        <v>33</v>
      </c>
      <c r="D231">
        <f>INDEX(Overview_Format!$A$2:$BQ$355,MATCH($B231,Overview_Format!$A$2:$A$355,0),MATCH(D$2,Overview_Format!$A$2:$BQ$2,0))</f>
        <v>14</v>
      </c>
      <c r="E231">
        <f>INDEX(Overview_Format!$A$2:$BQ$355,MATCH($B231,Overview_Format!$A$2:$A$355,0),MATCH(E$2,Overview_Format!$A$2:$BQ$2,0))</f>
        <v>19</v>
      </c>
      <c r="F231">
        <f>INDEX(Overview_Format!$A$2:$BQ$355,MATCH($B231,Overview_Format!$A$2:$A$355,0),MATCH(F$2,Overview_Format!$A$2:$BQ$2,0))</f>
        <v>0.42399999999999999</v>
      </c>
      <c r="G231">
        <f>INDEX(Overview_Format!$A$2:$BQ$355,MATCH($B231,Overview_Format!$A$2:$A$355,0),MATCH(G$2,Overview_Format!$A$2:$BQ$2,0))</f>
        <v>8.01</v>
      </c>
      <c r="H231">
        <f>INDEX(Overview_Format!$A$2:$BQ$355,MATCH($B231,Overview_Format!$A$2:$A$355,0),MATCH(H$2,Overview_Format!$A$2:$BQ$2,0))</f>
        <v>8.31</v>
      </c>
      <c r="I231">
        <f>INDEX(Overview_Format!$A$2:$BQ$355,MATCH($B231,Overview_Format!$A$2:$A$355,0),MATCH(I$2,Overview_Format!$A$2:$BQ$2,0))</f>
        <v>14</v>
      </c>
      <c r="J231">
        <f>INDEX(Overview_Format!$A$2:$BQ$355,MATCH($B231,Overview_Format!$A$2:$A$355,0),MATCH(J$2,Overview_Format!$A$2:$BQ$2,0))</f>
        <v>19</v>
      </c>
      <c r="K231">
        <f>INDEX(Overview_Format!$A$2:$BQ$355,MATCH($B231,Overview_Format!$A$2:$A$355,0),MATCH(K$2,Overview_Format!$A$2:$BQ$2,0))</f>
        <v>14</v>
      </c>
      <c r="L231">
        <f>INDEX(Overview_Format!$A$2:$BQ$355,MATCH($B231,Overview_Format!$A$2:$A$355,0),MATCH(L$2,Overview_Format!$A$2:$BQ$2,0))</f>
        <v>19</v>
      </c>
      <c r="M231">
        <f>INDEX(Overview_Format!$A$2:$BQ$355,MATCH($B231,Overview_Format!$A$2:$A$355,0),MATCH(M$2,Overview_Format!$A$2:$BQ$2,0))</f>
        <v>14</v>
      </c>
      <c r="N231">
        <f>INDEX(Overview_Format!$A$2:$BQ$355,MATCH($B231,Overview_Format!$A$2:$A$355,0),MATCH(N$2,Overview_Format!$A$2:$BQ$2,0))</f>
        <v>19</v>
      </c>
      <c r="O231">
        <f>INDEX(Overview_Format!$A$2:$BQ$355,MATCH($B231,Overview_Format!$A$2:$A$355,0),MATCH(O$2,Overview_Format!$A$2:$BQ$2,0))</f>
        <v>2266</v>
      </c>
      <c r="P231">
        <f>INDEX(Overview_Format!$A$2:$BQ$355,MATCH($B231,Overview_Format!$A$2:$A$355,0),MATCH(P$2,Overview_Format!$A$2:$BQ$2,0))</f>
        <v>2276</v>
      </c>
      <c r="Q231">
        <f>INDEX(Overview_Format!$A$2:$BQ$355,MATCH($B231,Overview_Format!$A$2:$A$355,0),MATCH(Q$2,Overview_Format!$A$2:$BQ$2,0))</f>
        <v>66.400000000000006</v>
      </c>
      <c r="R231">
        <f>INDEX(Overview_Format!$A$2:$BQ$355,MATCH($B231,Overview_Format!$A$2:$A$355,0),MATCH(R$2,Overview_Format!$A$2:$BQ$2,0))</f>
        <v>103.3</v>
      </c>
      <c r="S231">
        <f>INDEX(Overview_Format!$A$2:$BQ$355,MATCH($B231,Overview_Format!$A$2:$A$355,0),MATCH(S$2,Overview_Format!$A$2:$BQ$2,0))</f>
        <v>0.30099999999999999</v>
      </c>
      <c r="T231">
        <f>INDEX(Overview_Format!$A$2:$BQ$355,MATCH($B231,Overview_Format!$A$2:$A$355,0),MATCH(T$2,Overview_Format!$A$2:$BQ$2,0))</f>
        <v>0.437</v>
      </c>
      <c r="U231">
        <f>INDEX(Overview_Format!$A$2:$BQ$355,MATCH($B231,Overview_Format!$A$2:$A$355,0),MATCH(U$2,Overview_Format!$A$2:$BQ$2,0))</f>
        <v>0.502</v>
      </c>
      <c r="V231">
        <f>INDEX(Overview_Format!$A$2:$BQ$355,MATCH($B231,Overview_Format!$A$2:$A$355,0),MATCH(V$2,Overview_Format!$A$2:$BQ$2,0))</f>
        <v>54.5</v>
      </c>
      <c r="W231">
        <f>INDEX(Overview_Format!$A$2:$BQ$355,MATCH($B231,Overview_Format!$A$2:$A$355,0),MATCH(W$2,Overview_Format!$A$2:$BQ$2,0))</f>
        <v>0.46200000000000002</v>
      </c>
      <c r="X231">
        <f>INDEX(Overview_Format!$A$2:$BQ$355,MATCH($B231,Overview_Format!$A$2:$A$355,0),MATCH(X$2,Overview_Format!$A$2:$BQ$2,0))</f>
        <v>29</v>
      </c>
      <c r="Y231">
        <f>INDEX(Overview_Format!$A$2:$BQ$355,MATCH($B231,Overview_Format!$A$2:$A$355,0),MATCH(Y$2,Overview_Format!$A$2:$BQ$2,0))</f>
        <v>11.9</v>
      </c>
      <c r="Z231">
        <f>INDEX(Overview_Format!$A$2:$BQ$355,MATCH($B231,Overview_Format!$A$2:$A$355,0),MATCH(Z$2,Overview_Format!$A$2:$BQ$2,0))</f>
        <v>48.4</v>
      </c>
      <c r="AA231">
        <f>INDEX(Overview_Format!$A$2:$BQ$355,MATCH($B231,Overview_Format!$A$2:$A$355,0),MATCH(AA$2,Overview_Format!$A$2:$BQ$2,0))</f>
        <v>8.1999999999999993</v>
      </c>
      <c r="AB231">
        <f>INDEX(Overview_Format!$A$2:$BQ$355,MATCH($B231,Overview_Format!$A$2:$A$355,0),MATCH(AB$2,Overview_Format!$A$2:$BQ$2,0))</f>
        <v>11.7</v>
      </c>
      <c r="AC231">
        <f t="shared" si="3"/>
        <v>4.579831932773109</v>
      </c>
      <c r="AD231">
        <f>INDEX(Overview_Format!$A$2:$BQ$355,MATCH($B231,Overview_Format!$A$2:$A$355,0),MATCH(AD$2,Overview_Format!$A$2:$BQ$2,0))</f>
        <v>-0.3</v>
      </c>
      <c r="AE231">
        <f>INDEX(Overview_Format!$A$2:$CC$355,MATCH($B231,Overview_Format!$A$2:$A$355,0),MATCH(AE$2,Overview_Format!$A$2:$CC$2,0))</f>
        <v>-0.5</v>
      </c>
      <c r="AF231">
        <f>INDEX(Overview_Format!$A$2:$CC$355,MATCH($B231,Overview_Format!$A$2:$A$355,0),MATCH(AF$2,Overview_Format!$A$2:$CC$2,0))</f>
        <v>8.299999999999999E-2</v>
      </c>
      <c r="AG231">
        <f>INDEX(Overview_Format!$A$2:$CC$355,MATCH($B231,Overview_Format!$A$2:$A$355,0),MATCH(AG$2,Overview_Format!$A$2:$CC$2,0))</f>
        <v>7.0000000000000007E-2</v>
      </c>
      <c r="AH231">
        <f>INDEX(Overview_Format!$A$2:$CC$355,MATCH($B231,Overview_Format!$A$2:$A$355,0),MATCH(AH$2,Overview_Format!$A$2:$CC$2,0))</f>
        <v>-1.2000000000000011E-2</v>
      </c>
      <c r="AI231">
        <f>INDEX(Overview_Format!$A$2:$CC$355,MATCH($B231,Overview_Format!$A$2:$A$355,0),MATCH(AI$2,Overview_Format!$A$2:$CC$2,0))</f>
        <v>-2.7999999999999969E-2</v>
      </c>
      <c r="AJ231">
        <f>INDEX(Overview_Format!$A$2:$CC$355,MATCH($B231,Overview_Format!$A$2:$A$355,0),MATCH(AJ$2,Overview_Format!$A$2:$CC$2,0))</f>
        <v>-3.2000000000000028</v>
      </c>
      <c r="AK231">
        <f>INDEX(Overview_Format!$A$2:$CC$355,MATCH($B231,Overview_Format!$A$2:$A$355,0),MATCH(AK$2,Overview_Format!$A$2:$CC$2,0))</f>
        <v>-2.0999999999999996</v>
      </c>
      <c r="AL231">
        <f>INDEX(Overview_Format!$A$2:$CC$355,MATCH($B231,Overview_Format!$A$2:$A$355,0),MATCH(AL$2,Overview_Format!$A$2:$CC$2,0))</f>
        <v>5.3999999999999986</v>
      </c>
      <c r="AM231">
        <f>INDEX(Overview_Format!$A$2:$CC$355,MATCH($B231,Overview_Format!$A$2:$A$355,0),MATCH(AM$2,Overview_Format!$A$2:$CC$2,0))</f>
        <v>0.79999999999999893</v>
      </c>
      <c r="AN231">
        <f>INDEX(Overview_Format!$A$2:$CC$355,MATCH($B231,Overview_Format!$A$2:$A$355,0),MATCH(AN$2,Overview_Format!$A$2:$CC$2,0))</f>
        <v>3.1999999999999993</v>
      </c>
      <c r="AO231">
        <f>INDEX(Overview_Format!$A$2:$CC$355,MATCH($B231,Overview_Format!$A$2:$A$355,0),MATCH(AO$2,Overview_Format!$A$2:$CC$2,0))</f>
        <v>-2.1000000000000014</v>
      </c>
      <c r="AP231">
        <f>INDEX(Overview_Format!$A$2:$CC$355,MATCH($B231,Overview_Format!$A$2:$A$355,0),MATCH(AP$2,Overview_Format!$A$2:$CC$2,0))</f>
        <v>6.9000000000000006E-2</v>
      </c>
    </row>
    <row r="232" spans="2:42" x14ac:dyDescent="0.25">
      <c r="B232" t="s">
        <v>354</v>
      </c>
      <c r="C232">
        <f>INDEX(Overview_Format!$A$2:$BQ$355,MATCH($B232,Overview_Format!$A$2:$A$355,0),MATCH(C$2,Overview_Format!$A$2:$BQ$2,0))</f>
        <v>33</v>
      </c>
      <c r="D232">
        <f>INDEX(Overview_Format!$A$2:$BQ$355,MATCH($B232,Overview_Format!$A$2:$A$355,0),MATCH(D$2,Overview_Format!$A$2:$BQ$2,0))</f>
        <v>16</v>
      </c>
      <c r="E232">
        <f>INDEX(Overview_Format!$A$2:$BQ$355,MATCH($B232,Overview_Format!$A$2:$A$355,0),MATCH(E$2,Overview_Format!$A$2:$BQ$2,0))</f>
        <v>17</v>
      </c>
      <c r="F232">
        <f>INDEX(Overview_Format!$A$2:$BQ$355,MATCH($B232,Overview_Format!$A$2:$A$355,0),MATCH(F$2,Overview_Format!$A$2:$BQ$2,0))</f>
        <v>0.48499999999999999</v>
      </c>
      <c r="G232">
        <f>INDEX(Overview_Format!$A$2:$BQ$355,MATCH($B232,Overview_Format!$A$2:$A$355,0),MATCH(G$2,Overview_Format!$A$2:$BQ$2,0))</f>
        <v>-2.12</v>
      </c>
      <c r="H232">
        <f>INDEX(Overview_Format!$A$2:$BQ$355,MATCH($B232,Overview_Format!$A$2:$A$355,0),MATCH(H$2,Overview_Format!$A$2:$BQ$2,0))</f>
        <v>-1.33</v>
      </c>
      <c r="I232">
        <f>INDEX(Overview_Format!$A$2:$BQ$355,MATCH($B232,Overview_Format!$A$2:$A$355,0),MATCH(I$2,Overview_Format!$A$2:$BQ$2,0))</f>
        <v>16</v>
      </c>
      <c r="J232">
        <f>INDEX(Overview_Format!$A$2:$BQ$355,MATCH($B232,Overview_Format!$A$2:$A$355,0),MATCH(J$2,Overview_Format!$A$2:$BQ$2,0))</f>
        <v>17</v>
      </c>
      <c r="K232">
        <f>INDEX(Overview_Format!$A$2:$BQ$355,MATCH($B232,Overview_Format!$A$2:$A$355,0),MATCH(K$2,Overview_Format!$A$2:$BQ$2,0))</f>
        <v>16</v>
      </c>
      <c r="L232">
        <f>INDEX(Overview_Format!$A$2:$BQ$355,MATCH($B232,Overview_Format!$A$2:$A$355,0),MATCH(L$2,Overview_Format!$A$2:$BQ$2,0))</f>
        <v>17</v>
      </c>
      <c r="M232">
        <f>INDEX(Overview_Format!$A$2:$BQ$355,MATCH($B232,Overview_Format!$A$2:$A$355,0),MATCH(M$2,Overview_Format!$A$2:$BQ$2,0))</f>
        <v>16</v>
      </c>
      <c r="N232">
        <f>INDEX(Overview_Format!$A$2:$BQ$355,MATCH($B232,Overview_Format!$A$2:$A$355,0),MATCH(N$2,Overview_Format!$A$2:$BQ$2,0))</f>
        <v>17</v>
      </c>
      <c r="O232">
        <f>INDEX(Overview_Format!$A$2:$BQ$355,MATCH($B232,Overview_Format!$A$2:$A$355,0),MATCH(O$2,Overview_Format!$A$2:$BQ$2,0))</f>
        <v>2534</v>
      </c>
      <c r="P232">
        <f>INDEX(Overview_Format!$A$2:$BQ$355,MATCH($B232,Overview_Format!$A$2:$A$355,0),MATCH(P$2,Overview_Format!$A$2:$BQ$2,0))</f>
        <v>2515</v>
      </c>
      <c r="Q232">
        <f>INDEX(Overview_Format!$A$2:$BQ$355,MATCH($B232,Overview_Format!$A$2:$A$355,0),MATCH(Q$2,Overview_Format!$A$2:$BQ$2,0))</f>
        <v>69.900000000000006</v>
      </c>
      <c r="R232">
        <f>INDEX(Overview_Format!$A$2:$BQ$355,MATCH($B232,Overview_Format!$A$2:$A$355,0),MATCH(R$2,Overview_Format!$A$2:$BQ$2,0))</f>
        <v>109.4</v>
      </c>
      <c r="S232">
        <f>INDEX(Overview_Format!$A$2:$BQ$355,MATCH($B232,Overview_Format!$A$2:$A$355,0),MATCH(S$2,Overview_Format!$A$2:$BQ$2,0))</f>
        <v>0.35699999999999998</v>
      </c>
      <c r="T232">
        <f>INDEX(Overview_Format!$A$2:$BQ$355,MATCH($B232,Overview_Format!$A$2:$A$355,0),MATCH(T$2,Overview_Format!$A$2:$BQ$2,0))</f>
        <v>0.439</v>
      </c>
      <c r="U232">
        <f>INDEX(Overview_Format!$A$2:$BQ$355,MATCH($B232,Overview_Format!$A$2:$A$355,0),MATCH(U$2,Overview_Format!$A$2:$BQ$2,0))</f>
        <v>0.58299999999999996</v>
      </c>
      <c r="V232">
        <f>INDEX(Overview_Format!$A$2:$BQ$355,MATCH($B232,Overview_Format!$A$2:$A$355,0),MATCH(V$2,Overview_Format!$A$2:$BQ$2,0))</f>
        <v>67.2</v>
      </c>
      <c r="W232">
        <f>INDEX(Overview_Format!$A$2:$BQ$355,MATCH($B232,Overview_Format!$A$2:$A$355,0),MATCH(W$2,Overview_Format!$A$2:$BQ$2,0))</f>
        <v>0.54900000000000004</v>
      </c>
      <c r="X232">
        <f>INDEX(Overview_Format!$A$2:$BQ$355,MATCH($B232,Overview_Format!$A$2:$A$355,0),MATCH(X$2,Overview_Format!$A$2:$BQ$2,0))</f>
        <v>25.2</v>
      </c>
      <c r="Y232">
        <f>INDEX(Overview_Format!$A$2:$BQ$355,MATCH($B232,Overview_Format!$A$2:$A$355,0),MATCH(Y$2,Overview_Format!$A$2:$BQ$2,0))</f>
        <v>16.399999999999999</v>
      </c>
      <c r="Z232">
        <f>INDEX(Overview_Format!$A$2:$BQ$355,MATCH($B232,Overview_Format!$A$2:$A$355,0),MATCH(Z$2,Overview_Format!$A$2:$BQ$2,0))</f>
        <v>47.4</v>
      </c>
      <c r="AA232">
        <f>INDEX(Overview_Format!$A$2:$BQ$355,MATCH($B232,Overview_Format!$A$2:$A$355,0),MATCH(AA$2,Overview_Format!$A$2:$BQ$2,0))</f>
        <v>8.1999999999999993</v>
      </c>
      <c r="AB232">
        <f>INDEX(Overview_Format!$A$2:$BQ$355,MATCH($B232,Overview_Format!$A$2:$A$355,0),MATCH(AB$2,Overview_Format!$A$2:$BQ$2,0))</f>
        <v>7.8</v>
      </c>
      <c r="AC232">
        <f t="shared" si="3"/>
        <v>4.0975609756097562</v>
      </c>
      <c r="AD232">
        <f>INDEX(Overview_Format!$A$2:$BQ$355,MATCH($B232,Overview_Format!$A$2:$A$355,0),MATCH(AD$2,Overview_Format!$A$2:$BQ$2,0))</f>
        <v>0.57999999999999996</v>
      </c>
      <c r="AE232">
        <f>INDEX(Overview_Format!$A$2:$CC$355,MATCH($B232,Overview_Format!$A$2:$A$355,0),MATCH(AE$2,Overview_Format!$A$2:$CC$2,0))</f>
        <v>0.80000000000001137</v>
      </c>
      <c r="AF232">
        <f>INDEX(Overview_Format!$A$2:$CC$355,MATCH($B232,Overview_Format!$A$2:$A$355,0),MATCH(AF$2,Overview_Format!$A$2:$CC$2,0))</f>
        <v>8.1999999999999962E-2</v>
      </c>
      <c r="AG232">
        <f>INDEX(Overview_Format!$A$2:$CC$355,MATCH($B232,Overview_Format!$A$2:$A$355,0),MATCH(AG$2,Overview_Format!$A$2:$CC$2,0))</f>
        <v>7.1000000000000008E-2</v>
      </c>
      <c r="AH232">
        <f>INDEX(Overview_Format!$A$2:$CC$355,MATCH($B232,Overview_Format!$A$2:$A$355,0),MATCH(AH$2,Overview_Format!$A$2:$CC$2,0))</f>
        <v>2.8999999999999915E-2</v>
      </c>
      <c r="AI232">
        <f>INDEX(Overview_Format!$A$2:$CC$355,MATCH($B232,Overview_Format!$A$2:$A$355,0),MATCH(AI$2,Overview_Format!$A$2:$CC$2,0))</f>
        <v>2.300000000000002E-2</v>
      </c>
      <c r="AJ232">
        <f>INDEX(Overview_Format!$A$2:$CC$355,MATCH($B232,Overview_Format!$A$2:$A$355,0),MATCH(AJ$2,Overview_Format!$A$2:$CC$2,0))</f>
        <v>-5.2000000000000028</v>
      </c>
      <c r="AK232">
        <f>INDEX(Overview_Format!$A$2:$CC$355,MATCH($B232,Overview_Format!$A$2:$A$355,0),MATCH(AK$2,Overview_Format!$A$2:$CC$2,0))</f>
        <v>1.3999999999999986</v>
      </c>
      <c r="AL232">
        <f>INDEX(Overview_Format!$A$2:$CC$355,MATCH($B232,Overview_Format!$A$2:$A$355,0),MATCH(AL$2,Overview_Format!$A$2:$CC$2,0))</f>
        <v>11.5</v>
      </c>
      <c r="AM232">
        <f>INDEX(Overview_Format!$A$2:$CC$355,MATCH($B232,Overview_Format!$A$2:$A$355,0),MATCH(AM$2,Overview_Format!$A$2:$CC$2,0))</f>
        <v>-1</v>
      </c>
      <c r="AN232">
        <f>INDEX(Overview_Format!$A$2:$CC$355,MATCH($B232,Overview_Format!$A$2:$A$355,0),MATCH(AN$2,Overview_Format!$A$2:$CC$2,0))</f>
        <v>-1.5000000000000009</v>
      </c>
      <c r="AO232">
        <f>INDEX(Overview_Format!$A$2:$CC$355,MATCH($B232,Overview_Format!$A$2:$A$355,0),MATCH(AO$2,Overview_Format!$A$2:$CC$2,0))</f>
        <v>-6.5</v>
      </c>
      <c r="AP232">
        <f>INDEX(Overview_Format!$A$2:$CC$355,MATCH($B232,Overview_Format!$A$2:$A$355,0),MATCH(AP$2,Overview_Format!$A$2:$CC$2,0))</f>
        <v>6.4000000000000001E-2</v>
      </c>
    </row>
    <row r="233" spans="2:42" x14ac:dyDescent="0.25">
      <c r="B233" t="s">
        <v>355</v>
      </c>
      <c r="C233">
        <f>INDEX(Overview_Format!$A$2:$BQ$355,MATCH($B233,Overview_Format!$A$2:$A$355,0),MATCH(C$2,Overview_Format!$A$2:$BQ$2,0))</f>
        <v>35</v>
      </c>
      <c r="D233">
        <f>INDEX(Overview_Format!$A$2:$BQ$355,MATCH($B233,Overview_Format!$A$2:$A$355,0),MATCH(D$2,Overview_Format!$A$2:$BQ$2,0))</f>
        <v>20</v>
      </c>
      <c r="E233">
        <f>INDEX(Overview_Format!$A$2:$BQ$355,MATCH($B233,Overview_Format!$A$2:$A$355,0),MATCH(E$2,Overview_Format!$A$2:$BQ$2,0))</f>
        <v>15</v>
      </c>
      <c r="F233">
        <f>INDEX(Overview_Format!$A$2:$BQ$355,MATCH($B233,Overview_Format!$A$2:$A$355,0),MATCH(F$2,Overview_Format!$A$2:$BQ$2,0))</f>
        <v>0.57099999999999995</v>
      </c>
      <c r="G233">
        <f>INDEX(Overview_Format!$A$2:$BQ$355,MATCH($B233,Overview_Format!$A$2:$A$355,0),MATCH(G$2,Overview_Format!$A$2:$BQ$2,0))</f>
        <v>13.97</v>
      </c>
      <c r="H233">
        <f>INDEX(Overview_Format!$A$2:$BQ$355,MATCH($B233,Overview_Format!$A$2:$A$355,0),MATCH(H$2,Overview_Format!$A$2:$BQ$2,0))</f>
        <v>11.09</v>
      </c>
      <c r="I233">
        <f>INDEX(Overview_Format!$A$2:$BQ$355,MATCH($B233,Overview_Format!$A$2:$A$355,0),MATCH(I$2,Overview_Format!$A$2:$BQ$2,0))</f>
        <v>20</v>
      </c>
      <c r="J233">
        <f>INDEX(Overview_Format!$A$2:$BQ$355,MATCH($B233,Overview_Format!$A$2:$A$355,0),MATCH(J$2,Overview_Format!$A$2:$BQ$2,0))</f>
        <v>15</v>
      </c>
      <c r="K233">
        <f>INDEX(Overview_Format!$A$2:$BQ$355,MATCH($B233,Overview_Format!$A$2:$A$355,0),MATCH(K$2,Overview_Format!$A$2:$BQ$2,0))</f>
        <v>20</v>
      </c>
      <c r="L233">
        <f>INDEX(Overview_Format!$A$2:$BQ$355,MATCH($B233,Overview_Format!$A$2:$A$355,0),MATCH(L$2,Overview_Format!$A$2:$BQ$2,0))</f>
        <v>15</v>
      </c>
      <c r="M233">
        <f>INDEX(Overview_Format!$A$2:$BQ$355,MATCH($B233,Overview_Format!$A$2:$A$355,0),MATCH(M$2,Overview_Format!$A$2:$BQ$2,0))</f>
        <v>20</v>
      </c>
      <c r="N233">
        <f>INDEX(Overview_Format!$A$2:$BQ$355,MATCH($B233,Overview_Format!$A$2:$A$355,0),MATCH(N$2,Overview_Format!$A$2:$BQ$2,0))</f>
        <v>15</v>
      </c>
      <c r="O233">
        <f>INDEX(Overview_Format!$A$2:$BQ$355,MATCH($B233,Overview_Format!$A$2:$A$355,0),MATCH(O$2,Overview_Format!$A$2:$BQ$2,0))</f>
        <v>2419</v>
      </c>
      <c r="P233">
        <f>INDEX(Overview_Format!$A$2:$BQ$355,MATCH($B233,Overview_Format!$A$2:$A$355,0),MATCH(P$2,Overview_Format!$A$2:$BQ$2,0))</f>
        <v>2318</v>
      </c>
      <c r="Q233">
        <f>INDEX(Overview_Format!$A$2:$BQ$355,MATCH($B233,Overview_Format!$A$2:$A$355,0),MATCH(Q$2,Overview_Format!$A$2:$BQ$2,0))</f>
        <v>66.7</v>
      </c>
      <c r="R233">
        <f>INDEX(Overview_Format!$A$2:$BQ$355,MATCH($B233,Overview_Format!$A$2:$A$355,0),MATCH(R$2,Overview_Format!$A$2:$BQ$2,0))</f>
        <v>103.2</v>
      </c>
      <c r="S233">
        <f>INDEX(Overview_Format!$A$2:$BQ$355,MATCH($B233,Overview_Format!$A$2:$A$355,0),MATCH(S$2,Overview_Format!$A$2:$BQ$2,0))</f>
        <v>0.33700000000000002</v>
      </c>
      <c r="T233">
        <f>INDEX(Overview_Format!$A$2:$BQ$355,MATCH($B233,Overview_Format!$A$2:$A$355,0),MATCH(T$2,Overview_Format!$A$2:$BQ$2,0))</f>
        <v>0.40100000000000002</v>
      </c>
      <c r="U233">
        <f>INDEX(Overview_Format!$A$2:$BQ$355,MATCH($B233,Overview_Format!$A$2:$A$355,0),MATCH(U$2,Overview_Format!$A$2:$BQ$2,0))</f>
        <v>0.54</v>
      </c>
      <c r="V233">
        <f>INDEX(Overview_Format!$A$2:$BQ$355,MATCH($B233,Overview_Format!$A$2:$A$355,0),MATCH(V$2,Overview_Format!$A$2:$BQ$2,0))</f>
        <v>58.9</v>
      </c>
      <c r="W233">
        <f>INDEX(Overview_Format!$A$2:$BQ$355,MATCH($B233,Overview_Format!$A$2:$A$355,0),MATCH(W$2,Overview_Format!$A$2:$BQ$2,0))</f>
        <v>0.503</v>
      </c>
      <c r="X233">
        <f>INDEX(Overview_Format!$A$2:$BQ$355,MATCH($B233,Overview_Format!$A$2:$A$355,0),MATCH(X$2,Overview_Format!$A$2:$BQ$2,0))</f>
        <v>27.6</v>
      </c>
      <c r="Y233">
        <f>INDEX(Overview_Format!$A$2:$BQ$355,MATCH($B233,Overview_Format!$A$2:$A$355,0),MATCH(Y$2,Overview_Format!$A$2:$BQ$2,0))</f>
        <v>16.399999999999999</v>
      </c>
      <c r="Z233">
        <f>INDEX(Overview_Format!$A$2:$BQ$355,MATCH($B233,Overview_Format!$A$2:$A$355,0),MATCH(Z$2,Overview_Format!$A$2:$BQ$2,0))</f>
        <v>50.9</v>
      </c>
      <c r="AA233">
        <f>INDEX(Overview_Format!$A$2:$BQ$355,MATCH($B233,Overview_Format!$A$2:$A$355,0),MATCH(AA$2,Overview_Format!$A$2:$BQ$2,0))</f>
        <v>8.8000000000000007</v>
      </c>
      <c r="AB233">
        <f>INDEX(Overview_Format!$A$2:$BQ$355,MATCH($B233,Overview_Format!$A$2:$A$355,0),MATCH(AB$2,Overview_Format!$A$2:$BQ$2,0))</f>
        <v>7</v>
      </c>
      <c r="AC233">
        <f t="shared" si="3"/>
        <v>3.5914634146341466</v>
      </c>
      <c r="AD233">
        <f>INDEX(Overview_Format!$A$2:$BQ$355,MATCH($B233,Overview_Format!$A$2:$A$355,0),MATCH(AD$2,Overview_Format!$A$2:$BQ$2,0))</f>
        <v>2.89</v>
      </c>
      <c r="AE233">
        <f>INDEX(Overview_Format!$A$2:$CC$355,MATCH($B233,Overview_Format!$A$2:$A$355,0),MATCH(AE$2,Overview_Format!$A$2:$CC$2,0))</f>
        <v>4.2999999999999972</v>
      </c>
      <c r="AF233">
        <f>INDEX(Overview_Format!$A$2:$CC$355,MATCH($B233,Overview_Format!$A$2:$A$355,0),MATCH(AF$2,Overview_Format!$A$2:$CC$2,0))</f>
        <v>1.9000000000000017E-2</v>
      </c>
      <c r="AG233">
        <f>INDEX(Overview_Format!$A$2:$CC$355,MATCH($B233,Overview_Format!$A$2:$A$355,0),MATCH(AG$2,Overview_Format!$A$2:$CC$2,0))</f>
        <v>2.7000000000000024E-2</v>
      </c>
      <c r="AH233">
        <f>INDEX(Overview_Format!$A$2:$CC$355,MATCH($B233,Overview_Format!$A$2:$A$355,0),MATCH(AH$2,Overview_Format!$A$2:$CC$2,0))</f>
        <v>1.8000000000000016E-2</v>
      </c>
      <c r="AI233">
        <f>INDEX(Overview_Format!$A$2:$CC$355,MATCH($B233,Overview_Format!$A$2:$A$355,0),MATCH(AI$2,Overview_Format!$A$2:$CC$2,0))</f>
        <v>2.0000000000000018E-2</v>
      </c>
      <c r="AJ233">
        <f>INDEX(Overview_Format!$A$2:$CC$355,MATCH($B233,Overview_Format!$A$2:$A$355,0),MATCH(AJ$2,Overview_Format!$A$2:$CC$2,0))</f>
        <v>1.7999999999999972</v>
      </c>
      <c r="AK233">
        <f>INDEX(Overview_Format!$A$2:$CC$355,MATCH($B233,Overview_Format!$A$2:$A$355,0),MATCH(AK$2,Overview_Format!$A$2:$CC$2,0))</f>
        <v>0.29999999999999716</v>
      </c>
      <c r="AL233">
        <f>INDEX(Overview_Format!$A$2:$CC$355,MATCH($B233,Overview_Format!$A$2:$A$355,0),MATCH(AL$2,Overview_Format!$A$2:$CC$2,0))</f>
        <v>8.7999999999999972</v>
      </c>
      <c r="AM233">
        <f>INDEX(Overview_Format!$A$2:$CC$355,MATCH($B233,Overview_Format!$A$2:$A$355,0),MATCH(AM$2,Overview_Format!$A$2:$CC$2,0))</f>
        <v>-0.5</v>
      </c>
      <c r="AN233">
        <f>INDEX(Overview_Format!$A$2:$CC$355,MATCH($B233,Overview_Format!$A$2:$A$355,0),MATCH(AN$2,Overview_Format!$A$2:$CC$2,0))</f>
        <v>-2.3000000000000007</v>
      </c>
      <c r="AO233">
        <f>INDEX(Overview_Format!$A$2:$CC$355,MATCH($B233,Overview_Format!$A$2:$A$355,0),MATCH(AO$2,Overview_Format!$A$2:$CC$2,0))</f>
        <v>1.8000000000000007</v>
      </c>
      <c r="AP233">
        <f>INDEX(Overview_Format!$A$2:$CC$355,MATCH($B233,Overview_Format!$A$2:$A$355,0),MATCH(AP$2,Overview_Format!$A$2:$CC$2,0))</f>
        <v>1.2000000000000011E-2</v>
      </c>
    </row>
    <row r="234" spans="2:42" x14ac:dyDescent="0.25">
      <c r="B234" t="s">
        <v>356</v>
      </c>
      <c r="C234">
        <f>INDEX(Overview_Format!$A$2:$BQ$355,MATCH($B234,Overview_Format!$A$2:$A$355,0),MATCH(C$2,Overview_Format!$A$2:$BQ$2,0))</f>
        <v>31</v>
      </c>
      <c r="D234">
        <f>INDEX(Overview_Format!$A$2:$BQ$355,MATCH($B234,Overview_Format!$A$2:$A$355,0),MATCH(D$2,Overview_Format!$A$2:$BQ$2,0))</f>
        <v>14</v>
      </c>
      <c r="E234">
        <f>INDEX(Overview_Format!$A$2:$BQ$355,MATCH($B234,Overview_Format!$A$2:$A$355,0),MATCH(E$2,Overview_Format!$A$2:$BQ$2,0))</f>
        <v>17</v>
      </c>
      <c r="F234">
        <f>INDEX(Overview_Format!$A$2:$BQ$355,MATCH($B234,Overview_Format!$A$2:$A$355,0),MATCH(F$2,Overview_Format!$A$2:$BQ$2,0))</f>
        <v>0.45200000000000001</v>
      </c>
      <c r="G234">
        <f>INDEX(Overview_Format!$A$2:$BQ$355,MATCH($B234,Overview_Format!$A$2:$A$355,0),MATCH(G$2,Overview_Format!$A$2:$BQ$2,0))</f>
        <v>-1.82</v>
      </c>
      <c r="H234">
        <f>INDEX(Overview_Format!$A$2:$BQ$355,MATCH($B234,Overview_Format!$A$2:$A$355,0),MATCH(H$2,Overview_Format!$A$2:$BQ$2,0))</f>
        <v>3.18</v>
      </c>
      <c r="I234">
        <f>INDEX(Overview_Format!$A$2:$BQ$355,MATCH($B234,Overview_Format!$A$2:$A$355,0),MATCH(I$2,Overview_Format!$A$2:$BQ$2,0))</f>
        <v>14</v>
      </c>
      <c r="J234">
        <f>INDEX(Overview_Format!$A$2:$BQ$355,MATCH($B234,Overview_Format!$A$2:$A$355,0),MATCH(J$2,Overview_Format!$A$2:$BQ$2,0))</f>
        <v>17</v>
      </c>
      <c r="K234">
        <f>INDEX(Overview_Format!$A$2:$BQ$355,MATCH($B234,Overview_Format!$A$2:$A$355,0),MATCH(K$2,Overview_Format!$A$2:$BQ$2,0))</f>
        <v>14</v>
      </c>
      <c r="L234">
        <f>INDEX(Overview_Format!$A$2:$BQ$355,MATCH($B234,Overview_Format!$A$2:$A$355,0),MATCH(L$2,Overview_Format!$A$2:$BQ$2,0))</f>
        <v>17</v>
      </c>
      <c r="M234">
        <f>INDEX(Overview_Format!$A$2:$BQ$355,MATCH($B234,Overview_Format!$A$2:$A$355,0),MATCH(M$2,Overview_Format!$A$2:$BQ$2,0))</f>
        <v>14</v>
      </c>
      <c r="N234">
        <f>INDEX(Overview_Format!$A$2:$BQ$355,MATCH($B234,Overview_Format!$A$2:$A$355,0),MATCH(N$2,Overview_Format!$A$2:$BQ$2,0))</f>
        <v>17</v>
      </c>
      <c r="O234">
        <f>INDEX(Overview_Format!$A$2:$BQ$355,MATCH($B234,Overview_Format!$A$2:$A$355,0),MATCH(O$2,Overview_Format!$A$2:$BQ$2,0))</f>
        <v>2174</v>
      </c>
      <c r="P234">
        <f>INDEX(Overview_Format!$A$2:$BQ$355,MATCH($B234,Overview_Format!$A$2:$A$355,0),MATCH(P$2,Overview_Format!$A$2:$BQ$2,0))</f>
        <v>2288</v>
      </c>
      <c r="Q234">
        <f>INDEX(Overview_Format!$A$2:$BQ$355,MATCH($B234,Overview_Format!$A$2:$A$355,0),MATCH(Q$2,Overview_Format!$A$2:$BQ$2,0))</f>
        <v>71.5</v>
      </c>
      <c r="R234">
        <f>INDEX(Overview_Format!$A$2:$BQ$355,MATCH($B234,Overview_Format!$A$2:$A$355,0),MATCH(R$2,Overview_Format!$A$2:$BQ$2,0))</f>
        <v>96.9</v>
      </c>
      <c r="S234">
        <f>INDEX(Overview_Format!$A$2:$BQ$355,MATCH($B234,Overview_Format!$A$2:$A$355,0),MATCH(S$2,Overview_Format!$A$2:$BQ$2,0))</f>
        <v>0.32800000000000001</v>
      </c>
      <c r="T234">
        <f>INDEX(Overview_Format!$A$2:$BQ$355,MATCH($B234,Overview_Format!$A$2:$A$355,0),MATCH(T$2,Overview_Format!$A$2:$BQ$2,0))</f>
        <v>0.34399999999999997</v>
      </c>
      <c r="U234">
        <f>INDEX(Overview_Format!$A$2:$BQ$355,MATCH($B234,Overview_Format!$A$2:$A$355,0),MATCH(U$2,Overview_Format!$A$2:$BQ$2,0))</f>
        <v>0.51200000000000001</v>
      </c>
      <c r="V234">
        <f>INDEX(Overview_Format!$A$2:$BQ$355,MATCH($B234,Overview_Format!$A$2:$A$355,0),MATCH(V$2,Overview_Format!$A$2:$BQ$2,0))</f>
        <v>56.2</v>
      </c>
      <c r="W234">
        <f>INDEX(Overview_Format!$A$2:$BQ$355,MATCH($B234,Overview_Format!$A$2:$A$355,0),MATCH(W$2,Overview_Format!$A$2:$BQ$2,0))</f>
        <v>0.48799999999999999</v>
      </c>
      <c r="X234">
        <f>INDEX(Overview_Format!$A$2:$BQ$355,MATCH($B234,Overview_Format!$A$2:$A$355,0),MATCH(X$2,Overview_Format!$A$2:$BQ$2,0))</f>
        <v>29</v>
      </c>
      <c r="Y234">
        <f>INDEX(Overview_Format!$A$2:$BQ$355,MATCH($B234,Overview_Format!$A$2:$A$355,0),MATCH(Y$2,Overview_Format!$A$2:$BQ$2,0))</f>
        <v>17.399999999999999</v>
      </c>
      <c r="Z234">
        <f>INDEX(Overview_Format!$A$2:$BQ$355,MATCH($B234,Overview_Format!$A$2:$A$355,0),MATCH(Z$2,Overview_Format!$A$2:$BQ$2,0))</f>
        <v>50.9</v>
      </c>
      <c r="AA234">
        <f>INDEX(Overview_Format!$A$2:$BQ$355,MATCH($B234,Overview_Format!$A$2:$A$355,0),MATCH(AA$2,Overview_Format!$A$2:$BQ$2,0))</f>
        <v>8.9</v>
      </c>
      <c r="AB234">
        <f>INDEX(Overview_Format!$A$2:$BQ$355,MATCH($B234,Overview_Format!$A$2:$A$355,0),MATCH(AB$2,Overview_Format!$A$2:$BQ$2,0))</f>
        <v>10.1</v>
      </c>
      <c r="AC234">
        <f t="shared" si="3"/>
        <v>3.229885057471265</v>
      </c>
      <c r="AD234">
        <f>INDEX(Overview_Format!$A$2:$BQ$355,MATCH($B234,Overview_Format!$A$2:$A$355,0),MATCH(AD$2,Overview_Format!$A$2:$BQ$2,0))</f>
        <v>-3.68</v>
      </c>
      <c r="AE234">
        <f>INDEX(Overview_Format!$A$2:$CC$355,MATCH($B234,Overview_Format!$A$2:$A$355,0),MATCH(AE$2,Overview_Format!$A$2:$CC$2,0))</f>
        <v>-5.0999999999999943</v>
      </c>
      <c r="AF234">
        <f>INDEX(Overview_Format!$A$2:$CC$355,MATCH($B234,Overview_Format!$A$2:$A$355,0),MATCH(AF$2,Overview_Format!$A$2:$CC$2,0))</f>
        <v>2.1000000000000019E-2</v>
      </c>
      <c r="AG234">
        <f>INDEX(Overview_Format!$A$2:$CC$355,MATCH($B234,Overview_Format!$A$2:$A$355,0),MATCH(AG$2,Overview_Format!$A$2:$CC$2,0))</f>
        <v>-4.7000000000000042E-2</v>
      </c>
      <c r="AH234">
        <f>INDEX(Overview_Format!$A$2:$CC$355,MATCH($B234,Overview_Format!$A$2:$A$355,0),MATCH(AH$2,Overview_Format!$A$2:$CC$2,0))</f>
        <v>-2.4000000000000021E-2</v>
      </c>
      <c r="AI234">
        <f>INDEX(Overview_Format!$A$2:$CC$355,MATCH($B234,Overview_Format!$A$2:$A$355,0),MATCH(AI$2,Overview_Format!$A$2:$CC$2,0))</f>
        <v>-1.8000000000000016E-2</v>
      </c>
      <c r="AJ234">
        <f>INDEX(Overview_Format!$A$2:$CC$355,MATCH($B234,Overview_Format!$A$2:$A$355,0),MATCH(AJ$2,Overview_Format!$A$2:$CC$2,0))</f>
        <v>1.7999999999999972</v>
      </c>
      <c r="AK234">
        <f>INDEX(Overview_Format!$A$2:$CC$355,MATCH($B234,Overview_Format!$A$2:$A$355,0),MATCH(AK$2,Overview_Format!$A$2:$CC$2,0))</f>
        <v>1.0999999999999979</v>
      </c>
      <c r="AL234">
        <f>INDEX(Overview_Format!$A$2:$CC$355,MATCH($B234,Overview_Format!$A$2:$A$355,0),MATCH(AL$2,Overview_Format!$A$2:$CC$2,0))</f>
        <v>4.8000000000000043</v>
      </c>
      <c r="AM234">
        <f>INDEX(Overview_Format!$A$2:$CC$355,MATCH($B234,Overview_Format!$A$2:$A$355,0),MATCH(AM$2,Overview_Format!$A$2:$CC$2,0))</f>
        <v>-1.6999999999999993</v>
      </c>
      <c r="AN234">
        <f>INDEX(Overview_Format!$A$2:$CC$355,MATCH($B234,Overview_Format!$A$2:$A$355,0),MATCH(AN$2,Overview_Format!$A$2:$CC$2,0))</f>
        <v>4</v>
      </c>
      <c r="AO234">
        <f>INDEX(Overview_Format!$A$2:$CC$355,MATCH($B234,Overview_Format!$A$2:$A$355,0),MATCH(AO$2,Overview_Format!$A$2:$CC$2,0))</f>
        <v>2.1999999999999993</v>
      </c>
      <c r="AP234">
        <f>INDEX(Overview_Format!$A$2:$CC$355,MATCH($B234,Overview_Format!$A$2:$A$355,0),MATCH(AP$2,Overview_Format!$A$2:$CC$2,0))</f>
        <v>-1.0000000000000009E-2</v>
      </c>
    </row>
    <row r="235" spans="2:42" x14ac:dyDescent="0.25">
      <c r="B235" t="s">
        <v>357</v>
      </c>
      <c r="C235">
        <f>INDEX(Overview_Format!$A$2:$BQ$355,MATCH($B235,Overview_Format!$A$2:$A$355,0),MATCH(C$2,Overview_Format!$A$2:$BQ$2,0))</f>
        <v>32</v>
      </c>
      <c r="D235">
        <f>INDEX(Overview_Format!$A$2:$BQ$355,MATCH($B235,Overview_Format!$A$2:$A$355,0),MATCH(D$2,Overview_Format!$A$2:$BQ$2,0))</f>
        <v>12</v>
      </c>
      <c r="E235">
        <f>INDEX(Overview_Format!$A$2:$BQ$355,MATCH($B235,Overview_Format!$A$2:$A$355,0),MATCH(E$2,Overview_Format!$A$2:$BQ$2,0))</f>
        <v>20</v>
      </c>
      <c r="F235">
        <f>INDEX(Overview_Format!$A$2:$BQ$355,MATCH($B235,Overview_Format!$A$2:$A$355,0),MATCH(F$2,Overview_Format!$A$2:$BQ$2,0))</f>
        <v>0.375</v>
      </c>
      <c r="G235">
        <f>INDEX(Overview_Format!$A$2:$BQ$355,MATCH($B235,Overview_Format!$A$2:$A$355,0),MATCH(G$2,Overview_Format!$A$2:$BQ$2,0))</f>
        <v>8.06</v>
      </c>
      <c r="H235">
        <f>INDEX(Overview_Format!$A$2:$BQ$355,MATCH($B235,Overview_Format!$A$2:$A$355,0),MATCH(H$2,Overview_Format!$A$2:$BQ$2,0))</f>
        <v>11.5</v>
      </c>
      <c r="I235">
        <f>INDEX(Overview_Format!$A$2:$BQ$355,MATCH($B235,Overview_Format!$A$2:$A$355,0),MATCH(I$2,Overview_Format!$A$2:$BQ$2,0))</f>
        <v>12</v>
      </c>
      <c r="J235">
        <f>INDEX(Overview_Format!$A$2:$BQ$355,MATCH($B235,Overview_Format!$A$2:$A$355,0),MATCH(J$2,Overview_Format!$A$2:$BQ$2,0))</f>
        <v>20</v>
      </c>
      <c r="K235">
        <f>INDEX(Overview_Format!$A$2:$BQ$355,MATCH($B235,Overview_Format!$A$2:$A$355,0),MATCH(K$2,Overview_Format!$A$2:$BQ$2,0))</f>
        <v>12</v>
      </c>
      <c r="L235">
        <f>INDEX(Overview_Format!$A$2:$BQ$355,MATCH($B235,Overview_Format!$A$2:$A$355,0),MATCH(L$2,Overview_Format!$A$2:$BQ$2,0))</f>
        <v>20</v>
      </c>
      <c r="M235">
        <f>INDEX(Overview_Format!$A$2:$BQ$355,MATCH($B235,Overview_Format!$A$2:$A$355,0),MATCH(M$2,Overview_Format!$A$2:$BQ$2,0))</f>
        <v>12</v>
      </c>
      <c r="N235">
        <f>INDEX(Overview_Format!$A$2:$BQ$355,MATCH($B235,Overview_Format!$A$2:$A$355,0),MATCH(N$2,Overview_Format!$A$2:$BQ$2,0))</f>
        <v>20</v>
      </c>
      <c r="O235">
        <f>INDEX(Overview_Format!$A$2:$BQ$355,MATCH($B235,Overview_Format!$A$2:$A$355,0),MATCH(O$2,Overview_Format!$A$2:$BQ$2,0))</f>
        <v>2178</v>
      </c>
      <c r="P235">
        <f>INDEX(Overview_Format!$A$2:$BQ$355,MATCH($B235,Overview_Format!$A$2:$A$355,0),MATCH(P$2,Overview_Format!$A$2:$BQ$2,0))</f>
        <v>2288</v>
      </c>
      <c r="Q235">
        <f>INDEX(Overview_Format!$A$2:$BQ$355,MATCH($B235,Overview_Format!$A$2:$A$355,0),MATCH(Q$2,Overview_Format!$A$2:$BQ$2,0))</f>
        <v>67.099999999999994</v>
      </c>
      <c r="R235">
        <f>INDEX(Overview_Format!$A$2:$BQ$355,MATCH($B235,Overview_Format!$A$2:$A$355,0),MATCH(R$2,Overview_Format!$A$2:$BQ$2,0))</f>
        <v>101</v>
      </c>
      <c r="S235">
        <f>INDEX(Overview_Format!$A$2:$BQ$355,MATCH($B235,Overview_Format!$A$2:$A$355,0),MATCH(S$2,Overview_Format!$A$2:$BQ$2,0))</f>
        <v>0.30599999999999999</v>
      </c>
      <c r="T235">
        <f>INDEX(Overview_Format!$A$2:$BQ$355,MATCH($B235,Overview_Format!$A$2:$A$355,0),MATCH(T$2,Overview_Format!$A$2:$BQ$2,0))</f>
        <v>0.41899999999999998</v>
      </c>
      <c r="U235">
        <f>INDEX(Overview_Format!$A$2:$BQ$355,MATCH($B235,Overview_Format!$A$2:$A$355,0),MATCH(U$2,Overview_Format!$A$2:$BQ$2,0))</f>
        <v>0.52900000000000003</v>
      </c>
      <c r="V235">
        <f>INDEX(Overview_Format!$A$2:$BQ$355,MATCH($B235,Overview_Format!$A$2:$A$355,0),MATCH(V$2,Overview_Format!$A$2:$BQ$2,0))</f>
        <v>55.5</v>
      </c>
      <c r="W235">
        <f>INDEX(Overview_Format!$A$2:$BQ$355,MATCH($B235,Overview_Format!$A$2:$A$355,0),MATCH(W$2,Overview_Format!$A$2:$BQ$2,0))</f>
        <v>0.501</v>
      </c>
      <c r="X235">
        <f>INDEX(Overview_Format!$A$2:$BQ$355,MATCH($B235,Overview_Format!$A$2:$A$355,0),MATCH(X$2,Overview_Format!$A$2:$BQ$2,0))</f>
        <v>26.4</v>
      </c>
      <c r="Y235">
        <f>INDEX(Overview_Format!$A$2:$BQ$355,MATCH($B235,Overview_Format!$A$2:$A$355,0),MATCH(Y$2,Overview_Format!$A$2:$BQ$2,0))</f>
        <v>15.8</v>
      </c>
      <c r="Z235">
        <f>INDEX(Overview_Format!$A$2:$BQ$355,MATCH($B235,Overview_Format!$A$2:$A$355,0),MATCH(Z$2,Overview_Format!$A$2:$BQ$2,0))</f>
        <v>48.6</v>
      </c>
      <c r="AA235">
        <f>INDEX(Overview_Format!$A$2:$BQ$355,MATCH($B235,Overview_Format!$A$2:$A$355,0),MATCH(AA$2,Overview_Format!$A$2:$BQ$2,0))</f>
        <v>8.5</v>
      </c>
      <c r="AB235">
        <f>INDEX(Overview_Format!$A$2:$BQ$355,MATCH($B235,Overview_Format!$A$2:$A$355,0),MATCH(AB$2,Overview_Format!$A$2:$BQ$2,0))</f>
        <v>13.1</v>
      </c>
      <c r="AC235">
        <f t="shared" si="3"/>
        <v>3.5126582278481009</v>
      </c>
      <c r="AD235">
        <f>INDEX(Overview_Format!$A$2:$BQ$355,MATCH($B235,Overview_Format!$A$2:$A$355,0),MATCH(AD$2,Overview_Format!$A$2:$BQ$2,0))</f>
        <v>-3.44</v>
      </c>
      <c r="AE235">
        <f>INDEX(Overview_Format!$A$2:$CC$355,MATCH($B235,Overview_Format!$A$2:$A$355,0),MATCH(AE$2,Overview_Format!$A$2:$CC$2,0))</f>
        <v>-5.0999999999999943</v>
      </c>
      <c r="AF235">
        <f>INDEX(Overview_Format!$A$2:$CC$355,MATCH($B235,Overview_Format!$A$2:$A$355,0),MATCH(AF$2,Overview_Format!$A$2:$CC$2,0))</f>
        <v>-9.000000000000008E-3</v>
      </c>
      <c r="AG235">
        <f>INDEX(Overview_Format!$A$2:$CC$355,MATCH($B235,Overview_Format!$A$2:$A$355,0),MATCH(AG$2,Overview_Format!$A$2:$CC$2,0))</f>
        <v>-4.0000000000000036E-3</v>
      </c>
      <c r="AH235">
        <f>INDEX(Overview_Format!$A$2:$CC$355,MATCH($B235,Overview_Format!$A$2:$A$355,0),MATCH(AH$2,Overview_Format!$A$2:$CC$2,0))</f>
        <v>-1.100000000000001E-2</v>
      </c>
      <c r="AI235">
        <f>INDEX(Overview_Format!$A$2:$CC$355,MATCH($B235,Overview_Format!$A$2:$A$355,0),MATCH(AI$2,Overview_Format!$A$2:$CC$2,0))</f>
        <v>-2.0000000000000018E-3</v>
      </c>
      <c r="AJ235">
        <f>INDEX(Overview_Format!$A$2:$CC$355,MATCH($B235,Overview_Format!$A$2:$A$355,0),MATCH(AJ$2,Overview_Format!$A$2:$CC$2,0))</f>
        <v>-2.7999999999999972</v>
      </c>
      <c r="AK235">
        <f>INDEX(Overview_Format!$A$2:$CC$355,MATCH($B235,Overview_Format!$A$2:$A$355,0),MATCH(AK$2,Overview_Format!$A$2:$CC$2,0))</f>
        <v>0.60000000000000142</v>
      </c>
      <c r="AL235">
        <f>INDEX(Overview_Format!$A$2:$CC$355,MATCH($B235,Overview_Format!$A$2:$A$355,0),MATCH(AL$2,Overview_Format!$A$2:$CC$2,0))</f>
        <v>0.39999999999999858</v>
      </c>
      <c r="AM235">
        <f>INDEX(Overview_Format!$A$2:$CC$355,MATCH($B235,Overview_Format!$A$2:$A$355,0),MATCH(AM$2,Overview_Format!$A$2:$CC$2,0))</f>
        <v>-0.19999999999999929</v>
      </c>
      <c r="AN235">
        <f>INDEX(Overview_Format!$A$2:$CC$355,MATCH($B235,Overview_Format!$A$2:$A$355,0),MATCH(AN$2,Overview_Format!$A$2:$CC$2,0))</f>
        <v>2.6999999999999993</v>
      </c>
      <c r="AO235">
        <f>INDEX(Overview_Format!$A$2:$CC$355,MATCH($B235,Overview_Format!$A$2:$A$355,0),MATCH(AO$2,Overview_Format!$A$2:$CC$2,0))</f>
        <v>-3</v>
      </c>
      <c r="AP235">
        <f>INDEX(Overview_Format!$A$2:$CC$355,MATCH($B235,Overview_Format!$A$2:$A$355,0),MATCH(AP$2,Overview_Format!$A$2:$CC$2,0))</f>
        <v>-2.4999999999999994E-2</v>
      </c>
    </row>
    <row r="236" spans="2:42" x14ac:dyDescent="0.25">
      <c r="B236" t="s">
        <v>83</v>
      </c>
      <c r="C236">
        <f>INDEX(Overview_Format!$A$2:$BQ$355,MATCH($B236,Overview_Format!$A$2:$A$355,0),MATCH(C$2,Overview_Format!$A$2:$BQ$2,0))</f>
        <v>34</v>
      </c>
      <c r="D236">
        <f>INDEX(Overview_Format!$A$2:$BQ$355,MATCH($B236,Overview_Format!$A$2:$A$355,0),MATCH(D$2,Overview_Format!$A$2:$BQ$2,0))</f>
        <v>20</v>
      </c>
      <c r="E236">
        <f>INDEX(Overview_Format!$A$2:$BQ$355,MATCH($B236,Overview_Format!$A$2:$A$355,0),MATCH(E$2,Overview_Format!$A$2:$BQ$2,0))</f>
        <v>14</v>
      </c>
      <c r="F236">
        <f>INDEX(Overview_Format!$A$2:$BQ$355,MATCH($B236,Overview_Format!$A$2:$A$355,0),MATCH(F$2,Overview_Format!$A$2:$BQ$2,0))</f>
        <v>0.58799999999999997</v>
      </c>
      <c r="G236">
        <f>INDEX(Overview_Format!$A$2:$BQ$355,MATCH($B236,Overview_Format!$A$2:$A$355,0),MATCH(G$2,Overview_Format!$A$2:$BQ$2,0))</f>
        <v>15.27</v>
      </c>
      <c r="H236">
        <f>INDEX(Overview_Format!$A$2:$BQ$355,MATCH($B236,Overview_Format!$A$2:$A$355,0),MATCH(H$2,Overview_Format!$A$2:$BQ$2,0))</f>
        <v>12.18</v>
      </c>
      <c r="I236">
        <f>INDEX(Overview_Format!$A$2:$BQ$355,MATCH($B236,Overview_Format!$A$2:$A$355,0),MATCH(I$2,Overview_Format!$A$2:$BQ$2,0))</f>
        <v>20</v>
      </c>
      <c r="J236">
        <f>INDEX(Overview_Format!$A$2:$BQ$355,MATCH($B236,Overview_Format!$A$2:$A$355,0),MATCH(J$2,Overview_Format!$A$2:$BQ$2,0))</f>
        <v>14</v>
      </c>
      <c r="K236">
        <f>INDEX(Overview_Format!$A$2:$BQ$355,MATCH($B236,Overview_Format!$A$2:$A$355,0),MATCH(K$2,Overview_Format!$A$2:$BQ$2,0))</f>
        <v>20</v>
      </c>
      <c r="L236">
        <f>INDEX(Overview_Format!$A$2:$BQ$355,MATCH($B236,Overview_Format!$A$2:$A$355,0),MATCH(L$2,Overview_Format!$A$2:$BQ$2,0))</f>
        <v>14</v>
      </c>
      <c r="M236">
        <f>INDEX(Overview_Format!$A$2:$BQ$355,MATCH($B236,Overview_Format!$A$2:$A$355,0),MATCH(M$2,Overview_Format!$A$2:$BQ$2,0))</f>
        <v>20</v>
      </c>
      <c r="N236">
        <f>INDEX(Overview_Format!$A$2:$BQ$355,MATCH($B236,Overview_Format!$A$2:$A$355,0),MATCH(N$2,Overview_Format!$A$2:$BQ$2,0))</f>
        <v>14</v>
      </c>
      <c r="O236">
        <f>INDEX(Overview_Format!$A$2:$BQ$355,MATCH($B236,Overview_Format!$A$2:$A$355,0),MATCH(O$2,Overview_Format!$A$2:$BQ$2,0))</f>
        <v>2423</v>
      </c>
      <c r="P236">
        <f>INDEX(Overview_Format!$A$2:$BQ$355,MATCH($B236,Overview_Format!$A$2:$A$355,0),MATCH(P$2,Overview_Format!$A$2:$BQ$2,0))</f>
        <v>2318</v>
      </c>
      <c r="Q236">
        <f>INDEX(Overview_Format!$A$2:$BQ$355,MATCH($B236,Overview_Format!$A$2:$A$355,0),MATCH(Q$2,Overview_Format!$A$2:$BQ$2,0))</f>
        <v>69.400000000000006</v>
      </c>
      <c r="R236">
        <f>INDEX(Overview_Format!$A$2:$BQ$355,MATCH($B236,Overview_Format!$A$2:$A$355,0),MATCH(R$2,Overview_Format!$A$2:$BQ$2,0))</f>
        <v>102.3</v>
      </c>
      <c r="S236">
        <f>INDEX(Overview_Format!$A$2:$BQ$355,MATCH($B236,Overview_Format!$A$2:$A$355,0),MATCH(S$2,Overview_Format!$A$2:$BQ$2,0))</f>
        <v>0.313</v>
      </c>
      <c r="T236">
        <f>INDEX(Overview_Format!$A$2:$BQ$355,MATCH($B236,Overview_Format!$A$2:$A$355,0),MATCH(T$2,Overview_Format!$A$2:$BQ$2,0))</f>
        <v>0.33200000000000002</v>
      </c>
      <c r="U236">
        <f>INDEX(Overview_Format!$A$2:$BQ$355,MATCH($B236,Overview_Format!$A$2:$A$355,0),MATCH(U$2,Overview_Format!$A$2:$BQ$2,0))</f>
        <v>0.53400000000000003</v>
      </c>
      <c r="V236">
        <f>INDEX(Overview_Format!$A$2:$BQ$355,MATCH($B236,Overview_Format!$A$2:$A$355,0),MATCH(V$2,Overview_Format!$A$2:$BQ$2,0))</f>
        <v>48.7</v>
      </c>
      <c r="W236">
        <f>INDEX(Overview_Format!$A$2:$BQ$355,MATCH($B236,Overview_Format!$A$2:$A$355,0),MATCH(W$2,Overview_Format!$A$2:$BQ$2,0))</f>
        <v>0.504</v>
      </c>
      <c r="X236">
        <f>INDEX(Overview_Format!$A$2:$BQ$355,MATCH($B236,Overview_Format!$A$2:$A$355,0),MATCH(X$2,Overview_Format!$A$2:$BQ$2,0))</f>
        <v>25.5</v>
      </c>
      <c r="Y236">
        <f>INDEX(Overview_Format!$A$2:$BQ$355,MATCH($B236,Overview_Format!$A$2:$A$355,0),MATCH(Y$2,Overview_Format!$A$2:$BQ$2,0))</f>
        <v>15</v>
      </c>
      <c r="Z236">
        <f>INDEX(Overview_Format!$A$2:$BQ$355,MATCH($B236,Overview_Format!$A$2:$A$355,0),MATCH(Z$2,Overview_Format!$A$2:$BQ$2,0))</f>
        <v>50.2</v>
      </c>
      <c r="AA236">
        <f>INDEX(Overview_Format!$A$2:$BQ$355,MATCH($B236,Overview_Format!$A$2:$A$355,0),MATCH(AA$2,Overview_Format!$A$2:$BQ$2,0))</f>
        <v>8.6</v>
      </c>
      <c r="AB236">
        <f>INDEX(Overview_Format!$A$2:$BQ$355,MATCH($B236,Overview_Format!$A$2:$A$355,0),MATCH(AB$2,Overview_Format!$A$2:$BQ$2,0))</f>
        <v>8.3000000000000007</v>
      </c>
      <c r="AC236">
        <f t="shared" si="3"/>
        <v>3.246666666666667</v>
      </c>
      <c r="AD236">
        <f>INDEX(Overview_Format!$A$2:$BQ$355,MATCH($B236,Overview_Format!$A$2:$A$355,0),MATCH(AD$2,Overview_Format!$A$2:$BQ$2,0))</f>
        <v>3.09</v>
      </c>
      <c r="AE236">
        <f>INDEX(Overview_Format!$A$2:$CC$355,MATCH($B236,Overview_Format!$A$2:$A$355,0),MATCH(AE$2,Overview_Format!$A$2:$CC$2,0))</f>
        <v>4.3999999999999915</v>
      </c>
      <c r="AF236">
        <f>INDEX(Overview_Format!$A$2:$CC$355,MATCH($B236,Overview_Format!$A$2:$A$355,0),MATCH(AF$2,Overview_Format!$A$2:$CC$2,0))</f>
        <v>8.199999999999999E-2</v>
      </c>
      <c r="AG236">
        <f>INDEX(Overview_Format!$A$2:$CC$355,MATCH($B236,Overview_Format!$A$2:$A$355,0),MATCH(AG$2,Overview_Format!$A$2:$CC$2,0))</f>
        <v>-8.0999999999999961E-2</v>
      </c>
      <c r="AH236">
        <f>INDEX(Overview_Format!$A$2:$CC$355,MATCH($B236,Overview_Format!$A$2:$A$355,0),MATCH(AH$2,Overview_Format!$A$2:$CC$2,0))</f>
        <v>3.6000000000000032E-2</v>
      </c>
      <c r="AI236">
        <f>INDEX(Overview_Format!$A$2:$CC$355,MATCH($B236,Overview_Format!$A$2:$A$355,0),MATCH(AI$2,Overview_Format!$A$2:$CC$2,0))</f>
        <v>2.9000000000000026E-2</v>
      </c>
      <c r="AJ236">
        <f>INDEX(Overview_Format!$A$2:$CC$355,MATCH($B236,Overview_Format!$A$2:$A$355,0),MATCH(AJ$2,Overview_Format!$A$2:$CC$2,0))</f>
        <v>0.40000000000000568</v>
      </c>
      <c r="AK236">
        <f>INDEX(Overview_Format!$A$2:$CC$355,MATCH($B236,Overview_Format!$A$2:$A$355,0),MATCH(AK$2,Overview_Format!$A$2:$CC$2,0))</f>
        <v>9.9999999999999645E-2</v>
      </c>
      <c r="AL236">
        <f>INDEX(Overview_Format!$A$2:$CC$355,MATCH($B236,Overview_Format!$A$2:$A$355,0),MATCH(AL$2,Overview_Format!$A$2:$CC$2,0))</f>
        <v>-1.0999999999999943</v>
      </c>
      <c r="AM236">
        <f>INDEX(Overview_Format!$A$2:$CC$355,MATCH($B236,Overview_Format!$A$2:$A$355,0),MATCH(AM$2,Overview_Format!$A$2:$CC$2,0))</f>
        <v>-0.90000000000000036</v>
      </c>
      <c r="AN236">
        <f>INDEX(Overview_Format!$A$2:$CC$355,MATCH($B236,Overview_Format!$A$2:$A$355,0),MATCH(AN$2,Overview_Format!$A$2:$CC$2,0))</f>
        <v>-1.1999999999999993</v>
      </c>
      <c r="AO236">
        <f>INDEX(Overview_Format!$A$2:$CC$355,MATCH($B236,Overview_Format!$A$2:$A$355,0),MATCH(AO$2,Overview_Format!$A$2:$CC$2,0))</f>
        <v>-1.8999999999999986</v>
      </c>
      <c r="AP236">
        <f>INDEX(Overview_Format!$A$2:$CC$355,MATCH($B236,Overview_Format!$A$2:$A$355,0),MATCH(AP$2,Overview_Format!$A$2:$CC$2,0))</f>
        <v>6.2E-2</v>
      </c>
    </row>
    <row r="237" spans="2:42" x14ac:dyDescent="0.25">
      <c r="B237" t="s">
        <v>358</v>
      </c>
      <c r="C237">
        <f>INDEX(Overview_Format!$A$2:$BQ$355,MATCH($B237,Overview_Format!$A$2:$A$355,0),MATCH(C$2,Overview_Format!$A$2:$BQ$2,0))</f>
        <v>35</v>
      </c>
      <c r="D237">
        <f>INDEX(Overview_Format!$A$2:$BQ$355,MATCH($B237,Overview_Format!$A$2:$A$355,0),MATCH(D$2,Overview_Format!$A$2:$BQ$2,0))</f>
        <v>26</v>
      </c>
      <c r="E237">
        <f>INDEX(Overview_Format!$A$2:$BQ$355,MATCH($B237,Overview_Format!$A$2:$A$355,0),MATCH(E$2,Overview_Format!$A$2:$BQ$2,0))</f>
        <v>9</v>
      </c>
      <c r="F237">
        <f>INDEX(Overview_Format!$A$2:$BQ$355,MATCH($B237,Overview_Format!$A$2:$A$355,0),MATCH(F$2,Overview_Format!$A$2:$BQ$2,0))</f>
        <v>0.74299999999999999</v>
      </c>
      <c r="G237">
        <f>INDEX(Overview_Format!$A$2:$BQ$355,MATCH($B237,Overview_Format!$A$2:$A$355,0),MATCH(G$2,Overview_Format!$A$2:$BQ$2,0))</f>
        <v>3.7</v>
      </c>
      <c r="H237">
        <f>INDEX(Overview_Format!$A$2:$BQ$355,MATCH($B237,Overview_Format!$A$2:$A$355,0),MATCH(H$2,Overview_Format!$A$2:$BQ$2,0))</f>
        <v>-1.21</v>
      </c>
      <c r="I237">
        <f>INDEX(Overview_Format!$A$2:$BQ$355,MATCH($B237,Overview_Format!$A$2:$A$355,0),MATCH(I$2,Overview_Format!$A$2:$BQ$2,0))</f>
        <v>26</v>
      </c>
      <c r="J237">
        <f>INDEX(Overview_Format!$A$2:$BQ$355,MATCH($B237,Overview_Format!$A$2:$A$355,0),MATCH(J$2,Overview_Format!$A$2:$BQ$2,0))</f>
        <v>9</v>
      </c>
      <c r="K237">
        <f>INDEX(Overview_Format!$A$2:$BQ$355,MATCH($B237,Overview_Format!$A$2:$A$355,0),MATCH(K$2,Overview_Format!$A$2:$BQ$2,0))</f>
        <v>26</v>
      </c>
      <c r="L237">
        <f>INDEX(Overview_Format!$A$2:$BQ$355,MATCH($B237,Overview_Format!$A$2:$A$355,0),MATCH(L$2,Overview_Format!$A$2:$BQ$2,0))</f>
        <v>9</v>
      </c>
      <c r="M237">
        <f>INDEX(Overview_Format!$A$2:$BQ$355,MATCH($B237,Overview_Format!$A$2:$A$355,0),MATCH(M$2,Overview_Format!$A$2:$BQ$2,0))</f>
        <v>26</v>
      </c>
      <c r="N237">
        <f>INDEX(Overview_Format!$A$2:$BQ$355,MATCH($B237,Overview_Format!$A$2:$A$355,0),MATCH(N$2,Overview_Format!$A$2:$BQ$2,0))</f>
        <v>9</v>
      </c>
      <c r="O237">
        <f>INDEX(Overview_Format!$A$2:$BQ$355,MATCH($B237,Overview_Format!$A$2:$A$355,0),MATCH(O$2,Overview_Format!$A$2:$BQ$2,0))</f>
        <v>2300</v>
      </c>
      <c r="P237">
        <f>INDEX(Overview_Format!$A$2:$BQ$355,MATCH($B237,Overview_Format!$A$2:$A$355,0),MATCH(P$2,Overview_Format!$A$2:$BQ$2,0))</f>
        <v>2128</v>
      </c>
      <c r="Q237">
        <f>INDEX(Overview_Format!$A$2:$BQ$355,MATCH($B237,Overview_Format!$A$2:$A$355,0),MATCH(Q$2,Overview_Format!$A$2:$BQ$2,0))</f>
        <v>65.599999999999994</v>
      </c>
      <c r="R237">
        <f>INDEX(Overview_Format!$A$2:$BQ$355,MATCH($B237,Overview_Format!$A$2:$A$355,0),MATCH(R$2,Overview_Format!$A$2:$BQ$2,0))</f>
        <v>100.2</v>
      </c>
      <c r="S237">
        <f>INDEX(Overview_Format!$A$2:$BQ$355,MATCH($B237,Overview_Format!$A$2:$A$355,0),MATCH(S$2,Overview_Format!$A$2:$BQ$2,0))</f>
        <v>0.28899999999999998</v>
      </c>
      <c r="T237">
        <f>INDEX(Overview_Format!$A$2:$BQ$355,MATCH($B237,Overview_Format!$A$2:$A$355,0),MATCH(T$2,Overview_Format!$A$2:$BQ$2,0))</f>
        <v>0.373</v>
      </c>
      <c r="U237">
        <f>INDEX(Overview_Format!$A$2:$BQ$355,MATCH($B237,Overview_Format!$A$2:$A$355,0),MATCH(U$2,Overview_Format!$A$2:$BQ$2,0))</f>
        <v>0.499</v>
      </c>
      <c r="V237">
        <f>INDEX(Overview_Format!$A$2:$BQ$355,MATCH($B237,Overview_Format!$A$2:$A$355,0),MATCH(V$2,Overview_Format!$A$2:$BQ$2,0))</f>
        <v>53.3</v>
      </c>
      <c r="W237">
        <f>INDEX(Overview_Format!$A$2:$BQ$355,MATCH($B237,Overview_Format!$A$2:$A$355,0),MATCH(W$2,Overview_Format!$A$2:$BQ$2,0))</f>
        <v>0.47199999999999998</v>
      </c>
      <c r="X237">
        <f>INDEX(Overview_Format!$A$2:$BQ$355,MATCH($B237,Overview_Format!$A$2:$A$355,0),MATCH(X$2,Overview_Format!$A$2:$BQ$2,0))</f>
        <v>31.8</v>
      </c>
      <c r="Y237">
        <f>INDEX(Overview_Format!$A$2:$BQ$355,MATCH($B237,Overview_Format!$A$2:$A$355,0),MATCH(Y$2,Overview_Format!$A$2:$BQ$2,0))</f>
        <v>15</v>
      </c>
      <c r="Z237">
        <f>INDEX(Overview_Format!$A$2:$BQ$355,MATCH($B237,Overview_Format!$A$2:$A$355,0),MATCH(Z$2,Overview_Format!$A$2:$BQ$2,0))</f>
        <v>53.2</v>
      </c>
      <c r="AA237">
        <f>INDEX(Overview_Format!$A$2:$BQ$355,MATCH($B237,Overview_Format!$A$2:$A$355,0),MATCH(AA$2,Overview_Format!$A$2:$BQ$2,0))</f>
        <v>8.6</v>
      </c>
      <c r="AB237">
        <f>INDEX(Overview_Format!$A$2:$BQ$355,MATCH($B237,Overview_Format!$A$2:$A$355,0),MATCH(AB$2,Overview_Format!$A$2:$BQ$2,0))</f>
        <v>14.3</v>
      </c>
      <c r="AC237">
        <f t="shared" si="3"/>
        <v>3.5533333333333332</v>
      </c>
      <c r="AD237">
        <f>INDEX(Overview_Format!$A$2:$BQ$355,MATCH($B237,Overview_Format!$A$2:$A$355,0),MATCH(AD$2,Overview_Format!$A$2:$BQ$2,0))</f>
        <v>4.91</v>
      </c>
      <c r="AE237">
        <f>INDEX(Overview_Format!$A$2:$CC$355,MATCH($B237,Overview_Format!$A$2:$A$355,0),MATCH(AE$2,Overview_Format!$A$2:$CC$2,0))</f>
        <v>7.5</v>
      </c>
      <c r="AF237">
        <f>INDEX(Overview_Format!$A$2:$CC$355,MATCH($B237,Overview_Format!$A$2:$A$355,0),MATCH(AF$2,Overview_Format!$A$2:$CC$2,0))</f>
        <v>-3.5000000000000031E-2</v>
      </c>
      <c r="AG237">
        <f>INDEX(Overview_Format!$A$2:$CC$355,MATCH($B237,Overview_Format!$A$2:$A$355,0),MATCH(AG$2,Overview_Format!$A$2:$CC$2,0))</f>
        <v>-3.3000000000000029E-2</v>
      </c>
      <c r="AH237">
        <f>INDEX(Overview_Format!$A$2:$CC$355,MATCH($B237,Overview_Format!$A$2:$A$355,0),MATCH(AH$2,Overview_Format!$A$2:$CC$2,0))</f>
        <v>1.0000000000000009E-2</v>
      </c>
      <c r="AI237">
        <f>INDEX(Overview_Format!$A$2:$CC$355,MATCH($B237,Overview_Format!$A$2:$A$355,0),MATCH(AI$2,Overview_Format!$A$2:$CC$2,0))</f>
        <v>1.5999999999999959E-2</v>
      </c>
      <c r="AJ237">
        <f>INDEX(Overview_Format!$A$2:$CC$355,MATCH($B237,Overview_Format!$A$2:$A$355,0),MATCH(AJ$2,Overview_Format!$A$2:$CC$2,0))</f>
        <v>6.4000000000000057</v>
      </c>
      <c r="AK237">
        <f>INDEX(Overview_Format!$A$2:$CC$355,MATCH($B237,Overview_Format!$A$2:$A$355,0),MATCH(AK$2,Overview_Format!$A$2:$CC$2,0))</f>
        <v>-1.3000000000000007</v>
      </c>
      <c r="AL237">
        <f>INDEX(Overview_Format!$A$2:$CC$355,MATCH($B237,Overview_Format!$A$2:$A$355,0),MATCH(AL$2,Overview_Format!$A$2:$CC$2,0))</f>
        <v>0.29999999999999716</v>
      </c>
      <c r="AM237">
        <f>INDEX(Overview_Format!$A$2:$CC$355,MATCH($B237,Overview_Format!$A$2:$A$355,0),MATCH(AM$2,Overview_Format!$A$2:$CC$2,0))</f>
        <v>1.1999999999999993</v>
      </c>
      <c r="AN237">
        <f>INDEX(Overview_Format!$A$2:$CC$355,MATCH($B237,Overview_Format!$A$2:$A$355,0),MATCH(AN$2,Overview_Format!$A$2:$CC$2,0))</f>
        <v>7.5000000000000009</v>
      </c>
      <c r="AO237">
        <f>INDEX(Overview_Format!$A$2:$CC$355,MATCH($B237,Overview_Format!$A$2:$A$355,0),MATCH(AO$2,Overview_Format!$A$2:$CC$2,0))</f>
        <v>7.4000000000000021</v>
      </c>
      <c r="AP237">
        <f>INDEX(Overview_Format!$A$2:$CC$355,MATCH($B237,Overview_Format!$A$2:$A$355,0),MATCH(AP$2,Overview_Format!$A$2:$CC$2,0))</f>
        <v>-2.4999999999999994E-2</v>
      </c>
    </row>
    <row r="238" spans="2:42" x14ac:dyDescent="0.25">
      <c r="B238" t="s">
        <v>359</v>
      </c>
      <c r="C238">
        <f>INDEX(Overview_Format!$A$2:$BQ$355,MATCH($B238,Overview_Format!$A$2:$A$355,0),MATCH(C$2,Overview_Format!$A$2:$BQ$2,0))</f>
        <v>32</v>
      </c>
      <c r="D238">
        <f>INDEX(Overview_Format!$A$2:$BQ$355,MATCH($B238,Overview_Format!$A$2:$A$355,0),MATCH(D$2,Overview_Format!$A$2:$BQ$2,0))</f>
        <v>11</v>
      </c>
      <c r="E238">
        <f>INDEX(Overview_Format!$A$2:$BQ$355,MATCH($B238,Overview_Format!$A$2:$A$355,0),MATCH(E$2,Overview_Format!$A$2:$BQ$2,0))</f>
        <v>21</v>
      </c>
      <c r="F238">
        <f>INDEX(Overview_Format!$A$2:$BQ$355,MATCH($B238,Overview_Format!$A$2:$A$355,0),MATCH(F$2,Overview_Format!$A$2:$BQ$2,0))</f>
        <v>0.34399999999999997</v>
      </c>
      <c r="G238">
        <f>INDEX(Overview_Format!$A$2:$BQ$355,MATCH($B238,Overview_Format!$A$2:$A$355,0),MATCH(G$2,Overview_Format!$A$2:$BQ$2,0))</f>
        <v>-9.3000000000000007</v>
      </c>
      <c r="H238">
        <f>INDEX(Overview_Format!$A$2:$BQ$355,MATCH($B238,Overview_Format!$A$2:$A$355,0),MATCH(H$2,Overview_Format!$A$2:$BQ$2,0))</f>
        <v>-1.87</v>
      </c>
      <c r="I238">
        <f>INDEX(Overview_Format!$A$2:$BQ$355,MATCH($B238,Overview_Format!$A$2:$A$355,0),MATCH(I$2,Overview_Format!$A$2:$BQ$2,0))</f>
        <v>11</v>
      </c>
      <c r="J238">
        <f>INDEX(Overview_Format!$A$2:$BQ$355,MATCH($B238,Overview_Format!$A$2:$A$355,0),MATCH(J$2,Overview_Format!$A$2:$BQ$2,0))</f>
        <v>21</v>
      </c>
      <c r="K238">
        <f>INDEX(Overview_Format!$A$2:$BQ$355,MATCH($B238,Overview_Format!$A$2:$A$355,0),MATCH(K$2,Overview_Format!$A$2:$BQ$2,0))</f>
        <v>11</v>
      </c>
      <c r="L238">
        <f>INDEX(Overview_Format!$A$2:$BQ$355,MATCH($B238,Overview_Format!$A$2:$A$355,0),MATCH(L$2,Overview_Format!$A$2:$BQ$2,0))</f>
        <v>21</v>
      </c>
      <c r="M238">
        <f>INDEX(Overview_Format!$A$2:$BQ$355,MATCH($B238,Overview_Format!$A$2:$A$355,0),MATCH(M$2,Overview_Format!$A$2:$BQ$2,0))</f>
        <v>11</v>
      </c>
      <c r="N238">
        <f>INDEX(Overview_Format!$A$2:$BQ$355,MATCH($B238,Overview_Format!$A$2:$A$355,0),MATCH(N$2,Overview_Format!$A$2:$BQ$2,0))</f>
        <v>21</v>
      </c>
      <c r="O238">
        <f>INDEX(Overview_Format!$A$2:$BQ$355,MATCH($B238,Overview_Format!$A$2:$A$355,0),MATCH(O$2,Overview_Format!$A$2:$BQ$2,0))</f>
        <v>2314</v>
      </c>
      <c r="P238">
        <f>INDEX(Overview_Format!$A$2:$BQ$355,MATCH($B238,Overview_Format!$A$2:$A$355,0),MATCH(P$2,Overview_Format!$A$2:$BQ$2,0))</f>
        <v>2483</v>
      </c>
      <c r="Q238">
        <f>INDEX(Overview_Format!$A$2:$BQ$355,MATCH($B238,Overview_Format!$A$2:$A$355,0),MATCH(Q$2,Overview_Format!$A$2:$BQ$2,0))</f>
        <v>69.099999999999994</v>
      </c>
      <c r="R238">
        <f>INDEX(Overview_Format!$A$2:$BQ$355,MATCH($B238,Overview_Format!$A$2:$A$355,0),MATCH(R$2,Overview_Format!$A$2:$BQ$2,0))</f>
        <v>104.2</v>
      </c>
      <c r="S238">
        <f>INDEX(Overview_Format!$A$2:$BQ$355,MATCH($B238,Overview_Format!$A$2:$A$355,0),MATCH(S$2,Overview_Format!$A$2:$BQ$2,0))</f>
        <v>0.26300000000000001</v>
      </c>
      <c r="T238">
        <f>INDEX(Overview_Format!$A$2:$BQ$355,MATCH($B238,Overview_Format!$A$2:$A$355,0),MATCH(T$2,Overview_Format!$A$2:$BQ$2,0))</f>
        <v>0.39200000000000002</v>
      </c>
      <c r="U238">
        <f>INDEX(Overview_Format!$A$2:$BQ$355,MATCH($B238,Overview_Format!$A$2:$A$355,0),MATCH(U$2,Overview_Format!$A$2:$BQ$2,0))</f>
        <v>0.54900000000000004</v>
      </c>
      <c r="V238">
        <f>INDEX(Overview_Format!$A$2:$BQ$355,MATCH($B238,Overview_Format!$A$2:$A$355,0),MATCH(V$2,Overview_Format!$A$2:$BQ$2,0))</f>
        <v>50.8</v>
      </c>
      <c r="W238">
        <f>INDEX(Overview_Format!$A$2:$BQ$355,MATCH($B238,Overview_Format!$A$2:$A$355,0),MATCH(W$2,Overview_Format!$A$2:$BQ$2,0))</f>
        <v>0.52700000000000002</v>
      </c>
      <c r="X238">
        <f>INDEX(Overview_Format!$A$2:$BQ$355,MATCH($B238,Overview_Format!$A$2:$A$355,0),MATCH(X$2,Overview_Format!$A$2:$BQ$2,0))</f>
        <v>30.3</v>
      </c>
      <c r="Y238">
        <f>INDEX(Overview_Format!$A$2:$BQ$355,MATCH($B238,Overview_Format!$A$2:$A$355,0),MATCH(Y$2,Overview_Format!$A$2:$BQ$2,0))</f>
        <v>17.5</v>
      </c>
      <c r="Z238">
        <f>INDEX(Overview_Format!$A$2:$BQ$355,MATCH($B238,Overview_Format!$A$2:$A$355,0),MATCH(Z$2,Overview_Format!$A$2:$BQ$2,0))</f>
        <v>52.1</v>
      </c>
      <c r="AA238">
        <f>INDEX(Overview_Format!$A$2:$BQ$355,MATCH($B238,Overview_Format!$A$2:$A$355,0),MATCH(AA$2,Overview_Format!$A$2:$BQ$2,0))</f>
        <v>6.8</v>
      </c>
      <c r="AB238">
        <f>INDEX(Overview_Format!$A$2:$BQ$355,MATCH($B238,Overview_Format!$A$2:$A$355,0),MATCH(AB$2,Overview_Format!$A$2:$BQ$2,0))</f>
        <v>9.3000000000000007</v>
      </c>
      <c r="AC238">
        <f t="shared" si="3"/>
        <v>2.9028571428571426</v>
      </c>
      <c r="AD238">
        <f>INDEX(Overview_Format!$A$2:$BQ$355,MATCH($B238,Overview_Format!$A$2:$A$355,0),MATCH(AD$2,Overview_Format!$A$2:$BQ$2,0))</f>
        <v>-5.28</v>
      </c>
      <c r="AE238">
        <f>INDEX(Overview_Format!$A$2:$CC$355,MATCH($B238,Overview_Format!$A$2:$A$355,0),MATCH(AE$2,Overview_Format!$A$2:$CC$2,0))</f>
        <v>-7.5999999999999943</v>
      </c>
      <c r="AF238">
        <f>INDEX(Overview_Format!$A$2:$CC$355,MATCH($B238,Overview_Format!$A$2:$A$355,0),MATCH(AF$2,Overview_Format!$A$2:$CC$2,0))</f>
        <v>-6.4000000000000001E-2</v>
      </c>
      <c r="AG238">
        <f>INDEX(Overview_Format!$A$2:$CC$355,MATCH($B238,Overview_Format!$A$2:$A$355,0),MATCH(AG$2,Overview_Format!$A$2:$CC$2,0))</f>
        <v>-5.0000000000000044E-3</v>
      </c>
      <c r="AH238">
        <f>INDEX(Overview_Format!$A$2:$CC$355,MATCH($B238,Overview_Format!$A$2:$A$355,0),MATCH(AH$2,Overview_Format!$A$2:$CC$2,0))</f>
        <v>-2.0999999999999908E-2</v>
      </c>
      <c r="AI238">
        <f>INDEX(Overview_Format!$A$2:$CC$355,MATCH($B238,Overview_Format!$A$2:$A$355,0),MATCH(AI$2,Overview_Format!$A$2:$CC$2,0))</f>
        <v>-9.000000000000008E-3</v>
      </c>
      <c r="AJ238">
        <f>INDEX(Overview_Format!$A$2:$CC$355,MATCH($B238,Overview_Format!$A$2:$A$355,0),MATCH(AJ$2,Overview_Format!$A$2:$CC$2,0))</f>
        <v>4.2000000000000028</v>
      </c>
      <c r="AK238">
        <f>INDEX(Overview_Format!$A$2:$CC$355,MATCH($B238,Overview_Format!$A$2:$A$355,0),MATCH(AK$2,Overview_Format!$A$2:$CC$2,0))</f>
        <v>4.5</v>
      </c>
      <c r="AL238">
        <f>INDEX(Overview_Format!$A$2:$CC$355,MATCH($B238,Overview_Format!$A$2:$A$355,0),MATCH(AL$2,Overview_Format!$A$2:$CC$2,0))</f>
        <v>-5.8000000000000043</v>
      </c>
      <c r="AM238">
        <f>INDEX(Overview_Format!$A$2:$CC$355,MATCH($B238,Overview_Format!$A$2:$A$355,0),MATCH(AM$2,Overview_Format!$A$2:$CC$2,0))</f>
        <v>-3.0000000000000009</v>
      </c>
      <c r="AN238">
        <f>INDEX(Overview_Format!$A$2:$CC$355,MATCH($B238,Overview_Format!$A$2:$A$355,0),MATCH(AN$2,Overview_Format!$A$2:$CC$2,0))</f>
        <v>1.4000000000000004</v>
      </c>
      <c r="AO238">
        <f>INDEX(Overview_Format!$A$2:$CC$355,MATCH($B238,Overview_Format!$A$2:$A$355,0),MATCH(AO$2,Overview_Format!$A$2:$CC$2,0))</f>
        <v>4.3000000000000007</v>
      </c>
      <c r="AP238">
        <f>INDEX(Overview_Format!$A$2:$CC$355,MATCH($B238,Overview_Format!$A$2:$A$355,0),MATCH(AP$2,Overview_Format!$A$2:$CC$2,0))</f>
        <v>-6.4000000000000001E-2</v>
      </c>
    </row>
    <row r="239" spans="2:42" x14ac:dyDescent="0.25">
      <c r="B239" t="s">
        <v>360</v>
      </c>
      <c r="C239">
        <f>INDEX(Overview_Format!$A$2:$BQ$355,MATCH($B239,Overview_Format!$A$2:$A$355,0),MATCH(C$2,Overview_Format!$A$2:$BQ$2,0))</f>
        <v>31</v>
      </c>
      <c r="D239">
        <f>INDEX(Overview_Format!$A$2:$BQ$355,MATCH($B239,Overview_Format!$A$2:$A$355,0),MATCH(D$2,Overview_Format!$A$2:$BQ$2,0))</f>
        <v>18</v>
      </c>
      <c r="E239">
        <f>INDEX(Overview_Format!$A$2:$BQ$355,MATCH($B239,Overview_Format!$A$2:$A$355,0),MATCH(E$2,Overview_Format!$A$2:$BQ$2,0))</f>
        <v>13</v>
      </c>
      <c r="F239">
        <f>INDEX(Overview_Format!$A$2:$BQ$355,MATCH($B239,Overview_Format!$A$2:$A$355,0),MATCH(F$2,Overview_Format!$A$2:$BQ$2,0))</f>
        <v>0.58099999999999996</v>
      </c>
      <c r="G239">
        <f>INDEX(Overview_Format!$A$2:$BQ$355,MATCH($B239,Overview_Format!$A$2:$A$355,0),MATCH(G$2,Overview_Format!$A$2:$BQ$2,0))</f>
        <v>7.86</v>
      </c>
      <c r="H239">
        <f>INDEX(Overview_Format!$A$2:$BQ$355,MATCH($B239,Overview_Format!$A$2:$A$355,0),MATCH(H$2,Overview_Format!$A$2:$BQ$2,0))</f>
        <v>4.3099999999999996</v>
      </c>
      <c r="I239">
        <f>INDEX(Overview_Format!$A$2:$BQ$355,MATCH($B239,Overview_Format!$A$2:$A$355,0),MATCH(I$2,Overview_Format!$A$2:$BQ$2,0))</f>
        <v>18</v>
      </c>
      <c r="J239">
        <f>INDEX(Overview_Format!$A$2:$BQ$355,MATCH($B239,Overview_Format!$A$2:$A$355,0),MATCH(J$2,Overview_Format!$A$2:$BQ$2,0))</f>
        <v>13</v>
      </c>
      <c r="K239">
        <f>INDEX(Overview_Format!$A$2:$BQ$355,MATCH($B239,Overview_Format!$A$2:$A$355,0),MATCH(K$2,Overview_Format!$A$2:$BQ$2,0))</f>
        <v>18</v>
      </c>
      <c r="L239">
        <f>INDEX(Overview_Format!$A$2:$BQ$355,MATCH($B239,Overview_Format!$A$2:$A$355,0),MATCH(L$2,Overview_Format!$A$2:$BQ$2,0))</f>
        <v>13</v>
      </c>
      <c r="M239">
        <f>INDEX(Overview_Format!$A$2:$BQ$355,MATCH($B239,Overview_Format!$A$2:$A$355,0),MATCH(M$2,Overview_Format!$A$2:$BQ$2,0))</f>
        <v>18</v>
      </c>
      <c r="N239">
        <f>INDEX(Overview_Format!$A$2:$BQ$355,MATCH($B239,Overview_Format!$A$2:$A$355,0),MATCH(N$2,Overview_Format!$A$2:$BQ$2,0))</f>
        <v>13</v>
      </c>
      <c r="O239">
        <f>INDEX(Overview_Format!$A$2:$BQ$355,MATCH($B239,Overview_Format!$A$2:$A$355,0),MATCH(O$2,Overview_Format!$A$2:$BQ$2,0))</f>
        <v>2275</v>
      </c>
      <c r="P239">
        <f>INDEX(Overview_Format!$A$2:$BQ$355,MATCH($B239,Overview_Format!$A$2:$A$355,0),MATCH(P$2,Overview_Format!$A$2:$BQ$2,0))</f>
        <v>2165</v>
      </c>
      <c r="Q239">
        <f>INDEX(Overview_Format!$A$2:$BQ$355,MATCH($B239,Overview_Format!$A$2:$A$355,0),MATCH(Q$2,Overview_Format!$A$2:$BQ$2,0))</f>
        <v>67.2</v>
      </c>
      <c r="R239">
        <f>INDEX(Overview_Format!$A$2:$BQ$355,MATCH($B239,Overview_Format!$A$2:$A$355,0),MATCH(R$2,Overview_Format!$A$2:$BQ$2,0))</f>
        <v>108.3</v>
      </c>
      <c r="S239">
        <f>INDEX(Overview_Format!$A$2:$BQ$355,MATCH($B239,Overview_Format!$A$2:$A$355,0),MATCH(S$2,Overview_Format!$A$2:$BQ$2,0))</f>
        <v>0.36799999999999999</v>
      </c>
      <c r="T239">
        <f>INDEX(Overview_Format!$A$2:$BQ$355,MATCH($B239,Overview_Format!$A$2:$A$355,0),MATCH(T$2,Overview_Format!$A$2:$BQ$2,0))</f>
        <v>0.36599999999999999</v>
      </c>
      <c r="U239">
        <f>INDEX(Overview_Format!$A$2:$BQ$355,MATCH($B239,Overview_Format!$A$2:$A$355,0),MATCH(U$2,Overview_Format!$A$2:$BQ$2,0))</f>
        <v>0.56000000000000005</v>
      </c>
      <c r="V239">
        <f>INDEX(Overview_Format!$A$2:$BQ$355,MATCH($B239,Overview_Format!$A$2:$A$355,0),MATCH(V$2,Overview_Format!$A$2:$BQ$2,0))</f>
        <v>58.1</v>
      </c>
      <c r="W239">
        <f>INDEX(Overview_Format!$A$2:$BQ$355,MATCH($B239,Overview_Format!$A$2:$A$355,0),MATCH(W$2,Overview_Format!$A$2:$BQ$2,0))</f>
        <v>0.52200000000000002</v>
      </c>
      <c r="X239">
        <f>INDEX(Overview_Format!$A$2:$BQ$355,MATCH($B239,Overview_Format!$A$2:$A$355,0),MATCH(X$2,Overview_Format!$A$2:$BQ$2,0))</f>
        <v>30.6</v>
      </c>
      <c r="Y239">
        <f>INDEX(Overview_Format!$A$2:$BQ$355,MATCH($B239,Overview_Format!$A$2:$A$355,0),MATCH(Y$2,Overview_Format!$A$2:$BQ$2,0))</f>
        <v>15.9</v>
      </c>
      <c r="Z239">
        <f>INDEX(Overview_Format!$A$2:$BQ$355,MATCH($B239,Overview_Format!$A$2:$A$355,0),MATCH(Z$2,Overview_Format!$A$2:$BQ$2,0))</f>
        <v>51.7</v>
      </c>
      <c r="AA239">
        <f>INDEX(Overview_Format!$A$2:$BQ$355,MATCH($B239,Overview_Format!$A$2:$A$355,0),MATCH(AA$2,Overview_Format!$A$2:$BQ$2,0))</f>
        <v>8.8000000000000007</v>
      </c>
      <c r="AB239">
        <f>INDEX(Overview_Format!$A$2:$BQ$355,MATCH($B239,Overview_Format!$A$2:$A$355,0),MATCH(AB$2,Overview_Format!$A$2:$BQ$2,0))</f>
        <v>14.9</v>
      </c>
      <c r="AC239">
        <f t="shared" si="3"/>
        <v>3.6540880503144653</v>
      </c>
      <c r="AD239">
        <f>INDEX(Overview_Format!$A$2:$BQ$355,MATCH($B239,Overview_Format!$A$2:$A$355,0),MATCH(AD$2,Overview_Format!$A$2:$BQ$2,0))</f>
        <v>3.55</v>
      </c>
      <c r="AE239">
        <f>INDEX(Overview_Format!$A$2:$CC$355,MATCH($B239,Overview_Format!$A$2:$A$355,0),MATCH(AE$2,Overview_Format!$A$2:$CC$2,0))</f>
        <v>5.2999999999999972</v>
      </c>
      <c r="AF239">
        <f>INDEX(Overview_Format!$A$2:$CC$355,MATCH($B239,Overview_Format!$A$2:$A$355,0),MATCH(AF$2,Overview_Format!$A$2:$CC$2,0))</f>
        <v>3.2999999999999974E-2</v>
      </c>
      <c r="AG239">
        <f>INDEX(Overview_Format!$A$2:$CC$355,MATCH($B239,Overview_Format!$A$2:$A$355,0),MATCH(AG$2,Overview_Format!$A$2:$CC$2,0))</f>
        <v>-8.0000000000000071E-3</v>
      </c>
      <c r="AH239">
        <f>INDEX(Overview_Format!$A$2:$CC$355,MATCH($B239,Overview_Format!$A$2:$A$355,0),MATCH(AH$2,Overview_Format!$A$2:$CC$2,0))</f>
        <v>3.1000000000000028E-2</v>
      </c>
      <c r="AI239">
        <f>INDEX(Overview_Format!$A$2:$CC$355,MATCH($B239,Overview_Format!$A$2:$A$355,0),MATCH(AI$2,Overview_Format!$A$2:$CC$2,0))</f>
        <v>2.0000000000000018E-2</v>
      </c>
      <c r="AJ239">
        <f>INDEX(Overview_Format!$A$2:$CC$355,MATCH($B239,Overview_Format!$A$2:$A$355,0),MATCH(AJ$2,Overview_Format!$A$2:$CC$2,0))</f>
        <v>3.4000000000000057</v>
      </c>
      <c r="AK239">
        <f>INDEX(Overview_Format!$A$2:$CC$355,MATCH($B239,Overview_Format!$A$2:$A$355,0),MATCH(AK$2,Overview_Format!$A$2:$CC$2,0))</f>
        <v>0.59999999999999964</v>
      </c>
      <c r="AL239">
        <f>INDEX(Overview_Format!$A$2:$CC$355,MATCH($B239,Overview_Format!$A$2:$A$355,0),MATCH(AL$2,Overview_Format!$A$2:$CC$2,0))</f>
        <v>5.8999999999999986</v>
      </c>
      <c r="AM239">
        <f>INDEX(Overview_Format!$A$2:$CC$355,MATCH($B239,Overview_Format!$A$2:$A$355,0),MATCH(AM$2,Overview_Format!$A$2:$CC$2,0))</f>
        <v>-9.9999999999999645E-2</v>
      </c>
      <c r="AN239">
        <f>INDEX(Overview_Format!$A$2:$CC$355,MATCH($B239,Overview_Format!$A$2:$A$355,0),MATCH(AN$2,Overview_Format!$A$2:$CC$2,0))</f>
        <v>7.2</v>
      </c>
      <c r="AO239">
        <f>INDEX(Overview_Format!$A$2:$CC$355,MATCH($B239,Overview_Format!$A$2:$A$355,0),MATCH(AO$2,Overview_Format!$A$2:$CC$2,0))</f>
        <v>1.7000000000000028</v>
      </c>
      <c r="AP239">
        <f>INDEX(Overview_Format!$A$2:$CC$355,MATCH($B239,Overview_Format!$A$2:$A$355,0),MATCH(AP$2,Overview_Format!$A$2:$CC$2,0))</f>
        <v>4.9000000000000016E-2</v>
      </c>
    </row>
    <row r="240" spans="2:42" x14ac:dyDescent="0.25">
      <c r="B240" t="s">
        <v>361</v>
      </c>
      <c r="C240">
        <f>INDEX(Overview_Format!$A$2:$BQ$355,MATCH($B240,Overview_Format!$A$2:$A$355,0),MATCH(C$2,Overview_Format!$A$2:$BQ$2,0))</f>
        <v>38</v>
      </c>
      <c r="D240">
        <f>INDEX(Overview_Format!$A$2:$BQ$355,MATCH($B240,Overview_Format!$A$2:$A$355,0),MATCH(D$2,Overview_Format!$A$2:$BQ$2,0))</f>
        <v>25</v>
      </c>
      <c r="E240">
        <f>INDEX(Overview_Format!$A$2:$BQ$355,MATCH($B240,Overview_Format!$A$2:$A$355,0),MATCH(E$2,Overview_Format!$A$2:$BQ$2,0))</f>
        <v>13</v>
      </c>
      <c r="F240">
        <f>INDEX(Overview_Format!$A$2:$BQ$355,MATCH($B240,Overview_Format!$A$2:$A$355,0),MATCH(F$2,Overview_Format!$A$2:$BQ$2,0))</f>
        <v>0.65800000000000003</v>
      </c>
      <c r="G240">
        <f>INDEX(Overview_Format!$A$2:$BQ$355,MATCH($B240,Overview_Format!$A$2:$A$355,0),MATCH(G$2,Overview_Format!$A$2:$BQ$2,0))</f>
        <v>13.98</v>
      </c>
      <c r="H240">
        <f>INDEX(Overview_Format!$A$2:$BQ$355,MATCH($B240,Overview_Format!$A$2:$A$355,0),MATCH(H$2,Overview_Format!$A$2:$BQ$2,0))</f>
        <v>6.17</v>
      </c>
      <c r="I240">
        <f>INDEX(Overview_Format!$A$2:$BQ$355,MATCH($B240,Overview_Format!$A$2:$A$355,0),MATCH(I$2,Overview_Format!$A$2:$BQ$2,0))</f>
        <v>25</v>
      </c>
      <c r="J240">
        <f>INDEX(Overview_Format!$A$2:$BQ$355,MATCH($B240,Overview_Format!$A$2:$A$355,0),MATCH(J$2,Overview_Format!$A$2:$BQ$2,0))</f>
        <v>13</v>
      </c>
      <c r="K240">
        <f>INDEX(Overview_Format!$A$2:$BQ$355,MATCH($B240,Overview_Format!$A$2:$A$355,0),MATCH(K$2,Overview_Format!$A$2:$BQ$2,0))</f>
        <v>25</v>
      </c>
      <c r="L240">
        <f>INDEX(Overview_Format!$A$2:$BQ$355,MATCH($B240,Overview_Format!$A$2:$A$355,0),MATCH(L$2,Overview_Format!$A$2:$BQ$2,0))</f>
        <v>13</v>
      </c>
      <c r="M240">
        <f>INDEX(Overview_Format!$A$2:$BQ$355,MATCH($B240,Overview_Format!$A$2:$A$355,0),MATCH(M$2,Overview_Format!$A$2:$BQ$2,0))</f>
        <v>25</v>
      </c>
      <c r="N240">
        <f>INDEX(Overview_Format!$A$2:$BQ$355,MATCH($B240,Overview_Format!$A$2:$A$355,0),MATCH(N$2,Overview_Format!$A$2:$BQ$2,0))</f>
        <v>13</v>
      </c>
      <c r="O240">
        <f>INDEX(Overview_Format!$A$2:$BQ$355,MATCH($B240,Overview_Format!$A$2:$A$355,0),MATCH(O$2,Overview_Format!$A$2:$BQ$2,0))</f>
        <v>2661</v>
      </c>
      <c r="P240">
        <f>INDEX(Overview_Format!$A$2:$BQ$355,MATCH($B240,Overview_Format!$A$2:$A$355,0),MATCH(P$2,Overview_Format!$A$2:$BQ$2,0))</f>
        <v>2364</v>
      </c>
      <c r="Q240">
        <f>INDEX(Overview_Format!$A$2:$BQ$355,MATCH($B240,Overview_Format!$A$2:$A$355,0),MATCH(Q$2,Overview_Format!$A$2:$BQ$2,0))</f>
        <v>65.5</v>
      </c>
      <c r="R240">
        <f>INDEX(Overview_Format!$A$2:$BQ$355,MATCH($B240,Overview_Format!$A$2:$A$355,0),MATCH(R$2,Overview_Format!$A$2:$BQ$2,0))</f>
        <v>106.3</v>
      </c>
      <c r="S240">
        <f>INDEX(Overview_Format!$A$2:$BQ$355,MATCH($B240,Overview_Format!$A$2:$A$355,0),MATCH(S$2,Overview_Format!$A$2:$BQ$2,0))</f>
        <v>0.29399999999999998</v>
      </c>
      <c r="T240">
        <f>INDEX(Overview_Format!$A$2:$BQ$355,MATCH($B240,Overview_Format!$A$2:$A$355,0),MATCH(T$2,Overview_Format!$A$2:$BQ$2,0))</f>
        <v>0.39500000000000002</v>
      </c>
      <c r="U240">
        <f>INDEX(Overview_Format!$A$2:$BQ$355,MATCH($B240,Overview_Format!$A$2:$A$355,0),MATCH(U$2,Overview_Format!$A$2:$BQ$2,0))</f>
        <v>0.54900000000000004</v>
      </c>
      <c r="V240">
        <f>INDEX(Overview_Format!$A$2:$BQ$355,MATCH($B240,Overview_Format!$A$2:$A$355,0),MATCH(V$2,Overview_Format!$A$2:$BQ$2,0))</f>
        <v>52.3</v>
      </c>
      <c r="W240">
        <f>INDEX(Overview_Format!$A$2:$BQ$355,MATCH($B240,Overview_Format!$A$2:$A$355,0),MATCH(W$2,Overview_Format!$A$2:$BQ$2,0))</f>
        <v>0.52</v>
      </c>
      <c r="X240">
        <f>INDEX(Overview_Format!$A$2:$BQ$355,MATCH($B240,Overview_Format!$A$2:$A$355,0),MATCH(X$2,Overview_Format!$A$2:$BQ$2,0))</f>
        <v>29.1</v>
      </c>
      <c r="Y240">
        <f>INDEX(Overview_Format!$A$2:$BQ$355,MATCH($B240,Overview_Format!$A$2:$A$355,0),MATCH(Y$2,Overview_Format!$A$2:$BQ$2,0))</f>
        <v>15.4</v>
      </c>
      <c r="Z240">
        <f>INDEX(Overview_Format!$A$2:$BQ$355,MATCH($B240,Overview_Format!$A$2:$A$355,0),MATCH(Z$2,Overview_Format!$A$2:$BQ$2,0))</f>
        <v>51.1</v>
      </c>
      <c r="AA240">
        <f>INDEX(Overview_Format!$A$2:$BQ$355,MATCH($B240,Overview_Format!$A$2:$A$355,0),MATCH(AA$2,Overview_Format!$A$2:$BQ$2,0))</f>
        <v>11.6</v>
      </c>
      <c r="AB240">
        <f>INDEX(Overview_Format!$A$2:$BQ$355,MATCH($B240,Overview_Format!$A$2:$A$355,0),MATCH(AB$2,Overview_Format!$A$2:$BQ$2,0))</f>
        <v>14.7</v>
      </c>
      <c r="AC240">
        <f t="shared" si="3"/>
        <v>3.3961038961038956</v>
      </c>
      <c r="AD240">
        <f>INDEX(Overview_Format!$A$2:$BQ$355,MATCH($B240,Overview_Format!$A$2:$A$355,0),MATCH(AD$2,Overview_Format!$A$2:$BQ$2,0))</f>
        <v>7.82</v>
      </c>
      <c r="AE240">
        <f>INDEX(Overview_Format!$A$2:$CC$355,MATCH($B240,Overview_Format!$A$2:$A$355,0),MATCH(AE$2,Overview_Format!$A$2:$CC$2,0))</f>
        <v>11.899999999999991</v>
      </c>
      <c r="AF240">
        <f>INDEX(Overview_Format!$A$2:$CC$355,MATCH($B240,Overview_Format!$A$2:$A$355,0),MATCH(AF$2,Overview_Format!$A$2:$CC$2,0))</f>
        <v>-4.500000000000004E-2</v>
      </c>
      <c r="AG240">
        <f>INDEX(Overview_Format!$A$2:$CC$355,MATCH($B240,Overview_Format!$A$2:$A$355,0),MATCH(AG$2,Overview_Format!$A$2:$CC$2,0))</f>
        <v>-5.8999999999999997E-2</v>
      </c>
      <c r="AH240">
        <f>INDEX(Overview_Format!$A$2:$CC$355,MATCH($B240,Overview_Format!$A$2:$A$355,0),MATCH(AH$2,Overview_Format!$A$2:$CC$2,0))</f>
        <v>4.7000000000000042E-2</v>
      </c>
      <c r="AI240">
        <f>INDEX(Overview_Format!$A$2:$CC$355,MATCH($B240,Overview_Format!$A$2:$A$355,0),MATCH(AI$2,Overview_Format!$A$2:$CC$2,0))</f>
        <v>5.5999999999999994E-2</v>
      </c>
      <c r="AJ240">
        <f>INDEX(Overview_Format!$A$2:$CC$355,MATCH($B240,Overview_Format!$A$2:$A$355,0),MATCH(AJ$2,Overview_Format!$A$2:$CC$2,0))</f>
        <v>2.2000000000000028</v>
      </c>
      <c r="AK240">
        <f>INDEX(Overview_Format!$A$2:$CC$355,MATCH($B240,Overview_Format!$A$2:$A$355,0),MATCH(AK$2,Overview_Format!$A$2:$CC$2,0))</f>
        <v>-2.7999999999999989</v>
      </c>
      <c r="AL240">
        <f>INDEX(Overview_Format!$A$2:$CC$355,MATCH($B240,Overview_Format!$A$2:$A$355,0),MATCH(AL$2,Overview_Format!$A$2:$CC$2,0))</f>
        <v>-2.8000000000000043</v>
      </c>
      <c r="AM240">
        <f>INDEX(Overview_Format!$A$2:$CC$355,MATCH($B240,Overview_Format!$A$2:$A$355,0),MATCH(AM$2,Overview_Format!$A$2:$CC$2,0))</f>
        <v>3.6999999999999993</v>
      </c>
      <c r="AN240">
        <f>INDEX(Overview_Format!$A$2:$CC$355,MATCH($B240,Overview_Format!$A$2:$A$355,0),MATCH(AN$2,Overview_Format!$A$2:$CC$2,0))</f>
        <v>6.7999999999999989</v>
      </c>
      <c r="AO240">
        <f>INDEX(Overview_Format!$A$2:$CC$355,MATCH($B240,Overview_Format!$A$2:$A$355,0),MATCH(AO$2,Overview_Format!$A$2:$CC$2,0))</f>
        <v>0.90000000000000213</v>
      </c>
      <c r="AP240">
        <f>INDEX(Overview_Format!$A$2:$CC$355,MATCH($B240,Overview_Format!$A$2:$A$355,0),MATCH(AP$2,Overview_Format!$A$2:$CC$2,0))</f>
        <v>-2.5999999999999995E-2</v>
      </c>
    </row>
    <row r="241" spans="2:42" x14ac:dyDescent="0.25">
      <c r="B241" t="s">
        <v>362</v>
      </c>
      <c r="C241">
        <f>INDEX(Overview_Format!$A$2:$BQ$355,MATCH($B241,Overview_Format!$A$2:$A$355,0),MATCH(C$2,Overview_Format!$A$2:$BQ$2,0))</f>
        <v>32</v>
      </c>
      <c r="D241">
        <f>INDEX(Overview_Format!$A$2:$BQ$355,MATCH($B241,Overview_Format!$A$2:$A$355,0),MATCH(D$2,Overview_Format!$A$2:$BQ$2,0))</f>
        <v>14</v>
      </c>
      <c r="E241">
        <f>INDEX(Overview_Format!$A$2:$BQ$355,MATCH($B241,Overview_Format!$A$2:$A$355,0),MATCH(E$2,Overview_Format!$A$2:$BQ$2,0))</f>
        <v>18</v>
      </c>
      <c r="F241">
        <f>INDEX(Overview_Format!$A$2:$BQ$355,MATCH($B241,Overview_Format!$A$2:$A$355,0),MATCH(F$2,Overview_Format!$A$2:$BQ$2,0))</f>
        <v>0.438</v>
      </c>
      <c r="G241">
        <f>INDEX(Overview_Format!$A$2:$BQ$355,MATCH($B241,Overview_Format!$A$2:$A$355,0),MATCH(G$2,Overview_Format!$A$2:$BQ$2,0))</f>
        <v>-2.4500000000000002</v>
      </c>
      <c r="H241">
        <f>INDEX(Overview_Format!$A$2:$BQ$355,MATCH($B241,Overview_Format!$A$2:$A$355,0),MATCH(H$2,Overview_Format!$A$2:$BQ$2,0))</f>
        <v>1.99</v>
      </c>
      <c r="I241">
        <f>INDEX(Overview_Format!$A$2:$BQ$355,MATCH($B241,Overview_Format!$A$2:$A$355,0),MATCH(I$2,Overview_Format!$A$2:$BQ$2,0))</f>
        <v>14</v>
      </c>
      <c r="J241">
        <f>INDEX(Overview_Format!$A$2:$BQ$355,MATCH($B241,Overview_Format!$A$2:$A$355,0),MATCH(J$2,Overview_Format!$A$2:$BQ$2,0))</f>
        <v>18</v>
      </c>
      <c r="K241">
        <f>INDEX(Overview_Format!$A$2:$BQ$355,MATCH($B241,Overview_Format!$A$2:$A$355,0),MATCH(K$2,Overview_Format!$A$2:$BQ$2,0))</f>
        <v>14</v>
      </c>
      <c r="L241">
        <f>INDEX(Overview_Format!$A$2:$BQ$355,MATCH($B241,Overview_Format!$A$2:$A$355,0),MATCH(L$2,Overview_Format!$A$2:$BQ$2,0))</f>
        <v>18</v>
      </c>
      <c r="M241">
        <f>INDEX(Overview_Format!$A$2:$BQ$355,MATCH($B241,Overview_Format!$A$2:$A$355,0),MATCH(M$2,Overview_Format!$A$2:$BQ$2,0))</f>
        <v>14</v>
      </c>
      <c r="N241">
        <f>INDEX(Overview_Format!$A$2:$BQ$355,MATCH($B241,Overview_Format!$A$2:$A$355,0),MATCH(N$2,Overview_Format!$A$2:$BQ$2,0))</f>
        <v>18</v>
      </c>
      <c r="O241">
        <f>INDEX(Overview_Format!$A$2:$BQ$355,MATCH($B241,Overview_Format!$A$2:$A$355,0),MATCH(O$2,Overview_Format!$A$2:$BQ$2,0))</f>
        <v>2138</v>
      </c>
      <c r="P241">
        <f>INDEX(Overview_Format!$A$2:$BQ$355,MATCH($B241,Overview_Format!$A$2:$A$355,0),MATCH(P$2,Overview_Format!$A$2:$BQ$2,0))</f>
        <v>2241</v>
      </c>
      <c r="Q241">
        <f>INDEX(Overview_Format!$A$2:$BQ$355,MATCH($B241,Overview_Format!$A$2:$A$355,0),MATCH(Q$2,Overview_Format!$A$2:$BQ$2,0))</f>
        <v>66.7</v>
      </c>
      <c r="R241">
        <f>INDEX(Overview_Format!$A$2:$BQ$355,MATCH($B241,Overview_Format!$A$2:$A$355,0),MATCH(R$2,Overview_Format!$A$2:$BQ$2,0))</f>
        <v>99.4</v>
      </c>
      <c r="S241">
        <f>INDEX(Overview_Format!$A$2:$BQ$355,MATCH($B241,Overview_Format!$A$2:$A$355,0),MATCH(S$2,Overview_Format!$A$2:$BQ$2,0))</f>
        <v>0.41399999999999998</v>
      </c>
      <c r="T241">
        <f>INDEX(Overview_Format!$A$2:$BQ$355,MATCH($B241,Overview_Format!$A$2:$A$355,0),MATCH(T$2,Overview_Format!$A$2:$BQ$2,0))</f>
        <v>0.33600000000000002</v>
      </c>
      <c r="U241">
        <f>INDEX(Overview_Format!$A$2:$BQ$355,MATCH($B241,Overview_Format!$A$2:$A$355,0),MATCH(U$2,Overview_Format!$A$2:$BQ$2,0))</f>
        <v>0.53200000000000003</v>
      </c>
      <c r="V241">
        <f>INDEX(Overview_Format!$A$2:$BQ$355,MATCH($B241,Overview_Format!$A$2:$A$355,0),MATCH(V$2,Overview_Format!$A$2:$BQ$2,0))</f>
        <v>45.4</v>
      </c>
      <c r="W241">
        <f>INDEX(Overview_Format!$A$2:$BQ$355,MATCH($B241,Overview_Format!$A$2:$A$355,0),MATCH(W$2,Overview_Format!$A$2:$BQ$2,0))</f>
        <v>0.48199999999999998</v>
      </c>
      <c r="X241">
        <f>INDEX(Overview_Format!$A$2:$BQ$355,MATCH($B241,Overview_Format!$A$2:$A$355,0),MATCH(X$2,Overview_Format!$A$2:$BQ$2,0))</f>
        <v>27</v>
      </c>
      <c r="Y241">
        <f>INDEX(Overview_Format!$A$2:$BQ$355,MATCH($B241,Overview_Format!$A$2:$A$355,0),MATCH(Y$2,Overview_Format!$A$2:$BQ$2,0))</f>
        <v>17.399999999999999</v>
      </c>
      <c r="Z241">
        <f>INDEX(Overview_Format!$A$2:$BQ$355,MATCH($B241,Overview_Format!$A$2:$A$355,0),MATCH(Z$2,Overview_Format!$A$2:$BQ$2,0))</f>
        <v>51.2</v>
      </c>
      <c r="AA241">
        <f>INDEX(Overview_Format!$A$2:$BQ$355,MATCH($B241,Overview_Format!$A$2:$A$355,0),MATCH(AA$2,Overview_Format!$A$2:$BQ$2,0))</f>
        <v>9.1</v>
      </c>
      <c r="AB241">
        <f>INDEX(Overview_Format!$A$2:$BQ$355,MATCH($B241,Overview_Format!$A$2:$A$355,0),MATCH(AB$2,Overview_Format!$A$2:$BQ$2,0))</f>
        <v>5</v>
      </c>
      <c r="AC241">
        <f t="shared" si="3"/>
        <v>2.6091954022988508</v>
      </c>
      <c r="AD241">
        <f>INDEX(Overview_Format!$A$2:$BQ$355,MATCH($B241,Overview_Format!$A$2:$A$355,0),MATCH(AD$2,Overview_Format!$A$2:$BQ$2,0))</f>
        <v>-3.22</v>
      </c>
      <c r="AE241">
        <f>INDEX(Overview_Format!$A$2:$CC$355,MATCH($B241,Overview_Format!$A$2:$A$355,0),MATCH(AE$2,Overview_Format!$A$2:$CC$2,0))</f>
        <v>-4.7999999999999972</v>
      </c>
      <c r="AF241">
        <f>INDEX(Overview_Format!$A$2:$CC$355,MATCH($B241,Overview_Format!$A$2:$A$355,0),MATCH(AF$2,Overview_Format!$A$2:$CC$2,0))</f>
        <v>1.0000000000000009E-3</v>
      </c>
      <c r="AG241">
        <f>INDEX(Overview_Format!$A$2:$CC$355,MATCH($B241,Overview_Format!$A$2:$A$355,0),MATCH(AG$2,Overview_Format!$A$2:$CC$2,0))</f>
        <v>-9.7999999999999976E-2</v>
      </c>
      <c r="AH241">
        <f>INDEX(Overview_Format!$A$2:$CC$355,MATCH($B241,Overview_Format!$A$2:$A$355,0),MATCH(AH$2,Overview_Format!$A$2:$CC$2,0))</f>
        <v>-4.1999999999999926E-2</v>
      </c>
      <c r="AI241">
        <f>INDEX(Overview_Format!$A$2:$CC$355,MATCH($B241,Overview_Format!$A$2:$A$355,0),MATCH(AI$2,Overview_Format!$A$2:$CC$2,0))</f>
        <v>-6.0000000000000053E-2</v>
      </c>
      <c r="AJ241">
        <f>INDEX(Overview_Format!$A$2:$CC$355,MATCH($B241,Overview_Format!$A$2:$A$355,0),MATCH(AJ$2,Overview_Format!$A$2:$CC$2,0))</f>
        <v>2.4000000000000057</v>
      </c>
      <c r="AK241">
        <f>INDEX(Overview_Format!$A$2:$CC$355,MATCH($B241,Overview_Format!$A$2:$A$355,0),MATCH(AK$2,Overview_Format!$A$2:$CC$2,0))</f>
        <v>-0.40000000000000213</v>
      </c>
      <c r="AL241">
        <f>INDEX(Overview_Format!$A$2:$CC$355,MATCH($B241,Overview_Format!$A$2:$A$355,0),MATCH(AL$2,Overview_Format!$A$2:$CC$2,0))</f>
        <v>-2.6000000000000014</v>
      </c>
      <c r="AM241">
        <f>INDEX(Overview_Format!$A$2:$CC$355,MATCH($B241,Overview_Format!$A$2:$A$355,0),MATCH(AM$2,Overview_Format!$A$2:$CC$2,0))</f>
        <v>0.29999999999999893</v>
      </c>
      <c r="AN241">
        <f>INDEX(Overview_Format!$A$2:$CC$355,MATCH($B241,Overview_Format!$A$2:$A$355,0),MATCH(AN$2,Overview_Format!$A$2:$CC$2,0))</f>
        <v>-5.9</v>
      </c>
      <c r="AO241">
        <f>INDEX(Overview_Format!$A$2:$CC$355,MATCH($B241,Overview_Format!$A$2:$A$355,0),MATCH(AO$2,Overview_Format!$A$2:$CC$2,0))</f>
        <v>4.1999999999999993</v>
      </c>
      <c r="AP241">
        <f>INDEX(Overview_Format!$A$2:$CC$355,MATCH($B241,Overview_Format!$A$2:$A$355,0),MATCH(AP$2,Overview_Format!$A$2:$CC$2,0))</f>
        <v>2.0000000000000018E-2</v>
      </c>
    </row>
    <row r="242" spans="2:42" x14ac:dyDescent="0.25">
      <c r="B242" t="s">
        <v>363</v>
      </c>
      <c r="C242">
        <f>INDEX(Overview_Format!$A$2:$BQ$355,MATCH($B242,Overview_Format!$A$2:$A$355,0),MATCH(C$2,Overview_Format!$A$2:$BQ$2,0))</f>
        <v>32</v>
      </c>
      <c r="D242">
        <f>INDEX(Overview_Format!$A$2:$BQ$355,MATCH($B242,Overview_Format!$A$2:$A$355,0),MATCH(D$2,Overview_Format!$A$2:$BQ$2,0))</f>
        <v>14</v>
      </c>
      <c r="E242">
        <f>INDEX(Overview_Format!$A$2:$BQ$355,MATCH($B242,Overview_Format!$A$2:$A$355,0),MATCH(E$2,Overview_Format!$A$2:$BQ$2,0))</f>
        <v>18</v>
      </c>
      <c r="F242">
        <f>INDEX(Overview_Format!$A$2:$BQ$355,MATCH($B242,Overview_Format!$A$2:$A$355,0),MATCH(F$2,Overview_Format!$A$2:$BQ$2,0))</f>
        <v>0.438</v>
      </c>
      <c r="G242">
        <f>INDEX(Overview_Format!$A$2:$BQ$355,MATCH($B242,Overview_Format!$A$2:$A$355,0),MATCH(G$2,Overview_Format!$A$2:$BQ$2,0))</f>
        <v>12.62</v>
      </c>
      <c r="H242">
        <f>INDEX(Overview_Format!$A$2:$BQ$355,MATCH($B242,Overview_Format!$A$2:$A$355,0),MATCH(H$2,Overview_Format!$A$2:$BQ$2,0))</f>
        <v>11.59</v>
      </c>
      <c r="I242">
        <f>INDEX(Overview_Format!$A$2:$BQ$355,MATCH($B242,Overview_Format!$A$2:$A$355,0),MATCH(I$2,Overview_Format!$A$2:$BQ$2,0))</f>
        <v>14</v>
      </c>
      <c r="J242">
        <f>INDEX(Overview_Format!$A$2:$BQ$355,MATCH($B242,Overview_Format!$A$2:$A$355,0),MATCH(J$2,Overview_Format!$A$2:$BQ$2,0))</f>
        <v>18</v>
      </c>
      <c r="K242">
        <f>INDEX(Overview_Format!$A$2:$BQ$355,MATCH($B242,Overview_Format!$A$2:$A$355,0),MATCH(K$2,Overview_Format!$A$2:$BQ$2,0))</f>
        <v>14</v>
      </c>
      <c r="L242">
        <f>INDEX(Overview_Format!$A$2:$BQ$355,MATCH($B242,Overview_Format!$A$2:$A$355,0),MATCH(L$2,Overview_Format!$A$2:$BQ$2,0))</f>
        <v>18</v>
      </c>
      <c r="M242">
        <f>INDEX(Overview_Format!$A$2:$BQ$355,MATCH($B242,Overview_Format!$A$2:$A$355,0),MATCH(M$2,Overview_Format!$A$2:$BQ$2,0))</f>
        <v>14</v>
      </c>
      <c r="N242">
        <f>INDEX(Overview_Format!$A$2:$BQ$355,MATCH($B242,Overview_Format!$A$2:$A$355,0),MATCH(N$2,Overview_Format!$A$2:$BQ$2,0))</f>
        <v>18</v>
      </c>
      <c r="O242">
        <f>INDEX(Overview_Format!$A$2:$BQ$355,MATCH($B242,Overview_Format!$A$2:$A$355,0),MATCH(O$2,Overview_Format!$A$2:$BQ$2,0))</f>
        <v>2229</v>
      </c>
      <c r="P242">
        <f>INDEX(Overview_Format!$A$2:$BQ$355,MATCH($B242,Overview_Format!$A$2:$A$355,0),MATCH(P$2,Overview_Format!$A$2:$BQ$2,0))</f>
        <v>2196</v>
      </c>
      <c r="Q242">
        <f>INDEX(Overview_Format!$A$2:$BQ$355,MATCH($B242,Overview_Format!$A$2:$A$355,0),MATCH(Q$2,Overview_Format!$A$2:$BQ$2,0))</f>
        <v>68.2</v>
      </c>
      <c r="R242">
        <f>INDEX(Overview_Format!$A$2:$BQ$355,MATCH($B242,Overview_Format!$A$2:$A$355,0),MATCH(R$2,Overview_Format!$A$2:$BQ$2,0))</f>
        <v>101</v>
      </c>
      <c r="S242">
        <f>INDEX(Overview_Format!$A$2:$BQ$355,MATCH($B242,Overview_Format!$A$2:$A$355,0),MATCH(S$2,Overview_Format!$A$2:$BQ$2,0))</f>
        <v>0.32300000000000001</v>
      </c>
      <c r="T242">
        <f>INDEX(Overview_Format!$A$2:$BQ$355,MATCH($B242,Overview_Format!$A$2:$A$355,0),MATCH(T$2,Overview_Format!$A$2:$BQ$2,0))</f>
        <v>0.36499999999999999</v>
      </c>
      <c r="U242">
        <f>INDEX(Overview_Format!$A$2:$BQ$355,MATCH($B242,Overview_Format!$A$2:$A$355,0),MATCH(U$2,Overview_Format!$A$2:$BQ$2,0))</f>
        <v>0.50900000000000001</v>
      </c>
      <c r="V242">
        <f>INDEX(Overview_Format!$A$2:$BQ$355,MATCH($B242,Overview_Format!$A$2:$A$355,0),MATCH(V$2,Overview_Format!$A$2:$BQ$2,0))</f>
        <v>49.2</v>
      </c>
      <c r="W242">
        <f>INDEX(Overview_Format!$A$2:$BQ$355,MATCH($B242,Overview_Format!$A$2:$A$355,0),MATCH(W$2,Overview_Format!$A$2:$BQ$2,0))</f>
        <v>0.47499999999999998</v>
      </c>
      <c r="X242">
        <f>INDEX(Overview_Format!$A$2:$BQ$355,MATCH($B242,Overview_Format!$A$2:$A$355,0),MATCH(X$2,Overview_Format!$A$2:$BQ$2,0))</f>
        <v>31.6</v>
      </c>
      <c r="Y242">
        <f>INDEX(Overview_Format!$A$2:$BQ$355,MATCH($B242,Overview_Format!$A$2:$A$355,0),MATCH(Y$2,Overview_Format!$A$2:$BQ$2,0))</f>
        <v>15.4</v>
      </c>
      <c r="Z242">
        <f>INDEX(Overview_Format!$A$2:$BQ$355,MATCH($B242,Overview_Format!$A$2:$A$355,0),MATCH(Z$2,Overview_Format!$A$2:$BQ$2,0))</f>
        <v>51.6</v>
      </c>
      <c r="AA242">
        <f>INDEX(Overview_Format!$A$2:$BQ$355,MATCH($B242,Overview_Format!$A$2:$A$355,0),MATCH(AA$2,Overview_Format!$A$2:$BQ$2,0))</f>
        <v>11.1</v>
      </c>
      <c r="AB242">
        <f>INDEX(Overview_Format!$A$2:$BQ$355,MATCH($B242,Overview_Format!$A$2:$A$355,0),MATCH(AB$2,Overview_Format!$A$2:$BQ$2,0))</f>
        <v>10.4</v>
      </c>
      <c r="AC242">
        <f t="shared" si="3"/>
        <v>3.1948051948051948</v>
      </c>
      <c r="AD242">
        <f>INDEX(Overview_Format!$A$2:$BQ$355,MATCH($B242,Overview_Format!$A$2:$A$355,0),MATCH(AD$2,Overview_Format!$A$2:$BQ$2,0))</f>
        <v>1.03</v>
      </c>
      <c r="AE242">
        <f>INDEX(Overview_Format!$A$2:$CC$355,MATCH($B242,Overview_Format!$A$2:$A$355,0),MATCH(AE$2,Overview_Format!$A$2:$CC$2,0))</f>
        <v>1.5</v>
      </c>
      <c r="AF242">
        <f>INDEX(Overview_Format!$A$2:$CC$355,MATCH($B242,Overview_Format!$A$2:$A$355,0),MATCH(AF$2,Overview_Format!$A$2:$CC$2,0))</f>
        <v>-1.8000000000000016E-2</v>
      </c>
      <c r="AG242">
        <f>INDEX(Overview_Format!$A$2:$CC$355,MATCH($B242,Overview_Format!$A$2:$A$355,0),MATCH(AG$2,Overview_Format!$A$2:$CC$2,0))</f>
        <v>3.1999999999999973E-2</v>
      </c>
      <c r="AH242">
        <f>INDEX(Overview_Format!$A$2:$CC$355,MATCH($B242,Overview_Format!$A$2:$A$355,0),MATCH(AH$2,Overview_Format!$A$2:$CC$2,0))</f>
        <v>-2.6000000000000023E-2</v>
      </c>
      <c r="AI242">
        <f>INDEX(Overview_Format!$A$2:$CC$355,MATCH($B242,Overview_Format!$A$2:$A$355,0),MATCH(AI$2,Overview_Format!$A$2:$CC$2,0))</f>
        <v>-2.4000000000000021E-2</v>
      </c>
      <c r="AJ242">
        <f>INDEX(Overview_Format!$A$2:$CC$355,MATCH($B242,Overview_Format!$A$2:$A$355,0),MATCH(AJ$2,Overview_Format!$A$2:$CC$2,0))</f>
        <v>3.2000000000000028</v>
      </c>
      <c r="AK242">
        <f>INDEX(Overview_Format!$A$2:$CC$355,MATCH($B242,Overview_Format!$A$2:$A$355,0),MATCH(AK$2,Overview_Format!$A$2:$CC$2,0))</f>
        <v>-1.9999999999999982</v>
      </c>
      <c r="AL242">
        <f>INDEX(Overview_Format!$A$2:$CC$355,MATCH($B242,Overview_Format!$A$2:$A$355,0),MATCH(AL$2,Overview_Format!$A$2:$CC$2,0))</f>
        <v>-0.69999999999999574</v>
      </c>
      <c r="AM242">
        <f>INDEX(Overview_Format!$A$2:$CC$355,MATCH($B242,Overview_Format!$A$2:$A$355,0),MATCH(AM$2,Overview_Format!$A$2:$CC$2,0))</f>
        <v>1.2999999999999989</v>
      </c>
      <c r="AN242">
        <f>INDEX(Overview_Format!$A$2:$CC$355,MATCH($B242,Overview_Format!$A$2:$A$355,0),MATCH(AN$2,Overview_Format!$A$2:$CC$2,0))</f>
        <v>1.2000000000000011</v>
      </c>
      <c r="AO242">
        <f>INDEX(Overview_Format!$A$2:$CC$355,MATCH($B242,Overview_Format!$A$2:$A$355,0),MATCH(AO$2,Overview_Format!$A$2:$CC$2,0))</f>
        <v>5.7000000000000028</v>
      </c>
      <c r="AP242">
        <f>INDEX(Overview_Format!$A$2:$CC$355,MATCH($B242,Overview_Format!$A$2:$A$355,0),MATCH(AP$2,Overview_Format!$A$2:$CC$2,0))</f>
        <v>-2.0999999999999991E-2</v>
      </c>
    </row>
    <row r="243" spans="2:42" x14ac:dyDescent="0.25">
      <c r="B243" t="s">
        <v>364</v>
      </c>
      <c r="C243">
        <f>INDEX(Overview_Format!$A$2:$BQ$355,MATCH($B243,Overview_Format!$A$2:$A$355,0),MATCH(C$2,Overview_Format!$A$2:$BQ$2,0))</f>
        <v>31</v>
      </c>
      <c r="D243">
        <f>INDEX(Overview_Format!$A$2:$BQ$355,MATCH($B243,Overview_Format!$A$2:$A$355,0),MATCH(D$2,Overview_Format!$A$2:$BQ$2,0))</f>
        <v>19</v>
      </c>
      <c r="E243">
        <f>INDEX(Overview_Format!$A$2:$BQ$355,MATCH($B243,Overview_Format!$A$2:$A$355,0),MATCH(E$2,Overview_Format!$A$2:$BQ$2,0))</f>
        <v>12</v>
      </c>
      <c r="F243">
        <f>INDEX(Overview_Format!$A$2:$BQ$355,MATCH($B243,Overview_Format!$A$2:$A$355,0),MATCH(F$2,Overview_Format!$A$2:$BQ$2,0))</f>
        <v>0.61299999999999999</v>
      </c>
      <c r="G243">
        <f>INDEX(Overview_Format!$A$2:$BQ$355,MATCH($B243,Overview_Format!$A$2:$A$355,0),MATCH(G$2,Overview_Format!$A$2:$BQ$2,0))</f>
        <v>2.06</v>
      </c>
      <c r="H243">
        <f>INDEX(Overview_Format!$A$2:$BQ$355,MATCH($B243,Overview_Format!$A$2:$A$355,0),MATCH(H$2,Overview_Format!$A$2:$BQ$2,0))</f>
        <v>-0.74</v>
      </c>
      <c r="I243">
        <f>INDEX(Overview_Format!$A$2:$BQ$355,MATCH($B243,Overview_Format!$A$2:$A$355,0),MATCH(I$2,Overview_Format!$A$2:$BQ$2,0))</f>
        <v>19</v>
      </c>
      <c r="J243">
        <f>INDEX(Overview_Format!$A$2:$BQ$355,MATCH($B243,Overview_Format!$A$2:$A$355,0),MATCH(J$2,Overview_Format!$A$2:$BQ$2,0))</f>
        <v>12</v>
      </c>
      <c r="K243">
        <f>INDEX(Overview_Format!$A$2:$BQ$355,MATCH($B243,Overview_Format!$A$2:$A$355,0),MATCH(K$2,Overview_Format!$A$2:$BQ$2,0))</f>
        <v>19</v>
      </c>
      <c r="L243">
        <f>INDEX(Overview_Format!$A$2:$BQ$355,MATCH($B243,Overview_Format!$A$2:$A$355,0),MATCH(L$2,Overview_Format!$A$2:$BQ$2,0))</f>
        <v>12</v>
      </c>
      <c r="M243">
        <f>INDEX(Overview_Format!$A$2:$BQ$355,MATCH($B243,Overview_Format!$A$2:$A$355,0),MATCH(M$2,Overview_Format!$A$2:$BQ$2,0))</f>
        <v>19</v>
      </c>
      <c r="N243">
        <f>INDEX(Overview_Format!$A$2:$BQ$355,MATCH($B243,Overview_Format!$A$2:$A$355,0),MATCH(N$2,Overview_Format!$A$2:$BQ$2,0))</f>
        <v>12</v>
      </c>
      <c r="O243">
        <f>INDEX(Overview_Format!$A$2:$BQ$355,MATCH($B243,Overview_Format!$A$2:$A$355,0),MATCH(O$2,Overview_Format!$A$2:$BQ$2,0))</f>
        <v>2250</v>
      </c>
      <c r="P243">
        <f>INDEX(Overview_Format!$A$2:$BQ$355,MATCH($B243,Overview_Format!$A$2:$A$355,0),MATCH(P$2,Overview_Format!$A$2:$BQ$2,0))</f>
        <v>2117</v>
      </c>
      <c r="Q243">
        <f>INDEX(Overview_Format!$A$2:$BQ$355,MATCH($B243,Overview_Format!$A$2:$A$355,0),MATCH(Q$2,Overview_Format!$A$2:$BQ$2,0))</f>
        <v>69.099999999999994</v>
      </c>
      <c r="R243">
        <f>INDEX(Overview_Format!$A$2:$BQ$355,MATCH($B243,Overview_Format!$A$2:$A$355,0),MATCH(R$2,Overview_Format!$A$2:$BQ$2,0))</f>
        <v>102.9</v>
      </c>
      <c r="S243">
        <f>INDEX(Overview_Format!$A$2:$BQ$355,MATCH($B243,Overview_Format!$A$2:$A$355,0),MATCH(S$2,Overview_Format!$A$2:$BQ$2,0))</f>
        <v>0.28199999999999997</v>
      </c>
      <c r="T243">
        <f>INDEX(Overview_Format!$A$2:$BQ$355,MATCH($B243,Overview_Format!$A$2:$A$355,0),MATCH(T$2,Overview_Format!$A$2:$BQ$2,0))</f>
        <v>0.44400000000000001</v>
      </c>
      <c r="U243">
        <f>INDEX(Overview_Format!$A$2:$BQ$355,MATCH($B243,Overview_Format!$A$2:$A$355,0),MATCH(U$2,Overview_Format!$A$2:$BQ$2,0))</f>
        <v>0.54800000000000004</v>
      </c>
      <c r="V243">
        <f>INDEX(Overview_Format!$A$2:$BQ$355,MATCH($B243,Overview_Format!$A$2:$A$355,0),MATCH(V$2,Overview_Format!$A$2:$BQ$2,0))</f>
        <v>56.4</v>
      </c>
      <c r="W243">
        <f>INDEX(Overview_Format!$A$2:$BQ$355,MATCH($B243,Overview_Format!$A$2:$A$355,0),MATCH(W$2,Overview_Format!$A$2:$BQ$2,0))</f>
        <v>0.53100000000000003</v>
      </c>
      <c r="X243">
        <f>INDEX(Overview_Format!$A$2:$BQ$355,MATCH($B243,Overview_Format!$A$2:$A$355,0),MATCH(X$2,Overview_Format!$A$2:$BQ$2,0))</f>
        <v>24.7</v>
      </c>
      <c r="Y243">
        <f>INDEX(Overview_Format!$A$2:$BQ$355,MATCH($B243,Overview_Format!$A$2:$A$355,0),MATCH(Y$2,Overview_Format!$A$2:$BQ$2,0))</f>
        <v>16.100000000000001</v>
      </c>
      <c r="Z243">
        <f>INDEX(Overview_Format!$A$2:$BQ$355,MATCH($B243,Overview_Format!$A$2:$A$355,0),MATCH(Z$2,Overview_Format!$A$2:$BQ$2,0))</f>
        <v>49.8</v>
      </c>
      <c r="AA243">
        <f>INDEX(Overview_Format!$A$2:$BQ$355,MATCH($B243,Overview_Format!$A$2:$A$355,0),MATCH(AA$2,Overview_Format!$A$2:$BQ$2,0))</f>
        <v>9.6</v>
      </c>
      <c r="AB243">
        <f>INDEX(Overview_Format!$A$2:$BQ$355,MATCH($B243,Overview_Format!$A$2:$A$355,0),MATCH(AB$2,Overview_Format!$A$2:$BQ$2,0))</f>
        <v>6.2</v>
      </c>
      <c r="AC243">
        <f t="shared" si="3"/>
        <v>3.5031055900621113</v>
      </c>
      <c r="AD243">
        <f>INDEX(Overview_Format!$A$2:$BQ$355,MATCH($B243,Overview_Format!$A$2:$A$355,0),MATCH(AD$2,Overview_Format!$A$2:$BQ$2,0))</f>
        <v>4.29</v>
      </c>
      <c r="AE243">
        <f>INDEX(Overview_Format!$A$2:$CC$355,MATCH($B243,Overview_Format!$A$2:$A$355,0),MATCH(AE$2,Overview_Format!$A$2:$CC$2,0))</f>
        <v>6.1000000000000085</v>
      </c>
      <c r="AF243">
        <f>INDEX(Overview_Format!$A$2:$CC$355,MATCH($B243,Overview_Format!$A$2:$A$355,0),MATCH(AF$2,Overview_Format!$A$2:$CC$2,0))</f>
        <v>2.4999999999999967E-2</v>
      </c>
      <c r="AG243">
        <f>INDEX(Overview_Format!$A$2:$CC$355,MATCH($B243,Overview_Format!$A$2:$A$355,0),MATCH(AG$2,Overview_Format!$A$2:$CC$2,0))</f>
        <v>0.11599999999999999</v>
      </c>
      <c r="AH243">
        <f>INDEX(Overview_Format!$A$2:$CC$355,MATCH($B243,Overview_Format!$A$2:$A$355,0),MATCH(AH$2,Overview_Format!$A$2:$CC$2,0))</f>
        <v>3.5000000000000031E-2</v>
      </c>
      <c r="AI243">
        <f>INDEX(Overview_Format!$A$2:$CC$355,MATCH($B243,Overview_Format!$A$2:$A$355,0),MATCH(AI$2,Overview_Format!$A$2:$CC$2,0))</f>
        <v>4.3000000000000038E-2</v>
      </c>
      <c r="AJ243">
        <f>INDEX(Overview_Format!$A$2:$CC$355,MATCH($B243,Overview_Format!$A$2:$A$355,0),MATCH(AJ$2,Overview_Format!$A$2:$CC$2,0))</f>
        <v>-0.40000000000000568</v>
      </c>
      <c r="AK243">
        <f>INDEX(Overview_Format!$A$2:$CC$355,MATCH($B243,Overview_Format!$A$2:$A$355,0),MATCH(AK$2,Overview_Format!$A$2:$CC$2,0))</f>
        <v>-0.69999999999999929</v>
      </c>
      <c r="AL243">
        <f>INDEX(Overview_Format!$A$2:$CC$355,MATCH($B243,Overview_Format!$A$2:$A$355,0),MATCH(AL$2,Overview_Format!$A$2:$CC$2,0))</f>
        <v>15.899999999999999</v>
      </c>
      <c r="AM243">
        <f>INDEX(Overview_Format!$A$2:$CC$355,MATCH($B243,Overview_Format!$A$2:$A$355,0),MATCH(AM$2,Overview_Format!$A$2:$CC$2,0))</f>
        <v>0.5</v>
      </c>
      <c r="AN243">
        <f>INDEX(Overview_Format!$A$2:$CC$355,MATCH($B243,Overview_Format!$A$2:$A$355,0),MATCH(AN$2,Overview_Format!$A$2:$CC$2,0))</f>
        <v>-2.2000000000000002</v>
      </c>
      <c r="AO243">
        <f>INDEX(Overview_Format!$A$2:$CC$355,MATCH($B243,Overview_Format!$A$2:$A$355,0),MATCH(AO$2,Overview_Format!$A$2:$CC$2,0))</f>
        <v>-0.90000000000000213</v>
      </c>
      <c r="AP243">
        <f>INDEX(Overview_Format!$A$2:$CC$355,MATCH($B243,Overview_Format!$A$2:$A$355,0),MATCH(AP$2,Overview_Format!$A$2:$CC$2,0))</f>
        <v>4.0000000000000036E-3</v>
      </c>
    </row>
    <row r="244" spans="2:42" x14ac:dyDescent="0.25">
      <c r="B244" t="s">
        <v>365</v>
      </c>
      <c r="C244">
        <f>INDEX(Overview_Format!$A$2:$BQ$355,MATCH($B244,Overview_Format!$A$2:$A$355,0),MATCH(C$2,Overview_Format!$A$2:$BQ$2,0))</f>
        <v>34</v>
      </c>
      <c r="D244">
        <f>INDEX(Overview_Format!$A$2:$BQ$355,MATCH($B244,Overview_Format!$A$2:$A$355,0),MATCH(D$2,Overview_Format!$A$2:$BQ$2,0))</f>
        <v>16</v>
      </c>
      <c r="E244">
        <f>INDEX(Overview_Format!$A$2:$BQ$355,MATCH($B244,Overview_Format!$A$2:$A$355,0),MATCH(E$2,Overview_Format!$A$2:$BQ$2,0))</f>
        <v>18</v>
      </c>
      <c r="F244">
        <f>INDEX(Overview_Format!$A$2:$BQ$355,MATCH($B244,Overview_Format!$A$2:$A$355,0),MATCH(F$2,Overview_Format!$A$2:$BQ$2,0))</f>
        <v>0.47099999999999997</v>
      </c>
      <c r="G244">
        <f>INDEX(Overview_Format!$A$2:$BQ$355,MATCH($B244,Overview_Format!$A$2:$A$355,0),MATCH(G$2,Overview_Format!$A$2:$BQ$2,0))</f>
        <v>0.91</v>
      </c>
      <c r="H244">
        <f>INDEX(Overview_Format!$A$2:$BQ$355,MATCH($B244,Overview_Format!$A$2:$A$355,0),MATCH(H$2,Overview_Format!$A$2:$BQ$2,0))</f>
        <v>0.64</v>
      </c>
      <c r="I244">
        <f>INDEX(Overview_Format!$A$2:$BQ$355,MATCH($B244,Overview_Format!$A$2:$A$355,0),MATCH(I$2,Overview_Format!$A$2:$BQ$2,0))</f>
        <v>16</v>
      </c>
      <c r="J244">
        <f>INDEX(Overview_Format!$A$2:$BQ$355,MATCH($B244,Overview_Format!$A$2:$A$355,0),MATCH(J$2,Overview_Format!$A$2:$BQ$2,0))</f>
        <v>18</v>
      </c>
      <c r="K244">
        <f>INDEX(Overview_Format!$A$2:$BQ$355,MATCH($B244,Overview_Format!$A$2:$A$355,0),MATCH(K$2,Overview_Format!$A$2:$BQ$2,0))</f>
        <v>16</v>
      </c>
      <c r="L244">
        <f>INDEX(Overview_Format!$A$2:$BQ$355,MATCH($B244,Overview_Format!$A$2:$A$355,0),MATCH(L$2,Overview_Format!$A$2:$BQ$2,0))</f>
        <v>18</v>
      </c>
      <c r="M244">
        <f>INDEX(Overview_Format!$A$2:$BQ$355,MATCH($B244,Overview_Format!$A$2:$A$355,0),MATCH(M$2,Overview_Format!$A$2:$BQ$2,0))</f>
        <v>16</v>
      </c>
      <c r="N244">
        <f>INDEX(Overview_Format!$A$2:$BQ$355,MATCH($B244,Overview_Format!$A$2:$A$355,0),MATCH(N$2,Overview_Format!$A$2:$BQ$2,0))</f>
        <v>18</v>
      </c>
      <c r="O244">
        <f>INDEX(Overview_Format!$A$2:$BQ$355,MATCH($B244,Overview_Format!$A$2:$A$355,0),MATCH(O$2,Overview_Format!$A$2:$BQ$2,0))</f>
        <v>2572</v>
      </c>
      <c r="P244">
        <f>INDEX(Overview_Format!$A$2:$BQ$355,MATCH($B244,Overview_Format!$A$2:$A$355,0),MATCH(P$2,Overview_Format!$A$2:$BQ$2,0))</f>
        <v>2529</v>
      </c>
      <c r="Q244">
        <f>INDEX(Overview_Format!$A$2:$BQ$355,MATCH($B244,Overview_Format!$A$2:$A$355,0),MATCH(Q$2,Overview_Format!$A$2:$BQ$2,0))</f>
        <v>70.7</v>
      </c>
      <c r="R244">
        <f>INDEX(Overview_Format!$A$2:$BQ$355,MATCH($B244,Overview_Format!$A$2:$A$355,0),MATCH(R$2,Overview_Format!$A$2:$BQ$2,0))</f>
        <v>106.3</v>
      </c>
      <c r="S244">
        <f>INDEX(Overview_Format!$A$2:$BQ$355,MATCH($B244,Overview_Format!$A$2:$A$355,0),MATCH(S$2,Overview_Format!$A$2:$BQ$2,0))</f>
        <v>0.35699999999999998</v>
      </c>
      <c r="T244">
        <f>INDEX(Overview_Format!$A$2:$BQ$355,MATCH($B244,Overview_Format!$A$2:$A$355,0),MATCH(T$2,Overview_Format!$A$2:$BQ$2,0))</f>
        <v>0.42</v>
      </c>
      <c r="U244">
        <f>INDEX(Overview_Format!$A$2:$BQ$355,MATCH($B244,Overview_Format!$A$2:$A$355,0),MATCH(U$2,Overview_Format!$A$2:$BQ$2,0))</f>
        <v>0.56399999999999995</v>
      </c>
      <c r="V244">
        <f>INDEX(Overview_Format!$A$2:$BQ$355,MATCH($B244,Overview_Format!$A$2:$A$355,0),MATCH(V$2,Overview_Format!$A$2:$BQ$2,0))</f>
        <v>55.4</v>
      </c>
      <c r="W244">
        <f>INDEX(Overview_Format!$A$2:$BQ$355,MATCH($B244,Overview_Format!$A$2:$A$355,0),MATCH(W$2,Overview_Format!$A$2:$BQ$2,0))</f>
        <v>0.52400000000000002</v>
      </c>
      <c r="X244">
        <f>INDEX(Overview_Format!$A$2:$BQ$355,MATCH($B244,Overview_Format!$A$2:$A$355,0),MATCH(X$2,Overview_Format!$A$2:$BQ$2,0))</f>
        <v>24.9</v>
      </c>
      <c r="Y244">
        <f>INDEX(Overview_Format!$A$2:$BQ$355,MATCH($B244,Overview_Format!$A$2:$A$355,0),MATCH(Y$2,Overview_Format!$A$2:$BQ$2,0))</f>
        <v>15.9</v>
      </c>
      <c r="Z244">
        <f>INDEX(Overview_Format!$A$2:$BQ$355,MATCH($B244,Overview_Format!$A$2:$A$355,0),MATCH(Z$2,Overview_Format!$A$2:$BQ$2,0))</f>
        <v>47.4</v>
      </c>
      <c r="AA244">
        <f>INDEX(Overview_Format!$A$2:$BQ$355,MATCH($B244,Overview_Format!$A$2:$A$355,0),MATCH(AA$2,Overview_Format!$A$2:$BQ$2,0))</f>
        <v>9.5</v>
      </c>
      <c r="AB244">
        <f>INDEX(Overview_Format!$A$2:$BQ$355,MATCH($B244,Overview_Format!$A$2:$A$355,0),MATCH(AB$2,Overview_Format!$A$2:$BQ$2,0))</f>
        <v>8.1999999999999993</v>
      </c>
      <c r="AC244">
        <f t="shared" si="3"/>
        <v>3.4842767295597481</v>
      </c>
      <c r="AD244">
        <f>INDEX(Overview_Format!$A$2:$BQ$355,MATCH($B244,Overview_Format!$A$2:$A$355,0),MATCH(AD$2,Overview_Format!$A$2:$BQ$2,0))</f>
        <v>1.26</v>
      </c>
      <c r="AE244">
        <f>INDEX(Overview_Format!$A$2:$CC$355,MATCH($B244,Overview_Format!$A$2:$A$355,0),MATCH(AE$2,Overview_Format!$A$2:$CC$2,0))</f>
        <v>1.7999999999999972</v>
      </c>
      <c r="AF244">
        <f>INDEX(Overview_Format!$A$2:$CC$355,MATCH($B244,Overview_Format!$A$2:$A$355,0),MATCH(AF$2,Overview_Format!$A$2:$CC$2,0))</f>
        <v>0</v>
      </c>
      <c r="AG244">
        <f>INDEX(Overview_Format!$A$2:$CC$355,MATCH($B244,Overview_Format!$A$2:$A$355,0),MATCH(AG$2,Overview_Format!$A$2:$CC$2,0))</f>
        <v>2.2999999999999965E-2</v>
      </c>
      <c r="AH244">
        <f>INDEX(Overview_Format!$A$2:$CC$355,MATCH($B244,Overview_Format!$A$2:$A$355,0),MATCH(AH$2,Overview_Format!$A$2:$CC$2,0))</f>
        <v>1.0000000000000009E-3</v>
      </c>
      <c r="AI244">
        <f>INDEX(Overview_Format!$A$2:$CC$355,MATCH($B244,Overview_Format!$A$2:$A$355,0),MATCH(AI$2,Overview_Format!$A$2:$CC$2,0))</f>
        <v>-1.0000000000000009E-2</v>
      </c>
      <c r="AJ244">
        <f>INDEX(Overview_Format!$A$2:$CC$355,MATCH($B244,Overview_Format!$A$2:$A$355,0),MATCH(AJ$2,Overview_Format!$A$2:$CC$2,0))</f>
        <v>-5.2000000000000028</v>
      </c>
      <c r="AK244">
        <f>INDEX(Overview_Format!$A$2:$CC$355,MATCH($B244,Overview_Format!$A$2:$A$355,0),MATCH(AK$2,Overview_Format!$A$2:$CC$2,0))</f>
        <v>-2.4999999999999982</v>
      </c>
      <c r="AL244">
        <f>INDEX(Overview_Format!$A$2:$CC$355,MATCH($B244,Overview_Format!$A$2:$A$355,0),MATCH(AL$2,Overview_Format!$A$2:$CC$2,0))</f>
        <v>0</v>
      </c>
      <c r="AM244">
        <f>INDEX(Overview_Format!$A$2:$CC$355,MATCH($B244,Overview_Format!$A$2:$A$355,0),MATCH(AM$2,Overview_Format!$A$2:$CC$2,0))</f>
        <v>0.80000000000000071</v>
      </c>
      <c r="AN244">
        <f>INDEX(Overview_Format!$A$2:$CC$355,MATCH($B244,Overview_Format!$A$2:$A$355,0),MATCH(AN$2,Overview_Format!$A$2:$CC$2,0))</f>
        <v>-1.4000000000000004</v>
      </c>
      <c r="AO244">
        <f>INDEX(Overview_Format!$A$2:$CC$355,MATCH($B244,Overview_Format!$A$2:$A$355,0),MATCH(AO$2,Overview_Format!$A$2:$CC$2,0))</f>
        <v>-4.4000000000000021</v>
      </c>
      <c r="AP244">
        <f>INDEX(Overview_Format!$A$2:$CC$355,MATCH($B244,Overview_Format!$A$2:$A$355,0),MATCH(AP$2,Overview_Format!$A$2:$CC$2,0))</f>
        <v>2.0000000000000018E-2</v>
      </c>
    </row>
    <row r="245" spans="2:42" x14ac:dyDescent="0.25">
      <c r="B245" t="s">
        <v>366</v>
      </c>
      <c r="C245">
        <f>INDEX(Overview_Format!$A$2:$BQ$355,MATCH($B245,Overview_Format!$A$2:$A$355,0),MATCH(C$2,Overview_Format!$A$2:$BQ$2,0))</f>
        <v>33</v>
      </c>
      <c r="D245">
        <f>INDEX(Overview_Format!$A$2:$BQ$355,MATCH($B245,Overview_Format!$A$2:$A$355,0),MATCH(D$2,Overview_Format!$A$2:$BQ$2,0))</f>
        <v>14</v>
      </c>
      <c r="E245">
        <f>INDEX(Overview_Format!$A$2:$BQ$355,MATCH($B245,Overview_Format!$A$2:$A$355,0),MATCH(E$2,Overview_Format!$A$2:$BQ$2,0))</f>
        <v>19</v>
      </c>
      <c r="F245">
        <f>INDEX(Overview_Format!$A$2:$BQ$355,MATCH($B245,Overview_Format!$A$2:$A$355,0),MATCH(F$2,Overview_Format!$A$2:$BQ$2,0))</f>
        <v>0.42399999999999999</v>
      </c>
      <c r="G245">
        <f>INDEX(Overview_Format!$A$2:$BQ$355,MATCH($B245,Overview_Format!$A$2:$A$355,0),MATCH(G$2,Overview_Format!$A$2:$BQ$2,0))</f>
        <v>7.9</v>
      </c>
      <c r="H245">
        <f>INDEX(Overview_Format!$A$2:$BQ$355,MATCH($B245,Overview_Format!$A$2:$A$355,0),MATCH(H$2,Overview_Format!$A$2:$BQ$2,0))</f>
        <v>6.72</v>
      </c>
      <c r="I245">
        <f>INDEX(Overview_Format!$A$2:$BQ$355,MATCH($B245,Overview_Format!$A$2:$A$355,0),MATCH(I$2,Overview_Format!$A$2:$BQ$2,0))</f>
        <v>14</v>
      </c>
      <c r="J245">
        <f>INDEX(Overview_Format!$A$2:$BQ$355,MATCH($B245,Overview_Format!$A$2:$A$355,0),MATCH(J$2,Overview_Format!$A$2:$BQ$2,0))</f>
        <v>19</v>
      </c>
      <c r="K245">
        <f>INDEX(Overview_Format!$A$2:$BQ$355,MATCH($B245,Overview_Format!$A$2:$A$355,0),MATCH(K$2,Overview_Format!$A$2:$BQ$2,0))</f>
        <v>14</v>
      </c>
      <c r="L245">
        <f>INDEX(Overview_Format!$A$2:$BQ$355,MATCH($B245,Overview_Format!$A$2:$A$355,0),MATCH(L$2,Overview_Format!$A$2:$BQ$2,0))</f>
        <v>19</v>
      </c>
      <c r="M245">
        <f>INDEX(Overview_Format!$A$2:$BQ$355,MATCH($B245,Overview_Format!$A$2:$A$355,0),MATCH(M$2,Overview_Format!$A$2:$BQ$2,0))</f>
        <v>14</v>
      </c>
      <c r="N245">
        <f>INDEX(Overview_Format!$A$2:$BQ$355,MATCH($B245,Overview_Format!$A$2:$A$355,0),MATCH(N$2,Overview_Format!$A$2:$BQ$2,0))</f>
        <v>19</v>
      </c>
      <c r="O245">
        <f>INDEX(Overview_Format!$A$2:$BQ$355,MATCH($B245,Overview_Format!$A$2:$A$355,0),MATCH(O$2,Overview_Format!$A$2:$BQ$2,0))</f>
        <v>2306</v>
      </c>
      <c r="P245">
        <f>INDEX(Overview_Format!$A$2:$BQ$355,MATCH($B245,Overview_Format!$A$2:$A$355,0),MATCH(P$2,Overview_Format!$A$2:$BQ$2,0))</f>
        <v>2267</v>
      </c>
      <c r="Q245">
        <f>INDEX(Overview_Format!$A$2:$BQ$355,MATCH($B245,Overview_Format!$A$2:$A$355,0),MATCH(Q$2,Overview_Format!$A$2:$BQ$2,0))</f>
        <v>68.599999999999994</v>
      </c>
      <c r="R245">
        <f>INDEX(Overview_Format!$A$2:$BQ$355,MATCH($B245,Overview_Format!$A$2:$A$355,0),MATCH(R$2,Overview_Format!$A$2:$BQ$2,0))</f>
        <v>101.1</v>
      </c>
      <c r="S245">
        <f>INDEX(Overview_Format!$A$2:$BQ$355,MATCH($B245,Overview_Format!$A$2:$A$355,0),MATCH(S$2,Overview_Format!$A$2:$BQ$2,0))</f>
        <v>0.42299999999999999</v>
      </c>
      <c r="T245">
        <f>INDEX(Overview_Format!$A$2:$BQ$355,MATCH($B245,Overview_Format!$A$2:$A$355,0),MATCH(T$2,Overview_Format!$A$2:$BQ$2,0))</f>
        <v>0.36899999999999999</v>
      </c>
      <c r="U245">
        <f>INDEX(Overview_Format!$A$2:$BQ$355,MATCH($B245,Overview_Format!$A$2:$A$355,0),MATCH(U$2,Overview_Format!$A$2:$BQ$2,0))</f>
        <v>0.52100000000000002</v>
      </c>
      <c r="V245">
        <f>INDEX(Overview_Format!$A$2:$BQ$355,MATCH($B245,Overview_Format!$A$2:$A$355,0),MATCH(V$2,Overview_Format!$A$2:$BQ$2,0))</f>
        <v>50.3</v>
      </c>
      <c r="W245">
        <f>INDEX(Overview_Format!$A$2:$BQ$355,MATCH($B245,Overview_Format!$A$2:$A$355,0),MATCH(W$2,Overview_Format!$A$2:$BQ$2,0))</f>
        <v>0.47899999999999998</v>
      </c>
      <c r="X245">
        <f>INDEX(Overview_Format!$A$2:$BQ$355,MATCH($B245,Overview_Format!$A$2:$A$355,0),MATCH(X$2,Overview_Format!$A$2:$BQ$2,0))</f>
        <v>32.1</v>
      </c>
      <c r="Y245">
        <f>INDEX(Overview_Format!$A$2:$BQ$355,MATCH($B245,Overview_Format!$A$2:$A$355,0),MATCH(Y$2,Overview_Format!$A$2:$BQ$2,0))</f>
        <v>16.8</v>
      </c>
      <c r="Z245">
        <f>INDEX(Overview_Format!$A$2:$BQ$355,MATCH($B245,Overview_Format!$A$2:$A$355,0),MATCH(Z$2,Overview_Format!$A$2:$BQ$2,0))</f>
        <v>49.9</v>
      </c>
      <c r="AA245">
        <f>INDEX(Overview_Format!$A$2:$BQ$355,MATCH($B245,Overview_Format!$A$2:$A$355,0),MATCH(AA$2,Overview_Format!$A$2:$BQ$2,0))</f>
        <v>10</v>
      </c>
      <c r="AB245">
        <f>INDEX(Overview_Format!$A$2:$BQ$355,MATCH($B245,Overview_Format!$A$2:$A$355,0),MATCH(AB$2,Overview_Format!$A$2:$BQ$2,0))</f>
        <v>11.1</v>
      </c>
      <c r="AC245">
        <f t="shared" si="3"/>
        <v>2.9940476190476186</v>
      </c>
      <c r="AD245">
        <f>INDEX(Overview_Format!$A$2:$BQ$355,MATCH($B245,Overview_Format!$A$2:$A$355,0),MATCH(AD$2,Overview_Format!$A$2:$BQ$2,0))</f>
        <v>1.18</v>
      </c>
      <c r="AE245">
        <f>INDEX(Overview_Format!$A$2:$CC$355,MATCH($B245,Overview_Format!$A$2:$A$355,0),MATCH(AE$2,Overview_Format!$A$2:$CC$2,0))</f>
        <v>1.6999999999999886</v>
      </c>
      <c r="AF245">
        <f>INDEX(Overview_Format!$A$2:$CC$355,MATCH($B245,Overview_Format!$A$2:$A$355,0),MATCH(AF$2,Overview_Format!$A$2:$CC$2,0))</f>
        <v>9.3999999999999972E-2</v>
      </c>
      <c r="AG245">
        <f>INDEX(Overview_Format!$A$2:$CC$355,MATCH($B245,Overview_Format!$A$2:$A$355,0),MATCH(AG$2,Overview_Format!$A$2:$CC$2,0))</f>
        <v>-3.6000000000000032E-2</v>
      </c>
      <c r="AH245">
        <f>INDEX(Overview_Format!$A$2:$CC$355,MATCH($B245,Overview_Format!$A$2:$A$355,0),MATCH(AH$2,Overview_Format!$A$2:$CC$2,0))</f>
        <v>6.0000000000000053E-3</v>
      </c>
      <c r="AI245">
        <f>INDEX(Overview_Format!$A$2:$CC$355,MATCH($B245,Overview_Format!$A$2:$A$355,0),MATCH(AI$2,Overview_Format!$A$2:$CC$2,0))</f>
        <v>2.0000000000000018E-3</v>
      </c>
      <c r="AJ245">
        <f>INDEX(Overview_Format!$A$2:$CC$355,MATCH($B245,Overview_Format!$A$2:$A$355,0),MATCH(AJ$2,Overview_Format!$A$2:$CC$2,0))</f>
        <v>-0.20000000000000284</v>
      </c>
      <c r="AK245">
        <f>INDEX(Overview_Format!$A$2:$CC$355,MATCH($B245,Overview_Format!$A$2:$A$355,0),MATCH(AK$2,Overview_Format!$A$2:$CC$2,0))</f>
        <v>-1.1999999999999993</v>
      </c>
      <c r="AL245">
        <f>INDEX(Overview_Format!$A$2:$CC$355,MATCH($B245,Overview_Format!$A$2:$A$355,0),MATCH(AL$2,Overview_Format!$A$2:$CC$2,0))</f>
        <v>-8.5</v>
      </c>
      <c r="AM245">
        <f>INDEX(Overview_Format!$A$2:$CC$355,MATCH($B245,Overview_Format!$A$2:$A$355,0),MATCH(AM$2,Overview_Format!$A$2:$CC$2,0))</f>
        <v>0.5</v>
      </c>
      <c r="AN245">
        <f>INDEX(Overview_Format!$A$2:$CC$355,MATCH($B245,Overview_Format!$A$2:$A$355,0),MATCH(AN$2,Overview_Format!$A$2:$CC$2,0))</f>
        <v>-4</v>
      </c>
      <c r="AO245">
        <f>INDEX(Overview_Format!$A$2:$CC$355,MATCH($B245,Overview_Format!$A$2:$A$355,0),MATCH(AO$2,Overview_Format!$A$2:$CC$2,0))</f>
        <v>-0.60000000000000142</v>
      </c>
      <c r="AP245">
        <f>INDEX(Overview_Format!$A$2:$CC$355,MATCH($B245,Overview_Format!$A$2:$A$355,0),MATCH(AP$2,Overview_Format!$A$2:$CC$2,0))</f>
        <v>5.8999999999999997E-2</v>
      </c>
    </row>
    <row r="246" spans="2:42" x14ac:dyDescent="0.25">
      <c r="B246" t="s">
        <v>367</v>
      </c>
      <c r="C246">
        <f>INDEX(Overview_Format!$A$2:$BQ$355,MATCH($B246,Overview_Format!$A$2:$A$355,0),MATCH(C$2,Overview_Format!$A$2:$BQ$2,0))</f>
        <v>32</v>
      </c>
      <c r="D246">
        <f>INDEX(Overview_Format!$A$2:$BQ$355,MATCH($B246,Overview_Format!$A$2:$A$355,0),MATCH(D$2,Overview_Format!$A$2:$BQ$2,0))</f>
        <v>16</v>
      </c>
      <c r="E246">
        <f>INDEX(Overview_Format!$A$2:$BQ$355,MATCH($B246,Overview_Format!$A$2:$A$355,0),MATCH(E$2,Overview_Format!$A$2:$BQ$2,0))</f>
        <v>16</v>
      </c>
      <c r="F246">
        <f>INDEX(Overview_Format!$A$2:$BQ$355,MATCH($B246,Overview_Format!$A$2:$A$355,0),MATCH(F$2,Overview_Format!$A$2:$BQ$2,0))</f>
        <v>0.5</v>
      </c>
      <c r="G246">
        <f>INDEX(Overview_Format!$A$2:$BQ$355,MATCH($B246,Overview_Format!$A$2:$A$355,0),MATCH(G$2,Overview_Format!$A$2:$BQ$2,0))</f>
        <v>-8.93</v>
      </c>
      <c r="H246">
        <f>INDEX(Overview_Format!$A$2:$BQ$355,MATCH($B246,Overview_Format!$A$2:$A$355,0),MATCH(H$2,Overview_Format!$A$2:$BQ$2,0))</f>
        <v>-5.76</v>
      </c>
      <c r="I246">
        <f>INDEX(Overview_Format!$A$2:$BQ$355,MATCH($B246,Overview_Format!$A$2:$A$355,0),MATCH(I$2,Overview_Format!$A$2:$BQ$2,0))</f>
        <v>16</v>
      </c>
      <c r="J246">
        <f>INDEX(Overview_Format!$A$2:$BQ$355,MATCH($B246,Overview_Format!$A$2:$A$355,0),MATCH(J$2,Overview_Format!$A$2:$BQ$2,0))</f>
        <v>16</v>
      </c>
      <c r="K246">
        <f>INDEX(Overview_Format!$A$2:$BQ$355,MATCH($B246,Overview_Format!$A$2:$A$355,0),MATCH(K$2,Overview_Format!$A$2:$BQ$2,0))</f>
        <v>16</v>
      </c>
      <c r="L246">
        <f>INDEX(Overview_Format!$A$2:$BQ$355,MATCH($B246,Overview_Format!$A$2:$A$355,0),MATCH(L$2,Overview_Format!$A$2:$BQ$2,0))</f>
        <v>16</v>
      </c>
      <c r="M246">
        <f>INDEX(Overview_Format!$A$2:$BQ$355,MATCH($B246,Overview_Format!$A$2:$A$355,0),MATCH(M$2,Overview_Format!$A$2:$BQ$2,0))</f>
        <v>16</v>
      </c>
      <c r="N246">
        <f>INDEX(Overview_Format!$A$2:$BQ$355,MATCH($B246,Overview_Format!$A$2:$A$355,0),MATCH(N$2,Overview_Format!$A$2:$BQ$2,0))</f>
        <v>16</v>
      </c>
      <c r="O246">
        <f>INDEX(Overview_Format!$A$2:$BQ$355,MATCH($B246,Overview_Format!$A$2:$A$355,0),MATCH(O$2,Overview_Format!$A$2:$BQ$2,0))</f>
        <v>2475</v>
      </c>
      <c r="P246">
        <f>INDEX(Overview_Format!$A$2:$BQ$355,MATCH($B246,Overview_Format!$A$2:$A$355,0),MATCH(P$2,Overview_Format!$A$2:$BQ$2,0))</f>
        <v>2404</v>
      </c>
      <c r="Q246">
        <f>INDEX(Overview_Format!$A$2:$BQ$355,MATCH($B246,Overview_Format!$A$2:$A$355,0),MATCH(Q$2,Overview_Format!$A$2:$BQ$2,0))</f>
        <v>72.2</v>
      </c>
      <c r="R246">
        <f>INDEX(Overview_Format!$A$2:$BQ$355,MATCH($B246,Overview_Format!$A$2:$A$355,0),MATCH(R$2,Overview_Format!$A$2:$BQ$2,0))</f>
        <v>106.3</v>
      </c>
      <c r="S246">
        <f>INDEX(Overview_Format!$A$2:$BQ$355,MATCH($B246,Overview_Format!$A$2:$A$355,0),MATCH(S$2,Overview_Format!$A$2:$BQ$2,0))</f>
        <v>0.371</v>
      </c>
      <c r="T246">
        <f>INDEX(Overview_Format!$A$2:$BQ$355,MATCH($B246,Overview_Format!$A$2:$A$355,0),MATCH(T$2,Overview_Format!$A$2:$BQ$2,0))</f>
        <v>0.38100000000000001</v>
      </c>
      <c r="U246">
        <f>INDEX(Overview_Format!$A$2:$BQ$355,MATCH($B246,Overview_Format!$A$2:$A$355,0),MATCH(U$2,Overview_Format!$A$2:$BQ$2,0))</f>
        <v>0.52200000000000002</v>
      </c>
      <c r="V246">
        <f>INDEX(Overview_Format!$A$2:$BQ$355,MATCH($B246,Overview_Format!$A$2:$A$355,0),MATCH(V$2,Overview_Format!$A$2:$BQ$2,0))</f>
        <v>50.7</v>
      </c>
      <c r="W246">
        <f>INDEX(Overview_Format!$A$2:$BQ$355,MATCH($B246,Overview_Format!$A$2:$A$355,0),MATCH(W$2,Overview_Format!$A$2:$BQ$2,0))</f>
        <v>0.48299999999999998</v>
      </c>
      <c r="X246">
        <f>INDEX(Overview_Format!$A$2:$BQ$355,MATCH($B246,Overview_Format!$A$2:$A$355,0),MATCH(X$2,Overview_Format!$A$2:$BQ$2,0))</f>
        <v>38.799999999999997</v>
      </c>
      <c r="Y246">
        <f>INDEX(Overview_Format!$A$2:$BQ$355,MATCH($B246,Overview_Format!$A$2:$A$355,0),MATCH(Y$2,Overview_Format!$A$2:$BQ$2,0))</f>
        <v>15.9</v>
      </c>
      <c r="Z246">
        <f>INDEX(Overview_Format!$A$2:$BQ$355,MATCH($B246,Overview_Format!$A$2:$A$355,0),MATCH(Z$2,Overview_Format!$A$2:$BQ$2,0))</f>
        <v>54.7</v>
      </c>
      <c r="AA246">
        <f>INDEX(Overview_Format!$A$2:$BQ$355,MATCH($B246,Overview_Format!$A$2:$A$355,0),MATCH(AA$2,Overview_Format!$A$2:$BQ$2,0))</f>
        <v>11.3</v>
      </c>
      <c r="AB246">
        <f>INDEX(Overview_Format!$A$2:$BQ$355,MATCH($B246,Overview_Format!$A$2:$A$355,0),MATCH(AB$2,Overview_Format!$A$2:$BQ$2,0))</f>
        <v>11.4</v>
      </c>
      <c r="AC246">
        <f t="shared" si="3"/>
        <v>3.1886792452830188</v>
      </c>
      <c r="AD246">
        <f>INDEX(Overview_Format!$A$2:$BQ$355,MATCH($B246,Overview_Format!$A$2:$A$355,0),MATCH(AD$2,Overview_Format!$A$2:$BQ$2,0))</f>
        <v>2.2200000000000002</v>
      </c>
      <c r="AE246">
        <f>INDEX(Overview_Format!$A$2:$CC$355,MATCH($B246,Overview_Format!$A$2:$A$355,0),MATCH(AE$2,Overview_Format!$A$2:$CC$2,0))</f>
        <v>3</v>
      </c>
      <c r="AF246">
        <f>INDEX(Overview_Format!$A$2:$CC$355,MATCH($B246,Overview_Format!$A$2:$A$355,0),MATCH(AF$2,Overview_Format!$A$2:$CC$2,0))</f>
        <v>-6.4000000000000001E-2</v>
      </c>
      <c r="AG246">
        <f>INDEX(Overview_Format!$A$2:$CC$355,MATCH($B246,Overview_Format!$A$2:$A$355,0),MATCH(AG$2,Overview_Format!$A$2:$CC$2,0))</f>
        <v>2.1000000000000019E-2</v>
      </c>
      <c r="AH246">
        <f>INDEX(Overview_Format!$A$2:$CC$355,MATCH($B246,Overview_Format!$A$2:$A$355,0),MATCH(AH$2,Overview_Format!$A$2:$CC$2,0))</f>
        <v>-4.0999999999999925E-2</v>
      </c>
      <c r="AI246">
        <f>INDEX(Overview_Format!$A$2:$CC$355,MATCH($B246,Overview_Format!$A$2:$A$355,0),MATCH(AI$2,Overview_Format!$A$2:$CC$2,0))</f>
        <v>-4.2000000000000037E-2</v>
      </c>
      <c r="AJ246">
        <f>INDEX(Overview_Format!$A$2:$CC$355,MATCH($B246,Overview_Format!$A$2:$A$355,0),MATCH(AJ$2,Overview_Format!$A$2:$CC$2,0))</f>
        <v>9.4000000000000057</v>
      </c>
      <c r="AK246">
        <f>INDEX(Overview_Format!$A$2:$CC$355,MATCH($B246,Overview_Format!$A$2:$A$355,0),MATCH(AK$2,Overview_Format!$A$2:$CC$2,0))</f>
        <v>-2.4000000000000004</v>
      </c>
      <c r="AL246">
        <f>INDEX(Overview_Format!$A$2:$CC$355,MATCH($B246,Overview_Format!$A$2:$A$355,0),MATCH(AL$2,Overview_Format!$A$2:$CC$2,0))</f>
        <v>-3.7999999999999972</v>
      </c>
      <c r="AM246">
        <f>INDEX(Overview_Format!$A$2:$CC$355,MATCH($B246,Overview_Format!$A$2:$A$355,0),MATCH(AM$2,Overview_Format!$A$2:$CC$2,0))</f>
        <v>3.1000000000000014</v>
      </c>
      <c r="AN246">
        <f>INDEX(Overview_Format!$A$2:$CC$355,MATCH($B246,Overview_Format!$A$2:$A$355,0),MATCH(AN$2,Overview_Format!$A$2:$CC$2,0))</f>
        <v>2.7000000000000011</v>
      </c>
      <c r="AO246">
        <f>INDEX(Overview_Format!$A$2:$CC$355,MATCH($B246,Overview_Format!$A$2:$A$355,0),MATCH(AO$2,Overview_Format!$A$2:$CC$2,0))</f>
        <v>12.199999999999996</v>
      </c>
      <c r="AP246">
        <f>INDEX(Overview_Format!$A$2:$CC$355,MATCH($B246,Overview_Format!$A$2:$A$355,0),MATCH(AP$2,Overview_Format!$A$2:$CC$2,0))</f>
        <v>-4.7999999999999987E-2</v>
      </c>
    </row>
    <row r="247" spans="2:42" x14ac:dyDescent="0.25">
      <c r="B247" t="s">
        <v>77</v>
      </c>
      <c r="C247">
        <f>INDEX(Overview_Format!$A$2:$BQ$355,MATCH($B247,Overview_Format!$A$2:$A$355,0),MATCH(C$2,Overview_Format!$A$2:$BQ$2,0))</f>
        <v>32</v>
      </c>
      <c r="D247">
        <f>INDEX(Overview_Format!$A$2:$BQ$355,MATCH($B247,Overview_Format!$A$2:$A$355,0),MATCH(D$2,Overview_Format!$A$2:$BQ$2,0))</f>
        <v>7</v>
      </c>
      <c r="E247">
        <f>INDEX(Overview_Format!$A$2:$BQ$355,MATCH($B247,Overview_Format!$A$2:$A$355,0),MATCH(E$2,Overview_Format!$A$2:$BQ$2,0))</f>
        <v>25</v>
      </c>
      <c r="F247">
        <f>INDEX(Overview_Format!$A$2:$BQ$355,MATCH($B247,Overview_Format!$A$2:$A$355,0),MATCH(F$2,Overview_Format!$A$2:$BQ$2,0))</f>
        <v>0.219</v>
      </c>
      <c r="G247">
        <f>INDEX(Overview_Format!$A$2:$BQ$355,MATCH($B247,Overview_Format!$A$2:$A$355,0),MATCH(G$2,Overview_Format!$A$2:$BQ$2,0))</f>
        <v>-10.78</v>
      </c>
      <c r="H247">
        <f>INDEX(Overview_Format!$A$2:$BQ$355,MATCH($B247,Overview_Format!$A$2:$A$355,0),MATCH(H$2,Overview_Format!$A$2:$BQ$2,0))</f>
        <v>0.52</v>
      </c>
      <c r="I247">
        <f>INDEX(Overview_Format!$A$2:$BQ$355,MATCH($B247,Overview_Format!$A$2:$A$355,0),MATCH(I$2,Overview_Format!$A$2:$BQ$2,0))</f>
        <v>7</v>
      </c>
      <c r="J247">
        <f>INDEX(Overview_Format!$A$2:$BQ$355,MATCH($B247,Overview_Format!$A$2:$A$355,0),MATCH(J$2,Overview_Format!$A$2:$BQ$2,0))</f>
        <v>25</v>
      </c>
      <c r="K247">
        <f>INDEX(Overview_Format!$A$2:$BQ$355,MATCH($B247,Overview_Format!$A$2:$A$355,0),MATCH(K$2,Overview_Format!$A$2:$BQ$2,0))</f>
        <v>7</v>
      </c>
      <c r="L247">
        <f>INDEX(Overview_Format!$A$2:$BQ$355,MATCH($B247,Overview_Format!$A$2:$A$355,0),MATCH(L$2,Overview_Format!$A$2:$BQ$2,0))</f>
        <v>25</v>
      </c>
      <c r="M247">
        <f>INDEX(Overview_Format!$A$2:$BQ$355,MATCH($B247,Overview_Format!$A$2:$A$355,0),MATCH(M$2,Overview_Format!$A$2:$BQ$2,0))</f>
        <v>7</v>
      </c>
      <c r="N247">
        <f>INDEX(Overview_Format!$A$2:$BQ$355,MATCH($B247,Overview_Format!$A$2:$A$355,0),MATCH(N$2,Overview_Format!$A$2:$BQ$2,0))</f>
        <v>25</v>
      </c>
      <c r="O247">
        <f>INDEX(Overview_Format!$A$2:$BQ$355,MATCH($B247,Overview_Format!$A$2:$A$355,0),MATCH(O$2,Overview_Format!$A$2:$BQ$2,0))</f>
        <v>2078</v>
      </c>
      <c r="P247">
        <f>INDEX(Overview_Format!$A$2:$BQ$355,MATCH($B247,Overview_Format!$A$2:$A$355,0),MATCH(P$2,Overview_Format!$A$2:$BQ$2,0))</f>
        <v>2389</v>
      </c>
      <c r="Q247">
        <f>INDEX(Overview_Format!$A$2:$BQ$355,MATCH($B247,Overview_Format!$A$2:$A$355,0),MATCH(Q$2,Overview_Format!$A$2:$BQ$2,0))</f>
        <v>68.400000000000006</v>
      </c>
      <c r="R247">
        <f>INDEX(Overview_Format!$A$2:$BQ$355,MATCH($B247,Overview_Format!$A$2:$A$355,0),MATCH(R$2,Overview_Format!$A$2:$BQ$2,0))</f>
        <v>94.2</v>
      </c>
      <c r="S247">
        <f>INDEX(Overview_Format!$A$2:$BQ$355,MATCH($B247,Overview_Format!$A$2:$A$355,0),MATCH(S$2,Overview_Format!$A$2:$BQ$2,0))</f>
        <v>0.39100000000000001</v>
      </c>
      <c r="T247">
        <f>INDEX(Overview_Format!$A$2:$BQ$355,MATCH($B247,Overview_Format!$A$2:$A$355,0),MATCH(T$2,Overview_Format!$A$2:$BQ$2,0))</f>
        <v>0.38900000000000001</v>
      </c>
      <c r="U247">
        <f>INDEX(Overview_Format!$A$2:$BQ$355,MATCH($B247,Overview_Format!$A$2:$A$355,0),MATCH(U$2,Overview_Format!$A$2:$BQ$2,0))</f>
        <v>0.51300000000000001</v>
      </c>
      <c r="V247">
        <f>INDEX(Overview_Format!$A$2:$BQ$355,MATCH($B247,Overview_Format!$A$2:$A$355,0),MATCH(V$2,Overview_Format!$A$2:$BQ$2,0))</f>
        <v>52.2</v>
      </c>
      <c r="W247">
        <f>INDEX(Overview_Format!$A$2:$BQ$355,MATCH($B247,Overview_Format!$A$2:$A$355,0),MATCH(W$2,Overview_Format!$A$2:$BQ$2,0))</f>
        <v>0.47699999999999998</v>
      </c>
      <c r="X247">
        <f>INDEX(Overview_Format!$A$2:$BQ$355,MATCH($B247,Overview_Format!$A$2:$A$355,0),MATCH(X$2,Overview_Format!$A$2:$BQ$2,0))</f>
        <v>21.1</v>
      </c>
      <c r="Y247">
        <f>INDEX(Overview_Format!$A$2:$BQ$355,MATCH($B247,Overview_Format!$A$2:$A$355,0),MATCH(Y$2,Overview_Format!$A$2:$BQ$2,0))</f>
        <v>17.3</v>
      </c>
      <c r="Z247">
        <f>INDEX(Overview_Format!$A$2:$BQ$355,MATCH($B247,Overview_Format!$A$2:$A$355,0),MATCH(Z$2,Overview_Format!$A$2:$BQ$2,0))</f>
        <v>46.3</v>
      </c>
      <c r="AA247">
        <f>INDEX(Overview_Format!$A$2:$BQ$355,MATCH($B247,Overview_Format!$A$2:$A$355,0),MATCH(AA$2,Overview_Format!$A$2:$BQ$2,0))</f>
        <v>7.9</v>
      </c>
      <c r="AB247">
        <f>INDEX(Overview_Format!$A$2:$BQ$355,MATCH($B247,Overview_Format!$A$2:$A$355,0),MATCH(AB$2,Overview_Format!$A$2:$BQ$2,0))</f>
        <v>11.1</v>
      </c>
      <c r="AC247">
        <f t="shared" si="3"/>
        <v>3.0173410404624277</v>
      </c>
      <c r="AD247">
        <f>INDEX(Overview_Format!$A$2:$BQ$355,MATCH($B247,Overview_Format!$A$2:$A$355,0),MATCH(AD$2,Overview_Format!$A$2:$BQ$2,0))</f>
        <v>-9.7200000000000006</v>
      </c>
      <c r="AE247">
        <f>INDEX(Overview_Format!$A$2:$CC$355,MATCH($B247,Overview_Format!$A$2:$A$355,0),MATCH(AE$2,Overview_Format!$A$2:$CC$2,0))</f>
        <v>-14</v>
      </c>
      <c r="AF247">
        <f>INDEX(Overview_Format!$A$2:$CC$355,MATCH($B247,Overview_Format!$A$2:$A$355,0),MATCH(AF$2,Overview_Format!$A$2:$CC$2,0))</f>
        <v>5.3999999999999992E-2</v>
      </c>
      <c r="AG247">
        <f>INDEX(Overview_Format!$A$2:$CC$355,MATCH($B247,Overview_Format!$A$2:$A$355,0),MATCH(AG$2,Overview_Format!$A$2:$CC$2,0))</f>
        <v>-1.799999999999996E-2</v>
      </c>
      <c r="AH247">
        <f>INDEX(Overview_Format!$A$2:$CC$355,MATCH($B247,Overview_Format!$A$2:$A$355,0),MATCH(AH$2,Overview_Format!$A$2:$CC$2,0))</f>
        <v>-3.9000000000000035E-2</v>
      </c>
      <c r="AI247">
        <f>INDEX(Overview_Format!$A$2:$CC$355,MATCH($B247,Overview_Format!$A$2:$A$355,0),MATCH(AI$2,Overview_Format!$A$2:$CC$2,0))</f>
        <v>-4.3000000000000038E-2</v>
      </c>
      <c r="AJ247">
        <f>INDEX(Overview_Format!$A$2:$CC$355,MATCH($B247,Overview_Format!$A$2:$A$355,0),MATCH(AJ$2,Overview_Format!$A$2:$CC$2,0))</f>
        <v>-7.4000000000000057</v>
      </c>
      <c r="AK247">
        <f>INDEX(Overview_Format!$A$2:$CC$355,MATCH($B247,Overview_Format!$A$2:$A$355,0),MATCH(AK$2,Overview_Format!$A$2:$CC$2,0))</f>
        <v>3.1000000000000014</v>
      </c>
      <c r="AL247">
        <f>INDEX(Overview_Format!$A$2:$CC$355,MATCH($B247,Overview_Format!$A$2:$A$355,0),MATCH(AL$2,Overview_Format!$A$2:$CC$2,0))</f>
        <v>-8.7999999999999972</v>
      </c>
      <c r="AM247">
        <f>INDEX(Overview_Format!$A$2:$CC$355,MATCH($B247,Overview_Format!$A$2:$A$355,0),MATCH(AM$2,Overview_Format!$A$2:$CC$2,0))</f>
        <v>-1.4000000000000004</v>
      </c>
      <c r="AN247">
        <f>INDEX(Overview_Format!$A$2:$CC$355,MATCH($B247,Overview_Format!$A$2:$A$355,0),MATCH(AN$2,Overview_Format!$A$2:$CC$2,0))</f>
        <v>0.69999999999999929</v>
      </c>
      <c r="AO247">
        <f>INDEX(Overview_Format!$A$2:$CC$355,MATCH($B247,Overview_Format!$A$2:$A$355,0),MATCH(AO$2,Overview_Format!$A$2:$CC$2,0))</f>
        <v>-7.7999999999999972</v>
      </c>
      <c r="AP247">
        <f>INDEX(Overview_Format!$A$2:$CC$355,MATCH($B247,Overview_Format!$A$2:$A$355,0),MATCH(AP$2,Overview_Format!$A$2:$CC$2,0))</f>
        <v>2.1000000000000019E-2</v>
      </c>
    </row>
    <row r="248" spans="2:42" x14ac:dyDescent="0.25">
      <c r="B248" t="s">
        <v>368</v>
      </c>
      <c r="C248">
        <f>INDEX(Overview_Format!$A$2:$BQ$355,MATCH($B248,Overview_Format!$A$2:$A$355,0),MATCH(C$2,Overview_Format!$A$2:$BQ$2,0))</f>
        <v>35</v>
      </c>
      <c r="D248">
        <f>INDEX(Overview_Format!$A$2:$BQ$355,MATCH($B248,Overview_Format!$A$2:$A$355,0),MATCH(D$2,Overview_Format!$A$2:$BQ$2,0))</f>
        <v>22</v>
      </c>
      <c r="E248">
        <f>INDEX(Overview_Format!$A$2:$BQ$355,MATCH($B248,Overview_Format!$A$2:$A$355,0),MATCH(E$2,Overview_Format!$A$2:$BQ$2,0))</f>
        <v>13</v>
      </c>
      <c r="F248">
        <f>INDEX(Overview_Format!$A$2:$BQ$355,MATCH($B248,Overview_Format!$A$2:$A$355,0),MATCH(F$2,Overview_Format!$A$2:$BQ$2,0))</f>
        <v>0.629</v>
      </c>
      <c r="G248">
        <f>INDEX(Overview_Format!$A$2:$BQ$355,MATCH($B248,Overview_Format!$A$2:$A$355,0),MATCH(G$2,Overview_Format!$A$2:$BQ$2,0))</f>
        <v>-7.3</v>
      </c>
      <c r="H248">
        <f>INDEX(Overview_Format!$A$2:$BQ$355,MATCH($B248,Overview_Format!$A$2:$A$355,0),MATCH(H$2,Overview_Format!$A$2:$BQ$2,0))</f>
        <v>-9.19</v>
      </c>
      <c r="I248">
        <f>INDEX(Overview_Format!$A$2:$BQ$355,MATCH($B248,Overview_Format!$A$2:$A$355,0),MATCH(I$2,Overview_Format!$A$2:$BQ$2,0))</f>
        <v>22</v>
      </c>
      <c r="J248">
        <f>INDEX(Overview_Format!$A$2:$BQ$355,MATCH($B248,Overview_Format!$A$2:$A$355,0),MATCH(J$2,Overview_Format!$A$2:$BQ$2,0))</f>
        <v>13</v>
      </c>
      <c r="K248">
        <f>INDEX(Overview_Format!$A$2:$BQ$355,MATCH($B248,Overview_Format!$A$2:$A$355,0),MATCH(K$2,Overview_Format!$A$2:$BQ$2,0))</f>
        <v>22</v>
      </c>
      <c r="L248">
        <f>INDEX(Overview_Format!$A$2:$BQ$355,MATCH($B248,Overview_Format!$A$2:$A$355,0),MATCH(L$2,Overview_Format!$A$2:$BQ$2,0))</f>
        <v>13</v>
      </c>
      <c r="M248">
        <f>INDEX(Overview_Format!$A$2:$BQ$355,MATCH($B248,Overview_Format!$A$2:$A$355,0),MATCH(M$2,Overview_Format!$A$2:$BQ$2,0))</f>
        <v>22</v>
      </c>
      <c r="N248">
        <f>INDEX(Overview_Format!$A$2:$BQ$355,MATCH($B248,Overview_Format!$A$2:$A$355,0),MATCH(N$2,Overview_Format!$A$2:$BQ$2,0))</f>
        <v>13</v>
      </c>
      <c r="O248">
        <f>INDEX(Overview_Format!$A$2:$BQ$355,MATCH($B248,Overview_Format!$A$2:$A$355,0),MATCH(O$2,Overview_Format!$A$2:$BQ$2,0))</f>
        <v>2627</v>
      </c>
      <c r="P248">
        <f>INDEX(Overview_Format!$A$2:$BQ$355,MATCH($B248,Overview_Format!$A$2:$A$355,0),MATCH(P$2,Overview_Format!$A$2:$BQ$2,0))</f>
        <v>2547</v>
      </c>
      <c r="Q248">
        <f>INDEX(Overview_Format!$A$2:$BQ$355,MATCH($B248,Overview_Format!$A$2:$A$355,0),MATCH(Q$2,Overview_Format!$A$2:$BQ$2,0))</f>
        <v>72.5</v>
      </c>
      <c r="R248">
        <f>INDEX(Overview_Format!$A$2:$BQ$355,MATCH($B248,Overview_Format!$A$2:$A$355,0),MATCH(R$2,Overview_Format!$A$2:$BQ$2,0))</f>
        <v>103.5</v>
      </c>
      <c r="S248">
        <f>INDEX(Overview_Format!$A$2:$BQ$355,MATCH($B248,Overview_Format!$A$2:$A$355,0),MATCH(S$2,Overview_Format!$A$2:$BQ$2,0))</f>
        <v>0.42399999999999999</v>
      </c>
      <c r="T248">
        <f>INDEX(Overview_Format!$A$2:$BQ$355,MATCH($B248,Overview_Format!$A$2:$A$355,0),MATCH(T$2,Overview_Format!$A$2:$BQ$2,0))</f>
        <v>0.34100000000000003</v>
      </c>
      <c r="U248">
        <f>INDEX(Overview_Format!$A$2:$BQ$355,MATCH($B248,Overview_Format!$A$2:$A$355,0),MATCH(U$2,Overview_Format!$A$2:$BQ$2,0))</f>
        <v>0.53</v>
      </c>
      <c r="V248">
        <f>INDEX(Overview_Format!$A$2:$BQ$355,MATCH($B248,Overview_Format!$A$2:$A$355,0),MATCH(V$2,Overview_Format!$A$2:$BQ$2,0))</f>
        <v>49.2</v>
      </c>
      <c r="W248">
        <f>INDEX(Overview_Format!$A$2:$BQ$355,MATCH($B248,Overview_Format!$A$2:$A$355,0),MATCH(W$2,Overview_Format!$A$2:$BQ$2,0))</f>
        <v>0.49199999999999999</v>
      </c>
      <c r="X248">
        <f>INDEX(Overview_Format!$A$2:$BQ$355,MATCH($B248,Overview_Format!$A$2:$A$355,0),MATCH(X$2,Overview_Format!$A$2:$BQ$2,0))</f>
        <v>29.9</v>
      </c>
      <c r="Y248">
        <f>INDEX(Overview_Format!$A$2:$BQ$355,MATCH($B248,Overview_Format!$A$2:$A$355,0),MATCH(Y$2,Overview_Format!$A$2:$BQ$2,0))</f>
        <v>15.2</v>
      </c>
      <c r="Z248">
        <f>INDEX(Overview_Format!$A$2:$BQ$355,MATCH($B248,Overview_Format!$A$2:$A$355,0),MATCH(Z$2,Overview_Format!$A$2:$BQ$2,0))</f>
        <v>46.7</v>
      </c>
      <c r="AA248">
        <f>INDEX(Overview_Format!$A$2:$BQ$355,MATCH($B248,Overview_Format!$A$2:$A$355,0),MATCH(AA$2,Overview_Format!$A$2:$BQ$2,0))</f>
        <v>12.2</v>
      </c>
      <c r="AB248">
        <f>INDEX(Overview_Format!$A$2:$BQ$355,MATCH($B248,Overview_Format!$A$2:$A$355,0),MATCH(AB$2,Overview_Format!$A$2:$BQ$2,0))</f>
        <v>4.5999999999999996</v>
      </c>
      <c r="AC248">
        <f t="shared" si="3"/>
        <v>3.2368421052631584</v>
      </c>
      <c r="AD248">
        <f>INDEX(Overview_Format!$A$2:$BQ$355,MATCH($B248,Overview_Format!$A$2:$A$355,0),MATCH(AD$2,Overview_Format!$A$2:$BQ$2,0))</f>
        <v>2.29</v>
      </c>
      <c r="AE248">
        <f>INDEX(Overview_Format!$A$2:$CC$355,MATCH($B248,Overview_Format!$A$2:$A$355,0),MATCH(AE$2,Overview_Format!$A$2:$CC$2,0))</f>
        <v>3.0999999999999943</v>
      </c>
      <c r="AF248">
        <f>INDEX(Overview_Format!$A$2:$CC$355,MATCH($B248,Overview_Format!$A$2:$A$355,0),MATCH(AF$2,Overview_Format!$A$2:$CC$2,0))</f>
        <v>-4.0000000000000036E-2</v>
      </c>
      <c r="AG248">
        <f>INDEX(Overview_Format!$A$2:$CC$355,MATCH($B248,Overview_Format!$A$2:$A$355,0),MATCH(AG$2,Overview_Format!$A$2:$CC$2,0))</f>
        <v>-1.8999999999999961E-2</v>
      </c>
      <c r="AH248">
        <f>INDEX(Overview_Format!$A$2:$CC$355,MATCH($B248,Overview_Format!$A$2:$A$355,0),MATCH(AH$2,Overview_Format!$A$2:$CC$2,0))</f>
        <v>-2.300000000000002E-2</v>
      </c>
      <c r="AI248">
        <f>INDEX(Overview_Format!$A$2:$CC$355,MATCH($B248,Overview_Format!$A$2:$A$355,0),MATCH(AI$2,Overview_Format!$A$2:$CC$2,0))</f>
        <v>-2.200000000000002E-2</v>
      </c>
      <c r="AJ248">
        <f>INDEX(Overview_Format!$A$2:$CC$355,MATCH($B248,Overview_Format!$A$2:$A$355,0),MATCH(AJ$2,Overview_Format!$A$2:$CC$2,0))</f>
        <v>-6.5999999999999943</v>
      </c>
      <c r="AK248">
        <f>INDEX(Overview_Format!$A$2:$CC$355,MATCH($B248,Overview_Format!$A$2:$A$355,0),MATCH(AK$2,Overview_Format!$A$2:$CC$2,0))</f>
        <v>-6.5</v>
      </c>
      <c r="AL248">
        <f>INDEX(Overview_Format!$A$2:$CC$355,MATCH($B248,Overview_Format!$A$2:$A$355,0),MATCH(AL$2,Overview_Format!$A$2:$CC$2,0))</f>
        <v>-2.3999999999999986</v>
      </c>
      <c r="AM248">
        <f>INDEX(Overview_Format!$A$2:$CC$355,MATCH($B248,Overview_Format!$A$2:$A$355,0),MATCH(AM$2,Overview_Format!$A$2:$CC$2,0))</f>
        <v>5.2999999999999989</v>
      </c>
      <c r="AN248">
        <f>INDEX(Overview_Format!$A$2:$CC$355,MATCH($B248,Overview_Format!$A$2:$A$355,0),MATCH(AN$2,Overview_Format!$A$2:$CC$2,0))</f>
        <v>-6.6</v>
      </c>
      <c r="AO248">
        <f>INDEX(Overview_Format!$A$2:$CC$355,MATCH($B248,Overview_Format!$A$2:$A$355,0),MATCH(AO$2,Overview_Format!$A$2:$CC$2,0))</f>
        <v>-4.2000000000000028</v>
      </c>
      <c r="AP248">
        <f>INDEX(Overview_Format!$A$2:$CC$355,MATCH($B248,Overview_Format!$A$2:$A$355,0),MATCH(AP$2,Overview_Format!$A$2:$CC$2,0))</f>
        <v>-3.2000000000000028E-2</v>
      </c>
    </row>
    <row r="249" spans="2:42" x14ac:dyDescent="0.25">
      <c r="B249" t="s">
        <v>369</v>
      </c>
      <c r="C249">
        <f>INDEX(Overview_Format!$A$2:$BQ$355,MATCH($B249,Overview_Format!$A$2:$A$355,0),MATCH(C$2,Overview_Format!$A$2:$BQ$2,0))</f>
        <v>36</v>
      </c>
      <c r="D249">
        <f>INDEX(Overview_Format!$A$2:$BQ$355,MATCH($B249,Overview_Format!$A$2:$A$355,0),MATCH(D$2,Overview_Format!$A$2:$BQ$2,0))</f>
        <v>20</v>
      </c>
      <c r="E249">
        <f>INDEX(Overview_Format!$A$2:$BQ$355,MATCH($B249,Overview_Format!$A$2:$A$355,0),MATCH(E$2,Overview_Format!$A$2:$BQ$2,0))</f>
        <v>16</v>
      </c>
      <c r="F249">
        <f>INDEX(Overview_Format!$A$2:$BQ$355,MATCH($B249,Overview_Format!$A$2:$A$355,0),MATCH(F$2,Overview_Format!$A$2:$BQ$2,0))</f>
        <v>0.55600000000000005</v>
      </c>
      <c r="G249">
        <f>INDEX(Overview_Format!$A$2:$BQ$355,MATCH($B249,Overview_Format!$A$2:$A$355,0),MATCH(G$2,Overview_Format!$A$2:$BQ$2,0))</f>
        <v>-3.56</v>
      </c>
      <c r="H249">
        <f>INDEX(Overview_Format!$A$2:$BQ$355,MATCH($B249,Overview_Format!$A$2:$A$355,0),MATCH(H$2,Overview_Format!$A$2:$BQ$2,0))</f>
        <v>-5.35</v>
      </c>
      <c r="I249">
        <f>INDEX(Overview_Format!$A$2:$BQ$355,MATCH($B249,Overview_Format!$A$2:$A$355,0),MATCH(I$2,Overview_Format!$A$2:$BQ$2,0))</f>
        <v>20</v>
      </c>
      <c r="J249">
        <f>INDEX(Overview_Format!$A$2:$BQ$355,MATCH($B249,Overview_Format!$A$2:$A$355,0),MATCH(J$2,Overview_Format!$A$2:$BQ$2,0))</f>
        <v>16</v>
      </c>
      <c r="K249">
        <f>INDEX(Overview_Format!$A$2:$BQ$355,MATCH($B249,Overview_Format!$A$2:$A$355,0),MATCH(K$2,Overview_Format!$A$2:$BQ$2,0))</f>
        <v>20</v>
      </c>
      <c r="L249">
        <f>INDEX(Overview_Format!$A$2:$BQ$355,MATCH($B249,Overview_Format!$A$2:$A$355,0),MATCH(L$2,Overview_Format!$A$2:$BQ$2,0))</f>
        <v>16</v>
      </c>
      <c r="M249">
        <f>INDEX(Overview_Format!$A$2:$BQ$355,MATCH($B249,Overview_Format!$A$2:$A$355,0),MATCH(M$2,Overview_Format!$A$2:$BQ$2,0))</f>
        <v>20</v>
      </c>
      <c r="N249">
        <f>INDEX(Overview_Format!$A$2:$BQ$355,MATCH($B249,Overview_Format!$A$2:$A$355,0),MATCH(N$2,Overview_Format!$A$2:$BQ$2,0))</f>
        <v>16</v>
      </c>
      <c r="O249">
        <f>INDEX(Overview_Format!$A$2:$BQ$355,MATCH($B249,Overview_Format!$A$2:$A$355,0),MATCH(O$2,Overview_Format!$A$2:$BQ$2,0))</f>
        <v>2817</v>
      </c>
      <c r="P249">
        <f>INDEX(Overview_Format!$A$2:$BQ$355,MATCH($B249,Overview_Format!$A$2:$A$355,0),MATCH(P$2,Overview_Format!$A$2:$BQ$2,0))</f>
        <v>2610</v>
      </c>
      <c r="Q249">
        <f>INDEX(Overview_Format!$A$2:$BQ$355,MATCH($B249,Overview_Format!$A$2:$A$355,0),MATCH(Q$2,Overview_Format!$A$2:$BQ$2,0))</f>
        <v>69.599999999999994</v>
      </c>
      <c r="R249">
        <f>INDEX(Overview_Format!$A$2:$BQ$355,MATCH($B249,Overview_Format!$A$2:$A$355,0),MATCH(R$2,Overview_Format!$A$2:$BQ$2,0))</f>
        <v>112</v>
      </c>
      <c r="S249">
        <f>INDEX(Overview_Format!$A$2:$BQ$355,MATCH($B249,Overview_Format!$A$2:$A$355,0),MATCH(S$2,Overview_Format!$A$2:$BQ$2,0))</f>
        <v>0.313</v>
      </c>
      <c r="T249">
        <f>INDEX(Overview_Format!$A$2:$BQ$355,MATCH($B249,Overview_Format!$A$2:$A$355,0),MATCH(T$2,Overview_Format!$A$2:$BQ$2,0))</f>
        <v>0.48099999999999998</v>
      </c>
      <c r="U249">
        <f>INDEX(Overview_Format!$A$2:$BQ$355,MATCH($B249,Overview_Format!$A$2:$A$355,0),MATCH(U$2,Overview_Format!$A$2:$BQ$2,0))</f>
        <v>0.56999999999999995</v>
      </c>
      <c r="V249">
        <f>INDEX(Overview_Format!$A$2:$BQ$355,MATCH($B249,Overview_Format!$A$2:$A$355,0),MATCH(V$2,Overview_Format!$A$2:$BQ$2,0))</f>
        <v>58.5</v>
      </c>
      <c r="W249">
        <f>INDEX(Overview_Format!$A$2:$BQ$355,MATCH($B249,Overview_Format!$A$2:$A$355,0),MATCH(W$2,Overview_Format!$A$2:$BQ$2,0))</f>
        <v>0.54100000000000004</v>
      </c>
      <c r="X249">
        <f>INDEX(Overview_Format!$A$2:$BQ$355,MATCH($B249,Overview_Format!$A$2:$A$355,0),MATCH(X$2,Overview_Format!$A$2:$BQ$2,0))</f>
        <v>25.3</v>
      </c>
      <c r="Y249">
        <f>INDEX(Overview_Format!$A$2:$BQ$355,MATCH($B249,Overview_Format!$A$2:$A$355,0),MATCH(Y$2,Overview_Format!$A$2:$BQ$2,0))</f>
        <v>12.7</v>
      </c>
      <c r="Z249">
        <f>INDEX(Overview_Format!$A$2:$BQ$355,MATCH($B249,Overview_Format!$A$2:$A$355,0),MATCH(Z$2,Overview_Format!$A$2:$BQ$2,0))</f>
        <v>49.4</v>
      </c>
      <c r="AA249">
        <f>INDEX(Overview_Format!$A$2:$BQ$355,MATCH($B249,Overview_Format!$A$2:$A$355,0),MATCH(AA$2,Overview_Format!$A$2:$BQ$2,0))</f>
        <v>8.5</v>
      </c>
      <c r="AB249">
        <f>INDEX(Overview_Format!$A$2:$BQ$355,MATCH($B249,Overview_Format!$A$2:$A$355,0),MATCH(AB$2,Overview_Format!$A$2:$BQ$2,0))</f>
        <v>5.8</v>
      </c>
      <c r="AC249">
        <f t="shared" si="3"/>
        <v>4.6062992125984259</v>
      </c>
      <c r="AD249">
        <f>INDEX(Overview_Format!$A$2:$BQ$355,MATCH($B249,Overview_Format!$A$2:$A$355,0),MATCH(AD$2,Overview_Format!$A$2:$BQ$2,0))</f>
        <v>5.75</v>
      </c>
      <c r="AE249">
        <f>INDEX(Overview_Format!$A$2:$CC$355,MATCH($B249,Overview_Format!$A$2:$A$355,0),MATCH(AE$2,Overview_Format!$A$2:$CC$2,0))</f>
        <v>8.2999999999999972</v>
      </c>
      <c r="AF249">
        <f>INDEX(Overview_Format!$A$2:$CC$355,MATCH($B249,Overview_Format!$A$2:$A$355,0),MATCH(AF$2,Overview_Format!$A$2:$CC$2,0))</f>
        <v>-1.4000000000000012E-2</v>
      </c>
      <c r="AG249">
        <f>INDEX(Overview_Format!$A$2:$CC$355,MATCH($B249,Overview_Format!$A$2:$A$355,0),MATCH(AG$2,Overview_Format!$A$2:$CC$2,0))</f>
        <v>6.3E-2</v>
      </c>
      <c r="AH249">
        <f>INDEX(Overview_Format!$A$2:$CC$355,MATCH($B249,Overview_Format!$A$2:$A$355,0),MATCH(AH$2,Overview_Format!$A$2:$CC$2,0))</f>
        <v>2.0999999999999908E-2</v>
      </c>
      <c r="AI249">
        <f>INDEX(Overview_Format!$A$2:$CC$355,MATCH($B249,Overview_Format!$A$2:$A$355,0),MATCH(AI$2,Overview_Format!$A$2:$CC$2,0))</f>
        <v>2.1000000000000019E-2</v>
      </c>
      <c r="AJ249">
        <f>INDEX(Overview_Format!$A$2:$CC$355,MATCH($B249,Overview_Format!$A$2:$A$355,0),MATCH(AJ$2,Overview_Format!$A$2:$CC$2,0))</f>
        <v>-1.2000000000000028</v>
      </c>
      <c r="AK249">
        <f>INDEX(Overview_Format!$A$2:$CC$355,MATCH($B249,Overview_Format!$A$2:$A$355,0),MATCH(AK$2,Overview_Format!$A$2:$CC$2,0))</f>
        <v>-3.9000000000000021</v>
      </c>
      <c r="AL249">
        <f>INDEX(Overview_Format!$A$2:$CC$355,MATCH($B249,Overview_Format!$A$2:$A$355,0),MATCH(AL$2,Overview_Format!$A$2:$CC$2,0))</f>
        <v>8.2999999999999972</v>
      </c>
      <c r="AM249">
        <f>INDEX(Overview_Format!$A$2:$CC$355,MATCH($B249,Overview_Format!$A$2:$A$355,0),MATCH(AM$2,Overview_Format!$A$2:$CC$2,0))</f>
        <v>1.7000000000000002</v>
      </c>
      <c r="AN249">
        <f>INDEX(Overview_Format!$A$2:$CC$355,MATCH($B249,Overview_Format!$A$2:$A$355,0),MATCH(AN$2,Overview_Format!$A$2:$CC$2,0))</f>
        <v>-2.8</v>
      </c>
      <c r="AO249">
        <f>INDEX(Overview_Format!$A$2:$CC$355,MATCH($B249,Overview_Format!$A$2:$A$355,0),MATCH(AO$2,Overview_Format!$A$2:$CC$2,0))</f>
        <v>-0.39999999999999858</v>
      </c>
      <c r="AP249">
        <f>INDEX(Overview_Format!$A$2:$CC$355,MATCH($B249,Overview_Format!$A$2:$A$355,0),MATCH(AP$2,Overview_Format!$A$2:$CC$2,0))</f>
        <v>-2.0000000000000018E-3</v>
      </c>
    </row>
    <row r="250" spans="2:42" x14ac:dyDescent="0.25">
      <c r="B250" t="s">
        <v>370</v>
      </c>
      <c r="C250">
        <f>INDEX(Overview_Format!$A$2:$BQ$355,MATCH($B250,Overview_Format!$A$2:$A$355,0),MATCH(C$2,Overview_Format!$A$2:$BQ$2,0))</f>
        <v>28</v>
      </c>
      <c r="D250">
        <f>INDEX(Overview_Format!$A$2:$BQ$355,MATCH($B250,Overview_Format!$A$2:$A$355,0),MATCH(D$2,Overview_Format!$A$2:$BQ$2,0))</f>
        <v>16</v>
      </c>
      <c r="E250">
        <f>INDEX(Overview_Format!$A$2:$BQ$355,MATCH($B250,Overview_Format!$A$2:$A$355,0),MATCH(E$2,Overview_Format!$A$2:$BQ$2,0))</f>
        <v>12</v>
      </c>
      <c r="F250">
        <f>INDEX(Overview_Format!$A$2:$BQ$355,MATCH($B250,Overview_Format!$A$2:$A$355,0),MATCH(F$2,Overview_Format!$A$2:$BQ$2,0))</f>
        <v>0.57099999999999995</v>
      </c>
      <c r="G250">
        <f>INDEX(Overview_Format!$A$2:$BQ$355,MATCH($B250,Overview_Format!$A$2:$A$355,0),MATCH(G$2,Overview_Format!$A$2:$BQ$2,0))</f>
        <v>-3.4</v>
      </c>
      <c r="H250">
        <f>INDEX(Overview_Format!$A$2:$BQ$355,MATCH($B250,Overview_Format!$A$2:$A$355,0),MATCH(H$2,Overview_Format!$A$2:$BQ$2,0))</f>
        <v>-0.87</v>
      </c>
      <c r="I250">
        <f>INDEX(Overview_Format!$A$2:$BQ$355,MATCH($B250,Overview_Format!$A$2:$A$355,0),MATCH(I$2,Overview_Format!$A$2:$BQ$2,0))</f>
        <v>16</v>
      </c>
      <c r="J250">
        <f>INDEX(Overview_Format!$A$2:$BQ$355,MATCH($B250,Overview_Format!$A$2:$A$355,0),MATCH(J$2,Overview_Format!$A$2:$BQ$2,0))</f>
        <v>12</v>
      </c>
      <c r="K250">
        <f>INDEX(Overview_Format!$A$2:$BQ$355,MATCH($B250,Overview_Format!$A$2:$A$355,0),MATCH(K$2,Overview_Format!$A$2:$BQ$2,0))</f>
        <v>16</v>
      </c>
      <c r="L250">
        <f>INDEX(Overview_Format!$A$2:$BQ$355,MATCH($B250,Overview_Format!$A$2:$A$355,0),MATCH(L$2,Overview_Format!$A$2:$BQ$2,0))</f>
        <v>12</v>
      </c>
      <c r="M250">
        <f>INDEX(Overview_Format!$A$2:$BQ$355,MATCH($B250,Overview_Format!$A$2:$A$355,0),MATCH(M$2,Overview_Format!$A$2:$BQ$2,0))</f>
        <v>16</v>
      </c>
      <c r="N250">
        <f>INDEX(Overview_Format!$A$2:$BQ$355,MATCH($B250,Overview_Format!$A$2:$A$355,0),MATCH(N$2,Overview_Format!$A$2:$BQ$2,0))</f>
        <v>12</v>
      </c>
      <c r="O250">
        <f>INDEX(Overview_Format!$A$2:$BQ$355,MATCH($B250,Overview_Format!$A$2:$A$355,0),MATCH(O$2,Overview_Format!$A$2:$BQ$2,0))</f>
        <v>1948</v>
      </c>
      <c r="P250">
        <f>INDEX(Overview_Format!$A$2:$BQ$355,MATCH($B250,Overview_Format!$A$2:$A$355,0),MATCH(P$2,Overview_Format!$A$2:$BQ$2,0))</f>
        <v>1951</v>
      </c>
      <c r="Q250">
        <f>INDEX(Overview_Format!$A$2:$BQ$355,MATCH($B250,Overview_Format!$A$2:$A$355,0),MATCH(Q$2,Overview_Format!$A$2:$BQ$2,0))</f>
        <v>69.8</v>
      </c>
      <c r="R250">
        <f>INDEX(Overview_Format!$A$2:$BQ$355,MATCH($B250,Overview_Format!$A$2:$A$355,0),MATCH(R$2,Overview_Format!$A$2:$BQ$2,0))</f>
        <v>98.4</v>
      </c>
      <c r="S250">
        <f>INDEX(Overview_Format!$A$2:$BQ$355,MATCH($B250,Overview_Format!$A$2:$A$355,0),MATCH(S$2,Overview_Format!$A$2:$BQ$2,0))</f>
        <v>0.30099999999999999</v>
      </c>
      <c r="T250">
        <f>INDEX(Overview_Format!$A$2:$BQ$355,MATCH($B250,Overview_Format!$A$2:$A$355,0),MATCH(T$2,Overview_Format!$A$2:$BQ$2,0))</f>
        <v>0.40799999999999997</v>
      </c>
      <c r="U250">
        <f>INDEX(Overview_Format!$A$2:$BQ$355,MATCH($B250,Overview_Format!$A$2:$A$355,0),MATCH(U$2,Overview_Format!$A$2:$BQ$2,0))</f>
        <v>0.51100000000000001</v>
      </c>
      <c r="V250">
        <f>INDEX(Overview_Format!$A$2:$BQ$355,MATCH($B250,Overview_Format!$A$2:$A$355,0),MATCH(V$2,Overview_Format!$A$2:$BQ$2,0))</f>
        <v>43.1</v>
      </c>
      <c r="W250">
        <f>INDEX(Overview_Format!$A$2:$BQ$355,MATCH($B250,Overview_Format!$A$2:$A$355,0),MATCH(W$2,Overview_Format!$A$2:$BQ$2,0))</f>
        <v>0.47299999999999998</v>
      </c>
      <c r="X250">
        <f>INDEX(Overview_Format!$A$2:$BQ$355,MATCH($B250,Overview_Format!$A$2:$A$355,0),MATCH(X$2,Overview_Format!$A$2:$BQ$2,0))</f>
        <v>26.3</v>
      </c>
      <c r="Y250">
        <f>INDEX(Overview_Format!$A$2:$BQ$355,MATCH($B250,Overview_Format!$A$2:$A$355,0),MATCH(Y$2,Overview_Format!$A$2:$BQ$2,0))</f>
        <v>15.7</v>
      </c>
      <c r="Z250">
        <f>INDEX(Overview_Format!$A$2:$BQ$355,MATCH($B250,Overview_Format!$A$2:$A$355,0),MATCH(Z$2,Overview_Format!$A$2:$BQ$2,0))</f>
        <v>50.3</v>
      </c>
      <c r="AA250">
        <f>INDEX(Overview_Format!$A$2:$BQ$355,MATCH($B250,Overview_Format!$A$2:$A$355,0),MATCH(AA$2,Overview_Format!$A$2:$BQ$2,0))</f>
        <v>8.5</v>
      </c>
      <c r="AB250">
        <f>INDEX(Overview_Format!$A$2:$BQ$355,MATCH($B250,Overview_Format!$A$2:$A$355,0),MATCH(AB$2,Overview_Format!$A$2:$BQ$2,0))</f>
        <v>6.7</v>
      </c>
      <c r="AC250">
        <f t="shared" si="3"/>
        <v>2.7452229299363058</v>
      </c>
      <c r="AD250">
        <f>INDEX(Overview_Format!$A$2:$BQ$355,MATCH($B250,Overview_Format!$A$2:$A$355,0),MATCH(AD$2,Overview_Format!$A$2:$BQ$2,0))</f>
        <v>-0.11</v>
      </c>
      <c r="AE250">
        <f>INDEX(Overview_Format!$A$2:$CC$355,MATCH($B250,Overview_Format!$A$2:$A$355,0),MATCH(AE$2,Overview_Format!$A$2:$CC$2,0))</f>
        <v>-9.9999999999994316E-2</v>
      </c>
      <c r="AF250">
        <f>INDEX(Overview_Format!$A$2:$CC$355,MATCH($B250,Overview_Format!$A$2:$A$355,0),MATCH(AF$2,Overview_Format!$A$2:$CC$2,0))</f>
        <v>1.3000000000000012E-2</v>
      </c>
      <c r="AG250">
        <f>INDEX(Overview_Format!$A$2:$CC$355,MATCH($B250,Overview_Format!$A$2:$A$355,0),MATCH(AG$2,Overview_Format!$A$2:$CC$2,0))</f>
        <v>4.5999999999999985E-2</v>
      </c>
      <c r="AH250">
        <f>INDEX(Overview_Format!$A$2:$CC$355,MATCH($B250,Overview_Format!$A$2:$A$355,0),MATCH(AH$2,Overview_Format!$A$2:$CC$2,0))</f>
        <v>-1.2000000000000011E-2</v>
      </c>
      <c r="AI250">
        <f>INDEX(Overview_Format!$A$2:$CC$355,MATCH($B250,Overview_Format!$A$2:$A$355,0),MATCH(AI$2,Overview_Format!$A$2:$CC$2,0))</f>
        <v>-1.7000000000000015E-2</v>
      </c>
      <c r="AJ250">
        <f>INDEX(Overview_Format!$A$2:$CC$355,MATCH($B250,Overview_Format!$A$2:$A$355,0),MATCH(AJ$2,Overview_Format!$A$2:$CC$2,0))</f>
        <v>0.59999999999999432</v>
      </c>
      <c r="AK250">
        <f>INDEX(Overview_Format!$A$2:$CC$355,MATCH($B250,Overview_Format!$A$2:$A$355,0),MATCH(AK$2,Overview_Format!$A$2:$CC$2,0))</f>
        <v>0</v>
      </c>
      <c r="AL250">
        <f>INDEX(Overview_Format!$A$2:$CC$355,MATCH($B250,Overview_Format!$A$2:$A$355,0),MATCH(AL$2,Overview_Format!$A$2:$CC$2,0))</f>
        <v>-0.29999999999999716</v>
      </c>
      <c r="AM250">
        <f>INDEX(Overview_Format!$A$2:$CC$355,MATCH($B250,Overview_Format!$A$2:$A$355,0),MATCH(AM$2,Overview_Format!$A$2:$CC$2,0))</f>
        <v>-0.80000000000000071</v>
      </c>
      <c r="AN250">
        <f>INDEX(Overview_Format!$A$2:$CC$355,MATCH($B250,Overview_Format!$A$2:$A$355,0),MATCH(AN$2,Overview_Format!$A$2:$CC$2,0))</f>
        <v>-4.7</v>
      </c>
      <c r="AO250">
        <f>INDEX(Overview_Format!$A$2:$CC$355,MATCH($B250,Overview_Format!$A$2:$A$355,0),MATCH(AO$2,Overview_Format!$A$2:$CC$2,0))</f>
        <v>2</v>
      </c>
      <c r="AP250">
        <f>INDEX(Overview_Format!$A$2:$CC$355,MATCH($B250,Overview_Format!$A$2:$A$355,0),MATCH(AP$2,Overview_Format!$A$2:$CC$2,0))</f>
        <v>1.4000000000000012E-2</v>
      </c>
    </row>
    <row r="251" spans="2:42" x14ac:dyDescent="0.25">
      <c r="B251" t="s">
        <v>371</v>
      </c>
      <c r="C251">
        <f>INDEX(Overview_Format!$A$2:$BQ$355,MATCH($B251,Overview_Format!$A$2:$A$355,0),MATCH(C$2,Overview_Format!$A$2:$BQ$2,0))</f>
        <v>34</v>
      </c>
      <c r="D251">
        <f>INDEX(Overview_Format!$A$2:$BQ$355,MATCH($B251,Overview_Format!$A$2:$A$355,0),MATCH(D$2,Overview_Format!$A$2:$BQ$2,0))</f>
        <v>18</v>
      </c>
      <c r="E251">
        <f>INDEX(Overview_Format!$A$2:$BQ$355,MATCH($B251,Overview_Format!$A$2:$A$355,0),MATCH(E$2,Overview_Format!$A$2:$BQ$2,0))</f>
        <v>16</v>
      </c>
      <c r="F251">
        <f>INDEX(Overview_Format!$A$2:$BQ$355,MATCH($B251,Overview_Format!$A$2:$A$355,0),MATCH(F$2,Overview_Format!$A$2:$BQ$2,0))</f>
        <v>0.52900000000000003</v>
      </c>
      <c r="G251">
        <f>INDEX(Overview_Format!$A$2:$BQ$355,MATCH($B251,Overview_Format!$A$2:$A$355,0),MATCH(G$2,Overview_Format!$A$2:$BQ$2,0))</f>
        <v>8.35</v>
      </c>
      <c r="H251">
        <f>INDEX(Overview_Format!$A$2:$BQ$355,MATCH($B251,Overview_Format!$A$2:$A$355,0),MATCH(H$2,Overview_Format!$A$2:$BQ$2,0))</f>
        <v>6.76</v>
      </c>
      <c r="I251">
        <f>INDEX(Overview_Format!$A$2:$BQ$355,MATCH($B251,Overview_Format!$A$2:$A$355,0),MATCH(I$2,Overview_Format!$A$2:$BQ$2,0))</f>
        <v>18</v>
      </c>
      <c r="J251">
        <f>INDEX(Overview_Format!$A$2:$BQ$355,MATCH($B251,Overview_Format!$A$2:$A$355,0),MATCH(J$2,Overview_Format!$A$2:$BQ$2,0))</f>
        <v>16</v>
      </c>
      <c r="K251">
        <f>INDEX(Overview_Format!$A$2:$BQ$355,MATCH($B251,Overview_Format!$A$2:$A$355,0),MATCH(K$2,Overview_Format!$A$2:$BQ$2,0))</f>
        <v>18</v>
      </c>
      <c r="L251">
        <f>INDEX(Overview_Format!$A$2:$BQ$355,MATCH($B251,Overview_Format!$A$2:$A$355,0),MATCH(L$2,Overview_Format!$A$2:$BQ$2,0))</f>
        <v>16</v>
      </c>
      <c r="M251">
        <f>INDEX(Overview_Format!$A$2:$BQ$355,MATCH($B251,Overview_Format!$A$2:$A$355,0),MATCH(M$2,Overview_Format!$A$2:$BQ$2,0))</f>
        <v>18</v>
      </c>
      <c r="N251">
        <f>INDEX(Overview_Format!$A$2:$BQ$355,MATCH($B251,Overview_Format!$A$2:$A$355,0),MATCH(N$2,Overview_Format!$A$2:$BQ$2,0))</f>
        <v>16</v>
      </c>
      <c r="O251">
        <f>INDEX(Overview_Format!$A$2:$BQ$355,MATCH($B251,Overview_Format!$A$2:$A$355,0),MATCH(O$2,Overview_Format!$A$2:$BQ$2,0))</f>
        <v>2428</v>
      </c>
      <c r="P251">
        <f>INDEX(Overview_Format!$A$2:$BQ$355,MATCH($B251,Overview_Format!$A$2:$A$355,0),MATCH(P$2,Overview_Format!$A$2:$BQ$2,0))</f>
        <v>2374</v>
      </c>
      <c r="Q251">
        <f>INDEX(Overview_Format!$A$2:$BQ$355,MATCH($B251,Overview_Format!$A$2:$A$355,0),MATCH(Q$2,Overview_Format!$A$2:$BQ$2,0))</f>
        <v>68.8</v>
      </c>
      <c r="R251">
        <f>INDEX(Overview_Format!$A$2:$BQ$355,MATCH($B251,Overview_Format!$A$2:$A$355,0),MATCH(R$2,Overview_Format!$A$2:$BQ$2,0))</f>
        <v>101.9</v>
      </c>
      <c r="S251">
        <f>INDEX(Overview_Format!$A$2:$BQ$355,MATCH($B251,Overview_Format!$A$2:$A$355,0),MATCH(S$2,Overview_Format!$A$2:$BQ$2,0))</f>
        <v>0.39100000000000001</v>
      </c>
      <c r="T251">
        <f>INDEX(Overview_Format!$A$2:$BQ$355,MATCH($B251,Overview_Format!$A$2:$A$355,0),MATCH(T$2,Overview_Format!$A$2:$BQ$2,0))</f>
        <v>0.35</v>
      </c>
      <c r="U251">
        <f>INDEX(Overview_Format!$A$2:$BQ$355,MATCH($B251,Overview_Format!$A$2:$A$355,0),MATCH(U$2,Overview_Format!$A$2:$BQ$2,0))</f>
        <v>0.51900000000000002</v>
      </c>
      <c r="V251">
        <f>INDEX(Overview_Format!$A$2:$BQ$355,MATCH($B251,Overview_Format!$A$2:$A$355,0),MATCH(V$2,Overview_Format!$A$2:$BQ$2,0))</f>
        <v>58.8</v>
      </c>
      <c r="W251">
        <f>INDEX(Overview_Format!$A$2:$BQ$355,MATCH($B251,Overview_Format!$A$2:$A$355,0),MATCH(W$2,Overview_Format!$A$2:$BQ$2,0))</f>
        <v>0.48</v>
      </c>
      <c r="X251">
        <f>INDEX(Overview_Format!$A$2:$BQ$355,MATCH($B251,Overview_Format!$A$2:$A$355,0),MATCH(X$2,Overview_Format!$A$2:$BQ$2,0))</f>
        <v>31.7</v>
      </c>
      <c r="Y251">
        <f>INDEX(Overview_Format!$A$2:$BQ$355,MATCH($B251,Overview_Format!$A$2:$A$355,0),MATCH(Y$2,Overview_Format!$A$2:$BQ$2,0))</f>
        <v>16</v>
      </c>
      <c r="Z251">
        <f>INDEX(Overview_Format!$A$2:$BQ$355,MATCH($B251,Overview_Format!$A$2:$A$355,0),MATCH(Z$2,Overview_Format!$A$2:$BQ$2,0))</f>
        <v>51.1</v>
      </c>
      <c r="AA251">
        <f>INDEX(Overview_Format!$A$2:$BQ$355,MATCH($B251,Overview_Format!$A$2:$A$355,0),MATCH(AA$2,Overview_Format!$A$2:$BQ$2,0))</f>
        <v>10.6</v>
      </c>
      <c r="AB251">
        <f>INDEX(Overview_Format!$A$2:$BQ$355,MATCH($B251,Overview_Format!$A$2:$A$355,0),MATCH(AB$2,Overview_Format!$A$2:$BQ$2,0))</f>
        <v>11.3</v>
      </c>
      <c r="AC251">
        <f t="shared" si="3"/>
        <v>3.6749999999999998</v>
      </c>
      <c r="AD251">
        <f>INDEX(Overview_Format!$A$2:$BQ$355,MATCH($B251,Overview_Format!$A$2:$A$355,0),MATCH(AD$2,Overview_Format!$A$2:$BQ$2,0))</f>
        <v>1.59</v>
      </c>
      <c r="AE251">
        <f>INDEX(Overview_Format!$A$2:$CC$355,MATCH($B251,Overview_Format!$A$2:$A$355,0),MATCH(AE$2,Overview_Format!$A$2:$CC$2,0))</f>
        <v>2.3000000000000114</v>
      </c>
      <c r="AF251">
        <f>INDEX(Overview_Format!$A$2:$CC$355,MATCH($B251,Overview_Format!$A$2:$A$355,0),MATCH(AF$2,Overview_Format!$A$2:$CC$2,0))</f>
        <v>6.3E-2</v>
      </c>
      <c r="AG251">
        <f>INDEX(Overview_Format!$A$2:$CC$355,MATCH($B251,Overview_Format!$A$2:$A$355,0),MATCH(AG$2,Overview_Format!$A$2:$CC$2,0))</f>
        <v>-2.4000000000000021E-2</v>
      </c>
      <c r="AH251">
        <f>INDEX(Overview_Format!$A$2:$CC$355,MATCH($B251,Overview_Format!$A$2:$A$355,0),MATCH(AH$2,Overview_Format!$A$2:$CC$2,0))</f>
        <v>-1.4000000000000012E-2</v>
      </c>
      <c r="AI251">
        <f>INDEX(Overview_Format!$A$2:$CC$355,MATCH($B251,Overview_Format!$A$2:$A$355,0),MATCH(AI$2,Overview_Format!$A$2:$CC$2,0))</f>
        <v>-1.7000000000000015E-2</v>
      </c>
      <c r="AJ251">
        <f>INDEX(Overview_Format!$A$2:$CC$355,MATCH($B251,Overview_Format!$A$2:$A$355,0),MATCH(AJ$2,Overview_Format!$A$2:$CC$2,0))</f>
        <v>2.2000000000000028</v>
      </c>
      <c r="AK251">
        <f>INDEX(Overview_Format!$A$2:$CC$355,MATCH($B251,Overview_Format!$A$2:$A$355,0),MATCH(AK$2,Overview_Format!$A$2:$CC$2,0))</f>
        <v>-1.6999999999999993</v>
      </c>
      <c r="AL251">
        <f>INDEX(Overview_Format!$A$2:$CC$355,MATCH($B251,Overview_Format!$A$2:$A$355,0),MATCH(AL$2,Overview_Format!$A$2:$CC$2,0))</f>
        <v>8</v>
      </c>
      <c r="AM251">
        <f>INDEX(Overview_Format!$A$2:$CC$355,MATCH($B251,Overview_Format!$A$2:$A$355,0),MATCH(AM$2,Overview_Format!$A$2:$CC$2,0))</f>
        <v>0.79999999999999893</v>
      </c>
      <c r="AN251">
        <f>INDEX(Overview_Format!$A$2:$CC$355,MATCH($B251,Overview_Format!$A$2:$A$355,0),MATCH(AN$2,Overview_Format!$A$2:$CC$2,0))</f>
        <v>2.9000000000000004</v>
      </c>
      <c r="AO251">
        <f>INDEX(Overview_Format!$A$2:$CC$355,MATCH($B251,Overview_Format!$A$2:$A$355,0),MATCH(AO$2,Overview_Format!$A$2:$CC$2,0))</f>
        <v>3.8000000000000007</v>
      </c>
      <c r="AP251">
        <f>INDEX(Overview_Format!$A$2:$CC$355,MATCH($B251,Overview_Format!$A$2:$A$355,0),MATCH(AP$2,Overview_Format!$A$2:$CC$2,0))</f>
        <v>3.1000000000000028E-2</v>
      </c>
    </row>
    <row r="252" spans="2:42" x14ac:dyDescent="0.25">
      <c r="B252" t="s">
        <v>372</v>
      </c>
      <c r="C252">
        <f>INDEX(Overview_Format!$A$2:$BQ$355,MATCH($B252,Overview_Format!$A$2:$A$355,0),MATCH(C$2,Overview_Format!$A$2:$BQ$2,0))</f>
        <v>36</v>
      </c>
      <c r="D252">
        <f>INDEX(Overview_Format!$A$2:$BQ$355,MATCH($B252,Overview_Format!$A$2:$A$355,0),MATCH(D$2,Overview_Format!$A$2:$BQ$2,0))</f>
        <v>26</v>
      </c>
      <c r="E252">
        <f>INDEX(Overview_Format!$A$2:$BQ$355,MATCH($B252,Overview_Format!$A$2:$A$355,0),MATCH(E$2,Overview_Format!$A$2:$BQ$2,0))</f>
        <v>10</v>
      </c>
      <c r="F252">
        <f>INDEX(Overview_Format!$A$2:$BQ$355,MATCH($B252,Overview_Format!$A$2:$A$355,0),MATCH(F$2,Overview_Format!$A$2:$BQ$2,0))</f>
        <v>0.72199999999999998</v>
      </c>
      <c r="G252">
        <f>INDEX(Overview_Format!$A$2:$BQ$355,MATCH($B252,Overview_Format!$A$2:$A$355,0),MATCH(G$2,Overview_Format!$A$2:$BQ$2,0))</f>
        <v>21.45</v>
      </c>
      <c r="H252">
        <f>INDEX(Overview_Format!$A$2:$BQ$355,MATCH($B252,Overview_Format!$A$2:$A$355,0),MATCH(H$2,Overview_Format!$A$2:$BQ$2,0))</f>
        <v>12.04</v>
      </c>
      <c r="I252">
        <f>INDEX(Overview_Format!$A$2:$BQ$355,MATCH($B252,Overview_Format!$A$2:$A$355,0),MATCH(I$2,Overview_Format!$A$2:$BQ$2,0))</f>
        <v>26</v>
      </c>
      <c r="J252">
        <f>INDEX(Overview_Format!$A$2:$BQ$355,MATCH($B252,Overview_Format!$A$2:$A$355,0),MATCH(J$2,Overview_Format!$A$2:$BQ$2,0))</f>
        <v>10</v>
      </c>
      <c r="K252">
        <f>INDEX(Overview_Format!$A$2:$BQ$355,MATCH($B252,Overview_Format!$A$2:$A$355,0),MATCH(K$2,Overview_Format!$A$2:$BQ$2,0))</f>
        <v>26</v>
      </c>
      <c r="L252">
        <f>INDEX(Overview_Format!$A$2:$BQ$355,MATCH($B252,Overview_Format!$A$2:$A$355,0),MATCH(L$2,Overview_Format!$A$2:$BQ$2,0))</f>
        <v>10</v>
      </c>
      <c r="M252">
        <f>INDEX(Overview_Format!$A$2:$BQ$355,MATCH($B252,Overview_Format!$A$2:$A$355,0),MATCH(M$2,Overview_Format!$A$2:$BQ$2,0))</f>
        <v>26</v>
      </c>
      <c r="N252">
        <f>INDEX(Overview_Format!$A$2:$BQ$355,MATCH($B252,Overview_Format!$A$2:$A$355,0),MATCH(N$2,Overview_Format!$A$2:$BQ$2,0))</f>
        <v>10</v>
      </c>
      <c r="O252">
        <f>INDEX(Overview_Format!$A$2:$BQ$355,MATCH($B252,Overview_Format!$A$2:$A$355,0),MATCH(O$2,Overview_Format!$A$2:$BQ$2,0))</f>
        <v>2760</v>
      </c>
      <c r="P252">
        <f>INDEX(Overview_Format!$A$2:$BQ$355,MATCH($B252,Overview_Format!$A$2:$A$355,0),MATCH(P$2,Overview_Format!$A$2:$BQ$2,0))</f>
        <v>2421</v>
      </c>
      <c r="Q252">
        <f>INDEX(Overview_Format!$A$2:$BQ$355,MATCH($B252,Overview_Format!$A$2:$A$355,0),MATCH(Q$2,Overview_Format!$A$2:$BQ$2,0))</f>
        <v>66.099999999999994</v>
      </c>
      <c r="R252">
        <f>INDEX(Overview_Format!$A$2:$BQ$355,MATCH($B252,Overview_Format!$A$2:$A$355,0),MATCH(R$2,Overview_Format!$A$2:$BQ$2,0))</f>
        <v>114.4</v>
      </c>
      <c r="S252">
        <f>INDEX(Overview_Format!$A$2:$BQ$355,MATCH($B252,Overview_Format!$A$2:$A$355,0),MATCH(S$2,Overview_Format!$A$2:$BQ$2,0))</f>
        <v>0.29899999999999999</v>
      </c>
      <c r="T252">
        <f>INDEX(Overview_Format!$A$2:$BQ$355,MATCH($B252,Overview_Format!$A$2:$A$355,0),MATCH(T$2,Overview_Format!$A$2:$BQ$2,0))</f>
        <v>0.45500000000000002</v>
      </c>
      <c r="U252">
        <f>INDEX(Overview_Format!$A$2:$BQ$355,MATCH($B252,Overview_Format!$A$2:$A$355,0),MATCH(U$2,Overview_Format!$A$2:$BQ$2,0))</f>
        <v>0.56299999999999994</v>
      </c>
      <c r="V252">
        <f>INDEX(Overview_Format!$A$2:$BQ$355,MATCH($B252,Overview_Format!$A$2:$A$355,0),MATCH(V$2,Overview_Format!$A$2:$BQ$2,0))</f>
        <v>53.6</v>
      </c>
      <c r="W252">
        <f>INDEX(Overview_Format!$A$2:$BQ$355,MATCH($B252,Overview_Format!$A$2:$A$355,0),MATCH(W$2,Overview_Format!$A$2:$BQ$2,0))</f>
        <v>0.53600000000000003</v>
      </c>
      <c r="X252">
        <f>INDEX(Overview_Format!$A$2:$BQ$355,MATCH($B252,Overview_Format!$A$2:$A$355,0),MATCH(X$2,Overview_Format!$A$2:$BQ$2,0))</f>
        <v>33.799999999999997</v>
      </c>
      <c r="Y252">
        <f>INDEX(Overview_Format!$A$2:$BQ$355,MATCH($B252,Overview_Format!$A$2:$A$355,0),MATCH(Y$2,Overview_Format!$A$2:$BQ$2,0))</f>
        <v>13.5</v>
      </c>
      <c r="Z252">
        <f>INDEX(Overview_Format!$A$2:$BQ$355,MATCH($B252,Overview_Format!$A$2:$A$355,0),MATCH(Z$2,Overview_Format!$A$2:$BQ$2,0))</f>
        <v>53.7</v>
      </c>
      <c r="AA252">
        <f>INDEX(Overview_Format!$A$2:$BQ$355,MATCH($B252,Overview_Format!$A$2:$A$355,0),MATCH(AA$2,Overview_Format!$A$2:$BQ$2,0))</f>
        <v>9.1</v>
      </c>
      <c r="AB252">
        <f>INDEX(Overview_Format!$A$2:$BQ$355,MATCH($B252,Overview_Format!$A$2:$A$355,0),MATCH(AB$2,Overview_Format!$A$2:$BQ$2,0))</f>
        <v>12.6</v>
      </c>
      <c r="AC252">
        <f t="shared" si="3"/>
        <v>3.9703703703703703</v>
      </c>
      <c r="AD252">
        <f>INDEX(Overview_Format!$A$2:$BQ$355,MATCH($B252,Overview_Format!$A$2:$A$355,0),MATCH(AD$2,Overview_Format!$A$2:$BQ$2,0))</f>
        <v>9.42</v>
      </c>
      <c r="AE252">
        <f>INDEX(Overview_Format!$A$2:$CC$355,MATCH($B252,Overview_Format!$A$2:$A$355,0),MATCH(AE$2,Overview_Format!$A$2:$CC$2,0))</f>
        <v>14</v>
      </c>
      <c r="AF252">
        <f>INDEX(Overview_Format!$A$2:$CC$355,MATCH($B252,Overview_Format!$A$2:$A$355,0),MATCH(AF$2,Overview_Format!$A$2:$CC$2,0))</f>
        <v>-1.8000000000000016E-2</v>
      </c>
      <c r="AG252">
        <f>INDEX(Overview_Format!$A$2:$CC$355,MATCH($B252,Overview_Format!$A$2:$A$355,0),MATCH(AG$2,Overview_Format!$A$2:$CC$2,0))</f>
        <v>2.300000000000002E-2</v>
      </c>
      <c r="AH252">
        <f>INDEX(Overview_Format!$A$2:$CC$355,MATCH($B252,Overview_Format!$A$2:$A$355,0),MATCH(AH$2,Overview_Format!$A$2:$CC$2,0))</f>
        <v>3.5999999999999921E-2</v>
      </c>
      <c r="AI252">
        <f>INDEX(Overview_Format!$A$2:$CC$355,MATCH($B252,Overview_Format!$A$2:$A$355,0),MATCH(AI$2,Overview_Format!$A$2:$CC$2,0))</f>
        <v>4.6000000000000041E-2</v>
      </c>
      <c r="AJ252">
        <f>INDEX(Overview_Format!$A$2:$CC$355,MATCH($B252,Overview_Format!$A$2:$A$355,0),MATCH(AJ$2,Overview_Format!$A$2:$CC$2,0))</f>
        <v>7.4000000000000057</v>
      </c>
      <c r="AK252">
        <f>INDEX(Overview_Format!$A$2:$CC$355,MATCH($B252,Overview_Format!$A$2:$A$355,0),MATCH(AK$2,Overview_Format!$A$2:$CC$2,0))</f>
        <v>-2.8000000000000007</v>
      </c>
      <c r="AL252">
        <f>INDEX(Overview_Format!$A$2:$CC$355,MATCH($B252,Overview_Format!$A$2:$A$355,0),MATCH(AL$2,Overview_Format!$A$2:$CC$2,0))</f>
        <v>0.10000000000000142</v>
      </c>
      <c r="AM252">
        <f>INDEX(Overview_Format!$A$2:$CC$355,MATCH($B252,Overview_Format!$A$2:$A$355,0),MATCH(AM$2,Overview_Format!$A$2:$CC$2,0))</f>
        <v>1.6999999999999993</v>
      </c>
      <c r="AN252">
        <f>INDEX(Overview_Format!$A$2:$CC$355,MATCH($B252,Overview_Format!$A$2:$A$355,0),MATCH(AN$2,Overview_Format!$A$2:$CC$2,0))</f>
        <v>1</v>
      </c>
      <c r="AO252">
        <f>INDEX(Overview_Format!$A$2:$CC$355,MATCH($B252,Overview_Format!$A$2:$A$355,0),MATCH(AO$2,Overview_Format!$A$2:$CC$2,0))</f>
        <v>7.2999999999999972</v>
      </c>
      <c r="AP252">
        <f>INDEX(Overview_Format!$A$2:$CC$355,MATCH($B252,Overview_Format!$A$2:$A$355,0),MATCH(AP$2,Overview_Format!$A$2:$CC$2,0))</f>
        <v>-1.7000000000000015E-2</v>
      </c>
    </row>
    <row r="253" spans="2:42" x14ac:dyDescent="0.25">
      <c r="B253" t="s">
        <v>373</v>
      </c>
      <c r="C253">
        <f>INDEX(Overview_Format!$A$2:$BQ$355,MATCH($B253,Overview_Format!$A$2:$A$355,0),MATCH(C$2,Overview_Format!$A$2:$BQ$2,0))</f>
        <v>31</v>
      </c>
      <c r="D253">
        <f>INDEX(Overview_Format!$A$2:$BQ$355,MATCH($B253,Overview_Format!$A$2:$A$355,0),MATCH(D$2,Overview_Format!$A$2:$BQ$2,0))</f>
        <v>16</v>
      </c>
      <c r="E253">
        <f>INDEX(Overview_Format!$A$2:$BQ$355,MATCH($B253,Overview_Format!$A$2:$A$355,0),MATCH(E$2,Overview_Format!$A$2:$BQ$2,0))</f>
        <v>15</v>
      </c>
      <c r="F253">
        <f>INDEX(Overview_Format!$A$2:$BQ$355,MATCH($B253,Overview_Format!$A$2:$A$355,0),MATCH(F$2,Overview_Format!$A$2:$BQ$2,0))</f>
        <v>0.51600000000000001</v>
      </c>
      <c r="G253">
        <f>INDEX(Overview_Format!$A$2:$BQ$355,MATCH($B253,Overview_Format!$A$2:$A$355,0),MATCH(G$2,Overview_Format!$A$2:$BQ$2,0))</f>
        <v>-6.75</v>
      </c>
      <c r="H253">
        <f>INDEX(Overview_Format!$A$2:$BQ$355,MATCH($B253,Overview_Format!$A$2:$A$355,0),MATCH(H$2,Overview_Format!$A$2:$BQ$2,0))</f>
        <v>-8.01</v>
      </c>
      <c r="I253">
        <f>INDEX(Overview_Format!$A$2:$BQ$355,MATCH($B253,Overview_Format!$A$2:$A$355,0),MATCH(I$2,Overview_Format!$A$2:$BQ$2,0))</f>
        <v>16</v>
      </c>
      <c r="J253">
        <f>INDEX(Overview_Format!$A$2:$BQ$355,MATCH($B253,Overview_Format!$A$2:$A$355,0),MATCH(J$2,Overview_Format!$A$2:$BQ$2,0))</f>
        <v>15</v>
      </c>
      <c r="K253">
        <f>INDEX(Overview_Format!$A$2:$BQ$355,MATCH($B253,Overview_Format!$A$2:$A$355,0),MATCH(K$2,Overview_Format!$A$2:$BQ$2,0))</f>
        <v>16</v>
      </c>
      <c r="L253">
        <f>INDEX(Overview_Format!$A$2:$BQ$355,MATCH($B253,Overview_Format!$A$2:$A$355,0),MATCH(L$2,Overview_Format!$A$2:$BQ$2,0))</f>
        <v>15</v>
      </c>
      <c r="M253">
        <f>INDEX(Overview_Format!$A$2:$BQ$355,MATCH($B253,Overview_Format!$A$2:$A$355,0),MATCH(M$2,Overview_Format!$A$2:$BQ$2,0))</f>
        <v>16</v>
      </c>
      <c r="N253">
        <f>INDEX(Overview_Format!$A$2:$BQ$355,MATCH($B253,Overview_Format!$A$2:$A$355,0),MATCH(N$2,Overview_Format!$A$2:$BQ$2,0))</f>
        <v>15</v>
      </c>
      <c r="O253">
        <f>INDEX(Overview_Format!$A$2:$BQ$355,MATCH($B253,Overview_Format!$A$2:$A$355,0),MATCH(O$2,Overview_Format!$A$2:$BQ$2,0))</f>
        <v>2294</v>
      </c>
      <c r="P253">
        <f>INDEX(Overview_Format!$A$2:$BQ$355,MATCH($B253,Overview_Format!$A$2:$A$355,0),MATCH(P$2,Overview_Format!$A$2:$BQ$2,0))</f>
        <v>2255</v>
      </c>
      <c r="Q253">
        <f>INDEX(Overview_Format!$A$2:$BQ$355,MATCH($B253,Overview_Format!$A$2:$A$355,0),MATCH(Q$2,Overview_Format!$A$2:$BQ$2,0))</f>
        <v>67.599999999999994</v>
      </c>
      <c r="R253">
        <f>INDEX(Overview_Format!$A$2:$BQ$355,MATCH($B253,Overview_Format!$A$2:$A$355,0),MATCH(R$2,Overview_Format!$A$2:$BQ$2,0))</f>
        <v>106.9</v>
      </c>
      <c r="S253">
        <f>INDEX(Overview_Format!$A$2:$BQ$355,MATCH($B253,Overview_Format!$A$2:$A$355,0),MATCH(S$2,Overview_Format!$A$2:$BQ$2,0))</f>
        <v>0.373</v>
      </c>
      <c r="T253">
        <f>INDEX(Overview_Format!$A$2:$BQ$355,MATCH($B253,Overview_Format!$A$2:$A$355,0),MATCH(T$2,Overview_Format!$A$2:$BQ$2,0))</f>
        <v>0.53400000000000003</v>
      </c>
      <c r="U253">
        <f>INDEX(Overview_Format!$A$2:$BQ$355,MATCH($B253,Overview_Format!$A$2:$A$355,0),MATCH(U$2,Overview_Format!$A$2:$BQ$2,0))</f>
        <v>0.56299999999999994</v>
      </c>
      <c r="V253">
        <f>INDEX(Overview_Format!$A$2:$BQ$355,MATCH($B253,Overview_Format!$A$2:$A$355,0),MATCH(V$2,Overview_Format!$A$2:$BQ$2,0))</f>
        <v>53.2</v>
      </c>
      <c r="W253">
        <f>INDEX(Overview_Format!$A$2:$BQ$355,MATCH($B253,Overview_Format!$A$2:$A$355,0),MATCH(W$2,Overview_Format!$A$2:$BQ$2,0))</f>
        <v>0.52800000000000002</v>
      </c>
      <c r="X253">
        <f>INDEX(Overview_Format!$A$2:$BQ$355,MATCH($B253,Overview_Format!$A$2:$A$355,0),MATCH(X$2,Overview_Format!$A$2:$BQ$2,0))</f>
        <v>29.2</v>
      </c>
      <c r="Y253">
        <f>INDEX(Overview_Format!$A$2:$BQ$355,MATCH($B253,Overview_Format!$A$2:$A$355,0),MATCH(Y$2,Overview_Format!$A$2:$BQ$2,0))</f>
        <v>16.899999999999999</v>
      </c>
      <c r="Z253">
        <f>INDEX(Overview_Format!$A$2:$BQ$355,MATCH($B253,Overview_Format!$A$2:$A$355,0),MATCH(Z$2,Overview_Format!$A$2:$BQ$2,0))</f>
        <v>50.8</v>
      </c>
      <c r="AA253">
        <f>INDEX(Overview_Format!$A$2:$BQ$355,MATCH($B253,Overview_Format!$A$2:$A$355,0),MATCH(AA$2,Overview_Format!$A$2:$BQ$2,0))</f>
        <v>7.4</v>
      </c>
      <c r="AB253">
        <f>INDEX(Overview_Format!$A$2:$BQ$355,MATCH($B253,Overview_Format!$A$2:$A$355,0),MATCH(AB$2,Overview_Format!$A$2:$BQ$2,0))</f>
        <v>5.2</v>
      </c>
      <c r="AC253">
        <f t="shared" si="3"/>
        <v>3.1479289940828408</v>
      </c>
      <c r="AD253">
        <f>INDEX(Overview_Format!$A$2:$BQ$355,MATCH($B253,Overview_Format!$A$2:$A$355,0),MATCH(AD$2,Overview_Format!$A$2:$BQ$2,0))</f>
        <v>1.26</v>
      </c>
      <c r="AE253">
        <f>INDEX(Overview_Format!$A$2:$CC$355,MATCH($B253,Overview_Format!$A$2:$A$355,0),MATCH(AE$2,Overview_Format!$A$2:$CC$2,0))</f>
        <v>1.8000000000000114</v>
      </c>
      <c r="AF253">
        <f>INDEX(Overview_Format!$A$2:$CC$355,MATCH($B253,Overview_Format!$A$2:$A$355,0),MATCH(AF$2,Overview_Format!$A$2:$CC$2,0))</f>
        <v>0.10299999999999998</v>
      </c>
      <c r="AG253">
        <f>INDEX(Overview_Format!$A$2:$CC$355,MATCH($B253,Overview_Format!$A$2:$A$355,0),MATCH(AG$2,Overview_Format!$A$2:$CC$2,0))</f>
        <v>0.16500000000000004</v>
      </c>
      <c r="AH253">
        <f>INDEX(Overview_Format!$A$2:$CC$355,MATCH($B253,Overview_Format!$A$2:$A$355,0),MATCH(AH$2,Overview_Format!$A$2:$CC$2,0))</f>
        <v>3.499999999999992E-2</v>
      </c>
      <c r="AI253">
        <f>INDEX(Overview_Format!$A$2:$CC$355,MATCH($B253,Overview_Format!$A$2:$A$355,0),MATCH(AI$2,Overview_Format!$A$2:$CC$2,0))</f>
        <v>2.1000000000000019E-2</v>
      </c>
      <c r="AJ253">
        <f>INDEX(Overview_Format!$A$2:$CC$355,MATCH($B253,Overview_Format!$A$2:$A$355,0),MATCH(AJ$2,Overview_Format!$A$2:$CC$2,0))</f>
        <v>1.5999999999999943</v>
      </c>
      <c r="AK253">
        <f>INDEX(Overview_Format!$A$2:$CC$355,MATCH($B253,Overview_Format!$A$2:$A$355,0),MATCH(AK$2,Overview_Format!$A$2:$CC$2,0))</f>
        <v>3.2999999999999989</v>
      </c>
      <c r="AL253">
        <f>INDEX(Overview_Format!$A$2:$CC$355,MATCH($B253,Overview_Format!$A$2:$A$355,0),MATCH(AL$2,Overview_Format!$A$2:$CC$2,0))</f>
        <v>7.8000000000000043</v>
      </c>
      <c r="AM253">
        <f>INDEX(Overview_Format!$A$2:$CC$355,MATCH($B253,Overview_Format!$A$2:$A$355,0),MATCH(AM$2,Overview_Format!$A$2:$CC$2,0))</f>
        <v>-1.1999999999999993</v>
      </c>
      <c r="AN253">
        <f>INDEX(Overview_Format!$A$2:$CC$355,MATCH($B253,Overview_Format!$A$2:$A$355,0),MATCH(AN$2,Overview_Format!$A$2:$CC$2,0))</f>
        <v>-6.3</v>
      </c>
      <c r="AO253">
        <f>INDEX(Overview_Format!$A$2:$CC$355,MATCH($B253,Overview_Format!$A$2:$A$355,0),MATCH(AO$2,Overview_Format!$A$2:$CC$2,0))</f>
        <v>0.5</v>
      </c>
      <c r="AP253">
        <f>INDEX(Overview_Format!$A$2:$CC$355,MATCH($B253,Overview_Format!$A$2:$A$355,0),MATCH(AP$2,Overview_Format!$A$2:$CC$2,0))</f>
        <v>9.5000000000000029E-2</v>
      </c>
    </row>
    <row r="254" spans="2:42" x14ac:dyDescent="0.25">
      <c r="B254" t="s">
        <v>374</v>
      </c>
      <c r="C254">
        <f>INDEX(Overview_Format!$A$2:$BQ$355,MATCH($B254,Overview_Format!$A$2:$A$355,0),MATCH(C$2,Overview_Format!$A$2:$BQ$2,0))</f>
        <v>33</v>
      </c>
      <c r="D254">
        <f>INDEX(Overview_Format!$A$2:$BQ$355,MATCH($B254,Overview_Format!$A$2:$A$355,0),MATCH(D$2,Overview_Format!$A$2:$BQ$2,0))</f>
        <v>22</v>
      </c>
      <c r="E254">
        <f>INDEX(Overview_Format!$A$2:$BQ$355,MATCH($B254,Overview_Format!$A$2:$A$355,0),MATCH(E$2,Overview_Format!$A$2:$BQ$2,0))</f>
        <v>11</v>
      </c>
      <c r="F254">
        <f>INDEX(Overview_Format!$A$2:$BQ$355,MATCH($B254,Overview_Format!$A$2:$A$355,0),MATCH(F$2,Overview_Format!$A$2:$BQ$2,0))</f>
        <v>0.66700000000000004</v>
      </c>
      <c r="G254">
        <f>INDEX(Overview_Format!$A$2:$BQ$355,MATCH($B254,Overview_Format!$A$2:$A$355,0),MATCH(G$2,Overview_Format!$A$2:$BQ$2,0))</f>
        <v>1.28</v>
      </c>
      <c r="H254">
        <f>INDEX(Overview_Format!$A$2:$BQ$355,MATCH($B254,Overview_Format!$A$2:$A$355,0),MATCH(H$2,Overview_Format!$A$2:$BQ$2,0))</f>
        <v>-1.96</v>
      </c>
      <c r="I254">
        <f>INDEX(Overview_Format!$A$2:$BQ$355,MATCH($B254,Overview_Format!$A$2:$A$355,0),MATCH(I$2,Overview_Format!$A$2:$BQ$2,0))</f>
        <v>22</v>
      </c>
      <c r="J254">
        <f>INDEX(Overview_Format!$A$2:$BQ$355,MATCH($B254,Overview_Format!$A$2:$A$355,0),MATCH(J$2,Overview_Format!$A$2:$BQ$2,0))</f>
        <v>11</v>
      </c>
      <c r="K254">
        <f>INDEX(Overview_Format!$A$2:$BQ$355,MATCH($B254,Overview_Format!$A$2:$A$355,0),MATCH(K$2,Overview_Format!$A$2:$BQ$2,0))</f>
        <v>22</v>
      </c>
      <c r="L254">
        <f>INDEX(Overview_Format!$A$2:$BQ$355,MATCH($B254,Overview_Format!$A$2:$A$355,0),MATCH(L$2,Overview_Format!$A$2:$BQ$2,0))</f>
        <v>11</v>
      </c>
      <c r="M254">
        <f>INDEX(Overview_Format!$A$2:$BQ$355,MATCH($B254,Overview_Format!$A$2:$A$355,0),MATCH(M$2,Overview_Format!$A$2:$BQ$2,0))</f>
        <v>22</v>
      </c>
      <c r="N254">
        <f>INDEX(Overview_Format!$A$2:$BQ$355,MATCH($B254,Overview_Format!$A$2:$A$355,0),MATCH(N$2,Overview_Format!$A$2:$BQ$2,0))</f>
        <v>11</v>
      </c>
      <c r="O254">
        <f>INDEX(Overview_Format!$A$2:$BQ$355,MATCH($B254,Overview_Format!$A$2:$A$355,0),MATCH(O$2,Overview_Format!$A$2:$BQ$2,0))</f>
        <v>2440</v>
      </c>
      <c r="P254">
        <f>INDEX(Overview_Format!$A$2:$BQ$355,MATCH($B254,Overview_Format!$A$2:$A$355,0),MATCH(P$2,Overview_Format!$A$2:$BQ$2,0))</f>
        <v>2247</v>
      </c>
      <c r="Q254">
        <f>INDEX(Overview_Format!$A$2:$BQ$355,MATCH($B254,Overview_Format!$A$2:$A$355,0),MATCH(Q$2,Overview_Format!$A$2:$BQ$2,0))</f>
        <v>66.400000000000006</v>
      </c>
      <c r="R254">
        <f>INDEX(Overview_Format!$A$2:$BQ$355,MATCH($B254,Overview_Format!$A$2:$A$355,0),MATCH(R$2,Overview_Format!$A$2:$BQ$2,0))</f>
        <v>110.5</v>
      </c>
      <c r="S254">
        <f>INDEX(Overview_Format!$A$2:$BQ$355,MATCH($B254,Overview_Format!$A$2:$A$355,0),MATCH(S$2,Overview_Format!$A$2:$BQ$2,0))</f>
        <v>0.26600000000000001</v>
      </c>
      <c r="T254">
        <f>INDEX(Overview_Format!$A$2:$BQ$355,MATCH($B254,Overview_Format!$A$2:$A$355,0),MATCH(T$2,Overview_Format!$A$2:$BQ$2,0))</f>
        <v>0.38700000000000001</v>
      </c>
      <c r="U254">
        <f>INDEX(Overview_Format!$A$2:$BQ$355,MATCH($B254,Overview_Format!$A$2:$A$355,0),MATCH(U$2,Overview_Format!$A$2:$BQ$2,0))</f>
        <v>0.55900000000000005</v>
      </c>
      <c r="V254">
        <f>INDEX(Overview_Format!$A$2:$BQ$355,MATCH($B254,Overview_Format!$A$2:$A$355,0),MATCH(V$2,Overview_Format!$A$2:$BQ$2,0))</f>
        <v>52.3</v>
      </c>
      <c r="W254">
        <f>INDEX(Overview_Format!$A$2:$BQ$355,MATCH($B254,Overview_Format!$A$2:$A$355,0),MATCH(W$2,Overview_Format!$A$2:$BQ$2,0))</f>
        <v>0.53500000000000003</v>
      </c>
      <c r="X254">
        <f>INDEX(Overview_Format!$A$2:$BQ$355,MATCH($B254,Overview_Format!$A$2:$A$355,0),MATCH(X$2,Overview_Format!$A$2:$BQ$2,0))</f>
        <v>29.9</v>
      </c>
      <c r="Y254">
        <f>INDEX(Overview_Format!$A$2:$BQ$355,MATCH($B254,Overview_Format!$A$2:$A$355,0),MATCH(Y$2,Overview_Format!$A$2:$BQ$2,0))</f>
        <v>14.1</v>
      </c>
      <c r="Z254">
        <f>INDEX(Overview_Format!$A$2:$BQ$355,MATCH($B254,Overview_Format!$A$2:$A$355,0),MATCH(Z$2,Overview_Format!$A$2:$BQ$2,0))</f>
        <v>52.7</v>
      </c>
      <c r="AA254">
        <f>INDEX(Overview_Format!$A$2:$BQ$355,MATCH($B254,Overview_Format!$A$2:$A$355,0),MATCH(AA$2,Overview_Format!$A$2:$BQ$2,0))</f>
        <v>8.9</v>
      </c>
      <c r="AB254">
        <f>INDEX(Overview_Format!$A$2:$BQ$355,MATCH($B254,Overview_Format!$A$2:$A$355,0),MATCH(AB$2,Overview_Format!$A$2:$BQ$2,0))</f>
        <v>10.1</v>
      </c>
      <c r="AC254">
        <f t="shared" si="3"/>
        <v>3.7092198581560281</v>
      </c>
      <c r="AD254">
        <f>INDEX(Overview_Format!$A$2:$BQ$355,MATCH($B254,Overview_Format!$A$2:$A$355,0),MATCH(AD$2,Overview_Format!$A$2:$BQ$2,0))</f>
        <v>5.85</v>
      </c>
      <c r="AE254">
        <f>INDEX(Overview_Format!$A$2:$CC$355,MATCH($B254,Overview_Format!$A$2:$A$355,0),MATCH(AE$2,Overview_Format!$A$2:$CC$2,0))</f>
        <v>8.7999999999999972</v>
      </c>
      <c r="AF254">
        <f>INDEX(Overview_Format!$A$2:$CC$355,MATCH($B254,Overview_Format!$A$2:$A$355,0),MATCH(AF$2,Overview_Format!$A$2:$CC$2,0))</f>
        <v>-3.3999999999999975E-2</v>
      </c>
      <c r="AG254">
        <f>INDEX(Overview_Format!$A$2:$CC$355,MATCH($B254,Overview_Format!$A$2:$A$355,0),MATCH(AG$2,Overview_Format!$A$2:$CC$2,0))</f>
        <v>-6.0999999999999999E-2</v>
      </c>
      <c r="AH254">
        <f>INDEX(Overview_Format!$A$2:$CC$355,MATCH($B254,Overview_Format!$A$2:$A$355,0),MATCH(AH$2,Overview_Format!$A$2:$CC$2,0))</f>
        <v>1.7000000000000015E-2</v>
      </c>
      <c r="AI254">
        <f>INDEX(Overview_Format!$A$2:$CC$355,MATCH($B254,Overview_Format!$A$2:$A$355,0),MATCH(AI$2,Overview_Format!$A$2:$CC$2,0))</f>
        <v>2.5000000000000022E-2</v>
      </c>
      <c r="AJ254">
        <f>INDEX(Overview_Format!$A$2:$CC$355,MATCH($B254,Overview_Format!$A$2:$A$355,0),MATCH(AJ$2,Overview_Format!$A$2:$CC$2,0))</f>
        <v>5.4000000000000057</v>
      </c>
      <c r="AK254">
        <f>INDEX(Overview_Format!$A$2:$CC$355,MATCH($B254,Overview_Format!$A$2:$A$355,0),MATCH(AK$2,Overview_Format!$A$2:$CC$2,0))</f>
        <v>-2.2000000000000011</v>
      </c>
      <c r="AL254">
        <f>INDEX(Overview_Format!$A$2:$CC$355,MATCH($B254,Overview_Format!$A$2:$A$355,0),MATCH(AL$2,Overview_Format!$A$2:$CC$2,0))</f>
        <v>2.1999999999999957</v>
      </c>
      <c r="AM254">
        <f>INDEX(Overview_Format!$A$2:$CC$355,MATCH($B254,Overview_Format!$A$2:$A$355,0),MATCH(AM$2,Overview_Format!$A$2:$CC$2,0))</f>
        <v>2.2000000000000002</v>
      </c>
      <c r="AN254">
        <f>INDEX(Overview_Format!$A$2:$CC$355,MATCH($B254,Overview_Format!$A$2:$A$355,0),MATCH(AN$2,Overview_Format!$A$2:$CC$2,0))</f>
        <v>1.2999999999999989</v>
      </c>
      <c r="AO254">
        <f>INDEX(Overview_Format!$A$2:$CC$355,MATCH($B254,Overview_Format!$A$2:$A$355,0),MATCH(AO$2,Overview_Format!$A$2:$CC$2,0))</f>
        <v>5.8999999999999986</v>
      </c>
      <c r="AP254">
        <f>INDEX(Overview_Format!$A$2:$CC$355,MATCH($B254,Overview_Format!$A$2:$A$355,0),MATCH(AP$2,Overview_Format!$A$2:$CC$2,0))</f>
        <v>-2.6999999999999996E-2</v>
      </c>
    </row>
    <row r="255" spans="2:42" x14ac:dyDescent="0.25">
      <c r="B255" t="s">
        <v>375</v>
      </c>
      <c r="C255">
        <f>INDEX(Overview_Format!$A$2:$BQ$355,MATCH($B255,Overview_Format!$A$2:$A$355,0),MATCH(C$2,Overview_Format!$A$2:$BQ$2,0))</f>
        <v>33</v>
      </c>
      <c r="D255">
        <f>INDEX(Overview_Format!$A$2:$BQ$355,MATCH($B255,Overview_Format!$A$2:$A$355,0),MATCH(D$2,Overview_Format!$A$2:$BQ$2,0))</f>
        <v>18</v>
      </c>
      <c r="E255">
        <f>INDEX(Overview_Format!$A$2:$BQ$355,MATCH($B255,Overview_Format!$A$2:$A$355,0),MATCH(E$2,Overview_Format!$A$2:$BQ$2,0))</f>
        <v>15</v>
      </c>
      <c r="F255">
        <f>INDEX(Overview_Format!$A$2:$BQ$355,MATCH($B255,Overview_Format!$A$2:$A$355,0),MATCH(F$2,Overview_Format!$A$2:$BQ$2,0))</f>
        <v>0.54500000000000004</v>
      </c>
      <c r="G255">
        <f>INDEX(Overview_Format!$A$2:$BQ$355,MATCH($B255,Overview_Format!$A$2:$A$355,0),MATCH(G$2,Overview_Format!$A$2:$BQ$2,0))</f>
        <v>2.84</v>
      </c>
      <c r="H255">
        <f>INDEX(Overview_Format!$A$2:$BQ$355,MATCH($B255,Overview_Format!$A$2:$A$355,0),MATCH(H$2,Overview_Format!$A$2:$BQ$2,0))</f>
        <v>1.21</v>
      </c>
      <c r="I255">
        <f>INDEX(Overview_Format!$A$2:$BQ$355,MATCH($B255,Overview_Format!$A$2:$A$355,0),MATCH(I$2,Overview_Format!$A$2:$BQ$2,0))</f>
        <v>18</v>
      </c>
      <c r="J255">
        <f>INDEX(Overview_Format!$A$2:$BQ$355,MATCH($B255,Overview_Format!$A$2:$A$355,0),MATCH(J$2,Overview_Format!$A$2:$BQ$2,0))</f>
        <v>15</v>
      </c>
      <c r="K255">
        <f>INDEX(Overview_Format!$A$2:$BQ$355,MATCH($B255,Overview_Format!$A$2:$A$355,0),MATCH(K$2,Overview_Format!$A$2:$BQ$2,0))</f>
        <v>18</v>
      </c>
      <c r="L255">
        <f>INDEX(Overview_Format!$A$2:$BQ$355,MATCH($B255,Overview_Format!$A$2:$A$355,0),MATCH(L$2,Overview_Format!$A$2:$BQ$2,0))</f>
        <v>15</v>
      </c>
      <c r="M255">
        <f>INDEX(Overview_Format!$A$2:$BQ$355,MATCH($B255,Overview_Format!$A$2:$A$355,0),MATCH(M$2,Overview_Format!$A$2:$BQ$2,0))</f>
        <v>18</v>
      </c>
      <c r="N255">
        <f>INDEX(Overview_Format!$A$2:$BQ$355,MATCH($B255,Overview_Format!$A$2:$A$355,0),MATCH(N$2,Overview_Format!$A$2:$BQ$2,0))</f>
        <v>15</v>
      </c>
      <c r="O255">
        <f>INDEX(Overview_Format!$A$2:$BQ$355,MATCH($B255,Overview_Format!$A$2:$A$355,0),MATCH(O$2,Overview_Format!$A$2:$BQ$2,0))</f>
        <v>2293</v>
      </c>
      <c r="P255">
        <f>INDEX(Overview_Format!$A$2:$BQ$355,MATCH($B255,Overview_Format!$A$2:$A$355,0),MATCH(P$2,Overview_Format!$A$2:$BQ$2,0))</f>
        <v>2239</v>
      </c>
      <c r="Q255">
        <f>INDEX(Overview_Format!$A$2:$BQ$355,MATCH($B255,Overview_Format!$A$2:$A$355,0),MATCH(Q$2,Overview_Format!$A$2:$BQ$2,0))</f>
        <v>68.2</v>
      </c>
      <c r="R255">
        <f>INDEX(Overview_Format!$A$2:$BQ$355,MATCH($B255,Overview_Format!$A$2:$A$355,0),MATCH(R$2,Overview_Format!$A$2:$BQ$2,0))</f>
        <v>100.8</v>
      </c>
      <c r="S255">
        <f>INDEX(Overview_Format!$A$2:$BQ$355,MATCH($B255,Overview_Format!$A$2:$A$355,0),MATCH(S$2,Overview_Format!$A$2:$BQ$2,0))</f>
        <v>0.36799999999999999</v>
      </c>
      <c r="T255">
        <f>INDEX(Overview_Format!$A$2:$BQ$355,MATCH($B255,Overview_Format!$A$2:$A$355,0),MATCH(T$2,Overview_Format!$A$2:$BQ$2,0))</f>
        <v>0.32100000000000001</v>
      </c>
      <c r="U255">
        <f>INDEX(Overview_Format!$A$2:$BQ$355,MATCH($B255,Overview_Format!$A$2:$A$355,0),MATCH(U$2,Overview_Format!$A$2:$BQ$2,0))</f>
        <v>0.51</v>
      </c>
      <c r="V255">
        <f>INDEX(Overview_Format!$A$2:$BQ$355,MATCH($B255,Overview_Format!$A$2:$A$355,0),MATCH(V$2,Overview_Format!$A$2:$BQ$2,0))</f>
        <v>48.8</v>
      </c>
      <c r="W255">
        <f>INDEX(Overview_Format!$A$2:$BQ$355,MATCH($B255,Overview_Format!$A$2:$A$355,0),MATCH(W$2,Overview_Format!$A$2:$BQ$2,0))</f>
        <v>0.47399999999999998</v>
      </c>
      <c r="X255">
        <f>INDEX(Overview_Format!$A$2:$BQ$355,MATCH($B255,Overview_Format!$A$2:$A$355,0),MATCH(X$2,Overview_Format!$A$2:$BQ$2,0))</f>
        <v>31.2</v>
      </c>
      <c r="Y255">
        <f>INDEX(Overview_Format!$A$2:$BQ$355,MATCH($B255,Overview_Format!$A$2:$A$355,0),MATCH(Y$2,Overview_Format!$A$2:$BQ$2,0))</f>
        <v>15.3</v>
      </c>
      <c r="Z255">
        <f>INDEX(Overview_Format!$A$2:$BQ$355,MATCH($B255,Overview_Format!$A$2:$A$355,0),MATCH(Z$2,Overview_Format!$A$2:$BQ$2,0))</f>
        <v>51.2</v>
      </c>
      <c r="AA255">
        <f>INDEX(Overview_Format!$A$2:$BQ$355,MATCH($B255,Overview_Format!$A$2:$A$355,0),MATCH(AA$2,Overview_Format!$A$2:$BQ$2,0))</f>
        <v>10.3</v>
      </c>
      <c r="AB255">
        <f>INDEX(Overview_Format!$A$2:$BQ$355,MATCH($B255,Overview_Format!$A$2:$A$355,0),MATCH(AB$2,Overview_Format!$A$2:$BQ$2,0))</f>
        <v>11.4</v>
      </c>
      <c r="AC255">
        <f t="shared" si="3"/>
        <v>3.1895424836601305</v>
      </c>
      <c r="AD255">
        <f>INDEX(Overview_Format!$A$2:$BQ$355,MATCH($B255,Overview_Format!$A$2:$A$355,0),MATCH(AD$2,Overview_Format!$A$2:$BQ$2,0))</f>
        <v>1.64</v>
      </c>
      <c r="AE255">
        <f>INDEX(Overview_Format!$A$2:$CC$355,MATCH($B255,Overview_Format!$A$2:$A$355,0),MATCH(AE$2,Overview_Format!$A$2:$CC$2,0))</f>
        <v>2.3999999999999915</v>
      </c>
      <c r="AF255">
        <f>INDEX(Overview_Format!$A$2:$CC$355,MATCH($B255,Overview_Format!$A$2:$A$355,0),MATCH(AF$2,Overview_Format!$A$2:$CC$2,0))</f>
        <v>1.100000000000001E-2</v>
      </c>
      <c r="AG255">
        <f>INDEX(Overview_Format!$A$2:$CC$355,MATCH($B255,Overview_Format!$A$2:$A$355,0),MATCH(AG$2,Overview_Format!$A$2:$CC$2,0))</f>
        <v>-5.5999999999999994E-2</v>
      </c>
      <c r="AH255">
        <f>INDEX(Overview_Format!$A$2:$CC$355,MATCH($B255,Overview_Format!$A$2:$A$355,0),MATCH(AH$2,Overview_Format!$A$2:$CC$2,0))</f>
        <v>-1.7000000000000015E-2</v>
      </c>
      <c r="AI255">
        <f>INDEX(Overview_Format!$A$2:$CC$355,MATCH($B255,Overview_Format!$A$2:$A$355,0),MATCH(AI$2,Overview_Format!$A$2:$CC$2,0))</f>
        <v>-1.3000000000000012E-2</v>
      </c>
      <c r="AJ255">
        <f>INDEX(Overview_Format!$A$2:$CC$355,MATCH($B255,Overview_Format!$A$2:$A$355,0),MATCH(AJ$2,Overview_Format!$A$2:$CC$2,0))</f>
        <v>2.4000000000000057</v>
      </c>
      <c r="AK255">
        <f>INDEX(Overview_Format!$A$2:$CC$355,MATCH($B255,Overview_Format!$A$2:$A$355,0),MATCH(AK$2,Overview_Format!$A$2:$CC$2,0))</f>
        <v>-2.3999999999999986</v>
      </c>
      <c r="AL255">
        <f>INDEX(Overview_Format!$A$2:$CC$355,MATCH($B255,Overview_Format!$A$2:$A$355,0),MATCH(AL$2,Overview_Format!$A$2:$CC$2,0))</f>
        <v>-3.8000000000000043</v>
      </c>
      <c r="AM255">
        <f>INDEX(Overview_Format!$A$2:$CC$355,MATCH($B255,Overview_Format!$A$2:$A$355,0),MATCH(AM$2,Overview_Format!$A$2:$CC$2,0))</f>
        <v>1.9000000000000004</v>
      </c>
      <c r="AN255">
        <f>INDEX(Overview_Format!$A$2:$CC$355,MATCH($B255,Overview_Format!$A$2:$A$355,0),MATCH(AN$2,Overview_Format!$A$2:$CC$2,0))</f>
        <v>2.5</v>
      </c>
      <c r="AO255">
        <f>INDEX(Overview_Format!$A$2:$CC$355,MATCH($B255,Overview_Format!$A$2:$A$355,0),MATCH(AO$2,Overview_Format!$A$2:$CC$2,0))</f>
        <v>3.5999999999999979</v>
      </c>
      <c r="AP255">
        <f>INDEX(Overview_Format!$A$2:$CC$355,MATCH($B255,Overview_Format!$A$2:$A$355,0),MATCH(AP$2,Overview_Format!$A$2:$CC$2,0))</f>
        <v>-9.000000000000008E-3</v>
      </c>
    </row>
    <row r="256" spans="2:42" x14ac:dyDescent="0.25">
      <c r="B256" t="s">
        <v>376</v>
      </c>
      <c r="C256">
        <f>INDEX(Overview_Format!$A$2:$BQ$355,MATCH($B256,Overview_Format!$A$2:$A$355,0),MATCH(C$2,Overview_Format!$A$2:$BQ$2,0))</f>
        <v>32</v>
      </c>
      <c r="D256">
        <f>INDEX(Overview_Format!$A$2:$BQ$355,MATCH($B256,Overview_Format!$A$2:$A$355,0),MATCH(D$2,Overview_Format!$A$2:$BQ$2,0))</f>
        <v>13</v>
      </c>
      <c r="E256">
        <f>INDEX(Overview_Format!$A$2:$BQ$355,MATCH($B256,Overview_Format!$A$2:$A$355,0),MATCH(E$2,Overview_Format!$A$2:$BQ$2,0))</f>
        <v>19</v>
      </c>
      <c r="F256">
        <f>INDEX(Overview_Format!$A$2:$BQ$355,MATCH($B256,Overview_Format!$A$2:$A$355,0),MATCH(F$2,Overview_Format!$A$2:$BQ$2,0))</f>
        <v>0.40600000000000003</v>
      </c>
      <c r="G256">
        <f>INDEX(Overview_Format!$A$2:$BQ$355,MATCH($B256,Overview_Format!$A$2:$A$355,0),MATCH(G$2,Overview_Format!$A$2:$BQ$2,0))</f>
        <v>-6.61</v>
      </c>
      <c r="H256">
        <f>INDEX(Overview_Format!$A$2:$BQ$355,MATCH($B256,Overview_Format!$A$2:$A$355,0),MATCH(H$2,Overview_Format!$A$2:$BQ$2,0))</f>
        <v>-2.11</v>
      </c>
      <c r="I256">
        <f>INDEX(Overview_Format!$A$2:$BQ$355,MATCH($B256,Overview_Format!$A$2:$A$355,0),MATCH(I$2,Overview_Format!$A$2:$BQ$2,0))</f>
        <v>13</v>
      </c>
      <c r="J256">
        <f>INDEX(Overview_Format!$A$2:$BQ$355,MATCH($B256,Overview_Format!$A$2:$A$355,0),MATCH(J$2,Overview_Format!$A$2:$BQ$2,0))</f>
        <v>19</v>
      </c>
      <c r="K256">
        <f>INDEX(Overview_Format!$A$2:$BQ$355,MATCH($B256,Overview_Format!$A$2:$A$355,0),MATCH(K$2,Overview_Format!$A$2:$BQ$2,0))</f>
        <v>13</v>
      </c>
      <c r="L256">
        <f>INDEX(Overview_Format!$A$2:$BQ$355,MATCH($B256,Overview_Format!$A$2:$A$355,0),MATCH(L$2,Overview_Format!$A$2:$BQ$2,0))</f>
        <v>19</v>
      </c>
      <c r="M256">
        <f>INDEX(Overview_Format!$A$2:$BQ$355,MATCH($B256,Overview_Format!$A$2:$A$355,0),MATCH(M$2,Overview_Format!$A$2:$BQ$2,0))</f>
        <v>13</v>
      </c>
      <c r="N256">
        <f>INDEX(Overview_Format!$A$2:$BQ$355,MATCH($B256,Overview_Format!$A$2:$A$355,0),MATCH(N$2,Overview_Format!$A$2:$BQ$2,0))</f>
        <v>19</v>
      </c>
      <c r="O256">
        <f>INDEX(Overview_Format!$A$2:$BQ$355,MATCH($B256,Overview_Format!$A$2:$A$355,0),MATCH(O$2,Overview_Format!$A$2:$BQ$2,0))</f>
        <v>2367</v>
      </c>
      <c r="P256">
        <f>INDEX(Overview_Format!$A$2:$BQ$355,MATCH($B256,Overview_Format!$A$2:$A$355,0),MATCH(P$2,Overview_Format!$A$2:$BQ$2,0))</f>
        <v>2481</v>
      </c>
      <c r="Q256">
        <f>INDEX(Overview_Format!$A$2:$BQ$355,MATCH($B256,Overview_Format!$A$2:$A$355,0),MATCH(Q$2,Overview_Format!$A$2:$BQ$2,0))</f>
        <v>71.7</v>
      </c>
      <c r="R256">
        <f>INDEX(Overview_Format!$A$2:$BQ$355,MATCH($B256,Overview_Format!$A$2:$A$355,0),MATCH(R$2,Overview_Format!$A$2:$BQ$2,0))</f>
        <v>101.2</v>
      </c>
      <c r="S256">
        <f>INDEX(Overview_Format!$A$2:$BQ$355,MATCH($B256,Overview_Format!$A$2:$A$355,0),MATCH(S$2,Overview_Format!$A$2:$BQ$2,0))</f>
        <v>0.39200000000000002</v>
      </c>
      <c r="T256">
        <f>INDEX(Overview_Format!$A$2:$BQ$355,MATCH($B256,Overview_Format!$A$2:$A$355,0),MATCH(T$2,Overview_Format!$A$2:$BQ$2,0))</f>
        <v>0.42599999999999999</v>
      </c>
      <c r="U256">
        <f>INDEX(Overview_Format!$A$2:$BQ$355,MATCH($B256,Overview_Format!$A$2:$A$355,0),MATCH(U$2,Overview_Format!$A$2:$BQ$2,0))</f>
        <v>0.53600000000000003</v>
      </c>
      <c r="V256">
        <f>INDEX(Overview_Format!$A$2:$BQ$355,MATCH($B256,Overview_Format!$A$2:$A$355,0),MATCH(V$2,Overview_Format!$A$2:$BQ$2,0))</f>
        <v>53.3</v>
      </c>
      <c r="W256">
        <f>INDEX(Overview_Format!$A$2:$BQ$355,MATCH($B256,Overview_Format!$A$2:$A$355,0),MATCH(W$2,Overview_Format!$A$2:$BQ$2,0))</f>
        <v>0.502</v>
      </c>
      <c r="X256">
        <f>INDEX(Overview_Format!$A$2:$BQ$355,MATCH($B256,Overview_Format!$A$2:$A$355,0),MATCH(X$2,Overview_Format!$A$2:$BQ$2,0))</f>
        <v>26.5</v>
      </c>
      <c r="Y256">
        <f>INDEX(Overview_Format!$A$2:$BQ$355,MATCH($B256,Overview_Format!$A$2:$A$355,0),MATCH(Y$2,Overview_Format!$A$2:$BQ$2,0))</f>
        <v>16.600000000000001</v>
      </c>
      <c r="Z256">
        <f>INDEX(Overview_Format!$A$2:$BQ$355,MATCH($B256,Overview_Format!$A$2:$A$355,0),MATCH(Z$2,Overview_Format!$A$2:$BQ$2,0))</f>
        <v>51.3</v>
      </c>
      <c r="AA256">
        <f>INDEX(Overview_Format!$A$2:$BQ$355,MATCH($B256,Overview_Format!$A$2:$A$355,0),MATCH(AA$2,Overview_Format!$A$2:$BQ$2,0))</f>
        <v>7.3</v>
      </c>
      <c r="AB256">
        <f>INDEX(Overview_Format!$A$2:$BQ$355,MATCH($B256,Overview_Format!$A$2:$A$355,0),MATCH(AB$2,Overview_Format!$A$2:$BQ$2,0))</f>
        <v>8.5</v>
      </c>
      <c r="AC256">
        <f t="shared" si="3"/>
        <v>3.2108433734939754</v>
      </c>
      <c r="AD256">
        <f>INDEX(Overview_Format!$A$2:$BQ$355,MATCH($B256,Overview_Format!$A$2:$A$355,0),MATCH(AD$2,Overview_Format!$A$2:$BQ$2,0))</f>
        <v>-3.56</v>
      </c>
      <c r="AE256">
        <f>INDEX(Overview_Format!$A$2:$CC$355,MATCH($B256,Overview_Format!$A$2:$A$355,0),MATCH(AE$2,Overview_Format!$A$2:$CC$2,0))</f>
        <v>-4.7999999999999972</v>
      </c>
      <c r="AF256">
        <f>INDEX(Overview_Format!$A$2:$CC$355,MATCH($B256,Overview_Format!$A$2:$A$355,0),MATCH(AF$2,Overview_Format!$A$2:$CC$2,0))</f>
        <v>9.2000000000000026E-2</v>
      </c>
      <c r="AG256">
        <f>INDEX(Overview_Format!$A$2:$CC$355,MATCH($B256,Overview_Format!$A$2:$A$355,0),MATCH(AG$2,Overview_Format!$A$2:$CC$2,0))</f>
        <v>3.1999999999999973E-2</v>
      </c>
      <c r="AH256">
        <f>INDEX(Overview_Format!$A$2:$CC$355,MATCH($B256,Overview_Format!$A$2:$A$355,0),MATCH(AH$2,Overview_Format!$A$2:$CC$2,0))</f>
        <v>-1.0000000000000009E-2</v>
      </c>
      <c r="AI256">
        <f>INDEX(Overview_Format!$A$2:$CC$355,MATCH($B256,Overview_Format!$A$2:$A$355,0),MATCH(AI$2,Overview_Format!$A$2:$CC$2,0))</f>
        <v>-1.4000000000000012E-2</v>
      </c>
      <c r="AJ256">
        <f>INDEX(Overview_Format!$A$2:$CC$355,MATCH($B256,Overview_Format!$A$2:$A$355,0),MATCH(AJ$2,Overview_Format!$A$2:$CC$2,0))</f>
        <v>2.5999999999999943</v>
      </c>
      <c r="AK256">
        <f>INDEX(Overview_Format!$A$2:$CC$355,MATCH($B256,Overview_Format!$A$2:$A$355,0),MATCH(AK$2,Overview_Format!$A$2:$CC$2,0))</f>
        <v>2.8000000000000007</v>
      </c>
      <c r="AL256">
        <f>INDEX(Overview_Format!$A$2:$CC$355,MATCH($B256,Overview_Format!$A$2:$A$355,0),MATCH(AL$2,Overview_Format!$A$2:$CC$2,0))</f>
        <v>1.5999999999999943</v>
      </c>
      <c r="AM256">
        <f>INDEX(Overview_Format!$A$2:$CC$355,MATCH($B256,Overview_Format!$A$2:$A$355,0),MATCH(AM$2,Overview_Format!$A$2:$CC$2,0))</f>
        <v>-1.2000000000000002</v>
      </c>
      <c r="AN256">
        <f>INDEX(Overview_Format!$A$2:$CC$355,MATCH($B256,Overview_Format!$A$2:$A$355,0),MATCH(AN$2,Overview_Format!$A$2:$CC$2,0))</f>
        <v>-1.5999999999999996</v>
      </c>
      <c r="AO256">
        <f>INDEX(Overview_Format!$A$2:$CC$355,MATCH($B256,Overview_Format!$A$2:$A$355,0),MATCH(AO$2,Overview_Format!$A$2:$CC$2,0))</f>
        <v>2.6000000000000014</v>
      </c>
      <c r="AP256">
        <f>INDEX(Overview_Format!$A$2:$CC$355,MATCH($B256,Overview_Format!$A$2:$A$355,0),MATCH(AP$2,Overview_Format!$A$2:$CC$2,0))</f>
        <v>5.3000000000000019E-2</v>
      </c>
    </row>
    <row r="257" spans="2:42" x14ac:dyDescent="0.25">
      <c r="B257" t="s">
        <v>377</v>
      </c>
      <c r="C257">
        <f>INDEX(Overview_Format!$A$2:$BQ$355,MATCH($B257,Overview_Format!$A$2:$A$355,0),MATCH(C$2,Overview_Format!$A$2:$BQ$2,0))</f>
        <v>33</v>
      </c>
      <c r="D257">
        <f>INDEX(Overview_Format!$A$2:$BQ$355,MATCH($B257,Overview_Format!$A$2:$A$355,0),MATCH(D$2,Overview_Format!$A$2:$BQ$2,0))</f>
        <v>13</v>
      </c>
      <c r="E257">
        <f>INDEX(Overview_Format!$A$2:$BQ$355,MATCH($B257,Overview_Format!$A$2:$A$355,0),MATCH(E$2,Overview_Format!$A$2:$BQ$2,0))</f>
        <v>20</v>
      </c>
      <c r="F257">
        <f>INDEX(Overview_Format!$A$2:$BQ$355,MATCH($B257,Overview_Format!$A$2:$A$355,0),MATCH(F$2,Overview_Format!$A$2:$BQ$2,0))</f>
        <v>0.39400000000000002</v>
      </c>
      <c r="G257">
        <f>INDEX(Overview_Format!$A$2:$BQ$355,MATCH($B257,Overview_Format!$A$2:$A$355,0),MATCH(G$2,Overview_Format!$A$2:$BQ$2,0))</f>
        <v>-1.35</v>
      </c>
      <c r="H257">
        <f>INDEX(Overview_Format!$A$2:$BQ$355,MATCH($B257,Overview_Format!$A$2:$A$355,0),MATCH(H$2,Overview_Format!$A$2:$BQ$2,0))</f>
        <v>-0.77</v>
      </c>
      <c r="I257">
        <f>INDEX(Overview_Format!$A$2:$BQ$355,MATCH($B257,Overview_Format!$A$2:$A$355,0),MATCH(I$2,Overview_Format!$A$2:$BQ$2,0))</f>
        <v>13</v>
      </c>
      <c r="J257">
        <f>INDEX(Overview_Format!$A$2:$BQ$355,MATCH($B257,Overview_Format!$A$2:$A$355,0),MATCH(J$2,Overview_Format!$A$2:$BQ$2,0))</f>
        <v>20</v>
      </c>
      <c r="K257">
        <f>INDEX(Overview_Format!$A$2:$BQ$355,MATCH($B257,Overview_Format!$A$2:$A$355,0),MATCH(K$2,Overview_Format!$A$2:$BQ$2,0))</f>
        <v>13</v>
      </c>
      <c r="L257">
        <f>INDEX(Overview_Format!$A$2:$BQ$355,MATCH($B257,Overview_Format!$A$2:$A$355,0),MATCH(L$2,Overview_Format!$A$2:$BQ$2,0))</f>
        <v>20</v>
      </c>
      <c r="M257">
        <f>INDEX(Overview_Format!$A$2:$BQ$355,MATCH($B257,Overview_Format!$A$2:$A$355,0),MATCH(M$2,Overview_Format!$A$2:$BQ$2,0))</f>
        <v>13</v>
      </c>
      <c r="N257">
        <f>INDEX(Overview_Format!$A$2:$BQ$355,MATCH($B257,Overview_Format!$A$2:$A$355,0),MATCH(N$2,Overview_Format!$A$2:$BQ$2,0))</f>
        <v>20</v>
      </c>
      <c r="O257">
        <f>INDEX(Overview_Format!$A$2:$BQ$355,MATCH($B257,Overview_Format!$A$2:$A$355,0),MATCH(O$2,Overview_Format!$A$2:$BQ$2,0))</f>
        <v>2314</v>
      </c>
      <c r="P257">
        <f>INDEX(Overview_Format!$A$2:$BQ$355,MATCH($B257,Overview_Format!$A$2:$A$355,0),MATCH(P$2,Overview_Format!$A$2:$BQ$2,0))</f>
        <v>2333</v>
      </c>
      <c r="Q257">
        <f>INDEX(Overview_Format!$A$2:$BQ$355,MATCH($B257,Overview_Format!$A$2:$A$355,0),MATCH(Q$2,Overview_Format!$A$2:$BQ$2,0))</f>
        <v>66.599999999999994</v>
      </c>
      <c r="R257">
        <f>INDEX(Overview_Format!$A$2:$BQ$355,MATCH($B257,Overview_Format!$A$2:$A$355,0),MATCH(R$2,Overview_Format!$A$2:$BQ$2,0))</f>
        <v>105.3</v>
      </c>
      <c r="S257">
        <f>INDEX(Overview_Format!$A$2:$BQ$355,MATCH($B257,Overview_Format!$A$2:$A$355,0),MATCH(S$2,Overview_Format!$A$2:$BQ$2,0))</f>
        <v>0.307</v>
      </c>
      <c r="T257">
        <f>INDEX(Overview_Format!$A$2:$BQ$355,MATCH($B257,Overview_Format!$A$2:$A$355,0),MATCH(T$2,Overview_Format!$A$2:$BQ$2,0))</f>
        <v>0.40200000000000002</v>
      </c>
      <c r="U257">
        <f>INDEX(Overview_Format!$A$2:$BQ$355,MATCH($B257,Overview_Format!$A$2:$A$355,0),MATCH(U$2,Overview_Format!$A$2:$BQ$2,0))</f>
        <v>0.56100000000000005</v>
      </c>
      <c r="V257">
        <f>INDEX(Overview_Format!$A$2:$BQ$355,MATCH($B257,Overview_Format!$A$2:$A$355,0),MATCH(V$2,Overview_Format!$A$2:$BQ$2,0))</f>
        <v>61.1</v>
      </c>
      <c r="W257">
        <f>INDEX(Overview_Format!$A$2:$BQ$355,MATCH($B257,Overview_Format!$A$2:$A$355,0),MATCH(W$2,Overview_Format!$A$2:$BQ$2,0))</f>
        <v>0.54100000000000004</v>
      </c>
      <c r="X257">
        <f>INDEX(Overview_Format!$A$2:$BQ$355,MATCH($B257,Overview_Format!$A$2:$A$355,0),MATCH(X$2,Overview_Format!$A$2:$BQ$2,0))</f>
        <v>18.7</v>
      </c>
      <c r="Y257">
        <f>INDEX(Overview_Format!$A$2:$BQ$355,MATCH($B257,Overview_Format!$A$2:$A$355,0),MATCH(Y$2,Overview_Format!$A$2:$BQ$2,0))</f>
        <v>14</v>
      </c>
      <c r="Z257">
        <f>INDEX(Overview_Format!$A$2:$BQ$355,MATCH($B257,Overview_Format!$A$2:$A$355,0),MATCH(Z$2,Overview_Format!$A$2:$BQ$2,0))</f>
        <v>44.9</v>
      </c>
      <c r="AA257">
        <f>INDEX(Overview_Format!$A$2:$BQ$355,MATCH($B257,Overview_Format!$A$2:$A$355,0),MATCH(AA$2,Overview_Format!$A$2:$BQ$2,0))</f>
        <v>11.3</v>
      </c>
      <c r="AB257">
        <f>INDEX(Overview_Format!$A$2:$BQ$355,MATCH($B257,Overview_Format!$A$2:$A$355,0),MATCH(AB$2,Overview_Format!$A$2:$BQ$2,0))</f>
        <v>8.8000000000000007</v>
      </c>
      <c r="AC257">
        <f t="shared" si="3"/>
        <v>4.3642857142857148</v>
      </c>
      <c r="AD257">
        <f>INDEX(Overview_Format!$A$2:$BQ$355,MATCH($B257,Overview_Format!$A$2:$A$355,0),MATCH(AD$2,Overview_Format!$A$2:$BQ$2,0))</f>
        <v>-0.57999999999999996</v>
      </c>
      <c r="AE257">
        <f>INDEX(Overview_Format!$A$2:$CC$355,MATCH($B257,Overview_Format!$A$2:$A$355,0),MATCH(AE$2,Overview_Format!$A$2:$CC$2,0))</f>
        <v>-0.79999999999999716</v>
      </c>
      <c r="AF257">
        <f>INDEX(Overview_Format!$A$2:$CC$355,MATCH($B257,Overview_Format!$A$2:$A$355,0),MATCH(AF$2,Overview_Format!$A$2:$CC$2,0))</f>
        <v>2.0000000000000018E-2</v>
      </c>
      <c r="AG257">
        <f>INDEX(Overview_Format!$A$2:$CC$355,MATCH($B257,Overview_Format!$A$2:$A$355,0),MATCH(AG$2,Overview_Format!$A$2:$CC$2,0))</f>
        <v>2.1000000000000019E-2</v>
      </c>
      <c r="AH257">
        <f>INDEX(Overview_Format!$A$2:$CC$355,MATCH($B257,Overview_Format!$A$2:$A$355,0),MATCH(AH$2,Overview_Format!$A$2:$CC$2,0))</f>
        <v>7.0000000000000062E-3</v>
      </c>
      <c r="AI257">
        <f>INDEX(Overview_Format!$A$2:$CC$355,MATCH($B257,Overview_Format!$A$2:$A$355,0),MATCH(AI$2,Overview_Format!$A$2:$CC$2,0))</f>
        <v>1.0000000000000009E-2</v>
      </c>
      <c r="AJ257">
        <f>INDEX(Overview_Format!$A$2:$CC$355,MATCH($B257,Overview_Format!$A$2:$A$355,0),MATCH(AJ$2,Overview_Format!$A$2:$CC$2,0))</f>
        <v>-10.200000000000003</v>
      </c>
      <c r="AK257">
        <f>INDEX(Overview_Format!$A$2:$CC$355,MATCH($B257,Overview_Format!$A$2:$A$355,0),MATCH(AK$2,Overview_Format!$A$2:$CC$2,0))</f>
        <v>-2.3000000000000007</v>
      </c>
      <c r="AL257">
        <f>INDEX(Overview_Format!$A$2:$CC$355,MATCH($B257,Overview_Format!$A$2:$A$355,0),MATCH(AL$2,Overview_Format!$A$2:$CC$2,0))</f>
        <v>13</v>
      </c>
      <c r="AM257">
        <f>INDEX(Overview_Format!$A$2:$CC$355,MATCH($B257,Overview_Format!$A$2:$A$355,0),MATCH(AM$2,Overview_Format!$A$2:$CC$2,0))</f>
        <v>2.9000000000000004</v>
      </c>
      <c r="AN257">
        <f>INDEX(Overview_Format!$A$2:$CC$355,MATCH($B257,Overview_Format!$A$2:$A$355,0),MATCH(AN$2,Overview_Format!$A$2:$CC$2,0))</f>
        <v>-0.79999999999999893</v>
      </c>
      <c r="AO257">
        <f>INDEX(Overview_Format!$A$2:$CC$355,MATCH($B257,Overview_Format!$A$2:$A$355,0),MATCH(AO$2,Overview_Format!$A$2:$CC$2,0))</f>
        <v>-11</v>
      </c>
      <c r="AP257">
        <f>INDEX(Overview_Format!$A$2:$CC$355,MATCH($B257,Overview_Format!$A$2:$A$355,0),MATCH(AP$2,Overview_Format!$A$2:$CC$2,0))</f>
        <v>7.0000000000000062E-3</v>
      </c>
    </row>
    <row r="258" spans="2:42" x14ac:dyDescent="0.25">
      <c r="B258" t="s">
        <v>378</v>
      </c>
      <c r="C258">
        <f>INDEX(Overview_Format!$A$2:$BQ$355,MATCH($B258,Overview_Format!$A$2:$A$355,0),MATCH(C$2,Overview_Format!$A$2:$BQ$2,0))</f>
        <v>31</v>
      </c>
      <c r="D258">
        <f>INDEX(Overview_Format!$A$2:$BQ$355,MATCH($B258,Overview_Format!$A$2:$A$355,0),MATCH(D$2,Overview_Format!$A$2:$BQ$2,0))</f>
        <v>16</v>
      </c>
      <c r="E258">
        <f>INDEX(Overview_Format!$A$2:$BQ$355,MATCH($B258,Overview_Format!$A$2:$A$355,0),MATCH(E$2,Overview_Format!$A$2:$BQ$2,0))</f>
        <v>15</v>
      </c>
      <c r="F258">
        <f>INDEX(Overview_Format!$A$2:$BQ$355,MATCH($B258,Overview_Format!$A$2:$A$355,0),MATCH(F$2,Overview_Format!$A$2:$BQ$2,0))</f>
        <v>0.51600000000000001</v>
      </c>
      <c r="G258">
        <f>INDEX(Overview_Format!$A$2:$BQ$355,MATCH($B258,Overview_Format!$A$2:$A$355,0),MATCH(G$2,Overview_Format!$A$2:$BQ$2,0))</f>
        <v>-4.9400000000000004</v>
      </c>
      <c r="H258">
        <f>INDEX(Overview_Format!$A$2:$BQ$355,MATCH($B258,Overview_Format!$A$2:$A$355,0),MATCH(H$2,Overview_Format!$A$2:$BQ$2,0))</f>
        <v>-6.49</v>
      </c>
      <c r="I258">
        <f>INDEX(Overview_Format!$A$2:$BQ$355,MATCH($B258,Overview_Format!$A$2:$A$355,0),MATCH(I$2,Overview_Format!$A$2:$BQ$2,0))</f>
        <v>16</v>
      </c>
      <c r="J258">
        <f>INDEX(Overview_Format!$A$2:$BQ$355,MATCH($B258,Overview_Format!$A$2:$A$355,0),MATCH(J$2,Overview_Format!$A$2:$BQ$2,0))</f>
        <v>15</v>
      </c>
      <c r="K258">
        <f>INDEX(Overview_Format!$A$2:$BQ$355,MATCH($B258,Overview_Format!$A$2:$A$355,0),MATCH(K$2,Overview_Format!$A$2:$BQ$2,0))</f>
        <v>16</v>
      </c>
      <c r="L258">
        <f>INDEX(Overview_Format!$A$2:$BQ$355,MATCH($B258,Overview_Format!$A$2:$A$355,0),MATCH(L$2,Overview_Format!$A$2:$BQ$2,0))</f>
        <v>15</v>
      </c>
      <c r="M258">
        <f>INDEX(Overview_Format!$A$2:$BQ$355,MATCH($B258,Overview_Format!$A$2:$A$355,0),MATCH(M$2,Overview_Format!$A$2:$BQ$2,0))</f>
        <v>16</v>
      </c>
      <c r="N258">
        <f>INDEX(Overview_Format!$A$2:$BQ$355,MATCH($B258,Overview_Format!$A$2:$A$355,0),MATCH(N$2,Overview_Format!$A$2:$BQ$2,0))</f>
        <v>15</v>
      </c>
      <c r="O258">
        <f>INDEX(Overview_Format!$A$2:$BQ$355,MATCH($B258,Overview_Format!$A$2:$A$355,0),MATCH(O$2,Overview_Format!$A$2:$BQ$2,0))</f>
        <v>2381</v>
      </c>
      <c r="P258">
        <f>INDEX(Overview_Format!$A$2:$BQ$355,MATCH($B258,Overview_Format!$A$2:$A$355,0),MATCH(P$2,Overview_Format!$A$2:$BQ$2,0))</f>
        <v>2333</v>
      </c>
      <c r="Q258">
        <f>INDEX(Overview_Format!$A$2:$BQ$355,MATCH($B258,Overview_Format!$A$2:$A$355,0),MATCH(Q$2,Overview_Format!$A$2:$BQ$2,0))</f>
        <v>74.099999999999994</v>
      </c>
      <c r="R258">
        <f>INDEX(Overview_Format!$A$2:$BQ$355,MATCH($B258,Overview_Format!$A$2:$A$355,0),MATCH(R$2,Overview_Format!$A$2:$BQ$2,0))</f>
        <v>103.2</v>
      </c>
      <c r="S258">
        <f>INDEX(Overview_Format!$A$2:$BQ$355,MATCH($B258,Overview_Format!$A$2:$A$355,0),MATCH(S$2,Overview_Format!$A$2:$BQ$2,0))</f>
        <v>0.39900000000000002</v>
      </c>
      <c r="T258">
        <f>INDEX(Overview_Format!$A$2:$BQ$355,MATCH($B258,Overview_Format!$A$2:$A$355,0),MATCH(T$2,Overview_Format!$A$2:$BQ$2,0))</f>
        <v>0.34399999999999997</v>
      </c>
      <c r="U258">
        <f>INDEX(Overview_Format!$A$2:$BQ$355,MATCH($B258,Overview_Format!$A$2:$A$355,0),MATCH(U$2,Overview_Format!$A$2:$BQ$2,0))</f>
        <v>0.52900000000000003</v>
      </c>
      <c r="V258">
        <f>INDEX(Overview_Format!$A$2:$BQ$355,MATCH($B258,Overview_Format!$A$2:$A$355,0),MATCH(V$2,Overview_Format!$A$2:$BQ$2,0))</f>
        <v>53.1</v>
      </c>
      <c r="W258">
        <f>INDEX(Overview_Format!$A$2:$BQ$355,MATCH($B258,Overview_Format!$A$2:$A$355,0),MATCH(W$2,Overview_Format!$A$2:$BQ$2,0))</f>
        <v>0.50600000000000001</v>
      </c>
      <c r="X258">
        <f>INDEX(Overview_Format!$A$2:$BQ$355,MATCH($B258,Overview_Format!$A$2:$A$355,0),MATCH(X$2,Overview_Format!$A$2:$BQ$2,0))</f>
        <v>30.3</v>
      </c>
      <c r="Y258">
        <f>INDEX(Overview_Format!$A$2:$BQ$355,MATCH($B258,Overview_Format!$A$2:$A$355,0),MATCH(Y$2,Overview_Format!$A$2:$BQ$2,0))</f>
        <v>15.6</v>
      </c>
      <c r="Z258">
        <f>INDEX(Overview_Format!$A$2:$BQ$355,MATCH($B258,Overview_Format!$A$2:$A$355,0),MATCH(Z$2,Overview_Format!$A$2:$BQ$2,0))</f>
        <v>50.4</v>
      </c>
      <c r="AA258">
        <f>INDEX(Overview_Format!$A$2:$BQ$355,MATCH($B258,Overview_Format!$A$2:$A$355,0),MATCH(AA$2,Overview_Format!$A$2:$BQ$2,0))</f>
        <v>12.2</v>
      </c>
      <c r="AB258">
        <f>INDEX(Overview_Format!$A$2:$BQ$355,MATCH($B258,Overview_Format!$A$2:$A$355,0),MATCH(AB$2,Overview_Format!$A$2:$BQ$2,0))</f>
        <v>10.1</v>
      </c>
      <c r="AC258">
        <f t="shared" si="3"/>
        <v>3.4038461538461542</v>
      </c>
      <c r="AD258">
        <f>INDEX(Overview_Format!$A$2:$BQ$355,MATCH($B258,Overview_Format!$A$2:$A$355,0),MATCH(AD$2,Overview_Format!$A$2:$BQ$2,0))</f>
        <v>1.55</v>
      </c>
      <c r="AE258">
        <f>INDEX(Overview_Format!$A$2:$CC$355,MATCH($B258,Overview_Format!$A$2:$A$355,0),MATCH(AE$2,Overview_Format!$A$2:$CC$2,0))</f>
        <v>2.1000000000000085</v>
      </c>
      <c r="AF258">
        <f>INDEX(Overview_Format!$A$2:$CC$355,MATCH($B258,Overview_Format!$A$2:$A$355,0),MATCH(AF$2,Overview_Format!$A$2:$CC$2,0))</f>
        <v>3.9000000000000035E-2</v>
      </c>
      <c r="AG258">
        <f>INDEX(Overview_Format!$A$2:$CC$355,MATCH($B258,Overview_Format!$A$2:$A$355,0),MATCH(AG$2,Overview_Format!$A$2:$CC$2,0))</f>
        <v>-9.0000000000000024E-2</v>
      </c>
      <c r="AH258">
        <f>INDEX(Overview_Format!$A$2:$CC$355,MATCH($B258,Overview_Format!$A$2:$A$355,0),MATCH(AH$2,Overview_Format!$A$2:$CC$2,0))</f>
        <v>-3.3000000000000029E-2</v>
      </c>
      <c r="AI258">
        <f>INDEX(Overview_Format!$A$2:$CC$355,MATCH($B258,Overview_Format!$A$2:$A$355,0),MATCH(AI$2,Overview_Format!$A$2:$CC$2,0))</f>
        <v>-3.1000000000000028E-2</v>
      </c>
      <c r="AJ258">
        <f>INDEX(Overview_Format!$A$2:$CC$355,MATCH($B258,Overview_Format!$A$2:$A$355,0),MATCH(AJ$2,Overview_Format!$A$2:$CC$2,0))</f>
        <v>0.79999999999999716</v>
      </c>
      <c r="AK258">
        <f>INDEX(Overview_Format!$A$2:$CC$355,MATCH($B258,Overview_Format!$A$2:$A$355,0),MATCH(AK$2,Overview_Format!$A$2:$CC$2,0))</f>
        <v>-4.5999999999999996</v>
      </c>
      <c r="AL258">
        <f>INDEX(Overview_Format!$A$2:$CC$355,MATCH($B258,Overview_Format!$A$2:$A$355,0),MATCH(AL$2,Overview_Format!$A$2:$CC$2,0))</f>
        <v>-4.6000000000000014</v>
      </c>
      <c r="AM258">
        <f>INDEX(Overview_Format!$A$2:$CC$355,MATCH($B258,Overview_Format!$A$2:$A$355,0),MATCH(AM$2,Overview_Format!$A$2:$CC$2,0))</f>
        <v>4.0999999999999996</v>
      </c>
      <c r="AN258">
        <f>INDEX(Overview_Format!$A$2:$CC$355,MATCH($B258,Overview_Format!$A$2:$A$355,0),MATCH(AN$2,Overview_Format!$A$2:$CC$2,0))</f>
        <v>1.0999999999999996</v>
      </c>
      <c r="AO258">
        <f>INDEX(Overview_Format!$A$2:$CC$355,MATCH($B258,Overview_Format!$A$2:$A$355,0),MATCH(AO$2,Overview_Format!$A$2:$CC$2,0))</f>
        <v>3.1999999999999993</v>
      </c>
      <c r="AP258">
        <f>INDEX(Overview_Format!$A$2:$CC$355,MATCH($B258,Overview_Format!$A$2:$A$355,0),MATCH(AP$2,Overview_Format!$A$2:$CC$2,0))</f>
        <v>4.0000000000000036E-3</v>
      </c>
    </row>
    <row r="259" spans="2:42" x14ac:dyDescent="0.25">
      <c r="B259" t="s">
        <v>379</v>
      </c>
      <c r="C259">
        <f>INDEX(Overview_Format!$A$2:$BQ$355,MATCH($B259,Overview_Format!$A$2:$A$355,0),MATCH(C$2,Overview_Format!$A$2:$BQ$2,0))</f>
        <v>35</v>
      </c>
      <c r="D259">
        <f>INDEX(Overview_Format!$A$2:$BQ$355,MATCH($B259,Overview_Format!$A$2:$A$355,0),MATCH(D$2,Overview_Format!$A$2:$BQ$2,0))</f>
        <v>18</v>
      </c>
      <c r="E259">
        <f>INDEX(Overview_Format!$A$2:$BQ$355,MATCH($B259,Overview_Format!$A$2:$A$355,0),MATCH(E$2,Overview_Format!$A$2:$BQ$2,0))</f>
        <v>17</v>
      </c>
      <c r="F259">
        <f>INDEX(Overview_Format!$A$2:$BQ$355,MATCH($B259,Overview_Format!$A$2:$A$355,0),MATCH(F$2,Overview_Format!$A$2:$BQ$2,0))</f>
        <v>0.51400000000000001</v>
      </c>
      <c r="G259">
        <f>INDEX(Overview_Format!$A$2:$BQ$355,MATCH($B259,Overview_Format!$A$2:$A$355,0),MATCH(G$2,Overview_Format!$A$2:$BQ$2,0))</f>
        <v>-9.3699999999999992</v>
      </c>
      <c r="H259">
        <f>INDEX(Overview_Format!$A$2:$BQ$355,MATCH($B259,Overview_Format!$A$2:$A$355,0),MATCH(H$2,Overview_Format!$A$2:$BQ$2,0))</f>
        <v>-7.58</v>
      </c>
      <c r="I259">
        <f>INDEX(Overview_Format!$A$2:$BQ$355,MATCH($B259,Overview_Format!$A$2:$A$355,0),MATCH(I$2,Overview_Format!$A$2:$BQ$2,0))</f>
        <v>18</v>
      </c>
      <c r="J259">
        <f>INDEX(Overview_Format!$A$2:$BQ$355,MATCH($B259,Overview_Format!$A$2:$A$355,0),MATCH(J$2,Overview_Format!$A$2:$BQ$2,0))</f>
        <v>17</v>
      </c>
      <c r="K259">
        <f>INDEX(Overview_Format!$A$2:$BQ$355,MATCH($B259,Overview_Format!$A$2:$A$355,0),MATCH(K$2,Overview_Format!$A$2:$BQ$2,0))</f>
        <v>18</v>
      </c>
      <c r="L259">
        <f>INDEX(Overview_Format!$A$2:$BQ$355,MATCH($B259,Overview_Format!$A$2:$A$355,0),MATCH(L$2,Overview_Format!$A$2:$BQ$2,0))</f>
        <v>17</v>
      </c>
      <c r="M259">
        <f>INDEX(Overview_Format!$A$2:$BQ$355,MATCH($B259,Overview_Format!$A$2:$A$355,0),MATCH(M$2,Overview_Format!$A$2:$BQ$2,0))</f>
        <v>18</v>
      </c>
      <c r="N259">
        <f>INDEX(Overview_Format!$A$2:$BQ$355,MATCH($B259,Overview_Format!$A$2:$A$355,0),MATCH(N$2,Overview_Format!$A$2:$BQ$2,0))</f>
        <v>17</v>
      </c>
      <c r="O259">
        <f>INDEX(Overview_Format!$A$2:$BQ$355,MATCH($B259,Overview_Format!$A$2:$A$355,0),MATCH(O$2,Overview_Format!$A$2:$BQ$2,0))</f>
        <v>2448</v>
      </c>
      <c r="P259">
        <f>INDEX(Overview_Format!$A$2:$BQ$355,MATCH($B259,Overview_Format!$A$2:$A$355,0),MATCH(P$2,Overview_Format!$A$2:$BQ$2,0))</f>
        <v>2403</v>
      </c>
      <c r="Q259">
        <f>INDEX(Overview_Format!$A$2:$BQ$355,MATCH($B259,Overview_Format!$A$2:$A$355,0),MATCH(Q$2,Overview_Format!$A$2:$BQ$2,0))</f>
        <v>68.2</v>
      </c>
      <c r="R259">
        <f>INDEX(Overview_Format!$A$2:$BQ$355,MATCH($B259,Overview_Format!$A$2:$A$355,0),MATCH(R$2,Overview_Format!$A$2:$BQ$2,0))</f>
        <v>101.1</v>
      </c>
      <c r="S259">
        <f>INDEX(Overview_Format!$A$2:$BQ$355,MATCH($B259,Overview_Format!$A$2:$A$355,0),MATCH(S$2,Overview_Format!$A$2:$BQ$2,0))</f>
        <v>0.32</v>
      </c>
      <c r="T259">
        <f>INDEX(Overview_Format!$A$2:$BQ$355,MATCH($B259,Overview_Format!$A$2:$A$355,0),MATCH(T$2,Overview_Format!$A$2:$BQ$2,0))</f>
        <v>0.39600000000000002</v>
      </c>
      <c r="U259">
        <f>INDEX(Overview_Format!$A$2:$BQ$355,MATCH($B259,Overview_Format!$A$2:$A$355,0),MATCH(U$2,Overview_Format!$A$2:$BQ$2,0))</f>
        <v>0.53400000000000003</v>
      </c>
      <c r="V259">
        <f>INDEX(Overview_Format!$A$2:$BQ$355,MATCH($B259,Overview_Format!$A$2:$A$355,0),MATCH(V$2,Overview_Format!$A$2:$BQ$2,0))</f>
        <v>56.6</v>
      </c>
      <c r="W259">
        <f>INDEX(Overview_Format!$A$2:$BQ$355,MATCH($B259,Overview_Format!$A$2:$A$355,0),MATCH(W$2,Overview_Format!$A$2:$BQ$2,0))</f>
        <v>0.503</v>
      </c>
      <c r="X259">
        <f>INDEX(Overview_Format!$A$2:$BQ$355,MATCH($B259,Overview_Format!$A$2:$A$355,0),MATCH(X$2,Overview_Format!$A$2:$BQ$2,0))</f>
        <v>30.4</v>
      </c>
      <c r="Y259">
        <f>INDEX(Overview_Format!$A$2:$BQ$355,MATCH($B259,Overview_Format!$A$2:$A$355,0),MATCH(Y$2,Overview_Format!$A$2:$BQ$2,0))</f>
        <v>18.100000000000001</v>
      </c>
      <c r="Z259">
        <f>INDEX(Overview_Format!$A$2:$BQ$355,MATCH($B259,Overview_Format!$A$2:$A$355,0),MATCH(Z$2,Overview_Format!$A$2:$BQ$2,0))</f>
        <v>50.5</v>
      </c>
      <c r="AA259">
        <f>INDEX(Overview_Format!$A$2:$BQ$355,MATCH($B259,Overview_Format!$A$2:$A$355,0),MATCH(AA$2,Overview_Format!$A$2:$BQ$2,0))</f>
        <v>10.6</v>
      </c>
      <c r="AB259">
        <f>INDEX(Overview_Format!$A$2:$BQ$355,MATCH($B259,Overview_Format!$A$2:$A$355,0),MATCH(AB$2,Overview_Format!$A$2:$BQ$2,0))</f>
        <v>8.1</v>
      </c>
      <c r="AC259">
        <f t="shared" ref="AC259:AC322" si="4">V259/Y259</f>
        <v>3.1270718232044197</v>
      </c>
      <c r="AD259">
        <f>INDEX(Overview_Format!$A$2:$BQ$355,MATCH($B259,Overview_Format!$A$2:$A$355,0),MATCH(AD$2,Overview_Format!$A$2:$BQ$2,0))</f>
        <v>1.29</v>
      </c>
      <c r="AE259">
        <f>INDEX(Overview_Format!$A$2:$CC$355,MATCH($B259,Overview_Format!$A$2:$A$355,0),MATCH(AE$2,Overview_Format!$A$2:$CC$2,0))</f>
        <v>1.7999999999999972</v>
      </c>
      <c r="AF259">
        <f>INDEX(Overview_Format!$A$2:$CC$355,MATCH($B259,Overview_Format!$A$2:$A$355,0),MATCH(AF$2,Overview_Format!$A$2:$CC$2,0))</f>
        <v>-6.8000000000000005E-2</v>
      </c>
      <c r="AG259">
        <f>INDEX(Overview_Format!$A$2:$CC$355,MATCH($B259,Overview_Format!$A$2:$A$355,0),MATCH(AG$2,Overview_Format!$A$2:$CC$2,0))</f>
        <v>1.6000000000000014E-2</v>
      </c>
      <c r="AH259">
        <f>INDEX(Overview_Format!$A$2:$CC$355,MATCH($B259,Overview_Format!$A$2:$A$355,0),MATCH(AH$2,Overview_Format!$A$2:$CC$2,0))</f>
        <v>-2.0000000000000018E-2</v>
      </c>
      <c r="AI259">
        <f>INDEX(Overview_Format!$A$2:$CC$355,MATCH($B259,Overview_Format!$A$2:$A$355,0),MATCH(AI$2,Overview_Format!$A$2:$CC$2,0))</f>
        <v>-9.000000000000008E-3</v>
      </c>
      <c r="AJ259">
        <f>INDEX(Overview_Format!$A$2:$CC$355,MATCH($B259,Overview_Format!$A$2:$A$355,0),MATCH(AJ$2,Overview_Format!$A$2:$CC$2,0))</f>
        <v>1</v>
      </c>
      <c r="AK259">
        <f>INDEX(Overview_Format!$A$2:$CC$355,MATCH($B259,Overview_Format!$A$2:$A$355,0),MATCH(AK$2,Overview_Format!$A$2:$CC$2,0))</f>
        <v>-1.8999999999999986</v>
      </c>
      <c r="AL259">
        <f>INDEX(Overview_Format!$A$2:$CC$355,MATCH($B259,Overview_Format!$A$2:$A$355,0),MATCH(AL$2,Overview_Format!$A$2:$CC$2,0))</f>
        <v>7.1000000000000014</v>
      </c>
      <c r="AM259">
        <f>INDEX(Overview_Format!$A$2:$CC$355,MATCH($B259,Overview_Format!$A$2:$A$355,0),MATCH(AM$2,Overview_Format!$A$2:$CC$2,0))</f>
        <v>1.2999999999999989</v>
      </c>
      <c r="AN259">
        <f>INDEX(Overview_Format!$A$2:$CC$355,MATCH($B259,Overview_Format!$A$2:$A$355,0),MATCH(AN$2,Overview_Format!$A$2:$CC$2,0))</f>
        <v>-0.40000000000000036</v>
      </c>
      <c r="AO259">
        <f>INDEX(Overview_Format!$A$2:$CC$355,MATCH($B259,Overview_Format!$A$2:$A$355,0),MATCH(AO$2,Overview_Format!$A$2:$CC$2,0))</f>
        <v>3.2999999999999972</v>
      </c>
      <c r="AP259">
        <f>INDEX(Overview_Format!$A$2:$CC$355,MATCH($B259,Overview_Format!$A$2:$A$355,0),MATCH(AP$2,Overview_Format!$A$2:$CC$2,0))</f>
        <v>-6.2999999999999973E-2</v>
      </c>
    </row>
    <row r="260" spans="2:42" x14ac:dyDescent="0.25">
      <c r="B260" t="s">
        <v>380</v>
      </c>
      <c r="C260">
        <f>INDEX(Overview_Format!$A$2:$BQ$355,MATCH($B260,Overview_Format!$A$2:$A$355,0),MATCH(C$2,Overview_Format!$A$2:$BQ$2,0))</f>
        <v>31</v>
      </c>
      <c r="D260">
        <f>INDEX(Overview_Format!$A$2:$BQ$355,MATCH($B260,Overview_Format!$A$2:$A$355,0),MATCH(D$2,Overview_Format!$A$2:$BQ$2,0))</f>
        <v>14</v>
      </c>
      <c r="E260">
        <f>INDEX(Overview_Format!$A$2:$BQ$355,MATCH($B260,Overview_Format!$A$2:$A$355,0),MATCH(E$2,Overview_Format!$A$2:$BQ$2,0))</f>
        <v>17</v>
      </c>
      <c r="F260">
        <f>INDEX(Overview_Format!$A$2:$BQ$355,MATCH($B260,Overview_Format!$A$2:$A$355,0),MATCH(F$2,Overview_Format!$A$2:$BQ$2,0))</f>
        <v>0.45200000000000001</v>
      </c>
      <c r="G260">
        <f>INDEX(Overview_Format!$A$2:$BQ$355,MATCH($B260,Overview_Format!$A$2:$A$355,0),MATCH(G$2,Overview_Format!$A$2:$BQ$2,0))</f>
        <v>8.9700000000000006</v>
      </c>
      <c r="H260">
        <f>INDEX(Overview_Format!$A$2:$BQ$355,MATCH($B260,Overview_Format!$A$2:$A$355,0),MATCH(H$2,Overview_Format!$A$2:$BQ$2,0))</f>
        <v>9.84</v>
      </c>
      <c r="I260">
        <f>INDEX(Overview_Format!$A$2:$BQ$355,MATCH($B260,Overview_Format!$A$2:$A$355,0),MATCH(I$2,Overview_Format!$A$2:$BQ$2,0))</f>
        <v>14</v>
      </c>
      <c r="J260">
        <f>INDEX(Overview_Format!$A$2:$BQ$355,MATCH($B260,Overview_Format!$A$2:$A$355,0),MATCH(J$2,Overview_Format!$A$2:$BQ$2,0))</f>
        <v>17</v>
      </c>
      <c r="K260">
        <f>INDEX(Overview_Format!$A$2:$BQ$355,MATCH($B260,Overview_Format!$A$2:$A$355,0),MATCH(K$2,Overview_Format!$A$2:$BQ$2,0))</f>
        <v>14</v>
      </c>
      <c r="L260">
        <f>INDEX(Overview_Format!$A$2:$BQ$355,MATCH($B260,Overview_Format!$A$2:$A$355,0),MATCH(L$2,Overview_Format!$A$2:$BQ$2,0))</f>
        <v>17</v>
      </c>
      <c r="M260">
        <f>INDEX(Overview_Format!$A$2:$BQ$355,MATCH($B260,Overview_Format!$A$2:$A$355,0),MATCH(M$2,Overview_Format!$A$2:$BQ$2,0))</f>
        <v>14</v>
      </c>
      <c r="N260">
        <f>INDEX(Overview_Format!$A$2:$BQ$355,MATCH($B260,Overview_Format!$A$2:$A$355,0),MATCH(N$2,Overview_Format!$A$2:$BQ$2,0))</f>
        <v>17</v>
      </c>
      <c r="O260">
        <f>INDEX(Overview_Format!$A$2:$BQ$355,MATCH($B260,Overview_Format!$A$2:$A$355,0),MATCH(O$2,Overview_Format!$A$2:$BQ$2,0))</f>
        <v>2105</v>
      </c>
      <c r="P260">
        <f>INDEX(Overview_Format!$A$2:$BQ$355,MATCH($B260,Overview_Format!$A$2:$A$355,0),MATCH(P$2,Overview_Format!$A$2:$BQ$2,0))</f>
        <v>2132</v>
      </c>
      <c r="Q260">
        <f>INDEX(Overview_Format!$A$2:$BQ$355,MATCH($B260,Overview_Format!$A$2:$A$355,0),MATCH(Q$2,Overview_Format!$A$2:$BQ$2,0))</f>
        <v>68.099999999999994</v>
      </c>
      <c r="R260">
        <f>INDEX(Overview_Format!$A$2:$BQ$355,MATCH($B260,Overview_Format!$A$2:$A$355,0),MATCH(R$2,Overview_Format!$A$2:$BQ$2,0))</f>
        <v>99</v>
      </c>
      <c r="S260">
        <f>INDEX(Overview_Format!$A$2:$BQ$355,MATCH($B260,Overview_Format!$A$2:$A$355,0),MATCH(S$2,Overview_Format!$A$2:$BQ$2,0))</f>
        <v>0.317</v>
      </c>
      <c r="T260">
        <f>INDEX(Overview_Format!$A$2:$BQ$355,MATCH($B260,Overview_Format!$A$2:$A$355,0),MATCH(T$2,Overview_Format!$A$2:$BQ$2,0))</f>
        <v>0.33200000000000002</v>
      </c>
      <c r="U260">
        <f>INDEX(Overview_Format!$A$2:$BQ$355,MATCH($B260,Overview_Format!$A$2:$A$355,0),MATCH(U$2,Overview_Format!$A$2:$BQ$2,0))</f>
        <v>0.497</v>
      </c>
      <c r="V260">
        <f>INDEX(Overview_Format!$A$2:$BQ$355,MATCH($B260,Overview_Format!$A$2:$A$355,0),MATCH(V$2,Overview_Format!$A$2:$BQ$2,0))</f>
        <v>50.6</v>
      </c>
      <c r="W260">
        <f>INDEX(Overview_Format!$A$2:$BQ$355,MATCH($B260,Overview_Format!$A$2:$A$355,0),MATCH(W$2,Overview_Format!$A$2:$BQ$2,0))</f>
        <v>0.47</v>
      </c>
      <c r="X260">
        <f>INDEX(Overview_Format!$A$2:$BQ$355,MATCH($B260,Overview_Format!$A$2:$A$355,0),MATCH(X$2,Overview_Format!$A$2:$BQ$2,0))</f>
        <v>33.4</v>
      </c>
      <c r="Y260">
        <f>INDEX(Overview_Format!$A$2:$BQ$355,MATCH($B260,Overview_Format!$A$2:$A$355,0),MATCH(Y$2,Overview_Format!$A$2:$BQ$2,0))</f>
        <v>16.100000000000001</v>
      </c>
      <c r="Z260">
        <f>INDEX(Overview_Format!$A$2:$BQ$355,MATCH($B260,Overview_Format!$A$2:$A$355,0),MATCH(Z$2,Overview_Format!$A$2:$BQ$2,0))</f>
        <v>52.8</v>
      </c>
      <c r="AA260">
        <f>INDEX(Overview_Format!$A$2:$BQ$355,MATCH($B260,Overview_Format!$A$2:$A$355,0),MATCH(AA$2,Overview_Format!$A$2:$BQ$2,0))</f>
        <v>9.4</v>
      </c>
      <c r="AB260">
        <f>INDEX(Overview_Format!$A$2:$BQ$355,MATCH($B260,Overview_Format!$A$2:$A$355,0),MATCH(AB$2,Overview_Format!$A$2:$BQ$2,0))</f>
        <v>11.3</v>
      </c>
      <c r="AC260">
        <f t="shared" si="4"/>
        <v>3.1428571428571428</v>
      </c>
      <c r="AD260">
        <f>INDEX(Overview_Format!$A$2:$BQ$355,MATCH($B260,Overview_Format!$A$2:$A$355,0),MATCH(AD$2,Overview_Format!$A$2:$BQ$2,0))</f>
        <v>-0.87</v>
      </c>
      <c r="AE260">
        <f>INDEX(Overview_Format!$A$2:$CC$355,MATCH($B260,Overview_Format!$A$2:$A$355,0),MATCH(AE$2,Overview_Format!$A$2:$CC$2,0))</f>
        <v>-1.2000000000000028</v>
      </c>
      <c r="AF260">
        <f>INDEX(Overview_Format!$A$2:$CC$355,MATCH($B260,Overview_Format!$A$2:$A$355,0),MATCH(AF$2,Overview_Format!$A$2:$CC$2,0))</f>
        <v>-7.0000000000000062E-3</v>
      </c>
      <c r="AG260">
        <f>INDEX(Overview_Format!$A$2:$CC$355,MATCH($B260,Overview_Format!$A$2:$A$355,0),MATCH(AG$2,Overview_Format!$A$2:$CC$2,0))</f>
        <v>-4.8999999999999988E-2</v>
      </c>
      <c r="AH260">
        <f>INDEX(Overview_Format!$A$2:$CC$355,MATCH($B260,Overview_Format!$A$2:$A$355,0),MATCH(AH$2,Overview_Format!$A$2:$CC$2,0))</f>
        <v>-2.300000000000002E-2</v>
      </c>
      <c r="AI260">
        <f>INDEX(Overview_Format!$A$2:$CC$355,MATCH($B260,Overview_Format!$A$2:$A$355,0),MATCH(AI$2,Overview_Format!$A$2:$CC$2,0))</f>
        <v>-2.200000000000002E-2</v>
      </c>
      <c r="AJ260">
        <f>INDEX(Overview_Format!$A$2:$CC$355,MATCH($B260,Overview_Format!$A$2:$A$355,0),MATCH(AJ$2,Overview_Format!$A$2:$CC$2,0))</f>
        <v>5.5999999999999943</v>
      </c>
      <c r="AK260">
        <f>INDEX(Overview_Format!$A$2:$CC$355,MATCH($B260,Overview_Format!$A$2:$A$355,0),MATCH(AK$2,Overview_Format!$A$2:$CC$2,0))</f>
        <v>0.80000000000000071</v>
      </c>
      <c r="AL260">
        <f>INDEX(Overview_Format!$A$2:$CC$355,MATCH($B260,Overview_Format!$A$2:$A$355,0),MATCH(AL$2,Overview_Format!$A$2:$CC$2,0))</f>
        <v>-0.5</v>
      </c>
      <c r="AM260">
        <f>INDEX(Overview_Format!$A$2:$CC$355,MATCH($B260,Overview_Format!$A$2:$A$355,0),MATCH(AM$2,Overview_Format!$A$2:$CC$2,0))</f>
        <v>-9.9999999999999645E-2</v>
      </c>
      <c r="AN260">
        <f>INDEX(Overview_Format!$A$2:$CC$355,MATCH($B260,Overview_Format!$A$2:$A$355,0),MATCH(AN$2,Overview_Format!$A$2:$CC$2,0))</f>
        <v>2.4000000000000004</v>
      </c>
      <c r="AO260">
        <f>INDEX(Overview_Format!$A$2:$CC$355,MATCH($B260,Overview_Format!$A$2:$A$355,0),MATCH(AO$2,Overview_Format!$A$2:$CC$2,0))</f>
        <v>6.3999999999999986</v>
      </c>
      <c r="AP260">
        <f>INDEX(Overview_Format!$A$2:$CC$355,MATCH($B260,Overview_Format!$A$2:$A$355,0),MATCH(AP$2,Overview_Format!$A$2:$CC$2,0))</f>
        <v>-1.3999999999999985E-2</v>
      </c>
    </row>
    <row r="261" spans="2:42" x14ac:dyDescent="0.25">
      <c r="B261" t="s">
        <v>381</v>
      </c>
      <c r="C261">
        <f>INDEX(Overview_Format!$A$2:$BQ$355,MATCH($B261,Overview_Format!$A$2:$A$355,0),MATCH(C$2,Overview_Format!$A$2:$BQ$2,0))</f>
        <v>31</v>
      </c>
      <c r="D261">
        <f>INDEX(Overview_Format!$A$2:$BQ$355,MATCH($B261,Overview_Format!$A$2:$A$355,0),MATCH(D$2,Overview_Format!$A$2:$BQ$2,0))</f>
        <v>15</v>
      </c>
      <c r="E261">
        <f>INDEX(Overview_Format!$A$2:$BQ$355,MATCH($B261,Overview_Format!$A$2:$A$355,0),MATCH(E$2,Overview_Format!$A$2:$BQ$2,0))</f>
        <v>16</v>
      </c>
      <c r="F261">
        <f>INDEX(Overview_Format!$A$2:$BQ$355,MATCH($B261,Overview_Format!$A$2:$A$355,0),MATCH(F$2,Overview_Format!$A$2:$BQ$2,0))</f>
        <v>0.48399999999999999</v>
      </c>
      <c r="G261">
        <f>INDEX(Overview_Format!$A$2:$BQ$355,MATCH($B261,Overview_Format!$A$2:$A$355,0),MATCH(G$2,Overview_Format!$A$2:$BQ$2,0))</f>
        <v>-8.75</v>
      </c>
      <c r="H261">
        <f>INDEX(Overview_Format!$A$2:$BQ$355,MATCH($B261,Overview_Format!$A$2:$A$355,0),MATCH(H$2,Overview_Format!$A$2:$BQ$2,0))</f>
        <v>-6.75</v>
      </c>
      <c r="I261">
        <f>INDEX(Overview_Format!$A$2:$BQ$355,MATCH($B261,Overview_Format!$A$2:$A$355,0),MATCH(I$2,Overview_Format!$A$2:$BQ$2,0))</f>
        <v>15</v>
      </c>
      <c r="J261">
        <f>INDEX(Overview_Format!$A$2:$BQ$355,MATCH($B261,Overview_Format!$A$2:$A$355,0),MATCH(J$2,Overview_Format!$A$2:$BQ$2,0))</f>
        <v>16</v>
      </c>
      <c r="K261">
        <f>INDEX(Overview_Format!$A$2:$BQ$355,MATCH($B261,Overview_Format!$A$2:$A$355,0),MATCH(K$2,Overview_Format!$A$2:$BQ$2,0))</f>
        <v>15</v>
      </c>
      <c r="L261">
        <f>INDEX(Overview_Format!$A$2:$BQ$355,MATCH($B261,Overview_Format!$A$2:$A$355,0),MATCH(L$2,Overview_Format!$A$2:$BQ$2,0))</f>
        <v>16</v>
      </c>
      <c r="M261">
        <f>INDEX(Overview_Format!$A$2:$BQ$355,MATCH($B261,Overview_Format!$A$2:$A$355,0),MATCH(M$2,Overview_Format!$A$2:$BQ$2,0))</f>
        <v>15</v>
      </c>
      <c r="N261">
        <f>INDEX(Overview_Format!$A$2:$BQ$355,MATCH($B261,Overview_Format!$A$2:$A$355,0),MATCH(N$2,Overview_Format!$A$2:$BQ$2,0))</f>
        <v>16</v>
      </c>
      <c r="O261">
        <f>INDEX(Overview_Format!$A$2:$BQ$355,MATCH($B261,Overview_Format!$A$2:$A$355,0),MATCH(O$2,Overview_Format!$A$2:$BQ$2,0))</f>
        <v>2197</v>
      </c>
      <c r="P261">
        <f>INDEX(Overview_Format!$A$2:$BQ$355,MATCH($B261,Overview_Format!$A$2:$A$355,0),MATCH(P$2,Overview_Format!$A$2:$BQ$2,0))</f>
        <v>2155</v>
      </c>
      <c r="Q261">
        <f>INDEX(Overview_Format!$A$2:$BQ$355,MATCH($B261,Overview_Format!$A$2:$A$355,0),MATCH(Q$2,Overview_Format!$A$2:$BQ$2,0))</f>
        <v>69.400000000000006</v>
      </c>
      <c r="R261">
        <f>INDEX(Overview_Format!$A$2:$BQ$355,MATCH($B261,Overview_Format!$A$2:$A$355,0),MATCH(R$2,Overview_Format!$A$2:$BQ$2,0))</f>
        <v>101.2</v>
      </c>
      <c r="S261">
        <f>INDEX(Overview_Format!$A$2:$BQ$355,MATCH($B261,Overview_Format!$A$2:$A$355,0),MATCH(S$2,Overview_Format!$A$2:$BQ$2,0))</f>
        <v>0.32900000000000001</v>
      </c>
      <c r="T261">
        <f>INDEX(Overview_Format!$A$2:$BQ$355,MATCH($B261,Overview_Format!$A$2:$A$355,0),MATCH(T$2,Overview_Format!$A$2:$BQ$2,0))</f>
        <v>0.29299999999999998</v>
      </c>
      <c r="U261">
        <f>INDEX(Overview_Format!$A$2:$BQ$355,MATCH($B261,Overview_Format!$A$2:$A$355,0),MATCH(U$2,Overview_Format!$A$2:$BQ$2,0))</f>
        <v>0.52800000000000002</v>
      </c>
      <c r="V261">
        <f>INDEX(Overview_Format!$A$2:$BQ$355,MATCH($B261,Overview_Format!$A$2:$A$355,0),MATCH(V$2,Overview_Format!$A$2:$BQ$2,0))</f>
        <v>53.5</v>
      </c>
      <c r="W261">
        <f>INDEX(Overview_Format!$A$2:$BQ$355,MATCH($B261,Overview_Format!$A$2:$A$355,0),MATCH(W$2,Overview_Format!$A$2:$BQ$2,0))</f>
        <v>0.496</v>
      </c>
      <c r="X261">
        <f>INDEX(Overview_Format!$A$2:$BQ$355,MATCH($B261,Overview_Format!$A$2:$A$355,0),MATCH(X$2,Overview_Format!$A$2:$BQ$2,0))</f>
        <v>28.2</v>
      </c>
      <c r="Y261">
        <f>INDEX(Overview_Format!$A$2:$BQ$355,MATCH($B261,Overview_Format!$A$2:$A$355,0),MATCH(Y$2,Overview_Format!$A$2:$BQ$2,0))</f>
        <v>16.3</v>
      </c>
      <c r="Z261">
        <f>INDEX(Overview_Format!$A$2:$BQ$355,MATCH($B261,Overview_Format!$A$2:$A$355,0),MATCH(Z$2,Overview_Format!$A$2:$BQ$2,0))</f>
        <v>50</v>
      </c>
      <c r="AA261">
        <f>INDEX(Overview_Format!$A$2:$BQ$355,MATCH($B261,Overview_Format!$A$2:$A$355,0),MATCH(AA$2,Overview_Format!$A$2:$BQ$2,0))</f>
        <v>11</v>
      </c>
      <c r="AB261">
        <f>INDEX(Overview_Format!$A$2:$BQ$355,MATCH($B261,Overview_Format!$A$2:$A$355,0),MATCH(AB$2,Overview_Format!$A$2:$BQ$2,0))</f>
        <v>10</v>
      </c>
      <c r="AC261">
        <f t="shared" si="4"/>
        <v>3.2822085889570549</v>
      </c>
      <c r="AD261">
        <f>INDEX(Overview_Format!$A$2:$BQ$355,MATCH($B261,Overview_Format!$A$2:$A$355,0),MATCH(AD$2,Overview_Format!$A$2:$BQ$2,0))</f>
        <v>1.35</v>
      </c>
      <c r="AE261">
        <f>INDEX(Overview_Format!$A$2:$CC$355,MATCH($B261,Overview_Format!$A$2:$A$355,0),MATCH(AE$2,Overview_Format!$A$2:$CC$2,0))</f>
        <v>1.9000000000000057</v>
      </c>
      <c r="AF261">
        <f>INDEX(Overview_Format!$A$2:$CC$355,MATCH($B261,Overview_Format!$A$2:$A$355,0),MATCH(AF$2,Overview_Format!$A$2:$CC$2,0))</f>
        <v>-2.5999999999999968E-2</v>
      </c>
      <c r="AG261">
        <f>INDEX(Overview_Format!$A$2:$CC$355,MATCH($B261,Overview_Format!$A$2:$A$355,0),MATCH(AG$2,Overview_Format!$A$2:$CC$2,0))</f>
        <v>-8.6000000000000021E-2</v>
      </c>
      <c r="AH261">
        <f>INDEX(Overview_Format!$A$2:$CC$355,MATCH($B261,Overview_Format!$A$2:$A$355,0),MATCH(AH$2,Overview_Format!$A$2:$CC$2,0))</f>
        <v>-2.200000000000002E-2</v>
      </c>
      <c r="AI261">
        <f>INDEX(Overview_Format!$A$2:$CC$355,MATCH($B261,Overview_Format!$A$2:$A$355,0),MATCH(AI$2,Overview_Format!$A$2:$CC$2,0))</f>
        <v>-1.5000000000000013E-2</v>
      </c>
      <c r="AJ261">
        <f>INDEX(Overview_Format!$A$2:$CC$355,MATCH($B261,Overview_Format!$A$2:$A$355,0),MATCH(AJ$2,Overview_Format!$A$2:$CC$2,0))</f>
        <v>0</v>
      </c>
      <c r="AK261">
        <f>INDEX(Overview_Format!$A$2:$CC$355,MATCH($B261,Overview_Format!$A$2:$A$355,0),MATCH(AK$2,Overview_Format!$A$2:$CC$2,0))</f>
        <v>-3.1999999999999993</v>
      </c>
      <c r="AL261">
        <f>INDEX(Overview_Format!$A$2:$CC$355,MATCH($B261,Overview_Format!$A$2:$A$355,0),MATCH(AL$2,Overview_Format!$A$2:$CC$2,0))</f>
        <v>-1.5</v>
      </c>
      <c r="AM261">
        <f>INDEX(Overview_Format!$A$2:$CC$355,MATCH($B261,Overview_Format!$A$2:$A$355,0),MATCH(AM$2,Overview_Format!$A$2:$CC$2,0))</f>
        <v>1.5999999999999996</v>
      </c>
      <c r="AN261">
        <f>INDEX(Overview_Format!$A$2:$CC$355,MATCH($B261,Overview_Format!$A$2:$A$355,0),MATCH(AN$2,Overview_Format!$A$2:$CC$2,0))</f>
        <v>1</v>
      </c>
      <c r="AO261">
        <f>INDEX(Overview_Format!$A$2:$CC$355,MATCH($B261,Overview_Format!$A$2:$A$355,0),MATCH(AO$2,Overview_Format!$A$2:$CC$2,0))</f>
        <v>1.5</v>
      </c>
      <c r="AP261">
        <f>INDEX(Overview_Format!$A$2:$CC$355,MATCH($B261,Overview_Format!$A$2:$A$355,0),MATCH(AP$2,Overview_Format!$A$2:$CC$2,0))</f>
        <v>-3.6000000000000004E-2</v>
      </c>
    </row>
    <row r="262" spans="2:42" x14ac:dyDescent="0.25">
      <c r="B262" t="s">
        <v>382</v>
      </c>
      <c r="C262">
        <f>INDEX(Overview_Format!$A$2:$BQ$355,MATCH($B262,Overview_Format!$A$2:$A$355,0),MATCH(C$2,Overview_Format!$A$2:$BQ$2,0))</f>
        <v>32</v>
      </c>
      <c r="D262">
        <f>INDEX(Overview_Format!$A$2:$BQ$355,MATCH($B262,Overview_Format!$A$2:$A$355,0),MATCH(D$2,Overview_Format!$A$2:$BQ$2,0))</f>
        <v>15</v>
      </c>
      <c r="E262">
        <f>INDEX(Overview_Format!$A$2:$BQ$355,MATCH($B262,Overview_Format!$A$2:$A$355,0),MATCH(E$2,Overview_Format!$A$2:$BQ$2,0))</f>
        <v>17</v>
      </c>
      <c r="F262">
        <f>INDEX(Overview_Format!$A$2:$BQ$355,MATCH($B262,Overview_Format!$A$2:$A$355,0),MATCH(F$2,Overview_Format!$A$2:$BQ$2,0))</f>
        <v>0.46899999999999997</v>
      </c>
      <c r="G262">
        <f>INDEX(Overview_Format!$A$2:$BQ$355,MATCH($B262,Overview_Format!$A$2:$A$355,0),MATCH(G$2,Overview_Format!$A$2:$BQ$2,0))</f>
        <v>-7.84</v>
      </c>
      <c r="H262">
        <f>INDEX(Overview_Format!$A$2:$BQ$355,MATCH($B262,Overview_Format!$A$2:$A$355,0),MATCH(H$2,Overview_Format!$A$2:$BQ$2,0))</f>
        <v>-8.07</v>
      </c>
      <c r="I262">
        <f>INDEX(Overview_Format!$A$2:$BQ$355,MATCH($B262,Overview_Format!$A$2:$A$355,0),MATCH(I$2,Overview_Format!$A$2:$BQ$2,0))</f>
        <v>15</v>
      </c>
      <c r="J262">
        <f>INDEX(Overview_Format!$A$2:$BQ$355,MATCH($B262,Overview_Format!$A$2:$A$355,0),MATCH(J$2,Overview_Format!$A$2:$BQ$2,0))</f>
        <v>17</v>
      </c>
      <c r="K262">
        <f>INDEX(Overview_Format!$A$2:$BQ$355,MATCH($B262,Overview_Format!$A$2:$A$355,0),MATCH(K$2,Overview_Format!$A$2:$BQ$2,0))</f>
        <v>15</v>
      </c>
      <c r="L262">
        <f>INDEX(Overview_Format!$A$2:$BQ$355,MATCH($B262,Overview_Format!$A$2:$A$355,0),MATCH(L$2,Overview_Format!$A$2:$BQ$2,0))</f>
        <v>17</v>
      </c>
      <c r="M262">
        <f>INDEX(Overview_Format!$A$2:$BQ$355,MATCH($B262,Overview_Format!$A$2:$A$355,0),MATCH(M$2,Overview_Format!$A$2:$BQ$2,0))</f>
        <v>15</v>
      </c>
      <c r="N262">
        <f>INDEX(Overview_Format!$A$2:$BQ$355,MATCH($B262,Overview_Format!$A$2:$A$355,0),MATCH(N$2,Overview_Format!$A$2:$BQ$2,0))</f>
        <v>17</v>
      </c>
      <c r="O262">
        <f>INDEX(Overview_Format!$A$2:$BQ$355,MATCH($B262,Overview_Format!$A$2:$A$355,0),MATCH(O$2,Overview_Format!$A$2:$BQ$2,0))</f>
        <v>2558</v>
      </c>
      <c r="P262">
        <f>INDEX(Overview_Format!$A$2:$BQ$355,MATCH($B262,Overview_Format!$A$2:$A$355,0),MATCH(P$2,Overview_Format!$A$2:$BQ$2,0))</f>
        <v>2509</v>
      </c>
      <c r="Q262">
        <f>INDEX(Overview_Format!$A$2:$BQ$355,MATCH($B262,Overview_Format!$A$2:$A$355,0),MATCH(Q$2,Overview_Format!$A$2:$BQ$2,0))</f>
        <v>74</v>
      </c>
      <c r="R262">
        <f>INDEX(Overview_Format!$A$2:$BQ$355,MATCH($B262,Overview_Format!$A$2:$A$355,0),MATCH(R$2,Overview_Format!$A$2:$BQ$2,0))</f>
        <v>107.6</v>
      </c>
      <c r="S262">
        <f>INDEX(Overview_Format!$A$2:$BQ$355,MATCH($B262,Overview_Format!$A$2:$A$355,0),MATCH(S$2,Overview_Format!$A$2:$BQ$2,0))</f>
        <v>0.375</v>
      </c>
      <c r="T262">
        <f>INDEX(Overview_Format!$A$2:$BQ$355,MATCH($B262,Overview_Format!$A$2:$A$355,0),MATCH(T$2,Overview_Format!$A$2:$BQ$2,0))</f>
        <v>0.35399999999999998</v>
      </c>
      <c r="U262">
        <f>INDEX(Overview_Format!$A$2:$BQ$355,MATCH($B262,Overview_Format!$A$2:$A$355,0),MATCH(U$2,Overview_Format!$A$2:$BQ$2,0))</f>
        <v>0.56399999999999995</v>
      </c>
      <c r="V262">
        <f>INDEX(Overview_Format!$A$2:$BQ$355,MATCH($B262,Overview_Format!$A$2:$A$355,0),MATCH(V$2,Overview_Format!$A$2:$BQ$2,0))</f>
        <v>53.2</v>
      </c>
      <c r="W262">
        <f>INDEX(Overview_Format!$A$2:$BQ$355,MATCH($B262,Overview_Format!$A$2:$A$355,0),MATCH(W$2,Overview_Format!$A$2:$BQ$2,0))</f>
        <v>0.52300000000000002</v>
      </c>
      <c r="X262">
        <f>INDEX(Overview_Format!$A$2:$BQ$355,MATCH($B262,Overview_Format!$A$2:$A$355,0),MATCH(X$2,Overview_Format!$A$2:$BQ$2,0))</f>
        <v>31.3</v>
      </c>
      <c r="Y262">
        <f>INDEX(Overview_Format!$A$2:$BQ$355,MATCH($B262,Overview_Format!$A$2:$A$355,0),MATCH(Y$2,Overview_Format!$A$2:$BQ$2,0))</f>
        <v>17</v>
      </c>
      <c r="Z262">
        <f>INDEX(Overview_Format!$A$2:$BQ$355,MATCH($B262,Overview_Format!$A$2:$A$355,0),MATCH(Z$2,Overview_Format!$A$2:$BQ$2,0))</f>
        <v>53</v>
      </c>
      <c r="AA262">
        <f>INDEX(Overview_Format!$A$2:$BQ$355,MATCH($B262,Overview_Format!$A$2:$A$355,0),MATCH(AA$2,Overview_Format!$A$2:$BQ$2,0))</f>
        <v>7.2</v>
      </c>
      <c r="AB262">
        <f>INDEX(Overview_Format!$A$2:$BQ$355,MATCH($B262,Overview_Format!$A$2:$A$355,0),MATCH(AB$2,Overview_Format!$A$2:$BQ$2,0))</f>
        <v>10.7</v>
      </c>
      <c r="AC262">
        <f t="shared" si="4"/>
        <v>3.1294117647058823</v>
      </c>
      <c r="AD262">
        <f>INDEX(Overview_Format!$A$2:$BQ$355,MATCH($B262,Overview_Format!$A$2:$A$355,0),MATCH(AD$2,Overview_Format!$A$2:$BQ$2,0))</f>
        <v>1.53</v>
      </c>
      <c r="AE262">
        <f>INDEX(Overview_Format!$A$2:$CC$355,MATCH($B262,Overview_Format!$A$2:$A$355,0),MATCH(AE$2,Overview_Format!$A$2:$CC$2,0))</f>
        <v>2</v>
      </c>
      <c r="AF262">
        <f>INDEX(Overview_Format!$A$2:$CC$355,MATCH($B262,Overview_Format!$A$2:$A$355,0),MATCH(AF$2,Overview_Format!$A$2:$CC$2,0))</f>
        <v>6.3E-2</v>
      </c>
      <c r="AG262">
        <f>INDEX(Overview_Format!$A$2:$CC$355,MATCH($B262,Overview_Format!$A$2:$A$355,0),MATCH(AG$2,Overview_Format!$A$2:$CC$2,0))</f>
        <v>-2.8000000000000025E-2</v>
      </c>
      <c r="AH262">
        <f>INDEX(Overview_Format!$A$2:$CC$355,MATCH($B262,Overview_Format!$A$2:$A$355,0),MATCH(AH$2,Overview_Format!$A$2:$CC$2,0))</f>
        <v>1.7999999999999905E-2</v>
      </c>
      <c r="AI262">
        <f>INDEX(Overview_Format!$A$2:$CC$355,MATCH($B262,Overview_Format!$A$2:$A$355,0),MATCH(AI$2,Overview_Format!$A$2:$CC$2,0))</f>
        <v>9.000000000000008E-3</v>
      </c>
      <c r="AJ262">
        <f>INDEX(Overview_Format!$A$2:$CC$355,MATCH($B262,Overview_Format!$A$2:$A$355,0),MATCH(AJ$2,Overview_Format!$A$2:$CC$2,0))</f>
        <v>6</v>
      </c>
      <c r="AK262">
        <f>INDEX(Overview_Format!$A$2:$CC$355,MATCH($B262,Overview_Format!$A$2:$A$355,0),MATCH(AK$2,Overview_Format!$A$2:$CC$2,0))</f>
        <v>2.5</v>
      </c>
      <c r="AL262">
        <f>INDEX(Overview_Format!$A$2:$CC$355,MATCH($B262,Overview_Format!$A$2:$A$355,0),MATCH(AL$2,Overview_Format!$A$2:$CC$2,0))</f>
        <v>2.1000000000000014</v>
      </c>
      <c r="AM262">
        <f>INDEX(Overview_Format!$A$2:$CC$355,MATCH($B262,Overview_Format!$A$2:$A$355,0),MATCH(AM$2,Overview_Format!$A$2:$CC$2,0))</f>
        <v>-2.2000000000000002</v>
      </c>
      <c r="AN262">
        <f>INDEX(Overview_Format!$A$2:$CC$355,MATCH($B262,Overview_Format!$A$2:$A$355,0),MATCH(AN$2,Overview_Format!$A$2:$CC$2,0))</f>
        <v>0.69999999999999929</v>
      </c>
      <c r="AO262">
        <f>INDEX(Overview_Format!$A$2:$CC$355,MATCH($B262,Overview_Format!$A$2:$A$355,0),MATCH(AO$2,Overview_Format!$A$2:$CC$2,0))</f>
        <v>5</v>
      </c>
      <c r="AP262">
        <f>INDEX(Overview_Format!$A$2:$CC$355,MATCH($B262,Overview_Format!$A$2:$A$355,0),MATCH(AP$2,Overview_Format!$A$2:$CC$2,0))</f>
        <v>5.6999999999999967E-2</v>
      </c>
    </row>
    <row r="263" spans="2:42" x14ac:dyDescent="0.25">
      <c r="B263" t="s">
        <v>383</v>
      </c>
      <c r="C263">
        <f>INDEX(Overview_Format!$A$2:$BQ$355,MATCH($B263,Overview_Format!$A$2:$A$355,0),MATCH(C$2,Overview_Format!$A$2:$BQ$2,0))</f>
        <v>33</v>
      </c>
      <c r="D263">
        <f>INDEX(Overview_Format!$A$2:$BQ$355,MATCH($B263,Overview_Format!$A$2:$A$355,0),MATCH(D$2,Overview_Format!$A$2:$BQ$2,0))</f>
        <v>18</v>
      </c>
      <c r="E263">
        <f>INDEX(Overview_Format!$A$2:$BQ$355,MATCH($B263,Overview_Format!$A$2:$A$355,0),MATCH(E$2,Overview_Format!$A$2:$BQ$2,0))</f>
        <v>15</v>
      </c>
      <c r="F263">
        <f>INDEX(Overview_Format!$A$2:$BQ$355,MATCH($B263,Overview_Format!$A$2:$A$355,0),MATCH(F$2,Overview_Format!$A$2:$BQ$2,0))</f>
        <v>0.54500000000000004</v>
      </c>
      <c r="G263">
        <f>INDEX(Overview_Format!$A$2:$BQ$355,MATCH($B263,Overview_Format!$A$2:$A$355,0),MATCH(G$2,Overview_Format!$A$2:$BQ$2,0))</f>
        <v>-8.64</v>
      </c>
      <c r="H263">
        <f>INDEX(Overview_Format!$A$2:$BQ$355,MATCH($B263,Overview_Format!$A$2:$A$355,0),MATCH(H$2,Overview_Format!$A$2:$BQ$2,0))</f>
        <v>-6.13</v>
      </c>
      <c r="I263">
        <f>INDEX(Overview_Format!$A$2:$BQ$355,MATCH($B263,Overview_Format!$A$2:$A$355,0),MATCH(I$2,Overview_Format!$A$2:$BQ$2,0))</f>
        <v>18</v>
      </c>
      <c r="J263">
        <f>INDEX(Overview_Format!$A$2:$BQ$355,MATCH($B263,Overview_Format!$A$2:$A$355,0),MATCH(J$2,Overview_Format!$A$2:$BQ$2,0))</f>
        <v>15</v>
      </c>
      <c r="K263">
        <f>INDEX(Overview_Format!$A$2:$BQ$355,MATCH($B263,Overview_Format!$A$2:$A$355,0),MATCH(K$2,Overview_Format!$A$2:$BQ$2,0))</f>
        <v>18</v>
      </c>
      <c r="L263">
        <f>INDEX(Overview_Format!$A$2:$BQ$355,MATCH($B263,Overview_Format!$A$2:$A$355,0),MATCH(L$2,Overview_Format!$A$2:$BQ$2,0))</f>
        <v>15</v>
      </c>
      <c r="M263">
        <f>INDEX(Overview_Format!$A$2:$BQ$355,MATCH($B263,Overview_Format!$A$2:$A$355,0),MATCH(M$2,Overview_Format!$A$2:$BQ$2,0))</f>
        <v>18</v>
      </c>
      <c r="N263">
        <f>INDEX(Overview_Format!$A$2:$BQ$355,MATCH($B263,Overview_Format!$A$2:$A$355,0),MATCH(N$2,Overview_Format!$A$2:$BQ$2,0))</f>
        <v>15</v>
      </c>
      <c r="O263">
        <f>INDEX(Overview_Format!$A$2:$BQ$355,MATCH($B263,Overview_Format!$A$2:$A$355,0),MATCH(O$2,Overview_Format!$A$2:$BQ$2,0))</f>
        <v>2517</v>
      </c>
      <c r="P263">
        <f>INDEX(Overview_Format!$A$2:$BQ$355,MATCH($B263,Overview_Format!$A$2:$A$355,0),MATCH(P$2,Overview_Format!$A$2:$BQ$2,0))</f>
        <v>2508</v>
      </c>
      <c r="Q263">
        <f>INDEX(Overview_Format!$A$2:$BQ$355,MATCH($B263,Overview_Format!$A$2:$A$355,0),MATCH(Q$2,Overview_Format!$A$2:$BQ$2,0))</f>
        <v>70.8</v>
      </c>
      <c r="R263">
        <f>INDEX(Overview_Format!$A$2:$BQ$355,MATCH($B263,Overview_Format!$A$2:$A$355,0),MATCH(R$2,Overview_Format!$A$2:$BQ$2,0))</f>
        <v>107.8</v>
      </c>
      <c r="S263">
        <f>INDEX(Overview_Format!$A$2:$BQ$355,MATCH($B263,Overview_Format!$A$2:$A$355,0),MATCH(S$2,Overview_Format!$A$2:$BQ$2,0))</f>
        <v>0.34300000000000003</v>
      </c>
      <c r="T263">
        <f>INDEX(Overview_Format!$A$2:$BQ$355,MATCH($B263,Overview_Format!$A$2:$A$355,0),MATCH(T$2,Overview_Format!$A$2:$BQ$2,0))</f>
        <v>0.35599999999999998</v>
      </c>
      <c r="U263">
        <f>INDEX(Overview_Format!$A$2:$BQ$355,MATCH($B263,Overview_Format!$A$2:$A$355,0),MATCH(U$2,Overview_Format!$A$2:$BQ$2,0))</f>
        <v>0.53200000000000003</v>
      </c>
      <c r="V263">
        <f>INDEX(Overview_Format!$A$2:$BQ$355,MATCH($B263,Overview_Format!$A$2:$A$355,0),MATCH(V$2,Overview_Format!$A$2:$BQ$2,0))</f>
        <v>46.7</v>
      </c>
      <c r="W263">
        <f>INDEX(Overview_Format!$A$2:$BQ$355,MATCH($B263,Overview_Format!$A$2:$A$355,0),MATCH(W$2,Overview_Format!$A$2:$BQ$2,0))</f>
        <v>0.498</v>
      </c>
      <c r="X263">
        <f>INDEX(Overview_Format!$A$2:$BQ$355,MATCH($B263,Overview_Format!$A$2:$A$355,0),MATCH(X$2,Overview_Format!$A$2:$BQ$2,0))</f>
        <v>34.200000000000003</v>
      </c>
      <c r="Y263">
        <f>INDEX(Overview_Format!$A$2:$BQ$355,MATCH($B263,Overview_Format!$A$2:$A$355,0),MATCH(Y$2,Overview_Format!$A$2:$BQ$2,0))</f>
        <v>14.5</v>
      </c>
      <c r="Z263">
        <f>INDEX(Overview_Format!$A$2:$BQ$355,MATCH($B263,Overview_Format!$A$2:$A$355,0),MATCH(Z$2,Overview_Format!$A$2:$BQ$2,0))</f>
        <v>52</v>
      </c>
      <c r="AA263">
        <f>INDEX(Overview_Format!$A$2:$BQ$355,MATCH($B263,Overview_Format!$A$2:$A$355,0),MATCH(AA$2,Overview_Format!$A$2:$BQ$2,0))</f>
        <v>9.5</v>
      </c>
      <c r="AB263">
        <f>INDEX(Overview_Format!$A$2:$BQ$355,MATCH($B263,Overview_Format!$A$2:$A$355,0),MATCH(AB$2,Overview_Format!$A$2:$BQ$2,0))</f>
        <v>7.9</v>
      </c>
      <c r="AC263">
        <f t="shared" si="4"/>
        <v>3.2206896551724138</v>
      </c>
      <c r="AD263">
        <f>INDEX(Overview_Format!$A$2:$BQ$355,MATCH($B263,Overview_Format!$A$2:$A$355,0),MATCH(AD$2,Overview_Format!$A$2:$BQ$2,0))</f>
        <v>0.27</v>
      </c>
      <c r="AE263">
        <f>INDEX(Overview_Format!$A$2:$CC$355,MATCH($B263,Overview_Format!$A$2:$A$355,0),MATCH(AE$2,Overview_Format!$A$2:$CC$2,0))</f>
        <v>0.39999999999999147</v>
      </c>
      <c r="AF263">
        <f>INDEX(Overview_Format!$A$2:$CC$355,MATCH($B263,Overview_Format!$A$2:$A$355,0),MATCH(AF$2,Overview_Format!$A$2:$CC$2,0))</f>
        <v>2.9000000000000026E-2</v>
      </c>
      <c r="AG263">
        <f>INDEX(Overview_Format!$A$2:$CC$355,MATCH($B263,Overview_Format!$A$2:$A$355,0),MATCH(AG$2,Overview_Format!$A$2:$CC$2,0))</f>
        <v>-3.400000000000003E-2</v>
      </c>
      <c r="AH263">
        <f>INDEX(Overview_Format!$A$2:$CC$355,MATCH($B263,Overview_Format!$A$2:$A$355,0),MATCH(AH$2,Overview_Format!$A$2:$CC$2,0))</f>
        <v>-2.7000000000000024E-2</v>
      </c>
      <c r="AI263">
        <f>INDEX(Overview_Format!$A$2:$CC$355,MATCH($B263,Overview_Format!$A$2:$A$355,0),MATCH(AI$2,Overview_Format!$A$2:$CC$2,0))</f>
        <v>-3.3000000000000029E-2</v>
      </c>
      <c r="AJ263">
        <f>INDEX(Overview_Format!$A$2:$CC$355,MATCH($B263,Overview_Format!$A$2:$A$355,0),MATCH(AJ$2,Overview_Format!$A$2:$CC$2,0))</f>
        <v>4</v>
      </c>
      <c r="AK263">
        <f>INDEX(Overview_Format!$A$2:$CC$355,MATCH($B263,Overview_Format!$A$2:$A$355,0),MATCH(AK$2,Overview_Format!$A$2:$CC$2,0))</f>
        <v>-1</v>
      </c>
      <c r="AL263">
        <f>INDEX(Overview_Format!$A$2:$CC$355,MATCH($B263,Overview_Format!$A$2:$A$355,0),MATCH(AL$2,Overview_Format!$A$2:$CC$2,0))</f>
        <v>-3.7999999999999972</v>
      </c>
      <c r="AM263">
        <f>INDEX(Overview_Format!$A$2:$CC$355,MATCH($B263,Overview_Format!$A$2:$A$355,0),MATCH(AM$2,Overview_Format!$A$2:$CC$2,0))</f>
        <v>2.2999999999999998</v>
      </c>
      <c r="AN263">
        <f>INDEX(Overview_Format!$A$2:$CC$355,MATCH($B263,Overview_Format!$A$2:$A$355,0),MATCH(AN$2,Overview_Format!$A$2:$CC$2,0))</f>
        <v>-3.0999999999999996</v>
      </c>
      <c r="AO263">
        <f>INDEX(Overview_Format!$A$2:$CC$355,MATCH($B263,Overview_Format!$A$2:$A$355,0),MATCH(AO$2,Overview_Format!$A$2:$CC$2,0))</f>
        <v>6.0000000000000036</v>
      </c>
      <c r="AP263">
        <f>INDEX(Overview_Format!$A$2:$CC$355,MATCH($B263,Overview_Format!$A$2:$A$355,0),MATCH(AP$2,Overview_Format!$A$2:$CC$2,0))</f>
        <v>1.8999999999999989E-2</v>
      </c>
    </row>
    <row r="264" spans="2:42" x14ac:dyDescent="0.25">
      <c r="B264" t="s">
        <v>384</v>
      </c>
      <c r="C264">
        <f>INDEX(Overview_Format!$A$2:$BQ$355,MATCH($B264,Overview_Format!$A$2:$A$355,0),MATCH(C$2,Overview_Format!$A$2:$BQ$2,0))</f>
        <v>33</v>
      </c>
      <c r="D264">
        <f>INDEX(Overview_Format!$A$2:$BQ$355,MATCH($B264,Overview_Format!$A$2:$A$355,0),MATCH(D$2,Overview_Format!$A$2:$BQ$2,0))</f>
        <v>14</v>
      </c>
      <c r="E264">
        <f>INDEX(Overview_Format!$A$2:$BQ$355,MATCH($B264,Overview_Format!$A$2:$A$355,0),MATCH(E$2,Overview_Format!$A$2:$BQ$2,0))</f>
        <v>19</v>
      </c>
      <c r="F264">
        <f>INDEX(Overview_Format!$A$2:$BQ$355,MATCH($B264,Overview_Format!$A$2:$A$355,0),MATCH(F$2,Overview_Format!$A$2:$BQ$2,0))</f>
        <v>0.42399999999999999</v>
      </c>
      <c r="G264">
        <f>INDEX(Overview_Format!$A$2:$BQ$355,MATCH($B264,Overview_Format!$A$2:$A$355,0),MATCH(G$2,Overview_Format!$A$2:$BQ$2,0))</f>
        <v>-0.41</v>
      </c>
      <c r="H264">
        <f>INDEX(Overview_Format!$A$2:$BQ$355,MATCH($B264,Overview_Format!$A$2:$A$355,0),MATCH(H$2,Overview_Format!$A$2:$BQ$2,0))</f>
        <v>1.68</v>
      </c>
      <c r="I264">
        <f>INDEX(Overview_Format!$A$2:$BQ$355,MATCH($B264,Overview_Format!$A$2:$A$355,0),MATCH(I$2,Overview_Format!$A$2:$BQ$2,0))</f>
        <v>14</v>
      </c>
      <c r="J264">
        <f>INDEX(Overview_Format!$A$2:$BQ$355,MATCH($B264,Overview_Format!$A$2:$A$355,0),MATCH(J$2,Overview_Format!$A$2:$BQ$2,0))</f>
        <v>19</v>
      </c>
      <c r="K264">
        <f>INDEX(Overview_Format!$A$2:$BQ$355,MATCH($B264,Overview_Format!$A$2:$A$355,0),MATCH(K$2,Overview_Format!$A$2:$BQ$2,0))</f>
        <v>14</v>
      </c>
      <c r="L264">
        <f>INDEX(Overview_Format!$A$2:$BQ$355,MATCH($B264,Overview_Format!$A$2:$A$355,0),MATCH(L$2,Overview_Format!$A$2:$BQ$2,0))</f>
        <v>19</v>
      </c>
      <c r="M264">
        <f>INDEX(Overview_Format!$A$2:$BQ$355,MATCH($B264,Overview_Format!$A$2:$A$355,0),MATCH(M$2,Overview_Format!$A$2:$BQ$2,0))</f>
        <v>14</v>
      </c>
      <c r="N264">
        <f>INDEX(Overview_Format!$A$2:$BQ$355,MATCH($B264,Overview_Format!$A$2:$A$355,0),MATCH(N$2,Overview_Format!$A$2:$BQ$2,0))</f>
        <v>19</v>
      </c>
      <c r="O264">
        <f>INDEX(Overview_Format!$A$2:$BQ$355,MATCH($B264,Overview_Format!$A$2:$A$355,0),MATCH(O$2,Overview_Format!$A$2:$BQ$2,0))</f>
        <v>2328</v>
      </c>
      <c r="P264">
        <f>INDEX(Overview_Format!$A$2:$BQ$355,MATCH($B264,Overview_Format!$A$2:$A$355,0),MATCH(P$2,Overview_Format!$A$2:$BQ$2,0))</f>
        <v>2397</v>
      </c>
      <c r="Q264">
        <f>INDEX(Overview_Format!$A$2:$BQ$355,MATCH($B264,Overview_Format!$A$2:$A$355,0),MATCH(Q$2,Overview_Format!$A$2:$BQ$2,0))</f>
        <v>68.8</v>
      </c>
      <c r="R264">
        <f>INDEX(Overview_Format!$A$2:$BQ$355,MATCH($B264,Overview_Format!$A$2:$A$355,0),MATCH(R$2,Overview_Format!$A$2:$BQ$2,0))</f>
        <v>102.2</v>
      </c>
      <c r="S264">
        <f>INDEX(Overview_Format!$A$2:$BQ$355,MATCH($B264,Overview_Format!$A$2:$A$355,0),MATCH(S$2,Overview_Format!$A$2:$BQ$2,0))</f>
        <v>0.317</v>
      </c>
      <c r="T264">
        <f>INDEX(Overview_Format!$A$2:$BQ$355,MATCH($B264,Overview_Format!$A$2:$A$355,0),MATCH(T$2,Overview_Format!$A$2:$BQ$2,0))</f>
        <v>0.44700000000000001</v>
      </c>
      <c r="U264">
        <f>INDEX(Overview_Format!$A$2:$BQ$355,MATCH($B264,Overview_Format!$A$2:$A$355,0),MATCH(U$2,Overview_Format!$A$2:$BQ$2,0))</f>
        <v>0.52100000000000002</v>
      </c>
      <c r="V264">
        <f>INDEX(Overview_Format!$A$2:$BQ$355,MATCH($B264,Overview_Format!$A$2:$A$355,0),MATCH(V$2,Overview_Format!$A$2:$BQ$2,0))</f>
        <v>50.1</v>
      </c>
      <c r="W264">
        <f>INDEX(Overview_Format!$A$2:$BQ$355,MATCH($B264,Overview_Format!$A$2:$A$355,0),MATCH(W$2,Overview_Format!$A$2:$BQ$2,0))</f>
        <v>0.48</v>
      </c>
      <c r="X264">
        <f>INDEX(Overview_Format!$A$2:$BQ$355,MATCH($B264,Overview_Format!$A$2:$A$355,0),MATCH(X$2,Overview_Format!$A$2:$BQ$2,0))</f>
        <v>21.5</v>
      </c>
      <c r="Y264">
        <f>INDEX(Overview_Format!$A$2:$BQ$355,MATCH($B264,Overview_Format!$A$2:$A$355,0),MATCH(Y$2,Overview_Format!$A$2:$BQ$2,0))</f>
        <v>12</v>
      </c>
      <c r="Z264">
        <f>INDEX(Overview_Format!$A$2:$BQ$355,MATCH($B264,Overview_Format!$A$2:$A$355,0),MATCH(Z$2,Overview_Format!$A$2:$BQ$2,0))</f>
        <v>48.2</v>
      </c>
      <c r="AA264">
        <f>INDEX(Overview_Format!$A$2:$BQ$355,MATCH($B264,Overview_Format!$A$2:$A$355,0),MATCH(AA$2,Overview_Format!$A$2:$BQ$2,0))</f>
        <v>8.1999999999999993</v>
      </c>
      <c r="AB264">
        <f>INDEX(Overview_Format!$A$2:$BQ$355,MATCH($B264,Overview_Format!$A$2:$A$355,0),MATCH(AB$2,Overview_Format!$A$2:$BQ$2,0))</f>
        <v>10.1</v>
      </c>
      <c r="AC264">
        <f t="shared" si="4"/>
        <v>4.1749999999999998</v>
      </c>
      <c r="AD264">
        <f>INDEX(Overview_Format!$A$2:$BQ$355,MATCH($B264,Overview_Format!$A$2:$A$355,0),MATCH(AD$2,Overview_Format!$A$2:$BQ$2,0))</f>
        <v>-2.09</v>
      </c>
      <c r="AE264">
        <f>INDEX(Overview_Format!$A$2:$CC$355,MATCH($B264,Overview_Format!$A$2:$A$355,0),MATCH(AE$2,Overview_Format!$A$2:$CC$2,0))</f>
        <v>-3</v>
      </c>
      <c r="AF264">
        <f>INDEX(Overview_Format!$A$2:$CC$355,MATCH($B264,Overview_Format!$A$2:$A$355,0),MATCH(AF$2,Overview_Format!$A$2:$CC$2,0))</f>
        <v>4.5999999999999985E-2</v>
      </c>
      <c r="AG264">
        <f>INDEX(Overview_Format!$A$2:$CC$355,MATCH($B264,Overview_Format!$A$2:$A$355,0),MATCH(AG$2,Overview_Format!$A$2:$CC$2,0))</f>
        <v>6.0000000000000053E-3</v>
      </c>
      <c r="AH264">
        <f>INDEX(Overview_Format!$A$2:$CC$355,MATCH($B264,Overview_Format!$A$2:$A$355,0),MATCH(AH$2,Overview_Format!$A$2:$CC$2,0))</f>
        <v>-2.4000000000000021E-2</v>
      </c>
      <c r="AI264">
        <f>INDEX(Overview_Format!$A$2:$CC$355,MATCH($B264,Overview_Format!$A$2:$A$355,0),MATCH(AI$2,Overview_Format!$A$2:$CC$2,0))</f>
        <v>-3.7000000000000033E-2</v>
      </c>
      <c r="AJ264">
        <f>INDEX(Overview_Format!$A$2:$CC$355,MATCH($B264,Overview_Format!$A$2:$A$355,0),MATCH(AJ$2,Overview_Format!$A$2:$CC$2,0))</f>
        <v>-3.5999999999999943</v>
      </c>
      <c r="AK264">
        <f>INDEX(Overview_Format!$A$2:$CC$355,MATCH($B264,Overview_Format!$A$2:$A$355,0),MATCH(AK$2,Overview_Format!$A$2:$CC$2,0))</f>
        <v>-2</v>
      </c>
      <c r="AL264">
        <f>INDEX(Overview_Format!$A$2:$CC$355,MATCH($B264,Overview_Format!$A$2:$A$355,0),MATCH(AL$2,Overview_Format!$A$2:$CC$2,0))</f>
        <v>-9.1000000000000014</v>
      </c>
      <c r="AM264">
        <f>INDEX(Overview_Format!$A$2:$CC$355,MATCH($B264,Overview_Format!$A$2:$A$355,0),MATCH(AM$2,Overview_Format!$A$2:$CC$2,0))</f>
        <v>0.89999999999999947</v>
      </c>
      <c r="AN264">
        <f>INDEX(Overview_Format!$A$2:$CC$355,MATCH($B264,Overview_Format!$A$2:$A$355,0),MATCH(AN$2,Overview_Format!$A$2:$CC$2,0))</f>
        <v>2.6999999999999993</v>
      </c>
      <c r="AO264">
        <f>INDEX(Overview_Format!$A$2:$CC$355,MATCH($B264,Overview_Format!$A$2:$A$355,0),MATCH(AO$2,Overview_Format!$A$2:$CC$2,0))</f>
        <v>-2.6999999999999993</v>
      </c>
      <c r="AP264">
        <f>INDEX(Overview_Format!$A$2:$CC$355,MATCH($B264,Overview_Format!$A$2:$A$355,0),MATCH(AP$2,Overview_Format!$A$2:$CC$2,0))</f>
        <v>4.0999999999999981E-2</v>
      </c>
    </row>
    <row r="265" spans="2:42" x14ac:dyDescent="0.25">
      <c r="B265" t="s">
        <v>385</v>
      </c>
      <c r="C265">
        <f>INDEX(Overview_Format!$A$2:$BQ$355,MATCH($B265,Overview_Format!$A$2:$A$355,0),MATCH(C$2,Overview_Format!$A$2:$BQ$2,0))</f>
        <v>36</v>
      </c>
      <c r="D265">
        <f>INDEX(Overview_Format!$A$2:$BQ$355,MATCH($B265,Overview_Format!$A$2:$A$355,0),MATCH(D$2,Overview_Format!$A$2:$BQ$2,0))</f>
        <v>23</v>
      </c>
      <c r="E265">
        <f>INDEX(Overview_Format!$A$2:$BQ$355,MATCH($B265,Overview_Format!$A$2:$A$355,0),MATCH(E$2,Overview_Format!$A$2:$BQ$2,0))</f>
        <v>13</v>
      </c>
      <c r="F265">
        <f>INDEX(Overview_Format!$A$2:$BQ$355,MATCH($B265,Overview_Format!$A$2:$A$355,0),MATCH(F$2,Overview_Format!$A$2:$BQ$2,0))</f>
        <v>0.63900000000000001</v>
      </c>
      <c r="G265">
        <f>INDEX(Overview_Format!$A$2:$BQ$355,MATCH($B265,Overview_Format!$A$2:$A$355,0),MATCH(G$2,Overview_Format!$A$2:$BQ$2,0))</f>
        <v>5.08</v>
      </c>
      <c r="H265">
        <f>INDEX(Overview_Format!$A$2:$BQ$355,MATCH($B265,Overview_Format!$A$2:$A$355,0),MATCH(H$2,Overview_Format!$A$2:$BQ$2,0))</f>
        <v>2.25</v>
      </c>
      <c r="I265">
        <f>INDEX(Overview_Format!$A$2:$BQ$355,MATCH($B265,Overview_Format!$A$2:$A$355,0),MATCH(I$2,Overview_Format!$A$2:$BQ$2,0))</f>
        <v>23</v>
      </c>
      <c r="J265">
        <f>INDEX(Overview_Format!$A$2:$BQ$355,MATCH($B265,Overview_Format!$A$2:$A$355,0),MATCH(J$2,Overview_Format!$A$2:$BQ$2,0))</f>
        <v>13</v>
      </c>
      <c r="K265">
        <f>INDEX(Overview_Format!$A$2:$BQ$355,MATCH($B265,Overview_Format!$A$2:$A$355,0),MATCH(K$2,Overview_Format!$A$2:$BQ$2,0))</f>
        <v>23</v>
      </c>
      <c r="L265">
        <f>INDEX(Overview_Format!$A$2:$BQ$355,MATCH($B265,Overview_Format!$A$2:$A$355,0),MATCH(L$2,Overview_Format!$A$2:$BQ$2,0))</f>
        <v>13</v>
      </c>
      <c r="M265">
        <f>INDEX(Overview_Format!$A$2:$BQ$355,MATCH($B265,Overview_Format!$A$2:$A$355,0),MATCH(M$2,Overview_Format!$A$2:$BQ$2,0))</f>
        <v>23</v>
      </c>
      <c r="N265">
        <f>INDEX(Overview_Format!$A$2:$BQ$355,MATCH($B265,Overview_Format!$A$2:$A$355,0),MATCH(N$2,Overview_Format!$A$2:$BQ$2,0))</f>
        <v>13</v>
      </c>
      <c r="O265">
        <f>INDEX(Overview_Format!$A$2:$BQ$355,MATCH($B265,Overview_Format!$A$2:$A$355,0),MATCH(O$2,Overview_Format!$A$2:$BQ$2,0))</f>
        <v>2399</v>
      </c>
      <c r="P265">
        <f>INDEX(Overview_Format!$A$2:$BQ$355,MATCH($B265,Overview_Format!$A$2:$A$355,0),MATCH(P$2,Overview_Format!$A$2:$BQ$2,0))</f>
        <v>2297</v>
      </c>
      <c r="Q265">
        <f>INDEX(Overview_Format!$A$2:$BQ$355,MATCH($B265,Overview_Format!$A$2:$A$355,0),MATCH(Q$2,Overview_Format!$A$2:$BQ$2,0))</f>
        <v>67</v>
      </c>
      <c r="R265">
        <f>INDEX(Overview_Format!$A$2:$BQ$355,MATCH($B265,Overview_Format!$A$2:$A$355,0),MATCH(R$2,Overview_Format!$A$2:$BQ$2,0))</f>
        <v>99.4</v>
      </c>
      <c r="S265">
        <f>INDEX(Overview_Format!$A$2:$BQ$355,MATCH($B265,Overview_Format!$A$2:$A$355,0),MATCH(S$2,Overview_Format!$A$2:$BQ$2,0))</f>
        <v>0.39400000000000002</v>
      </c>
      <c r="T265">
        <f>INDEX(Overview_Format!$A$2:$BQ$355,MATCH($B265,Overview_Format!$A$2:$A$355,0),MATCH(T$2,Overview_Format!$A$2:$BQ$2,0))</f>
        <v>0.32900000000000001</v>
      </c>
      <c r="U265">
        <f>INDEX(Overview_Format!$A$2:$BQ$355,MATCH($B265,Overview_Format!$A$2:$A$355,0),MATCH(U$2,Overview_Format!$A$2:$BQ$2,0))</f>
        <v>0.49299999999999999</v>
      </c>
      <c r="V265">
        <f>INDEX(Overview_Format!$A$2:$BQ$355,MATCH($B265,Overview_Format!$A$2:$A$355,0),MATCH(V$2,Overview_Format!$A$2:$BQ$2,0))</f>
        <v>53.8</v>
      </c>
      <c r="W265">
        <f>INDEX(Overview_Format!$A$2:$BQ$355,MATCH($B265,Overview_Format!$A$2:$A$355,0),MATCH(W$2,Overview_Format!$A$2:$BQ$2,0))</f>
        <v>0.46700000000000003</v>
      </c>
      <c r="X265">
        <f>INDEX(Overview_Format!$A$2:$BQ$355,MATCH($B265,Overview_Format!$A$2:$A$355,0),MATCH(X$2,Overview_Format!$A$2:$BQ$2,0))</f>
        <v>35.700000000000003</v>
      </c>
      <c r="Y265">
        <f>INDEX(Overview_Format!$A$2:$BQ$355,MATCH($B265,Overview_Format!$A$2:$A$355,0),MATCH(Y$2,Overview_Format!$A$2:$BQ$2,0))</f>
        <v>16</v>
      </c>
      <c r="Z265">
        <f>INDEX(Overview_Format!$A$2:$BQ$355,MATCH($B265,Overview_Format!$A$2:$A$355,0),MATCH(Z$2,Overview_Format!$A$2:$BQ$2,0))</f>
        <v>54.5</v>
      </c>
      <c r="AA265">
        <f>INDEX(Overview_Format!$A$2:$BQ$355,MATCH($B265,Overview_Format!$A$2:$A$355,0),MATCH(AA$2,Overview_Format!$A$2:$BQ$2,0))</f>
        <v>10.5</v>
      </c>
      <c r="AB265">
        <f>INDEX(Overview_Format!$A$2:$BQ$355,MATCH($B265,Overview_Format!$A$2:$A$355,0),MATCH(AB$2,Overview_Format!$A$2:$BQ$2,0))</f>
        <v>11.9</v>
      </c>
      <c r="AC265">
        <f t="shared" si="4"/>
        <v>3.3624999999999998</v>
      </c>
      <c r="AD265">
        <f>INDEX(Overview_Format!$A$2:$BQ$355,MATCH($B265,Overview_Format!$A$2:$A$355,0),MATCH(AD$2,Overview_Format!$A$2:$BQ$2,0))</f>
        <v>2.83</v>
      </c>
      <c r="AE265">
        <f>INDEX(Overview_Format!$A$2:$CC$355,MATCH($B265,Overview_Format!$A$2:$A$355,0),MATCH(AE$2,Overview_Format!$A$2:$CC$2,0))</f>
        <v>4.2000000000000028</v>
      </c>
      <c r="AF265">
        <f>INDEX(Overview_Format!$A$2:$CC$355,MATCH($B265,Overview_Format!$A$2:$A$355,0),MATCH(AF$2,Overview_Format!$A$2:$CC$2,0))</f>
        <v>5.8999999999999997E-2</v>
      </c>
      <c r="AG265">
        <f>INDEX(Overview_Format!$A$2:$CC$355,MATCH($B265,Overview_Format!$A$2:$A$355,0),MATCH(AG$2,Overview_Format!$A$2:$CC$2,0))</f>
        <v>-4.6999999999999986E-2</v>
      </c>
      <c r="AH265">
        <f>INDEX(Overview_Format!$A$2:$CC$355,MATCH($B265,Overview_Format!$A$2:$A$355,0),MATCH(AH$2,Overview_Format!$A$2:$CC$2,0))</f>
        <v>-1.6000000000000014E-2</v>
      </c>
      <c r="AI265">
        <f>INDEX(Overview_Format!$A$2:$CC$355,MATCH($B265,Overview_Format!$A$2:$A$355,0),MATCH(AI$2,Overview_Format!$A$2:$CC$2,0))</f>
        <v>-1.9999999999999463E-3</v>
      </c>
      <c r="AJ265">
        <f>INDEX(Overview_Format!$A$2:$CC$355,MATCH($B265,Overview_Format!$A$2:$A$355,0),MATCH(AJ$2,Overview_Format!$A$2:$CC$2,0))</f>
        <v>9</v>
      </c>
      <c r="AK265">
        <f>INDEX(Overview_Format!$A$2:$CC$355,MATCH($B265,Overview_Format!$A$2:$A$355,0),MATCH(AK$2,Overview_Format!$A$2:$CC$2,0))</f>
        <v>-1.1000000000000014</v>
      </c>
      <c r="AL265">
        <f>INDEX(Overview_Format!$A$2:$CC$355,MATCH($B265,Overview_Format!$A$2:$A$355,0),MATCH(AL$2,Overview_Format!$A$2:$CC$2,0))</f>
        <v>-1</v>
      </c>
      <c r="AM265">
        <f>INDEX(Overview_Format!$A$2:$CC$355,MATCH($B265,Overview_Format!$A$2:$A$355,0),MATCH(AM$2,Overview_Format!$A$2:$CC$2,0))</f>
        <v>1.5</v>
      </c>
      <c r="AN265">
        <f>INDEX(Overview_Format!$A$2:$CC$355,MATCH($B265,Overview_Format!$A$2:$A$355,0),MATCH(AN$2,Overview_Format!$A$2:$CC$2,0))</f>
        <v>1.9000000000000004</v>
      </c>
      <c r="AO265">
        <f>INDEX(Overview_Format!$A$2:$CC$355,MATCH($B265,Overview_Format!$A$2:$A$355,0),MATCH(AO$2,Overview_Format!$A$2:$CC$2,0))</f>
        <v>11.100000000000001</v>
      </c>
      <c r="AP265">
        <f>INDEX(Overview_Format!$A$2:$CC$355,MATCH($B265,Overview_Format!$A$2:$A$355,0),MATCH(AP$2,Overview_Format!$A$2:$CC$2,0))</f>
        <v>-6.0000000000000053E-3</v>
      </c>
    </row>
    <row r="266" spans="2:42" x14ac:dyDescent="0.25">
      <c r="B266" t="s">
        <v>386</v>
      </c>
      <c r="C266">
        <f>INDEX(Overview_Format!$A$2:$BQ$355,MATCH($B266,Overview_Format!$A$2:$A$355,0),MATCH(C$2,Overview_Format!$A$2:$BQ$2,0))</f>
        <v>34</v>
      </c>
      <c r="D266">
        <f>INDEX(Overview_Format!$A$2:$BQ$355,MATCH($B266,Overview_Format!$A$2:$A$355,0),MATCH(D$2,Overview_Format!$A$2:$BQ$2,0))</f>
        <v>22</v>
      </c>
      <c r="E266">
        <f>INDEX(Overview_Format!$A$2:$BQ$355,MATCH($B266,Overview_Format!$A$2:$A$355,0),MATCH(E$2,Overview_Format!$A$2:$BQ$2,0))</f>
        <v>12</v>
      </c>
      <c r="F266">
        <f>INDEX(Overview_Format!$A$2:$BQ$355,MATCH($B266,Overview_Format!$A$2:$A$355,0),MATCH(F$2,Overview_Format!$A$2:$BQ$2,0))</f>
        <v>0.64700000000000002</v>
      </c>
      <c r="G266">
        <f>INDEX(Overview_Format!$A$2:$BQ$355,MATCH($B266,Overview_Format!$A$2:$A$355,0),MATCH(G$2,Overview_Format!$A$2:$BQ$2,0))</f>
        <v>12.59</v>
      </c>
      <c r="H266">
        <f>INDEX(Overview_Format!$A$2:$BQ$355,MATCH($B266,Overview_Format!$A$2:$A$355,0),MATCH(H$2,Overview_Format!$A$2:$BQ$2,0))</f>
        <v>4.42</v>
      </c>
      <c r="I266">
        <f>INDEX(Overview_Format!$A$2:$BQ$355,MATCH($B266,Overview_Format!$A$2:$A$355,0),MATCH(I$2,Overview_Format!$A$2:$BQ$2,0))</f>
        <v>22</v>
      </c>
      <c r="J266">
        <f>INDEX(Overview_Format!$A$2:$BQ$355,MATCH($B266,Overview_Format!$A$2:$A$355,0),MATCH(J$2,Overview_Format!$A$2:$BQ$2,0))</f>
        <v>12</v>
      </c>
      <c r="K266">
        <f>INDEX(Overview_Format!$A$2:$BQ$355,MATCH($B266,Overview_Format!$A$2:$A$355,0),MATCH(K$2,Overview_Format!$A$2:$BQ$2,0))</f>
        <v>22</v>
      </c>
      <c r="L266">
        <f>INDEX(Overview_Format!$A$2:$BQ$355,MATCH($B266,Overview_Format!$A$2:$A$355,0),MATCH(L$2,Overview_Format!$A$2:$BQ$2,0))</f>
        <v>12</v>
      </c>
      <c r="M266">
        <f>INDEX(Overview_Format!$A$2:$BQ$355,MATCH($B266,Overview_Format!$A$2:$A$355,0),MATCH(M$2,Overview_Format!$A$2:$BQ$2,0))</f>
        <v>22</v>
      </c>
      <c r="N266">
        <f>INDEX(Overview_Format!$A$2:$BQ$355,MATCH($B266,Overview_Format!$A$2:$A$355,0),MATCH(N$2,Overview_Format!$A$2:$BQ$2,0))</f>
        <v>12</v>
      </c>
      <c r="O266">
        <f>INDEX(Overview_Format!$A$2:$BQ$355,MATCH($B266,Overview_Format!$A$2:$A$355,0),MATCH(O$2,Overview_Format!$A$2:$BQ$2,0))</f>
        <v>2463</v>
      </c>
      <c r="P266">
        <f>INDEX(Overview_Format!$A$2:$BQ$355,MATCH($B266,Overview_Format!$A$2:$A$355,0),MATCH(P$2,Overview_Format!$A$2:$BQ$2,0))</f>
        <v>2185</v>
      </c>
      <c r="Q266">
        <f>INDEX(Overview_Format!$A$2:$BQ$355,MATCH($B266,Overview_Format!$A$2:$A$355,0),MATCH(Q$2,Overview_Format!$A$2:$BQ$2,0))</f>
        <v>64.3</v>
      </c>
      <c r="R266">
        <f>INDEX(Overview_Format!$A$2:$BQ$355,MATCH($B266,Overview_Format!$A$2:$A$355,0),MATCH(R$2,Overview_Format!$A$2:$BQ$2,0))</f>
        <v>112.2</v>
      </c>
      <c r="S266">
        <f>INDEX(Overview_Format!$A$2:$BQ$355,MATCH($B266,Overview_Format!$A$2:$A$355,0),MATCH(S$2,Overview_Format!$A$2:$BQ$2,0))</f>
        <v>0.29099999999999998</v>
      </c>
      <c r="T266">
        <f>INDEX(Overview_Format!$A$2:$BQ$355,MATCH($B266,Overview_Format!$A$2:$A$355,0),MATCH(T$2,Overview_Format!$A$2:$BQ$2,0))</f>
        <v>0.35199999999999998</v>
      </c>
      <c r="U266">
        <f>INDEX(Overview_Format!$A$2:$BQ$355,MATCH($B266,Overview_Format!$A$2:$A$355,0),MATCH(U$2,Overview_Format!$A$2:$BQ$2,0))</f>
        <v>0.56799999999999995</v>
      </c>
      <c r="V266">
        <f>INDEX(Overview_Format!$A$2:$BQ$355,MATCH($B266,Overview_Format!$A$2:$A$355,0),MATCH(V$2,Overview_Format!$A$2:$BQ$2,0))</f>
        <v>37.9</v>
      </c>
      <c r="W266">
        <f>INDEX(Overview_Format!$A$2:$BQ$355,MATCH($B266,Overview_Format!$A$2:$A$355,0),MATCH(W$2,Overview_Format!$A$2:$BQ$2,0))</f>
        <v>0.53800000000000003</v>
      </c>
      <c r="X266">
        <f>INDEX(Overview_Format!$A$2:$BQ$355,MATCH($B266,Overview_Format!$A$2:$A$355,0),MATCH(X$2,Overview_Format!$A$2:$BQ$2,0))</f>
        <v>30.8</v>
      </c>
      <c r="Y266">
        <f>INDEX(Overview_Format!$A$2:$BQ$355,MATCH($B266,Overview_Format!$A$2:$A$355,0),MATCH(Y$2,Overview_Format!$A$2:$BQ$2,0))</f>
        <v>14.1</v>
      </c>
      <c r="Z266">
        <f>INDEX(Overview_Format!$A$2:$BQ$355,MATCH($B266,Overview_Format!$A$2:$A$355,0),MATCH(Z$2,Overview_Format!$A$2:$BQ$2,0))</f>
        <v>54.4</v>
      </c>
      <c r="AA266">
        <f>INDEX(Overview_Format!$A$2:$BQ$355,MATCH($B266,Overview_Format!$A$2:$A$355,0),MATCH(AA$2,Overview_Format!$A$2:$BQ$2,0))</f>
        <v>9.1999999999999993</v>
      </c>
      <c r="AB266">
        <f>INDEX(Overview_Format!$A$2:$BQ$355,MATCH($B266,Overview_Format!$A$2:$A$355,0),MATCH(AB$2,Overview_Format!$A$2:$BQ$2,0))</f>
        <v>6.9</v>
      </c>
      <c r="AC266">
        <f t="shared" si="4"/>
        <v>2.6879432624113475</v>
      </c>
      <c r="AD266">
        <f>INDEX(Overview_Format!$A$2:$BQ$355,MATCH($B266,Overview_Format!$A$2:$A$355,0),MATCH(AD$2,Overview_Format!$A$2:$BQ$2,0))</f>
        <v>8.18</v>
      </c>
      <c r="AE266">
        <f>INDEX(Overview_Format!$A$2:$CC$355,MATCH($B266,Overview_Format!$A$2:$A$355,0),MATCH(AE$2,Overview_Format!$A$2:$CC$2,0))</f>
        <v>12.700000000000003</v>
      </c>
      <c r="AF266">
        <f>INDEX(Overview_Format!$A$2:$CC$355,MATCH($B266,Overview_Format!$A$2:$A$355,0),MATCH(AF$2,Overview_Format!$A$2:$CC$2,0))</f>
        <v>0</v>
      </c>
      <c r="AG266">
        <f>INDEX(Overview_Format!$A$2:$CC$355,MATCH($B266,Overview_Format!$A$2:$A$355,0),MATCH(AG$2,Overview_Format!$A$2:$CC$2,0))</f>
        <v>3.5999999999999976E-2</v>
      </c>
      <c r="AH266">
        <f>INDEX(Overview_Format!$A$2:$CC$355,MATCH($B266,Overview_Format!$A$2:$A$355,0),MATCH(AH$2,Overview_Format!$A$2:$CC$2,0))</f>
        <v>4.4999999999999929E-2</v>
      </c>
      <c r="AI266">
        <f>INDEX(Overview_Format!$A$2:$CC$355,MATCH($B266,Overview_Format!$A$2:$A$355,0),MATCH(AI$2,Overview_Format!$A$2:$CC$2,0))</f>
        <v>4.9000000000000044E-2</v>
      </c>
      <c r="AJ266">
        <f>INDEX(Overview_Format!$A$2:$CC$355,MATCH($B266,Overview_Format!$A$2:$A$355,0),MATCH(AJ$2,Overview_Format!$A$2:$CC$2,0))</f>
        <v>8.7999999999999972</v>
      </c>
      <c r="AK266">
        <f>INDEX(Overview_Format!$A$2:$CC$355,MATCH($B266,Overview_Format!$A$2:$A$355,0),MATCH(AK$2,Overview_Format!$A$2:$CC$2,0))</f>
        <v>-0.5</v>
      </c>
      <c r="AL266">
        <f>INDEX(Overview_Format!$A$2:$CC$355,MATCH($B266,Overview_Format!$A$2:$A$355,0),MATCH(AL$2,Overview_Format!$A$2:$CC$2,0))</f>
        <v>-5.1000000000000014</v>
      </c>
      <c r="AM266">
        <f>INDEX(Overview_Format!$A$2:$CC$355,MATCH($B266,Overview_Format!$A$2:$A$355,0),MATCH(AM$2,Overview_Format!$A$2:$CC$2,0))</f>
        <v>1.5999999999999996</v>
      </c>
      <c r="AN266">
        <f>INDEX(Overview_Format!$A$2:$CC$355,MATCH($B266,Overview_Format!$A$2:$A$355,0),MATCH(AN$2,Overview_Format!$A$2:$CC$2,0))</f>
        <v>-2.2999999999999989</v>
      </c>
      <c r="AO266">
        <f>INDEX(Overview_Format!$A$2:$CC$355,MATCH($B266,Overview_Format!$A$2:$A$355,0),MATCH(AO$2,Overview_Format!$A$2:$CC$2,0))</f>
        <v>8</v>
      </c>
      <c r="AP266">
        <f>INDEX(Overview_Format!$A$2:$CC$355,MATCH($B266,Overview_Format!$A$2:$A$355,0),MATCH(AP$2,Overview_Format!$A$2:$CC$2,0))</f>
        <v>2.0000000000000018E-3</v>
      </c>
    </row>
    <row r="267" spans="2:42" x14ac:dyDescent="0.25">
      <c r="B267" t="s">
        <v>387</v>
      </c>
      <c r="C267">
        <f>INDEX(Overview_Format!$A$2:$BQ$355,MATCH($B267,Overview_Format!$A$2:$A$355,0),MATCH(C$2,Overview_Format!$A$2:$BQ$2,0))</f>
        <v>32</v>
      </c>
      <c r="D267">
        <f>INDEX(Overview_Format!$A$2:$BQ$355,MATCH($B267,Overview_Format!$A$2:$A$355,0),MATCH(D$2,Overview_Format!$A$2:$BQ$2,0))</f>
        <v>10</v>
      </c>
      <c r="E267">
        <f>INDEX(Overview_Format!$A$2:$BQ$355,MATCH($B267,Overview_Format!$A$2:$A$355,0),MATCH(E$2,Overview_Format!$A$2:$BQ$2,0))</f>
        <v>22</v>
      </c>
      <c r="F267">
        <f>INDEX(Overview_Format!$A$2:$BQ$355,MATCH($B267,Overview_Format!$A$2:$A$355,0),MATCH(F$2,Overview_Format!$A$2:$BQ$2,0))</f>
        <v>0.313</v>
      </c>
      <c r="G267">
        <f>INDEX(Overview_Format!$A$2:$BQ$355,MATCH($B267,Overview_Format!$A$2:$A$355,0),MATCH(G$2,Overview_Format!$A$2:$BQ$2,0))</f>
        <v>-12.13</v>
      </c>
      <c r="H267">
        <f>INDEX(Overview_Format!$A$2:$BQ$355,MATCH($B267,Overview_Format!$A$2:$A$355,0),MATCH(H$2,Overview_Format!$A$2:$BQ$2,0))</f>
        <v>-6.38</v>
      </c>
      <c r="I267">
        <f>INDEX(Overview_Format!$A$2:$BQ$355,MATCH($B267,Overview_Format!$A$2:$A$355,0),MATCH(I$2,Overview_Format!$A$2:$BQ$2,0))</f>
        <v>10</v>
      </c>
      <c r="J267">
        <f>INDEX(Overview_Format!$A$2:$BQ$355,MATCH($B267,Overview_Format!$A$2:$A$355,0),MATCH(J$2,Overview_Format!$A$2:$BQ$2,0))</f>
        <v>22</v>
      </c>
      <c r="K267">
        <f>INDEX(Overview_Format!$A$2:$BQ$355,MATCH($B267,Overview_Format!$A$2:$A$355,0),MATCH(K$2,Overview_Format!$A$2:$BQ$2,0))</f>
        <v>10</v>
      </c>
      <c r="L267">
        <f>INDEX(Overview_Format!$A$2:$BQ$355,MATCH($B267,Overview_Format!$A$2:$A$355,0),MATCH(L$2,Overview_Format!$A$2:$BQ$2,0))</f>
        <v>22</v>
      </c>
      <c r="M267">
        <f>INDEX(Overview_Format!$A$2:$BQ$355,MATCH($B267,Overview_Format!$A$2:$A$355,0),MATCH(M$2,Overview_Format!$A$2:$BQ$2,0))</f>
        <v>10</v>
      </c>
      <c r="N267">
        <f>INDEX(Overview_Format!$A$2:$BQ$355,MATCH($B267,Overview_Format!$A$2:$A$355,0),MATCH(N$2,Overview_Format!$A$2:$BQ$2,0))</f>
        <v>22</v>
      </c>
      <c r="O267">
        <f>INDEX(Overview_Format!$A$2:$BQ$355,MATCH($B267,Overview_Format!$A$2:$A$355,0),MATCH(O$2,Overview_Format!$A$2:$BQ$2,0))</f>
        <v>2012</v>
      </c>
      <c r="P267">
        <f>INDEX(Overview_Format!$A$2:$BQ$355,MATCH($B267,Overview_Format!$A$2:$A$355,0),MATCH(P$2,Overview_Format!$A$2:$BQ$2,0))</f>
        <v>2196</v>
      </c>
      <c r="Q267">
        <f>INDEX(Overview_Format!$A$2:$BQ$355,MATCH($B267,Overview_Format!$A$2:$A$355,0),MATCH(Q$2,Overview_Format!$A$2:$BQ$2,0))</f>
        <v>64.3</v>
      </c>
      <c r="R267">
        <f>INDEX(Overview_Format!$A$2:$BQ$355,MATCH($B267,Overview_Format!$A$2:$A$355,0),MATCH(R$2,Overview_Format!$A$2:$BQ$2,0))</f>
        <v>95.9</v>
      </c>
      <c r="S267">
        <f>INDEX(Overview_Format!$A$2:$BQ$355,MATCH($B267,Overview_Format!$A$2:$A$355,0),MATCH(S$2,Overview_Format!$A$2:$BQ$2,0))</f>
        <v>0.34799999999999998</v>
      </c>
      <c r="T267">
        <f>INDEX(Overview_Format!$A$2:$BQ$355,MATCH($B267,Overview_Format!$A$2:$A$355,0),MATCH(T$2,Overview_Format!$A$2:$BQ$2,0))</f>
        <v>0.34599999999999997</v>
      </c>
      <c r="U267">
        <f>INDEX(Overview_Format!$A$2:$BQ$355,MATCH($B267,Overview_Format!$A$2:$A$355,0),MATCH(U$2,Overview_Format!$A$2:$BQ$2,0))</f>
        <v>0.52700000000000002</v>
      </c>
      <c r="V267">
        <f>INDEX(Overview_Format!$A$2:$BQ$355,MATCH($B267,Overview_Format!$A$2:$A$355,0),MATCH(V$2,Overview_Format!$A$2:$BQ$2,0))</f>
        <v>42.6</v>
      </c>
      <c r="W267">
        <f>INDEX(Overview_Format!$A$2:$BQ$355,MATCH($B267,Overview_Format!$A$2:$A$355,0),MATCH(W$2,Overview_Format!$A$2:$BQ$2,0))</f>
        <v>0.48699999999999999</v>
      </c>
      <c r="X267">
        <f>INDEX(Overview_Format!$A$2:$BQ$355,MATCH($B267,Overview_Format!$A$2:$A$355,0),MATCH(X$2,Overview_Format!$A$2:$BQ$2,0))</f>
        <v>29.2</v>
      </c>
      <c r="Y267">
        <f>INDEX(Overview_Format!$A$2:$BQ$355,MATCH($B267,Overview_Format!$A$2:$A$355,0),MATCH(Y$2,Overview_Format!$A$2:$BQ$2,0))</f>
        <v>20.399999999999999</v>
      </c>
      <c r="Z267">
        <f>INDEX(Overview_Format!$A$2:$BQ$355,MATCH($B267,Overview_Format!$A$2:$A$355,0),MATCH(Z$2,Overview_Format!$A$2:$BQ$2,0))</f>
        <v>50.9</v>
      </c>
      <c r="AA267">
        <f>INDEX(Overview_Format!$A$2:$BQ$355,MATCH($B267,Overview_Format!$A$2:$A$355,0),MATCH(AA$2,Overview_Format!$A$2:$BQ$2,0))</f>
        <v>8.1999999999999993</v>
      </c>
      <c r="AB267">
        <f>INDEX(Overview_Format!$A$2:$BQ$355,MATCH($B267,Overview_Format!$A$2:$A$355,0),MATCH(AB$2,Overview_Format!$A$2:$BQ$2,0))</f>
        <v>17.7</v>
      </c>
      <c r="AC267">
        <f t="shared" si="4"/>
        <v>2.0882352941176472</v>
      </c>
      <c r="AD267">
        <f>INDEX(Overview_Format!$A$2:$BQ$355,MATCH($B267,Overview_Format!$A$2:$A$355,0),MATCH(AD$2,Overview_Format!$A$2:$BQ$2,0))</f>
        <v>-5.75</v>
      </c>
      <c r="AE267">
        <f>INDEX(Overview_Format!$A$2:$CC$355,MATCH($B267,Overview_Format!$A$2:$A$355,0),MATCH(AE$2,Overview_Format!$A$2:$CC$2,0))</f>
        <v>-8.6999999999999886</v>
      </c>
      <c r="AF267">
        <f>INDEX(Overview_Format!$A$2:$CC$355,MATCH($B267,Overview_Format!$A$2:$A$355,0),MATCH(AF$2,Overview_Format!$A$2:$CC$2,0))</f>
        <v>-3.7000000000000033E-2</v>
      </c>
      <c r="AG267">
        <f>INDEX(Overview_Format!$A$2:$CC$355,MATCH($B267,Overview_Format!$A$2:$A$355,0),MATCH(AG$2,Overview_Format!$A$2:$CC$2,0))</f>
        <v>-5.9000000000000052E-2</v>
      </c>
      <c r="AH267">
        <f>INDEX(Overview_Format!$A$2:$CC$355,MATCH($B267,Overview_Format!$A$2:$A$355,0),MATCH(AH$2,Overview_Format!$A$2:$CC$2,0))</f>
        <v>-2.6000000000000023E-2</v>
      </c>
      <c r="AI267">
        <f>INDEX(Overview_Format!$A$2:$CC$355,MATCH($B267,Overview_Format!$A$2:$A$355,0),MATCH(AI$2,Overview_Format!$A$2:$CC$2,0))</f>
        <v>-2.5000000000000022E-2</v>
      </c>
      <c r="AJ267">
        <f>INDEX(Overview_Format!$A$2:$CC$355,MATCH($B267,Overview_Format!$A$2:$A$355,0),MATCH(AJ$2,Overview_Format!$A$2:$CC$2,0))</f>
        <v>1.7999999999999972</v>
      </c>
      <c r="AK267">
        <f>INDEX(Overview_Format!$A$2:$CC$355,MATCH($B267,Overview_Format!$A$2:$A$355,0),MATCH(AK$2,Overview_Format!$A$2:$CC$2,0))</f>
        <v>3.7999999999999972</v>
      </c>
      <c r="AL267">
        <f>INDEX(Overview_Format!$A$2:$CC$355,MATCH($B267,Overview_Format!$A$2:$A$355,0),MATCH(AL$2,Overview_Format!$A$2:$CC$2,0))</f>
        <v>-10.799999999999997</v>
      </c>
      <c r="AM267">
        <f>INDEX(Overview_Format!$A$2:$CC$355,MATCH($B267,Overview_Format!$A$2:$A$355,0),MATCH(AM$2,Overview_Format!$A$2:$CC$2,0))</f>
        <v>-2.7000000000000011</v>
      </c>
      <c r="AN267">
        <f>INDEX(Overview_Format!$A$2:$CC$355,MATCH($B267,Overview_Format!$A$2:$A$355,0),MATCH(AN$2,Overview_Format!$A$2:$CC$2,0))</f>
        <v>8.3999999999999986</v>
      </c>
      <c r="AO267">
        <f>INDEX(Overview_Format!$A$2:$CC$355,MATCH($B267,Overview_Format!$A$2:$A$355,0),MATCH(AO$2,Overview_Format!$A$2:$CC$2,0))</f>
        <v>1.3999999999999986</v>
      </c>
      <c r="AP267">
        <f>INDEX(Overview_Format!$A$2:$CC$355,MATCH($B267,Overview_Format!$A$2:$A$355,0),MATCH(AP$2,Overview_Format!$A$2:$CC$2,0))</f>
        <v>-3.1999999999999973E-2</v>
      </c>
    </row>
    <row r="268" spans="2:42" x14ac:dyDescent="0.25">
      <c r="B268" t="s">
        <v>388</v>
      </c>
      <c r="C268">
        <f>INDEX(Overview_Format!$A$2:$BQ$355,MATCH($B268,Overview_Format!$A$2:$A$355,0),MATCH(C$2,Overview_Format!$A$2:$BQ$2,0))</f>
        <v>33</v>
      </c>
      <c r="D268">
        <f>INDEX(Overview_Format!$A$2:$BQ$355,MATCH($B268,Overview_Format!$A$2:$A$355,0),MATCH(D$2,Overview_Format!$A$2:$BQ$2,0))</f>
        <v>21</v>
      </c>
      <c r="E268">
        <f>INDEX(Overview_Format!$A$2:$BQ$355,MATCH($B268,Overview_Format!$A$2:$A$355,0),MATCH(E$2,Overview_Format!$A$2:$BQ$2,0))</f>
        <v>12</v>
      </c>
      <c r="F268">
        <f>INDEX(Overview_Format!$A$2:$BQ$355,MATCH($B268,Overview_Format!$A$2:$A$355,0),MATCH(F$2,Overview_Format!$A$2:$BQ$2,0))</f>
        <v>0.63600000000000001</v>
      </c>
      <c r="G268">
        <f>INDEX(Overview_Format!$A$2:$BQ$355,MATCH($B268,Overview_Format!$A$2:$A$355,0),MATCH(G$2,Overview_Format!$A$2:$BQ$2,0))</f>
        <v>-3.16</v>
      </c>
      <c r="H268">
        <f>INDEX(Overview_Format!$A$2:$BQ$355,MATCH($B268,Overview_Format!$A$2:$A$355,0),MATCH(H$2,Overview_Format!$A$2:$BQ$2,0))</f>
        <v>-5.83</v>
      </c>
      <c r="I268">
        <f>INDEX(Overview_Format!$A$2:$BQ$355,MATCH($B268,Overview_Format!$A$2:$A$355,0),MATCH(I$2,Overview_Format!$A$2:$BQ$2,0))</f>
        <v>21</v>
      </c>
      <c r="J268">
        <f>INDEX(Overview_Format!$A$2:$BQ$355,MATCH($B268,Overview_Format!$A$2:$A$355,0),MATCH(J$2,Overview_Format!$A$2:$BQ$2,0))</f>
        <v>12</v>
      </c>
      <c r="K268">
        <f>INDEX(Overview_Format!$A$2:$BQ$355,MATCH($B268,Overview_Format!$A$2:$A$355,0),MATCH(K$2,Overview_Format!$A$2:$BQ$2,0))</f>
        <v>21</v>
      </c>
      <c r="L268">
        <f>INDEX(Overview_Format!$A$2:$BQ$355,MATCH($B268,Overview_Format!$A$2:$A$355,0),MATCH(L$2,Overview_Format!$A$2:$BQ$2,0))</f>
        <v>12</v>
      </c>
      <c r="M268">
        <f>INDEX(Overview_Format!$A$2:$BQ$355,MATCH($B268,Overview_Format!$A$2:$A$355,0),MATCH(M$2,Overview_Format!$A$2:$BQ$2,0))</f>
        <v>21</v>
      </c>
      <c r="N268">
        <f>INDEX(Overview_Format!$A$2:$BQ$355,MATCH($B268,Overview_Format!$A$2:$A$355,0),MATCH(N$2,Overview_Format!$A$2:$BQ$2,0))</f>
        <v>12</v>
      </c>
      <c r="O268">
        <f>INDEX(Overview_Format!$A$2:$BQ$355,MATCH($B268,Overview_Format!$A$2:$A$355,0),MATCH(O$2,Overview_Format!$A$2:$BQ$2,0))</f>
        <v>2476</v>
      </c>
      <c r="P268">
        <f>INDEX(Overview_Format!$A$2:$BQ$355,MATCH($B268,Overview_Format!$A$2:$A$355,0),MATCH(P$2,Overview_Format!$A$2:$BQ$2,0))</f>
        <v>2307</v>
      </c>
      <c r="Q268">
        <f>INDEX(Overview_Format!$A$2:$BQ$355,MATCH($B268,Overview_Format!$A$2:$A$355,0),MATCH(Q$2,Overview_Format!$A$2:$BQ$2,0))</f>
        <v>68.599999999999994</v>
      </c>
      <c r="R268">
        <f>INDEX(Overview_Format!$A$2:$BQ$355,MATCH($B268,Overview_Format!$A$2:$A$355,0),MATCH(R$2,Overview_Format!$A$2:$BQ$2,0))</f>
        <v>107.3</v>
      </c>
      <c r="S268">
        <f>INDEX(Overview_Format!$A$2:$BQ$355,MATCH($B268,Overview_Format!$A$2:$A$355,0),MATCH(S$2,Overview_Format!$A$2:$BQ$2,0))</f>
        <v>0.25800000000000001</v>
      </c>
      <c r="T268">
        <f>INDEX(Overview_Format!$A$2:$BQ$355,MATCH($B268,Overview_Format!$A$2:$A$355,0),MATCH(T$2,Overview_Format!$A$2:$BQ$2,0))</f>
        <v>0.41799999999999998</v>
      </c>
      <c r="U268">
        <f>INDEX(Overview_Format!$A$2:$BQ$355,MATCH($B268,Overview_Format!$A$2:$A$355,0),MATCH(U$2,Overview_Format!$A$2:$BQ$2,0))</f>
        <v>0.54900000000000004</v>
      </c>
      <c r="V268">
        <f>INDEX(Overview_Format!$A$2:$BQ$355,MATCH($B268,Overview_Format!$A$2:$A$355,0),MATCH(V$2,Overview_Format!$A$2:$BQ$2,0))</f>
        <v>62.4</v>
      </c>
      <c r="W268">
        <f>INDEX(Overview_Format!$A$2:$BQ$355,MATCH($B268,Overview_Format!$A$2:$A$355,0),MATCH(W$2,Overview_Format!$A$2:$BQ$2,0))</f>
        <v>0.51900000000000002</v>
      </c>
      <c r="X268">
        <f>INDEX(Overview_Format!$A$2:$BQ$355,MATCH($B268,Overview_Format!$A$2:$A$355,0),MATCH(X$2,Overview_Format!$A$2:$BQ$2,0))</f>
        <v>31</v>
      </c>
      <c r="Y268">
        <f>INDEX(Overview_Format!$A$2:$BQ$355,MATCH($B268,Overview_Format!$A$2:$A$355,0),MATCH(Y$2,Overview_Format!$A$2:$BQ$2,0))</f>
        <v>15.5</v>
      </c>
      <c r="Z268">
        <f>INDEX(Overview_Format!$A$2:$BQ$355,MATCH($B268,Overview_Format!$A$2:$A$355,0),MATCH(Z$2,Overview_Format!$A$2:$BQ$2,0))</f>
        <v>51.3</v>
      </c>
      <c r="AA268">
        <f>INDEX(Overview_Format!$A$2:$BQ$355,MATCH($B268,Overview_Format!$A$2:$A$355,0),MATCH(AA$2,Overview_Format!$A$2:$BQ$2,0))</f>
        <v>10.5</v>
      </c>
      <c r="AB268">
        <f>INDEX(Overview_Format!$A$2:$BQ$355,MATCH($B268,Overview_Format!$A$2:$A$355,0),MATCH(AB$2,Overview_Format!$A$2:$BQ$2,0))</f>
        <v>8.9</v>
      </c>
      <c r="AC268">
        <f t="shared" si="4"/>
        <v>4.0258064516129028</v>
      </c>
      <c r="AD268">
        <f>INDEX(Overview_Format!$A$2:$BQ$355,MATCH($B268,Overview_Format!$A$2:$A$355,0),MATCH(AD$2,Overview_Format!$A$2:$BQ$2,0))</f>
        <v>5.12</v>
      </c>
      <c r="AE268">
        <f>INDEX(Overview_Format!$A$2:$CC$355,MATCH($B268,Overview_Format!$A$2:$A$355,0),MATCH(AE$2,Overview_Format!$A$2:$CC$2,0))</f>
        <v>7.2999999999999972</v>
      </c>
      <c r="AF268">
        <f>INDEX(Overview_Format!$A$2:$CC$355,MATCH($B268,Overview_Format!$A$2:$A$355,0),MATCH(AF$2,Overview_Format!$A$2:$CC$2,0))</f>
        <v>-0.15499999999999997</v>
      </c>
      <c r="AG268">
        <f>INDEX(Overview_Format!$A$2:$CC$355,MATCH($B268,Overview_Format!$A$2:$A$355,0),MATCH(AG$2,Overview_Format!$A$2:$CC$2,0))</f>
        <v>1.2999999999999956E-2</v>
      </c>
      <c r="AH268">
        <f>INDEX(Overview_Format!$A$2:$CC$355,MATCH($B268,Overview_Format!$A$2:$A$355,0),MATCH(AH$2,Overview_Format!$A$2:$CC$2,0))</f>
        <v>6.0000000000000053E-3</v>
      </c>
      <c r="AI268">
        <f>INDEX(Overview_Format!$A$2:$CC$355,MATCH($B268,Overview_Format!$A$2:$A$355,0),MATCH(AI$2,Overview_Format!$A$2:$CC$2,0))</f>
        <v>1.5000000000000013E-2</v>
      </c>
      <c r="AJ268">
        <f>INDEX(Overview_Format!$A$2:$CC$355,MATCH($B268,Overview_Format!$A$2:$A$355,0),MATCH(AJ$2,Overview_Format!$A$2:$CC$2,0))</f>
        <v>2.5999999999999943</v>
      </c>
      <c r="AK268">
        <f>INDEX(Overview_Format!$A$2:$CC$355,MATCH($B268,Overview_Format!$A$2:$A$355,0),MATCH(AK$2,Overview_Format!$A$2:$CC$2,0))</f>
        <v>-3.5</v>
      </c>
      <c r="AL268">
        <f>INDEX(Overview_Format!$A$2:$CC$355,MATCH($B268,Overview_Format!$A$2:$A$355,0),MATCH(AL$2,Overview_Format!$A$2:$CC$2,0))</f>
        <v>6.7999999999999972</v>
      </c>
      <c r="AM268">
        <f>INDEX(Overview_Format!$A$2:$CC$355,MATCH($B268,Overview_Format!$A$2:$A$355,0),MATCH(AM$2,Overview_Format!$A$2:$CC$2,0))</f>
        <v>2.1999999999999993</v>
      </c>
      <c r="AN268">
        <f>INDEX(Overview_Format!$A$2:$CC$355,MATCH($B268,Overview_Format!$A$2:$A$355,0),MATCH(AN$2,Overview_Format!$A$2:$CC$2,0))</f>
        <v>0.70000000000000107</v>
      </c>
      <c r="AO268">
        <f>INDEX(Overview_Format!$A$2:$CC$355,MATCH($B268,Overview_Format!$A$2:$A$355,0),MATCH(AO$2,Overview_Format!$A$2:$CC$2,0))</f>
        <v>3.6999999999999993</v>
      </c>
      <c r="AP268">
        <f>INDEX(Overview_Format!$A$2:$CC$355,MATCH($B268,Overview_Format!$A$2:$A$355,0),MATCH(AP$2,Overview_Format!$A$2:$CC$2,0))</f>
        <v>-9.6999999999999975E-2</v>
      </c>
    </row>
    <row r="269" spans="2:42" x14ac:dyDescent="0.25">
      <c r="B269" t="s">
        <v>389</v>
      </c>
      <c r="C269">
        <f>INDEX(Overview_Format!$A$2:$BQ$355,MATCH($B269,Overview_Format!$A$2:$A$355,0),MATCH(C$2,Overview_Format!$A$2:$BQ$2,0))</f>
        <v>33</v>
      </c>
      <c r="D269">
        <f>INDEX(Overview_Format!$A$2:$BQ$355,MATCH($B269,Overview_Format!$A$2:$A$355,0),MATCH(D$2,Overview_Format!$A$2:$BQ$2,0))</f>
        <v>17</v>
      </c>
      <c r="E269">
        <f>INDEX(Overview_Format!$A$2:$BQ$355,MATCH($B269,Overview_Format!$A$2:$A$355,0),MATCH(E$2,Overview_Format!$A$2:$BQ$2,0))</f>
        <v>16</v>
      </c>
      <c r="F269">
        <f>INDEX(Overview_Format!$A$2:$BQ$355,MATCH($B269,Overview_Format!$A$2:$A$355,0),MATCH(F$2,Overview_Format!$A$2:$BQ$2,0))</f>
        <v>0.51500000000000001</v>
      </c>
      <c r="G269">
        <f>INDEX(Overview_Format!$A$2:$BQ$355,MATCH($B269,Overview_Format!$A$2:$A$355,0),MATCH(G$2,Overview_Format!$A$2:$BQ$2,0))</f>
        <v>0.71</v>
      </c>
      <c r="H269">
        <f>INDEX(Overview_Format!$A$2:$BQ$355,MATCH($B269,Overview_Format!$A$2:$A$355,0),MATCH(H$2,Overview_Format!$A$2:$BQ$2,0))</f>
        <v>-2.0099999999999998</v>
      </c>
      <c r="I269">
        <f>INDEX(Overview_Format!$A$2:$BQ$355,MATCH($B269,Overview_Format!$A$2:$A$355,0),MATCH(I$2,Overview_Format!$A$2:$BQ$2,0))</f>
        <v>17</v>
      </c>
      <c r="J269">
        <f>INDEX(Overview_Format!$A$2:$BQ$355,MATCH($B269,Overview_Format!$A$2:$A$355,0),MATCH(J$2,Overview_Format!$A$2:$BQ$2,0))</f>
        <v>16</v>
      </c>
      <c r="K269">
        <f>INDEX(Overview_Format!$A$2:$BQ$355,MATCH($B269,Overview_Format!$A$2:$A$355,0),MATCH(K$2,Overview_Format!$A$2:$BQ$2,0))</f>
        <v>17</v>
      </c>
      <c r="L269">
        <f>INDEX(Overview_Format!$A$2:$BQ$355,MATCH($B269,Overview_Format!$A$2:$A$355,0),MATCH(L$2,Overview_Format!$A$2:$BQ$2,0))</f>
        <v>16</v>
      </c>
      <c r="M269">
        <f>INDEX(Overview_Format!$A$2:$BQ$355,MATCH($B269,Overview_Format!$A$2:$A$355,0),MATCH(M$2,Overview_Format!$A$2:$BQ$2,0))</f>
        <v>17</v>
      </c>
      <c r="N269">
        <f>INDEX(Overview_Format!$A$2:$BQ$355,MATCH($B269,Overview_Format!$A$2:$A$355,0),MATCH(N$2,Overview_Format!$A$2:$BQ$2,0))</f>
        <v>16</v>
      </c>
      <c r="O269">
        <f>INDEX(Overview_Format!$A$2:$BQ$355,MATCH($B269,Overview_Format!$A$2:$A$355,0),MATCH(O$2,Overview_Format!$A$2:$BQ$2,0))</f>
        <v>2583</v>
      </c>
      <c r="P269">
        <f>INDEX(Overview_Format!$A$2:$BQ$355,MATCH($B269,Overview_Format!$A$2:$A$355,0),MATCH(P$2,Overview_Format!$A$2:$BQ$2,0))</f>
        <v>2487</v>
      </c>
      <c r="Q269">
        <f>INDEX(Overview_Format!$A$2:$BQ$355,MATCH($B269,Overview_Format!$A$2:$A$355,0),MATCH(Q$2,Overview_Format!$A$2:$BQ$2,0))</f>
        <v>71.2</v>
      </c>
      <c r="R269">
        <f>INDEX(Overview_Format!$A$2:$BQ$355,MATCH($B269,Overview_Format!$A$2:$A$355,0),MATCH(R$2,Overview_Format!$A$2:$BQ$2,0))</f>
        <v>107.1</v>
      </c>
      <c r="S269">
        <f>INDEX(Overview_Format!$A$2:$BQ$355,MATCH($B269,Overview_Format!$A$2:$A$355,0),MATCH(S$2,Overview_Format!$A$2:$BQ$2,0))</f>
        <v>0.34100000000000003</v>
      </c>
      <c r="T269">
        <f>INDEX(Overview_Format!$A$2:$BQ$355,MATCH($B269,Overview_Format!$A$2:$A$355,0),MATCH(T$2,Overview_Format!$A$2:$BQ$2,0))</f>
        <v>0.35199999999999998</v>
      </c>
      <c r="U269">
        <f>INDEX(Overview_Format!$A$2:$BQ$355,MATCH($B269,Overview_Format!$A$2:$A$355,0),MATCH(U$2,Overview_Format!$A$2:$BQ$2,0))</f>
        <v>0.56999999999999995</v>
      </c>
      <c r="V269">
        <f>INDEX(Overview_Format!$A$2:$BQ$355,MATCH($B269,Overview_Format!$A$2:$A$355,0),MATCH(V$2,Overview_Format!$A$2:$BQ$2,0))</f>
        <v>50.1</v>
      </c>
      <c r="W269">
        <f>INDEX(Overview_Format!$A$2:$BQ$355,MATCH($B269,Overview_Format!$A$2:$A$355,0),MATCH(W$2,Overview_Format!$A$2:$BQ$2,0))</f>
        <v>0.53700000000000003</v>
      </c>
      <c r="X269">
        <f>INDEX(Overview_Format!$A$2:$BQ$355,MATCH($B269,Overview_Format!$A$2:$A$355,0),MATCH(X$2,Overview_Format!$A$2:$BQ$2,0))</f>
        <v>28.1</v>
      </c>
      <c r="Y269">
        <f>INDEX(Overview_Format!$A$2:$BQ$355,MATCH($B269,Overview_Format!$A$2:$A$355,0),MATCH(Y$2,Overview_Format!$A$2:$BQ$2,0))</f>
        <v>17</v>
      </c>
      <c r="Z269">
        <f>INDEX(Overview_Format!$A$2:$BQ$355,MATCH($B269,Overview_Format!$A$2:$A$355,0),MATCH(Z$2,Overview_Format!$A$2:$BQ$2,0))</f>
        <v>50.3</v>
      </c>
      <c r="AA269">
        <f>INDEX(Overview_Format!$A$2:$BQ$355,MATCH($B269,Overview_Format!$A$2:$A$355,0),MATCH(AA$2,Overview_Format!$A$2:$BQ$2,0))</f>
        <v>9.9</v>
      </c>
      <c r="AB269">
        <f>INDEX(Overview_Format!$A$2:$BQ$355,MATCH($B269,Overview_Format!$A$2:$A$355,0),MATCH(AB$2,Overview_Format!$A$2:$BQ$2,0))</f>
        <v>10.9</v>
      </c>
      <c r="AC269">
        <f t="shared" si="4"/>
        <v>2.947058823529412</v>
      </c>
      <c r="AD269">
        <f>INDEX(Overview_Format!$A$2:$BQ$355,MATCH($B269,Overview_Format!$A$2:$A$355,0),MATCH(AD$2,Overview_Format!$A$2:$BQ$2,0))</f>
        <v>2.91</v>
      </c>
      <c r="AE269">
        <f>INDEX(Overview_Format!$A$2:$CC$355,MATCH($B269,Overview_Format!$A$2:$A$355,0),MATCH(AE$2,Overview_Format!$A$2:$CC$2,0))</f>
        <v>3.8999999999999915</v>
      </c>
      <c r="AF269">
        <f>INDEX(Overview_Format!$A$2:$CC$355,MATCH($B269,Overview_Format!$A$2:$A$355,0),MATCH(AF$2,Overview_Format!$A$2:$CC$2,0))</f>
        <v>5.7000000000000051E-2</v>
      </c>
      <c r="AG269">
        <f>INDEX(Overview_Format!$A$2:$CC$355,MATCH($B269,Overview_Format!$A$2:$A$355,0),MATCH(AG$2,Overview_Format!$A$2:$CC$2,0))</f>
        <v>-9.0000000000000024E-2</v>
      </c>
      <c r="AH269">
        <f>INDEX(Overview_Format!$A$2:$CC$355,MATCH($B269,Overview_Format!$A$2:$A$355,0),MATCH(AH$2,Overview_Format!$A$2:$CC$2,0))</f>
        <v>4.4999999999999929E-2</v>
      </c>
      <c r="AI269">
        <f>INDEX(Overview_Format!$A$2:$CC$355,MATCH($B269,Overview_Format!$A$2:$A$355,0),MATCH(AI$2,Overview_Format!$A$2:$CC$2,0))</f>
        <v>4.1000000000000036E-2</v>
      </c>
      <c r="AJ269">
        <f>INDEX(Overview_Format!$A$2:$CC$355,MATCH($B269,Overview_Format!$A$2:$A$355,0),MATCH(AJ$2,Overview_Format!$A$2:$CC$2,0))</f>
        <v>0.59999999999999432</v>
      </c>
      <c r="AK269">
        <f>INDEX(Overview_Format!$A$2:$CC$355,MATCH($B269,Overview_Format!$A$2:$A$355,0),MATCH(AK$2,Overview_Format!$A$2:$CC$2,0))</f>
        <v>1.3000000000000007</v>
      </c>
      <c r="AL269">
        <f>INDEX(Overview_Format!$A$2:$CC$355,MATCH($B269,Overview_Format!$A$2:$A$355,0),MATCH(AL$2,Overview_Format!$A$2:$CC$2,0))</f>
        <v>-3.8999999999999986</v>
      </c>
      <c r="AM269">
        <f>INDEX(Overview_Format!$A$2:$CC$355,MATCH($B269,Overview_Format!$A$2:$A$355,0),MATCH(AM$2,Overview_Format!$A$2:$CC$2,0))</f>
        <v>0.70000000000000107</v>
      </c>
      <c r="AN269">
        <f>INDEX(Overview_Format!$A$2:$CC$355,MATCH($B269,Overview_Format!$A$2:$A$355,0),MATCH(AN$2,Overview_Format!$A$2:$CC$2,0))</f>
        <v>3</v>
      </c>
      <c r="AO269">
        <f>INDEX(Overview_Format!$A$2:$CC$355,MATCH($B269,Overview_Format!$A$2:$A$355,0),MATCH(AO$2,Overview_Format!$A$2:$CC$2,0))</f>
        <v>-2.5999999999999979</v>
      </c>
      <c r="AP269">
        <f>INDEX(Overview_Format!$A$2:$CC$355,MATCH($B269,Overview_Format!$A$2:$A$355,0),MATCH(AP$2,Overview_Format!$A$2:$CC$2,0))</f>
        <v>4.9999999999999989E-2</v>
      </c>
    </row>
    <row r="270" spans="2:42" x14ac:dyDescent="0.25">
      <c r="B270" t="s">
        <v>390</v>
      </c>
      <c r="C270">
        <f>INDEX(Overview_Format!$A$2:$BQ$355,MATCH($B270,Overview_Format!$A$2:$A$355,0),MATCH(C$2,Overview_Format!$A$2:$BQ$2,0))</f>
        <v>34</v>
      </c>
      <c r="D270">
        <f>INDEX(Overview_Format!$A$2:$BQ$355,MATCH($B270,Overview_Format!$A$2:$A$355,0),MATCH(D$2,Overview_Format!$A$2:$BQ$2,0))</f>
        <v>21</v>
      </c>
      <c r="E270">
        <f>INDEX(Overview_Format!$A$2:$BQ$355,MATCH($B270,Overview_Format!$A$2:$A$355,0),MATCH(E$2,Overview_Format!$A$2:$BQ$2,0))</f>
        <v>13</v>
      </c>
      <c r="F270">
        <f>INDEX(Overview_Format!$A$2:$BQ$355,MATCH($B270,Overview_Format!$A$2:$A$355,0),MATCH(F$2,Overview_Format!$A$2:$BQ$2,0))</f>
        <v>0.61799999999999999</v>
      </c>
      <c r="G270">
        <f>INDEX(Overview_Format!$A$2:$BQ$355,MATCH($B270,Overview_Format!$A$2:$A$355,0),MATCH(G$2,Overview_Format!$A$2:$BQ$2,0))</f>
        <v>5.3</v>
      </c>
      <c r="H270">
        <f>INDEX(Overview_Format!$A$2:$BQ$355,MATCH($B270,Overview_Format!$A$2:$A$355,0),MATCH(H$2,Overview_Format!$A$2:$BQ$2,0))</f>
        <v>2.4900000000000002</v>
      </c>
      <c r="I270">
        <f>INDEX(Overview_Format!$A$2:$BQ$355,MATCH($B270,Overview_Format!$A$2:$A$355,0),MATCH(I$2,Overview_Format!$A$2:$BQ$2,0))</f>
        <v>21</v>
      </c>
      <c r="J270">
        <f>INDEX(Overview_Format!$A$2:$BQ$355,MATCH($B270,Overview_Format!$A$2:$A$355,0),MATCH(J$2,Overview_Format!$A$2:$BQ$2,0))</f>
        <v>13</v>
      </c>
      <c r="K270">
        <f>INDEX(Overview_Format!$A$2:$BQ$355,MATCH($B270,Overview_Format!$A$2:$A$355,0),MATCH(K$2,Overview_Format!$A$2:$BQ$2,0))</f>
        <v>21</v>
      </c>
      <c r="L270">
        <f>INDEX(Overview_Format!$A$2:$BQ$355,MATCH($B270,Overview_Format!$A$2:$A$355,0),MATCH(L$2,Overview_Format!$A$2:$BQ$2,0))</f>
        <v>13</v>
      </c>
      <c r="M270">
        <f>INDEX(Overview_Format!$A$2:$BQ$355,MATCH($B270,Overview_Format!$A$2:$A$355,0),MATCH(M$2,Overview_Format!$A$2:$BQ$2,0))</f>
        <v>21</v>
      </c>
      <c r="N270">
        <f>INDEX(Overview_Format!$A$2:$BQ$355,MATCH($B270,Overview_Format!$A$2:$A$355,0),MATCH(N$2,Overview_Format!$A$2:$BQ$2,0))</f>
        <v>13</v>
      </c>
      <c r="O270">
        <f>INDEX(Overview_Format!$A$2:$BQ$355,MATCH($B270,Overview_Format!$A$2:$A$355,0),MATCH(O$2,Overview_Format!$A$2:$BQ$2,0))</f>
        <v>2437</v>
      </c>
      <c r="P270">
        <f>INDEX(Overview_Format!$A$2:$BQ$355,MATCH($B270,Overview_Format!$A$2:$A$355,0),MATCH(P$2,Overview_Format!$A$2:$BQ$2,0))</f>
        <v>2291</v>
      </c>
      <c r="Q270">
        <f>INDEX(Overview_Format!$A$2:$BQ$355,MATCH($B270,Overview_Format!$A$2:$A$355,0),MATCH(Q$2,Overview_Format!$A$2:$BQ$2,0))</f>
        <v>68.900000000000006</v>
      </c>
      <c r="R270">
        <f>INDEX(Overview_Format!$A$2:$BQ$355,MATCH($B270,Overview_Format!$A$2:$A$355,0),MATCH(R$2,Overview_Format!$A$2:$BQ$2,0))</f>
        <v>104.1</v>
      </c>
      <c r="S270">
        <f>INDEX(Overview_Format!$A$2:$BQ$355,MATCH($B270,Overview_Format!$A$2:$A$355,0),MATCH(S$2,Overview_Format!$A$2:$BQ$2,0))</f>
        <v>0.35</v>
      </c>
      <c r="T270">
        <f>INDEX(Overview_Format!$A$2:$BQ$355,MATCH($B270,Overview_Format!$A$2:$A$355,0),MATCH(T$2,Overview_Format!$A$2:$BQ$2,0))</f>
        <v>0.372</v>
      </c>
      <c r="U270">
        <f>INDEX(Overview_Format!$A$2:$BQ$355,MATCH($B270,Overview_Format!$A$2:$A$355,0),MATCH(U$2,Overview_Format!$A$2:$BQ$2,0))</f>
        <v>0.53900000000000003</v>
      </c>
      <c r="V270">
        <f>INDEX(Overview_Format!$A$2:$BQ$355,MATCH($B270,Overview_Format!$A$2:$A$355,0),MATCH(V$2,Overview_Format!$A$2:$BQ$2,0))</f>
        <v>57.6</v>
      </c>
      <c r="W270">
        <f>INDEX(Overview_Format!$A$2:$BQ$355,MATCH($B270,Overview_Format!$A$2:$A$355,0),MATCH(W$2,Overview_Format!$A$2:$BQ$2,0))</f>
        <v>0.503</v>
      </c>
      <c r="X270">
        <f>INDEX(Overview_Format!$A$2:$BQ$355,MATCH($B270,Overview_Format!$A$2:$A$355,0),MATCH(X$2,Overview_Format!$A$2:$BQ$2,0))</f>
        <v>29.4</v>
      </c>
      <c r="Y270">
        <f>INDEX(Overview_Format!$A$2:$BQ$355,MATCH($B270,Overview_Format!$A$2:$A$355,0),MATCH(Y$2,Overview_Format!$A$2:$BQ$2,0))</f>
        <v>15.8</v>
      </c>
      <c r="Z270">
        <f>INDEX(Overview_Format!$A$2:$BQ$355,MATCH($B270,Overview_Format!$A$2:$A$355,0),MATCH(Z$2,Overview_Format!$A$2:$BQ$2,0))</f>
        <v>51.2</v>
      </c>
      <c r="AA270">
        <f>INDEX(Overview_Format!$A$2:$BQ$355,MATCH($B270,Overview_Format!$A$2:$A$355,0),MATCH(AA$2,Overview_Format!$A$2:$BQ$2,0))</f>
        <v>8.4</v>
      </c>
      <c r="AB270">
        <f>INDEX(Overview_Format!$A$2:$BQ$355,MATCH($B270,Overview_Format!$A$2:$A$355,0),MATCH(AB$2,Overview_Format!$A$2:$BQ$2,0))</f>
        <v>10.1</v>
      </c>
      <c r="AC270">
        <f t="shared" si="4"/>
        <v>3.6455696202531644</v>
      </c>
      <c r="AD270">
        <f>INDEX(Overview_Format!$A$2:$BQ$355,MATCH($B270,Overview_Format!$A$2:$A$355,0),MATCH(AD$2,Overview_Format!$A$2:$BQ$2,0))</f>
        <v>4.29</v>
      </c>
      <c r="AE270">
        <f>INDEX(Overview_Format!$A$2:$CC$355,MATCH($B270,Overview_Format!$A$2:$A$355,0),MATCH(AE$2,Overview_Format!$A$2:$CC$2,0))</f>
        <v>6.1999999999999886</v>
      </c>
      <c r="AF270">
        <f>INDEX(Overview_Format!$A$2:$CC$355,MATCH($B270,Overview_Format!$A$2:$A$355,0),MATCH(AF$2,Overview_Format!$A$2:$CC$2,0))</f>
        <v>1.9999999999999962E-2</v>
      </c>
      <c r="AG270">
        <f>INDEX(Overview_Format!$A$2:$CC$355,MATCH($B270,Overview_Format!$A$2:$A$355,0),MATCH(AG$2,Overview_Format!$A$2:$CC$2,0))</f>
        <v>-4.7999999999999987E-2</v>
      </c>
      <c r="AH270">
        <f>INDEX(Overview_Format!$A$2:$CC$355,MATCH($B270,Overview_Format!$A$2:$A$355,0),MATCH(AH$2,Overview_Format!$A$2:$CC$2,0))</f>
        <v>2.7000000000000024E-2</v>
      </c>
      <c r="AI270">
        <f>INDEX(Overview_Format!$A$2:$CC$355,MATCH($B270,Overview_Format!$A$2:$A$355,0),MATCH(AI$2,Overview_Format!$A$2:$CC$2,0))</f>
        <v>2.5000000000000022E-2</v>
      </c>
      <c r="AJ270">
        <f>INDEX(Overview_Format!$A$2:$CC$355,MATCH($B270,Overview_Format!$A$2:$A$355,0),MATCH(AJ$2,Overview_Format!$A$2:$CC$2,0))</f>
        <v>2.4000000000000057</v>
      </c>
      <c r="AK270">
        <f>INDEX(Overview_Format!$A$2:$CC$355,MATCH($B270,Overview_Format!$A$2:$A$355,0),MATCH(AK$2,Overview_Format!$A$2:$CC$2,0))</f>
        <v>-0.80000000000000071</v>
      </c>
      <c r="AL270">
        <f>INDEX(Overview_Format!$A$2:$CC$355,MATCH($B270,Overview_Format!$A$2:$A$355,0),MATCH(AL$2,Overview_Format!$A$2:$CC$2,0))</f>
        <v>3.3999999999999986</v>
      </c>
      <c r="AM270">
        <f>INDEX(Overview_Format!$A$2:$CC$355,MATCH($B270,Overview_Format!$A$2:$A$355,0),MATCH(AM$2,Overview_Format!$A$2:$CC$2,0))</f>
        <v>-9.9999999999999645E-2</v>
      </c>
      <c r="AN270">
        <f>INDEX(Overview_Format!$A$2:$CC$355,MATCH($B270,Overview_Format!$A$2:$A$355,0),MATCH(AN$2,Overview_Format!$A$2:$CC$2,0))</f>
        <v>2.5999999999999996</v>
      </c>
      <c r="AO270">
        <f>INDEX(Overview_Format!$A$2:$CC$355,MATCH($B270,Overview_Format!$A$2:$A$355,0),MATCH(AO$2,Overview_Format!$A$2:$CC$2,0))</f>
        <v>1.5999999999999979</v>
      </c>
      <c r="AP270">
        <f>INDEX(Overview_Format!$A$2:$CC$355,MATCH($B270,Overview_Format!$A$2:$A$355,0),MATCH(AP$2,Overview_Format!$A$2:$CC$2,0))</f>
        <v>2.0999999999999991E-2</v>
      </c>
    </row>
    <row r="271" spans="2:42" x14ac:dyDescent="0.25">
      <c r="B271" t="s">
        <v>391</v>
      </c>
      <c r="C271">
        <f>INDEX(Overview_Format!$A$2:$BQ$355,MATCH($B271,Overview_Format!$A$2:$A$355,0),MATCH(C$2,Overview_Format!$A$2:$BQ$2,0))</f>
        <v>36</v>
      </c>
      <c r="D271">
        <f>INDEX(Overview_Format!$A$2:$BQ$355,MATCH($B271,Overview_Format!$A$2:$A$355,0),MATCH(D$2,Overview_Format!$A$2:$BQ$2,0))</f>
        <v>21</v>
      </c>
      <c r="E271">
        <f>INDEX(Overview_Format!$A$2:$BQ$355,MATCH($B271,Overview_Format!$A$2:$A$355,0),MATCH(E$2,Overview_Format!$A$2:$BQ$2,0))</f>
        <v>15</v>
      </c>
      <c r="F271">
        <f>INDEX(Overview_Format!$A$2:$BQ$355,MATCH($B271,Overview_Format!$A$2:$A$355,0),MATCH(F$2,Overview_Format!$A$2:$BQ$2,0))</f>
        <v>0.58299999999999996</v>
      </c>
      <c r="G271">
        <f>INDEX(Overview_Format!$A$2:$BQ$355,MATCH($B271,Overview_Format!$A$2:$A$355,0),MATCH(G$2,Overview_Format!$A$2:$BQ$2,0))</f>
        <v>6.13</v>
      </c>
      <c r="H271">
        <f>INDEX(Overview_Format!$A$2:$BQ$355,MATCH($B271,Overview_Format!$A$2:$A$355,0),MATCH(H$2,Overview_Format!$A$2:$BQ$2,0))</f>
        <v>3.62</v>
      </c>
      <c r="I271">
        <f>INDEX(Overview_Format!$A$2:$BQ$355,MATCH($B271,Overview_Format!$A$2:$A$355,0),MATCH(I$2,Overview_Format!$A$2:$BQ$2,0))</f>
        <v>21</v>
      </c>
      <c r="J271">
        <f>INDEX(Overview_Format!$A$2:$BQ$355,MATCH($B271,Overview_Format!$A$2:$A$355,0),MATCH(J$2,Overview_Format!$A$2:$BQ$2,0))</f>
        <v>15</v>
      </c>
      <c r="K271">
        <f>INDEX(Overview_Format!$A$2:$BQ$355,MATCH($B271,Overview_Format!$A$2:$A$355,0),MATCH(K$2,Overview_Format!$A$2:$BQ$2,0))</f>
        <v>21</v>
      </c>
      <c r="L271">
        <f>INDEX(Overview_Format!$A$2:$BQ$355,MATCH($B271,Overview_Format!$A$2:$A$355,0),MATCH(L$2,Overview_Format!$A$2:$BQ$2,0))</f>
        <v>15</v>
      </c>
      <c r="M271">
        <f>INDEX(Overview_Format!$A$2:$BQ$355,MATCH($B271,Overview_Format!$A$2:$A$355,0),MATCH(M$2,Overview_Format!$A$2:$BQ$2,0))</f>
        <v>21</v>
      </c>
      <c r="N271">
        <f>INDEX(Overview_Format!$A$2:$BQ$355,MATCH($B271,Overview_Format!$A$2:$A$355,0),MATCH(N$2,Overview_Format!$A$2:$BQ$2,0))</f>
        <v>15</v>
      </c>
      <c r="O271">
        <f>INDEX(Overview_Format!$A$2:$BQ$355,MATCH($B271,Overview_Format!$A$2:$A$355,0),MATCH(O$2,Overview_Format!$A$2:$BQ$2,0))</f>
        <v>2591</v>
      </c>
      <c r="P271">
        <f>INDEX(Overview_Format!$A$2:$BQ$355,MATCH($B271,Overview_Format!$A$2:$A$355,0),MATCH(P$2,Overview_Format!$A$2:$BQ$2,0))</f>
        <v>2455</v>
      </c>
      <c r="Q271">
        <f>INDEX(Overview_Format!$A$2:$BQ$355,MATCH($B271,Overview_Format!$A$2:$A$355,0),MATCH(Q$2,Overview_Format!$A$2:$BQ$2,0))</f>
        <v>68</v>
      </c>
      <c r="R271">
        <f>INDEX(Overview_Format!$A$2:$BQ$355,MATCH($B271,Overview_Format!$A$2:$A$355,0),MATCH(R$2,Overview_Format!$A$2:$BQ$2,0))</f>
        <v>104.4</v>
      </c>
      <c r="S271">
        <f>INDEX(Overview_Format!$A$2:$BQ$355,MATCH($B271,Overview_Format!$A$2:$A$355,0),MATCH(S$2,Overview_Format!$A$2:$BQ$2,0))</f>
        <v>0.32</v>
      </c>
      <c r="T271">
        <f>INDEX(Overview_Format!$A$2:$BQ$355,MATCH($B271,Overview_Format!$A$2:$A$355,0),MATCH(T$2,Overview_Format!$A$2:$BQ$2,0))</f>
        <v>0.40400000000000003</v>
      </c>
      <c r="U271">
        <f>INDEX(Overview_Format!$A$2:$BQ$355,MATCH($B271,Overview_Format!$A$2:$A$355,0),MATCH(U$2,Overview_Format!$A$2:$BQ$2,0))</f>
        <v>0.56200000000000006</v>
      </c>
      <c r="V271">
        <f>INDEX(Overview_Format!$A$2:$BQ$355,MATCH($B271,Overview_Format!$A$2:$A$355,0),MATCH(V$2,Overview_Format!$A$2:$BQ$2,0))</f>
        <v>56.5</v>
      </c>
      <c r="W271">
        <f>INDEX(Overview_Format!$A$2:$BQ$355,MATCH($B271,Overview_Format!$A$2:$A$355,0),MATCH(W$2,Overview_Format!$A$2:$BQ$2,0))</f>
        <v>0.52700000000000002</v>
      </c>
      <c r="X271">
        <f>INDEX(Overview_Format!$A$2:$BQ$355,MATCH($B271,Overview_Format!$A$2:$A$355,0),MATCH(X$2,Overview_Format!$A$2:$BQ$2,0))</f>
        <v>24.7</v>
      </c>
      <c r="Y271">
        <f>INDEX(Overview_Format!$A$2:$BQ$355,MATCH($B271,Overview_Format!$A$2:$A$355,0),MATCH(Y$2,Overview_Format!$A$2:$BQ$2,0))</f>
        <v>16.8</v>
      </c>
      <c r="Z271">
        <f>INDEX(Overview_Format!$A$2:$BQ$355,MATCH($B271,Overview_Format!$A$2:$A$355,0),MATCH(Z$2,Overview_Format!$A$2:$BQ$2,0))</f>
        <v>51.9</v>
      </c>
      <c r="AA271">
        <f>INDEX(Overview_Format!$A$2:$BQ$355,MATCH($B271,Overview_Format!$A$2:$A$355,0),MATCH(AA$2,Overview_Format!$A$2:$BQ$2,0))</f>
        <v>8.1999999999999993</v>
      </c>
      <c r="AB271">
        <f>INDEX(Overview_Format!$A$2:$BQ$355,MATCH($B271,Overview_Format!$A$2:$A$355,0),MATCH(AB$2,Overview_Format!$A$2:$BQ$2,0))</f>
        <v>8.4</v>
      </c>
      <c r="AC271">
        <f t="shared" si="4"/>
        <v>3.3630952380952381</v>
      </c>
      <c r="AD271">
        <f>INDEX(Overview_Format!$A$2:$BQ$355,MATCH($B271,Overview_Format!$A$2:$A$355,0),MATCH(AD$2,Overview_Format!$A$2:$BQ$2,0))</f>
        <v>3.78</v>
      </c>
      <c r="AE271">
        <f>INDEX(Overview_Format!$A$2:$CC$355,MATCH($B271,Overview_Format!$A$2:$A$355,0),MATCH(AE$2,Overview_Format!$A$2:$CC$2,0))</f>
        <v>5.5</v>
      </c>
      <c r="AF271">
        <f>INDEX(Overview_Format!$A$2:$CC$355,MATCH($B271,Overview_Format!$A$2:$A$355,0),MATCH(AF$2,Overview_Format!$A$2:$CC$2,0))</f>
        <v>-4.7999999999999987E-2</v>
      </c>
      <c r="AG271">
        <f>INDEX(Overview_Format!$A$2:$CC$355,MATCH($B271,Overview_Format!$A$2:$A$355,0),MATCH(AG$2,Overview_Format!$A$2:$CC$2,0))</f>
        <v>8.0000000000000016E-2</v>
      </c>
      <c r="AH271">
        <f>INDEX(Overview_Format!$A$2:$CC$355,MATCH($B271,Overview_Format!$A$2:$A$355,0),MATCH(AH$2,Overview_Format!$A$2:$CC$2,0))</f>
        <v>3.0000000000000027E-2</v>
      </c>
      <c r="AI271">
        <f>INDEX(Overview_Format!$A$2:$CC$355,MATCH($B271,Overview_Format!$A$2:$A$355,0),MATCH(AI$2,Overview_Format!$A$2:$CC$2,0))</f>
        <v>3.5000000000000031E-2</v>
      </c>
      <c r="AJ271">
        <f>INDEX(Overview_Format!$A$2:$CC$355,MATCH($B271,Overview_Format!$A$2:$A$355,0),MATCH(AJ$2,Overview_Format!$A$2:$CC$2,0))</f>
        <v>3.7999999999999972</v>
      </c>
      <c r="AK271">
        <f>INDEX(Overview_Format!$A$2:$CC$355,MATCH($B271,Overview_Format!$A$2:$A$355,0),MATCH(AK$2,Overview_Format!$A$2:$CC$2,0))</f>
        <v>0.80000000000000071</v>
      </c>
      <c r="AL271">
        <f>INDEX(Overview_Format!$A$2:$CC$355,MATCH($B271,Overview_Format!$A$2:$A$355,0),MATCH(AL$2,Overview_Format!$A$2:$CC$2,0))</f>
        <v>12.100000000000001</v>
      </c>
      <c r="AM271">
        <f>INDEX(Overview_Format!$A$2:$CC$355,MATCH($B271,Overview_Format!$A$2:$A$355,0),MATCH(AM$2,Overview_Format!$A$2:$CC$2,0))</f>
        <v>-1.4000000000000004</v>
      </c>
      <c r="AN271">
        <f>INDEX(Overview_Format!$A$2:$CC$355,MATCH($B271,Overview_Format!$A$2:$A$355,0),MATCH(AN$2,Overview_Format!$A$2:$CC$2,0))</f>
        <v>-1.4000000000000004</v>
      </c>
      <c r="AO271">
        <f>INDEX(Overview_Format!$A$2:$CC$355,MATCH($B271,Overview_Format!$A$2:$A$355,0),MATCH(AO$2,Overview_Format!$A$2:$CC$2,0))</f>
        <v>2.8999999999999986</v>
      </c>
      <c r="AP271">
        <f>INDEX(Overview_Format!$A$2:$CC$355,MATCH($B271,Overview_Format!$A$2:$A$355,0),MATCH(AP$2,Overview_Format!$A$2:$CC$2,0))</f>
        <v>-2.7000000000000024E-2</v>
      </c>
    </row>
    <row r="272" spans="2:42" x14ac:dyDescent="0.25">
      <c r="B272" t="s">
        <v>392</v>
      </c>
      <c r="C272">
        <f>INDEX(Overview_Format!$A$2:$BQ$355,MATCH($B272,Overview_Format!$A$2:$A$355,0),MATCH(C$2,Overview_Format!$A$2:$BQ$2,0))</f>
        <v>31</v>
      </c>
      <c r="D272">
        <f>INDEX(Overview_Format!$A$2:$BQ$355,MATCH($B272,Overview_Format!$A$2:$A$355,0),MATCH(D$2,Overview_Format!$A$2:$BQ$2,0))</f>
        <v>21</v>
      </c>
      <c r="E272">
        <f>INDEX(Overview_Format!$A$2:$BQ$355,MATCH($B272,Overview_Format!$A$2:$A$355,0),MATCH(E$2,Overview_Format!$A$2:$BQ$2,0))</f>
        <v>10</v>
      </c>
      <c r="F272">
        <f>INDEX(Overview_Format!$A$2:$BQ$355,MATCH($B272,Overview_Format!$A$2:$A$355,0),MATCH(F$2,Overview_Format!$A$2:$BQ$2,0))</f>
        <v>0.67700000000000005</v>
      </c>
      <c r="G272">
        <f>INDEX(Overview_Format!$A$2:$BQ$355,MATCH($B272,Overview_Format!$A$2:$A$355,0),MATCH(G$2,Overview_Format!$A$2:$BQ$2,0))</f>
        <v>8.58</v>
      </c>
      <c r="H272">
        <f>INDEX(Overview_Format!$A$2:$BQ$355,MATCH($B272,Overview_Format!$A$2:$A$355,0),MATCH(H$2,Overview_Format!$A$2:$BQ$2,0))</f>
        <v>1.1399999999999999</v>
      </c>
      <c r="I272">
        <f>INDEX(Overview_Format!$A$2:$BQ$355,MATCH($B272,Overview_Format!$A$2:$A$355,0),MATCH(I$2,Overview_Format!$A$2:$BQ$2,0))</f>
        <v>21</v>
      </c>
      <c r="J272">
        <f>INDEX(Overview_Format!$A$2:$BQ$355,MATCH($B272,Overview_Format!$A$2:$A$355,0),MATCH(J$2,Overview_Format!$A$2:$BQ$2,0))</f>
        <v>10</v>
      </c>
      <c r="K272">
        <f>INDEX(Overview_Format!$A$2:$BQ$355,MATCH($B272,Overview_Format!$A$2:$A$355,0),MATCH(K$2,Overview_Format!$A$2:$BQ$2,0))</f>
        <v>21</v>
      </c>
      <c r="L272">
        <f>INDEX(Overview_Format!$A$2:$BQ$355,MATCH($B272,Overview_Format!$A$2:$A$355,0),MATCH(L$2,Overview_Format!$A$2:$BQ$2,0))</f>
        <v>10</v>
      </c>
      <c r="M272">
        <f>INDEX(Overview_Format!$A$2:$BQ$355,MATCH($B272,Overview_Format!$A$2:$A$355,0),MATCH(M$2,Overview_Format!$A$2:$BQ$2,0))</f>
        <v>21</v>
      </c>
      <c r="N272">
        <f>INDEX(Overview_Format!$A$2:$BQ$355,MATCH($B272,Overview_Format!$A$2:$A$355,0),MATCH(N$2,Overview_Format!$A$2:$BQ$2,0))</f>
        <v>10</v>
      </c>
      <c r="O272">
        <f>INDEX(Overview_Format!$A$2:$BQ$355,MATCH($B272,Overview_Format!$A$2:$A$355,0),MATCH(O$2,Overview_Format!$A$2:$BQ$2,0))</f>
        <v>2358</v>
      </c>
      <c r="P272">
        <f>INDEX(Overview_Format!$A$2:$BQ$355,MATCH($B272,Overview_Format!$A$2:$A$355,0),MATCH(P$2,Overview_Format!$A$2:$BQ$2,0))</f>
        <v>2101</v>
      </c>
      <c r="Q272">
        <f>INDEX(Overview_Format!$A$2:$BQ$355,MATCH($B272,Overview_Format!$A$2:$A$355,0),MATCH(Q$2,Overview_Format!$A$2:$BQ$2,0))</f>
        <v>67.3</v>
      </c>
      <c r="R272">
        <f>INDEX(Overview_Format!$A$2:$BQ$355,MATCH($B272,Overview_Format!$A$2:$A$355,0),MATCH(R$2,Overview_Format!$A$2:$BQ$2,0))</f>
        <v>112.1</v>
      </c>
      <c r="S272">
        <f>INDEX(Overview_Format!$A$2:$BQ$355,MATCH($B272,Overview_Format!$A$2:$A$355,0),MATCH(S$2,Overview_Format!$A$2:$BQ$2,0))</f>
        <v>0.307</v>
      </c>
      <c r="T272">
        <f>INDEX(Overview_Format!$A$2:$BQ$355,MATCH($B272,Overview_Format!$A$2:$A$355,0),MATCH(T$2,Overview_Format!$A$2:$BQ$2,0))</f>
        <v>0.39300000000000002</v>
      </c>
      <c r="U272">
        <f>INDEX(Overview_Format!$A$2:$BQ$355,MATCH($B272,Overview_Format!$A$2:$A$355,0),MATCH(U$2,Overview_Format!$A$2:$BQ$2,0))</f>
        <v>0.55600000000000005</v>
      </c>
      <c r="V272">
        <f>INDEX(Overview_Format!$A$2:$BQ$355,MATCH($B272,Overview_Format!$A$2:$A$355,0),MATCH(V$2,Overview_Format!$A$2:$BQ$2,0))</f>
        <v>50.8</v>
      </c>
      <c r="W272">
        <f>INDEX(Overview_Format!$A$2:$BQ$355,MATCH($B272,Overview_Format!$A$2:$A$355,0),MATCH(W$2,Overview_Format!$A$2:$BQ$2,0))</f>
        <v>0.53600000000000003</v>
      </c>
      <c r="X272">
        <f>INDEX(Overview_Format!$A$2:$BQ$355,MATCH($B272,Overview_Format!$A$2:$A$355,0),MATCH(X$2,Overview_Format!$A$2:$BQ$2,0))</f>
        <v>30.8</v>
      </c>
      <c r="Y272">
        <f>INDEX(Overview_Format!$A$2:$BQ$355,MATCH($B272,Overview_Format!$A$2:$A$355,0),MATCH(Y$2,Overview_Format!$A$2:$BQ$2,0))</f>
        <v>13.1</v>
      </c>
      <c r="Z272">
        <f>INDEX(Overview_Format!$A$2:$BQ$355,MATCH($B272,Overview_Format!$A$2:$A$355,0),MATCH(Z$2,Overview_Format!$A$2:$BQ$2,0))</f>
        <v>52.2</v>
      </c>
      <c r="AA272">
        <f>INDEX(Overview_Format!$A$2:$BQ$355,MATCH($B272,Overview_Format!$A$2:$A$355,0),MATCH(AA$2,Overview_Format!$A$2:$BQ$2,0))</f>
        <v>8.9</v>
      </c>
      <c r="AB272">
        <f>INDEX(Overview_Format!$A$2:$BQ$355,MATCH($B272,Overview_Format!$A$2:$A$355,0),MATCH(AB$2,Overview_Format!$A$2:$BQ$2,0))</f>
        <v>8.8000000000000007</v>
      </c>
      <c r="AC272">
        <f t="shared" si="4"/>
        <v>3.8778625954198471</v>
      </c>
      <c r="AD272">
        <f>INDEX(Overview_Format!$A$2:$BQ$355,MATCH($B272,Overview_Format!$A$2:$A$355,0),MATCH(AD$2,Overview_Format!$A$2:$BQ$2,0))</f>
        <v>8.2899999999999991</v>
      </c>
      <c r="AE272">
        <f>INDEX(Overview_Format!$A$2:$CC$355,MATCH($B272,Overview_Format!$A$2:$A$355,0),MATCH(AE$2,Overview_Format!$A$2:$CC$2,0))</f>
        <v>12.199999999999989</v>
      </c>
      <c r="AF272">
        <f>INDEX(Overview_Format!$A$2:$CC$355,MATCH($B272,Overview_Format!$A$2:$A$355,0),MATCH(AF$2,Overview_Format!$A$2:$CC$2,0))</f>
        <v>4.0000000000000036E-3</v>
      </c>
      <c r="AG272">
        <f>INDEX(Overview_Format!$A$2:$CC$355,MATCH($B272,Overview_Format!$A$2:$A$355,0),MATCH(AG$2,Overview_Format!$A$2:$CC$2,0))</f>
        <v>6.0999999999999999E-2</v>
      </c>
      <c r="AH272">
        <f>INDEX(Overview_Format!$A$2:$CC$355,MATCH($B272,Overview_Format!$A$2:$A$355,0),MATCH(AH$2,Overview_Format!$A$2:$CC$2,0))</f>
        <v>3.5000000000000031E-2</v>
      </c>
      <c r="AI272">
        <f>INDEX(Overview_Format!$A$2:$CC$355,MATCH($B272,Overview_Format!$A$2:$A$355,0),MATCH(AI$2,Overview_Format!$A$2:$CC$2,0))</f>
        <v>5.0000000000000044E-2</v>
      </c>
      <c r="AJ272">
        <f>INDEX(Overview_Format!$A$2:$CC$355,MATCH($B272,Overview_Format!$A$2:$A$355,0),MATCH(AJ$2,Overview_Format!$A$2:$CC$2,0))</f>
        <v>4.4000000000000057</v>
      </c>
      <c r="AK272">
        <f>INDEX(Overview_Format!$A$2:$CC$355,MATCH($B272,Overview_Format!$A$2:$A$355,0),MATCH(AK$2,Overview_Format!$A$2:$CC$2,0))</f>
        <v>-2.2000000000000011</v>
      </c>
      <c r="AL272">
        <f>INDEX(Overview_Format!$A$2:$CC$355,MATCH($B272,Overview_Format!$A$2:$A$355,0),MATCH(AL$2,Overview_Format!$A$2:$CC$2,0))</f>
        <v>7.2999999999999972</v>
      </c>
      <c r="AM272">
        <f>INDEX(Overview_Format!$A$2:$CC$355,MATCH($B272,Overview_Format!$A$2:$A$355,0),MATCH(AM$2,Overview_Format!$A$2:$CC$2,0))</f>
        <v>1.8000000000000007</v>
      </c>
      <c r="AN272">
        <f>INDEX(Overview_Format!$A$2:$CC$355,MATCH($B272,Overview_Format!$A$2:$A$355,0),MATCH(AN$2,Overview_Format!$A$2:$CC$2,0))</f>
        <v>-1.8999999999999986</v>
      </c>
      <c r="AO272">
        <f>INDEX(Overview_Format!$A$2:$CC$355,MATCH($B272,Overview_Format!$A$2:$A$355,0),MATCH(AO$2,Overview_Format!$A$2:$CC$2,0))</f>
        <v>5.1000000000000014</v>
      </c>
      <c r="AP272">
        <f>INDEX(Overview_Format!$A$2:$CC$355,MATCH($B272,Overview_Format!$A$2:$A$355,0),MATCH(AP$2,Overview_Format!$A$2:$CC$2,0))</f>
        <v>-1.7999999999999988E-2</v>
      </c>
    </row>
    <row r="273" spans="2:42" x14ac:dyDescent="0.25">
      <c r="B273" t="s">
        <v>393</v>
      </c>
      <c r="C273">
        <f>INDEX(Overview_Format!$A$2:$BQ$355,MATCH($B273,Overview_Format!$A$2:$A$355,0),MATCH(C$2,Overview_Format!$A$2:$BQ$2,0))</f>
        <v>31</v>
      </c>
      <c r="D273">
        <f>INDEX(Overview_Format!$A$2:$BQ$355,MATCH($B273,Overview_Format!$A$2:$A$355,0),MATCH(D$2,Overview_Format!$A$2:$BQ$2,0))</f>
        <v>4</v>
      </c>
      <c r="E273">
        <f>INDEX(Overview_Format!$A$2:$BQ$355,MATCH($B273,Overview_Format!$A$2:$A$355,0),MATCH(E$2,Overview_Format!$A$2:$BQ$2,0))</f>
        <v>27</v>
      </c>
      <c r="F273">
        <f>INDEX(Overview_Format!$A$2:$BQ$355,MATCH($B273,Overview_Format!$A$2:$A$355,0),MATCH(F$2,Overview_Format!$A$2:$BQ$2,0))</f>
        <v>0.129</v>
      </c>
      <c r="G273">
        <f>INDEX(Overview_Format!$A$2:$BQ$355,MATCH($B273,Overview_Format!$A$2:$A$355,0),MATCH(G$2,Overview_Format!$A$2:$BQ$2,0))</f>
        <v>-16.350000000000001</v>
      </c>
      <c r="H273">
        <f>INDEX(Overview_Format!$A$2:$BQ$355,MATCH($B273,Overview_Format!$A$2:$A$355,0),MATCH(H$2,Overview_Format!$A$2:$BQ$2,0))</f>
        <v>0.62</v>
      </c>
      <c r="I273">
        <f>INDEX(Overview_Format!$A$2:$BQ$355,MATCH($B273,Overview_Format!$A$2:$A$355,0),MATCH(I$2,Overview_Format!$A$2:$BQ$2,0))</f>
        <v>4</v>
      </c>
      <c r="J273">
        <f>INDEX(Overview_Format!$A$2:$BQ$355,MATCH($B273,Overview_Format!$A$2:$A$355,0),MATCH(J$2,Overview_Format!$A$2:$BQ$2,0))</f>
        <v>27</v>
      </c>
      <c r="K273">
        <f>INDEX(Overview_Format!$A$2:$BQ$355,MATCH($B273,Overview_Format!$A$2:$A$355,0),MATCH(K$2,Overview_Format!$A$2:$BQ$2,0))</f>
        <v>4</v>
      </c>
      <c r="L273">
        <f>INDEX(Overview_Format!$A$2:$BQ$355,MATCH($B273,Overview_Format!$A$2:$A$355,0),MATCH(L$2,Overview_Format!$A$2:$BQ$2,0))</f>
        <v>27</v>
      </c>
      <c r="M273">
        <f>INDEX(Overview_Format!$A$2:$BQ$355,MATCH($B273,Overview_Format!$A$2:$A$355,0),MATCH(M$2,Overview_Format!$A$2:$BQ$2,0))</f>
        <v>4</v>
      </c>
      <c r="N273">
        <f>INDEX(Overview_Format!$A$2:$BQ$355,MATCH($B273,Overview_Format!$A$2:$A$355,0),MATCH(N$2,Overview_Format!$A$2:$BQ$2,0))</f>
        <v>27</v>
      </c>
      <c r="O273">
        <f>INDEX(Overview_Format!$A$2:$BQ$355,MATCH($B273,Overview_Format!$A$2:$A$355,0),MATCH(O$2,Overview_Format!$A$2:$BQ$2,0))</f>
        <v>2042</v>
      </c>
      <c r="P273">
        <f>INDEX(Overview_Format!$A$2:$BQ$355,MATCH($B273,Overview_Format!$A$2:$A$355,0),MATCH(P$2,Overview_Format!$A$2:$BQ$2,0))</f>
        <v>2534</v>
      </c>
      <c r="Q273">
        <f>INDEX(Overview_Format!$A$2:$BQ$355,MATCH($B273,Overview_Format!$A$2:$A$355,0),MATCH(Q$2,Overview_Format!$A$2:$BQ$2,0))</f>
        <v>71.3</v>
      </c>
      <c r="R273">
        <f>INDEX(Overview_Format!$A$2:$BQ$355,MATCH($B273,Overview_Format!$A$2:$A$355,0),MATCH(R$2,Overview_Format!$A$2:$BQ$2,0))</f>
        <v>91.7</v>
      </c>
      <c r="S273">
        <f>INDEX(Overview_Format!$A$2:$BQ$355,MATCH($B273,Overview_Format!$A$2:$A$355,0),MATCH(S$2,Overview_Format!$A$2:$BQ$2,0))</f>
        <v>0.35099999999999998</v>
      </c>
      <c r="T273">
        <f>INDEX(Overview_Format!$A$2:$BQ$355,MATCH($B273,Overview_Format!$A$2:$A$355,0),MATCH(T$2,Overview_Format!$A$2:$BQ$2,0))</f>
        <v>0.36299999999999999</v>
      </c>
      <c r="U273">
        <f>INDEX(Overview_Format!$A$2:$BQ$355,MATCH($B273,Overview_Format!$A$2:$A$355,0),MATCH(U$2,Overview_Format!$A$2:$BQ$2,0))</f>
        <v>0.496</v>
      </c>
      <c r="V273">
        <f>INDEX(Overview_Format!$A$2:$BQ$355,MATCH($B273,Overview_Format!$A$2:$A$355,0),MATCH(V$2,Overview_Format!$A$2:$BQ$2,0))</f>
        <v>59.3</v>
      </c>
      <c r="W273">
        <f>INDEX(Overview_Format!$A$2:$BQ$355,MATCH($B273,Overview_Format!$A$2:$A$355,0),MATCH(W$2,Overview_Format!$A$2:$BQ$2,0))</f>
        <v>0.46300000000000002</v>
      </c>
      <c r="X273">
        <f>INDEX(Overview_Format!$A$2:$BQ$355,MATCH($B273,Overview_Format!$A$2:$A$355,0),MATCH(X$2,Overview_Format!$A$2:$BQ$2,0))</f>
        <v>27.9</v>
      </c>
      <c r="Y273">
        <f>INDEX(Overview_Format!$A$2:$BQ$355,MATCH($B273,Overview_Format!$A$2:$A$355,0),MATCH(Y$2,Overview_Format!$A$2:$BQ$2,0))</f>
        <v>19</v>
      </c>
      <c r="Z273">
        <f>INDEX(Overview_Format!$A$2:$BQ$355,MATCH($B273,Overview_Format!$A$2:$A$355,0),MATCH(Z$2,Overview_Format!$A$2:$BQ$2,0))</f>
        <v>49.6</v>
      </c>
      <c r="AA273">
        <f>INDEX(Overview_Format!$A$2:$BQ$355,MATCH($B273,Overview_Format!$A$2:$A$355,0),MATCH(AA$2,Overview_Format!$A$2:$BQ$2,0))</f>
        <v>5.9</v>
      </c>
      <c r="AB273">
        <f>INDEX(Overview_Format!$A$2:$BQ$355,MATCH($B273,Overview_Format!$A$2:$A$355,0),MATCH(AB$2,Overview_Format!$A$2:$BQ$2,0))</f>
        <v>5.0999999999999996</v>
      </c>
      <c r="AC273">
        <f t="shared" si="4"/>
        <v>3.1210526315789471</v>
      </c>
      <c r="AD273">
        <f>INDEX(Overview_Format!$A$2:$BQ$355,MATCH($B273,Overview_Format!$A$2:$A$355,0),MATCH(AD$2,Overview_Format!$A$2:$BQ$2,0))</f>
        <v>-15.87</v>
      </c>
      <c r="AE273">
        <f>INDEX(Overview_Format!$A$2:$CC$355,MATCH($B273,Overview_Format!$A$2:$A$355,0),MATCH(AE$2,Overview_Format!$A$2:$CC$2,0))</f>
        <v>-22</v>
      </c>
      <c r="AF273">
        <f>INDEX(Overview_Format!$A$2:$CC$355,MATCH($B273,Overview_Format!$A$2:$A$355,0),MATCH(AF$2,Overview_Format!$A$2:$CC$2,0))</f>
        <v>7.8999999999999959E-2</v>
      </c>
      <c r="AG273">
        <f>INDEX(Overview_Format!$A$2:$CC$355,MATCH($B273,Overview_Format!$A$2:$A$355,0),MATCH(AG$2,Overview_Format!$A$2:$CC$2,0))</f>
        <v>-0.11499999999999999</v>
      </c>
      <c r="AH273">
        <f>INDEX(Overview_Format!$A$2:$CC$355,MATCH($B273,Overview_Format!$A$2:$A$355,0),MATCH(AH$2,Overview_Format!$A$2:$CC$2,0))</f>
        <v>-7.999999999999996E-2</v>
      </c>
      <c r="AI273">
        <f>INDEX(Overview_Format!$A$2:$CC$355,MATCH($B273,Overview_Format!$A$2:$A$355,0),MATCH(AI$2,Overview_Format!$A$2:$CC$2,0))</f>
        <v>-9.9000000000000032E-2</v>
      </c>
      <c r="AJ273">
        <f>INDEX(Overview_Format!$A$2:$CC$355,MATCH($B273,Overview_Format!$A$2:$A$355,0),MATCH(AJ$2,Overview_Format!$A$2:$CC$2,0))</f>
        <v>-0.79999999999999716</v>
      </c>
      <c r="AK273">
        <f>INDEX(Overview_Format!$A$2:$CC$355,MATCH($B273,Overview_Format!$A$2:$A$355,0),MATCH(AK$2,Overview_Format!$A$2:$CC$2,0))</f>
        <v>5.4</v>
      </c>
      <c r="AL273">
        <f>INDEX(Overview_Format!$A$2:$CC$355,MATCH($B273,Overview_Format!$A$2:$A$355,0),MATCH(AL$2,Overview_Format!$A$2:$CC$2,0))</f>
        <v>0.39999999999999858</v>
      </c>
      <c r="AM273">
        <f>INDEX(Overview_Format!$A$2:$CC$355,MATCH($B273,Overview_Format!$A$2:$A$355,0),MATCH(AM$2,Overview_Format!$A$2:$CC$2,0))</f>
        <v>-5</v>
      </c>
      <c r="AN273">
        <f>INDEX(Overview_Format!$A$2:$CC$355,MATCH($B273,Overview_Format!$A$2:$A$355,0),MATCH(AN$2,Overview_Format!$A$2:$CC$2,0))</f>
        <v>-3</v>
      </c>
      <c r="AO273">
        <f>INDEX(Overview_Format!$A$2:$CC$355,MATCH($B273,Overview_Format!$A$2:$A$355,0),MATCH(AO$2,Overview_Format!$A$2:$CC$2,0))</f>
        <v>9.9999999999997868E-2</v>
      </c>
      <c r="AP273">
        <f>INDEX(Overview_Format!$A$2:$CC$355,MATCH($B273,Overview_Format!$A$2:$A$355,0),MATCH(AP$2,Overview_Format!$A$2:$CC$2,0))</f>
        <v>5.2000000000000018E-2</v>
      </c>
    </row>
    <row r="274" spans="2:42" x14ac:dyDescent="0.25">
      <c r="B274" t="s">
        <v>394</v>
      </c>
      <c r="C274">
        <f>INDEX(Overview_Format!$A$2:$BQ$355,MATCH($B274,Overview_Format!$A$2:$A$355,0),MATCH(C$2,Overview_Format!$A$2:$BQ$2,0))</f>
        <v>31</v>
      </c>
      <c r="D274">
        <f>INDEX(Overview_Format!$A$2:$BQ$355,MATCH($B274,Overview_Format!$A$2:$A$355,0),MATCH(D$2,Overview_Format!$A$2:$BQ$2,0))</f>
        <v>16</v>
      </c>
      <c r="E274">
        <f>INDEX(Overview_Format!$A$2:$BQ$355,MATCH($B274,Overview_Format!$A$2:$A$355,0),MATCH(E$2,Overview_Format!$A$2:$BQ$2,0))</f>
        <v>15</v>
      </c>
      <c r="F274">
        <f>INDEX(Overview_Format!$A$2:$BQ$355,MATCH($B274,Overview_Format!$A$2:$A$355,0),MATCH(F$2,Overview_Format!$A$2:$BQ$2,0))</f>
        <v>0.51600000000000001</v>
      </c>
      <c r="G274">
        <f>INDEX(Overview_Format!$A$2:$BQ$355,MATCH($B274,Overview_Format!$A$2:$A$355,0),MATCH(G$2,Overview_Format!$A$2:$BQ$2,0))</f>
        <v>-1.9</v>
      </c>
      <c r="H274">
        <f>INDEX(Overview_Format!$A$2:$BQ$355,MATCH($B274,Overview_Format!$A$2:$A$355,0),MATCH(H$2,Overview_Format!$A$2:$BQ$2,0))</f>
        <v>0.94</v>
      </c>
      <c r="I274">
        <f>INDEX(Overview_Format!$A$2:$BQ$355,MATCH($B274,Overview_Format!$A$2:$A$355,0),MATCH(I$2,Overview_Format!$A$2:$BQ$2,0))</f>
        <v>16</v>
      </c>
      <c r="J274">
        <f>INDEX(Overview_Format!$A$2:$BQ$355,MATCH($B274,Overview_Format!$A$2:$A$355,0),MATCH(J$2,Overview_Format!$A$2:$BQ$2,0))</f>
        <v>15</v>
      </c>
      <c r="K274">
        <f>INDEX(Overview_Format!$A$2:$BQ$355,MATCH($B274,Overview_Format!$A$2:$A$355,0),MATCH(K$2,Overview_Format!$A$2:$BQ$2,0))</f>
        <v>16</v>
      </c>
      <c r="L274">
        <f>INDEX(Overview_Format!$A$2:$BQ$355,MATCH($B274,Overview_Format!$A$2:$A$355,0),MATCH(L$2,Overview_Format!$A$2:$BQ$2,0))</f>
        <v>15</v>
      </c>
      <c r="M274">
        <f>INDEX(Overview_Format!$A$2:$BQ$355,MATCH($B274,Overview_Format!$A$2:$A$355,0),MATCH(M$2,Overview_Format!$A$2:$BQ$2,0))</f>
        <v>16</v>
      </c>
      <c r="N274">
        <f>INDEX(Overview_Format!$A$2:$BQ$355,MATCH($B274,Overview_Format!$A$2:$A$355,0),MATCH(N$2,Overview_Format!$A$2:$BQ$2,0))</f>
        <v>15</v>
      </c>
      <c r="O274">
        <f>INDEX(Overview_Format!$A$2:$BQ$355,MATCH($B274,Overview_Format!$A$2:$A$355,0),MATCH(O$2,Overview_Format!$A$2:$BQ$2,0))</f>
        <v>2115</v>
      </c>
      <c r="P274">
        <f>INDEX(Overview_Format!$A$2:$BQ$355,MATCH($B274,Overview_Format!$A$2:$A$355,0),MATCH(P$2,Overview_Format!$A$2:$BQ$2,0))</f>
        <v>2172</v>
      </c>
      <c r="Q274">
        <f>INDEX(Overview_Format!$A$2:$BQ$355,MATCH($B274,Overview_Format!$A$2:$A$355,0),MATCH(Q$2,Overview_Format!$A$2:$BQ$2,0))</f>
        <v>67.400000000000006</v>
      </c>
      <c r="R274">
        <f>INDEX(Overview_Format!$A$2:$BQ$355,MATCH($B274,Overview_Format!$A$2:$A$355,0),MATCH(R$2,Overview_Format!$A$2:$BQ$2,0))</f>
        <v>100</v>
      </c>
      <c r="S274">
        <f>INDEX(Overview_Format!$A$2:$BQ$355,MATCH($B274,Overview_Format!$A$2:$A$355,0),MATCH(S$2,Overview_Format!$A$2:$BQ$2,0))</f>
        <v>0.34300000000000003</v>
      </c>
      <c r="T274">
        <f>INDEX(Overview_Format!$A$2:$BQ$355,MATCH($B274,Overview_Format!$A$2:$A$355,0),MATCH(T$2,Overview_Format!$A$2:$BQ$2,0))</f>
        <v>0.40100000000000002</v>
      </c>
      <c r="U274">
        <f>INDEX(Overview_Format!$A$2:$BQ$355,MATCH($B274,Overview_Format!$A$2:$A$355,0),MATCH(U$2,Overview_Format!$A$2:$BQ$2,0))</f>
        <v>0.55000000000000004</v>
      </c>
      <c r="V274">
        <f>INDEX(Overview_Format!$A$2:$BQ$355,MATCH($B274,Overview_Format!$A$2:$A$355,0),MATCH(V$2,Overview_Format!$A$2:$BQ$2,0))</f>
        <v>56.6</v>
      </c>
      <c r="W274">
        <f>INDEX(Overview_Format!$A$2:$BQ$355,MATCH($B274,Overview_Format!$A$2:$A$355,0),MATCH(W$2,Overview_Format!$A$2:$BQ$2,0))</f>
        <v>0.51600000000000001</v>
      </c>
      <c r="X274">
        <f>INDEX(Overview_Format!$A$2:$BQ$355,MATCH($B274,Overview_Format!$A$2:$A$355,0),MATCH(X$2,Overview_Format!$A$2:$BQ$2,0))</f>
        <v>24.3</v>
      </c>
      <c r="Y274">
        <f>INDEX(Overview_Format!$A$2:$BQ$355,MATCH($B274,Overview_Format!$A$2:$A$355,0),MATCH(Y$2,Overview_Format!$A$2:$BQ$2,0))</f>
        <v>18.399999999999999</v>
      </c>
      <c r="Z274">
        <f>INDEX(Overview_Format!$A$2:$BQ$355,MATCH($B274,Overview_Format!$A$2:$A$355,0),MATCH(Z$2,Overview_Format!$A$2:$BQ$2,0))</f>
        <v>49.3</v>
      </c>
      <c r="AA274">
        <f>INDEX(Overview_Format!$A$2:$BQ$355,MATCH($B274,Overview_Format!$A$2:$A$355,0),MATCH(AA$2,Overview_Format!$A$2:$BQ$2,0))</f>
        <v>6.9</v>
      </c>
      <c r="AB274">
        <f>INDEX(Overview_Format!$A$2:$BQ$355,MATCH($B274,Overview_Format!$A$2:$A$355,0),MATCH(AB$2,Overview_Format!$A$2:$BQ$2,0))</f>
        <v>9.5</v>
      </c>
      <c r="AC274">
        <f t="shared" si="4"/>
        <v>3.0760869565217392</v>
      </c>
      <c r="AD274">
        <f>INDEX(Overview_Format!$A$2:$BQ$355,MATCH($B274,Overview_Format!$A$2:$A$355,0),MATCH(AD$2,Overview_Format!$A$2:$BQ$2,0))</f>
        <v>-1.84</v>
      </c>
      <c r="AE274">
        <f>INDEX(Overview_Format!$A$2:$CC$355,MATCH($B274,Overview_Format!$A$2:$A$355,0),MATCH(AE$2,Overview_Format!$A$2:$CC$2,0))</f>
        <v>-2.5999999999999943</v>
      </c>
      <c r="AF274">
        <f>INDEX(Overview_Format!$A$2:$CC$355,MATCH($B274,Overview_Format!$A$2:$A$355,0),MATCH(AF$2,Overview_Format!$A$2:$CC$2,0))</f>
        <v>-1.0999999999999954E-2</v>
      </c>
      <c r="AG274">
        <f>INDEX(Overview_Format!$A$2:$CC$355,MATCH($B274,Overview_Format!$A$2:$A$355,0),MATCH(AG$2,Overview_Format!$A$2:$CC$2,0))</f>
        <v>5.7999999999999996E-2</v>
      </c>
      <c r="AH274">
        <f>INDEX(Overview_Format!$A$2:$CC$355,MATCH($B274,Overview_Format!$A$2:$A$355,0),MATCH(AH$2,Overview_Format!$A$2:$CC$2,0))</f>
        <v>2.7000000000000024E-2</v>
      </c>
      <c r="AI274">
        <f>INDEX(Overview_Format!$A$2:$CC$355,MATCH($B274,Overview_Format!$A$2:$A$355,0),MATCH(AI$2,Overview_Format!$A$2:$CC$2,0))</f>
        <v>3.0000000000000027E-2</v>
      </c>
      <c r="AJ274">
        <f>INDEX(Overview_Format!$A$2:$CC$355,MATCH($B274,Overview_Format!$A$2:$A$355,0),MATCH(AJ$2,Overview_Format!$A$2:$CC$2,0))</f>
        <v>-1.4000000000000057</v>
      </c>
      <c r="AK274">
        <f>INDEX(Overview_Format!$A$2:$CC$355,MATCH($B274,Overview_Format!$A$2:$A$355,0),MATCH(AK$2,Overview_Format!$A$2:$CC$2,0))</f>
        <v>4.1999999999999993</v>
      </c>
      <c r="AL274">
        <f>INDEX(Overview_Format!$A$2:$CC$355,MATCH($B274,Overview_Format!$A$2:$A$355,0),MATCH(AL$2,Overview_Format!$A$2:$CC$2,0))</f>
        <v>2.7000000000000028</v>
      </c>
      <c r="AM274">
        <f>INDEX(Overview_Format!$A$2:$CC$355,MATCH($B274,Overview_Format!$A$2:$A$355,0),MATCH(AM$2,Overview_Format!$A$2:$CC$2,0))</f>
        <v>-2.5999999999999996</v>
      </c>
      <c r="AN274">
        <f>INDEX(Overview_Format!$A$2:$CC$355,MATCH($B274,Overview_Format!$A$2:$A$355,0),MATCH(AN$2,Overview_Format!$A$2:$CC$2,0))</f>
        <v>1.1999999999999993</v>
      </c>
      <c r="AO274">
        <f>INDEX(Overview_Format!$A$2:$CC$355,MATCH($B274,Overview_Format!$A$2:$A$355,0),MATCH(AO$2,Overview_Format!$A$2:$CC$2,0))</f>
        <v>-3.6999999999999993</v>
      </c>
      <c r="AP274">
        <f>INDEX(Overview_Format!$A$2:$CC$355,MATCH($B274,Overview_Format!$A$2:$A$355,0),MATCH(AP$2,Overview_Format!$A$2:$CC$2,0))</f>
        <v>-4.0000000000000036E-3</v>
      </c>
    </row>
    <row r="275" spans="2:42" x14ac:dyDescent="0.25">
      <c r="B275" t="s">
        <v>395</v>
      </c>
      <c r="C275">
        <f>INDEX(Overview_Format!$A$2:$BQ$355,MATCH($B275,Overview_Format!$A$2:$A$355,0),MATCH(C$2,Overview_Format!$A$2:$BQ$2,0))</f>
        <v>31</v>
      </c>
      <c r="D275">
        <f>INDEX(Overview_Format!$A$2:$BQ$355,MATCH($B275,Overview_Format!$A$2:$A$355,0),MATCH(D$2,Overview_Format!$A$2:$BQ$2,0))</f>
        <v>11</v>
      </c>
      <c r="E275">
        <f>INDEX(Overview_Format!$A$2:$BQ$355,MATCH($B275,Overview_Format!$A$2:$A$355,0),MATCH(E$2,Overview_Format!$A$2:$BQ$2,0))</f>
        <v>20</v>
      </c>
      <c r="F275">
        <f>INDEX(Overview_Format!$A$2:$BQ$355,MATCH($B275,Overview_Format!$A$2:$A$355,0),MATCH(F$2,Overview_Format!$A$2:$BQ$2,0))</f>
        <v>0.35499999999999998</v>
      </c>
      <c r="G275">
        <f>INDEX(Overview_Format!$A$2:$BQ$355,MATCH($B275,Overview_Format!$A$2:$A$355,0),MATCH(G$2,Overview_Format!$A$2:$BQ$2,0))</f>
        <v>-20.5</v>
      </c>
      <c r="H275">
        <f>INDEX(Overview_Format!$A$2:$BQ$355,MATCH($B275,Overview_Format!$A$2:$A$355,0),MATCH(H$2,Overview_Format!$A$2:$BQ$2,0))</f>
        <v>-9.0299999999999994</v>
      </c>
      <c r="I275">
        <f>INDEX(Overview_Format!$A$2:$BQ$355,MATCH($B275,Overview_Format!$A$2:$A$355,0),MATCH(I$2,Overview_Format!$A$2:$BQ$2,0))</f>
        <v>11</v>
      </c>
      <c r="J275">
        <f>INDEX(Overview_Format!$A$2:$BQ$355,MATCH($B275,Overview_Format!$A$2:$A$355,0),MATCH(J$2,Overview_Format!$A$2:$BQ$2,0))</f>
        <v>20</v>
      </c>
      <c r="K275">
        <f>INDEX(Overview_Format!$A$2:$BQ$355,MATCH($B275,Overview_Format!$A$2:$A$355,0),MATCH(K$2,Overview_Format!$A$2:$BQ$2,0))</f>
        <v>11</v>
      </c>
      <c r="L275">
        <f>INDEX(Overview_Format!$A$2:$BQ$355,MATCH($B275,Overview_Format!$A$2:$A$355,0),MATCH(L$2,Overview_Format!$A$2:$BQ$2,0))</f>
        <v>20</v>
      </c>
      <c r="M275">
        <f>INDEX(Overview_Format!$A$2:$BQ$355,MATCH($B275,Overview_Format!$A$2:$A$355,0),MATCH(M$2,Overview_Format!$A$2:$BQ$2,0))</f>
        <v>11</v>
      </c>
      <c r="N275">
        <f>INDEX(Overview_Format!$A$2:$BQ$355,MATCH($B275,Overview_Format!$A$2:$A$355,0),MATCH(N$2,Overview_Format!$A$2:$BQ$2,0))</f>
        <v>20</v>
      </c>
      <c r="O275">
        <f>INDEX(Overview_Format!$A$2:$BQ$355,MATCH($B275,Overview_Format!$A$2:$A$355,0),MATCH(O$2,Overview_Format!$A$2:$BQ$2,0))</f>
        <v>2360</v>
      </c>
      <c r="P275">
        <f>INDEX(Overview_Format!$A$2:$BQ$355,MATCH($B275,Overview_Format!$A$2:$A$355,0),MATCH(P$2,Overview_Format!$A$2:$BQ$2,0))</f>
        <v>2694</v>
      </c>
      <c r="Q275">
        <f>INDEX(Overview_Format!$A$2:$BQ$355,MATCH($B275,Overview_Format!$A$2:$A$355,0),MATCH(Q$2,Overview_Format!$A$2:$BQ$2,0))</f>
        <v>78.099999999999994</v>
      </c>
      <c r="R275">
        <f>INDEX(Overview_Format!$A$2:$BQ$355,MATCH($B275,Overview_Format!$A$2:$A$355,0),MATCH(R$2,Overview_Format!$A$2:$BQ$2,0))</f>
        <v>97</v>
      </c>
      <c r="S275">
        <f>INDEX(Overview_Format!$A$2:$BQ$355,MATCH($B275,Overview_Format!$A$2:$A$355,0),MATCH(S$2,Overview_Format!$A$2:$BQ$2,0))</f>
        <v>0.255</v>
      </c>
      <c r="T275">
        <f>INDEX(Overview_Format!$A$2:$BQ$355,MATCH($B275,Overview_Format!$A$2:$A$355,0),MATCH(T$2,Overview_Format!$A$2:$BQ$2,0))</f>
        <v>0.57599999999999996</v>
      </c>
      <c r="U275">
        <f>INDEX(Overview_Format!$A$2:$BQ$355,MATCH($B275,Overview_Format!$A$2:$A$355,0),MATCH(U$2,Overview_Format!$A$2:$BQ$2,0))</f>
        <v>0.50600000000000001</v>
      </c>
      <c r="V275">
        <f>INDEX(Overview_Format!$A$2:$BQ$355,MATCH($B275,Overview_Format!$A$2:$A$355,0),MATCH(V$2,Overview_Format!$A$2:$BQ$2,0))</f>
        <v>56</v>
      </c>
      <c r="W275">
        <f>INDEX(Overview_Format!$A$2:$BQ$355,MATCH($B275,Overview_Format!$A$2:$A$355,0),MATCH(W$2,Overview_Format!$A$2:$BQ$2,0))</f>
        <v>0.48099999999999998</v>
      </c>
      <c r="X275">
        <f>INDEX(Overview_Format!$A$2:$BQ$355,MATCH($B275,Overview_Format!$A$2:$A$355,0),MATCH(X$2,Overview_Format!$A$2:$BQ$2,0))</f>
        <v>28.2</v>
      </c>
      <c r="Y275">
        <f>INDEX(Overview_Format!$A$2:$BQ$355,MATCH($B275,Overview_Format!$A$2:$A$355,0),MATCH(Y$2,Overview_Format!$A$2:$BQ$2,0))</f>
        <v>17</v>
      </c>
      <c r="Z275">
        <f>INDEX(Overview_Format!$A$2:$BQ$355,MATCH($B275,Overview_Format!$A$2:$A$355,0),MATCH(Z$2,Overview_Format!$A$2:$BQ$2,0))</f>
        <v>46.2</v>
      </c>
      <c r="AA275">
        <f>INDEX(Overview_Format!$A$2:$BQ$355,MATCH($B275,Overview_Format!$A$2:$A$355,0),MATCH(AA$2,Overview_Format!$A$2:$BQ$2,0))</f>
        <v>9.6</v>
      </c>
      <c r="AB275">
        <f>INDEX(Overview_Format!$A$2:$BQ$355,MATCH($B275,Overview_Format!$A$2:$A$355,0),MATCH(AB$2,Overview_Format!$A$2:$BQ$2,0))</f>
        <v>7.9</v>
      </c>
      <c r="AC275">
        <f t="shared" si="4"/>
        <v>3.2941176470588234</v>
      </c>
      <c r="AD275">
        <f>INDEX(Overview_Format!$A$2:$BQ$355,MATCH($B275,Overview_Format!$A$2:$A$355,0),MATCH(AD$2,Overview_Format!$A$2:$BQ$2,0))</f>
        <v>-10.77</v>
      </c>
      <c r="AE275">
        <f>INDEX(Overview_Format!$A$2:$CC$355,MATCH($B275,Overview_Format!$A$2:$A$355,0),MATCH(AE$2,Overview_Format!$A$2:$CC$2,0))</f>
        <v>-13.799999999999997</v>
      </c>
      <c r="AF275">
        <f>INDEX(Overview_Format!$A$2:$CC$355,MATCH($B275,Overview_Format!$A$2:$A$355,0),MATCH(AF$2,Overview_Format!$A$2:$CC$2,0))</f>
        <v>-7.1000000000000008E-2</v>
      </c>
      <c r="AG275">
        <f>INDEX(Overview_Format!$A$2:$CC$355,MATCH($B275,Overview_Format!$A$2:$A$355,0),MATCH(AG$2,Overview_Format!$A$2:$CC$2,0))</f>
        <v>0.16599999999999998</v>
      </c>
      <c r="AH275">
        <f>INDEX(Overview_Format!$A$2:$CC$355,MATCH($B275,Overview_Format!$A$2:$A$355,0),MATCH(AH$2,Overview_Format!$A$2:$CC$2,0))</f>
        <v>-5.8999999999999941E-2</v>
      </c>
      <c r="AI275">
        <f>INDEX(Overview_Format!$A$2:$CC$355,MATCH($B275,Overview_Format!$A$2:$A$355,0),MATCH(AI$2,Overview_Format!$A$2:$CC$2,0))</f>
        <v>-5.5000000000000049E-2</v>
      </c>
      <c r="AJ275">
        <f>INDEX(Overview_Format!$A$2:$CC$355,MATCH($B275,Overview_Format!$A$2:$A$355,0),MATCH(AJ$2,Overview_Format!$A$2:$CC$2,0))</f>
        <v>-7.5999999999999943</v>
      </c>
      <c r="AK275">
        <f>INDEX(Overview_Format!$A$2:$CC$355,MATCH($B275,Overview_Format!$A$2:$A$355,0),MATCH(AK$2,Overview_Format!$A$2:$CC$2,0))</f>
        <v>0.69999999999999929</v>
      </c>
      <c r="AL275">
        <f>INDEX(Overview_Format!$A$2:$CC$355,MATCH($B275,Overview_Format!$A$2:$A$355,0),MATCH(AL$2,Overview_Format!$A$2:$CC$2,0))</f>
        <v>-6.5</v>
      </c>
      <c r="AM275">
        <f>INDEX(Overview_Format!$A$2:$CC$355,MATCH($B275,Overview_Format!$A$2:$A$355,0),MATCH(AM$2,Overview_Format!$A$2:$CC$2,0))</f>
        <v>0.5</v>
      </c>
      <c r="AN275">
        <f>INDEX(Overview_Format!$A$2:$CC$355,MATCH($B275,Overview_Format!$A$2:$A$355,0),MATCH(AN$2,Overview_Format!$A$2:$CC$2,0))</f>
        <v>-2.6999999999999993</v>
      </c>
      <c r="AO275">
        <f>INDEX(Overview_Format!$A$2:$CC$355,MATCH($B275,Overview_Format!$A$2:$A$355,0),MATCH(AO$2,Overview_Format!$A$2:$CC$2,0))</f>
        <v>-5.5000000000000036</v>
      </c>
      <c r="AP275">
        <f>INDEX(Overview_Format!$A$2:$CC$355,MATCH($B275,Overview_Format!$A$2:$A$355,0),MATCH(AP$2,Overview_Format!$A$2:$CC$2,0))</f>
        <v>-6.1000000000000026E-2</v>
      </c>
    </row>
    <row r="276" spans="2:42" x14ac:dyDescent="0.25">
      <c r="B276" t="s">
        <v>396</v>
      </c>
      <c r="C276">
        <f>INDEX(Overview_Format!$A$2:$BQ$355,MATCH($B276,Overview_Format!$A$2:$A$355,0),MATCH(C$2,Overview_Format!$A$2:$BQ$2,0))</f>
        <v>33</v>
      </c>
      <c r="D276">
        <f>INDEX(Overview_Format!$A$2:$BQ$355,MATCH($B276,Overview_Format!$A$2:$A$355,0),MATCH(D$2,Overview_Format!$A$2:$BQ$2,0))</f>
        <v>18</v>
      </c>
      <c r="E276">
        <f>INDEX(Overview_Format!$A$2:$BQ$355,MATCH($B276,Overview_Format!$A$2:$A$355,0),MATCH(E$2,Overview_Format!$A$2:$BQ$2,0))</f>
        <v>15</v>
      </c>
      <c r="F276">
        <f>INDEX(Overview_Format!$A$2:$BQ$355,MATCH($B276,Overview_Format!$A$2:$A$355,0),MATCH(F$2,Overview_Format!$A$2:$BQ$2,0))</f>
        <v>0.54500000000000004</v>
      </c>
      <c r="G276">
        <f>INDEX(Overview_Format!$A$2:$BQ$355,MATCH($B276,Overview_Format!$A$2:$A$355,0),MATCH(G$2,Overview_Format!$A$2:$BQ$2,0))</f>
        <v>-1.45</v>
      </c>
      <c r="H276">
        <f>INDEX(Overview_Format!$A$2:$BQ$355,MATCH($B276,Overview_Format!$A$2:$A$355,0),MATCH(H$2,Overview_Format!$A$2:$BQ$2,0))</f>
        <v>-3.83</v>
      </c>
      <c r="I276">
        <f>INDEX(Overview_Format!$A$2:$BQ$355,MATCH($B276,Overview_Format!$A$2:$A$355,0),MATCH(I$2,Overview_Format!$A$2:$BQ$2,0))</f>
        <v>18</v>
      </c>
      <c r="J276">
        <f>INDEX(Overview_Format!$A$2:$BQ$355,MATCH($B276,Overview_Format!$A$2:$A$355,0),MATCH(J$2,Overview_Format!$A$2:$BQ$2,0))</f>
        <v>15</v>
      </c>
      <c r="K276">
        <f>INDEX(Overview_Format!$A$2:$BQ$355,MATCH($B276,Overview_Format!$A$2:$A$355,0),MATCH(K$2,Overview_Format!$A$2:$BQ$2,0))</f>
        <v>18</v>
      </c>
      <c r="L276">
        <f>INDEX(Overview_Format!$A$2:$BQ$355,MATCH($B276,Overview_Format!$A$2:$A$355,0),MATCH(L$2,Overview_Format!$A$2:$BQ$2,0))</f>
        <v>15</v>
      </c>
      <c r="M276">
        <f>INDEX(Overview_Format!$A$2:$BQ$355,MATCH($B276,Overview_Format!$A$2:$A$355,0),MATCH(M$2,Overview_Format!$A$2:$BQ$2,0))</f>
        <v>18</v>
      </c>
      <c r="N276">
        <f>INDEX(Overview_Format!$A$2:$BQ$355,MATCH($B276,Overview_Format!$A$2:$A$355,0),MATCH(N$2,Overview_Format!$A$2:$BQ$2,0))</f>
        <v>15</v>
      </c>
      <c r="O276">
        <f>INDEX(Overview_Format!$A$2:$BQ$355,MATCH($B276,Overview_Format!$A$2:$A$355,0),MATCH(O$2,Overview_Format!$A$2:$BQ$2,0))</f>
        <v>2420</v>
      </c>
      <c r="P276">
        <f>INDEX(Overview_Format!$A$2:$BQ$355,MATCH($B276,Overview_Format!$A$2:$A$355,0),MATCH(P$2,Overview_Format!$A$2:$BQ$2,0))</f>
        <v>2283</v>
      </c>
      <c r="Q276">
        <f>INDEX(Overview_Format!$A$2:$BQ$355,MATCH($B276,Overview_Format!$A$2:$A$355,0),MATCH(Q$2,Overview_Format!$A$2:$BQ$2,0))</f>
        <v>69.7</v>
      </c>
      <c r="R276">
        <f>INDEX(Overview_Format!$A$2:$BQ$355,MATCH($B276,Overview_Format!$A$2:$A$355,0),MATCH(R$2,Overview_Format!$A$2:$BQ$2,0))</f>
        <v>104.4</v>
      </c>
      <c r="S276">
        <f>INDEX(Overview_Format!$A$2:$BQ$355,MATCH($B276,Overview_Format!$A$2:$A$355,0),MATCH(S$2,Overview_Format!$A$2:$BQ$2,0))</f>
        <v>0.34300000000000003</v>
      </c>
      <c r="T276">
        <f>INDEX(Overview_Format!$A$2:$BQ$355,MATCH($B276,Overview_Format!$A$2:$A$355,0),MATCH(T$2,Overview_Format!$A$2:$BQ$2,0))</f>
        <v>0.33</v>
      </c>
      <c r="U276">
        <f>INDEX(Overview_Format!$A$2:$BQ$355,MATCH($B276,Overview_Format!$A$2:$A$355,0),MATCH(U$2,Overview_Format!$A$2:$BQ$2,0))</f>
        <v>0.53500000000000003</v>
      </c>
      <c r="V276">
        <f>INDEX(Overview_Format!$A$2:$BQ$355,MATCH($B276,Overview_Format!$A$2:$A$355,0),MATCH(V$2,Overview_Format!$A$2:$BQ$2,0))</f>
        <v>44.8</v>
      </c>
      <c r="W276">
        <f>INDEX(Overview_Format!$A$2:$BQ$355,MATCH($B276,Overview_Format!$A$2:$A$355,0),MATCH(W$2,Overview_Format!$A$2:$BQ$2,0))</f>
        <v>0.499</v>
      </c>
      <c r="X276">
        <f>INDEX(Overview_Format!$A$2:$BQ$355,MATCH($B276,Overview_Format!$A$2:$A$355,0),MATCH(X$2,Overview_Format!$A$2:$BQ$2,0))</f>
        <v>29.5</v>
      </c>
      <c r="Y276">
        <f>INDEX(Overview_Format!$A$2:$BQ$355,MATCH($B276,Overview_Format!$A$2:$A$355,0),MATCH(Y$2,Overview_Format!$A$2:$BQ$2,0))</f>
        <v>15.1</v>
      </c>
      <c r="Z276">
        <f>INDEX(Overview_Format!$A$2:$BQ$355,MATCH($B276,Overview_Format!$A$2:$A$355,0),MATCH(Z$2,Overview_Format!$A$2:$BQ$2,0))</f>
        <v>52.3</v>
      </c>
      <c r="AA276">
        <f>INDEX(Overview_Format!$A$2:$BQ$355,MATCH($B276,Overview_Format!$A$2:$A$355,0),MATCH(AA$2,Overview_Format!$A$2:$BQ$2,0))</f>
        <v>6.1</v>
      </c>
      <c r="AB276">
        <f>INDEX(Overview_Format!$A$2:$BQ$355,MATCH($B276,Overview_Format!$A$2:$A$355,0),MATCH(AB$2,Overview_Format!$A$2:$BQ$2,0))</f>
        <v>9.1999999999999993</v>
      </c>
      <c r="AC276">
        <f t="shared" si="4"/>
        <v>2.9668874172185431</v>
      </c>
      <c r="AD276">
        <f>INDEX(Overview_Format!$A$2:$BQ$355,MATCH($B276,Overview_Format!$A$2:$A$355,0),MATCH(AD$2,Overview_Format!$A$2:$BQ$2,0))</f>
        <v>4.1500000000000004</v>
      </c>
      <c r="AE276">
        <f>INDEX(Overview_Format!$A$2:$CC$355,MATCH($B276,Overview_Format!$A$2:$A$355,0),MATCH(AE$2,Overview_Format!$A$2:$CC$2,0))</f>
        <v>5.9000000000000057</v>
      </c>
      <c r="AF276">
        <f>INDEX(Overview_Format!$A$2:$CC$355,MATCH($B276,Overview_Format!$A$2:$A$355,0),MATCH(AF$2,Overview_Format!$A$2:$CC$2,0))</f>
        <v>-3.3999999999999975E-2</v>
      </c>
      <c r="AG276">
        <f>INDEX(Overview_Format!$A$2:$CC$355,MATCH($B276,Overview_Format!$A$2:$A$355,0),MATCH(AG$2,Overview_Format!$A$2:$CC$2,0))</f>
        <v>-1.0000000000000009E-3</v>
      </c>
      <c r="AH276">
        <f>INDEX(Overview_Format!$A$2:$CC$355,MATCH($B276,Overview_Format!$A$2:$A$355,0),MATCH(AH$2,Overview_Format!$A$2:$CC$2,0))</f>
        <v>2.6000000000000023E-2</v>
      </c>
      <c r="AI276">
        <f>INDEX(Overview_Format!$A$2:$CC$355,MATCH($B276,Overview_Format!$A$2:$A$355,0),MATCH(AI$2,Overview_Format!$A$2:$CC$2,0))</f>
        <v>3.4999999999999976E-2</v>
      </c>
      <c r="AJ276">
        <f>INDEX(Overview_Format!$A$2:$CC$355,MATCH($B276,Overview_Format!$A$2:$A$355,0),MATCH(AJ$2,Overview_Format!$A$2:$CC$2,0))</f>
        <v>4.5999999999999943</v>
      </c>
      <c r="AK276">
        <f>INDEX(Overview_Format!$A$2:$CC$355,MATCH($B276,Overview_Format!$A$2:$A$355,0),MATCH(AK$2,Overview_Format!$A$2:$CC$2,0))</f>
        <v>0.79999999999999893</v>
      </c>
      <c r="AL276">
        <f>INDEX(Overview_Format!$A$2:$CC$355,MATCH($B276,Overview_Format!$A$2:$A$355,0),MATCH(AL$2,Overview_Format!$A$2:$CC$2,0))</f>
        <v>3.7999999999999972</v>
      </c>
      <c r="AM276">
        <f>INDEX(Overview_Format!$A$2:$CC$355,MATCH($B276,Overview_Format!$A$2:$A$355,0),MATCH(AM$2,Overview_Format!$A$2:$CC$2,0))</f>
        <v>-2.0999999999999996</v>
      </c>
      <c r="AN276">
        <f>INDEX(Overview_Format!$A$2:$CC$355,MATCH($B276,Overview_Format!$A$2:$A$355,0),MATCH(AN$2,Overview_Format!$A$2:$CC$2,0))</f>
        <v>1.7999999999999989</v>
      </c>
      <c r="AO276">
        <f>INDEX(Overview_Format!$A$2:$CC$355,MATCH($B276,Overview_Format!$A$2:$A$355,0),MATCH(AO$2,Overview_Format!$A$2:$CC$2,0))</f>
        <v>3.6000000000000014</v>
      </c>
      <c r="AP276">
        <f>INDEX(Overview_Format!$A$2:$CC$355,MATCH($B276,Overview_Format!$A$2:$A$355,0),MATCH(AP$2,Overview_Format!$A$2:$CC$2,0))</f>
        <v>-2.8000000000000025E-2</v>
      </c>
    </row>
    <row r="277" spans="2:42" x14ac:dyDescent="0.25">
      <c r="B277" t="s">
        <v>397</v>
      </c>
      <c r="C277">
        <f>INDEX(Overview_Format!$A$2:$BQ$355,MATCH($B277,Overview_Format!$A$2:$A$355,0),MATCH(C$2,Overview_Format!$A$2:$BQ$2,0))</f>
        <v>34</v>
      </c>
      <c r="D277">
        <f>INDEX(Overview_Format!$A$2:$BQ$355,MATCH($B277,Overview_Format!$A$2:$A$355,0),MATCH(D$2,Overview_Format!$A$2:$BQ$2,0))</f>
        <v>20</v>
      </c>
      <c r="E277">
        <f>INDEX(Overview_Format!$A$2:$BQ$355,MATCH($B277,Overview_Format!$A$2:$A$355,0),MATCH(E$2,Overview_Format!$A$2:$BQ$2,0))</f>
        <v>14</v>
      </c>
      <c r="F277">
        <f>INDEX(Overview_Format!$A$2:$BQ$355,MATCH($B277,Overview_Format!$A$2:$A$355,0),MATCH(F$2,Overview_Format!$A$2:$BQ$2,0))</f>
        <v>0.58799999999999997</v>
      </c>
      <c r="G277">
        <f>INDEX(Overview_Format!$A$2:$BQ$355,MATCH($B277,Overview_Format!$A$2:$A$355,0),MATCH(G$2,Overview_Format!$A$2:$BQ$2,0))</f>
        <v>10.32</v>
      </c>
      <c r="H277">
        <f>INDEX(Overview_Format!$A$2:$BQ$355,MATCH($B277,Overview_Format!$A$2:$A$355,0),MATCH(H$2,Overview_Format!$A$2:$BQ$2,0))</f>
        <v>8.41</v>
      </c>
      <c r="I277">
        <f>INDEX(Overview_Format!$A$2:$BQ$355,MATCH($B277,Overview_Format!$A$2:$A$355,0),MATCH(I$2,Overview_Format!$A$2:$BQ$2,0))</f>
        <v>20</v>
      </c>
      <c r="J277">
        <f>INDEX(Overview_Format!$A$2:$BQ$355,MATCH($B277,Overview_Format!$A$2:$A$355,0),MATCH(J$2,Overview_Format!$A$2:$BQ$2,0))</f>
        <v>14</v>
      </c>
      <c r="K277">
        <f>INDEX(Overview_Format!$A$2:$BQ$355,MATCH($B277,Overview_Format!$A$2:$A$355,0),MATCH(K$2,Overview_Format!$A$2:$BQ$2,0))</f>
        <v>20</v>
      </c>
      <c r="L277">
        <f>INDEX(Overview_Format!$A$2:$BQ$355,MATCH($B277,Overview_Format!$A$2:$A$355,0),MATCH(L$2,Overview_Format!$A$2:$BQ$2,0))</f>
        <v>14</v>
      </c>
      <c r="M277">
        <f>INDEX(Overview_Format!$A$2:$BQ$355,MATCH($B277,Overview_Format!$A$2:$A$355,0),MATCH(M$2,Overview_Format!$A$2:$BQ$2,0))</f>
        <v>20</v>
      </c>
      <c r="N277">
        <f>INDEX(Overview_Format!$A$2:$BQ$355,MATCH($B277,Overview_Format!$A$2:$A$355,0),MATCH(N$2,Overview_Format!$A$2:$BQ$2,0))</f>
        <v>14</v>
      </c>
      <c r="O277">
        <f>INDEX(Overview_Format!$A$2:$BQ$355,MATCH($B277,Overview_Format!$A$2:$A$355,0),MATCH(O$2,Overview_Format!$A$2:$BQ$2,0))</f>
        <v>2508</v>
      </c>
      <c r="P277">
        <f>INDEX(Overview_Format!$A$2:$BQ$355,MATCH($B277,Overview_Format!$A$2:$A$355,0),MATCH(P$2,Overview_Format!$A$2:$BQ$2,0))</f>
        <v>2443</v>
      </c>
      <c r="Q277">
        <f>INDEX(Overview_Format!$A$2:$BQ$355,MATCH($B277,Overview_Format!$A$2:$A$355,0),MATCH(Q$2,Overview_Format!$A$2:$BQ$2,0))</f>
        <v>70.099999999999994</v>
      </c>
      <c r="R277">
        <f>INDEX(Overview_Format!$A$2:$BQ$355,MATCH($B277,Overview_Format!$A$2:$A$355,0),MATCH(R$2,Overview_Format!$A$2:$BQ$2,0))</f>
        <v>104.1</v>
      </c>
      <c r="S277">
        <f>INDEX(Overview_Format!$A$2:$BQ$355,MATCH($B277,Overview_Format!$A$2:$A$355,0),MATCH(S$2,Overview_Format!$A$2:$BQ$2,0))</f>
        <v>0.34499999999999997</v>
      </c>
      <c r="T277">
        <f>INDEX(Overview_Format!$A$2:$BQ$355,MATCH($B277,Overview_Format!$A$2:$A$355,0),MATCH(T$2,Overview_Format!$A$2:$BQ$2,0))</f>
        <v>0.36699999999999999</v>
      </c>
      <c r="U277">
        <f>INDEX(Overview_Format!$A$2:$BQ$355,MATCH($B277,Overview_Format!$A$2:$A$355,0),MATCH(U$2,Overview_Format!$A$2:$BQ$2,0))</f>
        <v>0.53300000000000003</v>
      </c>
      <c r="V277">
        <f>INDEX(Overview_Format!$A$2:$BQ$355,MATCH($B277,Overview_Format!$A$2:$A$355,0),MATCH(V$2,Overview_Format!$A$2:$BQ$2,0))</f>
        <v>51.7</v>
      </c>
      <c r="W277">
        <f>INDEX(Overview_Format!$A$2:$BQ$355,MATCH($B277,Overview_Format!$A$2:$A$355,0),MATCH(W$2,Overview_Format!$A$2:$BQ$2,0))</f>
        <v>0.499</v>
      </c>
      <c r="X277">
        <f>INDEX(Overview_Format!$A$2:$BQ$355,MATCH($B277,Overview_Format!$A$2:$A$355,0),MATCH(X$2,Overview_Format!$A$2:$BQ$2,0))</f>
        <v>29.6</v>
      </c>
      <c r="Y277">
        <f>INDEX(Overview_Format!$A$2:$BQ$355,MATCH($B277,Overview_Format!$A$2:$A$355,0),MATCH(Y$2,Overview_Format!$A$2:$BQ$2,0))</f>
        <v>15.2</v>
      </c>
      <c r="Z277">
        <f>INDEX(Overview_Format!$A$2:$BQ$355,MATCH($B277,Overview_Format!$A$2:$A$355,0),MATCH(Z$2,Overview_Format!$A$2:$BQ$2,0))</f>
        <v>50.1</v>
      </c>
      <c r="AA277">
        <f>INDEX(Overview_Format!$A$2:$BQ$355,MATCH($B277,Overview_Format!$A$2:$A$355,0),MATCH(AA$2,Overview_Format!$A$2:$BQ$2,0))</f>
        <v>9.8000000000000007</v>
      </c>
      <c r="AB277">
        <f>INDEX(Overview_Format!$A$2:$BQ$355,MATCH($B277,Overview_Format!$A$2:$A$355,0),MATCH(AB$2,Overview_Format!$A$2:$BQ$2,0))</f>
        <v>11.2</v>
      </c>
      <c r="AC277">
        <f t="shared" si="4"/>
        <v>3.4013157894736845</v>
      </c>
      <c r="AD277">
        <f>INDEX(Overview_Format!$A$2:$BQ$355,MATCH($B277,Overview_Format!$A$2:$A$355,0),MATCH(AD$2,Overview_Format!$A$2:$BQ$2,0))</f>
        <v>1.91</v>
      </c>
      <c r="AE277">
        <f>INDEX(Overview_Format!$A$2:$CC$355,MATCH($B277,Overview_Format!$A$2:$A$355,0),MATCH(AE$2,Overview_Format!$A$2:$CC$2,0))</f>
        <v>2.6999999999999886</v>
      </c>
      <c r="AF277">
        <f>INDEX(Overview_Format!$A$2:$CC$355,MATCH($B277,Overview_Format!$A$2:$A$355,0),MATCH(AF$2,Overview_Format!$A$2:$CC$2,0))</f>
        <v>1.699999999999996E-2</v>
      </c>
      <c r="AG277">
        <f>INDEX(Overview_Format!$A$2:$CC$355,MATCH($B277,Overview_Format!$A$2:$A$355,0),MATCH(AG$2,Overview_Format!$A$2:$CC$2,0))</f>
        <v>-3.5000000000000031E-2</v>
      </c>
      <c r="AH277">
        <f>INDEX(Overview_Format!$A$2:$CC$355,MATCH($B277,Overview_Format!$A$2:$A$355,0),MATCH(AH$2,Overview_Format!$A$2:$CC$2,0))</f>
        <v>-2.0000000000000018E-3</v>
      </c>
      <c r="AI277">
        <f>INDEX(Overview_Format!$A$2:$CC$355,MATCH($B277,Overview_Format!$A$2:$A$355,0),MATCH(AI$2,Overview_Format!$A$2:$CC$2,0))</f>
        <v>3.0000000000000027E-3</v>
      </c>
      <c r="AJ277">
        <f>INDEX(Overview_Format!$A$2:$CC$355,MATCH($B277,Overview_Format!$A$2:$A$355,0),MATCH(AJ$2,Overview_Format!$A$2:$CC$2,0))</f>
        <v>0.20000000000000284</v>
      </c>
      <c r="AK277">
        <f>INDEX(Overview_Format!$A$2:$CC$355,MATCH($B277,Overview_Format!$A$2:$A$355,0),MATCH(AK$2,Overview_Format!$A$2:$CC$2,0))</f>
        <v>-2.1000000000000014</v>
      </c>
      <c r="AL277">
        <f>INDEX(Overview_Format!$A$2:$CC$355,MATCH($B277,Overview_Format!$A$2:$A$355,0),MATCH(AL$2,Overview_Format!$A$2:$CC$2,0))</f>
        <v>-1.3999999999999986</v>
      </c>
      <c r="AM277">
        <f>INDEX(Overview_Format!$A$2:$CC$355,MATCH($B277,Overview_Format!$A$2:$A$355,0),MATCH(AM$2,Overview_Format!$A$2:$CC$2,0))</f>
        <v>1.7000000000000011</v>
      </c>
      <c r="AN277">
        <f>INDEX(Overview_Format!$A$2:$CC$355,MATCH($B277,Overview_Format!$A$2:$A$355,0),MATCH(AN$2,Overview_Format!$A$2:$CC$2,0))</f>
        <v>-0.5</v>
      </c>
      <c r="AO277">
        <f>INDEX(Overview_Format!$A$2:$CC$355,MATCH($B277,Overview_Format!$A$2:$A$355,0),MATCH(AO$2,Overview_Format!$A$2:$CC$2,0))</f>
        <v>0.40000000000000213</v>
      </c>
      <c r="AP277">
        <f>INDEX(Overview_Format!$A$2:$CC$355,MATCH($B277,Overview_Format!$A$2:$A$355,0),MATCH(AP$2,Overview_Format!$A$2:$CC$2,0))</f>
        <v>-1.0000000000000009E-3</v>
      </c>
    </row>
    <row r="278" spans="2:42" x14ac:dyDescent="0.25">
      <c r="B278" t="s">
        <v>398</v>
      </c>
      <c r="C278">
        <f>INDEX(Overview_Format!$A$2:$BQ$355,MATCH($B278,Overview_Format!$A$2:$A$355,0),MATCH(C$2,Overview_Format!$A$2:$BQ$2,0))</f>
        <v>33</v>
      </c>
      <c r="D278">
        <f>INDEX(Overview_Format!$A$2:$BQ$355,MATCH($B278,Overview_Format!$A$2:$A$355,0),MATCH(D$2,Overview_Format!$A$2:$BQ$2,0))</f>
        <v>17</v>
      </c>
      <c r="E278">
        <f>INDEX(Overview_Format!$A$2:$BQ$355,MATCH($B278,Overview_Format!$A$2:$A$355,0),MATCH(E$2,Overview_Format!$A$2:$BQ$2,0))</f>
        <v>16</v>
      </c>
      <c r="F278">
        <f>INDEX(Overview_Format!$A$2:$BQ$355,MATCH($B278,Overview_Format!$A$2:$A$355,0),MATCH(F$2,Overview_Format!$A$2:$BQ$2,0))</f>
        <v>0.51500000000000001</v>
      </c>
      <c r="G278">
        <f>INDEX(Overview_Format!$A$2:$BQ$355,MATCH($B278,Overview_Format!$A$2:$A$355,0),MATCH(G$2,Overview_Format!$A$2:$BQ$2,0))</f>
        <v>-7.87</v>
      </c>
      <c r="H278">
        <f>INDEX(Overview_Format!$A$2:$BQ$355,MATCH($B278,Overview_Format!$A$2:$A$355,0),MATCH(H$2,Overview_Format!$A$2:$BQ$2,0))</f>
        <v>-6.45</v>
      </c>
      <c r="I278">
        <f>INDEX(Overview_Format!$A$2:$BQ$355,MATCH($B278,Overview_Format!$A$2:$A$355,0),MATCH(I$2,Overview_Format!$A$2:$BQ$2,0))</f>
        <v>17</v>
      </c>
      <c r="J278">
        <f>INDEX(Overview_Format!$A$2:$BQ$355,MATCH($B278,Overview_Format!$A$2:$A$355,0),MATCH(J$2,Overview_Format!$A$2:$BQ$2,0))</f>
        <v>16</v>
      </c>
      <c r="K278">
        <f>INDEX(Overview_Format!$A$2:$BQ$355,MATCH($B278,Overview_Format!$A$2:$A$355,0),MATCH(K$2,Overview_Format!$A$2:$BQ$2,0))</f>
        <v>17</v>
      </c>
      <c r="L278">
        <f>INDEX(Overview_Format!$A$2:$BQ$355,MATCH($B278,Overview_Format!$A$2:$A$355,0),MATCH(L$2,Overview_Format!$A$2:$BQ$2,0))</f>
        <v>16</v>
      </c>
      <c r="M278">
        <f>INDEX(Overview_Format!$A$2:$BQ$355,MATCH($B278,Overview_Format!$A$2:$A$355,0),MATCH(M$2,Overview_Format!$A$2:$BQ$2,0))</f>
        <v>17</v>
      </c>
      <c r="N278">
        <f>INDEX(Overview_Format!$A$2:$BQ$355,MATCH($B278,Overview_Format!$A$2:$A$355,0),MATCH(N$2,Overview_Format!$A$2:$BQ$2,0))</f>
        <v>16</v>
      </c>
      <c r="O278">
        <f>INDEX(Overview_Format!$A$2:$BQ$355,MATCH($B278,Overview_Format!$A$2:$A$355,0),MATCH(O$2,Overview_Format!$A$2:$BQ$2,0))</f>
        <v>2131</v>
      </c>
      <c r="P278">
        <f>INDEX(Overview_Format!$A$2:$BQ$355,MATCH($B278,Overview_Format!$A$2:$A$355,0),MATCH(P$2,Overview_Format!$A$2:$BQ$2,0))</f>
        <v>2178</v>
      </c>
      <c r="Q278">
        <f>INDEX(Overview_Format!$A$2:$BQ$355,MATCH($B278,Overview_Format!$A$2:$A$355,0),MATCH(Q$2,Overview_Format!$A$2:$BQ$2,0))</f>
        <v>61.4</v>
      </c>
      <c r="R278">
        <f>INDEX(Overview_Format!$A$2:$BQ$355,MATCH($B278,Overview_Format!$A$2:$A$355,0),MATCH(R$2,Overview_Format!$A$2:$BQ$2,0))</f>
        <v>103.2</v>
      </c>
      <c r="S278">
        <f>INDEX(Overview_Format!$A$2:$BQ$355,MATCH($B278,Overview_Format!$A$2:$A$355,0),MATCH(S$2,Overview_Format!$A$2:$BQ$2,0))</f>
        <v>0.247</v>
      </c>
      <c r="T278">
        <f>INDEX(Overview_Format!$A$2:$BQ$355,MATCH($B278,Overview_Format!$A$2:$A$355,0),MATCH(T$2,Overview_Format!$A$2:$BQ$2,0))</f>
        <v>0.47799999999999998</v>
      </c>
      <c r="U278">
        <f>INDEX(Overview_Format!$A$2:$BQ$355,MATCH($B278,Overview_Format!$A$2:$A$355,0),MATCH(U$2,Overview_Format!$A$2:$BQ$2,0))</f>
        <v>0.53600000000000003</v>
      </c>
      <c r="V278">
        <f>INDEX(Overview_Format!$A$2:$BQ$355,MATCH($B278,Overview_Format!$A$2:$A$355,0),MATCH(V$2,Overview_Format!$A$2:$BQ$2,0))</f>
        <v>53.5</v>
      </c>
      <c r="W278">
        <f>INDEX(Overview_Format!$A$2:$BQ$355,MATCH($B278,Overview_Format!$A$2:$A$355,0),MATCH(W$2,Overview_Format!$A$2:$BQ$2,0))</f>
        <v>0.51500000000000001</v>
      </c>
      <c r="X278">
        <f>INDEX(Overview_Format!$A$2:$BQ$355,MATCH($B278,Overview_Format!$A$2:$A$355,0),MATCH(X$2,Overview_Format!$A$2:$BQ$2,0))</f>
        <v>23.2</v>
      </c>
      <c r="Y278">
        <f>INDEX(Overview_Format!$A$2:$BQ$355,MATCH($B278,Overview_Format!$A$2:$A$355,0),MATCH(Y$2,Overview_Format!$A$2:$BQ$2,0))</f>
        <v>13.9</v>
      </c>
      <c r="Z278">
        <f>INDEX(Overview_Format!$A$2:$BQ$355,MATCH($B278,Overview_Format!$A$2:$A$355,0),MATCH(Z$2,Overview_Format!$A$2:$BQ$2,0))</f>
        <v>46.8</v>
      </c>
      <c r="AA278">
        <f>INDEX(Overview_Format!$A$2:$BQ$355,MATCH($B278,Overview_Format!$A$2:$A$355,0),MATCH(AA$2,Overview_Format!$A$2:$BQ$2,0))</f>
        <v>9.1999999999999993</v>
      </c>
      <c r="AB278">
        <f>INDEX(Overview_Format!$A$2:$BQ$355,MATCH($B278,Overview_Format!$A$2:$A$355,0),MATCH(AB$2,Overview_Format!$A$2:$BQ$2,0))</f>
        <v>8.3000000000000007</v>
      </c>
      <c r="AC278">
        <f t="shared" si="4"/>
        <v>3.8489208633093526</v>
      </c>
      <c r="AD278">
        <f>INDEX(Overview_Format!$A$2:$BQ$355,MATCH($B278,Overview_Format!$A$2:$A$355,0),MATCH(AD$2,Overview_Format!$A$2:$BQ$2,0))</f>
        <v>-1.42</v>
      </c>
      <c r="AE278">
        <f>INDEX(Overview_Format!$A$2:$CC$355,MATCH($B278,Overview_Format!$A$2:$A$355,0),MATCH(AE$2,Overview_Format!$A$2:$CC$2,0))</f>
        <v>-2.2999999999999972</v>
      </c>
      <c r="AF278">
        <f>INDEX(Overview_Format!$A$2:$CC$355,MATCH($B278,Overview_Format!$A$2:$A$355,0),MATCH(AF$2,Overview_Format!$A$2:$CC$2,0))</f>
        <v>-2.6000000000000023E-2</v>
      </c>
      <c r="AG278">
        <f>INDEX(Overview_Format!$A$2:$CC$355,MATCH($B278,Overview_Format!$A$2:$A$355,0),MATCH(AG$2,Overview_Format!$A$2:$CC$2,0))</f>
        <v>0.12</v>
      </c>
      <c r="AH278">
        <f>INDEX(Overview_Format!$A$2:$CC$355,MATCH($B278,Overview_Format!$A$2:$A$355,0),MATCH(AH$2,Overview_Format!$A$2:$CC$2,0))</f>
        <v>-1.3000000000000012E-2</v>
      </c>
      <c r="AI278">
        <f>INDEX(Overview_Format!$A$2:$CC$355,MATCH($B278,Overview_Format!$A$2:$A$355,0),MATCH(AI$2,Overview_Format!$A$2:$CC$2,0))</f>
        <v>-1.100000000000001E-2</v>
      </c>
      <c r="AJ278">
        <f>INDEX(Overview_Format!$A$2:$CC$355,MATCH($B278,Overview_Format!$A$2:$A$355,0),MATCH(AJ$2,Overview_Format!$A$2:$CC$2,0))</f>
        <v>-6.4000000000000057</v>
      </c>
      <c r="AK278">
        <f>INDEX(Overview_Format!$A$2:$CC$355,MATCH($B278,Overview_Format!$A$2:$A$355,0),MATCH(AK$2,Overview_Format!$A$2:$CC$2,0))</f>
        <v>-1.9000000000000004</v>
      </c>
      <c r="AL278">
        <f>INDEX(Overview_Format!$A$2:$CC$355,MATCH($B278,Overview_Format!$A$2:$A$355,0),MATCH(AL$2,Overview_Format!$A$2:$CC$2,0))</f>
        <v>10</v>
      </c>
      <c r="AM278">
        <f>INDEX(Overview_Format!$A$2:$CC$355,MATCH($B278,Overview_Format!$A$2:$A$355,0),MATCH(AM$2,Overview_Format!$A$2:$CC$2,0))</f>
        <v>1.6999999999999993</v>
      </c>
      <c r="AN278">
        <f>INDEX(Overview_Format!$A$2:$CC$355,MATCH($B278,Overview_Format!$A$2:$A$355,0),MATCH(AN$2,Overview_Format!$A$2:$CC$2,0))</f>
        <v>0.10000000000000142</v>
      </c>
      <c r="AO278">
        <f>INDEX(Overview_Format!$A$2:$CC$355,MATCH($B278,Overview_Format!$A$2:$A$355,0),MATCH(AO$2,Overview_Format!$A$2:$CC$2,0))</f>
        <v>-4.9000000000000021</v>
      </c>
      <c r="AP278">
        <f>INDEX(Overview_Format!$A$2:$CC$355,MATCH($B278,Overview_Format!$A$2:$A$355,0),MATCH(AP$2,Overview_Format!$A$2:$CC$2,0))</f>
        <v>-1.999999999999999E-2</v>
      </c>
    </row>
    <row r="279" spans="2:42" x14ac:dyDescent="0.25">
      <c r="B279" t="s">
        <v>399</v>
      </c>
      <c r="C279">
        <f>INDEX(Overview_Format!$A$2:$BQ$355,MATCH($B279,Overview_Format!$A$2:$A$355,0),MATCH(C$2,Overview_Format!$A$2:$BQ$2,0))</f>
        <v>34</v>
      </c>
      <c r="D279">
        <f>INDEX(Overview_Format!$A$2:$BQ$355,MATCH($B279,Overview_Format!$A$2:$A$355,0),MATCH(D$2,Overview_Format!$A$2:$BQ$2,0))</f>
        <v>17</v>
      </c>
      <c r="E279">
        <f>INDEX(Overview_Format!$A$2:$BQ$355,MATCH($B279,Overview_Format!$A$2:$A$355,0),MATCH(E$2,Overview_Format!$A$2:$BQ$2,0))</f>
        <v>17</v>
      </c>
      <c r="F279">
        <f>INDEX(Overview_Format!$A$2:$BQ$355,MATCH($B279,Overview_Format!$A$2:$A$355,0),MATCH(F$2,Overview_Format!$A$2:$BQ$2,0))</f>
        <v>0.5</v>
      </c>
      <c r="G279">
        <f>INDEX(Overview_Format!$A$2:$BQ$355,MATCH($B279,Overview_Format!$A$2:$A$355,0),MATCH(G$2,Overview_Format!$A$2:$BQ$2,0))</f>
        <v>-4.46</v>
      </c>
      <c r="H279">
        <f>INDEX(Overview_Format!$A$2:$BQ$355,MATCH($B279,Overview_Format!$A$2:$A$355,0),MATCH(H$2,Overview_Format!$A$2:$BQ$2,0))</f>
        <v>-2.71</v>
      </c>
      <c r="I279">
        <f>INDEX(Overview_Format!$A$2:$BQ$355,MATCH($B279,Overview_Format!$A$2:$A$355,0),MATCH(I$2,Overview_Format!$A$2:$BQ$2,0))</f>
        <v>17</v>
      </c>
      <c r="J279">
        <f>INDEX(Overview_Format!$A$2:$BQ$355,MATCH($B279,Overview_Format!$A$2:$A$355,0),MATCH(J$2,Overview_Format!$A$2:$BQ$2,0))</f>
        <v>17</v>
      </c>
      <c r="K279">
        <f>INDEX(Overview_Format!$A$2:$BQ$355,MATCH($B279,Overview_Format!$A$2:$A$355,0),MATCH(K$2,Overview_Format!$A$2:$BQ$2,0))</f>
        <v>17</v>
      </c>
      <c r="L279">
        <f>INDEX(Overview_Format!$A$2:$BQ$355,MATCH($B279,Overview_Format!$A$2:$A$355,0),MATCH(L$2,Overview_Format!$A$2:$BQ$2,0))</f>
        <v>17</v>
      </c>
      <c r="M279">
        <f>INDEX(Overview_Format!$A$2:$BQ$355,MATCH($B279,Overview_Format!$A$2:$A$355,0),MATCH(M$2,Overview_Format!$A$2:$BQ$2,0))</f>
        <v>17</v>
      </c>
      <c r="N279">
        <f>INDEX(Overview_Format!$A$2:$BQ$355,MATCH($B279,Overview_Format!$A$2:$A$355,0),MATCH(N$2,Overview_Format!$A$2:$BQ$2,0))</f>
        <v>17</v>
      </c>
      <c r="O279">
        <f>INDEX(Overview_Format!$A$2:$BQ$355,MATCH($B279,Overview_Format!$A$2:$A$355,0),MATCH(O$2,Overview_Format!$A$2:$BQ$2,0))</f>
        <v>2478</v>
      </c>
      <c r="P279">
        <f>INDEX(Overview_Format!$A$2:$BQ$355,MATCH($B279,Overview_Format!$A$2:$A$355,0),MATCH(P$2,Overview_Format!$A$2:$BQ$2,0))</f>
        <v>2465</v>
      </c>
      <c r="Q279">
        <f>INDEX(Overview_Format!$A$2:$BQ$355,MATCH($B279,Overview_Format!$A$2:$A$355,0),MATCH(Q$2,Overview_Format!$A$2:$BQ$2,0))</f>
        <v>68.900000000000006</v>
      </c>
      <c r="R279">
        <f>INDEX(Overview_Format!$A$2:$BQ$355,MATCH($B279,Overview_Format!$A$2:$A$355,0),MATCH(R$2,Overview_Format!$A$2:$BQ$2,0))</f>
        <v>104.6</v>
      </c>
      <c r="S279">
        <f>INDEX(Overview_Format!$A$2:$BQ$355,MATCH($B279,Overview_Format!$A$2:$A$355,0),MATCH(S$2,Overview_Format!$A$2:$BQ$2,0))</f>
        <v>0.35499999999999998</v>
      </c>
      <c r="T279">
        <f>INDEX(Overview_Format!$A$2:$BQ$355,MATCH($B279,Overview_Format!$A$2:$A$355,0),MATCH(T$2,Overview_Format!$A$2:$BQ$2,0))</f>
        <v>0.40400000000000003</v>
      </c>
      <c r="U279">
        <f>INDEX(Overview_Format!$A$2:$BQ$355,MATCH($B279,Overview_Format!$A$2:$A$355,0),MATCH(U$2,Overview_Format!$A$2:$BQ$2,0))</f>
        <v>0.56299999999999994</v>
      </c>
      <c r="V279">
        <f>INDEX(Overview_Format!$A$2:$BQ$355,MATCH($B279,Overview_Format!$A$2:$A$355,0),MATCH(V$2,Overview_Format!$A$2:$BQ$2,0))</f>
        <v>54.3</v>
      </c>
      <c r="W279">
        <f>INDEX(Overview_Format!$A$2:$BQ$355,MATCH($B279,Overview_Format!$A$2:$A$355,0),MATCH(W$2,Overview_Format!$A$2:$BQ$2,0))</f>
        <v>0.53600000000000003</v>
      </c>
      <c r="X279">
        <f>INDEX(Overview_Format!$A$2:$BQ$355,MATCH($B279,Overview_Format!$A$2:$A$355,0),MATCH(X$2,Overview_Format!$A$2:$BQ$2,0))</f>
        <v>25.6</v>
      </c>
      <c r="Y279">
        <f>INDEX(Overview_Format!$A$2:$BQ$355,MATCH($B279,Overview_Format!$A$2:$A$355,0),MATCH(Y$2,Overview_Format!$A$2:$BQ$2,0))</f>
        <v>17.2</v>
      </c>
      <c r="Z279">
        <f>INDEX(Overview_Format!$A$2:$BQ$355,MATCH($B279,Overview_Format!$A$2:$A$355,0),MATCH(Z$2,Overview_Format!$A$2:$BQ$2,0))</f>
        <v>47.6</v>
      </c>
      <c r="AA279">
        <f>INDEX(Overview_Format!$A$2:$BQ$355,MATCH($B279,Overview_Format!$A$2:$A$355,0),MATCH(AA$2,Overview_Format!$A$2:$BQ$2,0))</f>
        <v>8.5</v>
      </c>
      <c r="AB279">
        <f>INDEX(Overview_Format!$A$2:$BQ$355,MATCH($B279,Overview_Format!$A$2:$A$355,0),MATCH(AB$2,Overview_Format!$A$2:$BQ$2,0))</f>
        <v>11.5</v>
      </c>
      <c r="AC279">
        <f t="shared" si="4"/>
        <v>3.1569767441860463</v>
      </c>
      <c r="AD279">
        <f>INDEX(Overview_Format!$A$2:$BQ$355,MATCH($B279,Overview_Format!$A$2:$A$355,0),MATCH(AD$2,Overview_Format!$A$2:$BQ$2,0))</f>
        <v>0.38</v>
      </c>
      <c r="AE279">
        <f>INDEX(Overview_Format!$A$2:$CC$355,MATCH($B279,Overview_Format!$A$2:$A$355,0),MATCH(AE$2,Overview_Format!$A$2:$CC$2,0))</f>
        <v>0.5</v>
      </c>
      <c r="AF279">
        <f>INDEX(Overview_Format!$A$2:$CC$355,MATCH($B279,Overview_Format!$A$2:$A$355,0),MATCH(AF$2,Overview_Format!$A$2:$CC$2,0))</f>
        <v>-1.3000000000000012E-2</v>
      </c>
      <c r="AG279">
        <f>INDEX(Overview_Format!$A$2:$CC$355,MATCH($B279,Overview_Format!$A$2:$A$355,0),MATCH(AG$2,Overview_Format!$A$2:$CC$2,0))</f>
        <v>4.1000000000000036E-2</v>
      </c>
      <c r="AH279">
        <f>INDEX(Overview_Format!$A$2:$CC$355,MATCH($B279,Overview_Format!$A$2:$A$355,0),MATCH(AH$2,Overview_Format!$A$2:$CC$2,0))</f>
        <v>1.7999999999999905E-2</v>
      </c>
      <c r="AI279">
        <f>INDEX(Overview_Format!$A$2:$CC$355,MATCH($B279,Overview_Format!$A$2:$A$355,0),MATCH(AI$2,Overview_Format!$A$2:$CC$2,0))</f>
        <v>2.200000000000002E-2</v>
      </c>
      <c r="AJ279">
        <f>INDEX(Overview_Format!$A$2:$CC$355,MATCH($B279,Overview_Format!$A$2:$A$355,0),MATCH(AJ$2,Overview_Format!$A$2:$CC$2,0))</f>
        <v>-4.7999999999999972</v>
      </c>
      <c r="AK279">
        <f>INDEX(Overview_Format!$A$2:$CC$355,MATCH($B279,Overview_Format!$A$2:$A$355,0),MATCH(AK$2,Overview_Format!$A$2:$CC$2,0))</f>
        <v>0</v>
      </c>
      <c r="AL279">
        <f>INDEX(Overview_Format!$A$2:$CC$355,MATCH($B279,Overview_Format!$A$2:$A$355,0),MATCH(AL$2,Overview_Format!$A$2:$CC$2,0))</f>
        <v>0.59999999999999432</v>
      </c>
      <c r="AM279">
        <f>INDEX(Overview_Format!$A$2:$CC$355,MATCH($B279,Overview_Format!$A$2:$A$355,0),MATCH(AM$2,Overview_Format!$A$2:$CC$2,0))</f>
        <v>0.30000000000000071</v>
      </c>
      <c r="AN279">
        <f>INDEX(Overview_Format!$A$2:$CC$355,MATCH($B279,Overview_Format!$A$2:$A$355,0),MATCH(AN$2,Overview_Format!$A$2:$CC$2,0))</f>
        <v>-2</v>
      </c>
      <c r="AO279">
        <f>INDEX(Overview_Format!$A$2:$CC$355,MATCH($B279,Overview_Format!$A$2:$A$355,0),MATCH(AO$2,Overview_Format!$A$2:$CC$2,0))</f>
        <v>-5.6999999999999993</v>
      </c>
      <c r="AP279">
        <f>INDEX(Overview_Format!$A$2:$CC$355,MATCH($B279,Overview_Format!$A$2:$A$355,0),MATCH(AP$2,Overview_Format!$A$2:$CC$2,0))</f>
        <v>-8.0000000000000071E-3</v>
      </c>
    </row>
    <row r="280" spans="2:42" x14ac:dyDescent="0.25">
      <c r="B280" t="s">
        <v>400</v>
      </c>
      <c r="C280">
        <f>INDEX(Overview_Format!$A$2:$BQ$355,MATCH($B280,Overview_Format!$A$2:$A$355,0),MATCH(C$2,Overview_Format!$A$2:$BQ$2,0))</f>
        <v>34</v>
      </c>
      <c r="D280">
        <f>INDEX(Overview_Format!$A$2:$BQ$355,MATCH($B280,Overview_Format!$A$2:$A$355,0),MATCH(D$2,Overview_Format!$A$2:$BQ$2,0))</f>
        <v>8</v>
      </c>
      <c r="E280">
        <f>INDEX(Overview_Format!$A$2:$BQ$355,MATCH($B280,Overview_Format!$A$2:$A$355,0),MATCH(E$2,Overview_Format!$A$2:$BQ$2,0))</f>
        <v>26</v>
      </c>
      <c r="F280">
        <f>INDEX(Overview_Format!$A$2:$BQ$355,MATCH($B280,Overview_Format!$A$2:$A$355,0),MATCH(F$2,Overview_Format!$A$2:$BQ$2,0))</f>
        <v>0.23499999999999999</v>
      </c>
      <c r="G280">
        <f>INDEX(Overview_Format!$A$2:$BQ$355,MATCH($B280,Overview_Format!$A$2:$A$355,0),MATCH(G$2,Overview_Format!$A$2:$BQ$2,0))</f>
        <v>-16.84</v>
      </c>
      <c r="H280">
        <f>INDEX(Overview_Format!$A$2:$BQ$355,MATCH($B280,Overview_Format!$A$2:$A$355,0),MATCH(H$2,Overview_Format!$A$2:$BQ$2,0))</f>
        <v>-8.2799999999999994</v>
      </c>
      <c r="I280">
        <f>INDEX(Overview_Format!$A$2:$BQ$355,MATCH($B280,Overview_Format!$A$2:$A$355,0),MATCH(I$2,Overview_Format!$A$2:$BQ$2,0))</f>
        <v>8</v>
      </c>
      <c r="J280">
        <f>INDEX(Overview_Format!$A$2:$BQ$355,MATCH($B280,Overview_Format!$A$2:$A$355,0),MATCH(J$2,Overview_Format!$A$2:$BQ$2,0))</f>
        <v>26</v>
      </c>
      <c r="K280">
        <f>INDEX(Overview_Format!$A$2:$BQ$355,MATCH($B280,Overview_Format!$A$2:$A$355,0),MATCH(K$2,Overview_Format!$A$2:$BQ$2,0))</f>
        <v>8</v>
      </c>
      <c r="L280">
        <f>INDEX(Overview_Format!$A$2:$BQ$355,MATCH($B280,Overview_Format!$A$2:$A$355,0),MATCH(L$2,Overview_Format!$A$2:$BQ$2,0))</f>
        <v>26</v>
      </c>
      <c r="M280">
        <f>INDEX(Overview_Format!$A$2:$BQ$355,MATCH($B280,Overview_Format!$A$2:$A$355,0),MATCH(M$2,Overview_Format!$A$2:$BQ$2,0))</f>
        <v>8</v>
      </c>
      <c r="N280">
        <f>INDEX(Overview_Format!$A$2:$BQ$355,MATCH($B280,Overview_Format!$A$2:$A$355,0),MATCH(N$2,Overview_Format!$A$2:$BQ$2,0))</f>
        <v>26</v>
      </c>
      <c r="O280">
        <f>INDEX(Overview_Format!$A$2:$BQ$355,MATCH($B280,Overview_Format!$A$2:$A$355,0),MATCH(O$2,Overview_Format!$A$2:$BQ$2,0))</f>
        <v>2388</v>
      </c>
      <c r="P280">
        <f>INDEX(Overview_Format!$A$2:$BQ$355,MATCH($B280,Overview_Format!$A$2:$A$355,0),MATCH(P$2,Overview_Format!$A$2:$BQ$2,0))</f>
        <v>2593</v>
      </c>
      <c r="Q280">
        <f>INDEX(Overview_Format!$A$2:$BQ$355,MATCH($B280,Overview_Format!$A$2:$A$355,0),MATCH(Q$2,Overview_Format!$A$2:$BQ$2,0))</f>
        <v>69.2</v>
      </c>
      <c r="R280">
        <f>INDEX(Overview_Format!$A$2:$BQ$355,MATCH($B280,Overview_Format!$A$2:$A$355,0),MATCH(R$2,Overview_Format!$A$2:$BQ$2,0))</f>
        <v>100.3</v>
      </c>
      <c r="S280">
        <f>INDEX(Overview_Format!$A$2:$BQ$355,MATCH($B280,Overview_Format!$A$2:$A$355,0),MATCH(S$2,Overview_Format!$A$2:$BQ$2,0))</f>
        <v>0.40899999999999997</v>
      </c>
      <c r="T280">
        <f>INDEX(Overview_Format!$A$2:$BQ$355,MATCH($B280,Overview_Format!$A$2:$A$355,0),MATCH(T$2,Overview_Format!$A$2:$BQ$2,0))</f>
        <v>0.307</v>
      </c>
      <c r="U280">
        <f>INDEX(Overview_Format!$A$2:$BQ$355,MATCH($B280,Overview_Format!$A$2:$A$355,0),MATCH(U$2,Overview_Format!$A$2:$BQ$2,0))</f>
        <v>0.52900000000000003</v>
      </c>
      <c r="V280">
        <f>INDEX(Overview_Format!$A$2:$BQ$355,MATCH($B280,Overview_Format!$A$2:$A$355,0),MATCH(V$2,Overview_Format!$A$2:$BQ$2,0))</f>
        <v>47.6</v>
      </c>
      <c r="W280">
        <f>INDEX(Overview_Format!$A$2:$BQ$355,MATCH($B280,Overview_Format!$A$2:$A$355,0),MATCH(W$2,Overview_Format!$A$2:$BQ$2,0))</f>
        <v>0.48</v>
      </c>
      <c r="X280">
        <f>INDEX(Overview_Format!$A$2:$BQ$355,MATCH($B280,Overview_Format!$A$2:$A$355,0),MATCH(X$2,Overview_Format!$A$2:$BQ$2,0))</f>
        <v>32.200000000000003</v>
      </c>
      <c r="Y280">
        <f>INDEX(Overview_Format!$A$2:$BQ$355,MATCH($B280,Overview_Format!$A$2:$A$355,0),MATCH(Y$2,Overview_Format!$A$2:$BQ$2,0))</f>
        <v>17.899999999999999</v>
      </c>
      <c r="Z280">
        <f>INDEX(Overview_Format!$A$2:$BQ$355,MATCH($B280,Overview_Format!$A$2:$A$355,0),MATCH(Z$2,Overview_Format!$A$2:$BQ$2,0))</f>
        <v>50.6</v>
      </c>
      <c r="AA280">
        <f>INDEX(Overview_Format!$A$2:$BQ$355,MATCH($B280,Overview_Format!$A$2:$A$355,0),MATCH(AA$2,Overview_Format!$A$2:$BQ$2,0))</f>
        <v>7</v>
      </c>
      <c r="AB280">
        <f>INDEX(Overview_Format!$A$2:$BQ$355,MATCH($B280,Overview_Format!$A$2:$A$355,0),MATCH(AB$2,Overview_Format!$A$2:$BQ$2,0))</f>
        <v>5.4</v>
      </c>
      <c r="AC280">
        <f t="shared" si="4"/>
        <v>2.6592178770949721</v>
      </c>
      <c r="AD280">
        <f>INDEX(Overview_Format!$A$2:$BQ$355,MATCH($B280,Overview_Format!$A$2:$A$355,0),MATCH(AD$2,Overview_Format!$A$2:$BQ$2,0))</f>
        <v>-6.03</v>
      </c>
      <c r="AE280">
        <f>INDEX(Overview_Format!$A$2:$CC$355,MATCH($B280,Overview_Format!$A$2:$A$355,0),MATCH(AE$2,Overview_Format!$A$2:$CC$2,0))</f>
        <v>-8.6000000000000085</v>
      </c>
      <c r="AF280">
        <f>INDEX(Overview_Format!$A$2:$CC$355,MATCH($B280,Overview_Format!$A$2:$A$355,0),MATCH(AF$2,Overview_Format!$A$2:$CC$2,0))</f>
        <v>1.3999999999999957E-2</v>
      </c>
      <c r="AG280">
        <f>INDEX(Overview_Format!$A$2:$CC$355,MATCH($B280,Overview_Format!$A$2:$A$355,0),MATCH(AG$2,Overview_Format!$A$2:$CC$2,0))</f>
        <v>-9.1000000000000025E-2</v>
      </c>
      <c r="AH280">
        <f>INDEX(Overview_Format!$A$2:$CC$355,MATCH($B280,Overview_Format!$A$2:$A$355,0),MATCH(AH$2,Overview_Format!$A$2:$CC$2,0))</f>
        <v>-5.699999999999994E-2</v>
      </c>
      <c r="AI280">
        <f>INDEX(Overview_Format!$A$2:$CC$355,MATCH($B280,Overview_Format!$A$2:$A$355,0),MATCH(AI$2,Overview_Format!$A$2:$CC$2,0))</f>
        <v>-7.7000000000000068E-2</v>
      </c>
      <c r="AJ280">
        <f>INDEX(Overview_Format!$A$2:$CC$355,MATCH($B280,Overview_Format!$A$2:$A$355,0),MATCH(AJ$2,Overview_Format!$A$2:$CC$2,0))</f>
        <v>1.2000000000000028</v>
      </c>
      <c r="AK280">
        <f>INDEX(Overview_Format!$A$2:$CC$355,MATCH($B280,Overview_Format!$A$2:$A$355,0),MATCH(AK$2,Overview_Format!$A$2:$CC$2,0))</f>
        <v>-0.40000000000000213</v>
      </c>
      <c r="AL280">
        <f>INDEX(Overview_Format!$A$2:$CC$355,MATCH($B280,Overview_Format!$A$2:$A$355,0),MATCH(AL$2,Overview_Format!$A$2:$CC$2,0))</f>
        <v>-2.7999999999999972</v>
      </c>
      <c r="AM280">
        <f>INDEX(Overview_Format!$A$2:$CC$355,MATCH($B280,Overview_Format!$A$2:$A$355,0),MATCH(AM$2,Overview_Format!$A$2:$CC$2,0))</f>
        <v>-0.90000000000000036</v>
      </c>
      <c r="AN280">
        <f>INDEX(Overview_Format!$A$2:$CC$355,MATCH($B280,Overview_Format!$A$2:$A$355,0),MATCH(AN$2,Overview_Format!$A$2:$CC$2,0))</f>
        <v>-3.1999999999999993</v>
      </c>
      <c r="AO280">
        <f>INDEX(Overview_Format!$A$2:$CC$355,MATCH($B280,Overview_Format!$A$2:$A$355,0),MATCH(AO$2,Overview_Format!$A$2:$CC$2,0))</f>
        <v>2.6000000000000014</v>
      </c>
      <c r="AP280">
        <f>INDEX(Overview_Format!$A$2:$CC$355,MATCH($B280,Overview_Format!$A$2:$A$355,0),MATCH(AP$2,Overview_Format!$A$2:$CC$2,0))</f>
        <v>2.5999999999999968E-2</v>
      </c>
    </row>
    <row r="281" spans="2:42" x14ac:dyDescent="0.25">
      <c r="B281" t="s">
        <v>401</v>
      </c>
      <c r="C281">
        <f>INDEX(Overview_Format!$A$2:$BQ$355,MATCH($B281,Overview_Format!$A$2:$A$355,0),MATCH(C$2,Overview_Format!$A$2:$BQ$2,0))</f>
        <v>32</v>
      </c>
      <c r="D281">
        <f>INDEX(Overview_Format!$A$2:$BQ$355,MATCH($B281,Overview_Format!$A$2:$A$355,0),MATCH(D$2,Overview_Format!$A$2:$BQ$2,0))</f>
        <v>6</v>
      </c>
      <c r="E281">
        <f>INDEX(Overview_Format!$A$2:$BQ$355,MATCH($B281,Overview_Format!$A$2:$A$355,0),MATCH(E$2,Overview_Format!$A$2:$BQ$2,0))</f>
        <v>26</v>
      </c>
      <c r="F281">
        <f>INDEX(Overview_Format!$A$2:$BQ$355,MATCH($B281,Overview_Format!$A$2:$A$355,0),MATCH(F$2,Overview_Format!$A$2:$BQ$2,0))</f>
        <v>0.188</v>
      </c>
      <c r="G281">
        <f>INDEX(Overview_Format!$A$2:$BQ$355,MATCH($B281,Overview_Format!$A$2:$A$355,0),MATCH(G$2,Overview_Format!$A$2:$BQ$2,0))</f>
        <v>-15.29</v>
      </c>
      <c r="H281">
        <f>INDEX(Overview_Format!$A$2:$BQ$355,MATCH($B281,Overview_Format!$A$2:$A$355,0),MATCH(H$2,Overview_Format!$A$2:$BQ$2,0))</f>
        <v>-4.26</v>
      </c>
      <c r="I281">
        <f>INDEX(Overview_Format!$A$2:$BQ$355,MATCH($B281,Overview_Format!$A$2:$A$355,0),MATCH(I$2,Overview_Format!$A$2:$BQ$2,0))</f>
        <v>6</v>
      </c>
      <c r="J281">
        <f>INDEX(Overview_Format!$A$2:$BQ$355,MATCH($B281,Overview_Format!$A$2:$A$355,0),MATCH(J$2,Overview_Format!$A$2:$BQ$2,0))</f>
        <v>26</v>
      </c>
      <c r="K281">
        <f>INDEX(Overview_Format!$A$2:$BQ$355,MATCH($B281,Overview_Format!$A$2:$A$355,0),MATCH(K$2,Overview_Format!$A$2:$BQ$2,0))</f>
        <v>6</v>
      </c>
      <c r="L281">
        <f>INDEX(Overview_Format!$A$2:$BQ$355,MATCH($B281,Overview_Format!$A$2:$A$355,0),MATCH(L$2,Overview_Format!$A$2:$BQ$2,0))</f>
        <v>26</v>
      </c>
      <c r="M281">
        <f>INDEX(Overview_Format!$A$2:$BQ$355,MATCH($B281,Overview_Format!$A$2:$A$355,0),MATCH(M$2,Overview_Format!$A$2:$BQ$2,0))</f>
        <v>6</v>
      </c>
      <c r="N281">
        <f>INDEX(Overview_Format!$A$2:$BQ$355,MATCH($B281,Overview_Format!$A$2:$A$355,0),MATCH(N$2,Overview_Format!$A$2:$BQ$2,0))</f>
        <v>26</v>
      </c>
      <c r="O281">
        <f>INDEX(Overview_Format!$A$2:$BQ$355,MATCH($B281,Overview_Format!$A$2:$A$355,0),MATCH(O$2,Overview_Format!$A$2:$BQ$2,0))</f>
        <v>2169</v>
      </c>
      <c r="P281">
        <f>INDEX(Overview_Format!$A$2:$BQ$355,MATCH($B281,Overview_Format!$A$2:$A$355,0),MATCH(P$2,Overview_Format!$A$2:$BQ$2,0))</f>
        <v>2395</v>
      </c>
      <c r="Q281">
        <f>INDEX(Overview_Format!$A$2:$BQ$355,MATCH($B281,Overview_Format!$A$2:$A$355,0),MATCH(Q$2,Overview_Format!$A$2:$BQ$2,0))</f>
        <v>69.400000000000006</v>
      </c>
      <c r="R281">
        <f>INDEX(Overview_Format!$A$2:$BQ$355,MATCH($B281,Overview_Format!$A$2:$A$355,0),MATCH(R$2,Overview_Format!$A$2:$BQ$2,0))</f>
        <v>96.9</v>
      </c>
      <c r="S281">
        <f>INDEX(Overview_Format!$A$2:$BQ$355,MATCH($B281,Overview_Format!$A$2:$A$355,0),MATCH(S$2,Overview_Format!$A$2:$BQ$2,0))</f>
        <v>0.26200000000000001</v>
      </c>
      <c r="T281">
        <f>INDEX(Overview_Format!$A$2:$BQ$355,MATCH($B281,Overview_Format!$A$2:$A$355,0),MATCH(T$2,Overview_Format!$A$2:$BQ$2,0))</f>
        <v>0.437</v>
      </c>
      <c r="U281">
        <f>INDEX(Overview_Format!$A$2:$BQ$355,MATCH($B281,Overview_Format!$A$2:$A$355,0),MATCH(U$2,Overview_Format!$A$2:$BQ$2,0))</f>
        <v>0.51500000000000001</v>
      </c>
      <c r="V281">
        <f>INDEX(Overview_Format!$A$2:$BQ$355,MATCH($B281,Overview_Format!$A$2:$A$355,0),MATCH(V$2,Overview_Format!$A$2:$BQ$2,0))</f>
        <v>56</v>
      </c>
      <c r="W281">
        <f>INDEX(Overview_Format!$A$2:$BQ$355,MATCH($B281,Overview_Format!$A$2:$A$355,0),MATCH(W$2,Overview_Format!$A$2:$BQ$2,0))</f>
        <v>0.48499999999999999</v>
      </c>
      <c r="X281">
        <f>INDEX(Overview_Format!$A$2:$BQ$355,MATCH($B281,Overview_Format!$A$2:$A$355,0),MATCH(X$2,Overview_Format!$A$2:$BQ$2,0))</f>
        <v>26.2</v>
      </c>
      <c r="Y281">
        <f>INDEX(Overview_Format!$A$2:$BQ$355,MATCH($B281,Overview_Format!$A$2:$A$355,0),MATCH(Y$2,Overview_Format!$A$2:$BQ$2,0))</f>
        <v>17.3</v>
      </c>
      <c r="Z281">
        <f>INDEX(Overview_Format!$A$2:$BQ$355,MATCH($B281,Overview_Format!$A$2:$A$355,0),MATCH(Z$2,Overview_Format!$A$2:$BQ$2,0))</f>
        <v>46.7</v>
      </c>
      <c r="AA281">
        <f>INDEX(Overview_Format!$A$2:$BQ$355,MATCH($B281,Overview_Format!$A$2:$A$355,0),MATCH(AA$2,Overview_Format!$A$2:$BQ$2,0))</f>
        <v>9.1999999999999993</v>
      </c>
      <c r="AB281">
        <f>INDEX(Overview_Format!$A$2:$BQ$355,MATCH($B281,Overview_Format!$A$2:$A$355,0),MATCH(AB$2,Overview_Format!$A$2:$BQ$2,0))</f>
        <v>8.1</v>
      </c>
      <c r="AC281">
        <f t="shared" si="4"/>
        <v>3.2369942196531789</v>
      </c>
      <c r="AD281">
        <f>INDEX(Overview_Format!$A$2:$BQ$355,MATCH($B281,Overview_Format!$A$2:$A$355,0),MATCH(AD$2,Overview_Format!$A$2:$BQ$2,0))</f>
        <v>-7.06</v>
      </c>
      <c r="AE281">
        <f>INDEX(Overview_Format!$A$2:$CC$355,MATCH($B281,Overview_Format!$A$2:$A$355,0),MATCH(AE$2,Overview_Format!$A$2:$CC$2,0))</f>
        <v>-10.099999999999994</v>
      </c>
      <c r="AF281">
        <f>INDEX(Overview_Format!$A$2:$CC$355,MATCH($B281,Overview_Format!$A$2:$A$355,0),MATCH(AF$2,Overview_Format!$A$2:$CC$2,0))</f>
        <v>-0.124</v>
      </c>
      <c r="AG281">
        <f>INDEX(Overview_Format!$A$2:$CC$355,MATCH($B281,Overview_Format!$A$2:$A$355,0),MATCH(AG$2,Overview_Format!$A$2:$CC$2,0))</f>
        <v>7.9000000000000015E-2</v>
      </c>
      <c r="AH281">
        <f>INDEX(Overview_Format!$A$2:$CC$355,MATCH($B281,Overview_Format!$A$2:$A$355,0),MATCH(AH$2,Overview_Format!$A$2:$CC$2,0))</f>
        <v>-4.3000000000000038E-2</v>
      </c>
      <c r="AI281">
        <f>INDEX(Overview_Format!$A$2:$CC$355,MATCH($B281,Overview_Format!$A$2:$A$355,0),MATCH(AI$2,Overview_Format!$A$2:$CC$2,0))</f>
        <v>-3.9000000000000035E-2</v>
      </c>
      <c r="AJ281">
        <f>INDEX(Overview_Format!$A$2:$CC$355,MATCH($B281,Overview_Format!$A$2:$A$355,0),MATCH(AJ$2,Overview_Format!$A$2:$CC$2,0))</f>
        <v>-6.5999999999999943</v>
      </c>
      <c r="AK281">
        <f>INDEX(Overview_Format!$A$2:$CC$355,MATCH($B281,Overview_Format!$A$2:$A$355,0),MATCH(AK$2,Overview_Format!$A$2:$CC$2,0))</f>
        <v>0.60000000000000142</v>
      </c>
      <c r="AL281">
        <f>INDEX(Overview_Format!$A$2:$CC$355,MATCH($B281,Overview_Format!$A$2:$A$355,0),MATCH(AL$2,Overview_Format!$A$2:$CC$2,0))</f>
        <v>4.3999999999999986</v>
      </c>
      <c r="AM281">
        <f>INDEX(Overview_Format!$A$2:$CC$355,MATCH($B281,Overview_Format!$A$2:$A$355,0),MATCH(AM$2,Overview_Format!$A$2:$CC$2,0))</f>
        <v>0.29999999999999893</v>
      </c>
      <c r="AN281">
        <f>INDEX(Overview_Format!$A$2:$CC$355,MATCH($B281,Overview_Format!$A$2:$A$355,0),MATCH(AN$2,Overview_Format!$A$2:$CC$2,0))</f>
        <v>-1.9000000000000004</v>
      </c>
      <c r="AO281">
        <f>INDEX(Overview_Format!$A$2:$CC$355,MATCH($B281,Overview_Format!$A$2:$A$355,0),MATCH(AO$2,Overview_Format!$A$2:$CC$2,0))</f>
        <v>-5.1999999999999993</v>
      </c>
      <c r="AP281">
        <f>INDEX(Overview_Format!$A$2:$CC$355,MATCH($B281,Overview_Format!$A$2:$A$355,0),MATCH(AP$2,Overview_Format!$A$2:$CC$2,0))</f>
        <v>-8.6000000000000021E-2</v>
      </c>
    </row>
    <row r="282" spans="2:42" x14ac:dyDescent="0.25">
      <c r="B282" t="s">
        <v>402</v>
      </c>
      <c r="C282">
        <f>INDEX(Overview_Format!$A$2:$BQ$355,MATCH($B282,Overview_Format!$A$2:$A$355,0),MATCH(C$2,Overview_Format!$A$2:$BQ$2,0))</f>
        <v>32</v>
      </c>
      <c r="D282">
        <f>INDEX(Overview_Format!$A$2:$BQ$355,MATCH($B282,Overview_Format!$A$2:$A$355,0),MATCH(D$2,Overview_Format!$A$2:$BQ$2,0))</f>
        <v>16</v>
      </c>
      <c r="E282">
        <f>INDEX(Overview_Format!$A$2:$BQ$355,MATCH($B282,Overview_Format!$A$2:$A$355,0),MATCH(E$2,Overview_Format!$A$2:$BQ$2,0))</f>
        <v>16</v>
      </c>
      <c r="F282">
        <f>INDEX(Overview_Format!$A$2:$BQ$355,MATCH($B282,Overview_Format!$A$2:$A$355,0),MATCH(F$2,Overview_Format!$A$2:$BQ$2,0))</f>
        <v>0.5</v>
      </c>
      <c r="G282">
        <f>INDEX(Overview_Format!$A$2:$BQ$355,MATCH($B282,Overview_Format!$A$2:$A$355,0),MATCH(G$2,Overview_Format!$A$2:$BQ$2,0))</f>
        <v>8.34</v>
      </c>
      <c r="H282">
        <f>INDEX(Overview_Format!$A$2:$BQ$355,MATCH($B282,Overview_Format!$A$2:$A$355,0),MATCH(H$2,Overview_Format!$A$2:$BQ$2,0))</f>
        <v>9.6300000000000008</v>
      </c>
      <c r="I282">
        <f>INDEX(Overview_Format!$A$2:$BQ$355,MATCH($B282,Overview_Format!$A$2:$A$355,0),MATCH(I$2,Overview_Format!$A$2:$BQ$2,0))</f>
        <v>16</v>
      </c>
      <c r="J282">
        <f>INDEX(Overview_Format!$A$2:$BQ$355,MATCH($B282,Overview_Format!$A$2:$A$355,0),MATCH(J$2,Overview_Format!$A$2:$BQ$2,0))</f>
        <v>16</v>
      </c>
      <c r="K282">
        <f>INDEX(Overview_Format!$A$2:$BQ$355,MATCH($B282,Overview_Format!$A$2:$A$355,0),MATCH(K$2,Overview_Format!$A$2:$BQ$2,0))</f>
        <v>16</v>
      </c>
      <c r="L282">
        <f>INDEX(Overview_Format!$A$2:$BQ$355,MATCH($B282,Overview_Format!$A$2:$A$355,0),MATCH(L$2,Overview_Format!$A$2:$BQ$2,0))</f>
        <v>16</v>
      </c>
      <c r="M282">
        <f>INDEX(Overview_Format!$A$2:$BQ$355,MATCH($B282,Overview_Format!$A$2:$A$355,0),MATCH(M$2,Overview_Format!$A$2:$BQ$2,0))</f>
        <v>16</v>
      </c>
      <c r="N282">
        <f>INDEX(Overview_Format!$A$2:$BQ$355,MATCH($B282,Overview_Format!$A$2:$A$355,0),MATCH(N$2,Overview_Format!$A$2:$BQ$2,0))</f>
        <v>16</v>
      </c>
      <c r="O282">
        <f>INDEX(Overview_Format!$A$2:$BQ$355,MATCH($B282,Overview_Format!$A$2:$A$355,0),MATCH(O$2,Overview_Format!$A$2:$BQ$2,0))</f>
        <v>2327</v>
      </c>
      <c r="P282">
        <f>INDEX(Overview_Format!$A$2:$BQ$355,MATCH($B282,Overview_Format!$A$2:$A$355,0),MATCH(P$2,Overview_Format!$A$2:$BQ$2,0))</f>
        <v>2316</v>
      </c>
      <c r="Q282">
        <f>INDEX(Overview_Format!$A$2:$BQ$355,MATCH($B282,Overview_Format!$A$2:$A$355,0),MATCH(Q$2,Overview_Format!$A$2:$BQ$2,0))</f>
        <v>71.2</v>
      </c>
      <c r="R282">
        <f>INDEX(Overview_Format!$A$2:$BQ$355,MATCH($B282,Overview_Format!$A$2:$A$355,0),MATCH(R$2,Overview_Format!$A$2:$BQ$2,0))</f>
        <v>101.7</v>
      </c>
      <c r="S282">
        <f>INDEX(Overview_Format!$A$2:$BQ$355,MATCH($B282,Overview_Format!$A$2:$A$355,0),MATCH(S$2,Overview_Format!$A$2:$BQ$2,0))</f>
        <v>0.36399999999999999</v>
      </c>
      <c r="T282">
        <f>INDEX(Overview_Format!$A$2:$BQ$355,MATCH($B282,Overview_Format!$A$2:$A$355,0),MATCH(T$2,Overview_Format!$A$2:$BQ$2,0))</f>
        <v>0.34699999999999998</v>
      </c>
      <c r="U282">
        <f>INDEX(Overview_Format!$A$2:$BQ$355,MATCH($B282,Overview_Format!$A$2:$A$355,0),MATCH(U$2,Overview_Format!$A$2:$BQ$2,0))</f>
        <v>0.52</v>
      </c>
      <c r="V282">
        <f>INDEX(Overview_Format!$A$2:$BQ$355,MATCH($B282,Overview_Format!$A$2:$A$355,0),MATCH(V$2,Overview_Format!$A$2:$BQ$2,0))</f>
        <v>51.2</v>
      </c>
      <c r="W282">
        <f>INDEX(Overview_Format!$A$2:$BQ$355,MATCH($B282,Overview_Format!$A$2:$A$355,0),MATCH(W$2,Overview_Format!$A$2:$BQ$2,0))</f>
        <v>0.48599999999999999</v>
      </c>
      <c r="X282">
        <f>INDEX(Overview_Format!$A$2:$BQ$355,MATCH($B282,Overview_Format!$A$2:$A$355,0),MATCH(X$2,Overview_Format!$A$2:$BQ$2,0))</f>
        <v>32</v>
      </c>
      <c r="Y282">
        <f>INDEX(Overview_Format!$A$2:$BQ$355,MATCH($B282,Overview_Format!$A$2:$A$355,0),MATCH(Y$2,Overview_Format!$A$2:$BQ$2,0))</f>
        <v>16.2</v>
      </c>
      <c r="Z282">
        <f>INDEX(Overview_Format!$A$2:$BQ$355,MATCH($B282,Overview_Format!$A$2:$A$355,0),MATCH(Z$2,Overview_Format!$A$2:$BQ$2,0))</f>
        <v>49.9</v>
      </c>
      <c r="AA282">
        <f>INDEX(Overview_Format!$A$2:$BQ$355,MATCH($B282,Overview_Format!$A$2:$A$355,0),MATCH(AA$2,Overview_Format!$A$2:$BQ$2,0))</f>
        <v>8.8000000000000007</v>
      </c>
      <c r="AB282">
        <f>INDEX(Overview_Format!$A$2:$BQ$355,MATCH($B282,Overview_Format!$A$2:$A$355,0),MATCH(AB$2,Overview_Format!$A$2:$BQ$2,0))</f>
        <v>12.7</v>
      </c>
      <c r="AC282">
        <f t="shared" si="4"/>
        <v>3.1604938271604941</v>
      </c>
      <c r="AD282">
        <f>INDEX(Overview_Format!$A$2:$BQ$355,MATCH($B282,Overview_Format!$A$2:$A$355,0),MATCH(AD$2,Overview_Format!$A$2:$BQ$2,0))</f>
        <v>0.34</v>
      </c>
      <c r="AE282">
        <f>INDEX(Overview_Format!$A$2:$CC$355,MATCH($B282,Overview_Format!$A$2:$A$355,0),MATCH(AE$2,Overview_Format!$A$2:$CC$2,0))</f>
        <v>0.40000000000000568</v>
      </c>
      <c r="AF282">
        <f>INDEX(Overview_Format!$A$2:$CC$355,MATCH($B282,Overview_Format!$A$2:$A$355,0),MATCH(AF$2,Overview_Format!$A$2:$CC$2,0))</f>
        <v>-2.8000000000000025E-2</v>
      </c>
      <c r="AG282">
        <f>INDEX(Overview_Format!$A$2:$CC$355,MATCH($B282,Overview_Format!$A$2:$A$355,0),MATCH(AG$2,Overview_Format!$A$2:$CC$2,0))</f>
        <v>-4.8000000000000043E-2</v>
      </c>
      <c r="AH282">
        <f>INDEX(Overview_Format!$A$2:$CC$355,MATCH($B282,Overview_Format!$A$2:$A$355,0),MATCH(AH$2,Overview_Format!$A$2:$CC$2,0))</f>
        <v>-1.5000000000000013E-2</v>
      </c>
      <c r="AI282">
        <f>INDEX(Overview_Format!$A$2:$CC$355,MATCH($B282,Overview_Format!$A$2:$A$355,0),MATCH(AI$2,Overview_Format!$A$2:$CC$2,0))</f>
        <v>-4.0000000000000036E-3</v>
      </c>
      <c r="AJ282">
        <f>INDEX(Overview_Format!$A$2:$CC$355,MATCH($B282,Overview_Format!$A$2:$A$355,0),MATCH(AJ$2,Overview_Format!$A$2:$CC$2,0))</f>
        <v>-0.20000000000000284</v>
      </c>
      <c r="AK282">
        <f>INDEX(Overview_Format!$A$2:$CC$355,MATCH($B282,Overview_Format!$A$2:$A$355,0),MATCH(AK$2,Overview_Format!$A$2:$CC$2,0))</f>
        <v>-1.8000000000000007</v>
      </c>
      <c r="AL282">
        <f>INDEX(Overview_Format!$A$2:$CC$355,MATCH($B282,Overview_Format!$A$2:$A$355,0),MATCH(AL$2,Overview_Format!$A$2:$CC$2,0))</f>
        <v>0.70000000000000284</v>
      </c>
      <c r="AM282">
        <f>INDEX(Overview_Format!$A$2:$CC$355,MATCH($B282,Overview_Format!$A$2:$A$355,0),MATCH(AM$2,Overview_Format!$A$2:$CC$2,0))</f>
        <v>-0.59999999999999964</v>
      </c>
      <c r="AN282">
        <f>INDEX(Overview_Format!$A$2:$CC$355,MATCH($B282,Overview_Format!$A$2:$A$355,0),MATCH(AN$2,Overview_Format!$A$2:$CC$2,0))</f>
        <v>2.5</v>
      </c>
      <c r="AO282">
        <f>INDEX(Overview_Format!$A$2:$CC$355,MATCH($B282,Overview_Format!$A$2:$A$355,0),MATCH(AO$2,Overview_Format!$A$2:$CC$2,0))</f>
        <v>0.80000000000000071</v>
      </c>
      <c r="AP282">
        <f>INDEX(Overview_Format!$A$2:$CC$355,MATCH($B282,Overview_Format!$A$2:$A$355,0),MATCH(AP$2,Overview_Format!$A$2:$CC$2,0))</f>
        <v>-4.1999999999999982E-2</v>
      </c>
    </row>
    <row r="283" spans="2:42" x14ac:dyDescent="0.25">
      <c r="B283" t="s">
        <v>403</v>
      </c>
      <c r="C283">
        <f>INDEX(Overview_Format!$A$2:$BQ$355,MATCH($B283,Overview_Format!$A$2:$A$355,0),MATCH(C$2,Overview_Format!$A$2:$BQ$2,0))</f>
        <v>33</v>
      </c>
      <c r="D283">
        <f>INDEX(Overview_Format!$A$2:$BQ$355,MATCH($B283,Overview_Format!$A$2:$A$355,0),MATCH(D$2,Overview_Format!$A$2:$BQ$2,0))</f>
        <v>24</v>
      </c>
      <c r="E283">
        <f>INDEX(Overview_Format!$A$2:$BQ$355,MATCH($B283,Overview_Format!$A$2:$A$355,0),MATCH(E$2,Overview_Format!$A$2:$BQ$2,0))</f>
        <v>9</v>
      </c>
      <c r="F283">
        <f>INDEX(Overview_Format!$A$2:$BQ$355,MATCH($B283,Overview_Format!$A$2:$A$355,0),MATCH(F$2,Overview_Format!$A$2:$BQ$2,0))</f>
        <v>0.72699999999999998</v>
      </c>
      <c r="G283">
        <f>INDEX(Overview_Format!$A$2:$BQ$355,MATCH($B283,Overview_Format!$A$2:$A$355,0),MATCH(G$2,Overview_Format!$A$2:$BQ$2,0))</f>
        <v>5.92</v>
      </c>
      <c r="H283">
        <f>INDEX(Overview_Format!$A$2:$BQ$355,MATCH($B283,Overview_Format!$A$2:$A$355,0),MATCH(H$2,Overview_Format!$A$2:$BQ$2,0))</f>
        <v>-4.74</v>
      </c>
      <c r="I283">
        <f>INDEX(Overview_Format!$A$2:$BQ$355,MATCH($B283,Overview_Format!$A$2:$A$355,0),MATCH(I$2,Overview_Format!$A$2:$BQ$2,0))</f>
        <v>24</v>
      </c>
      <c r="J283">
        <f>INDEX(Overview_Format!$A$2:$BQ$355,MATCH($B283,Overview_Format!$A$2:$A$355,0),MATCH(J$2,Overview_Format!$A$2:$BQ$2,0))</f>
        <v>9</v>
      </c>
      <c r="K283">
        <f>INDEX(Overview_Format!$A$2:$BQ$355,MATCH($B283,Overview_Format!$A$2:$A$355,0),MATCH(K$2,Overview_Format!$A$2:$BQ$2,0))</f>
        <v>24</v>
      </c>
      <c r="L283">
        <f>INDEX(Overview_Format!$A$2:$BQ$355,MATCH($B283,Overview_Format!$A$2:$A$355,0),MATCH(L$2,Overview_Format!$A$2:$BQ$2,0))</f>
        <v>9</v>
      </c>
      <c r="M283">
        <f>INDEX(Overview_Format!$A$2:$BQ$355,MATCH($B283,Overview_Format!$A$2:$A$355,0),MATCH(M$2,Overview_Format!$A$2:$BQ$2,0))</f>
        <v>24</v>
      </c>
      <c r="N283">
        <f>INDEX(Overview_Format!$A$2:$BQ$355,MATCH($B283,Overview_Format!$A$2:$A$355,0),MATCH(N$2,Overview_Format!$A$2:$BQ$2,0))</f>
        <v>9</v>
      </c>
      <c r="O283">
        <f>INDEX(Overview_Format!$A$2:$BQ$355,MATCH($B283,Overview_Format!$A$2:$A$355,0),MATCH(O$2,Overview_Format!$A$2:$BQ$2,0))</f>
        <v>2789</v>
      </c>
      <c r="P283">
        <f>INDEX(Overview_Format!$A$2:$BQ$355,MATCH($B283,Overview_Format!$A$2:$A$355,0),MATCH(P$2,Overview_Format!$A$2:$BQ$2,0))</f>
        <v>2425</v>
      </c>
      <c r="Q283">
        <f>INDEX(Overview_Format!$A$2:$BQ$355,MATCH($B283,Overview_Format!$A$2:$A$355,0),MATCH(Q$2,Overview_Format!$A$2:$BQ$2,0))</f>
        <v>72.8</v>
      </c>
      <c r="R283">
        <f>INDEX(Overview_Format!$A$2:$BQ$355,MATCH($B283,Overview_Format!$A$2:$A$355,0),MATCH(R$2,Overview_Format!$A$2:$BQ$2,0))</f>
        <v>116.1</v>
      </c>
      <c r="S283">
        <f>INDEX(Overview_Format!$A$2:$BQ$355,MATCH($B283,Overview_Format!$A$2:$A$355,0),MATCH(S$2,Overview_Format!$A$2:$BQ$2,0))</f>
        <v>0.32300000000000001</v>
      </c>
      <c r="T283">
        <f>INDEX(Overview_Format!$A$2:$BQ$355,MATCH($B283,Overview_Format!$A$2:$A$355,0),MATCH(T$2,Overview_Format!$A$2:$BQ$2,0))</f>
        <v>0.40799999999999997</v>
      </c>
      <c r="U283">
        <f>INDEX(Overview_Format!$A$2:$BQ$355,MATCH($B283,Overview_Format!$A$2:$A$355,0),MATCH(U$2,Overview_Format!$A$2:$BQ$2,0))</f>
        <v>0.61499999999999999</v>
      </c>
      <c r="V283">
        <f>INDEX(Overview_Format!$A$2:$BQ$355,MATCH($B283,Overview_Format!$A$2:$A$355,0),MATCH(V$2,Overview_Format!$A$2:$BQ$2,0))</f>
        <v>49.7</v>
      </c>
      <c r="W283">
        <f>INDEX(Overview_Format!$A$2:$BQ$355,MATCH($B283,Overview_Format!$A$2:$A$355,0),MATCH(W$2,Overview_Format!$A$2:$BQ$2,0))</f>
        <v>0.58399999999999996</v>
      </c>
      <c r="X283">
        <f>INDEX(Overview_Format!$A$2:$BQ$355,MATCH($B283,Overview_Format!$A$2:$A$355,0),MATCH(X$2,Overview_Format!$A$2:$BQ$2,0))</f>
        <v>23.7</v>
      </c>
      <c r="Y283">
        <f>INDEX(Overview_Format!$A$2:$BQ$355,MATCH($B283,Overview_Format!$A$2:$A$355,0),MATCH(Y$2,Overview_Format!$A$2:$BQ$2,0))</f>
        <v>14.6</v>
      </c>
      <c r="Z283">
        <f>INDEX(Overview_Format!$A$2:$BQ$355,MATCH($B283,Overview_Format!$A$2:$A$355,0),MATCH(Z$2,Overview_Format!$A$2:$BQ$2,0))</f>
        <v>53.3</v>
      </c>
      <c r="AA283">
        <f>INDEX(Overview_Format!$A$2:$BQ$355,MATCH($B283,Overview_Format!$A$2:$A$355,0),MATCH(AA$2,Overview_Format!$A$2:$BQ$2,0))</f>
        <v>8.4</v>
      </c>
      <c r="AB283">
        <f>INDEX(Overview_Format!$A$2:$BQ$355,MATCH($B283,Overview_Format!$A$2:$A$355,0),MATCH(AB$2,Overview_Format!$A$2:$BQ$2,0))</f>
        <v>6</v>
      </c>
      <c r="AC283">
        <f t="shared" si="4"/>
        <v>3.404109589041096</v>
      </c>
      <c r="AD283">
        <f>INDEX(Overview_Format!$A$2:$BQ$355,MATCH($B283,Overview_Format!$A$2:$A$355,0),MATCH(AD$2,Overview_Format!$A$2:$BQ$2,0))</f>
        <v>11.03</v>
      </c>
      <c r="AE283">
        <f>INDEX(Overview_Format!$A$2:$CC$355,MATCH($B283,Overview_Format!$A$2:$A$355,0),MATCH(AE$2,Overview_Format!$A$2:$CC$2,0))</f>
        <v>15.199999999999989</v>
      </c>
      <c r="AF283">
        <f>INDEX(Overview_Format!$A$2:$CC$355,MATCH($B283,Overview_Format!$A$2:$A$355,0),MATCH(AF$2,Overview_Format!$A$2:$CC$2,0))</f>
        <v>8.3000000000000018E-2</v>
      </c>
      <c r="AG283">
        <f>INDEX(Overview_Format!$A$2:$CC$355,MATCH($B283,Overview_Format!$A$2:$A$355,0),MATCH(AG$2,Overview_Format!$A$2:$CC$2,0))</f>
        <v>-6.9000000000000006E-2</v>
      </c>
      <c r="AH283">
        <f>INDEX(Overview_Format!$A$2:$CC$355,MATCH($B283,Overview_Format!$A$2:$A$355,0),MATCH(AH$2,Overview_Format!$A$2:$CC$2,0))</f>
        <v>9.099999999999997E-2</v>
      </c>
      <c r="AI283">
        <f>INDEX(Overview_Format!$A$2:$CC$355,MATCH($B283,Overview_Format!$A$2:$A$355,0),MATCH(AI$2,Overview_Format!$A$2:$CC$2,0))</f>
        <v>8.2999999999999963E-2</v>
      </c>
      <c r="AJ283">
        <f>INDEX(Overview_Format!$A$2:$CC$355,MATCH($B283,Overview_Format!$A$2:$A$355,0),MATCH(AJ$2,Overview_Format!$A$2:$CC$2,0))</f>
        <v>6.5999999999999943</v>
      </c>
      <c r="AK283">
        <f>INDEX(Overview_Format!$A$2:$CC$355,MATCH($B283,Overview_Format!$A$2:$A$355,0),MATCH(AK$2,Overview_Format!$A$2:$CC$2,0))</f>
        <v>0.40000000000000036</v>
      </c>
      <c r="AL283">
        <f>INDEX(Overview_Format!$A$2:$CC$355,MATCH($B283,Overview_Format!$A$2:$A$355,0),MATCH(AL$2,Overview_Format!$A$2:$CC$2,0))</f>
        <v>1.4000000000000057</v>
      </c>
      <c r="AM283">
        <f>INDEX(Overview_Format!$A$2:$CC$355,MATCH($B283,Overview_Format!$A$2:$A$355,0),MATCH(AM$2,Overview_Format!$A$2:$CC$2,0))</f>
        <v>0.90000000000000036</v>
      </c>
      <c r="AN283">
        <f>INDEX(Overview_Format!$A$2:$CC$355,MATCH($B283,Overview_Format!$A$2:$A$355,0),MATCH(AN$2,Overview_Format!$A$2:$CC$2,0))</f>
        <v>-2.6999999999999993</v>
      </c>
      <c r="AO283">
        <f>INDEX(Overview_Format!$A$2:$CC$355,MATCH($B283,Overview_Format!$A$2:$A$355,0),MATCH(AO$2,Overview_Format!$A$2:$CC$2,0))</f>
        <v>1.0999999999999979</v>
      </c>
      <c r="AP283">
        <f>INDEX(Overview_Format!$A$2:$CC$355,MATCH($B283,Overview_Format!$A$2:$A$355,0),MATCH(AP$2,Overview_Format!$A$2:$CC$2,0))</f>
        <v>8.5999999999999993E-2</v>
      </c>
    </row>
    <row r="284" spans="2:42" x14ac:dyDescent="0.25">
      <c r="B284" t="s">
        <v>404</v>
      </c>
      <c r="C284">
        <f>INDEX(Overview_Format!$A$2:$BQ$355,MATCH($B284,Overview_Format!$A$2:$A$355,0),MATCH(C$2,Overview_Format!$A$2:$BQ$2,0))</f>
        <v>30</v>
      </c>
      <c r="D284">
        <f>INDEX(Overview_Format!$A$2:$BQ$355,MATCH($B284,Overview_Format!$A$2:$A$355,0),MATCH(D$2,Overview_Format!$A$2:$BQ$2,0))</f>
        <v>13</v>
      </c>
      <c r="E284">
        <f>INDEX(Overview_Format!$A$2:$BQ$355,MATCH($B284,Overview_Format!$A$2:$A$355,0),MATCH(E$2,Overview_Format!$A$2:$BQ$2,0))</f>
        <v>17</v>
      </c>
      <c r="F284">
        <f>INDEX(Overview_Format!$A$2:$BQ$355,MATCH($B284,Overview_Format!$A$2:$A$355,0),MATCH(F$2,Overview_Format!$A$2:$BQ$2,0))</f>
        <v>0.433</v>
      </c>
      <c r="G284">
        <f>INDEX(Overview_Format!$A$2:$BQ$355,MATCH($B284,Overview_Format!$A$2:$A$355,0),MATCH(G$2,Overview_Format!$A$2:$BQ$2,0))</f>
        <v>-5.5</v>
      </c>
      <c r="H284">
        <f>INDEX(Overview_Format!$A$2:$BQ$355,MATCH($B284,Overview_Format!$A$2:$A$355,0),MATCH(H$2,Overview_Format!$A$2:$BQ$2,0))</f>
        <v>-3.04</v>
      </c>
      <c r="I284">
        <f>INDEX(Overview_Format!$A$2:$BQ$355,MATCH($B284,Overview_Format!$A$2:$A$355,0),MATCH(I$2,Overview_Format!$A$2:$BQ$2,0))</f>
        <v>13</v>
      </c>
      <c r="J284">
        <f>INDEX(Overview_Format!$A$2:$BQ$355,MATCH($B284,Overview_Format!$A$2:$A$355,0),MATCH(J$2,Overview_Format!$A$2:$BQ$2,0))</f>
        <v>17</v>
      </c>
      <c r="K284">
        <f>INDEX(Overview_Format!$A$2:$BQ$355,MATCH($B284,Overview_Format!$A$2:$A$355,0),MATCH(K$2,Overview_Format!$A$2:$BQ$2,0))</f>
        <v>13</v>
      </c>
      <c r="L284">
        <f>INDEX(Overview_Format!$A$2:$BQ$355,MATCH($B284,Overview_Format!$A$2:$A$355,0),MATCH(L$2,Overview_Format!$A$2:$BQ$2,0))</f>
        <v>17</v>
      </c>
      <c r="M284">
        <f>INDEX(Overview_Format!$A$2:$BQ$355,MATCH($B284,Overview_Format!$A$2:$A$355,0),MATCH(M$2,Overview_Format!$A$2:$BQ$2,0))</f>
        <v>13</v>
      </c>
      <c r="N284">
        <f>INDEX(Overview_Format!$A$2:$BQ$355,MATCH($B284,Overview_Format!$A$2:$A$355,0),MATCH(N$2,Overview_Format!$A$2:$BQ$2,0))</f>
        <v>17</v>
      </c>
      <c r="O284">
        <f>INDEX(Overview_Format!$A$2:$BQ$355,MATCH($B284,Overview_Format!$A$2:$A$355,0),MATCH(O$2,Overview_Format!$A$2:$BQ$2,0))</f>
        <v>2118</v>
      </c>
      <c r="P284">
        <f>INDEX(Overview_Format!$A$2:$BQ$355,MATCH($B284,Overview_Format!$A$2:$A$355,0),MATCH(P$2,Overview_Format!$A$2:$BQ$2,0))</f>
        <v>2136</v>
      </c>
      <c r="Q284">
        <f>INDEX(Overview_Format!$A$2:$BQ$355,MATCH($B284,Overview_Format!$A$2:$A$355,0),MATCH(Q$2,Overview_Format!$A$2:$BQ$2,0))</f>
        <v>68.099999999999994</v>
      </c>
      <c r="R284">
        <f>INDEX(Overview_Format!$A$2:$BQ$355,MATCH($B284,Overview_Format!$A$2:$A$355,0),MATCH(R$2,Overview_Format!$A$2:$BQ$2,0))</f>
        <v>103.3</v>
      </c>
      <c r="S284">
        <f>INDEX(Overview_Format!$A$2:$BQ$355,MATCH($B284,Overview_Format!$A$2:$A$355,0),MATCH(S$2,Overview_Format!$A$2:$BQ$2,0))</f>
        <v>0.35199999999999998</v>
      </c>
      <c r="T284">
        <f>INDEX(Overview_Format!$A$2:$BQ$355,MATCH($B284,Overview_Format!$A$2:$A$355,0),MATCH(T$2,Overview_Format!$A$2:$BQ$2,0))</f>
        <v>0.4</v>
      </c>
      <c r="U284">
        <f>INDEX(Overview_Format!$A$2:$BQ$355,MATCH($B284,Overview_Format!$A$2:$A$355,0),MATCH(U$2,Overview_Format!$A$2:$BQ$2,0))</f>
        <v>0.54600000000000004</v>
      </c>
      <c r="V284">
        <f>INDEX(Overview_Format!$A$2:$BQ$355,MATCH($B284,Overview_Format!$A$2:$A$355,0),MATCH(V$2,Overview_Format!$A$2:$BQ$2,0))</f>
        <v>52.4</v>
      </c>
      <c r="W284">
        <f>INDEX(Overview_Format!$A$2:$BQ$355,MATCH($B284,Overview_Format!$A$2:$A$355,0),MATCH(W$2,Overview_Format!$A$2:$BQ$2,0))</f>
        <v>0.50700000000000001</v>
      </c>
      <c r="X284">
        <f>INDEX(Overview_Format!$A$2:$BQ$355,MATCH($B284,Overview_Format!$A$2:$A$355,0),MATCH(X$2,Overview_Format!$A$2:$BQ$2,0))</f>
        <v>22</v>
      </c>
      <c r="Y284">
        <f>INDEX(Overview_Format!$A$2:$BQ$355,MATCH($B284,Overview_Format!$A$2:$A$355,0),MATCH(Y$2,Overview_Format!$A$2:$BQ$2,0))</f>
        <v>14.3</v>
      </c>
      <c r="Z284">
        <f>INDEX(Overview_Format!$A$2:$BQ$355,MATCH($B284,Overview_Format!$A$2:$A$355,0),MATCH(Z$2,Overview_Format!$A$2:$BQ$2,0))</f>
        <v>47.9</v>
      </c>
      <c r="AA284">
        <f>INDEX(Overview_Format!$A$2:$BQ$355,MATCH($B284,Overview_Format!$A$2:$A$355,0),MATCH(AA$2,Overview_Format!$A$2:$BQ$2,0))</f>
        <v>8</v>
      </c>
      <c r="AB284">
        <f>INDEX(Overview_Format!$A$2:$BQ$355,MATCH($B284,Overview_Format!$A$2:$A$355,0),MATCH(AB$2,Overview_Format!$A$2:$BQ$2,0))</f>
        <v>6.4</v>
      </c>
      <c r="AC284">
        <f t="shared" si="4"/>
        <v>3.6643356643356642</v>
      </c>
      <c r="AD284">
        <f>INDEX(Overview_Format!$A$2:$BQ$355,MATCH($B284,Overview_Format!$A$2:$A$355,0),MATCH(AD$2,Overview_Format!$A$2:$BQ$2,0))</f>
        <v>-0.6</v>
      </c>
      <c r="AE284">
        <f>INDEX(Overview_Format!$A$2:$CC$355,MATCH($B284,Overview_Format!$A$2:$A$355,0),MATCH(AE$2,Overview_Format!$A$2:$CC$2,0))</f>
        <v>-0.90000000000000568</v>
      </c>
      <c r="AF284">
        <f>INDEX(Overview_Format!$A$2:$CC$355,MATCH($B284,Overview_Format!$A$2:$A$355,0),MATCH(AF$2,Overview_Format!$A$2:$CC$2,0))</f>
        <v>1.799999999999996E-2</v>
      </c>
      <c r="AG284">
        <f>INDEX(Overview_Format!$A$2:$CC$355,MATCH($B284,Overview_Format!$A$2:$A$355,0),MATCH(AG$2,Overview_Format!$A$2:$CC$2,0))</f>
        <v>3.400000000000003E-2</v>
      </c>
      <c r="AH284">
        <f>INDEX(Overview_Format!$A$2:$CC$355,MATCH($B284,Overview_Format!$A$2:$A$355,0),MATCH(AH$2,Overview_Format!$A$2:$CC$2,0))</f>
        <v>-6.0000000000000053E-3</v>
      </c>
      <c r="AI284">
        <f>INDEX(Overview_Format!$A$2:$CC$355,MATCH($B284,Overview_Format!$A$2:$A$355,0),MATCH(AI$2,Overview_Format!$A$2:$CC$2,0))</f>
        <v>-8.0000000000000071E-3</v>
      </c>
      <c r="AJ284">
        <f>INDEX(Overview_Format!$A$2:$CC$355,MATCH($B284,Overview_Format!$A$2:$A$355,0),MATCH(AJ$2,Overview_Format!$A$2:$CC$2,0))</f>
        <v>-4.2000000000000028</v>
      </c>
      <c r="AK284">
        <f>INDEX(Overview_Format!$A$2:$CC$355,MATCH($B284,Overview_Format!$A$2:$A$355,0),MATCH(AK$2,Overview_Format!$A$2:$CC$2,0))</f>
        <v>-1.5999999999999996</v>
      </c>
      <c r="AL284">
        <f>INDEX(Overview_Format!$A$2:$CC$355,MATCH($B284,Overview_Format!$A$2:$A$355,0),MATCH(AL$2,Overview_Format!$A$2:$CC$2,0))</f>
        <v>7.5</v>
      </c>
      <c r="AM284">
        <f>INDEX(Overview_Format!$A$2:$CC$355,MATCH($B284,Overview_Format!$A$2:$A$355,0),MATCH(AM$2,Overview_Format!$A$2:$CC$2,0))</f>
        <v>0.59999999999999964</v>
      </c>
      <c r="AN284">
        <f>INDEX(Overview_Format!$A$2:$CC$355,MATCH($B284,Overview_Format!$A$2:$A$355,0),MATCH(AN$2,Overview_Format!$A$2:$CC$2,0))</f>
        <v>-4.5</v>
      </c>
      <c r="AO284">
        <f>INDEX(Overview_Format!$A$2:$CC$355,MATCH($B284,Overview_Format!$A$2:$A$355,0),MATCH(AO$2,Overview_Format!$A$2:$CC$2,0))</f>
        <v>-3.5</v>
      </c>
      <c r="AP284">
        <f>INDEX(Overview_Format!$A$2:$CC$355,MATCH($B284,Overview_Format!$A$2:$A$355,0),MATCH(AP$2,Overview_Format!$A$2:$CC$2,0))</f>
        <v>1.100000000000001E-2</v>
      </c>
    </row>
    <row r="285" spans="2:42" x14ac:dyDescent="0.25">
      <c r="B285" t="s">
        <v>405</v>
      </c>
      <c r="C285">
        <f>INDEX(Overview_Format!$A$2:$BQ$355,MATCH($B285,Overview_Format!$A$2:$A$355,0),MATCH(C$2,Overview_Format!$A$2:$BQ$2,0))</f>
        <v>35</v>
      </c>
      <c r="D285">
        <f>INDEX(Overview_Format!$A$2:$BQ$355,MATCH($B285,Overview_Format!$A$2:$A$355,0),MATCH(D$2,Overview_Format!$A$2:$BQ$2,0))</f>
        <v>22</v>
      </c>
      <c r="E285">
        <f>INDEX(Overview_Format!$A$2:$BQ$355,MATCH($B285,Overview_Format!$A$2:$A$355,0),MATCH(E$2,Overview_Format!$A$2:$BQ$2,0))</f>
        <v>13</v>
      </c>
      <c r="F285">
        <f>INDEX(Overview_Format!$A$2:$BQ$355,MATCH($B285,Overview_Format!$A$2:$A$355,0),MATCH(F$2,Overview_Format!$A$2:$BQ$2,0))</f>
        <v>0.629</v>
      </c>
      <c r="G285">
        <f>INDEX(Overview_Format!$A$2:$BQ$355,MATCH($B285,Overview_Format!$A$2:$A$355,0),MATCH(G$2,Overview_Format!$A$2:$BQ$2,0))</f>
        <v>5.67</v>
      </c>
      <c r="H285">
        <f>INDEX(Overview_Format!$A$2:$BQ$355,MATCH($B285,Overview_Format!$A$2:$A$355,0),MATCH(H$2,Overview_Format!$A$2:$BQ$2,0))</f>
        <v>1.32</v>
      </c>
      <c r="I285">
        <f>INDEX(Overview_Format!$A$2:$BQ$355,MATCH($B285,Overview_Format!$A$2:$A$355,0),MATCH(I$2,Overview_Format!$A$2:$BQ$2,0))</f>
        <v>22</v>
      </c>
      <c r="J285">
        <f>INDEX(Overview_Format!$A$2:$BQ$355,MATCH($B285,Overview_Format!$A$2:$A$355,0),MATCH(J$2,Overview_Format!$A$2:$BQ$2,0))</f>
        <v>13</v>
      </c>
      <c r="K285">
        <f>INDEX(Overview_Format!$A$2:$BQ$355,MATCH($B285,Overview_Format!$A$2:$A$355,0),MATCH(K$2,Overview_Format!$A$2:$BQ$2,0))</f>
        <v>22</v>
      </c>
      <c r="L285">
        <f>INDEX(Overview_Format!$A$2:$BQ$355,MATCH($B285,Overview_Format!$A$2:$A$355,0),MATCH(L$2,Overview_Format!$A$2:$BQ$2,0))</f>
        <v>13</v>
      </c>
      <c r="M285">
        <f>INDEX(Overview_Format!$A$2:$BQ$355,MATCH($B285,Overview_Format!$A$2:$A$355,0),MATCH(M$2,Overview_Format!$A$2:$BQ$2,0))</f>
        <v>22</v>
      </c>
      <c r="N285">
        <f>INDEX(Overview_Format!$A$2:$BQ$355,MATCH($B285,Overview_Format!$A$2:$A$355,0),MATCH(N$2,Overview_Format!$A$2:$BQ$2,0))</f>
        <v>13</v>
      </c>
      <c r="O285">
        <f>INDEX(Overview_Format!$A$2:$BQ$355,MATCH($B285,Overview_Format!$A$2:$A$355,0),MATCH(O$2,Overview_Format!$A$2:$BQ$2,0))</f>
        <v>2516</v>
      </c>
      <c r="P285">
        <f>INDEX(Overview_Format!$A$2:$BQ$355,MATCH($B285,Overview_Format!$A$2:$A$355,0),MATCH(P$2,Overview_Format!$A$2:$BQ$2,0))</f>
        <v>2327</v>
      </c>
      <c r="Q285">
        <f>INDEX(Overview_Format!$A$2:$BQ$355,MATCH($B285,Overview_Format!$A$2:$A$355,0),MATCH(Q$2,Overview_Format!$A$2:$BQ$2,0))</f>
        <v>69.2</v>
      </c>
      <c r="R285">
        <f>INDEX(Overview_Format!$A$2:$BQ$355,MATCH($B285,Overview_Format!$A$2:$A$355,0),MATCH(R$2,Overview_Format!$A$2:$BQ$2,0))</f>
        <v>101.7</v>
      </c>
      <c r="S285">
        <f>INDEX(Overview_Format!$A$2:$BQ$355,MATCH($B285,Overview_Format!$A$2:$A$355,0),MATCH(S$2,Overview_Format!$A$2:$BQ$2,0))</f>
        <v>0.498</v>
      </c>
      <c r="T285">
        <f>INDEX(Overview_Format!$A$2:$BQ$355,MATCH($B285,Overview_Format!$A$2:$A$355,0),MATCH(T$2,Overview_Format!$A$2:$BQ$2,0))</f>
        <v>0.38</v>
      </c>
      <c r="U285">
        <f>INDEX(Overview_Format!$A$2:$BQ$355,MATCH($B285,Overview_Format!$A$2:$A$355,0),MATCH(U$2,Overview_Format!$A$2:$BQ$2,0))</f>
        <v>0.52500000000000002</v>
      </c>
      <c r="V285">
        <f>INDEX(Overview_Format!$A$2:$BQ$355,MATCH($B285,Overview_Format!$A$2:$A$355,0),MATCH(V$2,Overview_Format!$A$2:$BQ$2,0))</f>
        <v>58</v>
      </c>
      <c r="W285">
        <f>INDEX(Overview_Format!$A$2:$BQ$355,MATCH($B285,Overview_Format!$A$2:$A$355,0),MATCH(W$2,Overview_Format!$A$2:$BQ$2,0))</f>
        <v>0.48899999999999999</v>
      </c>
      <c r="X285">
        <f>INDEX(Overview_Format!$A$2:$BQ$355,MATCH($B285,Overview_Format!$A$2:$A$355,0),MATCH(X$2,Overview_Format!$A$2:$BQ$2,0))</f>
        <v>36.299999999999997</v>
      </c>
      <c r="Y285">
        <f>INDEX(Overview_Format!$A$2:$BQ$355,MATCH($B285,Overview_Format!$A$2:$A$355,0),MATCH(Y$2,Overview_Format!$A$2:$BQ$2,0))</f>
        <v>18.8</v>
      </c>
      <c r="Z285">
        <f>INDEX(Overview_Format!$A$2:$BQ$355,MATCH($B285,Overview_Format!$A$2:$A$355,0),MATCH(Z$2,Overview_Format!$A$2:$BQ$2,0))</f>
        <v>54.8</v>
      </c>
      <c r="AA285">
        <f>INDEX(Overview_Format!$A$2:$BQ$355,MATCH($B285,Overview_Format!$A$2:$A$355,0),MATCH(AA$2,Overview_Format!$A$2:$BQ$2,0))</f>
        <v>11.7</v>
      </c>
      <c r="AB285">
        <f>INDEX(Overview_Format!$A$2:$BQ$355,MATCH($B285,Overview_Format!$A$2:$A$355,0),MATCH(AB$2,Overview_Format!$A$2:$BQ$2,0))</f>
        <v>10</v>
      </c>
      <c r="AC285">
        <f t="shared" si="4"/>
        <v>3.0851063829787231</v>
      </c>
      <c r="AD285">
        <f>INDEX(Overview_Format!$A$2:$BQ$355,MATCH($B285,Overview_Format!$A$2:$A$355,0),MATCH(AD$2,Overview_Format!$A$2:$BQ$2,0))</f>
        <v>5.4</v>
      </c>
      <c r="AE285">
        <f>INDEX(Overview_Format!$A$2:$CC$355,MATCH($B285,Overview_Format!$A$2:$A$355,0),MATCH(AE$2,Overview_Format!$A$2:$CC$2,0))</f>
        <v>7.7000000000000028</v>
      </c>
      <c r="AF285">
        <f>INDEX(Overview_Format!$A$2:$CC$355,MATCH($B285,Overview_Format!$A$2:$A$355,0),MATCH(AF$2,Overview_Format!$A$2:$CC$2,0))</f>
        <v>7.7000000000000013E-2</v>
      </c>
      <c r="AG285">
        <f>INDEX(Overview_Format!$A$2:$CC$355,MATCH($B285,Overview_Format!$A$2:$A$355,0),MATCH(AG$2,Overview_Format!$A$2:$CC$2,0))</f>
        <v>1.0000000000000009E-3</v>
      </c>
      <c r="AH285">
        <f>INDEX(Overview_Format!$A$2:$CC$355,MATCH($B285,Overview_Format!$A$2:$A$355,0),MATCH(AH$2,Overview_Format!$A$2:$CC$2,0))</f>
        <v>2.0000000000000018E-3</v>
      </c>
      <c r="AI285">
        <f>INDEX(Overview_Format!$A$2:$CC$355,MATCH($B285,Overview_Format!$A$2:$A$355,0),MATCH(AI$2,Overview_Format!$A$2:$CC$2,0))</f>
        <v>6.0000000000000053E-3</v>
      </c>
      <c r="AJ285">
        <f>INDEX(Overview_Format!$A$2:$CC$355,MATCH($B285,Overview_Format!$A$2:$A$355,0),MATCH(AJ$2,Overview_Format!$A$2:$CC$2,0))</f>
        <v>9.5999999999999943</v>
      </c>
      <c r="AK285">
        <f>INDEX(Overview_Format!$A$2:$CC$355,MATCH($B285,Overview_Format!$A$2:$A$355,0),MATCH(AK$2,Overview_Format!$A$2:$CC$2,0))</f>
        <v>-1</v>
      </c>
      <c r="AL285">
        <f>INDEX(Overview_Format!$A$2:$CC$355,MATCH($B285,Overview_Format!$A$2:$A$355,0),MATCH(AL$2,Overview_Format!$A$2:$CC$2,0))</f>
        <v>-1.1000000000000014</v>
      </c>
      <c r="AM285">
        <f>INDEX(Overview_Format!$A$2:$CC$355,MATCH($B285,Overview_Format!$A$2:$A$355,0),MATCH(AM$2,Overview_Format!$A$2:$CC$2,0))</f>
        <v>1.7999999999999989</v>
      </c>
      <c r="AN285">
        <f>INDEX(Overview_Format!$A$2:$CC$355,MATCH($B285,Overview_Format!$A$2:$A$355,0),MATCH(AN$2,Overview_Format!$A$2:$CC$2,0))</f>
        <v>-2.5999999999999996</v>
      </c>
      <c r="AO285">
        <f>INDEX(Overview_Format!$A$2:$CC$355,MATCH($B285,Overview_Format!$A$2:$A$355,0),MATCH(AO$2,Overview_Format!$A$2:$CC$2,0))</f>
        <v>10.799999999999997</v>
      </c>
      <c r="AP285">
        <f>INDEX(Overview_Format!$A$2:$CC$355,MATCH($B285,Overview_Format!$A$2:$A$355,0),MATCH(AP$2,Overview_Format!$A$2:$CC$2,0))</f>
        <v>3.3000000000000029E-2</v>
      </c>
    </row>
    <row r="286" spans="2:42" x14ac:dyDescent="0.25">
      <c r="B286" t="s">
        <v>406</v>
      </c>
      <c r="C286">
        <f>INDEX(Overview_Format!$A$2:$BQ$355,MATCH($B286,Overview_Format!$A$2:$A$355,0),MATCH(C$2,Overview_Format!$A$2:$BQ$2,0))</f>
        <v>31</v>
      </c>
      <c r="D286">
        <f>INDEX(Overview_Format!$A$2:$BQ$355,MATCH($B286,Overview_Format!$A$2:$A$355,0),MATCH(D$2,Overview_Format!$A$2:$BQ$2,0))</f>
        <v>10</v>
      </c>
      <c r="E286">
        <f>INDEX(Overview_Format!$A$2:$BQ$355,MATCH($B286,Overview_Format!$A$2:$A$355,0),MATCH(E$2,Overview_Format!$A$2:$BQ$2,0))</f>
        <v>21</v>
      </c>
      <c r="F286">
        <f>INDEX(Overview_Format!$A$2:$BQ$355,MATCH($B286,Overview_Format!$A$2:$A$355,0),MATCH(F$2,Overview_Format!$A$2:$BQ$2,0))</f>
        <v>0.32300000000000001</v>
      </c>
      <c r="G286">
        <f>INDEX(Overview_Format!$A$2:$BQ$355,MATCH($B286,Overview_Format!$A$2:$A$355,0),MATCH(G$2,Overview_Format!$A$2:$BQ$2,0))</f>
        <v>-11.3</v>
      </c>
      <c r="H286">
        <f>INDEX(Overview_Format!$A$2:$BQ$355,MATCH($B286,Overview_Format!$A$2:$A$355,0),MATCH(H$2,Overview_Format!$A$2:$BQ$2,0))</f>
        <v>-4.37</v>
      </c>
      <c r="I286">
        <f>INDEX(Overview_Format!$A$2:$BQ$355,MATCH($B286,Overview_Format!$A$2:$A$355,0),MATCH(I$2,Overview_Format!$A$2:$BQ$2,0))</f>
        <v>10</v>
      </c>
      <c r="J286">
        <f>INDEX(Overview_Format!$A$2:$BQ$355,MATCH($B286,Overview_Format!$A$2:$A$355,0),MATCH(J$2,Overview_Format!$A$2:$BQ$2,0))</f>
        <v>21</v>
      </c>
      <c r="K286">
        <f>INDEX(Overview_Format!$A$2:$BQ$355,MATCH($B286,Overview_Format!$A$2:$A$355,0),MATCH(K$2,Overview_Format!$A$2:$BQ$2,0))</f>
        <v>10</v>
      </c>
      <c r="L286">
        <f>INDEX(Overview_Format!$A$2:$BQ$355,MATCH($B286,Overview_Format!$A$2:$A$355,0),MATCH(L$2,Overview_Format!$A$2:$BQ$2,0))</f>
        <v>21</v>
      </c>
      <c r="M286">
        <f>INDEX(Overview_Format!$A$2:$BQ$355,MATCH($B286,Overview_Format!$A$2:$A$355,0),MATCH(M$2,Overview_Format!$A$2:$BQ$2,0))</f>
        <v>10</v>
      </c>
      <c r="N286">
        <f>INDEX(Overview_Format!$A$2:$BQ$355,MATCH($B286,Overview_Format!$A$2:$A$355,0),MATCH(N$2,Overview_Format!$A$2:$BQ$2,0))</f>
        <v>21</v>
      </c>
      <c r="O286">
        <f>INDEX(Overview_Format!$A$2:$BQ$355,MATCH($B286,Overview_Format!$A$2:$A$355,0),MATCH(O$2,Overview_Format!$A$2:$BQ$2,0))</f>
        <v>2216</v>
      </c>
      <c r="P286">
        <f>INDEX(Overview_Format!$A$2:$BQ$355,MATCH($B286,Overview_Format!$A$2:$A$355,0),MATCH(P$2,Overview_Format!$A$2:$BQ$2,0))</f>
        <v>2378</v>
      </c>
      <c r="Q286">
        <f>INDEX(Overview_Format!$A$2:$BQ$355,MATCH($B286,Overview_Format!$A$2:$A$355,0),MATCH(Q$2,Overview_Format!$A$2:$BQ$2,0))</f>
        <v>70.2</v>
      </c>
      <c r="R286">
        <f>INDEX(Overview_Format!$A$2:$BQ$355,MATCH($B286,Overview_Format!$A$2:$A$355,0),MATCH(R$2,Overview_Format!$A$2:$BQ$2,0))</f>
        <v>99.8</v>
      </c>
      <c r="S286">
        <f>INDEX(Overview_Format!$A$2:$BQ$355,MATCH($B286,Overview_Format!$A$2:$A$355,0),MATCH(S$2,Overview_Format!$A$2:$BQ$2,0))</f>
        <v>0.28699999999999998</v>
      </c>
      <c r="T286">
        <f>INDEX(Overview_Format!$A$2:$BQ$355,MATCH($B286,Overview_Format!$A$2:$A$355,0),MATCH(T$2,Overview_Format!$A$2:$BQ$2,0))</f>
        <v>0.39700000000000002</v>
      </c>
      <c r="U286">
        <f>INDEX(Overview_Format!$A$2:$BQ$355,MATCH($B286,Overview_Format!$A$2:$A$355,0),MATCH(U$2,Overview_Format!$A$2:$BQ$2,0))</f>
        <v>0.53900000000000003</v>
      </c>
      <c r="V286">
        <f>INDEX(Overview_Format!$A$2:$BQ$355,MATCH($B286,Overview_Format!$A$2:$A$355,0),MATCH(V$2,Overview_Format!$A$2:$BQ$2,0))</f>
        <v>50.5</v>
      </c>
      <c r="W286">
        <f>INDEX(Overview_Format!$A$2:$BQ$355,MATCH($B286,Overview_Format!$A$2:$A$355,0),MATCH(W$2,Overview_Format!$A$2:$BQ$2,0))</f>
        <v>0.51400000000000001</v>
      </c>
      <c r="X286">
        <f>INDEX(Overview_Format!$A$2:$BQ$355,MATCH($B286,Overview_Format!$A$2:$A$355,0),MATCH(X$2,Overview_Format!$A$2:$BQ$2,0))</f>
        <v>25.7</v>
      </c>
      <c r="Y286">
        <f>INDEX(Overview_Format!$A$2:$BQ$355,MATCH($B286,Overview_Format!$A$2:$A$355,0),MATCH(Y$2,Overview_Format!$A$2:$BQ$2,0))</f>
        <v>17.899999999999999</v>
      </c>
      <c r="Z286">
        <f>INDEX(Overview_Format!$A$2:$BQ$355,MATCH($B286,Overview_Format!$A$2:$A$355,0),MATCH(Z$2,Overview_Format!$A$2:$BQ$2,0))</f>
        <v>48.8</v>
      </c>
      <c r="AA286">
        <f>INDEX(Overview_Format!$A$2:$BQ$355,MATCH($B286,Overview_Format!$A$2:$A$355,0),MATCH(AA$2,Overview_Format!$A$2:$BQ$2,0))</f>
        <v>8.1999999999999993</v>
      </c>
      <c r="AB286">
        <f>INDEX(Overview_Format!$A$2:$BQ$355,MATCH($B286,Overview_Format!$A$2:$A$355,0),MATCH(AB$2,Overview_Format!$A$2:$BQ$2,0))</f>
        <v>6.9</v>
      </c>
      <c r="AC286">
        <f t="shared" si="4"/>
        <v>2.8212290502793298</v>
      </c>
      <c r="AD286">
        <f>INDEX(Overview_Format!$A$2:$BQ$355,MATCH($B286,Overview_Format!$A$2:$A$355,0),MATCH(AD$2,Overview_Format!$A$2:$BQ$2,0))</f>
        <v>-5.23</v>
      </c>
      <c r="AE286">
        <f>INDEX(Overview_Format!$A$2:$CC$355,MATCH($B286,Overview_Format!$A$2:$A$355,0),MATCH(AE$2,Overview_Format!$A$2:$CC$2,0))</f>
        <v>-7.2999999999999972</v>
      </c>
      <c r="AF286">
        <f>INDEX(Overview_Format!$A$2:$CC$355,MATCH($B286,Overview_Format!$A$2:$A$355,0),MATCH(AF$2,Overview_Format!$A$2:$CC$2,0))</f>
        <v>-4.7000000000000042E-2</v>
      </c>
      <c r="AG286">
        <f>INDEX(Overview_Format!$A$2:$CC$355,MATCH($B286,Overview_Format!$A$2:$A$355,0),MATCH(AG$2,Overview_Format!$A$2:$CC$2,0))</f>
        <v>-1.9999999999999962E-2</v>
      </c>
      <c r="AH286">
        <f>INDEX(Overview_Format!$A$2:$CC$355,MATCH($B286,Overview_Format!$A$2:$A$355,0),MATCH(AH$2,Overview_Format!$A$2:$CC$2,0))</f>
        <v>-1.5000000000000013E-2</v>
      </c>
      <c r="AI286">
        <f>INDEX(Overview_Format!$A$2:$CC$355,MATCH($B286,Overview_Format!$A$2:$A$355,0),MATCH(AI$2,Overview_Format!$A$2:$CC$2,0))</f>
        <v>-7.0000000000000062E-3</v>
      </c>
      <c r="AJ286">
        <f>INDEX(Overview_Format!$A$2:$CC$355,MATCH($B286,Overview_Format!$A$2:$A$355,0),MATCH(AJ$2,Overview_Format!$A$2:$CC$2,0))</f>
        <v>-2.4000000000000057</v>
      </c>
      <c r="AK286">
        <f>INDEX(Overview_Format!$A$2:$CC$355,MATCH($B286,Overview_Format!$A$2:$A$355,0),MATCH(AK$2,Overview_Format!$A$2:$CC$2,0))</f>
        <v>2.4999999999999982</v>
      </c>
      <c r="AL286">
        <f>INDEX(Overview_Format!$A$2:$CC$355,MATCH($B286,Overview_Format!$A$2:$A$355,0),MATCH(AL$2,Overview_Format!$A$2:$CC$2,0))</f>
        <v>-3.8999999999999986</v>
      </c>
      <c r="AM286">
        <f>INDEX(Overview_Format!$A$2:$CC$355,MATCH($B286,Overview_Format!$A$2:$A$355,0),MATCH(AM$2,Overview_Format!$A$2:$CC$2,0))</f>
        <v>-0.20000000000000107</v>
      </c>
      <c r="AN286">
        <f>INDEX(Overview_Format!$A$2:$CC$355,MATCH($B286,Overview_Format!$A$2:$A$355,0),MATCH(AN$2,Overview_Format!$A$2:$CC$2,0))</f>
        <v>-3.5999999999999996</v>
      </c>
      <c r="AO286">
        <f>INDEX(Overview_Format!$A$2:$CC$355,MATCH($B286,Overview_Format!$A$2:$A$355,0),MATCH(AO$2,Overview_Format!$A$2:$CC$2,0))</f>
        <v>-2.6000000000000014</v>
      </c>
      <c r="AP286">
        <f>INDEX(Overview_Format!$A$2:$CC$355,MATCH($B286,Overview_Format!$A$2:$A$355,0),MATCH(AP$2,Overview_Format!$A$2:$CC$2,0))</f>
        <v>-4.2999999999999983E-2</v>
      </c>
    </row>
    <row r="287" spans="2:42" x14ac:dyDescent="0.25">
      <c r="B287" t="s">
        <v>407</v>
      </c>
      <c r="C287">
        <f>INDEX(Overview_Format!$A$2:$BQ$355,MATCH($B287,Overview_Format!$A$2:$A$355,0),MATCH(C$2,Overview_Format!$A$2:$BQ$2,0))</f>
        <v>33</v>
      </c>
      <c r="D287">
        <f>INDEX(Overview_Format!$A$2:$BQ$355,MATCH($B287,Overview_Format!$A$2:$A$355,0),MATCH(D$2,Overview_Format!$A$2:$BQ$2,0))</f>
        <v>17</v>
      </c>
      <c r="E287">
        <f>INDEX(Overview_Format!$A$2:$BQ$355,MATCH($B287,Overview_Format!$A$2:$A$355,0),MATCH(E$2,Overview_Format!$A$2:$BQ$2,0))</f>
        <v>16</v>
      </c>
      <c r="F287">
        <f>INDEX(Overview_Format!$A$2:$BQ$355,MATCH($B287,Overview_Format!$A$2:$A$355,0),MATCH(F$2,Overview_Format!$A$2:$BQ$2,0))</f>
        <v>0.51500000000000001</v>
      </c>
      <c r="G287">
        <f>INDEX(Overview_Format!$A$2:$BQ$355,MATCH($B287,Overview_Format!$A$2:$A$355,0),MATCH(G$2,Overview_Format!$A$2:$BQ$2,0))</f>
        <v>-7.59</v>
      </c>
      <c r="H287">
        <f>INDEX(Overview_Format!$A$2:$BQ$355,MATCH($B287,Overview_Format!$A$2:$A$355,0),MATCH(H$2,Overview_Format!$A$2:$BQ$2,0))</f>
        <v>-6.3</v>
      </c>
      <c r="I287">
        <f>INDEX(Overview_Format!$A$2:$BQ$355,MATCH($B287,Overview_Format!$A$2:$A$355,0),MATCH(I$2,Overview_Format!$A$2:$BQ$2,0))</f>
        <v>17</v>
      </c>
      <c r="J287">
        <f>INDEX(Overview_Format!$A$2:$BQ$355,MATCH($B287,Overview_Format!$A$2:$A$355,0),MATCH(J$2,Overview_Format!$A$2:$BQ$2,0))</f>
        <v>16</v>
      </c>
      <c r="K287">
        <f>INDEX(Overview_Format!$A$2:$BQ$355,MATCH($B287,Overview_Format!$A$2:$A$355,0),MATCH(K$2,Overview_Format!$A$2:$BQ$2,0))</f>
        <v>17</v>
      </c>
      <c r="L287">
        <f>INDEX(Overview_Format!$A$2:$BQ$355,MATCH($B287,Overview_Format!$A$2:$A$355,0),MATCH(L$2,Overview_Format!$A$2:$BQ$2,0))</f>
        <v>16</v>
      </c>
      <c r="M287">
        <f>INDEX(Overview_Format!$A$2:$BQ$355,MATCH($B287,Overview_Format!$A$2:$A$355,0),MATCH(M$2,Overview_Format!$A$2:$BQ$2,0))</f>
        <v>17</v>
      </c>
      <c r="N287">
        <f>INDEX(Overview_Format!$A$2:$BQ$355,MATCH($B287,Overview_Format!$A$2:$A$355,0),MATCH(N$2,Overview_Format!$A$2:$BQ$2,0))</f>
        <v>16</v>
      </c>
      <c r="O287">
        <f>INDEX(Overview_Format!$A$2:$BQ$355,MATCH($B287,Overview_Format!$A$2:$A$355,0),MATCH(O$2,Overview_Format!$A$2:$BQ$2,0))</f>
        <v>2224</v>
      </c>
      <c r="P287">
        <f>INDEX(Overview_Format!$A$2:$BQ$355,MATCH($B287,Overview_Format!$A$2:$A$355,0),MATCH(P$2,Overview_Format!$A$2:$BQ$2,0))</f>
        <v>2228</v>
      </c>
      <c r="Q287">
        <f>INDEX(Overview_Format!$A$2:$BQ$355,MATCH($B287,Overview_Format!$A$2:$A$355,0),MATCH(Q$2,Overview_Format!$A$2:$BQ$2,0))</f>
        <v>67.599999999999994</v>
      </c>
      <c r="R287">
        <f>INDEX(Overview_Format!$A$2:$BQ$355,MATCH($B287,Overview_Format!$A$2:$A$355,0),MATCH(R$2,Overview_Format!$A$2:$BQ$2,0))</f>
        <v>99.6</v>
      </c>
      <c r="S287">
        <f>INDEX(Overview_Format!$A$2:$BQ$355,MATCH($B287,Overview_Format!$A$2:$A$355,0),MATCH(S$2,Overview_Format!$A$2:$BQ$2,0))</f>
        <v>0.36899999999999999</v>
      </c>
      <c r="T287">
        <f>INDEX(Overview_Format!$A$2:$BQ$355,MATCH($B287,Overview_Format!$A$2:$A$355,0),MATCH(T$2,Overview_Format!$A$2:$BQ$2,0))</f>
        <v>0.40100000000000002</v>
      </c>
      <c r="U287">
        <f>INDEX(Overview_Format!$A$2:$BQ$355,MATCH($B287,Overview_Format!$A$2:$A$355,0),MATCH(U$2,Overview_Format!$A$2:$BQ$2,0))</f>
        <v>0.54500000000000004</v>
      </c>
      <c r="V287">
        <f>INDEX(Overview_Format!$A$2:$BQ$355,MATCH($B287,Overview_Format!$A$2:$A$355,0),MATCH(V$2,Overview_Format!$A$2:$BQ$2,0))</f>
        <v>59.1</v>
      </c>
      <c r="W287">
        <f>INDEX(Overview_Format!$A$2:$BQ$355,MATCH($B287,Overview_Format!$A$2:$A$355,0),MATCH(W$2,Overview_Format!$A$2:$BQ$2,0))</f>
        <v>0.50900000000000001</v>
      </c>
      <c r="X287">
        <f>INDEX(Overview_Format!$A$2:$BQ$355,MATCH($B287,Overview_Format!$A$2:$A$355,0),MATCH(X$2,Overview_Format!$A$2:$BQ$2,0))</f>
        <v>32.5</v>
      </c>
      <c r="Y287">
        <f>INDEX(Overview_Format!$A$2:$BQ$355,MATCH($B287,Overview_Format!$A$2:$A$355,0),MATCH(Y$2,Overview_Format!$A$2:$BQ$2,0))</f>
        <v>20.8</v>
      </c>
      <c r="Z287">
        <f>INDEX(Overview_Format!$A$2:$BQ$355,MATCH($B287,Overview_Format!$A$2:$A$355,0),MATCH(Z$2,Overview_Format!$A$2:$BQ$2,0))</f>
        <v>52.2</v>
      </c>
      <c r="AA287">
        <f>INDEX(Overview_Format!$A$2:$BQ$355,MATCH($B287,Overview_Format!$A$2:$A$355,0),MATCH(AA$2,Overview_Format!$A$2:$BQ$2,0))</f>
        <v>9.6</v>
      </c>
      <c r="AB287">
        <f>INDEX(Overview_Format!$A$2:$BQ$355,MATCH($B287,Overview_Format!$A$2:$A$355,0),MATCH(AB$2,Overview_Format!$A$2:$BQ$2,0))</f>
        <v>7.1</v>
      </c>
      <c r="AC287">
        <f t="shared" si="4"/>
        <v>2.8413461538461537</v>
      </c>
      <c r="AD287">
        <f>INDEX(Overview_Format!$A$2:$BQ$355,MATCH($B287,Overview_Format!$A$2:$A$355,0),MATCH(AD$2,Overview_Format!$A$2:$BQ$2,0))</f>
        <v>-0.12</v>
      </c>
      <c r="AE287">
        <f>INDEX(Overview_Format!$A$2:$CC$355,MATCH($B287,Overview_Format!$A$2:$A$355,0),MATCH(AE$2,Overview_Format!$A$2:$CC$2,0))</f>
        <v>-0.20000000000000284</v>
      </c>
      <c r="AF287">
        <f>INDEX(Overview_Format!$A$2:$CC$355,MATCH($B287,Overview_Format!$A$2:$A$355,0),MATCH(AF$2,Overview_Format!$A$2:$CC$2,0))</f>
        <v>-1.6000000000000014E-2</v>
      </c>
      <c r="AG287">
        <f>INDEX(Overview_Format!$A$2:$CC$355,MATCH($B287,Overview_Format!$A$2:$A$355,0),MATCH(AG$2,Overview_Format!$A$2:$CC$2,0))</f>
        <v>5.0000000000000044E-2</v>
      </c>
      <c r="AH287">
        <f>INDEX(Overview_Format!$A$2:$CC$355,MATCH($B287,Overview_Format!$A$2:$A$355,0),MATCH(AH$2,Overview_Format!$A$2:$CC$2,0))</f>
        <v>3.0000000000000027E-3</v>
      </c>
      <c r="AI287">
        <f>INDEX(Overview_Format!$A$2:$CC$355,MATCH($B287,Overview_Format!$A$2:$A$355,0),MATCH(AI$2,Overview_Format!$A$2:$CC$2,0))</f>
        <v>9.000000000000008E-3</v>
      </c>
      <c r="AJ287">
        <f>INDEX(Overview_Format!$A$2:$CC$355,MATCH($B287,Overview_Format!$A$2:$A$355,0),MATCH(AJ$2,Overview_Format!$A$2:$CC$2,0))</f>
        <v>4.4000000000000057</v>
      </c>
      <c r="AK287">
        <f>INDEX(Overview_Format!$A$2:$CC$355,MATCH($B287,Overview_Format!$A$2:$A$355,0),MATCH(AK$2,Overview_Format!$A$2:$CC$2,0))</f>
        <v>1.8000000000000007</v>
      </c>
      <c r="AL287">
        <f>INDEX(Overview_Format!$A$2:$CC$355,MATCH($B287,Overview_Format!$A$2:$A$355,0),MATCH(AL$2,Overview_Format!$A$2:$CC$2,0))</f>
        <v>12.600000000000001</v>
      </c>
      <c r="AM287">
        <f>INDEX(Overview_Format!$A$2:$CC$355,MATCH($B287,Overview_Format!$A$2:$A$355,0),MATCH(AM$2,Overview_Format!$A$2:$CC$2,0))</f>
        <v>-0.80000000000000071</v>
      </c>
      <c r="AN287">
        <f>INDEX(Overview_Format!$A$2:$CC$355,MATCH($B287,Overview_Format!$A$2:$A$355,0),MATCH(AN$2,Overview_Format!$A$2:$CC$2,0))</f>
        <v>-4.5</v>
      </c>
      <c r="AO287">
        <f>INDEX(Overview_Format!$A$2:$CC$355,MATCH($B287,Overview_Format!$A$2:$A$355,0),MATCH(AO$2,Overview_Format!$A$2:$CC$2,0))</f>
        <v>4.3000000000000007</v>
      </c>
      <c r="AP287">
        <f>INDEX(Overview_Format!$A$2:$CC$355,MATCH($B287,Overview_Format!$A$2:$A$355,0),MATCH(AP$2,Overview_Format!$A$2:$CC$2,0))</f>
        <v>-1.799999999999996E-2</v>
      </c>
    </row>
    <row r="288" spans="2:42" x14ac:dyDescent="0.25">
      <c r="B288" t="s">
        <v>408</v>
      </c>
      <c r="C288">
        <f>INDEX(Overview_Format!$A$2:$BQ$355,MATCH($B288,Overview_Format!$A$2:$A$355,0),MATCH(C$2,Overview_Format!$A$2:$BQ$2,0))</f>
        <v>33</v>
      </c>
      <c r="D288">
        <f>INDEX(Overview_Format!$A$2:$BQ$355,MATCH($B288,Overview_Format!$A$2:$A$355,0),MATCH(D$2,Overview_Format!$A$2:$BQ$2,0))</f>
        <v>16</v>
      </c>
      <c r="E288">
        <f>INDEX(Overview_Format!$A$2:$BQ$355,MATCH($B288,Overview_Format!$A$2:$A$355,0),MATCH(E$2,Overview_Format!$A$2:$BQ$2,0))</f>
        <v>17</v>
      </c>
      <c r="F288">
        <f>INDEX(Overview_Format!$A$2:$BQ$355,MATCH($B288,Overview_Format!$A$2:$A$355,0),MATCH(F$2,Overview_Format!$A$2:$BQ$2,0))</f>
        <v>0.48499999999999999</v>
      </c>
      <c r="G288">
        <f>INDEX(Overview_Format!$A$2:$BQ$355,MATCH($B288,Overview_Format!$A$2:$A$355,0),MATCH(G$2,Overview_Format!$A$2:$BQ$2,0))</f>
        <v>8.25</v>
      </c>
      <c r="H288">
        <f>INDEX(Overview_Format!$A$2:$BQ$355,MATCH($B288,Overview_Format!$A$2:$A$355,0),MATCH(H$2,Overview_Format!$A$2:$BQ$2,0))</f>
        <v>4.9800000000000004</v>
      </c>
      <c r="I288">
        <f>INDEX(Overview_Format!$A$2:$BQ$355,MATCH($B288,Overview_Format!$A$2:$A$355,0),MATCH(I$2,Overview_Format!$A$2:$BQ$2,0))</f>
        <v>16</v>
      </c>
      <c r="J288">
        <f>INDEX(Overview_Format!$A$2:$BQ$355,MATCH($B288,Overview_Format!$A$2:$A$355,0),MATCH(J$2,Overview_Format!$A$2:$BQ$2,0))</f>
        <v>17</v>
      </c>
      <c r="K288">
        <f>INDEX(Overview_Format!$A$2:$BQ$355,MATCH($B288,Overview_Format!$A$2:$A$355,0),MATCH(K$2,Overview_Format!$A$2:$BQ$2,0))</f>
        <v>16</v>
      </c>
      <c r="L288">
        <f>INDEX(Overview_Format!$A$2:$BQ$355,MATCH($B288,Overview_Format!$A$2:$A$355,0),MATCH(L$2,Overview_Format!$A$2:$BQ$2,0))</f>
        <v>17</v>
      </c>
      <c r="M288">
        <f>INDEX(Overview_Format!$A$2:$BQ$355,MATCH($B288,Overview_Format!$A$2:$A$355,0),MATCH(M$2,Overview_Format!$A$2:$BQ$2,0))</f>
        <v>16</v>
      </c>
      <c r="N288">
        <f>INDEX(Overview_Format!$A$2:$BQ$355,MATCH($B288,Overview_Format!$A$2:$A$355,0),MATCH(N$2,Overview_Format!$A$2:$BQ$2,0))</f>
        <v>17</v>
      </c>
      <c r="O288">
        <f>INDEX(Overview_Format!$A$2:$BQ$355,MATCH($B288,Overview_Format!$A$2:$A$355,0),MATCH(O$2,Overview_Format!$A$2:$BQ$2,0))</f>
        <v>2518</v>
      </c>
      <c r="P288">
        <f>INDEX(Overview_Format!$A$2:$BQ$355,MATCH($B288,Overview_Format!$A$2:$A$355,0),MATCH(P$2,Overview_Format!$A$2:$BQ$2,0))</f>
        <v>2410</v>
      </c>
      <c r="Q288">
        <f>INDEX(Overview_Format!$A$2:$BQ$355,MATCH($B288,Overview_Format!$A$2:$A$355,0),MATCH(Q$2,Overview_Format!$A$2:$BQ$2,0))</f>
        <v>71</v>
      </c>
      <c r="R288">
        <f>INDEX(Overview_Format!$A$2:$BQ$355,MATCH($B288,Overview_Format!$A$2:$A$355,0),MATCH(R$2,Overview_Format!$A$2:$BQ$2,0))</f>
        <v>105.8</v>
      </c>
      <c r="S288">
        <f>INDEX(Overview_Format!$A$2:$BQ$355,MATCH($B288,Overview_Format!$A$2:$A$355,0),MATCH(S$2,Overview_Format!$A$2:$BQ$2,0))</f>
        <v>0.27600000000000002</v>
      </c>
      <c r="T288">
        <f>INDEX(Overview_Format!$A$2:$BQ$355,MATCH($B288,Overview_Format!$A$2:$A$355,0),MATCH(T$2,Overview_Format!$A$2:$BQ$2,0))</f>
        <v>0.36</v>
      </c>
      <c r="U288">
        <f>INDEX(Overview_Format!$A$2:$BQ$355,MATCH($B288,Overview_Format!$A$2:$A$355,0),MATCH(U$2,Overview_Format!$A$2:$BQ$2,0))</f>
        <v>0.54600000000000004</v>
      </c>
      <c r="V288">
        <f>INDEX(Overview_Format!$A$2:$BQ$355,MATCH($B288,Overview_Format!$A$2:$A$355,0),MATCH(V$2,Overview_Format!$A$2:$BQ$2,0))</f>
        <v>57.2</v>
      </c>
      <c r="W288">
        <f>INDEX(Overview_Format!$A$2:$BQ$355,MATCH($B288,Overview_Format!$A$2:$A$355,0),MATCH(W$2,Overview_Format!$A$2:$BQ$2,0))</f>
        <v>0.52800000000000002</v>
      </c>
      <c r="X288">
        <f>INDEX(Overview_Format!$A$2:$BQ$355,MATCH($B288,Overview_Format!$A$2:$A$355,0),MATCH(X$2,Overview_Format!$A$2:$BQ$2,0))</f>
        <v>26.9</v>
      </c>
      <c r="Y288">
        <f>INDEX(Overview_Format!$A$2:$BQ$355,MATCH($B288,Overview_Format!$A$2:$A$355,0),MATCH(Y$2,Overview_Format!$A$2:$BQ$2,0))</f>
        <v>14.5</v>
      </c>
      <c r="Z288">
        <f>INDEX(Overview_Format!$A$2:$BQ$355,MATCH($B288,Overview_Format!$A$2:$A$355,0),MATCH(Z$2,Overview_Format!$A$2:$BQ$2,0))</f>
        <v>48.7</v>
      </c>
      <c r="AA288">
        <f>INDEX(Overview_Format!$A$2:$BQ$355,MATCH($B288,Overview_Format!$A$2:$A$355,0),MATCH(AA$2,Overview_Format!$A$2:$BQ$2,0))</f>
        <v>8.5</v>
      </c>
      <c r="AB288">
        <f>INDEX(Overview_Format!$A$2:$BQ$355,MATCH($B288,Overview_Format!$A$2:$A$355,0),MATCH(AB$2,Overview_Format!$A$2:$BQ$2,0))</f>
        <v>9.4</v>
      </c>
      <c r="AC288">
        <f t="shared" si="4"/>
        <v>3.9448275862068969</v>
      </c>
      <c r="AD288">
        <f>INDEX(Overview_Format!$A$2:$BQ$355,MATCH($B288,Overview_Format!$A$2:$A$355,0),MATCH(AD$2,Overview_Format!$A$2:$BQ$2,0))</f>
        <v>3.27</v>
      </c>
      <c r="AE288">
        <f>INDEX(Overview_Format!$A$2:$CC$355,MATCH($B288,Overview_Format!$A$2:$A$355,0),MATCH(AE$2,Overview_Format!$A$2:$CC$2,0))</f>
        <v>4.5</v>
      </c>
      <c r="AF288">
        <f>INDEX(Overview_Format!$A$2:$CC$355,MATCH($B288,Overview_Format!$A$2:$A$355,0),MATCH(AF$2,Overview_Format!$A$2:$CC$2,0))</f>
        <v>-2.3999999999999966E-2</v>
      </c>
      <c r="AG288">
        <f>INDEX(Overview_Format!$A$2:$CC$355,MATCH($B288,Overview_Format!$A$2:$A$355,0),MATCH(AG$2,Overview_Format!$A$2:$CC$2,0))</f>
        <v>-2.7000000000000024E-2</v>
      </c>
      <c r="AH288">
        <f>INDEX(Overview_Format!$A$2:$CC$355,MATCH($B288,Overview_Format!$A$2:$A$355,0),MATCH(AH$2,Overview_Format!$A$2:$CC$2,0))</f>
        <v>2.7000000000000024E-2</v>
      </c>
      <c r="AI288">
        <f>INDEX(Overview_Format!$A$2:$CC$355,MATCH($B288,Overview_Format!$A$2:$A$355,0),MATCH(AI$2,Overview_Format!$A$2:$CC$2,0))</f>
        <v>3.7000000000000033E-2</v>
      </c>
      <c r="AJ288">
        <f>INDEX(Overview_Format!$A$2:$CC$355,MATCH($B288,Overview_Format!$A$2:$A$355,0),MATCH(AJ$2,Overview_Format!$A$2:$CC$2,0))</f>
        <v>-2.5999999999999943</v>
      </c>
      <c r="AK288">
        <f>INDEX(Overview_Format!$A$2:$CC$355,MATCH($B288,Overview_Format!$A$2:$A$355,0),MATCH(AK$2,Overview_Format!$A$2:$CC$2,0))</f>
        <v>-1.1999999999999993</v>
      </c>
      <c r="AL288">
        <f>INDEX(Overview_Format!$A$2:$CC$355,MATCH($B288,Overview_Format!$A$2:$A$355,0),MATCH(AL$2,Overview_Format!$A$2:$CC$2,0))</f>
        <v>2.2000000000000028</v>
      </c>
      <c r="AM288">
        <f>INDEX(Overview_Format!$A$2:$CC$355,MATCH($B288,Overview_Format!$A$2:$A$355,0),MATCH(AM$2,Overview_Format!$A$2:$CC$2,0))</f>
        <v>0.40000000000000036</v>
      </c>
      <c r="AN288">
        <f>INDEX(Overview_Format!$A$2:$CC$355,MATCH($B288,Overview_Format!$A$2:$A$355,0),MATCH(AN$2,Overview_Format!$A$2:$CC$2,0))</f>
        <v>1.8000000000000007</v>
      </c>
      <c r="AO288">
        <f>INDEX(Overview_Format!$A$2:$CC$355,MATCH($B288,Overview_Format!$A$2:$A$355,0),MATCH(AO$2,Overview_Format!$A$2:$CC$2,0))</f>
        <v>-3</v>
      </c>
      <c r="AP288">
        <f>INDEX(Overview_Format!$A$2:$CC$355,MATCH($B288,Overview_Format!$A$2:$A$355,0),MATCH(AP$2,Overview_Format!$A$2:$CC$2,0))</f>
        <v>-2.5999999999999995E-2</v>
      </c>
    </row>
    <row r="289" spans="2:42" x14ac:dyDescent="0.25">
      <c r="B289" t="s">
        <v>409</v>
      </c>
      <c r="C289">
        <f>INDEX(Overview_Format!$A$2:$BQ$355,MATCH($B289,Overview_Format!$A$2:$A$355,0),MATCH(C$2,Overview_Format!$A$2:$BQ$2,0))</f>
        <v>31</v>
      </c>
      <c r="D289">
        <f>INDEX(Overview_Format!$A$2:$BQ$355,MATCH($B289,Overview_Format!$A$2:$A$355,0),MATCH(D$2,Overview_Format!$A$2:$BQ$2,0))</f>
        <v>10</v>
      </c>
      <c r="E289">
        <f>INDEX(Overview_Format!$A$2:$BQ$355,MATCH($B289,Overview_Format!$A$2:$A$355,0),MATCH(E$2,Overview_Format!$A$2:$BQ$2,0))</f>
        <v>21</v>
      </c>
      <c r="F289">
        <f>INDEX(Overview_Format!$A$2:$BQ$355,MATCH($B289,Overview_Format!$A$2:$A$355,0),MATCH(F$2,Overview_Format!$A$2:$BQ$2,0))</f>
        <v>0.32300000000000001</v>
      </c>
      <c r="G289">
        <f>INDEX(Overview_Format!$A$2:$BQ$355,MATCH($B289,Overview_Format!$A$2:$A$355,0),MATCH(G$2,Overview_Format!$A$2:$BQ$2,0))</f>
        <v>-14.45</v>
      </c>
      <c r="H289">
        <f>INDEX(Overview_Format!$A$2:$BQ$355,MATCH($B289,Overview_Format!$A$2:$A$355,0),MATCH(H$2,Overview_Format!$A$2:$BQ$2,0))</f>
        <v>-5.04</v>
      </c>
      <c r="I289">
        <f>INDEX(Overview_Format!$A$2:$BQ$355,MATCH($B289,Overview_Format!$A$2:$A$355,0),MATCH(I$2,Overview_Format!$A$2:$BQ$2,0))</f>
        <v>10</v>
      </c>
      <c r="J289">
        <f>INDEX(Overview_Format!$A$2:$BQ$355,MATCH($B289,Overview_Format!$A$2:$A$355,0),MATCH(J$2,Overview_Format!$A$2:$BQ$2,0))</f>
        <v>21</v>
      </c>
      <c r="K289">
        <f>INDEX(Overview_Format!$A$2:$BQ$355,MATCH($B289,Overview_Format!$A$2:$A$355,0),MATCH(K$2,Overview_Format!$A$2:$BQ$2,0))</f>
        <v>10</v>
      </c>
      <c r="L289">
        <f>INDEX(Overview_Format!$A$2:$BQ$355,MATCH($B289,Overview_Format!$A$2:$A$355,0),MATCH(L$2,Overview_Format!$A$2:$BQ$2,0))</f>
        <v>21</v>
      </c>
      <c r="M289">
        <f>INDEX(Overview_Format!$A$2:$BQ$355,MATCH($B289,Overview_Format!$A$2:$A$355,0),MATCH(M$2,Overview_Format!$A$2:$BQ$2,0))</f>
        <v>10</v>
      </c>
      <c r="N289">
        <f>INDEX(Overview_Format!$A$2:$BQ$355,MATCH($B289,Overview_Format!$A$2:$A$355,0),MATCH(N$2,Overview_Format!$A$2:$BQ$2,0))</f>
        <v>21</v>
      </c>
      <c r="O289">
        <f>INDEX(Overview_Format!$A$2:$BQ$355,MATCH($B289,Overview_Format!$A$2:$A$355,0),MATCH(O$2,Overview_Format!$A$2:$BQ$2,0))</f>
        <v>2265</v>
      </c>
      <c r="P289">
        <f>INDEX(Overview_Format!$A$2:$BQ$355,MATCH($B289,Overview_Format!$A$2:$A$355,0),MATCH(P$2,Overview_Format!$A$2:$BQ$2,0))</f>
        <v>2520</v>
      </c>
      <c r="Q289">
        <f>INDEX(Overview_Format!$A$2:$BQ$355,MATCH($B289,Overview_Format!$A$2:$A$355,0),MATCH(Q$2,Overview_Format!$A$2:$BQ$2,0))</f>
        <v>71.900000000000006</v>
      </c>
      <c r="R289">
        <f>INDEX(Overview_Format!$A$2:$BQ$355,MATCH($B289,Overview_Format!$A$2:$A$355,0),MATCH(R$2,Overview_Format!$A$2:$BQ$2,0))</f>
        <v>98.4</v>
      </c>
      <c r="S289">
        <f>INDEX(Overview_Format!$A$2:$BQ$355,MATCH($B289,Overview_Format!$A$2:$A$355,0),MATCH(S$2,Overview_Format!$A$2:$BQ$2,0))</f>
        <v>0.35699999999999998</v>
      </c>
      <c r="T289">
        <f>INDEX(Overview_Format!$A$2:$BQ$355,MATCH($B289,Overview_Format!$A$2:$A$355,0),MATCH(T$2,Overview_Format!$A$2:$BQ$2,0))</f>
        <v>0.35</v>
      </c>
      <c r="U289">
        <f>INDEX(Overview_Format!$A$2:$BQ$355,MATCH($B289,Overview_Format!$A$2:$A$355,0),MATCH(U$2,Overview_Format!$A$2:$BQ$2,0))</f>
        <v>0.51</v>
      </c>
      <c r="V289">
        <f>INDEX(Overview_Format!$A$2:$BQ$355,MATCH($B289,Overview_Format!$A$2:$A$355,0),MATCH(V$2,Overview_Format!$A$2:$BQ$2,0))</f>
        <v>48.1</v>
      </c>
      <c r="W289">
        <f>INDEX(Overview_Format!$A$2:$BQ$355,MATCH($B289,Overview_Format!$A$2:$A$355,0),MATCH(W$2,Overview_Format!$A$2:$BQ$2,0))</f>
        <v>0.47099999999999997</v>
      </c>
      <c r="X289">
        <f>INDEX(Overview_Format!$A$2:$BQ$355,MATCH($B289,Overview_Format!$A$2:$A$355,0),MATCH(X$2,Overview_Format!$A$2:$BQ$2,0))</f>
        <v>28.7</v>
      </c>
      <c r="Y289">
        <f>INDEX(Overview_Format!$A$2:$BQ$355,MATCH($B289,Overview_Format!$A$2:$A$355,0),MATCH(Y$2,Overview_Format!$A$2:$BQ$2,0))</f>
        <v>16.5</v>
      </c>
      <c r="Z289">
        <f>INDEX(Overview_Format!$A$2:$BQ$355,MATCH($B289,Overview_Format!$A$2:$A$355,0),MATCH(Z$2,Overview_Format!$A$2:$BQ$2,0))</f>
        <v>48.2</v>
      </c>
      <c r="AA289">
        <f>INDEX(Overview_Format!$A$2:$BQ$355,MATCH($B289,Overview_Format!$A$2:$A$355,0),MATCH(AA$2,Overview_Format!$A$2:$BQ$2,0))</f>
        <v>8.6</v>
      </c>
      <c r="AB289">
        <f>INDEX(Overview_Format!$A$2:$BQ$355,MATCH($B289,Overview_Format!$A$2:$A$355,0),MATCH(AB$2,Overview_Format!$A$2:$BQ$2,0))</f>
        <v>6.1</v>
      </c>
      <c r="AC289">
        <f t="shared" si="4"/>
        <v>2.915151515151515</v>
      </c>
      <c r="AD289">
        <f>INDEX(Overview_Format!$A$2:$BQ$355,MATCH($B289,Overview_Format!$A$2:$A$355,0),MATCH(AD$2,Overview_Format!$A$2:$BQ$2,0))</f>
        <v>-8.23</v>
      </c>
      <c r="AE289">
        <f>INDEX(Overview_Format!$A$2:$CC$355,MATCH($B289,Overview_Format!$A$2:$A$355,0),MATCH(AE$2,Overview_Format!$A$2:$CC$2,0))</f>
        <v>-11.099999999999994</v>
      </c>
      <c r="AF289">
        <f>INDEX(Overview_Format!$A$2:$CC$355,MATCH($B289,Overview_Format!$A$2:$A$355,0),MATCH(AF$2,Overview_Format!$A$2:$CC$2,0))</f>
        <v>-2.4000000000000021E-2</v>
      </c>
      <c r="AG289">
        <f>INDEX(Overview_Format!$A$2:$CC$355,MATCH($B289,Overview_Format!$A$2:$A$355,0),MATCH(AG$2,Overview_Format!$A$2:$CC$2,0))</f>
        <v>-2.200000000000002E-2</v>
      </c>
      <c r="AH289">
        <f>INDEX(Overview_Format!$A$2:$CC$355,MATCH($B289,Overview_Format!$A$2:$A$355,0),MATCH(AH$2,Overview_Format!$A$2:$CC$2,0))</f>
        <v>-7.7999999999999958E-2</v>
      </c>
      <c r="AI289">
        <f>INDEX(Overview_Format!$A$2:$CC$355,MATCH($B289,Overview_Format!$A$2:$A$355,0),MATCH(AI$2,Overview_Format!$A$2:$CC$2,0))</f>
        <v>-9.000000000000008E-2</v>
      </c>
      <c r="AJ289">
        <f>INDEX(Overview_Format!$A$2:$CC$355,MATCH($B289,Overview_Format!$A$2:$A$355,0),MATCH(AJ$2,Overview_Format!$A$2:$CC$2,0))</f>
        <v>-3.5999999999999943</v>
      </c>
      <c r="AK289">
        <f>INDEX(Overview_Format!$A$2:$CC$355,MATCH($B289,Overview_Format!$A$2:$A$355,0),MATCH(AK$2,Overview_Format!$A$2:$CC$2,0))</f>
        <v>-0.60000000000000142</v>
      </c>
      <c r="AL289">
        <f>INDEX(Overview_Format!$A$2:$CC$355,MATCH($B289,Overview_Format!$A$2:$A$355,0),MATCH(AL$2,Overview_Format!$A$2:$CC$2,0))</f>
        <v>-4.3999999999999986</v>
      </c>
      <c r="AM289">
        <f>INDEX(Overview_Format!$A$2:$CC$355,MATCH($B289,Overview_Format!$A$2:$A$355,0),MATCH(AM$2,Overview_Format!$A$2:$CC$2,0))</f>
        <v>-1</v>
      </c>
      <c r="AN289">
        <f>INDEX(Overview_Format!$A$2:$CC$355,MATCH($B289,Overview_Format!$A$2:$A$355,0),MATCH(AN$2,Overview_Format!$A$2:$CC$2,0))</f>
        <v>-1.4000000000000004</v>
      </c>
      <c r="AO289">
        <f>INDEX(Overview_Format!$A$2:$CC$355,MATCH($B289,Overview_Format!$A$2:$A$355,0),MATCH(AO$2,Overview_Format!$A$2:$CC$2,0))</f>
        <v>0.5</v>
      </c>
      <c r="AP289">
        <f>INDEX(Overview_Format!$A$2:$CC$355,MATCH($B289,Overview_Format!$A$2:$A$355,0),MATCH(AP$2,Overview_Format!$A$2:$CC$2,0))</f>
        <v>-1.6000000000000014E-2</v>
      </c>
    </row>
    <row r="290" spans="2:42" x14ac:dyDescent="0.25">
      <c r="B290" t="s">
        <v>410</v>
      </c>
      <c r="C290">
        <f>INDEX(Overview_Format!$A$2:$BQ$355,MATCH($B290,Overview_Format!$A$2:$A$355,0),MATCH(C$2,Overview_Format!$A$2:$BQ$2,0))</f>
        <v>32</v>
      </c>
      <c r="D290">
        <f>INDEX(Overview_Format!$A$2:$BQ$355,MATCH($B290,Overview_Format!$A$2:$A$355,0),MATCH(D$2,Overview_Format!$A$2:$BQ$2,0))</f>
        <v>17</v>
      </c>
      <c r="E290">
        <f>INDEX(Overview_Format!$A$2:$BQ$355,MATCH($B290,Overview_Format!$A$2:$A$355,0),MATCH(E$2,Overview_Format!$A$2:$BQ$2,0))</f>
        <v>15</v>
      </c>
      <c r="F290">
        <f>INDEX(Overview_Format!$A$2:$BQ$355,MATCH($B290,Overview_Format!$A$2:$A$355,0),MATCH(F$2,Overview_Format!$A$2:$BQ$2,0))</f>
        <v>0.53100000000000003</v>
      </c>
      <c r="G290">
        <f>INDEX(Overview_Format!$A$2:$BQ$355,MATCH($B290,Overview_Format!$A$2:$A$355,0),MATCH(G$2,Overview_Format!$A$2:$BQ$2,0))</f>
        <v>1.43</v>
      </c>
      <c r="H290">
        <f>INDEX(Overview_Format!$A$2:$BQ$355,MATCH($B290,Overview_Format!$A$2:$A$355,0),MATCH(H$2,Overview_Format!$A$2:$BQ$2,0))</f>
        <v>-0.14000000000000001</v>
      </c>
      <c r="I290">
        <f>INDEX(Overview_Format!$A$2:$BQ$355,MATCH($B290,Overview_Format!$A$2:$A$355,0),MATCH(I$2,Overview_Format!$A$2:$BQ$2,0))</f>
        <v>17</v>
      </c>
      <c r="J290">
        <f>INDEX(Overview_Format!$A$2:$BQ$355,MATCH($B290,Overview_Format!$A$2:$A$355,0),MATCH(J$2,Overview_Format!$A$2:$BQ$2,0))</f>
        <v>15</v>
      </c>
      <c r="K290">
        <f>INDEX(Overview_Format!$A$2:$BQ$355,MATCH($B290,Overview_Format!$A$2:$A$355,0),MATCH(K$2,Overview_Format!$A$2:$BQ$2,0))</f>
        <v>17</v>
      </c>
      <c r="L290">
        <f>INDEX(Overview_Format!$A$2:$BQ$355,MATCH($B290,Overview_Format!$A$2:$A$355,0),MATCH(L$2,Overview_Format!$A$2:$BQ$2,0))</f>
        <v>15</v>
      </c>
      <c r="M290">
        <f>INDEX(Overview_Format!$A$2:$BQ$355,MATCH($B290,Overview_Format!$A$2:$A$355,0),MATCH(M$2,Overview_Format!$A$2:$BQ$2,0))</f>
        <v>17</v>
      </c>
      <c r="N290">
        <f>INDEX(Overview_Format!$A$2:$BQ$355,MATCH($B290,Overview_Format!$A$2:$A$355,0),MATCH(N$2,Overview_Format!$A$2:$BQ$2,0))</f>
        <v>15</v>
      </c>
      <c r="O290">
        <f>INDEX(Overview_Format!$A$2:$BQ$355,MATCH($B290,Overview_Format!$A$2:$A$355,0),MATCH(O$2,Overview_Format!$A$2:$BQ$2,0))</f>
        <v>2194</v>
      </c>
      <c r="P290">
        <f>INDEX(Overview_Format!$A$2:$BQ$355,MATCH($B290,Overview_Format!$A$2:$A$355,0),MATCH(P$2,Overview_Format!$A$2:$BQ$2,0))</f>
        <v>2144</v>
      </c>
      <c r="Q290">
        <f>INDEX(Overview_Format!$A$2:$BQ$355,MATCH($B290,Overview_Format!$A$2:$A$355,0),MATCH(Q$2,Overview_Format!$A$2:$BQ$2,0))</f>
        <v>66.8</v>
      </c>
      <c r="R290">
        <f>INDEX(Overview_Format!$A$2:$BQ$355,MATCH($B290,Overview_Format!$A$2:$A$355,0),MATCH(R$2,Overview_Format!$A$2:$BQ$2,0))</f>
        <v>102.7</v>
      </c>
      <c r="S290">
        <f>INDEX(Overview_Format!$A$2:$BQ$355,MATCH($B290,Overview_Format!$A$2:$A$355,0),MATCH(S$2,Overview_Format!$A$2:$BQ$2,0))</f>
        <v>0.32</v>
      </c>
      <c r="T290">
        <f>INDEX(Overview_Format!$A$2:$BQ$355,MATCH($B290,Overview_Format!$A$2:$A$355,0),MATCH(T$2,Overview_Format!$A$2:$BQ$2,0))</f>
        <v>0.33100000000000002</v>
      </c>
      <c r="U290">
        <f>INDEX(Overview_Format!$A$2:$BQ$355,MATCH($B290,Overview_Format!$A$2:$A$355,0),MATCH(U$2,Overview_Format!$A$2:$BQ$2,0))</f>
        <v>0.55400000000000005</v>
      </c>
      <c r="V290">
        <f>INDEX(Overview_Format!$A$2:$BQ$355,MATCH($B290,Overview_Format!$A$2:$A$355,0),MATCH(V$2,Overview_Format!$A$2:$BQ$2,0))</f>
        <v>54.6</v>
      </c>
      <c r="W290">
        <f>INDEX(Overview_Format!$A$2:$BQ$355,MATCH($B290,Overview_Format!$A$2:$A$355,0),MATCH(W$2,Overview_Format!$A$2:$BQ$2,0))</f>
        <v>0.52800000000000002</v>
      </c>
      <c r="X290">
        <f>INDEX(Overview_Format!$A$2:$BQ$355,MATCH($B290,Overview_Format!$A$2:$A$355,0),MATCH(X$2,Overview_Format!$A$2:$BQ$2,0))</f>
        <v>28.6</v>
      </c>
      <c r="Y290">
        <f>INDEX(Overview_Format!$A$2:$BQ$355,MATCH($B290,Overview_Format!$A$2:$A$355,0),MATCH(Y$2,Overview_Format!$A$2:$BQ$2,0))</f>
        <v>18.399999999999999</v>
      </c>
      <c r="Z290">
        <f>INDEX(Overview_Format!$A$2:$BQ$355,MATCH($B290,Overview_Format!$A$2:$A$355,0),MATCH(Z$2,Overview_Format!$A$2:$BQ$2,0))</f>
        <v>50.8</v>
      </c>
      <c r="AA290">
        <f>INDEX(Overview_Format!$A$2:$BQ$355,MATCH($B290,Overview_Format!$A$2:$A$355,0),MATCH(AA$2,Overview_Format!$A$2:$BQ$2,0))</f>
        <v>9.9</v>
      </c>
      <c r="AB290">
        <f>INDEX(Overview_Format!$A$2:$BQ$355,MATCH($B290,Overview_Format!$A$2:$A$355,0),MATCH(AB$2,Overview_Format!$A$2:$BQ$2,0))</f>
        <v>11.7</v>
      </c>
      <c r="AC290">
        <f t="shared" si="4"/>
        <v>2.9673913043478266</v>
      </c>
      <c r="AD290">
        <f>INDEX(Overview_Format!$A$2:$BQ$355,MATCH($B290,Overview_Format!$A$2:$A$355,0),MATCH(AD$2,Overview_Format!$A$2:$BQ$2,0))</f>
        <v>1.56</v>
      </c>
      <c r="AE290">
        <f>INDEX(Overview_Format!$A$2:$CC$355,MATCH($B290,Overview_Format!$A$2:$A$355,0),MATCH(AE$2,Overview_Format!$A$2:$CC$2,0))</f>
        <v>2.4000000000000057</v>
      </c>
      <c r="AF290">
        <f>INDEX(Overview_Format!$A$2:$CC$355,MATCH($B290,Overview_Format!$A$2:$A$355,0),MATCH(AF$2,Overview_Format!$A$2:$CC$2,0))</f>
        <v>6.4000000000000001E-2</v>
      </c>
      <c r="AG290">
        <f>INDEX(Overview_Format!$A$2:$CC$355,MATCH($B290,Overview_Format!$A$2:$A$355,0),MATCH(AG$2,Overview_Format!$A$2:$CC$2,0))</f>
        <v>-6.5000000000000002E-2</v>
      </c>
      <c r="AH290">
        <f>INDEX(Overview_Format!$A$2:$CC$355,MATCH($B290,Overview_Format!$A$2:$A$355,0),MATCH(AH$2,Overview_Format!$A$2:$CC$2,0))</f>
        <v>3.2000000000000028E-2</v>
      </c>
      <c r="AI290">
        <f>INDEX(Overview_Format!$A$2:$CC$355,MATCH($B290,Overview_Format!$A$2:$A$355,0),MATCH(AI$2,Overview_Format!$A$2:$CC$2,0))</f>
        <v>3.2000000000000028E-2</v>
      </c>
      <c r="AJ290">
        <f>INDEX(Overview_Format!$A$2:$CC$355,MATCH($B290,Overview_Format!$A$2:$A$355,0),MATCH(AJ$2,Overview_Format!$A$2:$CC$2,0))</f>
        <v>1.5999999999999943</v>
      </c>
      <c r="AK290">
        <f>INDEX(Overview_Format!$A$2:$CC$355,MATCH($B290,Overview_Format!$A$2:$A$355,0),MATCH(AK$2,Overview_Format!$A$2:$CC$2,0))</f>
        <v>1.8999999999999986</v>
      </c>
      <c r="AL290">
        <f>INDEX(Overview_Format!$A$2:$CC$355,MATCH($B290,Overview_Format!$A$2:$A$355,0),MATCH(AL$2,Overview_Format!$A$2:$CC$2,0))</f>
        <v>3.6000000000000014</v>
      </c>
      <c r="AM290">
        <f>INDEX(Overview_Format!$A$2:$CC$355,MATCH($B290,Overview_Format!$A$2:$A$355,0),MATCH(AM$2,Overview_Format!$A$2:$CC$2,0))</f>
        <v>0.40000000000000036</v>
      </c>
      <c r="AN290">
        <f>INDEX(Overview_Format!$A$2:$CC$355,MATCH($B290,Overview_Format!$A$2:$A$355,0),MATCH(AN$2,Overview_Format!$A$2:$CC$2,0))</f>
        <v>3.1999999999999993</v>
      </c>
      <c r="AO290">
        <f>INDEX(Overview_Format!$A$2:$CC$355,MATCH($B290,Overview_Format!$A$2:$A$355,0),MATCH(AO$2,Overview_Format!$A$2:$CC$2,0))</f>
        <v>-0.5</v>
      </c>
      <c r="AP290">
        <f>INDEX(Overview_Format!$A$2:$CC$355,MATCH($B290,Overview_Format!$A$2:$A$355,0),MATCH(AP$2,Overview_Format!$A$2:$CC$2,0))</f>
        <v>4.0000000000000008E-2</v>
      </c>
    </row>
    <row r="291" spans="2:42" x14ac:dyDescent="0.25">
      <c r="B291" t="s">
        <v>411</v>
      </c>
      <c r="C291">
        <f>INDEX(Overview_Format!$A$2:$BQ$355,MATCH($B291,Overview_Format!$A$2:$A$355,0),MATCH(C$2,Overview_Format!$A$2:$BQ$2,0))</f>
        <v>32</v>
      </c>
      <c r="D291">
        <f>INDEX(Overview_Format!$A$2:$BQ$355,MATCH($B291,Overview_Format!$A$2:$A$355,0),MATCH(D$2,Overview_Format!$A$2:$BQ$2,0))</f>
        <v>15</v>
      </c>
      <c r="E291">
        <f>INDEX(Overview_Format!$A$2:$BQ$355,MATCH($B291,Overview_Format!$A$2:$A$355,0),MATCH(E$2,Overview_Format!$A$2:$BQ$2,0))</f>
        <v>17</v>
      </c>
      <c r="F291">
        <f>INDEX(Overview_Format!$A$2:$BQ$355,MATCH($B291,Overview_Format!$A$2:$A$355,0),MATCH(F$2,Overview_Format!$A$2:$BQ$2,0))</f>
        <v>0.46899999999999997</v>
      </c>
      <c r="G291">
        <f>INDEX(Overview_Format!$A$2:$BQ$355,MATCH($B291,Overview_Format!$A$2:$A$355,0),MATCH(G$2,Overview_Format!$A$2:$BQ$2,0))</f>
        <v>5.82</v>
      </c>
      <c r="H291">
        <f>INDEX(Overview_Format!$A$2:$BQ$355,MATCH($B291,Overview_Format!$A$2:$A$355,0),MATCH(H$2,Overview_Format!$A$2:$BQ$2,0))</f>
        <v>4.13</v>
      </c>
      <c r="I291">
        <f>INDEX(Overview_Format!$A$2:$BQ$355,MATCH($B291,Overview_Format!$A$2:$A$355,0),MATCH(I$2,Overview_Format!$A$2:$BQ$2,0))</f>
        <v>15</v>
      </c>
      <c r="J291">
        <f>INDEX(Overview_Format!$A$2:$BQ$355,MATCH($B291,Overview_Format!$A$2:$A$355,0),MATCH(J$2,Overview_Format!$A$2:$BQ$2,0))</f>
        <v>17</v>
      </c>
      <c r="K291">
        <f>INDEX(Overview_Format!$A$2:$BQ$355,MATCH($B291,Overview_Format!$A$2:$A$355,0),MATCH(K$2,Overview_Format!$A$2:$BQ$2,0))</f>
        <v>15</v>
      </c>
      <c r="L291">
        <f>INDEX(Overview_Format!$A$2:$BQ$355,MATCH($B291,Overview_Format!$A$2:$A$355,0),MATCH(L$2,Overview_Format!$A$2:$BQ$2,0))</f>
        <v>17</v>
      </c>
      <c r="M291">
        <f>INDEX(Overview_Format!$A$2:$BQ$355,MATCH($B291,Overview_Format!$A$2:$A$355,0),MATCH(M$2,Overview_Format!$A$2:$BQ$2,0))</f>
        <v>15</v>
      </c>
      <c r="N291">
        <f>INDEX(Overview_Format!$A$2:$BQ$355,MATCH($B291,Overview_Format!$A$2:$A$355,0),MATCH(N$2,Overview_Format!$A$2:$BQ$2,0))</f>
        <v>17</v>
      </c>
      <c r="O291">
        <f>INDEX(Overview_Format!$A$2:$BQ$355,MATCH($B291,Overview_Format!$A$2:$A$355,0),MATCH(O$2,Overview_Format!$A$2:$BQ$2,0))</f>
        <v>2303</v>
      </c>
      <c r="P291">
        <f>INDEX(Overview_Format!$A$2:$BQ$355,MATCH($B291,Overview_Format!$A$2:$A$355,0),MATCH(P$2,Overview_Format!$A$2:$BQ$2,0))</f>
        <v>2249</v>
      </c>
      <c r="Q291">
        <f>INDEX(Overview_Format!$A$2:$BQ$355,MATCH($B291,Overview_Format!$A$2:$A$355,0),MATCH(Q$2,Overview_Format!$A$2:$BQ$2,0))</f>
        <v>66.5</v>
      </c>
      <c r="R291">
        <f>INDEX(Overview_Format!$A$2:$BQ$355,MATCH($B291,Overview_Format!$A$2:$A$355,0),MATCH(R$2,Overview_Format!$A$2:$BQ$2,0))</f>
        <v>108.2</v>
      </c>
      <c r="S291">
        <f>INDEX(Overview_Format!$A$2:$BQ$355,MATCH($B291,Overview_Format!$A$2:$A$355,0),MATCH(S$2,Overview_Format!$A$2:$BQ$2,0))</f>
        <v>0.27800000000000002</v>
      </c>
      <c r="T291">
        <f>INDEX(Overview_Format!$A$2:$BQ$355,MATCH($B291,Overview_Format!$A$2:$A$355,0),MATCH(T$2,Overview_Format!$A$2:$BQ$2,0))</f>
        <v>0.41</v>
      </c>
      <c r="U291">
        <f>INDEX(Overview_Format!$A$2:$BQ$355,MATCH($B291,Overview_Format!$A$2:$A$355,0),MATCH(U$2,Overview_Format!$A$2:$BQ$2,0))</f>
        <v>0.54</v>
      </c>
      <c r="V291">
        <f>INDEX(Overview_Format!$A$2:$BQ$355,MATCH($B291,Overview_Format!$A$2:$A$355,0),MATCH(V$2,Overview_Format!$A$2:$BQ$2,0))</f>
        <v>52.9</v>
      </c>
      <c r="W291">
        <f>INDEX(Overview_Format!$A$2:$BQ$355,MATCH($B291,Overview_Format!$A$2:$A$355,0),MATCH(W$2,Overview_Format!$A$2:$BQ$2,0))</f>
        <v>0.51200000000000001</v>
      </c>
      <c r="X291">
        <f>INDEX(Overview_Format!$A$2:$BQ$355,MATCH($B291,Overview_Format!$A$2:$A$355,0),MATCH(X$2,Overview_Format!$A$2:$BQ$2,0))</f>
        <v>32.6</v>
      </c>
      <c r="Y291">
        <f>INDEX(Overview_Format!$A$2:$BQ$355,MATCH($B291,Overview_Format!$A$2:$A$355,0),MATCH(Y$2,Overview_Format!$A$2:$BQ$2,0))</f>
        <v>14.1</v>
      </c>
      <c r="Z291">
        <f>INDEX(Overview_Format!$A$2:$BQ$355,MATCH($B291,Overview_Format!$A$2:$A$355,0),MATCH(Z$2,Overview_Format!$A$2:$BQ$2,0))</f>
        <v>50.8</v>
      </c>
      <c r="AA291">
        <f>INDEX(Overview_Format!$A$2:$BQ$355,MATCH($B291,Overview_Format!$A$2:$A$355,0),MATCH(AA$2,Overview_Format!$A$2:$BQ$2,0))</f>
        <v>8.9</v>
      </c>
      <c r="AB291">
        <f>INDEX(Overview_Format!$A$2:$BQ$355,MATCH($B291,Overview_Format!$A$2:$A$355,0),MATCH(AB$2,Overview_Format!$A$2:$BQ$2,0))</f>
        <v>11.3</v>
      </c>
      <c r="AC291">
        <f t="shared" si="4"/>
        <v>3.75177304964539</v>
      </c>
      <c r="AD291">
        <f>INDEX(Overview_Format!$A$2:$BQ$355,MATCH($B291,Overview_Format!$A$2:$A$355,0),MATCH(AD$2,Overview_Format!$A$2:$BQ$2,0))</f>
        <v>1.69</v>
      </c>
      <c r="AE291">
        <f>INDEX(Overview_Format!$A$2:$CC$355,MATCH($B291,Overview_Format!$A$2:$A$355,0),MATCH(AE$2,Overview_Format!$A$2:$CC$2,0))</f>
        <v>2.6000000000000085</v>
      </c>
      <c r="AF291">
        <f>INDEX(Overview_Format!$A$2:$CC$355,MATCH($B291,Overview_Format!$A$2:$A$355,0),MATCH(AF$2,Overview_Format!$A$2:$CC$2,0))</f>
        <v>-1.699999999999996E-2</v>
      </c>
      <c r="AG291">
        <f>INDEX(Overview_Format!$A$2:$CC$355,MATCH($B291,Overview_Format!$A$2:$A$355,0),MATCH(AG$2,Overview_Format!$A$2:$CC$2,0))</f>
        <v>-1.0000000000000009E-3</v>
      </c>
      <c r="AH291">
        <f>INDEX(Overview_Format!$A$2:$CC$355,MATCH($B291,Overview_Format!$A$2:$A$355,0),MATCH(AH$2,Overview_Format!$A$2:$CC$2,0))</f>
        <v>8.0000000000000071E-3</v>
      </c>
      <c r="AI291">
        <f>INDEX(Overview_Format!$A$2:$CC$355,MATCH($B291,Overview_Format!$A$2:$A$355,0),MATCH(AI$2,Overview_Format!$A$2:$CC$2,0))</f>
        <v>1.2000000000000011E-2</v>
      </c>
      <c r="AJ291">
        <f>INDEX(Overview_Format!$A$2:$CC$355,MATCH($B291,Overview_Format!$A$2:$A$355,0),MATCH(AJ$2,Overview_Format!$A$2:$CC$2,0))</f>
        <v>1.5999999999999943</v>
      </c>
      <c r="AK291">
        <f>INDEX(Overview_Format!$A$2:$CC$355,MATCH($B291,Overview_Format!$A$2:$A$355,0),MATCH(AK$2,Overview_Format!$A$2:$CC$2,0))</f>
        <v>-0.80000000000000071</v>
      </c>
      <c r="AL291">
        <f>INDEX(Overview_Format!$A$2:$CC$355,MATCH($B291,Overview_Format!$A$2:$A$355,0),MATCH(AL$2,Overview_Format!$A$2:$CC$2,0))</f>
        <v>-9.3000000000000043</v>
      </c>
      <c r="AM291">
        <f>INDEX(Overview_Format!$A$2:$CC$355,MATCH($B291,Overview_Format!$A$2:$A$355,0),MATCH(AM$2,Overview_Format!$A$2:$CC$2,0))</f>
        <v>1.6000000000000005</v>
      </c>
      <c r="AN291">
        <f>INDEX(Overview_Format!$A$2:$CC$355,MATCH($B291,Overview_Format!$A$2:$A$355,0),MATCH(AN$2,Overview_Format!$A$2:$CC$2,0))</f>
        <v>3.7000000000000011</v>
      </c>
      <c r="AO291">
        <f>INDEX(Overview_Format!$A$2:$CC$355,MATCH($B291,Overview_Format!$A$2:$A$355,0),MATCH(AO$2,Overview_Format!$A$2:$CC$2,0))</f>
        <v>1.8000000000000007</v>
      </c>
      <c r="AP291">
        <f>INDEX(Overview_Format!$A$2:$CC$355,MATCH($B291,Overview_Format!$A$2:$A$355,0),MATCH(AP$2,Overview_Format!$A$2:$CC$2,0))</f>
        <v>-1.4999999999999986E-2</v>
      </c>
    </row>
    <row r="292" spans="2:42" x14ac:dyDescent="0.25">
      <c r="B292" t="s">
        <v>412</v>
      </c>
      <c r="C292">
        <f>INDEX(Overview_Format!$A$2:$BQ$355,MATCH($B292,Overview_Format!$A$2:$A$355,0),MATCH(C$2,Overview_Format!$A$2:$BQ$2,0))</f>
        <v>33</v>
      </c>
      <c r="D292">
        <f>INDEX(Overview_Format!$A$2:$BQ$355,MATCH($B292,Overview_Format!$A$2:$A$355,0),MATCH(D$2,Overview_Format!$A$2:$BQ$2,0))</f>
        <v>20</v>
      </c>
      <c r="E292">
        <f>INDEX(Overview_Format!$A$2:$BQ$355,MATCH($B292,Overview_Format!$A$2:$A$355,0),MATCH(E$2,Overview_Format!$A$2:$BQ$2,0))</f>
        <v>13</v>
      </c>
      <c r="F292">
        <f>INDEX(Overview_Format!$A$2:$BQ$355,MATCH($B292,Overview_Format!$A$2:$A$355,0),MATCH(F$2,Overview_Format!$A$2:$BQ$2,0))</f>
        <v>0.60599999999999998</v>
      </c>
      <c r="G292">
        <f>INDEX(Overview_Format!$A$2:$BQ$355,MATCH($B292,Overview_Format!$A$2:$A$355,0),MATCH(G$2,Overview_Format!$A$2:$BQ$2,0))</f>
        <v>2.52</v>
      </c>
      <c r="H292">
        <f>INDEX(Overview_Format!$A$2:$BQ$355,MATCH($B292,Overview_Format!$A$2:$A$355,0),MATCH(H$2,Overview_Format!$A$2:$BQ$2,0))</f>
        <v>-0.89</v>
      </c>
      <c r="I292">
        <f>INDEX(Overview_Format!$A$2:$BQ$355,MATCH($B292,Overview_Format!$A$2:$A$355,0),MATCH(I$2,Overview_Format!$A$2:$BQ$2,0))</f>
        <v>20</v>
      </c>
      <c r="J292">
        <f>INDEX(Overview_Format!$A$2:$BQ$355,MATCH($B292,Overview_Format!$A$2:$A$355,0),MATCH(J$2,Overview_Format!$A$2:$BQ$2,0))</f>
        <v>13</v>
      </c>
      <c r="K292">
        <f>INDEX(Overview_Format!$A$2:$BQ$355,MATCH($B292,Overview_Format!$A$2:$A$355,0),MATCH(K$2,Overview_Format!$A$2:$BQ$2,0))</f>
        <v>20</v>
      </c>
      <c r="L292">
        <f>INDEX(Overview_Format!$A$2:$BQ$355,MATCH($B292,Overview_Format!$A$2:$A$355,0),MATCH(L$2,Overview_Format!$A$2:$BQ$2,0))</f>
        <v>13</v>
      </c>
      <c r="M292">
        <f>INDEX(Overview_Format!$A$2:$BQ$355,MATCH($B292,Overview_Format!$A$2:$A$355,0),MATCH(M$2,Overview_Format!$A$2:$BQ$2,0))</f>
        <v>20</v>
      </c>
      <c r="N292">
        <f>INDEX(Overview_Format!$A$2:$BQ$355,MATCH($B292,Overview_Format!$A$2:$A$355,0),MATCH(N$2,Overview_Format!$A$2:$BQ$2,0))</f>
        <v>13</v>
      </c>
      <c r="O292">
        <f>INDEX(Overview_Format!$A$2:$BQ$355,MATCH($B292,Overview_Format!$A$2:$A$355,0),MATCH(O$2,Overview_Format!$A$2:$BQ$2,0))</f>
        <v>2392</v>
      </c>
      <c r="P292">
        <f>INDEX(Overview_Format!$A$2:$BQ$355,MATCH($B292,Overview_Format!$A$2:$A$355,0),MATCH(P$2,Overview_Format!$A$2:$BQ$2,0))</f>
        <v>2160</v>
      </c>
      <c r="Q292">
        <f>INDEX(Overview_Format!$A$2:$BQ$355,MATCH($B292,Overview_Format!$A$2:$A$355,0),MATCH(Q$2,Overview_Format!$A$2:$BQ$2,0))</f>
        <v>67.400000000000006</v>
      </c>
      <c r="R292">
        <f>INDEX(Overview_Format!$A$2:$BQ$355,MATCH($B292,Overview_Format!$A$2:$A$355,0),MATCH(R$2,Overview_Format!$A$2:$BQ$2,0))</f>
        <v>106.8</v>
      </c>
      <c r="S292">
        <f>INDEX(Overview_Format!$A$2:$BQ$355,MATCH($B292,Overview_Format!$A$2:$A$355,0),MATCH(S$2,Overview_Format!$A$2:$BQ$2,0))</f>
        <v>0.254</v>
      </c>
      <c r="T292">
        <f>INDEX(Overview_Format!$A$2:$BQ$355,MATCH($B292,Overview_Format!$A$2:$A$355,0),MATCH(T$2,Overview_Format!$A$2:$BQ$2,0))</f>
        <v>0.36899999999999999</v>
      </c>
      <c r="U292">
        <f>INDEX(Overview_Format!$A$2:$BQ$355,MATCH($B292,Overview_Format!$A$2:$A$355,0),MATCH(U$2,Overview_Format!$A$2:$BQ$2,0))</f>
        <v>0.55400000000000005</v>
      </c>
      <c r="V292">
        <f>INDEX(Overview_Format!$A$2:$BQ$355,MATCH($B292,Overview_Format!$A$2:$A$355,0),MATCH(V$2,Overview_Format!$A$2:$BQ$2,0))</f>
        <v>61.6</v>
      </c>
      <c r="W292">
        <f>INDEX(Overview_Format!$A$2:$BQ$355,MATCH($B292,Overview_Format!$A$2:$A$355,0),MATCH(W$2,Overview_Format!$A$2:$BQ$2,0))</f>
        <v>0.53700000000000003</v>
      </c>
      <c r="X292">
        <f>INDEX(Overview_Format!$A$2:$BQ$355,MATCH($B292,Overview_Format!$A$2:$A$355,0),MATCH(X$2,Overview_Format!$A$2:$BQ$2,0))</f>
        <v>24.3</v>
      </c>
      <c r="Y292">
        <f>INDEX(Overview_Format!$A$2:$BQ$355,MATCH($B292,Overview_Format!$A$2:$A$355,0),MATCH(Y$2,Overview_Format!$A$2:$BQ$2,0))</f>
        <v>13.8</v>
      </c>
      <c r="Z292">
        <f>INDEX(Overview_Format!$A$2:$BQ$355,MATCH($B292,Overview_Format!$A$2:$A$355,0),MATCH(Z$2,Overview_Format!$A$2:$BQ$2,0))</f>
        <v>50.1</v>
      </c>
      <c r="AA292">
        <f>INDEX(Overview_Format!$A$2:$BQ$355,MATCH($B292,Overview_Format!$A$2:$A$355,0),MATCH(AA$2,Overview_Format!$A$2:$BQ$2,0))</f>
        <v>11.3</v>
      </c>
      <c r="AB292">
        <f>INDEX(Overview_Format!$A$2:$BQ$355,MATCH($B292,Overview_Format!$A$2:$A$355,0),MATCH(AB$2,Overview_Format!$A$2:$BQ$2,0))</f>
        <v>11</v>
      </c>
      <c r="AC292">
        <f t="shared" si="4"/>
        <v>4.4637681159420293</v>
      </c>
      <c r="AD292">
        <f>INDEX(Overview_Format!$A$2:$BQ$355,MATCH($B292,Overview_Format!$A$2:$A$355,0),MATCH(AD$2,Overview_Format!$A$2:$BQ$2,0))</f>
        <v>7.03</v>
      </c>
      <c r="AE292">
        <f>INDEX(Overview_Format!$A$2:$CC$355,MATCH($B292,Overview_Format!$A$2:$A$355,0),MATCH(AE$2,Overview_Format!$A$2:$CC$2,0))</f>
        <v>10.399999999999991</v>
      </c>
      <c r="AF292">
        <f>INDEX(Overview_Format!$A$2:$CC$355,MATCH($B292,Overview_Format!$A$2:$A$355,0),MATCH(AF$2,Overview_Format!$A$2:$CC$2,0))</f>
        <v>-3.1999999999999973E-2</v>
      </c>
      <c r="AG292">
        <f>INDEX(Overview_Format!$A$2:$CC$355,MATCH($B292,Overview_Format!$A$2:$A$355,0),MATCH(AG$2,Overview_Format!$A$2:$CC$2,0))</f>
        <v>-9.9000000000000032E-2</v>
      </c>
      <c r="AH292">
        <f>INDEX(Overview_Format!$A$2:$CC$355,MATCH($B292,Overview_Format!$A$2:$A$355,0),MATCH(AH$2,Overview_Format!$A$2:$CC$2,0))</f>
        <v>4.8000000000000043E-2</v>
      </c>
      <c r="AI292">
        <f>INDEX(Overview_Format!$A$2:$CC$355,MATCH($B292,Overview_Format!$A$2:$A$355,0),MATCH(AI$2,Overview_Format!$A$2:$CC$2,0))</f>
        <v>5.5000000000000049E-2</v>
      </c>
      <c r="AJ292">
        <f>INDEX(Overview_Format!$A$2:$CC$355,MATCH($B292,Overview_Format!$A$2:$A$355,0),MATCH(AJ$2,Overview_Format!$A$2:$CC$2,0))</f>
        <v>0.20000000000000284</v>
      </c>
      <c r="AK292">
        <f>INDEX(Overview_Format!$A$2:$CC$355,MATCH($B292,Overview_Format!$A$2:$A$355,0),MATCH(AK$2,Overview_Format!$A$2:$CC$2,0))</f>
        <v>-3.0999999999999979</v>
      </c>
      <c r="AL292">
        <f>INDEX(Overview_Format!$A$2:$CC$355,MATCH($B292,Overview_Format!$A$2:$A$355,0),MATCH(AL$2,Overview_Format!$A$2:$CC$2,0))</f>
        <v>7.5</v>
      </c>
      <c r="AM292">
        <f>INDEX(Overview_Format!$A$2:$CC$355,MATCH($B292,Overview_Format!$A$2:$A$355,0),MATCH(AM$2,Overview_Format!$A$2:$CC$2,0))</f>
        <v>3.3000000000000007</v>
      </c>
      <c r="AN292">
        <f>INDEX(Overview_Format!$A$2:$CC$355,MATCH($B292,Overview_Format!$A$2:$A$355,0),MATCH(AN$2,Overview_Format!$A$2:$CC$2,0))</f>
        <v>3.4000000000000004</v>
      </c>
      <c r="AO292">
        <f>INDEX(Overview_Format!$A$2:$CC$355,MATCH($B292,Overview_Format!$A$2:$A$355,0),MATCH(AO$2,Overview_Format!$A$2:$CC$2,0))</f>
        <v>-1.8999999999999986</v>
      </c>
      <c r="AP292">
        <f>INDEX(Overview_Format!$A$2:$CC$355,MATCH($B292,Overview_Format!$A$2:$A$355,0),MATCH(AP$2,Overview_Format!$A$2:$CC$2,0))</f>
        <v>-1.8999999999999989E-2</v>
      </c>
    </row>
    <row r="293" spans="2:42" x14ac:dyDescent="0.25">
      <c r="B293" t="s">
        <v>413</v>
      </c>
      <c r="C293">
        <f>INDEX(Overview_Format!$A$2:$BQ$355,MATCH($B293,Overview_Format!$A$2:$A$355,0),MATCH(C$2,Overview_Format!$A$2:$BQ$2,0))</f>
        <v>34</v>
      </c>
      <c r="D293">
        <f>INDEX(Overview_Format!$A$2:$BQ$355,MATCH($B293,Overview_Format!$A$2:$A$355,0),MATCH(D$2,Overview_Format!$A$2:$BQ$2,0))</f>
        <v>17</v>
      </c>
      <c r="E293">
        <f>INDEX(Overview_Format!$A$2:$BQ$355,MATCH($B293,Overview_Format!$A$2:$A$355,0),MATCH(E$2,Overview_Format!$A$2:$BQ$2,0))</f>
        <v>17</v>
      </c>
      <c r="F293">
        <f>INDEX(Overview_Format!$A$2:$BQ$355,MATCH($B293,Overview_Format!$A$2:$A$355,0),MATCH(F$2,Overview_Format!$A$2:$BQ$2,0))</f>
        <v>0.5</v>
      </c>
      <c r="G293">
        <f>INDEX(Overview_Format!$A$2:$BQ$355,MATCH($B293,Overview_Format!$A$2:$A$355,0),MATCH(G$2,Overview_Format!$A$2:$BQ$2,0))</f>
        <v>-8.8800000000000008</v>
      </c>
      <c r="H293">
        <f>INDEX(Overview_Format!$A$2:$BQ$355,MATCH($B293,Overview_Format!$A$2:$A$355,0),MATCH(H$2,Overview_Format!$A$2:$BQ$2,0))</f>
        <v>-6.19</v>
      </c>
      <c r="I293">
        <f>INDEX(Overview_Format!$A$2:$BQ$355,MATCH($B293,Overview_Format!$A$2:$A$355,0),MATCH(I$2,Overview_Format!$A$2:$BQ$2,0))</f>
        <v>17</v>
      </c>
      <c r="J293">
        <f>INDEX(Overview_Format!$A$2:$BQ$355,MATCH($B293,Overview_Format!$A$2:$A$355,0),MATCH(J$2,Overview_Format!$A$2:$BQ$2,0))</f>
        <v>17</v>
      </c>
      <c r="K293">
        <f>INDEX(Overview_Format!$A$2:$BQ$355,MATCH($B293,Overview_Format!$A$2:$A$355,0),MATCH(K$2,Overview_Format!$A$2:$BQ$2,0))</f>
        <v>17</v>
      </c>
      <c r="L293">
        <f>INDEX(Overview_Format!$A$2:$BQ$355,MATCH($B293,Overview_Format!$A$2:$A$355,0),MATCH(L$2,Overview_Format!$A$2:$BQ$2,0))</f>
        <v>17</v>
      </c>
      <c r="M293">
        <f>INDEX(Overview_Format!$A$2:$BQ$355,MATCH($B293,Overview_Format!$A$2:$A$355,0),MATCH(M$2,Overview_Format!$A$2:$BQ$2,0))</f>
        <v>17</v>
      </c>
      <c r="N293">
        <f>INDEX(Overview_Format!$A$2:$BQ$355,MATCH($B293,Overview_Format!$A$2:$A$355,0),MATCH(N$2,Overview_Format!$A$2:$BQ$2,0))</f>
        <v>17</v>
      </c>
      <c r="O293">
        <f>INDEX(Overview_Format!$A$2:$BQ$355,MATCH($B293,Overview_Format!$A$2:$A$355,0),MATCH(O$2,Overview_Format!$A$2:$BQ$2,0))</f>
        <v>2573</v>
      </c>
      <c r="P293">
        <f>INDEX(Overview_Format!$A$2:$BQ$355,MATCH($B293,Overview_Format!$A$2:$A$355,0),MATCH(P$2,Overview_Format!$A$2:$BQ$2,0))</f>
        <v>2566</v>
      </c>
      <c r="Q293">
        <f>INDEX(Overview_Format!$A$2:$BQ$355,MATCH($B293,Overview_Format!$A$2:$A$355,0),MATCH(Q$2,Overview_Format!$A$2:$BQ$2,0))</f>
        <v>73.5</v>
      </c>
      <c r="R293">
        <f>INDEX(Overview_Format!$A$2:$BQ$355,MATCH($B293,Overview_Format!$A$2:$A$355,0),MATCH(R$2,Overview_Format!$A$2:$BQ$2,0))</f>
        <v>101.5</v>
      </c>
      <c r="S293">
        <f>INDEX(Overview_Format!$A$2:$BQ$355,MATCH($B293,Overview_Format!$A$2:$A$355,0),MATCH(S$2,Overview_Format!$A$2:$BQ$2,0))</f>
        <v>0.379</v>
      </c>
      <c r="T293">
        <f>INDEX(Overview_Format!$A$2:$BQ$355,MATCH($B293,Overview_Format!$A$2:$A$355,0),MATCH(T$2,Overview_Format!$A$2:$BQ$2,0))</f>
        <v>0.4</v>
      </c>
      <c r="U293">
        <f>INDEX(Overview_Format!$A$2:$BQ$355,MATCH($B293,Overview_Format!$A$2:$A$355,0),MATCH(U$2,Overview_Format!$A$2:$BQ$2,0))</f>
        <v>0.54600000000000004</v>
      </c>
      <c r="V293">
        <f>INDEX(Overview_Format!$A$2:$BQ$355,MATCH($B293,Overview_Format!$A$2:$A$355,0),MATCH(V$2,Overview_Format!$A$2:$BQ$2,0))</f>
        <v>48.4</v>
      </c>
      <c r="W293">
        <f>INDEX(Overview_Format!$A$2:$BQ$355,MATCH($B293,Overview_Format!$A$2:$A$355,0),MATCH(W$2,Overview_Format!$A$2:$BQ$2,0))</f>
        <v>0.50900000000000001</v>
      </c>
      <c r="X293">
        <f>INDEX(Overview_Format!$A$2:$BQ$355,MATCH($B293,Overview_Format!$A$2:$A$355,0),MATCH(X$2,Overview_Format!$A$2:$BQ$2,0))</f>
        <v>23.2</v>
      </c>
      <c r="Y293">
        <f>INDEX(Overview_Format!$A$2:$BQ$355,MATCH($B293,Overview_Format!$A$2:$A$355,0),MATCH(Y$2,Overview_Format!$A$2:$BQ$2,0))</f>
        <v>16.5</v>
      </c>
      <c r="Z293">
        <f>INDEX(Overview_Format!$A$2:$BQ$355,MATCH($B293,Overview_Format!$A$2:$A$355,0),MATCH(Z$2,Overview_Format!$A$2:$BQ$2,0))</f>
        <v>50.2</v>
      </c>
      <c r="AA293">
        <f>INDEX(Overview_Format!$A$2:$BQ$355,MATCH($B293,Overview_Format!$A$2:$A$355,0),MATCH(AA$2,Overview_Format!$A$2:$BQ$2,0))</f>
        <v>7.9</v>
      </c>
      <c r="AB293">
        <f>INDEX(Overview_Format!$A$2:$BQ$355,MATCH($B293,Overview_Format!$A$2:$A$355,0),MATCH(AB$2,Overview_Format!$A$2:$BQ$2,0))</f>
        <v>9.1</v>
      </c>
      <c r="AC293">
        <f t="shared" si="4"/>
        <v>2.9333333333333331</v>
      </c>
      <c r="AD293">
        <f>INDEX(Overview_Format!$A$2:$BQ$355,MATCH($B293,Overview_Format!$A$2:$A$355,0),MATCH(AD$2,Overview_Format!$A$2:$BQ$2,0))</f>
        <v>0.21</v>
      </c>
      <c r="AE293">
        <f>INDEX(Overview_Format!$A$2:$CC$355,MATCH($B293,Overview_Format!$A$2:$A$355,0),MATCH(AE$2,Overview_Format!$A$2:$CC$2,0))</f>
        <v>0.29999999999999716</v>
      </c>
      <c r="AF293">
        <f>INDEX(Overview_Format!$A$2:$CC$355,MATCH($B293,Overview_Format!$A$2:$A$355,0),MATCH(AF$2,Overview_Format!$A$2:$CC$2,0))</f>
        <v>2.0000000000000018E-3</v>
      </c>
      <c r="AG293">
        <f>INDEX(Overview_Format!$A$2:$CC$355,MATCH($B293,Overview_Format!$A$2:$A$355,0),MATCH(AG$2,Overview_Format!$A$2:$CC$2,0))</f>
        <v>1.7000000000000015E-2</v>
      </c>
      <c r="AH293">
        <f>INDEX(Overview_Format!$A$2:$CC$355,MATCH($B293,Overview_Format!$A$2:$A$355,0),MATCH(AH$2,Overview_Format!$A$2:$CC$2,0))</f>
        <v>9.000000000000008E-3</v>
      </c>
      <c r="AI293">
        <f>INDEX(Overview_Format!$A$2:$CC$355,MATCH($B293,Overview_Format!$A$2:$A$355,0),MATCH(AI$2,Overview_Format!$A$2:$CC$2,0))</f>
        <v>1.100000000000001E-2</v>
      </c>
      <c r="AJ293">
        <f>INDEX(Overview_Format!$A$2:$CC$355,MATCH($B293,Overview_Format!$A$2:$A$355,0),MATCH(AJ$2,Overview_Format!$A$2:$CC$2,0))</f>
        <v>0.40000000000000568</v>
      </c>
      <c r="AK293">
        <f>INDEX(Overview_Format!$A$2:$CC$355,MATCH($B293,Overview_Format!$A$2:$A$355,0),MATCH(AK$2,Overview_Format!$A$2:$CC$2,0))</f>
        <v>0.80000000000000071</v>
      </c>
      <c r="AL293">
        <f>INDEX(Overview_Format!$A$2:$CC$355,MATCH($B293,Overview_Format!$A$2:$A$355,0),MATCH(AL$2,Overview_Format!$A$2:$CC$2,0))</f>
        <v>-0.70000000000000284</v>
      </c>
      <c r="AM293">
        <f>INDEX(Overview_Format!$A$2:$CC$355,MATCH($B293,Overview_Format!$A$2:$A$355,0),MATCH(AM$2,Overview_Format!$A$2:$CC$2,0))</f>
        <v>-0.90000000000000036</v>
      </c>
      <c r="AN293">
        <f>INDEX(Overview_Format!$A$2:$CC$355,MATCH($B293,Overview_Format!$A$2:$A$355,0),MATCH(AN$2,Overview_Format!$A$2:$CC$2,0))</f>
        <v>-1.3000000000000007</v>
      </c>
      <c r="AO293">
        <f>INDEX(Overview_Format!$A$2:$CC$355,MATCH($B293,Overview_Format!$A$2:$A$355,0),MATCH(AO$2,Overview_Format!$A$2:$CC$2,0))</f>
        <v>-0.80000000000000071</v>
      </c>
      <c r="AP293">
        <f>INDEX(Overview_Format!$A$2:$CC$355,MATCH($B293,Overview_Format!$A$2:$A$355,0),MATCH(AP$2,Overview_Format!$A$2:$CC$2,0))</f>
        <v>0</v>
      </c>
    </row>
    <row r="294" spans="2:42" x14ac:dyDescent="0.25">
      <c r="B294" t="s">
        <v>414</v>
      </c>
      <c r="C294">
        <f>INDEX(Overview_Format!$A$2:$BQ$355,MATCH($B294,Overview_Format!$A$2:$A$355,0),MATCH(C$2,Overview_Format!$A$2:$BQ$2,0))</f>
        <v>32</v>
      </c>
      <c r="D294">
        <f>INDEX(Overview_Format!$A$2:$BQ$355,MATCH($B294,Overview_Format!$A$2:$A$355,0),MATCH(D$2,Overview_Format!$A$2:$BQ$2,0))</f>
        <v>7</v>
      </c>
      <c r="E294">
        <f>INDEX(Overview_Format!$A$2:$BQ$355,MATCH($B294,Overview_Format!$A$2:$A$355,0),MATCH(E$2,Overview_Format!$A$2:$BQ$2,0))</f>
        <v>25</v>
      </c>
      <c r="F294">
        <f>INDEX(Overview_Format!$A$2:$BQ$355,MATCH($B294,Overview_Format!$A$2:$A$355,0),MATCH(F$2,Overview_Format!$A$2:$BQ$2,0))</f>
        <v>0.219</v>
      </c>
      <c r="G294">
        <f>INDEX(Overview_Format!$A$2:$BQ$355,MATCH($B294,Overview_Format!$A$2:$A$355,0),MATCH(G$2,Overview_Format!$A$2:$BQ$2,0))</f>
        <v>-16.8</v>
      </c>
      <c r="H294">
        <f>INDEX(Overview_Format!$A$2:$BQ$355,MATCH($B294,Overview_Format!$A$2:$A$355,0),MATCH(H$2,Overview_Format!$A$2:$BQ$2,0))</f>
        <v>-7.38</v>
      </c>
      <c r="I294">
        <f>INDEX(Overview_Format!$A$2:$BQ$355,MATCH($B294,Overview_Format!$A$2:$A$355,0),MATCH(I$2,Overview_Format!$A$2:$BQ$2,0))</f>
        <v>7</v>
      </c>
      <c r="J294">
        <f>INDEX(Overview_Format!$A$2:$BQ$355,MATCH($B294,Overview_Format!$A$2:$A$355,0),MATCH(J$2,Overview_Format!$A$2:$BQ$2,0))</f>
        <v>25</v>
      </c>
      <c r="K294">
        <f>INDEX(Overview_Format!$A$2:$BQ$355,MATCH($B294,Overview_Format!$A$2:$A$355,0),MATCH(K$2,Overview_Format!$A$2:$BQ$2,0))</f>
        <v>7</v>
      </c>
      <c r="L294">
        <f>INDEX(Overview_Format!$A$2:$BQ$355,MATCH($B294,Overview_Format!$A$2:$A$355,0),MATCH(L$2,Overview_Format!$A$2:$BQ$2,0))</f>
        <v>25</v>
      </c>
      <c r="M294">
        <f>INDEX(Overview_Format!$A$2:$BQ$355,MATCH($B294,Overview_Format!$A$2:$A$355,0),MATCH(M$2,Overview_Format!$A$2:$BQ$2,0))</f>
        <v>7</v>
      </c>
      <c r="N294">
        <f>INDEX(Overview_Format!$A$2:$BQ$355,MATCH($B294,Overview_Format!$A$2:$A$355,0),MATCH(N$2,Overview_Format!$A$2:$BQ$2,0))</f>
        <v>25</v>
      </c>
      <c r="O294">
        <f>INDEX(Overview_Format!$A$2:$BQ$355,MATCH($B294,Overview_Format!$A$2:$A$355,0),MATCH(O$2,Overview_Format!$A$2:$BQ$2,0))</f>
        <v>2077</v>
      </c>
      <c r="P294">
        <f>INDEX(Overview_Format!$A$2:$BQ$355,MATCH($B294,Overview_Format!$A$2:$A$355,0),MATCH(P$2,Overview_Format!$A$2:$BQ$2,0))</f>
        <v>2360</v>
      </c>
      <c r="Q294">
        <f>INDEX(Overview_Format!$A$2:$BQ$355,MATCH($B294,Overview_Format!$A$2:$A$355,0),MATCH(Q$2,Overview_Format!$A$2:$BQ$2,0))</f>
        <v>68.400000000000006</v>
      </c>
      <c r="R294">
        <f>INDEX(Overview_Format!$A$2:$BQ$355,MATCH($B294,Overview_Format!$A$2:$A$355,0),MATCH(R$2,Overview_Format!$A$2:$BQ$2,0))</f>
        <v>94.6</v>
      </c>
      <c r="S294">
        <f>INDEX(Overview_Format!$A$2:$BQ$355,MATCH($B294,Overview_Format!$A$2:$A$355,0),MATCH(S$2,Overview_Format!$A$2:$BQ$2,0))</f>
        <v>0.34399999999999997</v>
      </c>
      <c r="T294">
        <f>INDEX(Overview_Format!$A$2:$BQ$355,MATCH($B294,Overview_Format!$A$2:$A$355,0),MATCH(T$2,Overview_Format!$A$2:$BQ$2,0))</f>
        <v>0.318</v>
      </c>
      <c r="U294">
        <f>INDEX(Overview_Format!$A$2:$BQ$355,MATCH($B294,Overview_Format!$A$2:$A$355,0),MATCH(U$2,Overview_Format!$A$2:$BQ$2,0))</f>
        <v>0.52200000000000002</v>
      </c>
      <c r="V294">
        <f>INDEX(Overview_Format!$A$2:$BQ$355,MATCH($B294,Overview_Format!$A$2:$A$355,0),MATCH(V$2,Overview_Format!$A$2:$BQ$2,0))</f>
        <v>49.5</v>
      </c>
      <c r="W294">
        <f>INDEX(Overview_Format!$A$2:$BQ$355,MATCH($B294,Overview_Format!$A$2:$A$355,0),MATCH(W$2,Overview_Format!$A$2:$BQ$2,0))</f>
        <v>0.49199999999999999</v>
      </c>
      <c r="X294">
        <f>INDEX(Overview_Format!$A$2:$BQ$355,MATCH($B294,Overview_Format!$A$2:$A$355,0),MATCH(X$2,Overview_Format!$A$2:$BQ$2,0))</f>
        <v>29.4</v>
      </c>
      <c r="Y294">
        <f>INDEX(Overview_Format!$A$2:$BQ$355,MATCH($B294,Overview_Format!$A$2:$A$355,0),MATCH(Y$2,Overview_Format!$A$2:$BQ$2,0))</f>
        <v>20.399999999999999</v>
      </c>
      <c r="Z294">
        <f>INDEX(Overview_Format!$A$2:$BQ$355,MATCH($B294,Overview_Format!$A$2:$A$355,0),MATCH(Z$2,Overview_Format!$A$2:$BQ$2,0))</f>
        <v>47.9</v>
      </c>
      <c r="AA294">
        <f>INDEX(Overview_Format!$A$2:$BQ$355,MATCH($B294,Overview_Format!$A$2:$A$355,0),MATCH(AA$2,Overview_Format!$A$2:$BQ$2,0))</f>
        <v>9.8000000000000007</v>
      </c>
      <c r="AB294">
        <f>INDEX(Overview_Format!$A$2:$BQ$355,MATCH($B294,Overview_Format!$A$2:$A$355,0),MATCH(AB$2,Overview_Format!$A$2:$BQ$2,0))</f>
        <v>8.1</v>
      </c>
      <c r="AC294">
        <f t="shared" si="4"/>
        <v>2.4264705882352944</v>
      </c>
      <c r="AD294">
        <f>INDEX(Overview_Format!$A$2:$BQ$355,MATCH($B294,Overview_Format!$A$2:$A$355,0),MATCH(AD$2,Overview_Format!$A$2:$BQ$2,0))</f>
        <v>-8.84</v>
      </c>
      <c r="AE294">
        <f>INDEX(Overview_Format!$A$2:$CC$355,MATCH($B294,Overview_Format!$A$2:$A$355,0),MATCH(AE$2,Overview_Format!$A$2:$CC$2,0))</f>
        <v>-12.900000000000006</v>
      </c>
      <c r="AF294">
        <f>INDEX(Overview_Format!$A$2:$CC$355,MATCH($B294,Overview_Format!$A$2:$A$355,0),MATCH(AF$2,Overview_Format!$A$2:$CC$2,0))</f>
        <v>-0.14600000000000002</v>
      </c>
      <c r="AG294">
        <f>INDEX(Overview_Format!$A$2:$CC$355,MATCH($B294,Overview_Format!$A$2:$A$355,0),MATCH(AG$2,Overview_Format!$A$2:$CC$2,0))</f>
        <v>-4.0999999999999981E-2</v>
      </c>
      <c r="AH294">
        <f>INDEX(Overview_Format!$A$2:$CC$355,MATCH($B294,Overview_Format!$A$2:$A$355,0),MATCH(AH$2,Overview_Format!$A$2:$CC$2,0))</f>
        <v>-5.8999999999999941E-2</v>
      </c>
      <c r="AI294">
        <f>INDEX(Overview_Format!$A$2:$CC$355,MATCH($B294,Overview_Format!$A$2:$A$355,0),MATCH(AI$2,Overview_Format!$A$2:$CC$2,0))</f>
        <v>-5.5000000000000049E-2</v>
      </c>
      <c r="AJ294">
        <f>INDEX(Overview_Format!$A$2:$CC$355,MATCH($B294,Overview_Format!$A$2:$A$355,0),MATCH(AJ$2,Overview_Format!$A$2:$CC$2,0))</f>
        <v>-4.2000000000000028</v>
      </c>
      <c r="AK294">
        <f>INDEX(Overview_Format!$A$2:$CC$355,MATCH($B294,Overview_Format!$A$2:$A$355,0),MATCH(AK$2,Overview_Format!$A$2:$CC$2,0))</f>
        <v>1</v>
      </c>
      <c r="AL294">
        <f>INDEX(Overview_Format!$A$2:$CC$355,MATCH($B294,Overview_Format!$A$2:$A$355,0),MATCH(AL$2,Overview_Format!$A$2:$CC$2,0))</f>
        <v>-2.2999999999999972</v>
      </c>
      <c r="AM294">
        <f>INDEX(Overview_Format!$A$2:$CC$355,MATCH($B294,Overview_Format!$A$2:$A$355,0),MATCH(AM$2,Overview_Format!$A$2:$CC$2,0))</f>
        <v>0.60000000000000142</v>
      </c>
      <c r="AN294">
        <f>INDEX(Overview_Format!$A$2:$CC$355,MATCH($B294,Overview_Format!$A$2:$A$355,0),MATCH(AN$2,Overview_Format!$A$2:$CC$2,0))</f>
        <v>-1</v>
      </c>
      <c r="AO294">
        <f>INDEX(Overview_Format!$A$2:$CC$355,MATCH($B294,Overview_Format!$A$2:$A$355,0),MATCH(AO$2,Overview_Format!$A$2:$CC$2,0))</f>
        <v>-2.8000000000000043</v>
      </c>
      <c r="AP294">
        <f>INDEX(Overview_Format!$A$2:$CC$355,MATCH($B294,Overview_Format!$A$2:$A$355,0),MATCH(AP$2,Overview_Format!$A$2:$CC$2,0))</f>
        <v>-0.10800000000000001</v>
      </c>
    </row>
    <row r="295" spans="2:42" x14ac:dyDescent="0.25">
      <c r="B295" t="s">
        <v>415</v>
      </c>
      <c r="C295">
        <f>INDEX(Overview_Format!$A$2:$BQ$355,MATCH($B295,Overview_Format!$A$2:$A$355,0),MATCH(C$2,Overview_Format!$A$2:$BQ$2,0))</f>
        <v>34</v>
      </c>
      <c r="D295">
        <f>INDEX(Overview_Format!$A$2:$BQ$355,MATCH($B295,Overview_Format!$A$2:$A$355,0),MATCH(D$2,Overview_Format!$A$2:$BQ$2,0))</f>
        <v>18</v>
      </c>
      <c r="E295">
        <f>INDEX(Overview_Format!$A$2:$BQ$355,MATCH($B295,Overview_Format!$A$2:$A$355,0),MATCH(E$2,Overview_Format!$A$2:$BQ$2,0))</f>
        <v>16</v>
      </c>
      <c r="F295">
        <f>INDEX(Overview_Format!$A$2:$BQ$355,MATCH($B295,Overview_Format!$A$2:$A$355,0),MATCH(F$2,Overview_Format!$A$2:$BQ$2,0))</f>
        <v>0.52900000000000003</v>
      </c>
      <c r="G295">
        <f>INDEX(Overview_Format!$A$2:$BQ$355,MATCH($B295,Overview_Format!$A$2:$A$355,0),MATCH(G$2,Overview_Format!$A$2:$BQ$2,0))</f>
        <v>3.35</v>
      </c>
      <c r="H295">
        <f>INDEX(Overview_Format!$A$2:$BQ$355,MATCH($B295,Overview_Format!$A$2:$A$355,0),MATCH(H$2,Overview_Format!$A$2:$BQ$2,0))</f>
        <v>0.27</v>
      </c>
      <c r="I295">
        <f>INDEX(Overview_Format!$A$2:$BQ$355,MATCH($B295,Overview_Format!$A$2:$A$355,0),MATCH(I$2,Overview_Format!$A$2:$BQ$2,0))</f>
        <v>18</v>
      </c>
      <c r="J295">
        <f>INDEX(Overview_Format!$A$2:$BQ$355,MATCH($B295,Overview_Format!$A$2:$A$355,0),MATCH(J$2,Overview_Format!$A$2:$BQ$2,0))</f>
        <v>16</v>
      </c>
      <c r="K295">
        <f>INDEX(Overview_Format!$A$2:$BQ$355,MATCH($B295,Overview_Format!$A$2:$A$355,0),MATCH(K$2,Overview_Format!$A$2:$BQ$2,0))</f>
        <v>18</v>
      </c>
      <c r="L295">
        <f>INDEX(Overview_Format!$A$2:$BQ$355,MATCH($B295,Overview_Format!$A$2:$A$355,0),MATCH(L$2,Overview_Format!$A$2:$BQ$2,0))</f>
        <v>16</v>
      </c>
      <c r="M295">
        <f>INDEX(Overview_Format!$A$2:$BQ$355,MATCH($B295,Overview_Format!$A$2:$A$355,0),MATCH(M$2,Overview_Format!$A$2:$BQ$2,0))</f>
        <v>18</v>
      </c>
      <c r="N295">
        <f>INDEX(Overview_Format!$A$2:$BQ$355,MATCH($B295,Overview_Format!$A$2:$A$355,0),MATCH(N$2,Overview_Format!$A$2:$BQ$2,0))</f>
        <v>16</v>
      </c>
      <c r="O295">
        <f>INDEX(Overview_Format!$A$2:$BQ$355,MATCH($B295,Overview_Format!$A$2:$A$355,0),MATCH(O$2,Overview_Format!$A$2:$BQ$2,0))</f>
        <v>2250</v>
      </c>
      <c r="P295">
        <f>INDEX(Overview_Format!$A$2:$BQ$355,MATCH($B295,Overview_Format!$A$2:$A$355,0),MATCH(P$2,Overview_Format!$A$2:$BQ$2,0))</f>
        <v>2145</v>
      </c>
      <c r="Q295">
        <f>INDEX(Overview_Format!$A$2:$BQ$355,MATCH($B295,Overview_Format!$A$2:$A$355,0),MATCH(Q$2,Overview_Format!$A$2:$BQ$2,0))</f>
        <v>65.099999999999994</v>
      </c>
      <c r="R295">
        <f>INDEX(Overview_Format!$A$2:$BQ$355,MATCH($B295,Overview_Format!$A$2:$A$355,0),MATCH(R$2,Overview_Format!$A$2:$BQ$2,0))</f>
        <v>99.8</v>
      </c>
      <c r="S295">
        <f>INDEX(Overview_Format!$A$2:$BQ$355,MATCH($B295,Overview_Format!$A$2:$A$355,0),MATCH(S$2,Overview_Format!$A$2:$BQ$2,0))</f>
        <v>0.28199999999999997</v>
      </c>
      <c r="T295">
        <f>INDEX(Overview_Format!$A$2:$BQ$355,MATCH($B295,Overview_Format!$A$2:$A$355,0),MATCH(T$2,Overview_Format!$A$2:$BQ$2,0))</f>
        <v>0.33200000000000002</v>
      </c>
      <c r="U295">
        <f>INDEX(Overview_Format!$A$2:$BQ$355,MATCH($B295,Overview_Format!$A$2:$A$355,0),MATCH(U$2,Overview_Format!$A$2:$BQ$2,0))</f>
        <v>0.51800000000000002</v>
      </c>
      <c r="V295">
        <f>INDEX(Overview_Format!$A$2:$BQ$355,MATCH($B295,Overview_Format!$A$2:$A$355,0),MATCH(V$2,Overview_Format!$A$2:$BQ$2,0))</f>
        <v>50.8</v>
      </c>
      <c r="W295">
        <f>INDEX(Overview_Format!$A$2:$BQ$355,MATCH($B295,Overview_Format!$A$2:$A$355,0),MATCH(W$2,Overview_Format!$A$2:$BQ$2,0))</f>
        <v>0.48299999999999998</v>
      </c>
      <c r="X295">
        <f>INDEX(Overview_Format!$A$2:$BQ$355,MATCH($B295,Overview_Format!$A$2:$A$355,0),MATCH(X$2,Overview_Format!$A$2:$BQ$2,0))</f>
        <v>28.9</v>
      </c>
      <c r="Y295">
        <f>INDEX(Overview_Format!$A$2:$BQ$355,MATCH($B295,Overview_Format!$A$2:$A$355,0),MATCH(Y$2,Overview_Format!$A$2:$BQ$2,0))</f>
        <v>16.2</v>
      </c>
      <c r="Z295">
        <f>INDEX(Overview_Format!$A$2:$BQ$355,MATCH($B295,Overview_Format!$A$2:$A$355,0),MATCH(Z$2,Overview_Format!$A$2:$BQ$2,0))</f>
        <v>50.6</v>
      </c>
      <c r="AA295">
        <f>INDEX(Overview_Format!$A$2:$BQ$355,MATCH($B295,Overview_Format!$A$2:$A$355,0),MATCH(AA$2,Overview_Format!$A$2:$BQ$2,0))</f>
        <v>8.8000000000000007</v>
      </c>
      <c r="AB295">
        <f>INDEX(Overview_Format!$A$2:$BQ$355,MATCH($B295,Overview_Format!$A$2:$A$355,0),MATCH(AB$2,Overview_Format!$A$2:$BQ$2,0))</f>
        <v>15.4</v>
      </c>
      <c r="AC295">
        <f t="shared" si="4"/>
        <v>3.1358024691358026</v>
      </c>
      <c r="AD295">
        <f>INDEX(Overview_Format!$A$2:$BQ$355,MATCH($B295,Overview_Format!$A$2:$A$355,0),MATCH(AD$2,Overview_Format!$A$2:$BQ$2,0))</f>
        <v>3.09</v>
      </c>
      <c r="AE295">
        <f>INDEX(Overview_Format!$A$2:$CC$355,MATCH($B295,Overview_Format!$A$2:$A$355,0),MATCH(AE$2,Overview_Format!$A$2:$CC$2,0))</f>
        <v>4.7000000000000028</v>
      </c>
      <c r="AF295">
        <f>INDEX(Overview_Format!$A$2:$CC$355,MATCH($B295,Overview_Format!$A$2:$A$355,0),MATCH(AF$2,Overview_Format!$A$2:$CC$2,0))</f>
        <v>-3.3000000000000029E-2</v>
      </c>
      <c r="AG295">
        <f>INDEX(Overview_Format!$A$2:$CC$355,MATCH($B295,Overview_Format!$A$2:$A$355,0),MATCH(AG$2,Overview_Format!$A$2:$CC$2,0))</f>
        <v>-9.7999999999999976E-2</v>
      </c>
      <c r="AH295">
        <f>INDEX(Overview_Format!$A$2:$CC$355,MATCH($B295,Overview_Format!$A$2:$A$355,0),MATCH(AH$2,Overview_Format!$A$2:$CC$2,0))</f>
        <v>1.7000000000000015E-2</v>
      </c>
      <c r="AI295">
        <f>INDEX(Overview_Format!$A$2:$CC$355,MATCH($B295,Overview_Format!$A$2:$A$355,0),MATCH(AI$2,Overview_Format!$A$2:$CC$2,0))</f>
        <v>1.100000000000001E-2</v>
      </c>
      <c r="AJ295">
        <f>INDEX(Overview_Format!$A$2:$CC$355,MATCH($B295,Overview_Format!$A$2:$A$355,0),MATCH(AJ$2,Overview_Format!$A$2:$CC$2,0))</f>
        <v>1.2000000000000028</v>
      </c>
      <c r="AK295">
        <f>INDEX(Overview_Format!$A$2:$CC$355,MATCH($B295,Overview_Format!$A$2:$A$355,0),MATCH(AK$2,Overview_Format!$A$2:$CC$2,0))</f>
        <v>-1</v>
      </c>
      <c r="AL295">
        <f>INDEX(Overview_Format!$A$2:$CC$355,MATCH($B295,Overview_Format!$A$2:$A$355,0),MATCH(AL$2,Overview_Format!$A$2:$CC$2,0))</f>
        <v>-0.70000000000000284</v>
      </c>
      <c r="AM295">
        <f>INDEX(Overview_Format!$A$2:$CC$355,MATCH($B295,Overview_Format!$A$2:$A$355,0),MATCH(AM$2,Overview_Format!$A$2:$CC$2,0))</f>
        <v>0.10000000000000142</v>
      </c>
      <c r="AN295">
        <f>INDEX(Overview_Format!$A$2:$CC$355,MATCH($B295,Overview_Format!$A$2:$A$355,0),MATCH(AN$2,Overview_Format!$A$2:$CC$2,0))</f>
        <v>7.8000000000000007</v>
      </c>
      <c r="AO295">
        <f>INDEX(Overview_Format!$A$2:$CC$355,MATCH($B295,Overview_Format!$A$2:$A$355,0),MATCH(AO$2,Overview_Format!$A$2:$CC$2,0))</f>
        <v>0.59999999999999787</v>
      </c>
      <c r="AP295">
        <f>INDEX(Overview_Format!$A$2:$CC$355,MATCH($B295,Overview_Format!$A$2:$A$355,0),MATCH(AP$2,Overview_Format!$A$2:$CC$2,0))</f>
        <v>2.0000000000000018E-3</v>
      </c>
    </row>
    <row r="296" spans="2:42" x14ac:dyDescent="0.25">
      <c r="B296" t="s">
        <v>416</v>
      </c>
      <c r="C296">
        <f>INDEX(Overview_Format!$A$2:$BQ$355,MATCH($B296,Overview_Format!$A$2:$A$355,0),MATCH(C$2,Overview_Format!$A$2:$BQ$2,0))</f>
        <v>33</v>
      </c>
      <c r="D296">
        <f>INDEX(Overview_Format!$A$2:$BQ$355,MATCH($B296,Overview_Format!$A$2:$A$355,0),MATCH(D$2,Overview_Format!$A$2:$BQ$2,0))</f>
        <v>17</v>
      </c>
      <c r="E296">
        <f>INDEX(Overview_Format!$A$2:$BQ$355,MATCH($B296,Overview_Format!$A$2:$A$355,0),MATCH(E$2,Overview_Format!$A$2:$BQ$2,0))</f>
        <v>16</v>
      </c>
      <c r="F296">
        <f>INDEX(Overview_Format!$A$2:$BQ$355,MATCH($B296,Overview_Format!$A$2:$A$355,0),MATCH(F$2,Overview_Format!$A$2:$BQ$2,0))</f>
        <v>0.51500000000000001</v>
      </c>
      <c r="G296">
        <f>INDEX(Overview_Format!$A$2:$BQ$355,MATCH($B296,Overview_Format!$A$2:$A$355,0),MATCH(G$2,Overview_Format!$A$2:$BQ$2,0))</f>
        <v>-10.15</v>
      </c>
      <c r="H296">
        <f>INDEX(Overview_Format!$A$2:$BQ$355,MATCH($B296,Overview_Format!$A$2:$A$355,0),MATCH(H$2,Overview_Format!$A$2:$BQ$2,0))</f>
        <v>-8.41</v>
      </c>
      <c r="I296">
        <f>INDEX(Overview_Format!$A$2:$BQ$355,MATCH($B296,Overview_Format!$A$2:$A$355,0),MATCH(I$2,Overview_Format!$A$2:$BQ$2,0))</f>
        <v>17</v>
      </c>
      <c r="J296">
        <f>INDEX(Overview_Format!$A$2:$BQ$355,MATCH($B296,Overview_Format!$A$2:$A$355,0),MATCH(J$2,Overview_Format!$A$2:$BQ$2,0))</f>
        <v>16</v>
      </c>
      <c r="K296">
        <f>INDEX(Overview_Format!$A$2:$BQ$355,MATCH($B296,Overview_Format!$A$2:$A$355,0),MATCH(K$2,Overview_Format!$A$2:$BQ$2,0))</f>
        <v>17</v>
      </c>
      <c r="L296">
        <f>INDEX(Overview_Format!$A$2:$BQ$355,MATCH($B296,Overview_Format!$A$2:$A$355,0),MATCH(L$2,Overview_Format!$A$2:$BQ$2,0))</f>
        <v>16</v>
      </c>
      <c r="M296">
        <f>INDEX(Overview_Format!$A$2:$BQ$355,MATCH($B296,Overview_Format!$A$2:$A$355,0),MATCH(M$2,Overview_Format!$A$2:$BQ$2,0))</f>
        <v>17</v>
      </c>
      <c r="N296">
        <f>INDEX(Overview_Format!$A$2:$BQ$355,MATCH($B296,Overview_Format!$A$2:$A$355,0),MATCH(N$2,Overview_Format!$A$2:$BQ$2,0))</f>
        <v>16</v>
      </c>
      <c r="O296">
        <f>INDEX(Overview_Format!$A$2:$BQ$355,MATCH($B296,Overview_Format!$A$2:$A$355,0),MATCH(O$2,Overview_Format!$A$2:$BQ$2,0))</f>
        <v>2345</v>
      </c>
      <c r="P296">
        <f>INDEX(Overview_Format!$A$2:$BQ$355,MATCH($B296,Overview_Format!$A$2:$A$355,0),MATCH(P$2,Overview_Format!$A$2:$BQ$2,0))</f>
        <v>2320</v>
      </c>
      <c r="Q296">
        <f>INDEX(Overview_Format!$A$2:$BQ$355,MATCH($B296,Overview_Format!$A$2:$A$355,0),MATCH(Q$2,Overview_Format!$A$2:$BQ$2,0))</f>
        <v>70.599999999999994</v>
      </c>
      <c r="R296">
        <f>INDEX(Overview_Format!$A$2:$BQ$355,MATCH($B296,Overview_Format!$A$2:$A$355,0),MATCH(R$2,Overview_Format!$A$2:$BQ$2,0))</f>
        <v>100.3</v>
      </c>
      <c r="S296">
        <f>INDEX(Overview_Format!$A$2:$BQ$355,MATCH($B296,Overview_Format!$A$2:$A$355,0),MATCH(S$2,Overview_Format!$A$2:$BQ$2,0))</f>
        <v>0.29199999999999998</v>
      </c>
      <c r="T296">
        <f>INDEX(Overview_Format!$A$2:$BQ$355,MATCH($B296,Overview_Format!$A$2:$A$355,0),MATCH(T$2,Overview_Format!$A$2:$BQ$2,0))</f>
        <v>0.40500000000000003</v>
      </c>
      <c r="U296">
        <f>INDEX(Overview_Format!$A$2:$BQ$355,MATCH($B296,Overview_Format!$A$2:$A$355,0),MATCH(U$2,Overview_Format!$A$2:$BQ$2,0))</f>
        <v>0.51800000000000002</v>
      </c>
      <c r="V296">
        <f>INDEX(Overview_Format!$A$2:$BQ$355,MATCH($B296,Overview_Format!$A$2:$A$355,0),MATCH(V$2,Overview_Format!$A$2:$BQ$2,0))</f>
        <v>46</v>
      </c>
      <c r="W296">
        <f>INDEX(Overview_Format!$A$2:$BQ$355,MATCH($B296,Overview_Format!$A$2:$A$355,0),MATCH(W$2,Overview_Format!$A$2:$BQ$2,0))</f>
        <v>0.49099999999999999</v>
      </c>
      <c r="X296">
        <f>INDEX(Overview_Format!$A$2:$BQ$355,MATCH($B296,Overview_Format!$A$2:$A$355,0),MATCH(X$2,Overview_Format!$A$2:$BQ$2,0))</f>
        <v>27.4</v>
      </c>
      <c r="Y296">
        <f>INDEX(Overview_Format!$A$2:$BQ$355,MATCH($B296,Overview_Format!$A$2:$A$355,0),MATCH(Y$2,Overview_Format!$A$2:$BQ$2,0))</f>
        <v>15.4</v>
      </c>
      <c r="Z296">
        <f>INDEX(Overview_Format!$A$2:$BQ$355,MATCH($B296,Overview_Format!$A$2:$A$355,0),MATCH(Z$2,Overview_Format!$A$2:$BQ$2,0))</f>
        <v>49.1</v>
      </c>
      <c r="AA296">
        <f>INDEX(Overview_Format!$A$2:$BQ$355,MATCH($B296,Overview_Format!$A$2:$A$355,0),MATCH(AA$2,Overview_Format!$A$2:$BQ$2,0))</f>
        <v>8.3000000000000007</v>
      </c>
      <c r="AB296">
        <f>INDEX(Overview_Format!$A$2:$BQ$355,MATCH($B296,Overview_Format!$A$2:$A$355,0),MATCH(AB$2,Overview_Format!$A$2:$BQ$2,0))</f>
        <v>10.6</v>
      </c>
      <c r="AC296">
        <f t="shared" si="4"/>
        <v>2.9870129870129869</v>
      </c>
      <c r="AD296">
        <f>INDEX(Overview_Format!$A$2:$BQ$355,MATCH($B296,Overview_Format!$A$2:$A$355,0),MATCH(AD$2,Overview_Format!$A$2:$BQ$2,0))</f>
        <v>0.76</v>
      </c>
      <c r="AE296">
        <f>INDEX(Overview_Format!$A$2:$CC$355,MATCH($B296,Overview_Format!$A$2:$A$355,0),MATCH(AE$2,Overview_Format!$A$2:$CC$2,0))</f>
        <v>1</v>
      </c>
      <c r="AF296">
        <f>INDEX(Overview_Format!$A$2:$CC$355,MATCH($B296,Overview_Format!$A$2:$A$355,0),MATCH(AF$2,Overview_Format!$A$2:$CC$2,0))</f>
        <v>-9.2000000000000026E-2</v>
      </c>
      <c r="AG296">
        <f>INDEX(Overview_Format!$A$2:$CC$355,MATCH($B296,Overview_Format!$A$2:$A$355,0),MATCH(AG$2,Overview_Format!$A$2:$CC$2,0))</f>
        <v>9.0000000000000024E-2</v>
      </c>
      <c r="AH296">
        <f>INDEX(Overview_Format!$A$2:$CC$355,MATCH($B296,Overview_Format!$A$2:$A$355,0),MATCH(AH$2,Overview_Format!$A$2:$CC$2,0))</f>
        <v>-8.0000000000000071E-3</v>
      </c>
      <c r="AI296">
        <f>INDEX(Overview_Format!$A$2:$CC$355,MATCH($B296,Overview_Format!$A$2:$A$355,0),MATCH(AI$2,Overview_Format!$A$2:$CC$2,0))</f>
        <v>1.0000000000000009E-2</v>
      </c>
      <c r="AJ296">
        <f>INDEX(Overview_Format!$A$2:$CC$355,MATCH($B296,Overview_Format!$A$2:$A$355,0),MATCH(AJ$2,Overview_Format!$A$2:$CC$2,0))</f>
        <v>-1.7999999999999972</v>
      </c>
      <c r="AK296">
        <f>INDEX(Overview_Format!$A$2:$CC$355,MATCH($B296,Overview_Format!$A$2:$A$355,0),MATCH(AK$2,Overview_Format!$A$2:$CC$2,0))</f>
        <v>-1.7000000000000011</v>
      </c>
      <c r="AL296">
        <f>INDEX(Overview_Format!$A$2:$CC$355,MATCH($B296,Overview_Format!$A$2:$A$355,0),MATCH(AL$2,Overview_Format!$A$2:$CC$2,0))</f>
        <v>1.2000000000000028</v>
      </c>
      <c r="AM296">
        <f>INDEX(Overview_Format!$A$2:$CC$355,MATCH($B296,Overview_Format!$A$2:$A$355,0),MATCH(AM$2,Overview_Format!$A$2:$CC$2,0))</f>
        <v>1.1000000000000005</v>
      </c>
      <c r="AN296">
        <f>INDEX(Overview_Format!$A$2:$CC$355,MATCH($B296,Overview_Format!$A$2:$A$355,0),MATCH(AN$2,Overview_Format!$A$2:$CC$2,0))</f>
        <v>0</v>
      </c>
      <c r="AO296">
        <f>INDEX(Overview_Format!$A$2:$CC$355,MATCH($B296,Overview_Format!$A$2:$A$355,0),MATCH(AO$2,Overview_Format!$A$2:$CC$2,0))</f>
        <v>0</v>
      </c>
      <c r="AP296">
        <f>INDEX(Overview_Format!$A$2:$CC$355,MATCH($B296,Overview_Format!$A$2:$A$355,0),MATCH(AP$2,Overview_Format!$A$2:$CC$2,0))</f>
        <v>-8.3000000000000018E-2</v>
      </c>
    </row>
    <row r="297" spans="2:42" x14ac:dyDescent="0.25">
      <c r="B297" t="s">
        <v>417</v>
      </c>
      <c r="C297">
        <f>INDEX(Overview_Format!$A$2:$BQ$355,MATCH($B297,Overview_Format!$A$2:$A$355,0),MATCH(C$2,Overview_Format!$A$2:$BQ$2,0))</f>
        <v>34</v>
      </c>
      <c r="D297">
        <f>INDEX(Overview_Format!$A$2:$BQ$355,MATCH($B297,Overview_Format!$A$2:$A$355,0),MATCH(D$2,Overview_Format!$A$2:$BQ$2,0))</f>
        <v>21</v>
      </c>
      <c r="E297">
        <f>INDEX(Overview_Format!$A$2:$BQ$355,MATCH($B297,Overview_Format!$A$2:$A$355,0),MATCH(E$2,Overview_Format!$A$2:$BQ$2,0))</f>
        <v>13</v>
      </c>
      <c r="F297">
        <f>INDEX(Overview_Format!$A$2:$BQ$355,MATCH($B297,Overview_Format!$A$2:$A$355,0),MATCH(F$2,Overview_Format!$A$2:$BQ$2,0))</f>
        <v>0.61799999999999999</v>
      </c>
      <c r="G297">
        <f>INDEX(Overview_Format!$A$2:$BQ$355,MATCH($B297,Overview_Format!$A$2:$A$355,0),MATCH(G$2,Overview_Format!$A$2:$BQ$2,0))</f>
        <v>7.96</v>
      </c>
      <c r="H297">
        <f>INDEX(Overview_Format!$A$2:$BQ$355,MATCH($B297,Overview_Format!$A$2:$A$355,0),MATCH(H$2,Overview_Format!$A$2:$BQ$2,0))</f>
        <v>5.58</v>
      </c>
      <c r="I297">
        <f>INDEX(Overview_Format!$A$2:$BQ$355,MATCH($B297,Overview_Format!$A$2:$A$355,0),MATCH(I$2,Overview_Format!$A$2:$BQ$2,0))</f>
        <v>21</v>
      </c>
      <c r="J297">
        <f>INDEX(Overview_Format!$A$2:$BQ$355,MATCH($B297,Overview_Format!$A$2:$A$355,0),MATCH(J$2,Overview_Format!$A$2:$BQ$2,0))</f>
        <v>13</v>
      </c>
      <c r="K297">
        <f>INDEX(Overview_Format!$A$2:$BQ$355,MATCH($B297,Overview_Format!$A$2:$A$355,0),MATCH(K$2,Overview_Format!$A$2:$BQ$2,0))</f>
        <v>21</v>
      </c>
      <c r="L297">
        <f>INDEX(Overview_Format!$A$2:$BQ$355,MATCH($B297,Overview_Format!$A$2:$A$355,0),MATCH(L$2,Overview_Format!$A$2:$BQ$2,0))</f>
        <v>13</v>
      </c>
      <c r="M297">
        <f>INDEX(Overview_Format!$A$2:$BQ$355,MATCH($B297,Overview_Format!$A$2:$A$355,0),MATCH(M$2,Overview_Format!$A$2:$BQ$2,0))</f>
        <v>21</v>
      </c>
      <c r="N297">
        <f>INDEX(Overview_Format!$A$2:$BQ$355,MATCH($B297,Overview_Format!$A$2:$A$355,0),MATCH(N$2,Overview_Format!$A$2:$BQ$2,0))</f>
        <v>13</v>
      </c>
      <c r="O297">
        <f>INDEX(Overview_Format!$A$2:$BQ$355,MATCH($B297,Overview_Format!$A$2:$A$355,0),MATCH(O$2,Overview_Format!$A$2:$BQ$2,0))</f>
        <v>2623</v>
      </c>
      <c r="P297">
        <f>INDEX(Overview_Format!$A$2:$BQ$355,MATCH($B297,Overview_Format!$A$2:$A$355,0),MATCH(P$2,Overview_Format!$A$2:$BQ$2,0))</f>
        <v>2542</v>
      </c>
      <c r="Q297">
        <f>INDEX(Overview_Format!$A$2:$BQ$355,MATCH($B297,Overview_Format!$A$2:$A$355,0),MATCH(Q$2,Overview_Format!$A$2:$BQ$2,0))</f>
        <v>72.599999999999994</v>
      </c>
      <c r="R297">
        <f>INDEX(Overview_Format!$A$2:$BQ$355,MATCH($B297,Overview_Format!$A$2:$A$355,0),MATCH(R$2,Overview_Format!$A$2:$BQ$2,0))</f>
        <v>105</v>
      </c>
      <c r="S297">
        <f>INDEX(Overview_Format!$A$2:$BQ$355,MATCH($B297,Overview_Format!$A$2:$A$355,0),MATCH(S$2,Overview_Format!$A$2:$BQ$2,0))</f>
        <v>0.29499999999999998</v>
      </c>
      <c r="T297">
        <f>INDEX(Overview_Format!$A$2:$BQ$355,MATCH($B297,Overview_Format!$A$2:$A$355,0),MATCH(T$2,Overview_Format!$A$2:$BQ$2,0))</f>
        <v>0.38500000000000001</v>
      </c>
      <c r="U297">
        <f>INDEX(Overview_Format!$A$2:$BQ$355,MATCH($B297,Overview_Format!$A$2:$A$355,0),MATCH(U$2,Overview_Format!$A$2:$BQ$2,0))</f>
        <v>0.54800000000000004</v>
      </c>
      <c r="V297">
        <f>INDEX(Overview_Format!$A$2:$BQ$355,MATCH($B297,Overview_Format!$A$2:$A$355,0),MATCH(V$2,Overview_Format!$A$2:$BQ$2,0))</f>
        <v>50</v>
      </c>
      <c r="W297">
        <f>INDEX(Overview_Format!$A$2:$BQ$355,MATCH($B297,Overview_Format!$A$2:$A$355,0),MATCH(W$2,Overview_Format!$A$2:$BQ$2,0))</f>
        <v>0.51800000000000002</v>
      </c>
      <c r="X297">
        <f>INDEX(Overview_Format!$A$2:$BQ$355,MATCH($B297,Overview_Format!$A$2:$A$355,0),MATCH(X$2,Overview_Format!$A$2:$BQ$2,0))</f>
        <v>21.4</v>
      </c>
      <c r="Y297">
        <f>INDEX(Overview_Format!$A$2:$BQ$355,MATCH($B297,Overview_Format!$A$2:$A$355,0),MATCH(Y$2,Overview_Format!$A$2:$BQ$2,0))</f>
        <v>13</v>
      </c>
      <c r="Z297">
        <f>INDEX(Overview_Format!$A$2:$BQ$355,MATCH($B297,Overview_Format!$A$2:$A$355,0),MATCH(Z$2,Overview_Format!$A$2:$BQ$2,0))</f>
        <v>45.8</v>
      </c>
      <c r="AA297">
        <f>INDEX(Overview_Format!$A$2:$BQ$355,MATCH($B297,Overview_Format!$A$2:$A$355,0),MATCH(AA$2,Overview_Format!$A$2:$BQ$2,0))</f>
        <v>12.1</v>
      </c>
      <c r="AB297">
        <f>INDEX(Overview_Format!$A$2:$BQ$355,MATCH($B297,Overview_Format!$A$2:$A$355,0),MATCH(AB$2,Overview_Format!$A$2:$BQ$2,0))</f>
        <v>9.8000000000000007</v>
      </c>
      <c r="AC297">
        <f t="shared" si="4"/>
        <v>3.8461538461538463</v>
      </c>
      <c r="AD297">
        <f>INDEX(Overview_Format!$A$2:$BQ$355,MATCH($B297,Overview_Format!$A$2:$A$355,0),MATCH(AD$2,Overview_Format!$A$2:$BQ$2,0))</f>
        <v>2.38</v>
      </c>
      <c r="AE297">
        <f>INDEX(Overview_Format!$A$2:$CC$355,MATCH($B297,Overview_Format!$A$2:$A$355,0),MATCH(AE$2,Overview_Format!$A$2:$CC$2,0))</f>
        <v>3.2000000000000028</v>
      </c>
      <c r="AF297">
        <f>INDEX(Overview_Format!$A$2:$CC$355,MATCH($B297,Overview_Format!$A$2:$A$355,0),MATCH(AF$2,Overview_Format!$A$2:$CC$2,0))</f>
        <v>-0.10200000000000004</v>
      </c>
      <c r="AG297">
        <f>INDEX(Overview_Format!$A$2:$CC$355,MATCH($B297,Overview_Format!$A$2:$A$355,0),MATCH(AG$2,Overview_Format!$A$2:$CC$2,0))</f>
        <v>-3.6999999999999977E-2</v>
      </c>
      <c r="AH297">
        <f>INDEX(Overview_Format!$A$2:$CC$355,MATCH($B297,Overview_Format!$A$2:$A$355,0),MATCH(AH$2,Overview_Format!$A$2:$CC$2,0))</f>
        <v>3.0000000000000027E-3</v>
      </c>
      <c r="AI297">
        <f>INDEX(Overview_Format!$A$2:$CC$355,MATCH($B297,Overview_Format!$A$2:$A$355,0),MATCH(AI$2,Overview_Format!$A$2:$CC$2,0))</f>
        <v>1.100000000000001E-2</v>
      </c>
      <c r="AJ297">
        <f>INDEX(Overview_Format!$A$2:$CC$355,MATCH($B297,Overview_Format!$A$2:$A$355,0),MATCH(AJ$2,Overview_Format!$A$2:$CC$2,0))</f>
        <v>-8.4000000000000057</v>
      </c>
      <c r="AK297">
        <f>INDEX(Overview_Format!$A$2:$CC$355,MATCH($B297,Overview_Format!$A$2:$A$355,0),MATCH(AK$2,Overview_Format!$A$2:$CC$2,0))</f>
        <v>-5.5</v>
      </c>
      <c r="AL297">
        <f>INDEX(Overview_Format!$A$2:$CC$355,MATCH($B297,Overview_Format!$A$2:$A$355,0),MATCH(AL$2,Overview_Format!$A$2:$CC$2,0))</f>
        <v>-4.2000000000000028</v>
      </c>
      <c r="AM297">
        <f>INDEX(Overview_Format!$A$2:$CC$355,MATCH($B297,Overview_Format!$A$2:$A$355,0),MATCH(AM$2,Overview_Format!$A$2:$CC$2,0))</f>
        <v>5.0999999999999996</v>
      </c>
      <c r="AN297">
        <f>INDEX(Overview_Format!$A$2:$CC$355,MATCH($B297,Overview_Format!$A$2:$A$355,0),MATCH(AN$2,Overview_Format!$A$2:$CC$2,0))</f>
        <v>3.4000000000000004</v>
      </c>
      <c r="AO297">
        <f>INDEX(Overview_Format!$A$2:$CC$355,MATCH($B297,Overview_Format!$A$2:$A$355,0),MATCH(AO$2,Overview_Format!$A$2:$CC$2,0))</f>
        <v>-7.8000000000000007</v>
      </c>
      <c r="AP297">
        <f>INDEX(Overview_Format!$A$2:$CC$355,MATCH($B297,Overview_Format!$A$2:$A$355,0),MATCH(AP$2,Overview_Format!$A$2:$CC$2,0))</f>
        <v>-6.9999999999999979E-2</v>
      </c>
    </row>
    <row r="298" spans="2:42" x14ac:dyDescent="0.25">
      <c r="B298" t="s">
        <v>418</v>
      </c>
      <c r="C298">
        <f>INDEX(Overview_Format!$A$2:$BQ$355,MATCH($B298,Overview_Format!$A$2:$A$355,0),MATCH(C$2,Overview_Format!$A$2:$BQ$2,0))</f>
        <v>31</v>
      </c>
      <c r="D298">
        <f>INDEX(Overview_Format!$A$2:$BQ$355,MATCH($B298,Overview_Format!$A$2:$A$355,0),MATCH(D$2,Overview_Format!$A$2:$BQ$2,0))</f>
        <v>15</v>
      </c>
      <c r="E298">
        <f>INDEX(Overview_Format!$A$2:$BQ$355,MATCH($B298,Overview_Format!$A$2:$A$355,0),MATCH(E$2,Overview_Format!$A$2:$BQ$2,0))</f>
        <v>16</v>
      </c>
      <c r="F298">
        <f>INDEX(Overview_Format!$A$2:$BQ$355,MATCH($B298,Overview_Format!$A$2:$A$355,0),MATCH(F$2,Overview_Format!$A$2:$BQ$2,0))</f>
        <v>0.48399999999999999</v>
      </c>
      <c r="G298">
        <f>INDEX(Overview_Format!$A$2:$BQ$355,MATCH($B298,Overview_Format!$A$2:$A$355,0),MATCH(G$2,Overview_Format!$A$2:$BQ$2,0))</f>
        <v>6.05</v>
      </c>
      <c r="H298">
        <f>INDEX(Overview_Format!$A$2:$BQ$355,MATCH($B298,Overview_Format!$A$2:$A$355,0),MATCH(H$2,Overview_Format!$A$2:$BQ$2,0))</f>
        <v>5.15</v>
      </c>
      <c r="I298">
        <f>INDEX(Overview_Format!$A$2:$BQ$355,MATCH($B298,Overview_Format!$A$2:$A$355,0),MATCH(I$2,Overview_Format!$A$2:$BQ$2,0))</f>
        <v>15</v>
      </c>
      <c r="J298">
        <f>INDEX(Overview_Format!$A$2:$BQ$355,MATCH($B298,Overview_Format!$A$2:$A$355,0),MATCH(J$2,Overview_Format!$A$2:$BQ$2,0))</f>
        <v>16</v>
      </c>
      <c r="K298">
        <f>INDEX(Overview_Format!$A$2:$BQ$355,MATCH($B298,Overview_Format!$A$2:$A$355,0),MATCH(K$2,Overview_Format!$A$2:$BQ$2,0))</f>
        <v>15</v>
      </c>
      <c r="L298">
        <f>INDEX(Overview_Format!$A$2:$BQ$355,MATCH($B298,Overview_Format!$A$2:$A$355,0),MATCH(L$2,Overview_Format!$A$2:$BQ$2,0))</f>
        <v>16</v>
      </c>
      <c r="M298">
        <f>INDEX(Overview_Format!$A$2:$BQ$355,MATCH($B298,Overview_Format!$A$2:$A$355,0),MATCH(M$2,Overview_Format!$A$2:$BQ$2,0))</f>
        <v>15</v>
      </c>
      <c r="N298">
        <f>INDEX(Overview_Format!$A$2:$BQ$355,MATCH($B298,Overview_Format!$A$2:$A$355,0),MATCH(N$2,Overview_Format!$A$2:$BQ$2,0))</f>
        <v>16</v>
      </c>
      <c r="O298">
        <f>INDEX(Overview_Format!$A$2:$BQ$355,MATCH($B298,Overview_Format!$A$2:$A$355,0),MATCH(O$2,Overview_Format!$A$2:$BQ$2,0))</f>
        <v>2255</v>
      </c>
      <c r="P298">
        <f>INDEX(Overview_Format!$A$2:$BQ$355,MATCH($B298,Overview_Format!$A$2:$A$355,0),MATCH(P$2,Overview_Format!$A$2:$BQ$2,0))</f>
        <v>2227</v>
      </c>
      <c r="Q298">
        <f>INDEX(Overview_Format!$A$2:$BQ$355,MATCH($B298,Overview_Format!$A$2:$A$355,0),MATCH(Q$2,Overview_Format!$A$2:$BQ$2,0))</f>
        <v>71.8</v>
      </c>
      <c r="R298">
        <f>INDEX(Overview_Format!$A$2:$BQ$355,MATCH($B298,Overview_Format!$A$2:$A$355,0),MATCH(R$2,Overview_Format!$A$2:$BQ$2,0))</f>
        <v>100.8</v>
      </c>
      <c r="S298">
        <f>INDEX(Overview_Format!$A$2:$BQ$355,MATCH($B298,Overview_Format!$A$2:$A$355,0),MATCH(S$2,Overview_Format!$A$2:$BQ$2,0))</f>
        <v>0.36099999999999999</v>
      </c>
      <c r="T298">
        <f>INDEX(Overview_Format!$A$2:$BQ$355,MATCH($B298,Overview_Format!$A$2:$A$355,0),MATCH(T$2,Overview_Format!$A$2:$BQ$2,0))</f>
        <v>0.36599999999999999</v>
      </c>
      <c r="U298">
        <f>INDEX(Overview_Format!$A$2:$BQ$355,MATCH($B298,Overview_Format!$A$2:$A$355,0),MATCH(U$2,Overview_Format!$A$2:$BQ$2,0))</f>
        <v>0.54</v>
      </c>
      <c r="V298">
        <f>INDEX(Overview_Format!$A$2:$BQ$355,MATCH($B298,Overview_Format!$A$2:$A$355,0),MATCH(V$2,Overview_Format!$A$2:$BQ$2,0))</f>
        <v>48.5</v>
      </c>
      <c r="W298">
        <f>INDEX(Overview_Format!$A$2:$BQ$355,MATCH($B298,Overview_Format!$A$2:$A$355,0),MATCH(W$2,Overview_Format!$A$2:$BQ$2,0))</f>
        <v>0.51200000000000001</v>
      </c>
      <c r="X298">
        <f>INDEX(Overview_Format!$A$2:$BQ$355,MATCH($B298,Overview_Format!$A$2:$A$355,0),MATCH(X$2,Overview_Format!$A$2:$BQ$2,0))</f>
        <v>29.8</v>
      </c>
      <c r="Y298">
        <f>INDEX(Overview_Format!$A$2:$BQ$355,MATCH($B298,Overview_Format!$A$2:$A$355,0),MATCH(Y$2,Overview_Format!$A$2:$BQ$2,0))</f>
        <v>18.3</v>
      </c>
      <c r="Z298">
        <f>INDEX(Overview_Format!$A$2:$BQ$355,MATCH($B298,Overview_Format!$A$2:$A$355,0),MATCH(Z$2,Overview_Format!$A$2:$BQ$2,0))</f>
        <v>51.4</v>
      </c>
      <c r="AA298">
        <f>INDEX(Overview_Format!$A$2:$BQ$355,MATCH($B298,Overview_Format!$A$2:$A$355,0),MATCH(AA$2,Overview_Format!$A$2:$BQ$2,0))</f>
        <v>8.4</v>
      </c>
      <c r="AB298">
        <f>INDEX(Overview_Format!$A$2:$BQ$355,MATCH($B298,Overview_Format!$A$2:$A$355,0),MATCH(AB$2,Overview_Format!$A$2:$BQ$2,0))</f>
        <v>10.7</v>
      </c>
      <c r="AC298">
        <f t="shared" si="4"/>
        <v>2.6502732240437159</v>
      </c>
      <c r="AD298">
        <f>INDEX(Overview_Format!$A$2:$BQ$355,MATCH($B298,Overview_Format!$A$2:$A$355,0),MATCH(AD$2,Overview_Format!$A$2:$BQ$2,0))</f>
        <v>0.9</v>
      </c>
      <c r="AE298">
        <f>INDEX(Overview_Format!$A$2:$CC$355,MATCH($B298,Overview_Format!$A$2:$A$355,0),MATCH(AE$2,Overview_Format!$A$2:$CC$2,0))</f>
        <v>1.2000000000000028</v>
      </c>
      <c r="AF298">
        <f>INDEX(Overview_Format!$A$2:$CC$355,MATCH($B298,Overview_Format!$A$2:$A$355,0),MATCH(AF$2,Overview_Format!$A$2:$CC$2,0))</f>
        <v>3.1999999999999973E-2</v>
      </c>
      <c r="AG298">
        <f>INDEX(Overview_Format!$A$2:$CC$355,MATCH($B298,Overview_Format!$A$2:$A$355,0),MATCH(AG$2,Overview_Format!$A$2:$CC$2,0))</f>
        <v>9.2999999999999972E-2</v>
      </c>
      <c r="AH298">
        <f>INDEX(Overview_Format!$A$2:$CC$355,MATCH($B298,Overview_Format!$A$2:$A$355,0),MATCH(AH$2,Overview_Format!$A$2:$CC$2,0))</f>
        <v>3.0000000000000027E-2</v>
      </c>
      <c r="AI298">
        <f>INDEX(Overview_Format!$A$2:$CC$355,MATCH($B298,Overview_Format!$A$2:$A$355,0),MATCH(AI$2,Overview_Format!$A$2:$CC$2,0))</f>
        <v>3.3000000000000029E-2</v>
      </c>
      <c r="AJ298">
        <f>INDEX(Overview_Format!$A$2:$CC$355,MATCH($B298,Overview_Format!$A$2:$A$355,0),MATCH(AJ$2,Overview_Format!$A$2:$CC$2,0))</f>
        <v>2.7999999999999972</v>
      </c>
      <c r="AK298">
        <f>INDEX(Overview_Format!$A$2:$CC$355,MATCH($B298,Overview_Format!$A$2:$A$355,0),MATCH(AK$2,Overview_Format!$A$2:$CC$2,0))</f>
        <v>3.3000000000000007</v>
      </c>
      <c r="AL298">
        <f>INDEX(Overview_Format!$A$2:$CC$355,MATCH($B298,Overview_Format!$A$2:$A$355,0),MATCH(AL$2,Overview_Format!$A$2:$CC$2,0))</f>
        <v>7.6000000000000014</v>
      </c>
      <c r="AM298">
        <f>INDEX(Overview_Format!$A$2:$CC$355,MATCH($B298,Overview_Format!$A$2:$A$355,0),MATCH(AM$2,Overview_Format!$A$2:$CC$2,0))</f>
        <v>-0.5</v>
      </c>
      <c r="AN298">
        <f>INDEX(Overview_Format!$A$2:$CC$355,MATCH($B298,Overview_Format!$A$2:$A$355,0),MATCH(AN$2,Overview_Format!$A$2:$CC$2,0))</f>
        <v>2.0999999999999996</v>
      </c>
      <c r="AO298">
        <f>INDEX(Overview_Format!$A$2:$CC$355,MATCH($B298,Overview_Format!$A$2:$A$355,0),MATCH(AO$2,Overview_Format!$A$2:$CC$2,0))</f>
        <v>1.5</v>
      </c>
      <c r="AP298">
        <f>INDEX(Overview_Format!$A$2:$CC$355,MATCH($B298,Overview_Format!$A$2:$A$355,0),MATCH(AP$2,Overview_Format!$A$2:$CC$2,0))</f>
        <v>1.8999999999999989E-2</v>
      </c>
    </row>
    <row r="299" spans="2:42" x14ac:dyDescent="0.25">
      <c r="B299" t="s">
        <v>419</v>
      </c>
      <c r="C299">
        <f>INDEX(Overview_Format!$A$2:$BQ$355,MATCH($B299,Overview_Format!$A$2:$A$355,0),MATCH(C$2,Overview_Format!$A$2:$BQ$2,0))</f>
        <v>30</v>
      </c>
      <c r="D299">
        <f>INDEX(Overview_Format!$A$2:$BQ$355,MATCH($B299,Overview_Format!$A$2:$A$355,0),MATCH(D$2,Overview_Format!$A$2:$BQ$2,0))</f>
        <v>14</v>
      </c>
      <c r="E299">
        <f>INDEX(Overview_Format!$A$2:$BQ$355,MATCH($B299,Overview_Format!$A$2:$A$355,0),MATCH(E$2,Overview_Format!$A$2:$BQ$2,0))</f>
        <v>16</v>
      </c>
      <c r="F299">
        <f>INDEX(Overview_Format!$A$2:$BQ$355,MATCH($B299,Overview_Format!$A$2:$A$355,0),MATCH(F$2,Overview_Format!$A$2:$BQ$2,0))</f>
        <v>0.46700000000000003</v>
      </c>
      <c r="G299">
        <f>INDEX(Overview_Format!$A$2:$BQ$355,MATCH($B299,Overview_Format!$A$2:$A$355,0),MATCH(G$2,Overview_Format!$A$2:$BQ$2,0))</f>
        <v>-10.99</v>
      </c>
      <c r="H299">
        <f>INDEX(Overview_Format!$A$2:$BQ$355,MATCH($B299,Overview_Format!$A$2:$A$355,0),MATCH(H$2,Overview_Format!$A$2:$BQ$2,0))</f>
        <v>-5.91</v>
      </c>
      <c r="I299">
        <f>INDEX(Overview_Format!$A$2:$BQ$355,MATCH($B299,Overview_Format!$A$2:$A$355,0),MATCH(I$2,Overview_Format!$A$2:$BQ$2,0))</f>
        <v>14</v>
      </c>
      <c r="J299">
        <f>INDEX(Overview_Format!$A$2:$BQ$355,MATCH($B299,Overview_Format!$A$2:$A$355,0),MATCH(J$2,Overview_Format!$A$2:$BQ$2,0))</f>
        <v>16</v>
      </c>
      <c r="K299">
        <f>INDEX(Overview_Format!$A$2:$BQ$355,MATCH($B299,Overview_Format!$A$2:$A$355,0),MATCH(K$2,Overview_Format!$A$2:$BQ$2,0))</f>
        <v>14</v>
      </c>
      <c r="L299">
        <f>INDEX(Overview_Format!$A$2:$BQ$355,MATCH($B299,Overview_Format!$A$2:$A$355,0),MATCH(L$2,Overview_Format!$A$2:$BQ$2,0))</f>
        <v>16</v>
      </c>
      <c r="M299">
        <f>INDEX(Overview_Format!$A$2:$BQ$355,MATCH($B299,Overview_Format!$A$2:$A$355,0),MATCH(M$2,Overview_Format!$A$2:$BQ$2,0))</f>
        <v>14</v>
      </c>
      <c r="N299">
        <f>INDEX(Overview_Format!$A$2:$BQ$355,MATCH($B299,Overview_Format!$A$2:$A$355,0),MATCH(N$2,Overview_Format!$A$2:$BQ$2,0))</f>
        <v>16</v>
      </c>
      <c r="O299">
        <f>INDEX(Overview_Format!$A$2:$BQ$355,MATCH($B299,Overview_Format!$A$2:$A$355,0),MATCH(O$2,Overview_Format!$A$2:$BQ$2,0))</f>
        <v>2105</v>
      </c>
      <c r="P299">
        <f>INDEX(Overview_Format!$A$2:$BQ$355,MATCH($B299,Overview_Format!$A$2:$A$355,0),MATCH(P$2,Overview_Format!$A$2:$BQ$2,0))</f>
        <v>2161</v>
      </c>
      <c r="Q299">
        <f>INDEX(Overview_Format!$A$2:$BQ$355,MATCH($B299,Overview_Format!$A$2:$A$355,0),MATCH(Q$2,Overview_Format!$A$2:$BQ$2,0))</f>
        <v>69.8</v>
      </c>
      <c r="R299">
        <f>INDEX(Overview_Format!$A$2:$BQ$355,MATCH($B299,Overview_Format!$A$2:$A$355,0),MATCH(R$2,Overview_Format!$A$2:$BQ$2,0))</f>
        <v>99.7</v>
      </c>
      <c r="S299">
        <f>INDEX(Overview_Format!$A$2:$BQ$355,MATCH($B299,Overview_Format!$A$2:$A$355,0),MATCH(S$2,Overview_Format!$A$2:$BQ$2,0))</f>
        <v>0.35799999999999998</v>
      </c>
      <c r="T299">
        <f>INDEX(Overview_Format!$A$2:$BQ$355,MATCH($B299,Overview_Format!$A$2:$A$355,0),MATCH(T$2,Overview_Format!$A$2:$BQ$2,0))</f>
        <v>0.34699999999999998</v>
      </c>
      <c r="U299">
        <f>INDEX(Overview_Format!$A$2:$BQ$355,MATCH($B299,Overview_Format!$A$2:$A$355,0),MATCH(U$2,Overview_Format!$A$2:$BQ$2,0))</f>
        <v>0.53</v>
      </c>
      <c r="V299">
        <f>INDEX(Overview_Format!$A$2:$BQ$355,MATCH($B299,Overview_Format!$A$2:$A$355,0),MATCH(V$2,Overview_Format!$A$2:$BQ$2,0))</f>
        <v>46.7</v>
      </c>
      <c r="W299">
        <f>INDEX(Overview_Format!$A$2:$BQ$355,MATCH($B299,Overview_Format!$A$2:$A$355,0),MATCH(W$2,Overview_Format!$A$2:$BQ$2,0))</f>
        <v>0.499</v>
      </c>
      <c r="X299">
        <f>INDEX(Overview_Format!$A$2:$BQ$355,MATCH($B299,Overview_Format!$A$2:$A$355,0),MATCH(X$2,Overview_Format!$A$2:$BQ$2,0))</f>
        <v>30.3</v>
      </c>
      <c r="Y299">
        <f>INDEX(Overview_Format!$A$2:$BQ$355,MATCH($B299,Overview_Format!$A$2:$A$355,0),MATCH(Y$2,Overview_Format!$A$2:$BQ$2,0))</f>
        <v>18.2</v>
      </c>
      <c r="Z299">
        <f>INDEX(Overview_Format!$A$2:$BQ$355,MATCH($B299,Overview_Format!$A$2:$A$355,0),MATCH(Z$2,Overview_Format!$A$2:$BQ$2,0))</f>
        <v>49</v>
      </c>
      <c r="AA299">
        <f>INDEX(Overview_Format!$A$2:$BQ$355,MATCH($B299,Overview_Format!$A$2:$A$355,0),MATCH(AA$2,Overview_Format!$A$2:$BQ$2,0))</f>
        <v>9.1</v>
      </c>
      <c r="AB299">
        <f>INDEX(Overview_Format!$A$2:$BQ$355,MATCH($B299,Overview_Format!$A$2:$A$355,0),MATCH(AB$2,Overview_Format!$A$2:$BQ$2,0))</f>
        <v>11.9</v>
      </c>
      <c r="AC299">
        <f t="shared" si="4"/>
        <v>2.5659340659340661</v>
      </c>
      <c r="AD299">
        <f>INDEX(Overview_Format!$A$2:$BQ$355,MATCH($B299,Overview_Format!$A$2:$A$355,0),MATCH(AD$2,Overview_Format!$A$2:$BQ$2,0))</f>
        <v>-1.87</v>
      </c>
      <c r="AE299">
        <f>INDEX(Overview_Format!$A$2:$CC$355,MATCH($B299,Overview_Format!$A$2:$A$355,0),MATCH(AE$2,Overview_Format!$A$2:$CC$2,0))</f>
        <v>-2.5999999999999943</v>
      </c>
      <c r="AF299">
        <f>INDEX(Overview_Format!$A$2:$CC$355,MATCH($B299,Overview_Format!$A$2:$A$355,0),MATCH(AF$2,Overview_Format!$A$2:$CC$2,0))</f>
        <v>6.0000000000000053E-3</v>
      </c>
      <c r="AG299">
        <f>INDEX(Overview_Format!$A$2:$CC$355,MATCH($B299,Overview_Format!$A$2:$A$355,0),MATCH(AG$2,Overview_Format!$A$2:$CC$2,0))</f>
        <v>-9.2000000000000026E-2</v>
      </c>
      <c r="AH299">
        <f>INDEX(Overview_Format!$A$2:$CC$355,MATCH($B299,Overview_Format!$A$2:$A$355,0),MATCH(AH$2,Overview_Format!$A$2:$CC$2,0))</f>
        <v>-1.9000000000000017E-2</v>
      </c>
      <c r="AI299">
        <f>INDEX(Overview_Format!$A$2:$CC$355,MATCH($B299,Overview_Format!$A$2:$A$355,0),MATCH(AI$2,Overview_Format!$A$2:$CC$2,0))</f>
        <v>-1.7000000000000015E-2</v>
      </c>
      <c r="AJ299">
        <f>INDEX(Overview_Format!$A$2:$CC$355,MATCH($B299,Overview_Format!$A$2:$A$355,0),MATCH(AJ$2,Overview_Format!$A$2:$CC$2,0))</f>
        <v>-2</v>
      </c>
      <c r="AK299">
        <f>INDEX(Overview_Format!$A$2:$CC$355,MATCH($B299,Overview_Format!$A$2:$A$355,0),MATCH(AK$2,Overview_Format!$A$2:$CC$2,0))</f>
        <v>-1.1000000000000014</v>
      </c>
      <c r="AL299">
        <f>INDEX(Overview_Format!$A$2:$CC$355,MATCH($B299,Overview_Format!$A$2:$A$355,0),MATCH(AL$2,Overview_Format!$A$2:$CC$2,0))</f>
        <v>-17.5</v>
      </c>
      <c r="AM299">
        <f>INDEX(Overview_Format!$A$2:$CC$355,MATCH($B299,Overview_Format!$A$2:$A$355,0),MATCH(AM$2,Overview_Format!$A$2:$CC$2,0))</f>
        <v>-0.59999999999999964</v>
      </c>
      <c r="AN299">
        <f>INDEX(Overview_Format!$A$2:$CC$355,MATCH($B299,Overview_Format!$A$2:$A$355,0),MATCH(AN$2,Overview_Format!$A$2:$CC$2,0))</f>
        <v>4.1000000000000005</v>
      </c>
      <c r="AO299">
        <f>INDEX(Overview_Format!$A$2:$CC$355,MATCH($B299,Overview_Format!$A$2:$A$355,0),MATCH(AO$2,Overview_Format!$A$2:$CC$2,0))</f>
        <v>-1.9000000000000021</v>
      </c>
      <c r="AP299">
        <f>INDEX(Overview_Format!$A$2:$CC$355,MATCH($B299,Overview_Format!$A$2:$A$355,0),MATCH(AP$2,Overview_Format!$A$2:$CC$2,0))</f>
        <v>-5.0000000000000044E-3</v>
      </c>
    </row>
    <row r="300" spans="2:42" x14ac:dyDescent="0.25">
      <c r="B300" t="s">
        <v>420</v>
      </c>
      <c r="C300">
        <f>INDEX(Overview_Format!$A$2:$BQ$355,MATCH($B300,Overview_Format!$A$2:$A$355,0),MATCH(C$2,Overview_Format!$A$2:$BQ$2,0))</f>
        <v>31</v>
      </c>
      <c r="D300">
        <f>INDEX(Overview_Format!$A$2:$BQ$355,MATCH($B300,Overview_Format!$A$2:$A$355,0),MATCH(D$2,Overview_Format!$A$2:$BQ$2,0))</f>
        <v>7</v>
      </c>
      <c r="E300">
        <f>INDEX(Overview_Format!$A$2:$BQ$355,MATCH($B300,Overview_Format!$A$2:$A$355,0),MATCH(E$2,Overview_Format!$A$2:$BQ$2,0))</f>
        <v>24</v>
      </c>
      <c r="F300">
        <f>INDEX(Overview_Format!$A$2:$BQ$355,MATCH($B300,Overview_Format!$A$2:$A$355,0),MATCH(F$2,Overview_Format!$A$2:$BQ$2,0))</f>
        <v>0.22600000000000001</v>
      </c>
      <c r="G300">
        <f>INDEX(Overview_Format!$A$2:$BQ$355,MATCH($B300,Overview_Format!$A$2:$A$355,0),MATCH(G$2,Overview_Format!$A$2:$BQ$2,0))</f>
        <v>-14.99</v>
      </c>
      <c r="H300">
        <f>INDEX(Overview_Format!$A$2:$BQ$355,MATCH($B300,Overview_Format!$A$2:$A$355,0),MATCH(H$2,Overview_Format!$A$2:$BQ$2,0))</f>
        <v>-3.44</v>
      </c>
      <c r="I300">
        <f>INDEX(Overview_Format!$A$2:$BQ$355,MATCH($B300,Overview_Format!$A$2:$A$355,0),MATCH(I$2,Overview_Format!$A$2:$BQ$2,0))</f>
        <v>7</v>
      </c>
      <c r="J300">
        <f>INDEX(Overview_Format!$A$2:$BQ$355,MATCH($B300,Overview_Format!$A$2:$A$355,0),MATCH(J$2,Overview_Format!$A$2:$BQ$2,0))</f>
        <v>24</v>
      </c>
      <c r="K300">
        <f>INDEX(Overview_Format!$A$2:$BQ$355,MATCH($B300,Overview_Format!$A$2:$A$355,0),MATCH(K$2,Overview_Format!$A$2:$BQ$2,0))</f>
        <v>7</v>
      </c>
      <c r="L300">
        <f>INDEX(Overview_Format!$A$2:$BQ$355,MATCH($B300,Overview_Format!$A$2:$A$355,0),MATCH(L$2,Overview_Format!$A$2:$BQ$2,0))</f>
        <v>24</v>
      </c>
      <c r="M300">
        <f>INDEX(Overview_Format!$A$2:$BQ$355,MATCH($B300,Overview_Format!$A$2:$A$355,0),MATCH(M$2,Overview_Format!$A$2:$BQ$2,0))</f>
        <v>7</v>
      </c>
      <c r="N300">
        <f>INDEX(Overview_Format!$A$2:$BQ$355,MATCH($B300,Overview_Format!$A$2:$A$355,0),MATCH(N$2,Overview_Format!$A$2:$BQ$2,0))</f>
        <v>24</v>
      </c>
      <c r="O300">
        <f>INDEX(Overview_Format!$A$2:$BQ$355,MATCH($B300,Overview_Format!$A$2:$A$355,0),MATCH(O$2,Overview_Format!$A$2:$BQ$2,0))</f>
        <v>2151</v>
      </c>
      <c r="P300">
        <f>INDEX(Overview_Format!$A$2:$BQ$355,MATCH($B300,Overview_Format!$A$2:$A$355,0),MATCH(P$2,Overview_Format!$A$2:$BQ$2,0))</f>
        <v>2429</v>
      </c>
      <c r="Q300">
        <f>INDEX(Overview_Format!$A$2:$BQ$355,MATCH($B300,Overview_Format!$A$2:$A$355,0),MATCH(Q$2,Overview_Format!$A$2:$BQ$2,0))</f>
        <v>71.599999999999994</v>
      </c>
      <c r="R300">
        <f>INDEX(Overview_Format!$A$2:$BQ$355,MATCH($B300,Overview_Format!$A$2:$A$355,0),MATCH(R$2,Overview_Format!$A$2:$BQ$2,0))</f>
        <v>96.5</v>
      </c>
      <c r="S300">
        <f>INDEX(Overview_Format!$A$2:$BQ$355,MATCH($B300,Overview_Format!$A$2:$A$355,0),MATCH(S$2,Overview_Format!$A$2:$BQ$2,0))</f>
        <v>0.25600000000000001</v>
      </c>
      <c r="T300">
        <f>INDEX(Overview_Format!$A$2:$BQ$355,MATCH($B300,Overview_Format!$A$2:$A$355,0),MATCH(T$2,Overview_Format!$A$2:$BQ$2,0))</f>
        <v>0.34899999999999998</v>
      </c>
      <c r="U300">
        <f>INDEX(Overview_Format!$A$2:$BQ$355,MATCH($B300,Overview_Format!$A$2:$A$355,0),MATCH(U$2,Overview_Format!$A$2:$BQ$2,0))</f>
        <v>0.48899999999999999</v>
      </c>
      <c r="V300">
        <f>INDEX(Overview_Format!$A$2:$BQ$355,MATCH($B300,Overview_Format!$A$2:$A$355,0),MATCH(V$2,Overview_Format!$A$2:$BQ$2,0))</f>
        <v>52.6</v>
      </c>
      <c r="W300">
        <f>INDEX(Overview_Format!$A$2:$BQ$355,MATCH($B300,Overview_Format!$A$2:$A$355,0),MATCH(W$2,Overview_Format!$A$2:$BQ$2,0))</f>
        <v>0.45900000000000002</v>
      </c>
      <c r="X300">
        <f>INDEX(Overview_Format!$A$2:$BQ$355,MATCH($B300,Overview_Format!$A$2:$A$355,0),MATCH(X$2,Overview_Format!$A$2:$BQ$2,0))</f>
        <v>29</v>
      </c>
      <c r="Y300">
        <f>INDEX(Overview_Format!$A$2:$BQ$355,MATCH($B300,Overview_Format!$A$2:$A$355,0),MATCH(Y$2,Overview_Format!$A$2:$BQ$2,0))</f>
        <v>15.2</v>
      </c>
      <c r="Z300">
        <f>INDEX(Overview_Format!$A$2:$BQ$355,MATCH($B300,Overview_Format!$A$2:$A$355,0),MATCH(Z$2,Overview_Format!$A$2:$BQ$2,0))</f>
        <v>47.8</v>
      </c>
      <c r="AA300">
        <f>INDEX(Overview_Format!$A$2:$BQ$355,MATCH($B300,Overview_Format!$A$2:$A$355,0),MATCH(AA$2,Overview_Format!$A$2:$BQ$2,0))</f>
        <v>9.4</v>
      </c>
      <c r="AB300">
        <f>INDEX(Overview_Format!$A$2:$BQ$355,MATCH($B300,Overview_Format!$A$2:$A$355,0),MATCH(AB$2,Overview_Format!$A$2:$BQ$2,0))</f>
        <v>8.5</v>
      </c>
      <c r="AC300">
        <f t="shared" si="4"/>
        <v>3.4605263157894739</v>
      </c>
      <c r="AD300">
        <f>INDEX(Overview_Format!$A$2:$BQ$355,MATCH($B300,Overview_Format!$A$2:$A$355,0),MATCH(AD$2,Overview_Format!$A$2:$BQ$2,0))</f>
        <v>-8.9700000000000006</v>
      </c>
      <c r="AE300">
        <f>INDEX(Overview_Format!$A$2:$CC$355,MATCH($B300,Overview_Format!$A$2:$A$355,0),MATCH(AE$2,Overview_Format!$A$2:$CC$2,0))</f>
        <v>-12.5</v>
      </c>
      <c r="AF300">
        <f>INDEX(Overview_Format!$A$2:$CC$355,MATCH($B300,Overview_Format!$A$2:$A$355,0),MATCH(AF$2,Overview_Format!$A$2:$CC$2,0))</f>
        <v>-6.6000000000000003E-2</v>
      </c>
      <c r="AG300">
        <f>INDEX(Overview_Format!$A$2:$CC$355,MATCH($B300,Overview_Format!$A$2:$A$355,0),MATCH(AG$2,Overview_Format!$A$2:$CC$2,0))</f>
        <v>-5.8999999999999997E-2</v>
      </c>
      <c r="AH300">
        <f>INDEX(Overview_Format!$A$2:$CC$355,MATCH($B300,Overview_Format!$A$2:$A$355,0),MATCH(AH$2,Overview_Format!$A$2:$CC$2,0))</f>
        <v>-7.5999999999999956E-2</v>
      </c>
      <c r="AI300">
        <f>INDEX(Overview_Format!$A$2:$CC$355,MATCH($B300,Overview_Format!$A$2:$A$355,0),MATCH(AI$2,Overview_Format!$A$2:$CC$2,0))</f>
        <v>-8.1000000000000016E-2</v>
      </c>
      <c r="AJ300">
        <f>INDEX(Overview_Format!$A$2:$CC$355,MATCH($B300,Overview_Format!$A$2:$A$355,0),MATCH(AJ$2,Overview_Format!$A$2:$CC$2,0))</f>
        <v>-4.4000000000000057</v>
      </c>
      <c r="AK300">
        <f>INDEX(Overview_Format!$A$2:$CC$355,MATCH($B300,Overview_Format!$A$2:$A$355,0),MATCH(AK$2,Overview_Format!$A$2:$CC$2,0))</f>
        <v>-0.80000000000000071</v>
      </c>
      <c r="AL300">
        <f>INDEX(Overview_Format!$A$2:$CC$355,MATCH($B300,Overview_Format!$A$2:$A$355,0),MATCH(AL$2,Overview_Format!$A$2:$CC$2,0))</f>
        <v>-4.5</v>
      </c>
      <c r="AM300">
        <f>INDEX(Overview_Format!$A$2:$CC$355,MATCH($B300,Overview_Format!$A$2:$A$355,0),MATCH(AM$2,Overview_Format!$A$2:$CC$2,0))</f>
        <v>0.40000000000000036</v>
      </c>
      <c r="AN300">
        <f>INDEX(Overview_Format!$A$2:$CC$355,MATCH($B300,Overview_Format!$A$2:$A$355,0),MATCH(AN$2,Overview_Format!$A$2:$CC$2,0))</f>
        <v>-0.30000000000000071</v>
      </c>
      <c r="AO300">
        <f>INDEX(Overview_Format!$A$2:$CC$355,MATCH($B300,Overview_Format!$A$2:$A$355,0),MATCH(AO$2,Overview_Format!$A$2:$CC$2,0))</f>
        <v>-1.8000000000000007</v>
      </c>
      <c r="AP300">
        <f>INDEX(Overview_Format!$A$2:$CC$355,MATCH($B300,Overview_Format!$A$2:$A$355,0),MATCH(AP$2,Overview_Format!$A$2:$CC$2,0))</f>
        <v>-4.7000000000000014E-2</v>
      </c>
    </row>
    <row r="301" spans="2:42" x14ac:dyDescent="0.25">
      <c r="B301" t="s">
        <v>421</v>
      </c>
      <c r="C301">
        <f>INDEX(Overview_Format!$A$2:$BQ$355,MATCH($B301,Overview_Format!$A$2:$A$355,0),MATCH(C$2,Overview_Format!$A$2:$BQ$2,0))</f>
        <v>33</v>
      </c>
      <c r="D301">
        <f>INDEX(Overview_Format!$A$2:$BQ$355,MATCH($B301,Overview_Format!$A$2:$A$355,0),MATCH(D$2,Overview_Format!$A$2:$BQ$2,0))</f>
        <v>24</v>
      </c>
      <c r="E301">
        <f>INDEX(Overview_Format!$A$2:$BQ$355,MATCH($B301,Overview_Format!$A$2:$A$355,0),MATCH(E$2,Overview_Format!$A$2:$BQ$2,0))</f>
        <v>9</v>
      </c>
      <c r="F301">
        <f>INDEX(Overview_Format!$A$2:$BQ$355,MATCH($B301,Overview_Format!$A$2:$A$355,0),MATCH(F$2,Overview_Format!$A$2:$BQ$2,0))</f>
        <v>0.72699999999999998</v>
      </c>
      <c r="G301">
        <f>INDEX(Overview_Format!$A$2:$BQ$355,MATCH($B301,Overview_Format!$A$2:$A$355,0),MATCH(G$2,Overview_Format!$A$2:$BQ$2,0))</f>
        <v>-2.09</v>
      </c>
      <c r="H301">
        <f>INDEX(Overview_Format!$A$2:$BQ$355,MATCH($B301,Overview_Format!$A$2:$A$355,0),MATCH(H$2,Overview_Format!$A$2:$BQ$2,0))</f>
        <v>-6.46</v>
      </c>
      <c r="I301">
        <f>INDEX(Overview_Format!$A$2:$BQ$355,MATCH($B301,Overview_Format!$A$2:$A$355,0),MATCH(I$2,Overview_Format!$A$2:$BQ$2,0))</f>
        <v>24</v>
      </c>
      <c r="J301">
        <f>INDEX(Overview_Format!$A$2:$BQ$355,MATCH($B301,Overview_Format!$A$2:$A$355,0),MATCH(J$2,Overview_Format!$A$2:$BQ$2,0))</f>
        <v>9</v>
      </c>
      <c r="K301">
        <f>INDEX(Overview_Format!$A$2:$BQ$355,MATCH($B301,Overview_Format!$A$2:$A$355,0),MATCH(K$2,Overview_Format!$A$2:$BQ$2,0))</f>
        <v>24</v>
      </c>
      <c r="L301">
        <f>INDEX(Overview_Format!$A$2:$BQ$355,MATCH($B301,Overview_Format!$A$2:$A$355,0),MATCH(L$2,Overview_Format!$A$2:$BQ$2,0))</f>
        <v>9</v>
      </c>
      <c r="M301">
        <f>INDEX(Overview_Format!$A$2:$BQ$355,MATCH($B301,Overview_Format!$A$2:$A$355,0),MATCH(M$2,Overview_Format!$A$2:$BQ$2,0))</f>
        <v>24</v>
      </c>
      <c r="N301">
        <f>INDEX(Overview_Format!$A$2:$BQ$355,MATCH($B301,Overview_Format!$A$2:$A$355,0),MATCH(N$2,Overview_Format!$A$2:$BQ$2,0))</f>
        <v>9</v>
      </c>
      <c r="O301">
        <f>INDEX(Overview_Format!$A$2:$BQ$355,MATCH($B301,Overview_Format!$A$2:$A$355,0),MATCH(O$2,Overview_Format!$A$2:$BQ$2,0))</f>
        <v>2364</v>
      </c>
      <c r="P301">
        <f>INDEX(Overview_Format!$A$2:$BQ$355,MATCH($B301,Overview_Format!$A$2:$A$355,0),MATCH(P$2,Overview_Format!$A$2:$BQ$2,0))</f>
        <v>2188</v>
      </c>
      <c r="Q301">
        <f>INDEX(Overview_Format!$A$2:$BQ$355,MATCH($B301,Overview_Format!$A$2:$A$355,0),MATCH(Q$2,Overview_Format!$A$2:$BQ$2,0))</f>
        <v>69.900000000000006</v>
      </c>
      <c r="R301">
        <f>INDEX(Overview_Format!$A$2:$BQ$355,MATCH($B301,Overview_Format!$A$2:$A$355,0),MATCH(R$2,Overview_Format!$A$2:$BQ$2,0))</f>
        <v>101.4</v>
      </c>
      <c r="S301">
        <f>INDEX(Overview_Format!$A$2:$BQ$355,MATCH($B301,Overview_Format!$A$2:$A$355,0),MATCH(S$2,Overview_Format!$A$2:$BQ$2,0))</f>
        <v>0.35899999999999999</v>
      </c>
      <c r="T301">
        <f>INDEX(Overview_Format!$A$2:$BQ$355,MATCH($B301,Overview_Format!$A$2:$A$355,0),MATCH(T$2,Overview_Format!$A$2:$BQ$2,0))</f>
        <v>0.36899999999999999</v>
      </c>
      <c r="U301">
        <f>INDEX(Overview_Format!$A$2:$BQ$355,MATCH($B301,Overview_Format!$A$2:$A$355,0),MATCH(U$2,Overview_Format!$A$2:$BQ$2,0))</f>
        <v>0.52100000000000002</v>
      </c>
      <c r="V301">
        <f>INDEX(Overview_Format!$A$2:$BQ$355,MATCH($B301,Overview_Format!$A$2:$A$355,0),MATCH(V$2,Overview_Format!$A$2:$BQ$2,0))</f>
        <v>45.6</v>
      </c>
      <c r="W301">
        <f>INDEX(Overview_Format!$A$2:$BQ$355,MATCH($B301,Overview_Format!$A$2:$A$355,0),MATCH(W$2,Overview_Format!$A$2:$BQ$2,0))</f>
        <v>0.48099999999999998</v>
      </c>
      <c r="X301">
        <f>INDEX(Overview_Format!$A$2:$BQ$355,MATCH($B301,Overview_Format!$A$2:$A$355,0),MATCH(X$2,Overview_Format!$A$2:$BQ$2,0))</f>
        <v>33.4</v>
      </c>
      <c r="Y301">
        <f>INDEX(Overview_Format!$A$2:$BQ$355,MATCH($B301,Overview_Format!$A$2:$A$355,0),MATCH(Y$2,Overview_Format!$A$2:$BQ$2,0))</f>
        <v>17.399999999999999</v>
      </c>
      <c r="Z301">
        <f>INDEX(Overview_Format!$A$2:$BQ$355,MATCH($B301,Overview_Format!$A$2:$A$355,0),MATCH(Z$2,Overview_Format!$A$2:$BQ$2,0))</f>
        <v>54.2</v>
      </c>
      <c r="AA301">
        <f>INDEX(Overview_Format!$A$2:$BQ$355,MATCH($B301,Overview_Format!$A$2:$A$355,0),MATCH(AA$2,Overview_Format!$A$2:$BQ$2,0))</f>
        <v>9</v>
      </c>
      <c r="AB301">
        <f>INDEX(Overview_Format!$A$2:$BQ$355,MATCH($B301,Overview_Format!$A$2:$A$355,0),MATCH(AB$2,Overview_Format!$A$2:$BQ$2,0))</f>
        <v>12.8</v>
      </c>
      <c r="AC301">
        <f t="shared" si="4"/>
        <v>2.6206896551724141</v>
      </c>
      <c r="AD301">
        <f>INDEX(Overview_Format!$A$2:$BQ$355,MATCH($B301,Overview_Format!$A$2:$A$355,0),MATCH(AD$2,Overview_Format!$A$2:$BQ$2,0))</f>
        <v>5.33</v>
      </c>
      <c r="AE301">
        <f>INDEX(Overview_Format!$A$2:$CC$355,MATCH($B301,Overview_Format!$A$2:$A$355,0),MATCH(AE$2,Overview_Format!$A$2:$CC$2,0))</f>
        <v>7.6000000000000085</v>
      </c>
      <c r="AF301">
        <f>INDEX(Overview_Format!$A$2:$CC$355,MATCH($B301,Overview_Format!$A$2:$A$355,0),MATCH(AF$2,Overview_Format!$A$2:$CC$2,0))</f>
        <v>-2.0000000000000018E-3</v>
      </c>
      <c r="AG301">
        <f>INDEX(Overview_Format!$A$2:$CC$355,MATCH($B301,Overview_Format!$A$2:$A$355,0),MATCH(AG$2,Overview_Format!$A$2:$CC$2,0))</f>
        <v>-5.099999999999999E-2</v>
      </c>
      <c r="AH301">
        <f>INDEX(Overview_Format!$A$2:$CC$355,MATCH($B301,Overview_Format!$A$2:$A$355,0),MATCH(AH$2,Overview_Format!$A$2:$CC$2,0))</f>
        <v>2.7000000000000024E-2</v>
      </c>
      <c r="AI301">
        <f>INDEX(Overview_Format!$A$2:$CC$355,MATCH($B301,Overview_Format!$A$2:$A$355,0),MATCH(AI$2,Overview_Format!$A$2:$CC$2,0))</f>
        <v>2.2999999999999965E-2</v>
      </c>
      <c r="AJ301">
        <f>INDEX(Overview_Format!$A$2:$CC$355,MATCH($B301,Overview_Format!$A$2:$A$355,0),MATCH(AJ$2,Overview_Format!$A$2:$CC$2,0))</f>
        <v>8.4000000000000057</v>
      </c>
      <c r="AK301">
        <f>INDEX(Overview_Format!$A$2:$CC$355,MATCH($B301,Overview_Format!$A$2:$A$355,0),MATCH(AK$2,Overview_Format!$A$2:$CC$2,0))</f>
        <v>0.79999999999999716</v>
      </c>
      <c r="AL301">
        <f>INDEX(Overview_Format!$A$2:$CC$355,MATCH($B301,Overview_Format!$A$2:$A$355,0),MATCH(AL$2,Overview_Format!$A$2:$CC$2,0))</f>
        <v>-6.2999999999999972</v>
      </c>
      <c r="AM301">
        <f>INDEX(Overview_Format!$A$2:$CC$355,MATCH($B301,Overview_Format!$A$2:$A$355,0),MATCH(AM$2,Overview_Format!$A$2:$CC$2,0))</f>
        <v>0</v>
      </c>
      <c r="AN301">
        <f>INDEX(Overview_Format!$A$2:$CC$355,MATCH($B301,Overview_Format!$A$2:$A$355,0),MATCH(AN$2,Overview_Format!$A$2:$CC$2,0))</f>
        <v>2.3000000000000007</v>
      </c>
      <c r="AO301">
        <f>INDEX(Overview_Format!$A$2:$CC$355,MATCH($B301,Overview_Format!$A$2:$A$355,0),MATCH(AO$2,Overview_Format!$A$2:$CC$2,0))</f>
        <v>7.7999999999999972</v>
      </c>
      <c r="AP301">
        <f>INDEX(Overview_Format!$A$2:$CC$355,MATCH($B301,Overview_Format!$A$2:$A$355,0),MATCH(AP$2,Overview_Format!$A$2:$CC$2,0))</f>
        <v>1.7000000000000015E-2</v>
      </c>
    </row>
    <row r="302" spans="2:42" x14ac:dyDescent="0.25">
      <c r="B302" t="s">
        <v>422</v>
      </c>
      <c r="C302">
        <f>INDEX(Overview_Format!$A$2:$BQ$355,MATCH($B302,Overview_Format!$A$2:$A$355,0),MATCH(C$2,Overview_Format!$A$2:$BQ$2,0))</f>
        <v>34</v>
      </c>
      <c r="D302">
        <f>INDEX(Overview_Format!$A$2:$BQ$355,MATCH($B302,Overview_Format!$A$2:$A$355,0),MATCH(D$2,Overview_Format!$A$2:$BQ$2,0))</f>
        <v>20</v>
      </c>
      <c r="E302">
        <f>INDEX(Overview_Format!$A$2:$BQ$355,MATCH($B302,Overview_Format!$A$2:$A$355,0),MATCH(E$2,Overview_Format!$A$2:$BQ$2,0))</f>
        <v>14</v>
      </c>
      <c r="F302">
        <f>INDEX(Overview_Format!$A$2:$BQ$355,MATCH($B302,Overview_Format!$A$2:$A$355,0),MATCH(F$2,Overview_Format!$A$2:$BQ$2,0))</f>
        <v>0.58799999999999997</v>
      </c>
      <c r="G302">
        <f>INDEX(Overview_Format!$A$2:$BQ$355,MATCH($B302,Overview_Format!$A$2:$A$355,0),MATCH(G$2,Overview_Format!$A$2:$BQ$2,0))</f>
        <v>13.76</v>
      </c>
      <c r="H302">
        <f>INDEX(Overview_Format!$A$2:$BQ$355,MATCH($B302,Overview_Format!$A$2:$A$355,0),MATCH(H$2,Overview_Format!$A$2:$BQ$2,0))</f>
        <v>10.11</v>
      </c>
      <c r="I302">
        <f>INDEX(Overview_Format!$A$2:$BQ$355,MATCH($B302,Overview_Format!$A$2:$A$355,0),MATCH(I$2,Overview_Format!$A$2:$BQ$2,0))</f>
        <v>20</v>
      </c>
      <c r="J302">
        <f>INDEX(Overview_Format!$A$2:$BQ$355,MATCH($B302,Overview_Format!$A$2:$A$355,0),MATCH(J$2,Overview_Format!$A$2:$BQ$2,0))</f>
        <v>14</v>
      </c>
      <c r="K302">
        <f>INDEX(Overview_Format!$A$2:$BQ$355,MATCH($B302,Overview_Format!$A$2:$A$355,0),MATCH(K$2,Overview_Format!$A$2:$BQ$2,0))</f>
        <v>20</v>
      </c>
      <c r="L302">
        <f>INDEX(Overview_Format!$A$2:$BQ$355,MATCH($B302,Overview_Format!$A$2:$A$355,0),MATCH(L$2,Overview_Format!$A$2:$BQ$2,0))</f>
        <v>14</v>
      </c>
      <c r="M302">
        <f>INDEX(Overview_Format!$A$2:$BQ$355,MATCH($B302,Overview_Format!$A$2:$A$355,0),MATCH(M$2,Overview_Format!$A$2:$BQ$2,0))</f>
        <v>20</v>
      </c>
      <c r="N302">
        <f>INDEX(Overview_Format!$A$2:$BQ$355,MATCH($B302,Overview_Format!$A$2:$A$355,0),MATCH(N$2,Overview_Format!$A$2:$BQ$2,0))</f>
        <v>14</v>
      </c>
      <c r="O302">
        <f>INDEX(Overview_Format!$A$2:$BQ$355,MATCH($B302,Overview_Format!$A$2:$A$355,0),MATCH(O$2,Overview_Format!$A$2:$BQ$2,0))</f>
        <v>2370</v>
      </c>
      <c r="P302">
        <f>INDEX(Overview_Format!$A$2:$BQ$355,MATCH($B302,Overview_Format!$A$2:$A$355,0),MATCH(P$2,Overview_Format!$A$2:$BQ$2,0))</f>
        <v>2246</v>
      </c>
      <c r="Q302">
        <f>INDEX(Overview_Format!$A$2:$BQ$355,MATCH($B302,Overview_Format!$A$2:$A$355,0),MATCH(Q$2,Overview_Format!$A$2:$BQ$2,0))</f>
        <v>67.099999999999994</v>
      </c>
      <c r="R302">
        <f>INDEX(Overview_Format!$A$2:$BQ$355,MATCH($B302,Overview_Format!$A$2:$A$355,0),MATCH(R$2,Overview_Format!$A$2:$BQ$2,0))</f>
        <v>103.4</v>
      </c>
      <c r="S302">
        <f>INDEX(Overview_Format!$A$2:$BQ$355,MATCH($B302,Overview_Format!$A$2:$A$355,0),MATCH(S$2,Overview_Format!$A$2:$BQ$2,0))</f>
        <v>0.36799999999999999</v>
      </c>
      <c r="T302">
        <f>INDEX(Overview_Format!$A$2:$BQ$355,MATCH($B302,Overview_Format!$A$2:$A$355,0),MATCH(T$2,Overview_Format!$A$2:$BQ$2,0))</f>
        <v>0.432</v>
      </c>
      <c r="U302">
        <f>INDEX(Overview_Format!$A$2:$BQ$355,MATCH($B302,Overview_Format!$A$2:$A$355,0),MATCH(U$2,Overview_Format!$A$2:$BQ$2,0))</f>
        <v>0.52900000000000003</v>
      </c>
      <c r="V302">
        <f>INDEX(Overview_Format!$A$2:$BQ$355,MATCH($B302,Overview_Format!$A$2:$A$355,0),MATCH(V$2,Overview_Format!$A$2:$BQ$2,0))</f>
        <v>50.5</v>
      </c>
      <c r="W302">
        <f>INDEX(Overview_Format!$A$2:$BQ$355,MATCH($B302,Overview_Format!$A$2:$A$355,0),MATCH(W$2,Overview_Format!$A$2:$BQ$2,0))</f>
        <v>0.496</v>
      </c>
      <c r="X302">
        <f>INDEX(Overview_Format!$A$2:$BQ$355,MATCH($B302,Overview_Format!$A$2:$A$355,0),MATCH(X$2,Overview_Format!$A$2:$BQ$2,0))</f>
        <v>30</v>
      </c>
      <c r="Y302">
        <f>INDEX(Overview_Format!$A$2:$BQ$355,MATCH($B302,Overview_Format!$A$2:$A$355,0),MATCH(Y$2,Overview_Format!$A$2:$BQ$2,0))</f>
        <v>15.9</v>
      </c>
      <c r="Z302">
        <f>INDEX(Overview_Format!$A$2:$BQ$355,MATCH($B302,Overview_Format!$A$2:$A$355,0),MATCH(Z$2,Overview_Format!$A$2:$BQ$2,0))</f>
        <v>48.4</v>
      </c>
      <c r="AA302">
        <f>INDEX(Overview_Format!$A$2:$BQ$355,MATCH($B302,Overview_Format!$A$2:$A$355,0),MATCH(AA$2,Overview_Format!$A$2:$BQ$2,0))</f>
        <v>12.1</v>
      </c>
      <c r="AB302">
        <f>INDEX(Overview_Format!$A$2:$BQ$355,MATCH($B302,Overview_Format!$A$2:$A$355,0),MATCH(AB$2,Overview_Format!$A$2:$BQ$2,0))</f>
        <v>16.8</v>
      </c>
      <c r="AC302">
        <f t="shared" si="4"/>
        <v>3.1761006289308176</v>
      </c>
      <c r="AD302">
        <f>INDEX(Overview_Format!$A$2:$BQ$355,MATCH($B302,Overview_Format!$A$2:$A$355,0),MATCH(AD$2,Overview_Format!$A$2:$BQ$2,0))</f>
        <v>3.65</v>
      </c>
      <c r="AE302">
        <f>INDEX(Overview_Format!$A$2:$CC$355,MATCH($B302,Overview_Format!$A$2:$A$355,0),MATCH(AE$2,Overview_Format!$A$2:$CC$2,0))</f>
        <v>5.4000000000000057</v>
      </c>
      <c r="AF302">
        <f>INDEX(Overview_Format!$A$2:$CC$355,MATCH($B302,Overview_Format!$A$2:$A$355,0),MATCH(AF$2,Overview_Format!$A$2:$CC$2,0))</f>
        <v>2.4999999999999967E-2</v>
      </c>
      <c r="AG302">
        <f>INDEX(Overview_Format!$A$2:$CC$355,MATCH($B302,Overview_Format!$A$2:$A$355,0),MATCH(AG$2,Overview_Format!$A$2:$CC$2,0))</f>
        <v>-4.8999999999999988E-2</v>
      </c>
      <c r="AH302">
        <f>INDEX(Overview_Format!$A$2:$CC$355,MATCH($B302,Overview_Format!$A$2:$A$355,0),MATCH(AH$2,Overview_Format!$A$2:$CC$2,0))</f>
        <v>9.000000000000008E-3</v>
      </c>
      <c r="AI302">
        <f>INDEX(Overview_Format!$A$2:$CC$355,MATCH($B302,Overview_Format!$A$2:$A$355,0),MATCH(AI$2,Overview_Format!$A$2:$CC$2,0))</f>
        <v>1.5000000000000013E-2</v>
      </c>
      <c r="AJ302">
        <f>INDEX(Overview_Format!$A$2:$CC$355,MATCH($B302,Overview_Format!$A$2:$A$355,0),MATCH(AJ$2,Overview_Format!$A$2:$CC$2,0))</f>
        <v>-3.2000000000000028</v>
      </c>
      <c r="AK302">
        <f>INDEX(Overview_Format!$A$2:$CC$355,MATCH($B302,Overview_Format!$A$2:$A$355,0),MATCH(AK$2,Overview_Format!$A$2:$CC$2,0))</f>
        <v>-3.7000000000000011</v>
      </c>
      <c r="AL302">
        <f>INDEX(Overview_Format!$A$2:$CC$355,MATCH($B302,Overview_Format!$A$2:$A$355,0),MATCH(AL$2,Overview_Format!$A$2:$CC$2,0))</f>
        <v>-17.299999999999997</v>
      </c>
      <c r="AM302">
        <f>INDEX(Overview_Format!$A$2:$CC$355,MATCH($B302,Overview_Format!$A$2:$A$355,0),MATCH(AM$2,Overview_Format!$A$2:$CC$2,0))</f>
        <v>2.2999999999999989</v>
      </c>
      <c r="AN302">
        <f>INDEX(Overview_Format!$A$2:$CC$355,MATCH($B302,Overview_Format!$A$2:$A$355,0),MATCH(AN$2,Overview_Format!$A$2:$CC$2,0))</f>
        <v>6.8000000000000007</v>
      </c>
      <c r="AO302">
        <f>INDEX(Overview_Format!$A$2:$CC$355,MATCH($B302,Overview_Format!$A$2:$A$355,0),MATCH(AO$2,Overview_Format!$A$2:$CC$2,0))</f>
        <v>-3.2999999999999972</v>
      </c>
      <c r="AP302">
        <f>INDEX(Overview_Format!$A$2:$CC$355,MATCH($B302,Overview_Format!$A$2:$A$355,0),MATCH(AP$2,Overview_Format!$A$2:$CC$2,0))</f>
        <v>4.0000000000000036E-3</v>
      </c>
    </row>
    <row r="303" spans="2:42" x14ac:dyDescent="0.25">
      <c r="B303" t="s">
        <v>423</v>
      </c>
      <c r="C303">
        <f>INDEX(Overview_Format!$A$2:$BQ$355,MATCH($B303,Overview_Format!$A$2:$A$355,0),MATCH(C$2,Overview_Format!$A$2:$BQ$2,0))</f>
        <v>33</v>
      </c>
      <c r="D303">
        <f>INDEX(Overview_Format!$A$2:$BQ$355,MATCH($B303,Overview_Format!$A$2:$A$355,0),MATCH(D$2,Overview_Format!$A$2:$BQ$2,0))</f>
        <v>23</v>
      </c>
      <c r="E303">
        <f>INDEX(Overview_Format!$A$2:$BQ$355,MATCH($B303,Overview_Format!$A$2:$A$355,0),MATCH(E$2,Overview_Format!$A$2:$BQ$2,0))</f>
        <v>10</v>
      </c>
      <c r="F303">
        <f>INDEX(Overview_Format!$A$2:$BQ$355,MATCH($B303,Overview_Format!$A$2:$A$355,0),MATCH(F$2,Overview_Format!$A$2:$BQ$2,0))</f>
        <v>0.69699999999999995</v>
      </c>
      <c r="G303">
        <f>INDEX(Overview_Format!$A$2:$BQ$355,MATCH($B303,Overview_Format!$A$2:$A$355,0),MATCH(G$2,Overview_Format!$A$2:$BQ$2,0))</f>
        <v>8.18</v>
      </c>
      <c r="H303">
        <f>INDEX(Overview_Format!$A$2:$BQ$355,MATCH($B303,Overview_Format!$A$2:$A$355,0),MATCH(H$2,Overview_Format!$A$2:$BQ$2,0))</f>
        <v>4.93</v>
      </c>
      <c r="I303">
        <f>INDEX(Overview_Format!$A$2:$BQ$355,MATCH($B303,Overview_Format!$A$2:$A$355,0),MATCH(I$2,Overview_Format!$A$2:$BQ$2,0))</f>
        <v>23</v>
      </c>
      <c r="J303">
        <f>INDEX(Overview_Format!$A$2:$BQ$355,MATCH($B303,Overview_Format!$A$2:$A$355,0),MATCH(J$2,Overview_Format!$A$2:$BQ$2,0))</f>
        <v>10</v>
      </c>
      <c r="K303">
        <f>INDEX(Overview_Format!$A$2:$BQ$355,MATCH($B303,Overview_Format!$A$2:$A$355,0),MATCH(K$2,Overview_Format!$A$2:$BQ$2,0))</f>
        <v>23</v>
      </c>
      <c r="L303">
        <f>INDEX(Overview_Format!$A$2:$BQ$355,MATCH($B303,Overview_Format!$A$2:$A$355,0),MATCH(L$2,Overview_Format!$A$2:$BQ$2,0))</f>
        <v>10</v>
      </c>
      <c r="M303">
        <f>INDEX(Overview_Format!$A$2:$BQ$355,MATCH($B303,Overview_Format!$A$2:$A$355,0),MATCH(M$2,Overview_Format!$A$2:$BQ$2,0))</f>
        <v>23</v>
      </c>
      <c r="N303">
        <f>INDEX(Overview_Format!$A$2:$BQ$355,MATCH($B303,Overview_Format!$A$2:$A$355,0),MATCH(N$2,Overview_Format!$A$2:$BQ$2,0))</f>
        <v>10</v>
      </c>
      <c r="O303">
        <f>INDEX(Overview_Format!$A$2:$BQ$355,MATCH($B303,Overview_Format!$A$2:$A$355,0),MATCH(O$2,Overview_Format!$A$2:$BQ$2,0))</f>
        <v>2465</v>
      </c>
      <c r="P303">
        <f>INDEX(Overview_Format!$A$2:$BQ$355,MATCH($B303,Overview_Format!$A$2:$A$355,0),MATCH(P$2,Overview_Format!$A$2:$BQ$2,0))</f>
        <v>2358</v>
      </c>
      <c r="Q303">
        <f>INDEX(Overview_Format!$A$2:$BQ$355,MATCH($B303,Overview_Format!$A$2:$A$355,0),MATCH(Q$2,Overview_Format!$A$2:$BQ$2,0))</f>
        <v>70.5</v>
      </c>
      <c r="R303">
        <f>INDEX(Overview_Format!$A$2:$BQ$355,MATCH($B303,Overview_Format!$A$2:$A$355,0),MATCH(R$2,Overview_Format!$A$2:$BQ$2,0))</f>
        <v>104.4</v>
      </c>
      <c r="S303">
        <f>INDEX(Overview_Format!$A$2:$BQ$355,MATCH($B303,Overview_Format!$A$2:$A$355,0),MATCH(S$2,Overview_Format!$A$2:$BQ$2,0))</f>
        <v>0.32500000000000001</v>
      </c>
      <c r="T303">
        <f>INDEX(Overview_Format!$A$2:$BQ$355,MATCH($B303,Overview_Format!$A$2:$A$355,0),MATCH(T$2,Overview_Format!$A$2:$BQ$2,0))</f>
        <v>0.374</v>
      </c>
      <c r="U303">
        <f>INDEX(Overview_Format!$A$2:$BQ$355,MATCH($B303,Overview_Format!$A$2:$A$355,0),MATCH(U$2,Overview_Format!$A$2:$BQ$2,0))</f>
        <v>0.53400000000000003</v>
      </c>
      <c r="V303">
        <f>INDEX(Overview_Format!$A$2:$BQ$355,MATCH($B303,Overview_Format!$A$2:$A$355,0),MATCH(V$2,Overview_Format!$A$2:$BQ$2,0))</f>
        <v>54.5</v>
      </c>
      <c r="W303">
        <f>INDEX(Overview_Format!$A$2:$BQ$355,MATCH($B303,Overview_Format!$A$2:$A$355,0),MATCH(W$2,Overview_Format!$A$2:$BQ$2,0))</f>
        <v>0.499</v>
      </c>
      <c r="X303">
        <f>INDEX(Overview_Format!$A$2:$BQ$355,MATCH($B303,Overview_Format!$A$2:$A$355,0),MATCH(X$2,Overview_Format!$A$2:$BQ$2,0))</f>
        <v>26.1</v>
      </c>
      <c r="Y303">
        <f>INDEX(Overview_Format!$A$2:$BQ$355,MATCH($B303,Overview_Format!$A$2:$A$355,0),MATCH(Y$2,Overview_Format!$A$2:$BQ$2,0))</f>
        <v>13.8</v>
      </c>
      <c r="Z303">
        <f>INDEX(Overview_Format!$A$2:$BQ$355,MATCH($B303,Overview_Format!$A$2:$A$355,0),MATCH(Z$2,Overview_Format!$A$2:$BQ$2,0))</f>
        <v>48.2</v>
      </c>
      <c r="AA303">
        <f>INDEX(Overview_Format!$A$2:$BQ$355,MATCH($B303,Overview_Format!$A$2:$A$355,0),MATCH(AA$2,Overview_Format!$A$2:$BQ$2,0))</f>
        <v>12</v>
      </c>
      <c r="AB303">
        <f>INDEX(Overview_Format!$A$2:$BQ$355,MATCH($B303,Overview_Format!$A$2:$A$355,0),MATCH(AB$2,Overview_Format!$A$2:$BQ$2,0))</f>
        <v>6.2</v>
      </c>
      <c r="AC303">
        <f t="shared" si="4"/>
        <v>3.9492753623188404</v>
      </c>
      <c r="AD303">
        <f>INDEX(Overview_Format!$A$2:$BQ$355,MATCH($B303,Overview_Format!$A$2:$A$355,0),MATCH(AD$2,Overview_Format!$A$2:$BQ$2,0))</f>
        <v>3.24</v>
      </c>
      <c r="AE303">
        <f>INDEX(Overview_Format!$A$2:$CC$355,MATCH($B303,Overview_Format!$A$2:$A$355,0),MATCH(AE$2,Overview_Format!$A$2:$CC$2,0))</f>
        <v>4.5</v>
      </c>
      <c r="AF303">
        <f>INDEX(Overview_Format!$A$2:$CC$355,MATCH($B303,Overview_Format!$A$2:$A$355,0),MATCH(AF$2,Overview_Format!$A$2:$CC$2,0))</f>
        <v>-1.4000000000000012E-2</v>
      </c>
      <c r="AG303">
        <f>INDEX(Overview_Format!$A$2:$CC$355,MATCH($B303,Overview_Format!$A$2:$A$355,0),MATCH(AG$2,Overview_Format!$A$2:$CC$2,0))</f>
        <v>-9.000000000000008E-3</v>
      </c>
      <c r="AH303">
        <f>INDEX(Overview_Format!$A$2:$CC$355,MATCH($B303,Overview_Format!$A$2:$A$355,0),MATCH(AH$2,Overview_Format!$A$2:$CC$2,0))</f>
        <v>-1.0000000000000009E-3</v>
      </c>
      <c r="AI303">
        <f>INDEX(Overview_Format!$A$2:$CC$355,MATCH($B303,Overview_Format!$A$2:$A$355,0),MATCH(AI$2,Overview_Format!$A$2:$CC$2,0))</f>
        <v>-7.0000000000000062E-3</v>
      </c>
      <c r="AJ303">
        <f>INDEX(Overview_Format!$A$2:$CC$355,MATCH($B303,Overview_Format!$A$2:$A$355,0),MATCH(AJ$2,Overview_Format!$A$2:$CC$2,0))</f>
        <v>-3.5999999999999943</v>
      </c>
      <c r="AK303">
        <f>INDEX(Overview_Format!$A$2:$CC$355,MATCH($B303,Overview_Format!$A$2:$A$355,0),MATCH(AK$2,Overview_Format!$A$2:$CC$2,0))</f>
        <v>-4.1999999999999993</v>
      </c>
      <c r="AL303">
        <f>INDEX(Overview_Format!$A$2:$CC$355,MATCH($B303,Overview_Format!$A$2:$A$355,0),MATCH(AL$2,Overview_Format!$A$2:$CC$2,0))</f>
        <v>4.3999999999999986</v>
      </c>
      <c r="AM303">
        <f>INDEX(Overview_Format!$A$2:$CC$355,MATCH($B303,Overview_Format!$A$2:$A$355,0),MATCH(AM$2,Overview_Format!$A$2:$CC$2,0))</f>
        <v>4.3</v>
      </c>
      <c r="AN303">
        <f>INDEX(Overview_Format!$A$2:$CC$355,MATCH($B303,Overview_Format!$A$2:$A$355,0),MATCH(AN$2,Overview_Format!$A$2:$CC$2,0))</f>
        <v>-0.59999999999999964</v>
      </c>
      <c r="AO303">
        <f>INDEX(Overview_Format!$A$2:$CC$355,MATCH($B303,Overview_Format!$A$2:$A$355,0),MATCH(AO$2,Overview_Format!$A$2:$CC$2,0))</f>
        <v>-2.2999999999999972</v>
      </c>
      <c r="AP303">
        <f>INDEX(Overview_Format!$A$2:$CC$355,MATCH($B303,Overview_Format!$A$2:$A$355,0),MATCH(AP$2,Overview_Format!$A$2:$CC$2,0))</f>
        <v>5.9999999999999776E-3</v>
      </c>
    </row>
    <row r="304" spans="2:42" x14ac:dyDescent="0.25">
      <c r="B304" t="s">
        <v>424</v>
      </c>
      <c r="C304">
        <f>INDEX(Overview_Format!$A$2:$BQ$355,MATCH($B304,Overview_Format!$A$2:$A$355,0),MATCH(C$2,Overview_Format!$A$2:$BQ$2,0))</f>
        <v>31</v>
      </c>
      <c r="D304">
        <f>INDEX(Overview_Format!$A$2:$BQ$355,MATCH($B304,Overview_Format!$A$2:$A$355,0),MATCH(D$2,Overview_Format!$A$2:$BQ$2,0))</f>
        <v>12</v>
      </c>
      <c r="E304">
        <f>INDEX(Overview_Format!$A$2:$BQ$355,MATCH($B304,Overview_Format!$A$2:$A$355,0),MATCH(E$2,Overview_Format!$A$2:$BQ$2,0))</f>
        <v>19</v>
      </c>
      <c r="F304">
        <f>INDEX(Overview_Format!$A$2:$BQ$355,MATCH($B304,Overview_Format!$A$2:$A$355,0),MATCH(F$2,Overview_Format!$A$2:$BQ$2,0))</f>
        <v>0.38700000000000001</v>
      </c>
      <c r="G304">
        <f>INDEX(Overview_Format!$A$2:$BQ$355,MATCH($B304,Overview_Format!$A$2:$A$355,0),MATCH(G$2,Overview_Format!$A$2:$BQ$2,0))</f>
        <v>-10.92</v>
      </c>
      <c r="H304">
        <f>INDEX(Overview_Format!$A$2:$BQ$355,MATCH($B304,Overview_Format!$A$2:$A$355,0),MATCH(H$2,Overview_Format!$A$2:$BQ$2,0))</f>
        <v>-4.3</v>
      </c>
      <c r="I304">
        <f>INDEX(Overview_Format!$A$2:$BQ$355,MATCH($B304,Overview_Format!$A$2:$A$355,0),MATCH(I$2,Overview_Format!$A$2:$BQ$2,0))</f>
        <v>12</v>
      </c>
      <c r="J304">
        <f>INDEX(Overview_Format!$A$2:$BQ$355,MATCH($B304,Overview_Format!$A$2:$A$355,0),MATCH(J$2,Overview_Format!$A$2:$BQ$2,0))</f>
        <v>19</v>
      </c>
      <c r="K304">
        <f>INDEX(Overview_Format!$A$2:$BQ$355,MATCH($B304,Overview_Format!$A$2:$A$355,0),MATCH(K$2,Overview_Format!$A$2:$BQ$2,0))</f>
        <v>12</v>
      </c>
      <c r="L304">
        <f>INDEX(Overview_Format!$A$2:$BQ$355,MATCH($B304,Overview_Format!$A$2:$A$355,0),MATCH(L$2,Overview_Format!$A$2:$BQ$2,0))</f>
        <v>19</v>
      </c>
      <c r="M304">
        <f>INDEX(Overview_Format!$A$2:$BQ$355,MATCH($B304,Overview_Format!$A$2:$A$355,0),MATCH(M$2,Overview_Format!$A$2:$BQ$2,0))</f>
        <v>12</v>
      </c>
      <c r="N304">
        <f>INDEX(Overview_Format!$A$2:$BQ$355,MATCH($B304,Overview_Format!$A$2:$A$355,0),MATCH(N$2,Overview_Format!$A$2:$BQ$2,0))</f>
        <v>19</v>
      </c>
      <c r="O304">
        <f>INDEX(Overview_Format!$A$2:$BQ$355,MATCH($B304,Overview_Format!$A$2:$A$355,0),MATCH(O$2,Overview_Format!$A$2:$BQ$2,0))</f>
        <v>2356</v>
      </c>
      <c r="P304">
        <f>INDEX(Overview_Format!$A$2:$BQ$355,MATCH($B304,Overview_Format!$A$2:$A$355,0),MATCH(P$2,Overview_Format!$A$2:$BQ$2,0))</f>
        <v>2486</v>
      </c>
      <c r="Q304">
        <f>INDEX(Overview_Format!$A$2:$BQ$355,MATCH($B304,Overview_Format!$A$2:$A$355,0),MATCH(Q$2,Overview_Format!$A$2:$BQ$2,0))</f>
        <v>71.2</v>
      </c>
      <c r="R304">
        <f>INDEX(Overview_Format!$A$2:$BQ$355,MATCH($B304,Overview_Format!$A$2:$A$355,0),MATCH(R$2,Overview_Format!$A$2:$BQ$2,0))</f>
        <v>105.9</v>
      </c>
      <c r="S304">
        <f>INDEX(Overview_Format!$A$2:$BQ$355,MATCH($B304,Overview_Format!$A$2:$A$355,0),MATCH(S$2,Overview_Format!$A$2:$BQ$2,0))</f>
        <v>0.27600000000000002</v>
      </c>
      <c r="T304">
        <f>INDEX(Overview_Format!$A$2:$BQ$355,MATCH($B304,Overview_Format!$A$2:$A$355,0),MATCH(T$2,Overview_Format!$A$2:$BQ$2,0))</f>
        <v>0.379</v>
      </c>
      <c r="U304">
        <f>INDEX(Overview_Format!$A$2:$BQ$355,MATCH($B304,Overview_Format!$A$2:$A$355,0),MATCH(U$2,Overview_Format!$A$2:$BQ$2,0))</f>
        <v>0.54400000000000004</v>
      </c>
      <c r="V304">
        <f>INDEX(Overview_Format!$A$2:$BQ$355,MATCH($B304,Overview_Format!$A$2:$A$355,0),MATCH(V$2,Overview_Format!$A$2:$BQ$2,0))</f>
        <v>51.6</v>
      </c>
      <c r="W304">
        <f>INDEX(Overview_Format!$A$2:$BQ$355,MATCH($B304,Overview_Format!$A$2:$A$355,0),MATCH(W$2,Overview_Format!$A$2:$BQ$2,0))</f>
        <v>0.51100000000000001</v>
      </c>
      <c r="X304">
        <f>INDEX(Overview_Format!$A$2:$BQ$355,MATCH($B304,Overview_Format!$A$2:$A$355,0),MATCH(X$2,Overview_Format!$A$2:$BQ$2,0))</f>
        <v>31.3</v>
      </c>
      <c r="Y304">
        <f>INDEX(Overview_Format!$A$2:$BQ$355,MATCH($B304,Overview_Format!$A$2:$A$355,0),MATCH(Y$2,Overview_Format!$A$2:$BQ$2,0))</f>
        <v>16.2</v>
      </c>
      <c r="Z304">
        <f>INDEX(Overview_Format!$A$2:$BQ$355,MATCH($B304,Overview_Format!$A$2:$A$355,0),MATCH(Z$2,Overview_Format!$A$2:$BQ$2,0))</f>
        <v>48.6</v>
      </c>
      <c r="AA304">
        <f>INDEX(Overview_Format!$A$2:$BQ$355,MATCH($B304,Overview_Format!$A$2:$A$355,0),MATCH(AA$2,Overview_Format!$A$2:$BQ$2,0))</f>
        <v>10</v>
      </c>
      <c r="AB304">
        <f>INDEX(Overview_Format!$A$2:$BQ$355,MATCH($B304,Overview_Format!$A$2:$A$355,0),MATCH(AB$2,Overview_Format!$A$2:$BQ$2,0))</f>
        <v>7.9</v>
      </c>
      <c r="AC304">
        <f t="shared" si="4"/>
        <v>3.1851851851851856</v>
      </c>
      <c r="AD304">
        <f>INDEX(Overview_Format!$A$2:$BQ$355,MATCH($B304,Overview_Format!$A$2:$A$355,0),MATCH(AD$2,Overview_Format!$A$2:$BQ$2,0))</f>
        <v>-4.1900000000000004</v>
      </c>
      <c r="AE304">
        <f>INDEX(Overview_Format!$A$2:$CC$355,MATCH($B304,Overview_Format!$A$2:$A$355,0),MATCH(AE$2,Overview_Format!$A$2:$CC$2,0))</f>
        <v>-5.8999999999999915</v>
      </c>
      <c r="AF304">
        <f>INDEX(Overview_Format!$A$2:$CC$355,MATCH($B304,Overview_Format!$A$2:$A$355,0),MATCH(AF$2,Overview_Format!$A$2:$CC$2,0))</f>
        <v>8.0000000000000071E-3</v>
      </c>
      <c r="AG304">
        <f>INDEX(Overview_Format!$A$2:$CC$355,MATCH($B304,Overview_Format!$A$2:$A$355,0),MATCH(AG$2,Overview_Format!$A$2:$CC$2,0))</f>
        <v>-3.5999999999999976E-2</v>
      </c>
      <c r="AH304">
        <f>INDEX(Overview_Format!$A$2:$CC$355,MATCH($B304,Overview_Format!$A$2:$A$355,0),MATCH(AH$2,Overview_Format!$A$2:$CC$2,0))</f>
        <v>-3.7999999999999923E-2</v>
      </c>
      <c r="AI304">
        <f>INDEX(Overview_Format!$A$2:$CC$355,MATCH($B304,Overview_Format!$A$2:$A$355,0),MATCH(AI$2,Overview_Format!$A$2:$CC$2,0))</f>
        <v>-5.1000000000000045E-2</v>
      </c>
      <c r="AJ304">
        <f>INDEX(Overview_Format!$A$2:$CC$355,MATCH($B304,Overview_Format!$A$2:$A$355,0),MATCH(AJ$2,Overview_Format!$A$2:$CC$2,0))</f>
        <v>-2.7999999999999972</v>
      </c>
      <c r="AK304">
        <f>INDEX(Overview_Format!$A$2:$CC$355,MATCH($B304,Overview_Format!$A$2:$A$355,0),MATCH(AK$2,Overview_Format!$A$2:$CC$2,0))</f>
        <v>-0.60000000000000142</v>
      </c>
      <c r="AL304">
        <f>INDEX(Overview_Format!$A$2:$CC$355,MATCH($B304,Overview_Format!$A$2:$A$355,0),MATCH(AL$2,Overview_Format!$A$2:$CC$2,0))</f>
        <v>-7.6000000000000014</v>
      </c>
      <c r="AM304">
        <f>INDEX(Overview_Format!$A$2:$CC$355,MATCH($B304,Overview_Format!$A$2:$A$355,0),MATCH(AM$2,Overview_Format!$A$2:$CC$2,0))</f>
        <v>0.40000000000000036</v>
      </c>
      <c r="AN304">
        <f>INDEX(Overview_Format!$A$2:$CC$355,MATCH($B304,Overview_Format!$A$2:$A$355,0),MATCH(AN$2,Overview_Format!$A$2:$CC$2,0))</f>
        <v>-0.40000000000000036</v>
      </c>
      <c r="AO304">
        <f>INDEX(Overview_Format!$A$2:$CC$355,MATCH($B304,Overview_Format!$A$2:$A$355,0),MATCH(AO$2,Overview_Format!$A$2:$CC$2,0))</f>
        <v>-1.9000000000000021</v>
      </c>
      <c r="AP304">
        <f>INDEX(Overview_Format!$A$2:$CC$355,MATCH($B304,Overview_Format!$A$2:$A$355,0),MATCH(AP$2,Overview_Format!$A$2:$CC$2,0))</f>
        <v>2.0999999999999991E-2</v>
      </c>
    </row>
    <row r="305" spans="2:42" x14ac:dyDescent="0.25">
      <c r="B305" t="s">
        <v>425</v>
      </c>
      <c r="C305">
        <f>INDEX(Overview_Format!$A$2:$BQ$355,MATCH($B305,Overview_Format!$A$2:$A$355,0),MATCH(C$2,Overview_Format!$A$2:$BQ$2,0))</f>
        <v>30</v>
      </c>
      <c r="D305">
        <f>INDEX(Overview_Format!$A$2:$BQ$355,MATCH($B305,Overview_Format!$A$2:$A$355,0),MATCH(D$2,Overview_Format!$A$2:$BQ$2,0))</f>
        <v>9</v>
      </c>
      <c r="E305">
        <f>INDEX(Overview_Format!$A$2:$BQ$355,MATCH($B305,Overview_Format!$A$2:$A$355,0),MATCH(E$2,Overview_Format!$A$2:$BQ$2,0))</f>
        <v>21</v>
      </c>
      <c r="F305">
        <f>INDEX(Overview_Format!$A$2:$BQ$355,MATCH($B305,Overview_Format!$A$2:$A$355,0),MATCH(F$2,Overview_Format!$A$2:$BQ$2,0))</f>
        <v>0.3</v>
      </c>
      <c r="G305">
        <f>INDEX(Overview_Format!$A$2:$BQ$355,MATCH($B305,Overview_Format!$A$2:$A$355,0),MATCH(G$2,Overview_Format!$A$2:$BQ$2,0))</f>
        <v>-11.6</v>
      </c>
      <c r="H305">
        <f>INDEX(Overview_Format!$A$2:$BQ$355,MATCH($B305,Overview_Format!$A$2:$A$355,0),MATCH(H$2,Overview_Format!$A$2:$BQ$2,0))</f>
        <v>-3.13</v>
      </c>
      <c r="I305">
        <f>INDEX(Overview_Format!$A$2:$BQ$355,MATCH($B305,Overview_Format!$A$2:$A$355,0),MATCH(I$2,Overview_Format!$A$2:$BQ$2,0))</f>
        <v>9</v>
      </c>
      <c r="J305">
        <f>INDEX(Overview_Format!$A$2:$BQ$355,MATCH($B305,Overview_Format!$A$2:$A$355,0),MATCH(J$2,Overview_Format!$A$2:$BQ$2,0))</f>
        <v>21</v>
      </c>
      <c r="K305">
        <f>INDEX(Overview_Format!$A$2:$BQ$355,MATCH($B305,Overview_Format!$A$2:$A$355,0),MATCH(K$2,Overview_Format!$A$2:$BQ$2,0))</f>
        <v>9</v>
      </c>
      <c r="L305">
        <f>INDEX(Overview_Format!$A$2:$BQ$355,MATCH($B305,Overview_Format!$A$2:$A$355,0),MATCH(L$2,Overview_Format!$A$2:$BQ$2,0))</f>
        <v>21</v>
      </c>
      <c r="M305">
        <f>INDEX(Overview_Format!$A$2:$BQ$355,MATCH($B305,Overview_Format!$A$2:$A$355,0),MATCH(M$2,Overview_Format!$A$2:$BQ$2,0))</f>
        <v>9</v>
      </c>
      <c r="N305">
        <f>INDEX(Overview_Format!$A$2:$BQ$355,MATCH($B305,Overview_Format!$A$2:$A$355,0),MATCH(N$2,Overview_Format!$A$2:$BQ$2,0))</f>
        <v>21</v>
      </c>
      <c r="O305">
        <f>INDEX(Overview_Format!$A$2:$BQ$355,MATCH($B305,Overview_Format!$A$2:$A$355,0),MATCH(O$2,Overview_Format!$A$2:$BQ$2,0))</f>
        <v>2182</v>
      </c>
      <c r="P305">
        <f>INDEX(Overview_Format!$A$2:$BQ$355,MATCH($B305,Overview_Format!$A$2:$A$355,0),MATCH(P$2,Overview_Format!$A$2:$BQ$2,0))</f>
        <v>2332</v>
      </c>
      <c r="Q305">
        <f>INDEX(Overview_Format!$A$2:$BQ$355,MATCH($B305,Overview_Format!$A$2:$A$355,0),MATCH(Q$2,Overview_Format!$A$2:$BQ$2,0))</f>
        <v>73.099999999999994</v>
      </c>
      <c r="R305">
        <f>INDEX(Overview_Format!$A$2:$BQ$355,MATCH($B305,Overview_Format!$A$2:$A$355,0),MATCH(R$2,Overview_Format!$A$2:$BQ$2,0))</f>
        <v>98.6</v>
      </c>
      <c r="S305">
        <f>INDEX(Overview_Format!$A$2:$BQ$355,MATCH($B305,Overview_Format!$A$2:$A$355,0),MATCH(S$2,Overview_Format!$A$2:$BQ$2,0))</f>
        <v>0.36099999999999999</v>
      </c>
      <c r="T305">
        <f>INDEX(Overview_Format!$A$2:$BQ$355,MATCH($B305,Overview_Format!$A$2:$A$355,0),MATCH(T$2,Overview_Format!$A$2:$BQ$2,0))</f>
        <v>0.41199999999999998</v>
      </c>
      <c r="U305">
        <f>INDEX(Overview_Format!$A$2:$BQ$355,MATCH($B305,Overview_Format!$A$2:$A$355,0),MATCH(U$2,Overview_Format!$A$2:$BQ$2,0))</f>
        <v>0.53600000000000003</v>
      </c>
      <c r="V305">
        <f>INDEX(Overview_Format!$A$2:$BQ$355,MATCH($B305,Overview_Format!$A$2:$A$355,0),MATCH(V$2,Overview_Format!$A$2:$BQ$2,0))</f>
        <v>45.5</v>
      </c>
      <c r="W305">
        <f>INDEX(Overview_Format!$A$2:$BQ$355,MATCH($B305,Overview_Format!$A$2:$A$355,0),MATCH(W$2,Overview_Format!$A$2:$BQ$2,0))</f>
        <v>0.501</v>
      </c>
      <c r="X305">
        <f>INDEX(Overview_Format!$A$2:$BQ$355,MATCH($B305,Overview_Format!$A$2:$A$355,0),MATCH(X$2,Overview_Format!$A$2:$BQ$2,0))</f>
        <v>29.3</v>
      </c>
      <c r="Y305">
        <f>INDEX(Overview_Format!$A$2:$BQ$355,MATCH($B305,Overview_Format!$A$2:$A$355,0),MATCH(Y$2,Overview_Format!$A$2:$BQ$2,0))</f>
        <v>19.600000000000001</v>
      </c>
      <c r="Z305">
        <f>INDEX(Overview_Format!$A$2:$BQ$355,MATCH($B305,Overview_Format!$A$2:$A$355,0),MATCH(Z$2,Overview_Format!$A$2:$BQ$2,0))</f>
        <v>50</v>
      </c>
      <c r="AA305">
        <f>INDEX(Overview_Format!$A$2:$BQ$355,MATCH($B305,Overview_Format!$A$2:$A$355,0),MATCH(AA$2,Overview_Format!$A$2:$BQ$2,0))</f>
        <v>9.9</v>
      </c>
      <c r="AB305">
        <f>INDEX(Overview_Format!$A$2:$BQ$355,MATCH($B305,Overview_Format!$A$2:$A$355,0),MATCH(AB$2,Overview_Format!$A$2:$BQ$2,0))</f>
        <v>7.5</v>
      </c>
      <c r="AC305">
        <f t="shared" si="4"/>
        <v>2.3214285714285712</v>
      </c>
      <c r="AD305">
        <f>INDEX(Overview_Format!$A$2:$BQ$355,MATCH($B305,Overview_Format!$A$2:$A$355,0),MATCH(AD$2,Overview_Format!$A$2:$BQ$2,0))</f>
        <v>-5</v>
      </c>
      <c r="AE305">
        <f>INDEX(Overview_Format!$A$2:$CC$355,MATCH($B305,Overview_Format!$A$2:$A$355,0),MATCH(AE$2,Overview_Format!$A$2:$CC$2,0))</f>
        <v>-6.8000000000000114</v>
      </c>
      <c r="AF305">
        <f>INDEX(Overview_Format!$A$2:$CC$355,MATCH($B305,Overview_Format!$A$2:$A$355,0),MATCH(AF$2,Overview_Format!$A$2:$CC$2,0))</f>
        <v>-0.17100000000000004</v>
      </c>
      <c r="AG305">
        <f>INDEX(Overview_Format!$A$2:$CC$355,MATCH($B305,Overview_Format!$A$2:$A$355,0),MATCH(AG$2,Overview_Format!$A$2:$CC$2,0))</f>
        <v>5.6999999999999995E-2</v>
      </c>
      <c r="AH305">
        <f>INDEX(Overview_Format!$A$2:$CC$355,MATCH($B305,Overview_Format!$A$2:$A$355,0),MATCH(AH$2,Overview_Format!$A$2:$CC$2,0))</f>
        <v>-3.9999999999999925E-2</v>
      </c>
      <c r="AI305">
        <f>INDEX(Overview_Format!$A$2:$CC$355,MATCH($B305,Overview_Format!$A$2:$A$355,0),MATCH(AI$2,Overview_Format!$A$2:$CC$2,0))</f>
        <v>-3.1000000000000028E-2</v>
      </c>
      <c r="AJ305">
        <f>INDEX(Overview_Format!$A$2:$CC$355,MATCH($B305,Overview_Format!$A$2:$A$355,0),MATCH(AJ$2,Overview_Format!$A$2:$CC$2,0))</f>
        <v>0</v>
      </c>
      <c r="AK305">
        <f>INDEX(Overview_Format!$A$2:$CC$355,MATCH($B305,Overview_Format!$A$2:$A$355,0),MATCH(AK$2,Overview_Format!$A$2:$CC$2,0))</f>
        <v>1.3000000000000007</v>
      </c>
      <c r="AL305">
        <f>INDEX(Overview_Format!$A$2:$CC$355,MATCH($B305,Overview_Format!$A$2:$A$355,0),MATCH(AL$2,Overview_Format!$A$2:$CC$2,0))</f>
        <v>-0.20000000000000284</v>
      </c>
      <c r="AM305">
        <f>INDEX(Overview_Format!$A$2:$CC$355,MATCH($B305,Overview_Format!$A$2:$A$355,0),MATCH(AM$2,Overview_Format!$A$2:$CC$2,0))</f>
        <v>1.2000000000000011</v>
      </c>
      <c r="AN305">
        <f>INDEX(Overview_Format!$A$2:$CC$355,MATCH($B305,Overview_Format!$A$2:$A$355,0),MATCH(AN$2,Overview_Format!$A$2:$CC$2,0))</f>
        <v>-3.3000000000000007</v>
      </c>
      <c r="AO305">
        <f>INDEX(Overview_Format!$A$2:$CC$355,MATCH($B305,Overview_Format!$A$2:$A$355,0),MATCH(AO$2,Overview_Format!$A$2:$CC$2,0))</f>
        <v>1.9000000000000021</v>
      </c>
      <c r="AP305">
        <f>INDEX(Overview_Format!$A$2:$CC$355,MATCH($B305,Overview_Format!$A$2:$A$355,0),MATCH(AP$2,Overview_Format!$A$2:$CC$2,0))</f>
        <v>-0.127</v>
      </c>
    </row>
    <row r="306" spans="2:42" x14ac:dyDescent="0.25">
      <c r="B306" t="s">
        <v>426</v>
      </c>
      <c r="C306">
        <f>INDEX(Overview_Format!$A$2:$BQ$355,MATCH($B306,Overview_Format!$A$2:$A$355,0),MATCH(C$2,Overview_Format!$A$2:$BQ$2,0))</f>
        <v>31</v>
      </c>
      <c r="D306">
        <f>INDEX(Overview_Format!$A$2:$BQ$355,MATCH($B306,Overview_Format!$A$2:$A$355,0),MATCH(D$2,Overview_Format!$A$2:$BQ$2,0))</f>
        <v>8</v>
      </c>
      <c r="E306">
        <f>INDEX(Overview_Format!$A$2:$BQ$355,MATCH($B306,Overview_Format!$A$2:$A$355,0),MATCH(E$2,Overview_Format!$A$2:$BQ$2,0))</f>
        <v>23</v>
      </c>
      <c r="F306">
        <f>INDEX(Overview_Format!$A$2:$BQ$355,MATCH($B306,Overview_Format!$A$2:$A$355,0),MATCH(F$2,Overview_Format!$A$2:$BQ$2,0))</f>
        <v>0.25800000000000001</v>
      </c>
      <c r="G306">
        <f>INDEX(Overview_Format!$A$2:$BQ$355,MATCH($B306,Overview_Format!$A$2:$A$355,0),MATCH(G$2,Overview_Format!$A$2:$BQ$2,0))</f>
        <v>-14.73</v>
      </c>
      <c r="H306">
        <f>INDEX(Overview_Format!$A$2:$BQ$355,MATCH($B306,Overview_Format!$A$2:$A$355,0),MATCH(H$2,Overview_Format!$A$2:$BQ$2,0))</f>
        <v>-2.97</v>
      </c>
      <c r="I306">
        <f>INDEX(Overview_Format!$A$2:$BQ$355,MATCH($B306,Overview_Format!$A$2:$A$355,0),MATCH(I$2,Overview_Format!$A$2:$BQ$2,0))</f>
        <v>8</v>
      </c>
      <c r="J306">
        <f>INDEX(Overview_Format!$A$2:$BQ$355,MATCH($B306,Overview_Format!$A$2:$A$355,0),MATCH(J$2,Overview_Format!$A$2:$BQ$2,0))</f>
        <v>23</v>
      </c>
      <c r="K306">
        <f>INDEX(Overview_Format!$A$2:$BQ$355,MATCH($B306,Overview_Format!$A$2:$A$355,0),MATCH(K$2,Overview_Format!$A$2:$BQ$2,0))</f>
        <v>8</v>
      </c>
      <c r="L306">
        <f>INDEX(Overview_Format!$A$2:$BQ$355,MATCH($B306,Overview_Format!$A$2:$A$355,0),MATCH(L$2,Overview_Format!$A$2:$BQ$2,0))</f>
        <v>23</v>
      </c>
      <c r="M306">
        <f>INDEX(Overview_Format!$A$2:$BQ$355,MATCH($B306,Overview_Format!$A$2:$A$355,0),MATCH(M$2,Overview_Format!$A$2:$BQ$2,0))</f>
        <v>8</v>
      </c>
      <c r="N306">
        <f>INDEX(Overview_Format!$A$2:$BQ$355,MATCH($B306,Overview_Format!$A$2:$A$355,0),MATCH(N$2,Overview_Format!$A$2:$BQ$2,0))</f>
        <v>23</v>
      </c>
      <c r="O306">
        <f>INDEX(Overview_Format!$A$2:$BQ$355,MATCH($B306,Overview_Format!$A$2:$A$355,0),MATCH(O$2,Overview_Format!$A$2:$BQ$2,0))</f>
        <v>2104</v>
      </c>
      <c r="P306">
        <f>INDEX(Overview_Format!$A$2:$BQ$355,MATCH($B306,Overview_Format!$A$2:$A$355,0),MATCH(P$2,Overview_Format!$A$2:$BQ$2,0))</f>
        <v>2350</v>
      </c>
      <c r="Q306">
        <f>INDEX(Overview_Format!$A$2:$BQ$355,MATCH($B306,Overview_Format!$A$2:$A$355,0),MATCH(Q$2,Overview_Format!$A$2:$BQ$2,0))</f>
        <v>72.900000000000006</v>
      </c>
      <c r="R306">
        <f>INDEX(Overview_Format!$A$2:$BQ$355,MATCH($B306,Overview_Format!$A$2:$A$355,0),MATCH(R$2,Overview_Format!$A$2:$BQ$2,0))</f>
        <v>92.4</v>
      </c>
      <c r="S306">
        <f>INDEX(Overview_Format!$A$2:$BQ$355,MATCH($B306,Overview_Format!$A$2:$A$355,0),MATCH(S$2,Overview_Format!$A$2:$BQ$2,0))</f>
        <v>0.36199999999999999</v>
      </c>
      <c r="T306">
        <f>INDEX(Overview_Format!$A$2:$BQ$355,MATCH($B306,Overview_Format!$A$2:$A$355,0),MATCH(T$2,Overview_Format!$A$2:$BQ$2,0))</f>
        <v>0.34799999999999998</v>
      </c>
      <c r="U306">
        <f>INDEX(Overview_Format!$A$2:$BQ$355,MATCH($B306,Overview_Format!$A$2:$A$355,0),MATCH(U$2,Overview_Format!$A$2:$BQ$2,0))</f>
        <v>0.503</v>
      </c>
      <c r="V306">
        <f>INDEX(Overview_Format!$A$2:$BQ$355,MATCH($B306,Overview_Format!$A$2:$A$355,0),MATCH(V$2,Overview_Format!$A$2:$BQ$2,0))</f>
        <v>52.4</v>
      </c>
      <c r="W306">
        <f>INDEX(Overview_Format!$A$2:$BQ$355,MATCH($B306,Overview_Format!$A$2:$A$355,0),MATCH(W$2,Overview_Format!$A$2:$BQ$2,0))</f>
        <v>0.47599999999999998</v>
      </c>
      <c r="X306">
        <f>INDEX(Overview_Format!$A$2:$BQ$355,MATCH($B306,Overview_Format!$A$2:$A$355,0),MATCH(X$2,Overview_Format!$A$2:$BQ$2,0))</f>
        <v>28.4</v>
      </c>
      <c r="Y306">
        <f>INDEX(Overview_Format!$A$2:$BQ$355,MATCH($B306,Overview_Format!$A$2:$A$355,0),MATCH(Y$2,Overview_Format!$A$2:$BQ$2,0))</f>
        <v>19.8</v>
      </c>
      <c r="Z306">
        <f>INDEX(Overview_Format!$A$2:$BQ$355,MATCH($B306,Overview_Format!$A$2:$A$355,0),MATCH(Z$2,Overview_Format!$A$2:$BQ$2,0))</f>
        <v>48.3</v>
      </c>
      <c r="AA306">
        <f>INDEX(Overview_Format!$A$2:$BQ$355,MATCH($B306,Overview_Format!$A$2:$A$355,0),MATCH(AA$2,Overview_Format!$A$2:$BQ$2,0))</f>
        <v>9.9</v>
      </c>
      <c r="AB306">
        <f>INDEX(Overview_Format!$A$2:$BQ$355,MATCH($B306,Overview_Format!$A$2:$A$355,0),MATCH(AB$2,Overview_Format!$A$2:$BQ$2,0))</f>
        <v>11.1</v>
      </c>
      <c r="AC306">
        <f t="shared" si="4"/>
        <v>2.6464646464646462</v>
      </c>
      <c r="AD306">
        <f>INDEX(Overview_Format!$A$2:$BQ$355,MATCH($B306,Overview_Format!$A$2:$A$355,0),MATCH(AD$2,Overview_Format!$A$2:$BQ$2,0))</f>
        <v>-7.94</v>
      </c>
      <c r="AE306">
        <f>INDEX(Overview_Format!$A$2:$CC$355,MATCH($B306,Overview_Format!$A$2:$A$355,0),MATCH(AE$2,Overview_Format!$A$2:$CC$2,0))</f>
        <v>-10.799999999999997</v>
      </c>
      <c r="AF306">
        <f>INDEX(Overview_Format!$A$2:$CC$355,MATCH($B306,Overview_Format!$A$2:$A$355,0),MATCH(AF$2,Overview_Format!$A$2:$CC$2,0))</f>
        <v>4.1999999999999982E-2</v>
      </c>
      <c r="AG306">
        <f>INDEX(Overview_Format!$A$2:$CC$355,MATCH($B306,Overview_Format!$A$2:$A$355,0),MATCH(AG$2,Overview_Format!$A$2:$CC$2,0))</f>
        <v>-1.8000000000000016E-2</v>
      </c>
      <c r="AH306">
        <f>INDEX(Overview_Format!$A$2:$CC$355,MATCH($B306,Overview_Format!$A$2:$A$355,0),MATCH(AH$2,Overview_Format!$A$2:$CC$2,0))</f>
        <v>-3.3000000000000029E-2</v>
      </c>
      <c r="AI306">
        <f>INDEX(Overview_Format!$A$2:$CC$355,MATCH($B306,Overview_Format!$A$2:$A$355,0),MATCH(AI$2,Overview_Format!$A$2:$CC$2,0))</f>
        <v>-2.7000000000000024E-2</v>
      </c>
      <c r="AJ306">
        <f>INDEX(Overview_Format!$A$2:$CC$355,MATCH($B306,Overview_Format!$A$2:$A$355,0),MATCH(AJ$2,Overview_Format!$A$2:$CC$2,0))</f>
        <v>-3.4000000000000057</v>
      </c>
      <c r="AK306">
        <f>INDEX(Overview_Format!$A$2:$CC$355,MATCH($B306,Overview_Format!$A$2:$A$355,0),MATCH(AK$2,Overview_Format!$A$2:$CC$2,0))</f>
        <v>2.8000000000000007</v>
      </c>
      <c r="AL306">
        <f>INDEX(Overview_Format!$A$2:$CC$355,MATCH($B306,Overview_Format!$A$2:$A$355,0),MATCH(AL$2,Overview_Format!$A$2:$CC$2,0))</f>
        <v>-7.5</v>
      </c>
      <c r="AM306">
        <f>INDEX(Overview_Format!$A$2:$CC$355,MATCH($B306,Overview_Format!$A$2:$A$355,0),MATCH(AM$2,Overview_Format!$A$2:$CC$2,0))</f>
        <v>-1.5999999999999996</v>
      </c>
      <c r="AN306">
        <f>INDEX(Overview_Format!$A$2:$CC$355,MATCH($B306,Overview_Format!$A$2:$A$355,0),MATCH(AN$2,Overview_Format!$A$2:$CC$2,0))</f>
        <v>2</v>
      </c>
      <c r="AO306">
        <f>INDEX(Overview_Format!$A$2:$CC$355,MATCH($B306,Overview_Format!$A$2:$A$355,0),MATCH(AO$2,Overview_Format!$A$2:$CC$2,0))</f>
        <v>-3.3000000000000007</v>
      </c>
      <c r="AP306">
        <f>INDEX(Overview_Format!$A$2:$CC$355,MATCH($B306,Overview_Format!$A$2:$A$355,0),MATCH(AP$2,Overview_Format!$A$2:$CC$2,0))</f>
        <v>0</v>
      </c>
    </row>
    <row r="307" spans="2:42" x14ac:dyDescent="0.25">
      <c r="B307" t="s">
        <v>427</v>
      </c>
      <c r="C307">
        <f>INDEX(Overview_Format!$A$2:$BQ$355,MATCH($B307,Overview_Format!$A$2:$A$355,0),MATCH(C$2,Overview_Format!$A$2:$BQ$2,0))</f>
        <v>37</v>
      </c>
      <c r="D307">
        <f>INDEX(Overview_Format!$A$2:$BQ$355,MATCH($B307,Overview_Format!$A$2:$A$355,0),MATCH(D$2,Overview_Format!$A$2:$BQ$2,0))</f>
        <v>31</v>
      </c>
      <c r="E307">
        <f>INDEX(Overview_Format!$A$2:$BQ$355,MATCH($B307,Overview_Format!$A$2:$A$355,0),MATCH(E$2,Overview_Format!$A$2:$BQ$2,0))</f>
        <v>6</v>
      </c>
      <c r="F307">
        <f>INDEX(Overview_Format!$A$2:$BQ$355,MATCH($B307,Overview_Format!$A$2:$A$355,0),MATCH(F$2,Overview_Format!$A$2:$BQ$2,0))</f>
        <v>0.83799999999999997</v>
      </c>
      <c r="G307">
        <f>INDEX(Overview_Format!$A$2:$BQ$355,MATCH($B307,Overview_Format!$A$2:$A$355,0),MATCH(G$2,Overview_Format!$A$2:$BQ$2,0))</f>
        <v>21.55</v>
      </c>
      <c r="H307">
        <f>INDEX(Overview_Format!$A$2:$BQ$355,MATCH($B307,Overview_Format!$A$2:$A$355,0),MATCH(H$2,Overview_Format!$A$2:$BQ$2,0))</f>
        <v>10.16</v>
      </c>
      <c r="I307">
        <f>INDEX(Overview_Format!$A$2:$BQ$355,MATCH($B307,Overview_Format!$A$2:$A$355,0),MATCH(I$2,Overview_Format!$A$2:$BQ$2,0))</f>
        <v>31</v>
      </c>
      <c r="J307">
        <f>INDEX(Overview_Format!$A$2:$BQ$355,MATCH($B307,Overview_Format!$A$2:$A$355,0),MATCH(J$2,Overview_Format!$A$2:$BQ$2,0))</f>
        <v>6</v>
      </c>
      <c r="K307">
        <f>INDEX(Overview_Format!$A$2:$BQ$355,MATCH($B307,Overview_Format!$A$2:$A$355,0),MATCH(K$2,Overview_Format!$A$2:$BQ$2,0))</f>
        <v>31</v>
      </c>
      <c r="L307">
        <f>INDEX(Overview_Format!$A$2:$BQ$355,MATCH($B307,Overview_Format!$A$2:$A$355,0),MATCH(L$2,Overview_Format!$A$2:$BQ$2,0))</f>
        <v>6</v>
      </c>
      <c r="M307">
        <f>INDEX(Overview_Format!$A$2:$BQ$355,MATCH($B307,Overview_Format!$A$2:$A$355,0),MATCH(M$2,Overview_Format!$A$2:$BQ$2,0))</f>
        <v>31</v>
      </c>
      <c r="N307">
        <f>INDEX(Overview_Format!$A$2:$BQ$355,MATCH($B307,Overview_Format!$A$2:$A$355,0),MATCH(N$2,Overview_Format!$A$2:$BQ$2,0))</f>
        <v>6</v>
      </c>
      <c r="O307">
        <f>INDEX(Overview_Format!$A$2:$BQ$355,MATCH($B307,Overview_Format!$A$2:$A$355,0),MATCH(O$2,Overview_Format!$A$2:$BQ$2,0))</f>
        <v>3035</v>
      </c>
      <c r="P307">
        <f>INDEX(Overview_Format!$A$2:$BQ$355,MATCH($B307,Overview_Format!$A$2:$A$355,0),MATCH(P$2,Overview_Format!$A$2:$BQ$2,0))</f>
        <v>2580</v>
      </c>
      <c r="Q307">
        <f>INDEX(Overview_Format!$A$2:$BQ$355,MATCH($B307,Overview_Format!$A$2:$A$355,0),MATCH(Q$2,Overview_Format!$A$2:$BQ$2,0))</f>
        <v>69.400000000000006</v>
      </c>
      <c r="R307">
        <f>INDEX(Overview_Format!$A$2:$BQ$355,MATCH($B307,Overview_Format!$A$2:$A$355,0),MATCH(R$2,Overview_Format!$A$2:$BQ$2,0))</f>
        <v>116.2</v>
      </c>
      <c r="S307">
        <f>INDEX(Overview_Format!$A$2:$BQ$355,MATCH($B307,Overview_Format!$A$2:$A$355,0),MATCH(S$2,Overview_Format!$A$2:$BQ$2,0))</f>
        <v>0.33300000000000002</v>
      </c>
      <c r="T307">
        <f>INDEX(Overview_Format!$A$2:$BQ$355,MATCH($B307,Overview_Format!$A$2:$A$355,0),MATCH(T$2,Overview_Format!$A$2:$BQ$2,0))</f>
        <v>0.32</v>
      </c>
      <c r="U307">
        <f>INDEX(Overview_Format!$A$2:$BQ$355,MATCH($B307,Overview_Format!$A$2:$A$355,0),MATCH(U$2,Overview_Format!$A$2:$BQ$2,0))</f>
        <v>0.58699999999999997</v>
      </c>
      <c r="V307">
        <f>INDEX(Overview_Format!$A$2:$BQ$355,MATCH($B307,Overview_Format!$A$2:$A$355,0),MATCH(V$2,Overview_Format!$A$2:$BQ$2,0))</f>
        <v>59.7</v>
      </c>
      <c r="W307">
        <f>INDEX(Overview_Format!$A$2:$BQ$355,MATCH($B307,Overview_Format!$A$2:$A$355,0),MATCH(W$2,Overview_Format!$A$2:$BQ$2,0))</f>
        <v>0.55400000000000005</v>
      </c>
      <c r="X307">
        <f>INDEX(Overview_Format!$A$2:$BQ$355,MATCH($B307,Overview_Format!$A$2:$A$355,0),MATCH(X$2,Overview_Format!$A$2:$BQ$2,0))</f>
        <v>30.9</v>
      </c>
      <c r="Y307">
        <f>INDEX(Overview_Format!$A$2:$BQ$355,MATCH($B307,Overview_Format!$A$2:$A$355,0),MATCH(Y$2,Overview_Format!$A$2:$BQ$2,0))</f>
        <v>13.7</v>
      </c>
      <c r="Z307">
        <f>INDEX(Overview_Format!$A$2:$BQ$355,MATCH($B307,Overview_Format!$A$2:$A$355,0),MATCH(Z$2,Overview_Format!$A$2:$BQ$2,0))</f>
        <v>52.3</v>
      </c>
      <c r="AA307">
        <f>INDEX(Overview_Format!$A$2:$BQ$355,MATCH($B307,Overview_Format!$A$2:$A$355,0),MATCH(AA$2,Overview_Format!$A$2:$BQ$2,0))</f>
        <v>8.5</v>
      </c>
      <c r="AB307">
        <f>INDEX(Overview_Format!$A$2:$BQ$355,MATCH($B307,Overview_Format!$A$2:$A$355,0),MATCH(AB$2,Overview_Format!$A$2:$BQ$2,0))</f>
        <v>15.2</v>
      </c>
      <c r="AC307">
        <f t="shared" si="4"/>
        <v>4.3576642335766431</v>
      </c>
      <c r="AD307">
        <f>INDEX(Overview_Format!$A$2:$BQ$355,MATCH($B307,Overview_Format!$A$2:$A$355,0),MATCH(AD$2,Overview_Format!$A$2:$BQ$2,0))</f>
        <v>12.3</v>
      </c>
      <c r="AE307">
        <f>INDEX(Overview_Format!$A$2:$CC$355,MATCH($B307,Overview_Format!$A$2:$A$355,0),MATCH(AE$2,Overview_Format!$A$2:$CC$2,0))</f>
        <v>17.5</v>
      </c>
      <c r="AF307">
        <f>INDEX(Overview_Format!$A$2:$CC$355,MATCH($B307,Overview_Format!$A$2:$A$355,0),MATCH(AF$2,Overview_Format!$A$2:$CC$2,0))</f>
        <v>-1.0000000000000009E-2</v>
      </c>
      <c r="AG307">
        <f>INDEX(Overview_Format!$A$2:$CC$355,MATCH($B307,Overview_Format!$A$2:$A$355,0),MATCH(AG$2,Overview_Format!$A$2:$CC$2,0))</f>
        <v>-8.6000000000000021E-2</v>
      </c>
      <c r="AH307">
        <f>INDEX(Overview_Format!$A$2:$CC$355,MATCH($B307,Overview_Format!$A$2:$A$355,0),MATCH(AH$2,Overview_Format!$A$2:$CC$2,0))</f>
        <v>8.2999999999999963E-2</v>
      </c>
      <c r="AI307">
        <f>INDEX(Overview_Format!$A$2:$CC$355,MATCH($B307,Overview_Format!$A$2:$A$355,0),MATCH(AI$2,Overview_Format!$A$2:$CC$2,0))</f>
        <v>7.900000000000007E-2</v>
      </c>
      <c r="AJ307">
        <f>INDEX(Overview_Format!$A$2:$CC$355,MATCH($B307,Overview_Format!$A$2:$A$355,0),MATCH(AJ$2,Overview_Format!$A$2:$CC$2,0))</f>
        <v>4.5999999999999943</v>
      </c>
      <c r="AK307">
        <f>INDEX(Overview_Format!$A$2:$CC$355,MATCH($B307,Overview_Format!$A$2:$A$355,0),MATCH(AK$2,Overview_Format!$A$2:$CC$2,0))</f>
        <v>-1.9000000000000004</v>
      </c>
      <c r="AL307">
        <f>INDEX(Overview_Format!$A$2:$CC$355,MATCH($B307,Overview_Format!$A$2:$A$355,0),MATCH(AL$2,Overview_Format!$A$2:$CC$2,0))</f>
        <v>8.5</v>
      </c>
      <c r="AM307">
        <f>INDEX(Overview_Format!$A$2:$CC$355,MATCH($B307,Overview_Format!$A$2:$A$355,0),MATCH(AM$2,Overview_Format!$A$2:$CC$2,0))</f>
        <v>-0.30000000000000071</v>
      </c>
      <c r="AN307">
        <f>INDEX(Overview_Format!$A$2:$CC$355,MATCH($B307,Overview_Format!$A$2:$A$355,0),MATCH(AN$2,Overview_Format!$A$2:$CC$2,0))</f>
        <v>8.8999999999999986</v>
      </c>
      <c r="AO307">
        <f>INDEX(Overview_Format!$A$2:$CC$355,MATCH($B307,Overview_Format!$A$2:$A$355,0),MATCH(AO$2,Overview_Format!$A$2:$CC$2,0))</f>
        <v>1.5</v>
      </c>
      <c r="AP307">
        <f>INDEX(Overview_Format!$A$2:$CC$355,MATCH($B307,Overview_Format!$A$2:$A$355,0),MATCH(AP$2,Overview_Format!$A$2:$CC$2,0))</f>
        <v>2.6999999999999996E-2</v>
      </c>
    </row>
    <row r="308" spans="2:42" x14ac:dyDescent="0.25">
      <c r="B308" t="s">
        <v>428</v>
      </c>
      <c r="C308">
        <f>INDEX(Overview_Format!$A$2:$BQ$355,MATCH($B308,Overview_Format!$A$2:$A$355,0),MATCH(C$2,Overview_Format!$A$2:$BQ$2,0))</f>
        <v>32</v>
      </c>
      <c r="D308">
        <f>INDEX(Overview_Format!$A$2:$BQ$355,MATCH($B308,Overview_Format!$A$2:$A$355,0),MATCH(D$2,Overview_Format!$A$2:$BQ$2,0))</f>
        <v>14</v>
      </c>
      <c r="E308">
        <f>INDEX(Overview_Format!$A$2:$BQ$355,MATCH($B308,Overview_Format!$A$2:$A$355,0),MATCH(E$2,Overview_Format!$A$2:$BQ$2,0))</f>
        <v>18</v>
      </c>
      <c r="F308">
        <f>INDEX(Overview_Format!$A$2:$BQ$355,MATCH($B308,Overview_Format!$A$2:$A$355,0),MATCH(F$2,Overview_Format!$A$2:$BQ$2,0))</f>
        <v>0.438</v>
      </c>
      <c r="G308">
        <f>INDEX(Overview_Format!$A$2:$BQ$355,MATCH($B308,Overview_Format!$A$2:$A$355,0),MATCH(G$2,Overview_Format!$A$2:$BQ$2,0))</f>
        <v>-9.11</v>
      </c>
      <c r="H308">
        <f>INDEX(Overview_Format!$A$2:$BQ$355,MATCH($B308,Overview_Format!$A$2:$A$355,0),MATCH(H$2,Overview_Format!$A$2:$BQ$2,0))</f>
        <v>-5.68</v>
      </c>
      <c r="I308">
        <f>INDEX(Overview_Format!$A$2:$BQ$355,MATCH($B308,Overview_Format!$A$2:$A$355,0),MATCH(I$2,Overview_Format!$A$2:$BQ$2,0))</f>
        <v>14</v>
      </c>
      <c r="J308">
        <f>INDEX(Overview_Format!$A$2:$BQ$355,MATCH($B308,Overview_Format!$A$2:$A$355,0),MATCH(J$2,Overview_Format!$A$2:$BQ$2,0))</f>
        <v>18</v>
      </c>
      <c r="K308">
        <f>INDEX(Overview_Format!$A$2:$BQ$355,MATCH($B308,Overview_Format!$A$2:$A$355,0),MATCH(K$2,Overview_Format!$A$2:$BQ$2,0))</f>
        <v>14</v>
      </c>
      <c r="L308">
        <f>INDEX(Overview_Format!$A$2:$BQ$355,MATCH($B308,Overview_Format!$A$2:$A$355,0),MATCH(L$2,Overview_Format!$A$2:$BQ$2,0))</f>
        <v>18</v>
      </c>
      <c r="M308">
        <f>INDEX(Overview_Format!$A$2:$BQ$355,MATCH($B308,Overview_Format!$A$2:$A$355,0),MATCH(M$2,Overview_Format!$A$2:$BQ$2,0))</f>
        <v>14</v>
      </c>
      <c r="N308">
        <f>INDEX(Overview_Format!$A$2:$BQ$355,MATCH($B308,Overview_Format!$A$2:$A$355,0),MATCH(N$2,Overview_Format!$A$2:$BQ$2,0))</f>
        <v>18</v>
      </c>
      <c r="O308">
        <f>INDEX(Overview_Format!$A$2:$BQ$355,MATCH($B308,Overview_Format!$A$2:$A$355,0),MATCH(O$2,Overview_Format!$A$2:$BQ$2,0))</f>
        <v>2126</v>
      </c>
      <c r="P308">
        <f>INDEX(Overview_Format!$A$2:$BQ$355,MATCH($B308,Overview_Format!$A$2:$A$355,0),MATCH(P$2,Overview_Format!$A$2:$BQ$2,0))</f>
        <v>2124</v>
      </c>
      <c r="Q308">
        <f>INDEX(Overview_Format!$A$2:$BQ$355,MATCH($B308,Overview_Format!$A$2:$A$355,0),MATCH(Q$2,Overview_Format!$A$2:$BQ$2,0))</f>
        <v>67.3</v>
      </c>
      <c r="R308">
        <f>INDEX(Overview_Format!$A$2:$BQ$355,MATCH($B308,Overview_Format!$A$2:$A$355,0),MATCH(R$2,Overview_Format!$A$2:$BQ$2,0))</f>
        <v>97.9</v>
      </c>
      <c r="S308">
        <f>INDEX(Overview_Format!$A$2:$BQ$355,MATCH($B308,Overview_Format!$A$2:$A$355,0),MATCH(S$2,Overview_Format!$A$2:$BQ$2,0))</f>
        <v>0.3</v>
      </c>
      <c r="T308">
        <f>INDEX(Overview_Format!$A$2:$BQ$355,MATCH($B308,Overview_Format!$A$2:$A$355,0),MATCH(T$2,Overview_Format!$A$2:$BQ$2,0))</f>
        <v>0.34399999999999997</v>
      </c>
      <c r="U308">
        <f>INDEX(Overview_Format!$A$2:$BQ$355,MATCH($B308,Overview_Format!$A$2:$A$355,0),MATCH(U$2,Overview_Format!$A$2:$BQ$2,0))</f>
        <v>0.51600000000000001</v>
      </c>
      <c r="V308">
        <f>INDEX(Overview_Format!$A$2:$BQ$355,MATCH($B308,Overview_Format!$A$2:$A$355,0),MATCH(V$2,Overview_Format!$A$2:$BQ$2,0))</f>
        <v>54.7</v>
      </c>
      <c r="W308">
        <f>INDEX(Overview_Format!$A$2:$BQ$355,MATCH($B308,Overview_Format!$A$2:$A$355,0),MATCH(W$2,Overview_Format!$A$2:$BQ$2,0))</f>
        <v>0.48499999999999999</v>
      </c>
      <c r="X308">
        <f>INDEX(Overview_Format!$A$2:$BQ$355,MATCH($B308,Overview_Format!$A$2:$A$355,0),MATCH(X$2,Overview_Format!$A$2:$BQ$2,0))</f>
        <v>31.4</v>
      </c>
      <c r="Y308">
        <f>INDEX(Overview_Format!$A$2:$BQ$355,MATCH($B308,Overview_Format!$A$2:$A$355,0),MATCH(Y$2,Overview_Format!$A$2:$BQ$2,0))</f>
        <v>18.100000000000001</v>
      </c>
      <c r="Z308">
        <f>INDEX(Overview_Format!$A$2:$BQ$355,MATCH($B308,Overview_Format!$A$2:$A$355,0),MATCH(Z$2,Overview_Format!$A$2:$BQ$2,0))</f>
        <v>52.6</v>
      </c>
      <c r="AA308">
        <f>INDEX(Overview_Format!$A$2:$BQ$355,MATCH($B308,Overview_Format!$A$2:$A$355,0),MATCH(AA$2,Overview_Format!$A$2:$BQ$2,0))</f>
        <v>9.1</v>
      </c>
      <c r="AB308">
        <f>INDEX(Overview_Format!$A$2:$BQ$355,MATCH($B308,Overview_Format!$A$2:$A$355,0),MATCH(AB$2,Overview_Format!$A$2:$BQ$2,0))</f>
        <v>9</v>
      </c>
      <c r="AC308">
        <f t="shared" si="4"/>
        <v>3.0220994475138121</v>
      </c>
      <c r="AD308">
        <f>INDEX(Overview_Format!$A$2:$BQ$355,MATCH($B308,Overview_Format!$A$2:$A$355,0),MATCH(AD$2,Overview_Format!$A$2:$BQ$2,0))</f>
        <v>0.06</v>
      </c>
      <c r="AE308">
        <f>INDEX(Overview_Format!$A$2:$CC$355,MATCH($B308,Overview_Format!$A$2:$A$355,0),MATCH(AE$2,Overview_Format!$A$2:$CC$2,0))</f>
        <v>0.10000000000000853</v>
      </c>
      <c r="AF308">
        <f>INDEX(Overview_Format!$A$2:$CC$355,MATCH($B308,Overview_Format!$A$2:$A$355,0),MATCH(AF$2,Overview_Format!$A$2:$CC$2,0))</f>
        <v>-9.7000000000000031E-2</v>
      </c>
      <c r="AG308">
        <f>INDEX(Overview_Format!$A$2:$CC$355,MATCH($B308,Overview_Format!$A$2:$A$355,0),MATCH(AG$2,Overview_Format!$A$2:$CC$2,0))</f>
        <v>-6.4000000000000001E-2</v>
      </c>
      <c r="AH308">
        <f>INDEX(Overview_Format!$A$2:$CC$355,MATCH($B308,Overview_Format!$A$2:$A$355,0),MATCH(AH$2,Overview_Format!$A$2:$CC$2,0))</f>
        <v>-1.100000000000001E-2</v>
      </c>
      <c r="AI308">
        <f>INDEX(Overview_Format!$A$2:$CC$355,MATCH($B308,Overview_Format!$A$2:$A$355,0),MATCH(AI$2,Overview_Format!$A$2:$CC$2,0))</f>
        <v>5.0000000000000044E-3</v>
      </c>
      <c r="AJ308">
        <f>INDEX(Overview_Format!$A$2:$CC$355,MATCH($B308,Overview_Format!$A$2:$A$355,0),MATCH(AJ$2,Overview_Format!$A$2:$CC$2,0))</f>
        <v>5.2000000000000028</v>
      </c>
      <c r="AK308">
        <f>INDEX(Overview_Format!$A$2:$CC$355,MATCH($B308,Overview_Format!$A$2:$A$355,0),MATCH(AK$2,Overview_Format!$A$2:$CC$2,0))</f>
        <v>0</v>
      </c>
      <c r="AL308">
        <f>INDEX(Overview_Format!$A$2:$CC$355,MATCH($B308,Overview_Format!$A$2:$A$355,0),MATCH(AL$2,Overview_Format!$A$2:$CC$2,0))</f>
        <v>-2.7999999999999972</v>
      </c>
      <c r="AM308">
        <f>INDEX(Overview_Format!$A$2:$CC$355,MATCH($B308,Overview_Format!$A$2:$A$355,0),MATCH(AM$2,Overview_Format!$A$2:$CC$2,0))</f>
        <v>-0.59999999999999964</v>
      </c>
      <c r="AN308">
        <f>INDEX(Overview_Format!$A$2:$CC$355,MATCH($B308,Overview_Format!$A$2:$A$355,0),MATCH(AN$2,Overview_Format!$A$2:$CC$2,0))</f>
        <v>-0.30000000000000071</v>
      </c>
      <c r="AO308">
        <f>INDEX(Overview_Format!$A$2:$CC$355,MATCH($B308,Overview_Format!$A$2:$A$355,0),MATCH(AO$2,Overview_Format!$A$2:$CC$2,0))</f>
        <v>5.5999999999999979</v>
      </c>
      <c r="AP308">
        <f>INDEX(Overview_Format!$A$2:$CC$355,MATCH($B308,Overview_Format!$A$2:$A$355,0),MATCH(AP$2,Overview_Format!$A$2:$CC$2,0))</f>
        <v>-8.3999999999999991E-2</v>
      </c>
    </row>
    <row r="309" spans="2:42" x14ac:dyDescent="0.25">
      <c r="B309" t="s">
        <v>429</v>
      </c>
      <c r="C309">
        <f>INDEX(Overview_Format!$A$2:$BQ$355,MATCH($B309,Overview_Format!$A$2:$A$355,0),MATCH(C$2,Overview_Format!$A$2:$BQ$2,0))</f>
        <v>32</v>
      </c>
      <c r="D309">
        <f>INDEX(Overview_Format!$A$2:$BQ$355,MATCH($B309,Overview_Format!$A$2:$A$355,0),MATCH(D$2,Overview_Format!$A$2:$BQ$2,0))</f>
        <v>14</v>
      </c>
      <c r="E309">
        <f>INDEX(Overview_Format!$A$2:$BQ$355,MATCH($B309,Overview_Format!$A$2:$A$355,0),MATCH(E$2,Overview_Format!$A$2:$BQ$2,0))</f>
        <v>18</v>
      </c>
      <c r="F309">
        <f>INDEX(Overview_Format!$A$2:$BQ$355,MATCH($B309,Overview_Format!$A$2:$A$355,0),MATCH(F$2,Overview_Format!$A$2:$BQ$2,0))</f>
        <v>0.438</v>
      </c>
      <c r="G309">
        <f>INDEX(Overview_Format!$A$2:$BQ$355,MATCH($B309,Overview_Format!$A$2:$A$355,0),MATCH(G$2,Overview_Format!$A$2:$BQ$2,0))</f>
        <v>7.2</v>
      </c>
      <c r="H309">
        <f>INDEX(Overview_Format!$A$2:$BQ$355,MATCH($B309,Overview_Format!$A$2:$A$355,0),MATCH(H$2,Overview_Format!$A$2:$BQ$2,0))</f>
        <v>8.57</v>
      </c>
      <c r="I309">
        <f>INDEX(Overview_Format!$A$2:$BQ$355,MATCH($B309,Overview_Format!$A$2:$A$355,0),MATCH(I$2,Overview_Format!$A$2:$BQ$2,0))</f>
        <v>14</v>
      </c>
      <c r="J309">
        <f>INDEX(Overview_Format!$A$2:$BQ$355,MATCH($B309,Overview_Format!$A$2:$A$355,0),MATCH(J$2,Overview_Format!$A$2:$BQ$2,0))</f>
        <v>18</v>
      </c>
      <c r="K309">
        <f>INDEX(Overview_Format!$A$2:$BQ$355,MATCH($B309,Overview_Format!$A$2:$A$355,0),MATCH(K$2,Overview_Format!$A$2:$BQ$2,0))</f>
        <v>14</v>
      </c>
      <c r="L309">
        <f>INDEX(Overview_Format!$A$2:$BQ$355,MATCH($B309,Overview_Format!$A$2:$A$355,0),MATCH(L$2,Overview_Format!$A$2:$BQ$2,0))</f>
        <v>18</v>
      </c>
      <c r="M309">
        <f>INDEX(Overview_Format!$A$2:$BQ$355,MATCH($B309,Overview_Format!$A$2:$A$355,0),MATCH(M$2,Overview_Format!$A$2:$BQ$2,0))</f>
        <v>14</v>
      </c>
      <c r="N309">
        <f>INDEX(Overview_Format!$A$2:$BQ$355,MATCH($B309,Overview_Format!$A$2:$A$355,0),MATCH(N$2,Overview_Format!$A$2:$BQ$2,0))</f>
        <v>18</v>
      </c>
      <c r="O309">
        <f>INDEX(Overview_Format!$A$2:$BQ$355,MATCH($B309,Overview_Format!$A$2:$A$355,0),MATCH(O$2,Overview_Format!$A$2:$BQ$2,0))</f>
        <v>2253</v>
      </c>
      <c r="P309">
        <f>INDEX(Overview_Format!$A$2:$BQ$355,MATCH($B309,Overview_Format!$A$2:$A$355,0),MATCH(P$2,Overview_Format!$A$2:$BQ$2,0))</f>
        <v>2297</v>
      </c>
      <c r="Q309">
        <f>INDEX(Overview_Format!$A$2:$BQ$355,MATCH($B309,Overview_Format!$A$2:$A$355,0),MATCH(Q$2,Overview_Format!$A$2:$BQ$2,0))</f>
        <v>69.400000000000006</v>
      </c>
      <c r="R309">
        <f>INDEX(Overview_Format!$A$2:$BQ$355,MATCH($B309,Overview_Format!$A$2:$A$355,0),MATCH(R$2,Overview_Format!$A$2:$BQ$2,0))</f>
        <v>101.4</v>
      </c>
      <c r="S309">
        <f>INDEX(Overview_Format!$A$2:$BQ$355,MATCH($B309,Overview_Format!$A$2:$A$355,0),MATCH(S$2,Overview_Format!$A$2:$BQ$2,0))</f>
        <v>0.34300000000000003</v>
      </c>
      <c r="T309">
        <f>INDEX(Overview_Format!$A$2:$BQ$355,MATCH($B309,Overview_Format!$A$2:$A$355,0),MATCH(T$2,Overview_Format!$A$2:$BQ$2,0))</f>
        <v>0.36</v>
      </c>
      <c r="U309">
        <f>INDEX(Overview_Format!$A$2:$BQ$355,MATCH($B309,Overview_Format!$A$2:$A$355,0),MATCH(U$2,Overview_Format!$A$2:$BQ$2,0))</f>
        <v>0.52600000000000002</v>
      </c>
      <c r="V309">
        <f>INDEX(Overview_Format!$A$2:$BQ$355,MATCH($B309,Overview_Format!$A$2:$A$355,0),MATCH(V$2,Overview_Format!$A$2:$BQ$2,0))</f>
        <v>46.7</v>
      </c>
      <c r="W309">
        <f>INDEX(Overview_Format!$A$2:$BQ$355,MATCH($B309,Overview_Format!$A$2:$A$355,0),MATCH(W$2,Overview_Format!$A$2:$BQ$2,0))</f>
        <v>0.49299999999999999</v>
      </c>
      <c r="X309">
        <f>INDEX(Overview_Format!$A$2:$BQ$355,MATCH($B309,Overview_Format!$A$2:$A$355,0),MATCH(X$2,Overview_Format!$A$2:$BQ$2,0))</f>
        <v>32.700000000000003</v>
      </c>
      <c r="Y309">
        <f>INDEX(Overview_Format!$A$2:$BQ$355,MATCH($B309,Overview_Format!$A$2:$A$355,0),MATCH(Y$2,Overview_Format!$A$2:$BQ$2,0))</f>
        <v>17.2</v>
      </c>
      <c r="Z309">
        <f>INDEX(Overview_Format!$A$2:$BQ$355,MATCH($B309,Overview_Format!$A$2:$A$355,0),MATCH(Z$2,Overview_Format!$A$2:$BQ$2,0))</f>
        <v>50.7</v>
      </c>
      <c r="AA309">
        <f>INDEX(Overview_Format!$A$2:$BQ$355,MATCH($B309,Overview_Format!$A$2:$A$355,0),MATCH(AA$2,Overview_Format!$A$2:$BQ$2,0))</f>
        <v>9.6999999999999993</v>
      </c>
      <c r="AB309">
        <f>INDEX(Overview_Format!$A$2:$BQ$355,MATCH($B309,Overview_Format!$A$2:$A$355,0),MATCH(AB$2,Overview_Format!$A$2:$BQ$2,0))</f>
        <v>12.7</v>
      </c>
      <c r="AC309">
        <f t="shared" si="4"/>
        <v>2.7151162790697678</v>
      </c>
      <c r="AD309">
        <f>INDEX(Overview_Format!$A$2:$BQ$355,MATCH($B309,Overview_Format!$A$2:$A$355,0),MATCH(AD$2,Overview_Format!$A$2:$BQ$2,0))</f>
        <v>-1.38</v>
      </c>
      <c r="AE309">
        <f>INDEX(Overview_Format!$A$2:$CC$355,MATCH($B309,Overview_Format!$A$2:$A$355,0),MATCH(AE$2,Overview_Format!$A$2:$CC$2,0))</f>
        <v>-2</v>
      </c>
      <c r="AF309">
        <f>INDEX(Overview_Format!$A$2:$CC$355,MATCH($B309,Overview_Format!$A$2:$A$355,0),MATCH(AF$2,Overview_Format!$A$2:$CC$2,0))</f>
        <v>7.3000000000000009E-2</v>
      </c>
      <c r="AG309">
        <f>INDEX(Overview_Format!$A$2:$CC$355,MATCH($B309,Overview_Format!$A$2:$A$355,0),MATCH(AG$2,Overview_Format!$A$2:$CC$2,0))</f>
        <v>-6.8000000000000005E-2</v>
      </c>
      <c r="AH309">
        <f>INDEX(Overview_Format!$A$2:$CC$355,MATCH($B309,Overview_Format!$A$2:$A$355,0),MATCH(AH$2,Overview_Format!$A$2:$CC$2,0))</f>
        <v>7.0000000000000062E-3</v>
      </c>
      <c r="AI309">
        <f>INDEX(Overview_Format!$A$2:$CC$355,MATCH($B309,Overview_Format!$A$2:$A$355,0),MATCH(AI$2,Overview_Format!$A$2:$CC$2,0))</f>
        <v>0</v>
      </c>
      <c r="AJ309">
        <f>INDEX(Overview_Format!$A$2:$CC$355,MATCH($B309,Overview_Format!$A$2:$A$355,0),MATCH(AJ$2,Overview_Format!$A$2:$CC$2,0))</f>
        <v>1.4000000000000057</v>
      </c>
      <c r="AK309">
        <f>INDEX(Overview_Format!$A$2:$CC$355,MATCH($B309,Overview_Format!$A$2:$A$355,0),MATCH(AK$2,Overview_Format!$A$2:$CC$2,0))</f>
        <v>1.5999999999999996</v>
      </c>
      <c r="AL309">
        <f>INDEX(Overview_Format!$A$2:$CC$355,MATCH($B309,Overview_Format!$A$2:$A$355,0),MATCH(AL$2,Overview_Format!$A$2:$CC$2,0))</f>
        <v>-11.599999999999994</v>
      </c>
      <c r="AM309">
        <f>INDEX(Overview_Format!$A$2:$CC$355,MATCH($B309,Overview_Format!$A$2:$A$355,0),MATCH(AM$2,Overview_Format!$A$2:$CC$2,0))</f>
        <v>-0.60000000000000142</v>
      </c>
      <c r="AN309">
        <f>INDEX(Overview_Format!$A$2:$CC$355,MATCH($B309,Overview_Format!$A$2:$A$355,0),MATCH(AN$2,Overview_Format!$A$2:$CC$2,0))</f>
        <v>9.9999999999999645E-2</v>
      </c>
      <c r="AO309">
        <f>INDEX(Overview_Format!$A$2:$CC$355,MATCH($B309,Overview_Format!$A$2:$A$355,0),MATCH(AO$2,Overview_Format!$A$2:$CC$2,0))</f>
        <v>0.30000000000000426</v>
      </c>
      <c r="AP309">
        <f>INDEX(Overview_Format!$A$2:$CC$355,MATCH($B309,Overview_Format!$A$2:$A$355,0),MATCH(AP$2,Overview_Format!$A$2:$CC$2,0))</f>
        <v>5.1999999999999991E-2</v>
      </c>
    </row>
    <row r="310" spans="2:42" x14ac:dyDescent="0.25">
      <c r="B310" t="s">
        <v>430</v>
      </c>
      <c r="C310">
        <f>INDEX(Overview_Format!$A$2:$BQ$355,MATCH($B310,Overview_Format!$A$2:$A$355,0),MATCH(C$2,Overview_Format!$A$2:$BQ$2,0))</f>
        <v>33</v>
      </c>
      <c r="D310">
        <f>INDEX(Overview_Format!$A$2:$BQ$355,MATCH($B310,Overview_Format!$A$2:$A$355,0),MATCH(D$2,Overview_Format!$A$2:$BQ$2,0))</f>
        <v>17</v>
      </c>
      <c r="E310">
        <f>INDEX(Overview_Format!$A$2:$BQ$355,MATCH($B310,Overview_Format!$A$2:$A$355,0),MATCH(E$2,Overview_Format!$A$2:$BQ$2,0))</f>
        <v>16</v>
      </c>
      <c r="F310">
        <f>INDEX(Overview_Format!$A$2:$BQ$355,MATCH($B310,Overview_Format!$A$2:$A$355,0),MATCH(F$2,Overview_Format!$A$2:$BQ$2,0))</f>
        <v>0.51500000000000001</v>
      </c>
      <c r="G310">
        <f>INDEX(Overview_Format!$A$2:$BQ$355,MATCH($B310,Overview_Format!$A$2:$A$355,0),MATCH(G$2,Overview_Format!$A$2:$BQ$2,0))</f>
        <v>-0.52</v>
      </c>
      <c r="H310">
        <f>INDEX(Overview_Format!$A$2:$BQ$355,MATCH($B310,Overview_Format!$A$2:$A$355,0),MATCH(H$2,Overview_Format!$A$2:$BQ$2,0))</f>
        <v>0.83</v>
      </c>
      <c r="I310">
        <f>INDEX(Overview_Format!$A$2:$BQ$355,MATCH($B310,Overview_Format!$A$2:$A$355,0),MATCH(I$2,Overview_Format!$A$2:$BQ$2,0))</f>
        <v>17</v>
      </c>
      <c r="J310">
        <f>INDEX(Overview_Format!$A$2:$BQ$355,MATCH($B310,Overview_Format!$A$2:$A$355,0),MATCH(J$2,Overview_Format!$A$2:$BQ$2,0))</f>
        <v>16</v>
      </c>
      <c r="K310">
        <f>INDEX(Overview_Format!$A$2:$BQ$355,MATCH($B310,Overview_Format!$A$2:$A$355,0),MATCH(K$2,Overview_Format!$A$2:$BQ$2,0))</f>
        <v>17</v>
      </c>
      <c r="L310">
        <f>INDEX(Overview_Format!$A$2:$BQ$355,MATCH($B310,Overview_Format!$A$2:$A$355,0),MATCH(L$2,Overview_Format!$A$2:$BQ$2,0))</f>
        <v>16</v>
      </c>
      <c r="M310">
        <f>INDEX(Overview_Format!$A$2:$BQ$355,MATCH($B310,Overview_Format!$A$2:$A$355,0),MATCH(M$2,Overview_Format!$A$2:$BQ$2,0))</f>
        <v>17</v>
      </c>
      <c r="N310">
        <f>INDEX(Overview_Format!$A$2:$BQ$355,MATCH($B310,Overview_Format!$A$2:$A$355,0),MATCH(N$2,Overview_Format!$A$2:$BQ$2,0))</f>
        <v>16</v>
      </c>
      <c r="O310">
        <f>INDEX(Overview_Format!$A$2:$BQ$355,MATCH($B310,Overview_Format!$A$2:$A$355,0),MATCH(O$2,Overview_Format!$A$2:$BQ$2,0))</f>
        <v>2284</v>
      </c>
      <c r="P310">
        <f>INDEX(Overview_Format!$A$2:$BQ$355,MATCH($B310,Overview_Format!$A$2:$A$355,0),MATCH(P$2,Overview_Format!$A$2:$BQ$2,0))</f>
        <v>2303</v>
      </c>
      <c r="Q310">
        <f>INDEX(Overview_Format!$A$2:$BQ$355,MATCH($B310,Overview_Format!$A$2:$A$355,0),MATCH(Q$2,Overview_Format!$A$2:$BQ$2,0))</f>
        <v>69</v>
      </c>
      <c r="R310">
        <f>INDEX(Overview_Format!$A$2:$BQ$355,MATCH($B310,Overview_Format!$A$2:$A$355,0),MATCH(R$2,Overview_Format!$A$2:$BQ$2,0))</f>
        <v>98.5</v>
      </c>
      <c r="S310">
        <f>INDEX(Overview_Format!$A$2:$BQ$355,MATCH($B310,Overview_Format!$A$2:$A$355,0),MATCH(S$2,Overview_Format!$A$2:$BQ$2,0))</f>
        <v>0.34499999999999997</v>
      </c>
      <c r="T310">
        <f>INDEX(Overview_Format!$A$2:$BQ$355,MATCH($B310,Overview_Format!$A$2:$A$355,0),MATCH(T$2,Overview_Format!$A$2:$BQ$2,0))</f>
        <v>0.40500000000000003</v>
      </c>
      <c r="U310">
        <f>INDEX(Overview_Format!$A$2:$BQ$355,MATCH($B310,Overview_Format!$A$2:$A$355,0),MATCH(U$2,Overview_Format!$A$2:$BQ$2,0))</f>
        <v>0.51400000000000001</v>
      </c>
      <c r="V310">
        <f>INDEX(Overview_Format!$A$2:$BQ$355,MATCH($B310,Overview_Format!$A$2:$A$355,0),MATCH(V$2,Overview_Format!$A$2:$BQ$2,0))</f>
        <v>53.9</v>
      </c>
      <c r="W310">
        <f>INDEX(Overview_Format!$A$2:$BQ$355,MATCH($B310,Overview_Format!$A$2:$A$355,0),MATCH(W$2,Overview_Format!$A$2:$BQ$2,0))</f>
        <v>0.47099999999999997</v>
      </c>
      <c r="X310">
        <f>INDEX(Overview_Format!$A$2:$BQ$355,MATCH($B310,Overview_Format!$A$2:$A$355,0),MATCH(X$2,Overview_Format!$A$2:$BQ$2,0))</f>
        <v>31</v>
      </c>
      <c r="Y310">
        <f>INDEX(Overview_Format!$A$2:$BQ$355,MATCH($B310,Overview_Format!$A$2:$A$355,0),MATCH(Y$2,Overview_Format!$A$2:$BQ$2,0))</f>
        <v>17.399999999999999</v>
      </c>
      <c r="Z310">
        <f>INDEX(Overview_Format!$A$2:$BQ$355,MATCH($B310,Overview_Format!$A$2:$A$355,0),MATCH(Z$2,Overview_Format!$A$2:$BQ$2,0))</f>
        <v>51.6</v>
      </c>
      <c r="AA310">
        <f>INDEX(Overview_Format!$A$2:$BQ$355,MATCH($B310,Overview_Format!$A$2:$A$355,0),MATCH(AA$2,Overview_Format!$A$2:$BQ$2,0))</f>
        <v>9.1</v>
      </c>
      <c r="AB310">
        <f>INDEX(Overview_Format!$A$2:$BQ$355,MATCH($B310,Overview_Format!$A$2:$A$355,0),MATCH(AB$2,Overview_Format!$A$2:$BQ$2,0))</f>
        <v>8.3000000000000007</v>
      </c>
      <c r="AC310">
        <f t="shared" si="4"/>
        <v>3.0977011494252875</v>
      </c>
      <c r="AD310">
        <f>INDEX(Overview_Format!$A$2:$BQ$355,MATCH($B310,Overview_Format!$A$2:$A$355,0),MATCH(AD$2,Overview_Format!$A$2:$BQ$2,0))</f>
        <v>-0.57999999999999996</v>
      </c>
      <c r="AE310">
        <f>INDEX(Overview_Format!$A$2:$CC$355,MATCH($B310,Overview_Format!$A$2:$A$355,0),MATCH(AE$2,Overview_Format!$A$2:$CC$2,0))</f>
        <v>-0.79999999999999716</v>
      </c>
      <c r="AF310">
        <f>INDEX(Overview_Format!$A$2:$CC$355,MATCH($B310,Overview_Format!$A$2:$A$355,0),MATCH(AF$2,Overview_Format!$A$2:$CC$2,0))</f>
        <v>-2.9000000000000026E-2</v>
      </c>
      <c r="AG310">
        <f>INDEX(Overview_Format!$A$2:$CC$355,MATCH($B310,Overview_Format!$A$2:$A$355,0),MATCH(AG$2,Overview_Format!$A$2:$CC$2,0))</f>
        <v>2.1000000000000019E-2</v>
      </c>
      <c r="AH310">
        <f>INDEX(Overview_Format!$A$2:$CC$355,MATCH($B310,Overview_Format!$A$2:$A$355,0),MATCH(AH$2,Overview_Format!$A$2:$CC$2,0))</f>
        <v>-4.0000000000000036E-3</v>
      </c>
      <c r="AI310">
        <f>INDEX(Overview_Format!$A$2:$CC$355,MATCH($B310,Overview_Format!$A$2:$A$355,0),MATCH(AI$2,Overview_Format!$A$2:$CC$2,0))</f>
        <v>-9.000000000000008E-3</v>
      </c>
      <c r="AJ310">
        <f>INDEX(Overview_Format!$A$2:$CC$355,MATCH($B310,Overview_Format!$A$2:$A$355,0),MATCH(AJ$2,Overview_Format!$A$2:$CC$2,0))</f>
        <v>3.2000000000000028</v>
      </c>
      <c r="AK310">
        <f>INDEX(Overview_Format!$A$2:$CC$355,MATCH($B310,Overview_Format!$A$2:$A$355,0),MATCH(AK$2,Overview_Format!$A$2:$CC$2,0))</f>
        <v>1.2999999999999972</v>
      </c>
      <c r="AL310">
        <f>INDEX(Overview_Format!$A$2:$CC$355,MATCH($B310,Overview_Format!$A$2:$A$355,0),MATCH(AL$2,Overview_Format!$A$2:$CC$2,0))</f>
        <v>1.7999999999999972</v>
      </c>
      <c r="AM310">
        <f>INDEX(Overview_Format!$A$2:$CC$355,MATCH($B310,Overview_Format!$A$2:$A$355,0),MATCH(AM$2,Overview_Format!$A$2:$CC$2,0))</f>
        <v>0.29999999999999893</v>
      </c>
      <c r="AN310">
        <f>INDEX(Overview_Format!$A$2:$CC$355,MATCH($B310,Overview_Format!$A$2:$A$355,0),MATCH(AN$2,Overview_Format!$A$2:$CC$2,0))</f>
        <v>-3.0999999999999996</v>
      </c>
      <c r="AO310">
        <f>INDEX(Overview_Format!$A$2:$CC$355,MATCH($B310,Overview_Format!$A$2:$A$355,0),MATCH(AO$2,Overview_Format!$A$2:$CC$2,0))</f>
        <v>3.3999999999999986</v>
      </c>
      <c r="AP310">
        <f>INDEX(Overview_Format!$A$2:$CC$355,MATCH($B310,Overview_Format!$A$2:$A$355,0),MATCH(AP$2,Overview_Format!$A$2:$CC$2,0))</f>
        <v>-4.0000000000000036E-3</v>
      </c>
    </row>
    <row r="311" spans="2:42" x14ac:dyDescent="0.25">
      <c r="B311" t="s">
        <v>431</v>
      </c>
      <c r="C311">
        <f>INDEX(Overview_Format!$A$2:$BQ$355,MATCH($B311,Overview_Format!$A$2:$A$355,0),MATCH(C$2,Overview_Format!$A$2:$BQ$2,0))</f>
        <v>36</v>
      </c>
      <c r="D311">
        <f>INDEX(Overview_Format!$A$2:$BQ$355,MATCH($B311,Overview_Format!$A$2:$A$355,0),MATCH(D$2,Overview_Format!$A$2:$BQ$2,0))</f>
        <v>23</v>
      </c>
      <c r="E311">
        <f>INDEX(Overview_Format!$A$2:$BQ$355,MATCH($B311,Overview_Format!$A$2:$A$355,0),MATCH(E$2,Overview_Format!$A$2:$BQ$2,0))</f>
        <v>13</v>
      </c>
      <c r="F311">
        <f>INDEX(Overview_Format!$A$2:$BQ$355,MATCH($B311,Overview_Format!$A$2:$A$355,0),MATCH(F$2,Overview_Format!$A$2:$BQ$2,0))</f>
        <v>0.63900000000000001</v>
      </c>
      <c r="G311">
        <f>INDEX(Overview_Format!$A$2:$BQ$355,MATCH($B311,Overview_Format!$A$2:$A$355,0),MATCH(G$2,Overview_Format!$A$2:$BQ$2,0))</f>
        <v>14.1</v>
      </c>
      <c r="H311">
        <f>INDEX(Overview_Format!$A$2:$BQ$355,MATCH($B311,Overview_Format!$A$2:$A$355,0),MATCH(H$2,Overview_Format!$A$2:$BQ$2,0))</f>
        <v>9.3800000000000008</v>
      </c>
      <c r="I311">
        <f>INDEX(Overview_Format!$A$2:$BQ$355,MATCH($B311,Overview_Format!$A$2:$A$355,0),MATCH(I$2,Overview_Format!$A$2:$BQ$2,0))</f>
        <v>23</v>
      </c>
      <c r="J311">
        <f>INDEX(Overview_Format!$A$2:$BQ$355,MATCH($B311,Overview_Format!$A$2:$A$355,0),MATCH(J$2,Overview_Format!$A$2:$BQ$2,0))</f>
        <v>13</v>
      </c>
      <c r="K311">
        <f>INDEX(Overview_Format!$A$2:$BQ$355,MATCH($B311,Overview_Format!$A$2:$A$355,0),MATCH(K$2,Overview_Format!$A$2:$BQ$2,0))</f>
        <v>23</v>
      </c>
      <c r="L311">
        <f>INDEX(Overview_Format!$A$2:$BQ$355,MATCH($B311,Overview_Format!$A$2:$A$355,0),MATCH(L$2,Overview_Format!$A$2:$BQ$2,0))</f>
        <v>13</v>
      </c>
      <c r="M311">
        <f>INDEX(Overview_Format!$A$2:$BQ$355,MATCH($B311,Overview_Format!$A$2:$A$355,0),MATCH(M$2,Overview_Format!$A$2:$BQ$2,0))</f>
        <v>23</v>
      </c>
      <c r="N311">
        <f>INDEX(Overview_Format!$A$2:$BQ$355,MATCH($B311,Overview_Format!$A$2:$A$355,0),MATCH(N$2,Overview_Format!$A$2:$BQ$2,0))</f>
        <v>13</v>
      </c>
      <c r="O311">
        <f>INDEX(Overview_Format!$A$2:$BQ$355,MATCH($B311,Overview_Format!$A$2:$A$355,0),MATCH(O$2,Overview_Format!$A$2:$BQ$2,0))</f>
        <v>2686</v>
      </c>
      <c r="P311">
        <f>INDEX(Overview_Format!$A$2:$BQ$355,MATCH($B311,Overview_Format!$A$2:$A$355,0),MATCH(P$2,Overview_Format!$A$2:$BQ$2,0))</f>
        <v>2516</v>
      </c>
      <c r="Q311">
        <f>INDEX(Overview_Format!$A$2:$BQ$355,MATCH($B311,Overview_Format!$A$2:$A$355,0),MATCH(Q$2,Overview_Format!$A$2:$BQ$2,0))</f>
        <v>69.5</v>
      </c>
      <c r="R311">
        <f>INDEX(Overview_Format!$A$2:$BQ$355,MATCH($B311,Overview_Format!$A$2:$A$355,0),MATCH(R$2,Overview_Format!$A$2:$BQ$2,0))</f>
        <v>105.8</v>
      </c>
      <c r="S311">
        <f>INDEX(Overview_Format!$A$2:$BQ$355,MATCH($B311,Overview_Format!$A$2:$A$355,0),MATCH(S$2,Overview_Format!$A$2:$BQ$2,0))</f>
        <v>0.32300000000000001</v>
      </c>
      <c r="T311">
        <f>INDEX(Overview_Format!$A$2:$BQ$355,MATCH($B311,Overview_Format!$A$2:$A$355,0),MATCH(T$2,Overview_Format!$A$2:$BQ$2,0))</f>
        <v>0.376</v>
      </c>
      <c r="U311">
        <f>INDEX(Overview_Format!$A$2:$BQ$355,MATCH($B311,Overview_Format!$A$2:$A$355,0),MATCH(U$2,Overview_Format!$A$2:$BQ$2,0))</f>
        <v>0.55200000000000005</v>
      </c>
      <c r="V311">
        <f>INDEX(Overview_Format!$A$2:$BQ$355,MATCH($B311,Overview_Format!$A$2:$A$355,0),MATCH(V$2,Overview_Format!$A$2:$BQ$2,0))</f>
        <v>60.7</v>
      </c>
      <c r="W311">
        <f>INDEX(Overview_Format!$A$2:$BQ$355,MATCH($B311,Overview_Format!$A$2:$A$355,0),MATCH(W$2,Overview_Format!$A$2:$BQ$2,0))</f>
        <v>0.52700000000000002</v>
      </c>
      <c r="X311">
        <f>INDEX(Overview_Format!$A$2:$BQ$355,MATCH($B311,Overview_Format!$A$2:$A$355,0),MATCH(X$2,Overview_Format!$A$2:$BQ$2,0))</f>
        <v>31</v>
      </c>
      <c r="Y311">
        <f>INDEX(Overview_Format!$A$2:$BQ$355,MATCH($B311,Overview_Format!$A$2:$A$355,0),MATCH(Y$2,Overview_Format!$A$2:$BQ$2,0))</f>
        <v>16.7</v>
      </c>
      <c r="Z311">
        <f>INDEX(Overview_Format!$A$2:$BQ$355,MATCH($B311,Overview_Format!$A$2:$A$355,0),MATCH(Z$2,Overview_Format!$A$2:$BQ$2,0))</f>
        <v>51.6</v>
      </c>
      <c r="AA311">
        <f>INDEX(Overview_Format!$A$2:$BQ$355,MATCH($B311,Overview_Format!$A$2:$A$355,0),MATCH(AA$2,Overview_Format!$A$2:$BQ$2,0))</f>
        <v>9.8000000000000007</v>
      </c>
      <c r="AB311">
        <f>INDEX(Overview_Format!$A$2:$BQ$355,MATCH($B311,Overview_Format!$A$2:$A$355,0),MATCH(AB$2,Overview_Format!$A$2:$BQ$2,0))</f>
        <v>11.5</v>
      </c>
      <c r="AC311">
        <f t="shared" si="4"/>
        <v>3.634730538922156</v>
      </c>
      <c r="AD311">
        <f>INDEX(Overview_Format!$A$2:$BQ$355,MATCH($B311,Overview_Format!$A$2:$A$355,0),MATCH(AD$2,Overview_Format!$A$2:$BQ$2,0))</f>
        <v>4.72</v>
      </c>
      <c r="AE311">
        <f>INDEX(Overview_Format!$A$2:$CC$355,MATCH($B311,Overview_Format!$A$2:$A$355,0),MATCH(AE$2,Overview_Format!$A$2:$CC$2,0))</f>
        <v>6.7000000000000028</v>
      </c>
      <c r="AF311">
        <f>INDEX(Overview_Format!$A$2:$CC$355,MATCH($B311,Overview_Format!$A$2:$A$355,0),MATCH(AF$2,Overview_Format!$A$2:$CC$2,0))</f>
        <v>4.5999999999999985E-2</v>
      </c>
      <c r="AG311">
        <f>INDEX(Overview_Format!$A$2:$CC$355,MATCH($B311,Overview_Format!$A$2:$A$355,0),MATCH(AG$2,Overview_Format!$A$2:$CC$2,0))</f>
        <v>1.4000000000000012E-2</v>
      </c>
      <c r="AH311">
        <f>INDEX(Overview_Format!$A$2:$CC$355,MATCH($B311,Overview_Format!$A$2:$A$355,0),MATCH(AH$2,Overview_Format!$A$2:$CC$2,0))</f>
        <v>3.6000000000000032E-2</v>
      </c>
      <c r="AI311">
        <f>INDEX(Overview_Format!$A$2:$CC$355,MATCH($B311,Overview_Format!$A$2:$A$355,0),MATCH(AI$2,Overview_Format!$A$2:$CC$2,0))</f>
        <v>4.3000000000000038E-2</v>
      </c>
      <c r="AJ311">
        <f>INDEX(Overview_Format!$A$2:$CC$355,MATCH($B311,Overview_Format!$A$2:$A$355,0),MATCH(AJ$2,Overview_Format!$A$2:$CC$2,0))</f>
        <v>3.2000000000000028</v>
      </c>
      <c r="AK311">
        <f>INDEX(Overview_Format!$A$2:$CC$355,MATCH($B311,Overview_Format!$A$2:$A$355,0),MATCH(AK$2,Overview_Format!$A$2:$CC$2,0))</f>
        <v>0.39999999999999858</v>
      </c>
      <c r="AL311">
        <f>INDEX(Overview_Format!$A$2:$CC$355,MATCH($B311,Overview_Format!$A$2:$A$355,0),MATCH(AL$2,Overview_Format!$A$2:$CC$2,0))</f>
        <v>1</v>
      </c>
      <c r="AM311">
        <f>INDEX(Overview_Format!$A$2:$CC$355,MATCH($B311,Overview_Format!$A$2:$A$355,0),MATCH(AM$2,Overview_Format!$A$2:$CC$2,0))</f>
        <v>1.2000000000000011</v>
      </c>
      <c r="AN311">
        <f>INDEX(Overview_Format!$A$2:$CC$355,MATCH($B311,Overview_Format!$A$2:$A$355,0),MATCH(AN$2,Overview_Format!$A$2:$CC$2,0))</f>
        <v>0.90000000000000036</v>
      </c>
      <c r="AO311">
        <f>INDEX(Overview_Format!$A$2:$CC$355,MATCH($B311,Overview_Format!$A$2:$A$355,0),MATCH(AO$2,Overview_Format!$A$2:$CC$2,0))</f>
        <v>2.3000000000000007</v>
      </c>
      <c r="AP311">
        <f>INDEX(Overview_Format!$A$2:$CC$355,MATCH($B311,Overview_Format!$A$2:$A$355,0),MATCH(AP$2,Overview_Format!$A$2:$CC$2,0))</f>
        <v>2.0999999999999991E-2</v>
      </c>
    </row>
    <row r="312" spans="2:42" x14ac:dyDescent="0.25">
      <c r="B312" t="s">
        <v>432</v>
      </c>
      <c r="C312">
        <f>INDEX(Overview_Format!$A$2:$BQ$355,MATCH($B312,Overview_Format!$A$2:$A$355,0),MATCH(C$2,Overview_Format!$A$2:$BQ$2,0))</f>
        <v>29</v>
      </c>
      <c r="D312">
        <f>INDEX(Overview_Format!$A$2:$BQ$355,MATCH($B312,Overview_Format!$A$2:$A$355,0),MATCH(D$2,Overview_Format!$A$2:$BQ$2,0))</f>
        <v>8</v>
      </c>
      <c r="E312">
        <f>INDEX(Overview_Format!$A$2:$BQ$355,MATCH($B312,Overview_Format!$A$2:$A$355,0),MATCH(E$2,Overview_Format!$A$2:$BQ$2,0))</f>
        <v>21</v>
      </c>
      <c r="F312">
        <f>INDEX(Overview_Format!$A$2:$BQ$355,MATCH($B312,Overview_Format!$A$2:$A$355,0),MATCH(F$2,Overview_Format!$A$2:$BQ$2,0))</f>
        <v>0.27600000000000002</v>
      </c>
      <c r="G312">
        <f>INDEX(Overview_Format!$A$2:$BQ$355,MATCH($B312,Overview_Format!$A$2:$A$355,0),MATCH(G$2,Overview_Format!$A$2:$BQ$2,0))</f>
        <v>-8.27</v>
      </c>
      <c r="H312">
        <f>INDEX(Overview_Format!$A$2:$BQ$355,MATCH($B312,Overview_Format!$A$2:$A$355,0),MATCH(H$2,Overview_Format!$A$2:$BQ$2,0))</f>
        <v>-1.75</v>
      </c>
      <c r="I312">
        <f>INDEX(Overview_Format!$A$2:$BQ$355,MATCH($B312,Overview_Format!$A$2:$A$355,0),MATCH(I$2,Overview_Format!$A$2:$BQ$2,0))</f>
        <v>8</v>
      </c>
      <c r="J312">
        <f>INDEX(Overview_Format!$A$2:$BQ$355,MATCH($B312,Overview_Format!$A$2:$A$355,0),MATCH(J$2,Overview_Format!$A$2:$BQ$2,0))</f>
        <v>21</v>
      </c>
      <c r="K312">
        <f>INDEX(Overview_Format!$A$2:$BQ$355,MATCH($B312,Overview_Format!$A$2:$A$355,0),MATCH(K$2,Overview_Format!$A$2:$BQ$2,0))</f>
        <v>8</v>
      </c>
      <c r="L312">
        <f>INDEX(Overview_Format!$A$2:$BQ$355,MATCH($B312,Overview_Format!$A$2:$A$355,0),MATCH(L$2,Overview_Format!$A$2:$BQ$2,0))</f>
        <v>21</v>
      </c>
      <c r="M312">
        <f>INDEX(Overview_Format!$A$2:$BQ$355,MATCH($B312,Overview_Format!$A$2:$A$355,0),MATCH(M$2,Overview_Format!$A$2:$BQ$2,0))</f>
        <v>8</v>
      </c>
      <c r="N312">
        <f>INDEX(Overview_Format!$A$2:$BQ$355,MATCH($B312,Overview_Format!$A$2:$A$355,0),MATCH(N$2,Overview_Format!$A$2:$BQ$2,0))</f>
        <v>21</v>
      </c>
      <c r="O312">
        <f>INDEX(Overview_Format!$A$2:$BQ$355,MATCH($B312,Overview_Format!$A$2:$A$355,0),MATCH(O$2,Overview_Format!$A$2:$BQ$2,0))</f>
        <v>1859</v>
      </c>
      <c r="P312">
        <f>INDEX(Overview_Format!$A$2:$BQ$355,MATCH($B312,Overview_Format!$A$2:$A$355,0),MATCH(P$2,Overview_Format!$A$2:$BQ$2,0))</f>
        <v>2001</v>
      </c>
      <c r="Q312">
        <f>INDEX(Overview_Format!$A$2:$BQ$355,MATCH($B312,Overview_Format!$A$2:$A$355,0),MATCH(Q$2,Overview_Format!$A$2:$BQ$2,0))</f>
        <v>70</v>
      </c>
      <c r="R312">
        <f>INDEX(Overview_Format!$A$2:$BQ$355,MATCH($B312,Overview_Format!$A$2:$A$355,0),MATCH(R$2,Overview_Format!$A$2:$BQ$2,0))</f>
        <v>90.7</v>
      </c>
      <c r="S312">
        <f>INDEX(Overview_Format!$A$2:$BQ$355,MATCH($B312,Overview_Format!$A$2:$A$355,0),MATCH(S$2,Overview_Format!$A$2:$BQ$2,0))</f>
        <v>0.36399999999999999</v>
      </c>
      <c r="T312">
        <f>INDEX(Overview_Format!$A$2:$BQ$355,MATCH($B312,Overview_Format!$A$2:$A$355,0),MATCH(T$2,Overview_Format!$A$2:$BQ$2,0))</f>
        <v>0.39</v>
      </c>
      <c r="U312">
        <f>INDEX(Overview_Format!$A$2:$BQ$355,MATCH($B312,Overview_Format!$A$2:$A$355,0),MATCH(U$2,Overview_Format!$A$2:$BQ$2,0))</f>
        <v>0.498</v>
      </c>
      <c r="V312">
        <f>INDEX(Overview_Format!$A$2:$BQ$355,MATCH($B312,Overview_Format!$A$2:$A$355,0),MATCH(V$2,Overview_Format!$A$2:$BQ$2,0))</f>
        <v>48</v>
      </c>
      <c r="W312">
        <f>INDEX(Overview_Format!$A$2:$BQ$355,MATCH($B312,Overview_Format!$A$2:$A$355,0),MATCH(W$2,Overview_Format!$A$2:$BQ$2,0))</f>
        <v>0.46300000000000002</v>
      </c>
      <c r="X312">
        <f>INDEX(Overview_Format!$A$2:$BQ$355,MATCH($B312,Overview_Format!$A$2:$A$355,0),MATCH(X$2,Overview_Format!$A$2:$BQ$2,0))</f>
        <v>27.2</v>
      </c>
      <c r="Y312">
        <f>INDEX(Overview_Format!$A$2:$BQ$355,MATCH($B312,Overview_Format!$A$2:$A$355,0),MATCH(Y$2,Overview_Format!$A$2:$BQ$2,0))</f>
        <v>20</v>
      </c>
      <c r="Z312">
        <f>INDEX(Overview_Format!$A$2:$BQ$355,MATCH($B312,Overview_Format!$A$2:$A$355,0),MATCH(Z$2,Overview_Format!$A$2:$BQ$2,0))</f>
        <v>50.4</v>
      </c>
      <c r="AA312">
        <f>INDEX(Overview_Format!$A$2:$BQ$355,MATCH($B312,Overview_Format!$A$2:$A$355,0),MATCH(AA$2,Overview_Format!$A$2:$BQ$2,0))</f>
        <v>6.6</v>
      </c>
      <c r="AB312">
        <f>INDEX(Overview_Format!$A$2:$BQ$355,MATCH($B312,Overview_Format!$A$2:$A$355,0),MATCH(AB$2,Overview_Format!$A$2:$BQ$2,0))</f>
        <v>7.8</v>
      </c>
      <c r="AC312">
        <f t="shared" si="4"/>
        <v>2.4</v>
      </c>
      <c r="AD312">
        <f>INDEX(Overview_Format!$A$2:$BQ$355,MATCH($B312,Overview_Format!$A$2:$A$355,0),MATCH(AD$2,Overview_Format!$A$2:$BQ$2,0))</f>
        <v>-4.9000000000000004</v>
      </c>
      <c r="AE312">
        <f>INDEX(Overview_Format!$A$2:$CC$355,MATCH($B312,Overview_Format!$A$2:$A$355,0),MATCH(AE$2,Overview_Format!$A$2:$CC$2,0))</f>
        <v>-7</v>
      </c>
      <c r="AF312">
        <f>INDEX(Overview_Format!$A$2:$CC$355,MATCH($B312,Overview_Format!$A$2:$A$355,0),MATCH(AF$2,Overview_Format!$A$2:$CC$2,0))</f>
        <v>3.6999999999999977E-2</v>
      </c>
      <c r="AG312">
        <f>INDEX(Overview_Format!$A$2:$CC$355,MATCH($B312,Overview_Format!$A$2:$A$355,0),MATCH(AG$2,Overview_Format!$A$2:$CC$2,0))</f>
        <v>2.4000000000000021E-2</v>
      </c>
      <c r="AH312">
        <f>INDEX(Overview_Format!$A$2:$CC$355,MATCH($B312,Overview_Format!$A$2:$A$355,0),MATCH(AH$2,Overview_Format!$A$2:$CC$2,0))</f>
        <v>-1.5000000000000013E-2</v>
      </c>
      <c r="AI312">
        <f>INDEX(Overview_Format!$A$2:$CC$355,MATCH($B312,Overview_Format!$A$2:$A$355,0),MATCH(AI$2,Overview_Format!$A$2:$CC$2,0))</f>
        <v>-2.1999999999999964E-2</v>
      </c>
      <c r="AJ312">
        <f>INDEX(Overview_Format!$A$2:$CC$355,MATCH($B312,Overview_Format!$A$2:$A$355,0),MATCH(AJ$2,Overview_Format!$A$2:$CC$2,0))</f>
        <v>0.79999999999999716</v>
      </c>
      <c r="AK312">
        <f>INDEX(Overview_Format!$A$2:$CC$355,MATCH($B312,Overview_Format!$A$2:$A$355,0),MATCH(AK$2,Overview_Format!$A$2:$CC$2,0))</f>
        <v>3.3000000000000007</v>
      </c>
      <c r="AL312">
        <f>INDEX(Overview_Format!$A$2:$CC$355,MATCH($B312,Overview_Format!$A$2:$A$355,0),MATCH(AL$2,Overview_Format!$A$2:$CC$2,0))</f>
        <v>0</v>
      </c>
      <c r="AM312">
        <f>INDEX(Overview_Format!$A$2:$CC$355,MATCH($B312,Overview_Format!$A$2:$A$355,0),MATCH(AM$2,Overview_Format!$A$2:$CC$2,0))</f>
        <v>-3</v>
      </c>
      <c r="AN312">
        <f>INDEX(Overview_Format!$A$2:$CC$355,MATCH($B312,Overview_Format!$A$2:$A$355,0),MATCH(AN$2,Overview_Format!$A$2:$CC$2,0))</f>
        <v>-2.6000000000000005</v>
      </c>
      <c r="AO312">
        <f>INDEX(Overview_Format!$A$2:$CC$355,MATCH($B312,Overview_Format!$A$2:$A$355,0),MATCH(AO$2,Overview_Format!$A$2:$CC$2,0))</f>
        <v>0.19999999999999929</v>
      </c>
      <c r="AP312">
        <f>INDEX(Overview_Format!$A$2:$CC$355,MATCH($B312,Overview_Format!$A$2:$A$355,0),MATCH(AP$2,Overview_Format!$A$2:$CC$2,0))</f>
        <v>2.5999999999999995E-2</v>
      </c>
    </row>
    <row r="313" spans="2:42" x14ac:dyDescent="0.25">
      <c r="B313" t="s">
        <v>433</v>
      </c>
      <c r="C313">
        <f>INDEX(Overview_Format!$A$2:$BQ$355,MATCH($B313,Overview_Format!$A$2:$A$355,0),MATCH(C$2,Overview_Format!$A$2:$BQ$2,0))</f>
        <v>37</v>
      </c>
      <c r="D313">
        <f>INDEX(Overview_Format!$A$2:$BQ$355,MATCH($B313,Overview_Format!$A$2:$A$355,0),MATCH(D$2,Overview_Format!$A$2:$BQ$2,0))</f>
        <v>20</v>
      </c>
      <c r="E313">
        <f>INDEX(Overview_Format!$A$2:$BQ$355,MATCH($B313,Overview_Format!$A$2:$A$355,0),MATCH(E$2,Overview_Format!$A$2:$BQ$2,0))</f>
        <v>17</v>
      </c>
      <c r="F313">
        <f>INDEX(Overview_Format!$A$2:$BQ$355,MATCH($B313,Overview_Format!$A$2:$A$355,0),MATCH(F$2,Overview_Format!$A$2:$BQ$2,0))</f>
        <v>0.54100000000000004</v>
      </c>
      <c r="G313">
        <f>INDEX(Overview_Format!$A$2:$BQ$355,MATCH($B313,Overview_Format!$A$2:$A$355,0),MATCH(G$2,Overview_Format!$A$2:$BQ$2,0))</f>
        <v>-2.04</v>
      </c>
      <c r="H313">
        <f>INDEX(Overview_Format!$A$2:$BQ$355,MATCH($B313,Overview_Format!$A$2:$A$355,0),MATCH(H$2,Overview_Format!$A$2:$BQ$2,0))</f>
        <v>-1.61</v>
      </c>
      <c r="I313">
        <f>INDEX(Overview_Format!$A$2:$BQ$355,MATCH($B313,Overview_Format!$A$2:$A$355,0),MATCH(I$2,Overview_Format!$A$2:$BQ$2,0))</f>
        <v>20</v>
      </c>
      <c r="J313">
        <f>INDEX(Overview_Format!$A$2:$BQ$355,MATCH($B313,Overview_Format!$A$2:$A$355,0),MATCH(J$2,Overview_Format!$A$2:$BQ$2,0))</f>
        <v>17</v>
      </c>
      <c r="K313">
        <f>INDEX(Overview_Format!$A$2:$BQ$355,MATCH($B313,Overview_Format!$A$2:$A$355,0),MATCH(K$2,Overview_Format!$A$2:$BQ$2,0))</f>
        <v>20</v>
      </c>
      <c r="L313">
        <f>INDEX(Overview_Format!$A$2:$BQ$355,MATCH($B313,Overview_Format!$A$2:$A$355,0),MATCH(L$2,Overview_Format!$A$2:$BQ$2,0))</f>
        <v>17</v>
      </c>
      <c r="M313">
        <f>INDEX(Overview_Format!$A$2:$BQ$355,MATCH($B313,Overview_Format!$A$2:$A$355,0),MATCH(M$2,Overview_Format!$A$2:$BQ$2,0))</f>
        <v>20</v>
      </c>
      <c r="N313">
        <f>INDEX(Overview_Format!$A$2:$BQ$355,MATCH($B313,Overview_Format!$A$2:$A$355,0),MATCH(N$2,Overview_Format!$A$2:$BQ$2,0))</f>
        <v>17</v>
      </c>
      <c r="O313">
        <f>INDEX(Overview_Format!$A$2:$BQ$355,MATCH($B313,Overview_Format!$A$2:$A$355,0),MATCH(O$2,Overview_Format!$A$2:$BQ$2,0))</f>
        <v>2634</v>
      </c>
      <c r="P313">
        <f>INDEX(Overview_Format!$A$2:$BQ$355,MATCH($B313,Overview_Format!$A$2:$A$355,0),MATCH(P$2,Overview_Format!$A$2:$BQ$2,0))</f>
        <v>2623</v>
      </c>
      <c r="Q313">
        <f>INDEX(Overview_Format!$A$2:$BQ$355,MATCH($B313,Overview_Format!$A$2:$A$355,0),MATCH(Q$2,Overview_Format!$A$2:$BQ$2,0))</f>
        <v>71.900000000000006</v>
      </c>
      <c r="R313">
        <f>INDEX(Overview_Format!$A$2:$BQ$355,MATCH($B313,Overview_Format!$A$2:$A$355,0),MATCH(R$2,Overview_Format!$A$2:$BQ$2,0))</f>
        <v>98.4</v>
      </c>
      <c r="S313">
        <f>INDEX(Overview_Format!$A$2:$BQ$355,MATCH($B313,Overview_Format!$A$2:$A$355,0),MATCH(S$2,Overview_Format!$A$2:$BQ$2,0))</f>
        <v>0.432</v>
      </c>
      <c r="T313">
        <f>INDEX(Overview_Format!$A$2:$BQ$355,MATCH($B313,Overview_Format!$A$2:$A$355,0),MATCH(T$2,Overview_Format!$A$2:$BQ$2,0))</f>
        <v>0.29699999999999999</v>
      </c>
      <c r="U313">
        <f>INDEX(Overview_Format!$A$2:$BQ$355,MATCH($B313,Overview_Format!$A$2:$A$355,0),MATCH(U$2,Overview_Format!$A$2:$BQ$2,0))</f>
        <v>0.51100000000000001</v>
      </c>
      <c r="V313">
        <f>INDEX(Overview_Format!$A$2:$BQ$355,MATCH($B313,Overview_Format!$A$2:$A$355,0),MATCH(V$2,Overview_Format!$A$2:$BQ$2,0))</f>
        <v>56.2</v>
      </c>
      <c r="W313">
        <f>INDEX(Overview_Format!$A$2:$BQ$355,MATCH($B313,Overview_Format!$A$2:$A$355,0),MATCH(W$2,Overview_Format!$A$2:$BQ$2,0))</f>
        <v>0.46600000000000003</v>
      </c>
      <c r="X313">
        <f>INDEX(Overview_Format!$A$2:$BQ$355,MATCH($B313,Overview_Format!$A$2:$A$355,0),MATCH(X$2,Overview_Format!$A$2:$BQ$2,0))</f>
        <v>25.9</v>
      </c>
      <c r="Y313">
        <f>INDEX(Overview_Format!$A$2:$BQ$355,MATCH($B313,Overview_Format!$A$2:$A$355,0),MATCH(Y$2,Overview_Format!$A$2:$BQ$2,0))</f>
        <v>15.5</v>
      </c>
      <c r="Z313">
        <f>INDEX(Overview_Format!$A$2:$BQ$355,MATCH($B313,Overview_Format!$A$2:$A$355,0),MATCH(Z$2,Overview_Format!$A$2:$BQ$2,0))</f>
        <v>45.8</v>
      </c>
      <c r="AA313">
        <f>INDEX(Overview_Format!$A$2:$BQ$355,MATCH($B313,Overview_Format!$A$2:$A$355,0),MATCH(AA$2,Overview_Format!$A$2:$BQ$2,0))</f>
        <v>12.9</v>
      </c>
      <c r="AB313">
        <f>INDEX(Overview_Format!$A$2:$BQ$355,MATCH($B313,Overview_Format!$A$2:$A$355,0),MATCH(AB$2,Overview_Format!$A$2:$BQ$2,0))</f>
        <v>8</v>
      </c>
      <c r="AC313">
        <f t="shared" si="4"/>
        <v>3.6258064516129034</v>
      </c>
      <c r="AD313">
        <f>INDEX(Overview_Format!$A$2:$BQ$355,MATCH($B313,Overview_Format!$A$2:$A$355,0),MATCH(AD$2,Overview_Format!$A$2:$BQ$2,0))</f>
        <v>0.3</v>
      </c>
      <c r="AE313">
        <f>INDEX(Overview_Format!$A$2:$CC$355,MATCH($B313,Overview_Format!$A$2:$A$355,0),MATCH(AE$2,Overview_Format!$A$2:$CC$2,0))</f>
        <v>0.5</v>
      </c>
      <c r="AF313">
        <f>INDEX(Overview_Format!$A$2:$CC$355,MATCH($B313,Overview_Format!$A$2:$A$355,0),MATCH(AF$2,Overview_Format!$A$2:$CC$2,0))</f>
        <v>3.0000000000000027E-3</v>
      </c>
      <c r="AG313">
        <f>INDEX(Overview_Format!$A$2:$CC$355,MATCH($B313,Overview_Format!$A$2:$A$355,0),MATCH(AG$2,Overview_Format!$A$2:$CC$2,0))</f>
        <v>-4.7999999999999987E-2</v>
      </c>
      <c r="AH313">
        <f>INDEX(Overview_Format!$A$2:$CC$355,MATCH($B313,Overview_Format!$A$2:$A$355,0),MATCH(AH$2,Overview_Format!$A$2:$CC$2,0))</f>
        <v>-3.0000000000000027E-2</v>
      </c>
      <c r="AI313">
        <f>INDEX(Overview_Format!$A$2:$CC$355,MATCH($B313,Overview_Format!$A$2:$A$355,0),MATCH(AI$2,Overview_Format!$A$2:$CC$2,0))</f>
        <v>-3.6999999999999977E-2</v>
      </c>
      <c r="AJ313">
        <f>INDEX(Overview_Format!$A$2:$CC$355,MATCH($B313,Overview_Format!$A$2:$A$355,0),MATCH(AJ$2,Overview_Format!$A$2:$CC$2,0))</f>
        <v>-8.4000000000000057</v>
      </c>
      <c r="AK313">
        <f>INDEX(Overview_Format!$A$2:$CC$355,MATCH($B313,Overview_Format!$A$2:$A$355,0),MATCH(AK$2,Overview_Format!$A$2:$CC$2,0))</f>
        <v>-5.8000000000000007</v>
      </c>
      <c r="AL313">
        <f>INDEX(Overview_Format!$A$2:$CC$355,MATCH($B313,Overview_Format!$A$2:$A$355,0),MATCH(AL$2,Overview_Format!$A$2:$CC$2,0))</f>
        <v>-0.79999999999999716</v>
      </c>
      <c r="AM313">
        <f>INDEX(Overview_Format!$A$2:$CC$355,MATCH($B313,Overview_Format!$A$2:$A$355,0),MATCH(AM$2,Overview_Format!$A$2:$CC$2,0))</f>
        <v>4.5</v>
      </c>
      <c r="AN313">
        <f>INDEX(Overview_Format!$A$2:$CC$355,MATCH($B313,Overview_Format!$A$2:$A$355,0),MATCH(AN$2,Overview_Format!$A$2:$CC$2,0))</f>
        <v>-0.69999999999999929</v>
      </c>
      <c r="AO313">
        <f>INDEX(Overview_Format!$A$2:$CC$355,MATCH($B313,Overview_Format!$A$2:$A$355,0),MATCH(AO$2,Overview_Format!$A$2:$CC$2,0))</f>
        <v>-6.5</v>
      </c>
      <c r="AP313">
        <f>INDEX(Overview_Format!$A$2:$CC$355,MATCH($B313,Overview_Format!$A$2:$A$355,0),MATCH(AP$2,Overview_Format!$A$2:$CC$2,0))</f>
        <v>2.0000000000000018E-3</v>
      </c>
    </row>
    <row r="314" spans="2:42" x14ac:dyDescent="0.25">
      <c r="B314" t="s">
        <v>434</v>
      </c>
      <c r="C314">
        <f>INDEX(Overview_Format!$A$2:$BQ$355,MATCH($B314,Overview_Format!$A$2:$A$355,0),MATCH(C$2,Overview_Format!$A$2:$BQ$2,0))</f>
        <v>32</v>
      </c>
      <c r="D314">
        <f>INDEX(Overview_Format!$A$2:$BQ$355,MATCH($B314,Overview_Format!$A$2:$A$355,0),MATCH(D$2,Overview_Format!$A$2:$BQ$2,0))</f>
        <v>17</v>
      </c>
      <c r="E314">
        <f>INDEX(Overview_Format!$A$2:$BQ$355,MATCH($B314,Overview_Format!$A$2:$A$355,0),MATCH(E$2,Overview_Format!$A$2:$BQ$2,0))</f>
        <v>15</v>
      </c>
      <c r="F314">
        <f>INDEX(Overview_Format!$A$2:$BQ$355,MATCH($B314,Overview_Format!$A$2:$A$355,0),MATCH(F$2,Overview_Format!$A$2:$BQ$2,0))</f>
        <v>0.53100000000000003</v>
      </c>
      <c r="G314">
        <f>INDEX(Overview_Format!$A$2:$BQ$355,MATCH($B314,Overview_Format!$A$2:$A$355,0),MATCH(G$2,Overview_Format!$A$2:$BQ$2,0))</f>
        <v>0.64</v>
      </c>
      <c r="H314">
        <f>INDEX(Overview_Format!$A$2:$BQ$355,MATCH($B314,Overview_Format!$A$2:$A$355,0),MATCH(H$2,Overview_Format!$A$2:$BQ$2,0))</f>
        <v>0</v>
      </c>
      <c r="I314">
        <f>INDEX(Overview_Format!$A$2:$BQ$355,MATCH($B314,Overview_Format!$A$2:$A$355,0),MATCH(I$2,Overview_Format!$A$2:$BQ$2,0))</f>
        <v>17</v>
      </c>
      <c r="J314">
        <f>INDEX(Overview_Format!$A$2:$BQ$355,MATCH($B314,Overview_Format!$A$2:$A$355,0),MATCH(J$2,Overview_Format!$A$2:$BQ$2,0))</f>
        <v>15</v>
      </c>
      <c r="K314">
        <f>INDEX(Overview_Format!$A$2:$BQ$355,MATCH($B314,Overview_Format!$A$2:$A$355,0),MATCH(K$2,Overview_Format!$A$2:$BQ$2,0))</f>
        <v>17</v>
      </c>
      <c r="L314">
        <f>INDEX(Overview_Format!$A$2:$BQ$355,MATCH($B314,Overview_Format!$A$2:$A$355,0),MATCH(L$2,Overview_Format!$A$2:$BQ$2,0))</f>
        <v>15</v>
      </c>
      <c r="M314">
        <f>INDEX(Overview_Format!$A$2:$BQ$355,MATCH($B314,Overview_Format!$A$2:$A$355,0),MATCH(M$2,Overview_Format!$A$2:$BQ$2,0))</f>
        <v>17</v>
      </c>
      <c r="N314">
        <f>INDEX(Overview_Format!$A$2:$BQ$355,MATCH($B314,Overview_Format!$A$2:$A$355,0),MATCH(N$2,Overview_Format!$A$2:$BQ$2,0))</f>
        <v>15</v>
      </c>
      <c r="O314">
        <f>INDEX(Overview_Format!$A$2:$BQ$355,MATCH($B314,Overview_Format!$A$2:$A$355,0),MATCH(O$2,Overview_Format!$A$2:$BQ$2,0))</f>
        <v>2481</v>
      </c>
      <c r="P314">
        <f>INDEX(Overview_Format!$A$2:$BQ$355,MATCH($B314,Overview_Format!$A$2:$A$355,0),MATCH(P$2,Overview_Format!$A$2:$BQ$2,0))</f>
        <v>2407</v>
      </c>
      <c r="Q314">
        <f>INDEX(Overview_Format!$A$2:$BQ$355,MATCH($B314,Overview_Format!$A$2:$A$355,0),MATCH(Q$2,Overview_Format!$A$2:$BQ$2,0))</f>
        <v>74</v>
      </c>
      <c r="R314">
        <f>INDEX(Overview_Format!$A$2:$BQ$355,MATCH($B314,Overview_Format!$A$2:$A$355,0),MATCH(R$2,Overview_Format!$A$2:$BQ$2,0))</f>
        <v>103.5</v>
      </c>
      <c r="S314">
        <f>INDEX(Overview_Format!$A$2:$BQ$355,MATCH($B314,Overview_Format!$A$2:$A$355,0),MATCH(S$2,Overview_Format!$A$2:$BQ$2,0))</f>
        <v>0.25900000000000001</v>
      </c>
      <c r="T314">
        <f>INDEX(Overview_Format!$A$2:$BQ$355,MATCH($B314,Overview_Format!$A$2:$A$355,0),MATCH(T$2,Overview_Format!$A$2:$BQ$2,0))</f>
        <v>0.41299999999999998</v>
      </c>
      <c r="U314">
        <f>INDEX(Overview_Format!$A$2:$BQ$355,MATCH($B314,Overview_Format!$A$2:$A$355,0),MATCH(U$2,Overview_Format!$A$2:$BQ$2,0))</f>
        <v>0.53400000000000003</v>
      </c>
      <c r="V314">
        <f>INDEX(Overview_Format!$A$2:$BQ$355,MATCH($B314,Overview_Format!$A$2:$A$355,0),MATCH(V$2,Overview_Format!$A$2:$BQ$2,0))</f>
        <v>46.9</v>
      </c>
      <c r="W314">
        <f>INDEX(Overview_Format!$A$2:$BQ$355,MATCH($B314,Overview_Format!$A$2:$A$355,0),MATCH(W$2,Overview_Format!$A$2:$BQ$2,0))</f>
        <v>0.504</v>
      </c>
      <c r="X314">
        <f>INDEX(Overview_Format!$A$2:$BQ$355,MATCH($B314,Overview_Format!$A$2:$A$355,0),MATCH(X$2,Overview_Format!$A$2:$BQ$2,0))</f>
        <v>25.8</v>
      </c>
      <c r="Y314">
        <f>INDEX(Overview_Format!$A$2:$BQ$355,MATCH($B314,Overview_Format!$A$2:$A$355,0),MATCH(Y$2,Overview_Format!$A$2:$BQ$2,0))</f>
        <v>14.8</v>
      </c>
      <c r="Z314">
        <f>INDEX(Overview_Format!$A$2:$BQ$355,MATCH($B314,Overview_Format!$A$2:$A$355,0),MATCH(Z$2,Overview_Format!$A$2:$BQ$2,0))</f>
        <v>49.2</v>
      </c>
      <c r="AA314">
        <f>INDEX(Overview_Format!$A$2:$BQ$355,MATCH($B314,Overview_Format!$A$2:$A$355,0),MATCH(AA$2,Overview_Format!$A$2:$BQ$2,0))</f>
        <v>8.9</v>
      </c>
      <c r="AB314">
        <f>INDEX(Overview_Format!$A$2:$BQ$355,MATCH($B314,Overview_Format!$A$2:$A$355,0),MATCH(AB$2,Overview_Format!$A$2:$BQ$2,0))</f>
        <v>6.9</v>
      </c>
      <c r="AC314">
        <f t="shared" si="4"/>
        <v>3.1689189189189189</v>
      </c>
      <c r="AD314">
        <f>INDEX(Overview_Format!$A$2:$BQ$355,MATCH($B314,Overview_Format!$A$2:$A$355,0),MATCH(AD$2,Overview_Format!$A$2:$BQ$2,0))</f>
        <v>2.31</v>
      </c>
      <c r="AE314">
        <f>INDEX(Overview_Format!$A$2:$CC$355,MATCH($B314,Overview_Format!$A$2:$A$355,0),MATCH(AE$2,Overview_Format!$A$2:$CC$2,0))</f>
        <v>3</v>
      </c>
      <c r="AF314">
        <f>INDEX(Overview_Format!$A$2:$CC$355,MATCH($B314,Overview_Format!$A$2:$A$355,0),MATCH(AF$2,Overview_Format!$A$2:$CC$2,0))</f>
        <v>-7.7000000000000013E-2</v>
      </c>
      <c r="AG314">
        <f>INDEX(Overview_Format!$A$2:$CC$355,MATCH($B314,Overview_Format!$A$2:$A$355,0),MATCH(AG$2,Overview_Format!$A$2:$CC$2,0))</f>
        <v>1.3999999999999957E-2</v>
      </c>
      <c r="AH314">
        <f>INDEX(Overview_Format!$A$2:$CC$355,MATCH($B314,Overview_Format!$A$2:$A$355,0),MATCH(AH$2,Overview_Format!$A$2:$CC$2,0))</f>
        <v>7.0000000000000062E-3</v>
      </c>
      <c r="AI314">
        <f>INDEX(Overview_Format!$A$2:$CC$355,MATCH($B314,Overview_Format!$A$2:$A$355,0),MATCH(AI$2,Overview_Format!$A$2:$CC$2,0))</f>
        <v>1.2000000000000011E-2</v>
      </c>
      <c r="AJ314">
        <f>INDEX(Overview_Format!$A$2:$CC$355,MATCH($B314,Overview_Format!$A$2:$A$355,0),MATCH(AJ$2,Overview_Format!$A$2:$CC$2,0))</f>
        <v>-1.5999999999999943</v>
      </c>
      <c r="AK314">
        <f>INDEX(Overview_Format!$A$2:$CC$355,MATCH($B314,Overview_Format!$A$2:$A$355,0),MATCH(AK$2,Overview_Format!$A$2:$CC$2,0))</f>
        <v>-1.1999999999999993</v>
      </c>
      <c r="AL314">
        <f>INDEX(Overview_Format!$A$2:$CC$355,MATCH($B314,Overview_Format!$A$2:$A$355,0),MATCH(AL$2,Overview_Format!$A$2:$CC$2,0))</f>
        <v>-1.7000000000000028</v>
      </c>
      <c r="AM314">
        <f>INDEX(Overview_Format!$A$2:$CC$355,MATCH($B314,Overview_Format!$A$2:$A$355,0),MATCH(AM$2,Overview_Format!$A$2:$CC$2,0))</f>
        <v>1.1000000000000005</v>
      </c>
      <c r="AN314">
        <f>INDEX(Overview_Format!$A$2:$CC$355,MATCH($B314,Overview_Format!$A$2:$A$355,0),MATCH(AN$2,Overview_Format!$A$2:$CC$2,0))</f>
        <v>-1.5999999999999996</v>
      </c>
      <c r="AO314">
        <f>INDEX(Overview_Format!$A$2:$CC$355,MATCH($B314,Overview_Format!$A$2:$A$355,0),MATCH(AO$2,Overview_Format!$A$2:$CC$2,0))</f>
        <v>-1</v>
      </c>
      <c r="AP314">
        <f>INDEX(Overview_Format!$A$2:$CC$355,MATCH($B314,Overview_Format!$A$2:$A$355,0),MATCH(AP$2,Overview_Format!$A$2:$CC$2,0))</f>
        <v>-4.6999999999999986E-2</v>
      </c>
    </row>
    <row r="315" spans="2:42" x14ac:dyDescent="0.25">
      <c r="B315" t="s">
        <v>435</v>
      </c>
      <c r="C315">
        <f>INDEX(Overview_Format!$A$2:$BQ$355,MATCH($B315,Overview_Format!$A$2:$A$355,0),MATCH(C$2,Overview_Format!$A$2:$BQ$2,0))</f>
        <v>37</v>
      </c>
      <c r="D315">
        <f>INDEX(Overview_Format!$A$2:$BQ$355,MATCH($B315,Overview_Format!$A$2:$A$355,0),MATCH(D$2,Overview_Format!$A$2:$BQ$2,0))</f>
        <v>24</v>
      </c>
      <c r="E315">
        <f>INDEX(Overview_Format!$A$2:$BQ$355,MATCH($B315,Overview_Format!$A$2:$A$355,0),MATCH(E$2,Overview_Format!$A$2:$BQ$2,0))</f>
        <v>13</v>
      </c>
      <c r="F315">
        <f>INDEX(Overview_Format!$A$2:$BQ$355,MATCH($B315,Overview_Format!$A$2:$A$355,0),MATCH(F$2,Overview_Format!$A$2:$BQ$2,0))</f>
        <v>0.64900000000000002</v>
      </c>
      <c r="G315">
        <f>INDEX(Overview_Format!$A$2:$BQ$355,MATCH($B315,Overview_Format!$A$2:$A$355,0),MATCH(G$2,Overview_Format!$A$2:$BQ$2,0))</f>
        <v>-5.62</v>
      </c>
      <c r="H315">
        <f>INDEX(Overview_Format!$A$2:$BQ$355,MATCH($B315,Overview_Format!$A$2:$A$355,0),MATCH(H$2,Overview_Format!$A$2:$BQ$2,0))</f>
        <v>-7.13</v>
      </c>
      <c r="I315">
        <f>INDEX(Overview_Format!$A$2:$BQ$355,MATCH($B315,Overview_Format!$A$2:$A$355,0),MATCH(I$2,Overview_Format!$A$2:$BQ$2,0))</f>
        <v>24</v>
      </c>
      <c r="J315">
        <f>INDEX(Overview_Format!$A$2:$BQ$355,MATCH($B315,Overview_Format!$A$2:$A$355,0),MATCH(J$2,Overview_Format!$A$2:$BQ$2,0))</f>
        <v>13</v>
      </c>
      <c r="K315">
        <f>INDEX(Overview_Format!$A$2:$BQ$355,MATCH($B315,Overview_Format!$A$2:$A$355,0),MATCH(K$2,Overview_Format!$A$2:$BQ$2,0))</f>
        <v>24</v>
      </c>
      <c r="L315">
        <f>INDEX(Overview_Format!$A$2:$BQ$355,MATCH($B315,Overview_Format!$A$2:$A$355,0),MATCH(L$2,Overview_Format!$A$2:$BQ$2,0))</f>
        <v>13</v>
      </c>
      <c r="M315">
        <f>INDEX(Overview_Format!$A$2:$BQ$355,MATCH($B315,Overview_Format!$A$2:$A$355,0),MATCH(M$2,Overview_Format!$A$2:$BQ$2,0))</f>
        <v>24</v>
      </c>
      <c r="N315">
        <f>INDEX(Overview_Format!$A$2:$BQ$355,MATCH($B315,Overview_Format!$A$2:$A$355,0),MATCH(N$2,Overview_Format!$A$2:$BQ$2,0))</f>
        <v>13</v>
      </c>
      <c r="O315">
        <f>INDEX(Overview_Format!$A$2:$BQ$355,MATCH($B315,Overview_Format!$A$2:$A$355,0),MATCH(O$2,Overview_Format!$A$2:$BQ$2,0))</f>
        <v>3016</v>
      </c>
      <c r="P315">
        <f>INDEX(Overview_Format!$A$2:$BQ$355,MATCH($B315,Overview_Format!$A$2:$A$355,0),MATCH(P$2,Overview_Format!$A$2:$BQ$2,0))</f>
        <v>2921</v>
      </c>
      <c r="Q315">
        <f>INDEX(Overview_Format!$A$2:$BQ$355,MATCH($B315,Overview_Format!$A$2:$A$355,0),MATCH(Q$2,Overview_Format!$A$2:$BQ$2,0))</f>
        <v>76.400000000000006</v>
      </c>
      <c r="R315">
        <f>INDEX(Overview_Format!$A$2:$BQ$355,MATCH($B315,Overview_Format!$A$2:$A$355,0),MATCH(R$2,Overview_Format!$A$2:$BQ$2,0))</f>
        <v>104.9</v>
      </c>
      <c r="S315">
        <f>INDEX(Overview_Format!$A$2:$BQ$355,MATCH($B315,Overview_Format!$A$2:$A$355,0),MATCH(S$2,Overview_Format!$A$2:$BQ$2,0))</f>
        <v>0.42</v>
      </c>
      <c r="T315">
        <f>INDEX(Overview_Format!$A$2:$BQ$355,MATCH($B315,Overview_Format!$A$2:$A$355,0),MATCH(T$2,Overview_Format!$A$2:$BQ$2,0))</f>
        <v>0.36099999999999999</v>
      </c>
      <c r="U315">
        <f>INDEX(Overview_Format!$A$2:$BQ$355,MATCH($B315,Overview_Format!$A$2:$A$355,0),MATCH(U$2,Overview_Format!$A$2:$BQ$2,0))</f>
        <v>0.54600000000000004</v>
      </c>
      <c r="V315">
        <f>INDEX(Overview_Format!$A$2:$BQ$355,MATCH($B315,Overview_Format!$A$2:$A$355,0),MATCH(V$2,Overview_Format!$A$2:$BQ$2,0))</f>
        <v>55.1</v>
      </c>
      <c r="W315">
        <f>INDEX(Overview_Format!$A$2:$BQ$355,MATCH($B315,Overview_Format!$A$2:$A$355,0),MATCH(W$2,Overview_Format!$A$2:$BQ$2,0))</f>
        <v>0.51400000000000001</v>
      </c>
      <c r="X315">
        <f>INDEX(Overview_Format!$A$2:$BQ$355,MATCH($B315,Overview_Format!$A$2:$A$355,0),MATCH(X$2,Overview_Format!$A$2:$BQ$2,0))</f>
        <v>31.6</v>
      </c>
      <c r="Y315">
        <f>INDEX(Overview_Format!$A$2:$BQ$355,MATCH($B315,Overview_Format!$A$2:$A$355,0),MATCH(Y$2,Overview_Format!$A$2:$BQ$2,0))</f>
        <v>17.3</v>
      </c>
      <c r="Z315">
        <f>INDEX(Overview_Format!$A$2:$BQ$355,MATCH($B315,Overview_Format!$A$2:$A$355,0),MATCH(Z$2,Overview_Format!$A$2:$BQ$2,0))</f>
        <v>50.9</v>
      </c>
      <c r="AA315">
        <f>INDEX(Overview_Format!$A$2:$BQ$355,MATCH($B315,Overview_Format!$A$2:$A$355,0),MATCH(AA$2,Overview_Format!$A$2:$BQ$2,0))</f>
        <v>10.3</v>
      </c>
      <c r="AB315">
        <f>INDEX(Overview_Format!$A$2:$BQ$355,MATCH($B315,Overview_Format!$A$2:$A$355,0),MATCH(AB$2,Overview_Format!$A$2:$BQ$2,0))</f>
        <v>7.3</v>
      </c>
      <c r="AC315">
        <f t="shared" si="4"/>
        <v>3.1849710982658959</v>
      </c>
      <c r="AD315">
        <f>INDEX(Overview_Format!$A$2:$BQ$355,MATCH($B315,Overview_Format!$A$2:$A$355,0),MATCH(AD$2,Overview_Format!$A$2:$BQ$2,0))</f>
        <v>2.57</v>
      </c>
      <c r="AE315">
        <f>INDEX(Overview_Format!$A$2:$CC$355,MATCH($B315,Overview_Format!$A$2:$A$355,0),MATCH(AE$2,Overview_Format!$A$2:$CC$2,0))</f>
        <v>3.3000000000000114</v>
      </c>
      <c r="AF315">
        <f>INDEX(Overview_Format!$A$2:$CC$355,MATCH($B315,Overview_Format!$A$2:$A$355,0),MATCH(AF$2,Overview_Format!$A$2:$CC$2,0))</f>
        <v>9.8999999999999977E-2</v>
      </c>
      <c r="AG315">
        <f>INDEX(Overview_Format!$A$2:$CC$355,MATCH($B315,Overview_Format!$A$2:$A$355,0),MATCH(AG$2,Overview_Format!$A$2:$CC$2,0))</f>
        <v>4.0000000000000036E-3</v>
      </c>
      <c r="AH315">
        <f>INDEX(Overview_Format!$A$2:$CC$355,MATCH($B315,Overview_Format!$A$2:$A$355,0),MATCH(AH$2,Overview_Format!$A$2:$CC$2,0))</f>
        <v>1.100000000000001E-2</v>
      </c>
      <c r="AI315">
        <f>INDEX(Overview_Format!$A$2:$CC$355,MATCH($B315,Overview_Format!$A$2:$A$355,0),MATCH(AI$2,Overview_Format!$A$2:$CC$2,0))</f>
        <v>3.0000000000000027E-3</v>
      </c>
      <c r="AJ315">
        <f>INDEX(Overview_Format!$A$2:$CC$355,MATCH($B315,Overview_Format!$A$2:$A$355,0),MATCH(AJ$2,Overview_Format!$A$2:$CC$2,0))</f>
        <v>1.7999999999999972</v>
      </c>
      <c r="AK315">
        <f>INDEX(Overview_Format!$A$2:$CC$355,MATCH($B315,Overview_Format!$A$2:$A$355,0),MATCH(AK$2,Overview_Format!$A$2:$CC$2,0))</f>
        <v>0.10000000000000142</v>
      </c>
      <c r="AL315">
        <f>INDEX(Overview_Format!$A$2:$CC$355,MATCH($B315,Overview_Format!$A$2:$A$355,0),MATCH(AL$2,Overview_Format!$A$2:$CC$2,0))</f>
        <v>0.39999999999999858</v>
      </c>
      <c r="AM315">
        <f>INDEX(Overview_Format!$A$2:$CC$355,MATCH($B315,Overview_Format!$A$2:$A$355,0),MATCH(AM$2,Overview_Format!$A$2:$CC$2,0))</f>
        <v>0.80000000000000071</v>
      </c>
      <c r="AN315">
        <f>INDEX(Overview_Format!$A$2:$CC$355,MATCH($B315,Overview_Format!$A$2:$A$355,0),MATCH(AN$2,Overview_Format!$A$2:$CC$2,0))</f>
        <v>-1.3999999999999995</v>
      </c>
      <c r="AO315">
        <f>INDEX(Overview_Format!$A$2:$CC$355,MATCH($B315,Overview_Format!$A$2:$A$355,0),MATCH(AO$2,Overview_Format!$A$2:$CC$2,0))</f>
        <v>1.5</v>
      </c>
      <c r="AP315">
        <f>INDEX(Overview_Format!$A$2:$CC$355,MATCH($B315,Overview_Format!$A$2:$A$355,0),MATCH(AP$2,Overview_Format!$A$2:$CC$2,0))</f>
        <v>7.0000000000000034E-2</v>
      </c>
    </row>
    <row r="316" spans="2:42" x14ac:dyDescent="0.25">
      <c r="B316" t="s">
        <v>436</v>
      </c>
      <c r="C316">
        <f>INDEX(Overview_Format!$A$2:$BQ$355,MATCH($B316,Overview_Format!$A$2:$A$355,0),MATCH(C$2,Overview_Format!$A$2:$BQ$2,0))</f>
        <v>34</v>
      </c>
      <c r="D316">
        <f>INDEX(Overview_Format!$A$2:$BQ$355,MATCH($B316,Overview_Format!$A$2:$A$355,0),MATCH(D$2,Overview_Format!$A$2:$BQ$2,0))</f>
        <v>24</v>
      </c>
      <c r="E316">
        <f>INDEX(Overview_Format!$A$2:$BQ$355,MATCH($B316,Overview_Format!$A$2:$A$355,0),MATCH(E$2,Overview_Format!$A$2:$BQ$2,0))</f>
        <v>10</v>
      </c>
      <c r="F316">
        <f>INDEX(Overview_Format!$A$2:$BQ$355,MATCH($B316,Overview_Format!$A$2:$A$355,0),MATCH(F$2,Overview_Format!$A$2:$BQ$2,0))</f>
        <v>0.70599999999999996</v>
      </c>
      <c r="G316">
        <f>INDEX(Overview_Format!$A$2:$BQ$355,MATCH($B316,Overview_Format!$A$2:$A$355,0),MATCH(G$2,Overview_Format!$A$2:$BQ$2,0))</f>
        <v>1.54</v>
      </c>
      <c r="H316">
        <f>INDEX(Overview_Format!$A$2:$BQ$355,MATCH($B316,Overview_Format!$A$2:$A$355,0),MATCH(H$2,Overview_Format!$A$2:$BQ$2,0))</f>
        <v>-3</v>
      </c>
      <c r="I316">
        <f>INDEX(Overview_Format!$A$2:$BQ$355,MATCH($B316,Overview_Format!$A$2:$A$355,0),MATCH(I$2,Overview_Format!$A$2:$BQ$2,0))</f>
        <v>24</v>
      </c>
      <c r="J316">
        <f>INDEX(Overview_Format!$A$2:$BQ$355,MATCH($B316,Overview_Format!$A$2:$A$355,0),MATCH(J$2,Overview_Format!$A$2:$BQ$2,0))</f>
        <v>10</v>
      </c>
      <c r="K316">
        <f>INDEX(Overview_Format!$A$2:$BQ$355,MATCH($B316,Overview_Format!$A$2:$A$355,0),MATCH(K$2,Overview_Format!$A$2:$BQ$2,0))</f>
        <v>24</v>
      </c>
      <c r="L316">
        <f>INDEX(Overview_Format!$A$2:$BQ$355,MATCH($B316,Overview_Format!$A$2:$A$355,0),MATCH(L$2,Overview_Format!$A$2:$BQ$2,0))</f>
        <v>10</v>
      </c>
      <c r="M316">
        <f>INDEX(Overview_Format!$A$2:$BQ$355,MATCH($B316,Overview_Format!$A$2:$A$355,0),MATCH(M$2,Overview_Format!$A$2:$BQ$2,0))</f>
        <v>24</v>
      </c>
      <c r="N316">
        <f>INDEX(Overview_Format!$A$2:$BQ$355,MATCH($B316,Overview_Format!$A$2:$A$355,0),MATCH(N$2,Overview_Format!$A$2:$BQ$2,0))</f>
        <v>10</v>
      </c>
      <c r="O316">
        <f>INDEX(Overview_Format!$A$2:$BQ$355,MATCH($B316,Overview_Format!$A$2:$A$355,0),MATCH(O$2,Overview_Format!$A$2:$BQ$2,0))</f>
        <v>2470</v>
      </c>
      <c r="P316">
        <f>INDEX(Overview_Format!$A$2:$BQ$355,MATCH($B316,Overview_Format!$A$2:$A$355,0),MATCH(P$2,Overview_Format!$A$2:$BQ$2,0))</f>
        <v>2204</v>
      </c>
      <c r="Q316">
        <f>INDEX(Overview_Format!$A$2:$BQ$355,MATCH($B316,Overview_Format!$A$2:$A$355,0),MATCH(Q$2,Overview_Format!$A$2:$BQ$2,0))</f>
        <v>68.5</v>
      </c>
      <c r="R316">
        <f>INDEX(Overview_Format!$A$2:$BQ$355,MATCH($B316,Overview_Format!$A$2:$A$355,0),MATCH(R$2,Overview_Format!$A$2:$BQ$2,0))</f>
        <v>105.3</v>
      </c>
      <c r="S316">
        <f>INDEX(Overview_Format!$A$2:$BQ$355,MATCH($B316,Overview_Format!$A$2:$A$355,0),MATCH(S$2,Overview_Format!$A$2:$BQ$2,0))</f>
        <v>0.35199999999999998</v>
      </c>
      <c r="T316">
        <f>INDEX(Overview_Format!$A$2:$BQ$355,MATCH($B316,Overview_Format!$A$2:$A$355,0),MATCH(T$2,Overview_Format!$A$2:$BQ$2,0))</f>
        <v>0.377</v>
      </c>
      <c r="U316">
        <f>INDEX(Overview_Format!$A$2:$BQ$355,MATCH($B316,Overview_Format!$A$2:$A$355,0),MATCH(U$2,Overview_Format!$A$2:$BQ$2,0))</f>
        <v>0.53700000000000003</v>
      </c>
      <c r="V316">
        <f>INDEX(Overview_Format!$A$2:$BQ$355,MATCH($B316,Overview_Format!$A$2:$A$355,0),MATCH(V$2,Overview_Format!$A$2:$BQ$2,0))</f>
        <v>56.3</v>
      </c>
      <c r="W316">
        <f>INDEX(Overview_Format!$A$2:$BQ$355,MATCH($B316,Overview_Format!$A$2:$A$355,0),MATCH(W$2,Overview_Format!$A$2:$BQ$2,0))</f>
        <v>0.50600000000000001</v>
      </c>
      <c r="X316">
        <f>INDEX(Overview_Format!$A$2:$BQ$355,MATCH($B316,Overview_Format!$A$2:$A$355,0),MATCH(X$2,Overview_Format!$A$2:$BQ$2,0))</f>
        <v>33.700000000000003</v>
      </c>
      <c r="Y316">
        <f>INDEX(Overview_Format!$A$2:$BQ$355,MATCH($B316,Overview_Format!$A$2:$A$355,0),MATCH(Y$2,Overview_Format!$A$2:$BQ$2,0))</f>
        <v>16.5</v>
      </c>
      <c r="Z316">
        <f>INDEX(Overview_Format!$A$2:$BQ$355,MATCH($B316,Overview_Format!$A$2:$A$355,0),MATCH(Z$2,Overview_Format!$A$2:$BQ$2,0))</f>
        <v>54.4</v>
      </c>
      <c r="AA316">
        <f>INDEX(Overview_Format!$A$2:$BQ$355,MATCH($B316,Overview_Format!$A$2:$A$355,0),MATCH(AA$2,Overview_Format!$A$2:$BQ$2,0))</f>
        <v>10</v>
      </c>
      <c r="AB316">
        <f>INDEX(Overview_Format!$A$2:$BQ$355,MATCH($B316,Overview_Format!$A$2:$A$355,0),MATCH(AB$2,Overview_Format!$A$2:$BQ$2,0))</f>
        <v>7.7</v>
      </c>
      <c r="AC316">
        <f t="shared" si="4"/>
        <v>3.4121212121212121</v>
      </c>
      <c r="AD316">
        <f>INDEX(Overview_Format!$A$2:$BQ$355,MATCH($B316,Overview_Format!$A$2:$A$355,0),MATCH(AD$2,Overview_Format!$A$2:$BQ$2,0))</f>
        <v>7.82</v>
      </c>
      <c r="AE316">
        <f>INDEX(Overview_Format!$A$2:$CC$355,MATCH($B316,Overview_Format!$A$2:$A$355,0),MATCH(AE$2,Overview_Format!$A$2:$CC$2,0))</f>
        <v>11.399999999999991</v>
      </c>
      <c r="AF316">
        <f>INDEX(Overview_Format!$A$2:$CC$355,MATCH($B316,Overview_Format!$A$2:$A$355,0),MATCH(AF$2,Overview_Format!$A$2:$CC$2,0))</f>
        <v>-3.7000000000000033E-2</v>
      </c>
      <c r="AG316">
        <f>INDEX(Overview_Format!$A$2:$CC$355,MATCH($B316,Overview_Format!$A$2:$A$355,0),MATCH(AG$2,Overview_Format!$A$2:$CC$2,0))</f>
        <v>-1.6000000000000014E-2</v>
      </c>
      <c r="AH316">
        <f>INDEX(Overview_Format!$A$2:$CC$355,MATCH($B316,Overview_Format!$A$2:$A$355,0),MATCH(AH$2,Overview_Format!$A$2:$CC$2,0))</f>
        <v>1.9000000000000017E-2</v>
      </c>
      <c r="AI316">
        <f>INDEX(Overview_Format!$A$2:$CC$355,MATCH($B316,Overview_Format!$A$2:$A$355,0),MATCH(AI$2,Overview_Format!$A$2:$CC$2,0))</f>
        <v>3.3000000000000029E-2</v>
      </c>
      <c r="AJ316">
        <f>INDEX(Overview_Format!$A$2:$CC$355,MATCH($B316,Overview_Format!$A$2:$A$355,0),MATCH(AJ$2,Overview_Format!$A$2:$CC$2,0))</f>
        <v>8.7999999999999972</v>
      </c>
      <c r="AK316">
        <f>INDEX(Overview_Format!$A$2:$CC$355,MATCH($B316,Overview_Format!$A$2:$A$355,0),MATCH(AK$2,Overview_Format!$A$2:$CC$2,0))</f>
        <v>-2.5</v>
      </c>
      <c r="AL316">
        <f>INDEX(Overview_Format!$A$2:$CC$355,MATCH($B316,Overview_Format!$A$2:$A$355,0),MATCH(AL$2,Overview_Format!$A$2:$CC$2,0))</f>
        <v>7.6999999999999957</v>
      </c>
      <c r="AM316">
        <f>INDEX(Overview_Format!$A$2:$CC$355,MATCH($B316,Overview_Format!$A$2:$A$355,0),MATCH(AM$2,Overview_Format!$A$2:$CC$2,0))</f>
        <v>0.80000000000000071</v>
      </c>
      <c r="AN316">
        <f>INDEX(Overview_Format!$A$2:$CC$355,MATCH($B316,Overview_Format!$A$2:$A$355,0),MATCH(AN$2,Overview_Format!$A$2:$CC$2,0))</f>
        <v>-3.1000000000000005</v>
      </c>
      <c r="AO316">
        <f>INDEX(Overview_Format!$A$2:$CC$355,MATCH($B316,Overview_Format!$A$2:$A$355,0),MATCH(AO$2,Overview_Format!$A$2:$CC$2,0))</f>
        <v>9.6000000000000014</v>
      </c>
      <c r="AP316">
        <f>INDEX(Overview_Format!$A$2:$CC$355,MATCH($B316,Overview_Format!$A$2:$A$355,0),MATCH(AP$2,Overview_Format!$A$2:$CC$2,0))</f>
        <v>-4.1999999999999982E-2</v>
      </c>
    </row>
    <row r="317" spans="2:42" x14ac:dyDescent="0.25">
      <c r="B317" t="s">
        <v>437</v>
      </c>
      <c r="C317">
        <f>INDEX(Overview_Format!$A$2:$BQ$355,MATCH($B317,Overview_Format!$A$2:$A$355,0),MATCH(C$2,Overview_Format!$A$2:$BQ$2,0))</f>
        <v>36</v>
      </c>
      <c r="D317">
        <f>INDEX(Overview_Format!$A$2:$BQ$355,MATCH($B317,Overview_Format!$A$2:$A$355,0),MATCH(D$2,Overview_Format!$A$2:$BQ$2,0))</f>
        <v>30</v>
      </c>
      <c r="E317">
        <f>INDEX(Overview_Format!$A$2:$BQ$355,MATCH($B317,Overview_Format!$A$2:$A$355,0),MATCH(E$2,Overview_Format!$A$2:$BQ$2,0))</f>
        <v>6</v>
      </c>
      <c r="F317">
        <f>INDEX(Overview_Format!$A$2:$BQ$355,MATCH($B317,Overview_Format!$A$2:$A$355,0),MATCH(F$2,Overview_Format!$A$2:$BQ$2,0))</f>
        <v>0.83299999999999996</v>
      </c>
      <c r="G317">
        <f>INDEX(Overview_Format!$A$2:$BQ$355,MATCH($B317,Overview_Format!$A$2:$A$355,0),MATCH(G$2,Overview_Format!$A$2:$BQ$2,0))</f>
        <v>22.58</v>
      </c>
      <c r="H317">
        <f>INDEX(Overview_Format!$A$2:$BQ$355,MATCH($B317,Overview_Format!$A$2:$A$355,0),MATCH(H$2,Overview_Format!$A$2:$BQ$2,0))</f>
        <v>8.64</v>
      </c>
      <c r="I317">
        <f>INDEX(Overview_Format!$A$2:$BQ$355,MATCH($B317,Overview_Format!$A$2:$A$355,0),MATCH(I$2,Overview_Format!$A$2:$BQ$2,0))</f>
        <v>30</v>
      </c>
      <c r="J317">
        <f>INDEX(Overview_Format!$A$2:$BQ$355,MATCH($B317,Overview_Format!$A$2:$A$355,0),MATCH(J$2,Overview_Format!$A$2:$BQ$2,0))</f>
        <v>6</v>
      </c>
      <c r="K317">
        <f>INDEX(Overview_Format!$A$2:$BQ$355,MATCH($B317,Overview_Format!$A$2:$A$355,0),MATCH(K$2,Overview_Format!$A$2:$BQ$2,0))</f>
        <v>30</v>
      </c>
      <c r="L317">
        <f>INDEX(Overview_Format!$A$2:$BQ$355,MATCH($B317,Overview_Format!$A$2:$A$355,0),MATCH(L$2,Overview_Format!$A$2:$BQ$2,0))</f>
        <v>6</v>
      </c>
      <c r="M317">
        <f>INDEX(Overview_Format!$A$2:$BQ$355,MATCH($B317,Overview_Format!$A$2:$A$355,0),MATCH(M$2,Overview_Format!$A$2:$BQ$2,0))</f>
        <v>30</v>
      </c>
      <c r="N317">
        <f>INDEX(Overview_Format!$A$2:$BQ$355,MATCH($B317,Overview_Format!$A$2:$A$355,0),MATCH(N$2,Overview_Format!$A$2:$BQ$2,0))</f>
        <v>6</v>
      </c>
      <c r="O317">
        <f>INDEX(Overview_Format!$A$2:$BQ$355,MATCH($B317,Overview_Format!$A$2:$A$355,0),MATCH(O$2,Overview_Format!$A$2:$BQ$2,0))</f>
        <v>2627</v>
      </c>
      <c r="P317">
        <f>INDEX(Overview_Format!$A$2:$BQ$355,MATCH($B317,Overview_Format!$A$2:$A$355,0),MATCH(P$2,Overview_Format!$A$2:$BQ$2,0))</f>
        <v>2125</v>
      </c>
      <c r="Q317">
        <f>INDEX(Overview_Format!$A$2:$BQ$355,MATCH($B317,Overview_Format!$A$2:$A$355,0),MATCH(Q$2,Overview_Format!$A$2:$BQ$2,0))</f>
        <v>68</v>
      </c>
      <c r="R317">
        <f>INDEX(Overview_Format!$A$2:$BQ$355,MATCH($B317,Overview_Format!$A$2:$A$355,0),MATCH(R$2,Overview_Format!$A$2:$BQ$2,0))</f>
        <v>107</v>
      </c>
      <c r="S317">
        <f>INDEX(Overview_Format!$A$2:$BQ$355,MATCH($B317,Overview_Format!$A$2:$A$355,0),MATCH(S$2,Overview_Format!$A$2:$BQ$2,0))</f>
        <v>0.33400000000000002</v>
      </c>
      <c r="T317">
        <f>INDEX(Overview_Format!$A$2:$BQ$355,MATCH($B317,Overview_Format!$A$2:$A$355,0),MATCH(T$2,Overview_Format!$A$2:$BQ$2,0))</f>
        <v>0.35399999999999998</v>
      </c>
      <c r="U317">
        <f>INDEX(Overview_Format!$A$2:$BQ$355,MATCH($B317,Overview_Format!$A$2:$A$355,0),MATCH(U$2,Overview_Format!$A$2:$BQ$2,0))</f>
        <v>0.56799999999999995</v>
      </c>
      <c r="V317">
        <f>INDEX(Overview_Format!$A$2:$BQ$355,MATCH($B317,Overview_Format!$A$2:$A$355,0),MATCH(V$2,Overview_Format!$A$2:$BQ$2,0))</f>
        <v>51.1</v>
      </c>
      <c r="W317">
        <f>INDEX(Overview_Format!$A$2:$BQ$355,MATCH($B317,Overview_Format!$A$2:$A$355,0),MATCH(W$2,Overview_Format!$A$2:$BQ$2,0))</f>
        <v>0.53600000000000003</v>
      </c>
      <c r="X317">
        <f>INDEX(Overview_Format!$A$2:$BQ$355,MATCH($B317,Overview_Format!$A$2:$A$355,0),MATCH(X$2,Overview_Format!$A$2:$BQ$2,0))</f>
        <v>27</v>
      </c>
      <c r="Y317">
        <f>INDEX(Overview_Format!$A$2:$BQ$355,MATCH($B317,Overview_Format!$A$2:$A$355,0),MATCH(Y$2,Overview_Format!$A$2:$BQ$2,0))</f>
        <v>16</v>
      </c>
      <c r="Z317">
        <f>INDEX(Overview_Format!$A$2:$BQ$355,MATCH($B317,Overview_Format!$A$2:$A$355,0),MATCH(Z$2,Overview_Format!$A$2:$BQ$2,0))</f>
        <v>51.1</v>
      </c>
      <c r="AA317">
        <f>INDEX(Overview_Format!$A$2:$BQ$355,MATCH($B317,Overview_Format!$A$2:$A$355,0),MATCH(AA$2,Overview_Format!$A$2:$BQ$2,0))</f>
        <v>10.8</v>
      </c>
      <c r="AB317">
        <f>INDEX(Overview_Format!$A$2:$BQ$355,MATCH($B317,Overview_Format!$A$2:$A$355,0),MATCH(AB$2,Overview_Format!$A$2:$BQ$2,0))</f>
        <v>15.5</v>
      </c>
      <c r="AC317">
        <f t="shared" si="4"/>
        <v>3.1937500000000001</v>
      </c>
      <c r="AD317">
        <f>INDEX(Overview_Format!$A$2:$BQ$355,MATCH($B317,Overview_Format!$A$2:$A$355,0),MATCH(AD$2,Overview_Format!$A$2:$BQ$2,0))</f>
        <v>13.94</v>
      </c>
      <c r="AE317">
        <f>INDEX(Overview_Format!$A$2:$CC$355,MATCH($B317,Overview_Format!$A$2:$A$355,0),MATCH(AE$2,Overview_Format!$A$2:$CC$2,0))</f>
        <v>20.5</v>
      </c>
      <c r="AF317">
        <f>INDEX(Overview_Format!$A$2:$CC$355,MATCH($B317,Overview_Format!$A$2:$A$355,0),MATCH(AF$2,Overview_Format!$A$2:$CC$2,0))</f>
        <v>-3.0999999999999972E-2</v>
      </c>
      <c r="AG317">
        <f>INDEX(Overview_Format!$A$2:$CC$355,MATCH($B317,Overview_Format!$A$2:$A$355,0),MATCH(AG$2,Overview_Format!$A$2:$CC$2,0))</f>
        <v>-4.6000000000000041E-2</v>
      </c>
      <c r="AH317">
        <f>INDEX(Overview_Format!$A$2:$CC$355,MATCH($B317,Overview_Format!$A$2:$A$355,0),MATCH(AH$2,Overview_Format!$A$2:$CC$2,0))</f>
        <v>9.6999999999999975E-2</v>
      </c>
      <c r="AI317">
        <f>INDEX(Overview_Format!$A$2:$CC$355,MATCH($B317,Overview_Format!$A$2:$A$355,0),MATCH(AI$2,Overview_Format!$A$2:$CC$2,0))</f>
        <v>0.10800000000000004</v>
      </c>
      <c r="AJ317">
        <f>INDEX(Overview_Format!$A$2:$CC$355,MATCH($B317,Overview_Format!$A$2:$A$355,0),MATCH(AJ$2,Overview_Format!$A$2:$CC$2,0))</f>
        <v>2.2000000000000028</v>
      </c>
      <c r="AK317">
        <f>INDEX(Overview_Format!$A$2:$CC$355,MATCH($B317,Overview_Format!$A$2:$A$355,0),MATCH(AK$2,Overview_Format!$A$2:$CC$2,0))</f>
        <v>-4</v>
      </c>
      <c r="AL317">
        <f>INDEX(Overview_Format!$A$2:$CC$355,MATCH($B317,Overview_Format!$A$2:$A$355,0),MATCH(AL$2,Overview_Format!$A$2:$CC$2,0))</f>
        <v>1.6000000000000014</v>
      </c>
      <c r="AM317">
        <f>INDEX(Overview_Format!$A$2:$CC$355,MATCH($B317,Overview_Format!$A$2:$A$355,0),MATCH(AM$2,Overview_Format!$A$2:$CC$2,0))</f>
        <v>1.4000000000000004</v>
      </c>
      <c r="AN317">
        <f>INDEX(Overview_Format!$A$2:$CC$355,MATCH($B317,Overview_Format!$A$2:$A$355,0),MATCH(AN$2,Overview_Format!$A$2:$CC$2,0))</f>
        <v>8.6</v>
      </c>
      <c r="AO317">
        <f>INDEX(Overview_Format!$A$2:$CC$355,MATCH($B317,Overview_Format!$A$2:$A$355,0),MATCH(AO$2,Overview_Format!$A$2:$CC$2,0))</f>
        <v>-0.69999999999999929</v>
      </c>
      <c r="AP317">
        <f>INDEX(Overview_Format!$A$2:$CC$355,MATCH($B317,Overview_Format!$A$2:$A$355,0),MATCH(AP$2,Overview_Format!$A$2:$CC$2,0))</f>
        <v>-7.0000000000000062E-3</v>
      </c>
    </row>
    <row r="318" spans="2:42" x14ac:dyDescent="0.25">
      <c r="B318" t="s">
        <v>438</v>
      </c>
      <c r="C318">
        <f>INDEX(Overview_Format!$A$2:$BQ$355,MATCH($B318,Overview_Format!$A$2:$A$355,0),MATCH(C$2,Overview_Format!$A$2:$BQ$2,0))</f>
        <v>35</v>
      </c>
      <c r="D318">
        <f>INDEX(Overview_Format!$A$2:$BQ$355,MATCH($B318,Overview_Format!$A$2:$A$355,0),MATCH(D$2,Overview_Format!$A$2:$BQ$2,0))</f>
        <v>19</v>
      </c>
      <c r="E318">
        <f>INDEX(Overview_Format!$A$2:$BQ$355,MATCH($B318,Overview_Format!$A$2:$A$355,0),MATCH(E$2,Overview_Format!$A$2:$BQ$2,0))</f>
        <v>16</v>
      </c>
      <c r="F318">
        <f>INDEX(Overview_Format!$A$2:$BQ$355,MATCH($B318,Overview_Format!$A$2:$A$355,0),MATCH(F$2,Overview_Format!$A$2:$BQ$2,0))</f>
        <v>0.54300000000000004</v>
      </c>
      <c r="G318">
        <f>INDEX(Overview_Format!$A$2:$BQ$355,MATCH($B318,Overview_Format!$A$2:$A$355,0),MATCH(G$2,Overview_Format!$A$2:$BQ$2,0))</f>
        <v>15.49</v>
      </c>
      <c r="H318">
        <f>INDEX(Overview_Format!$A$2:$BQ$355,MATCH($B318,Overview_Format!$A$2:$A$355,0),MATCH(H$2,Overview_Format!$A$2:$BQ$2,0))</f>
        <v>11.46</v>
      </c>
      <c r="I318">
        <f>INDEX(Overview_Format!$A$2:$BQ$355,MATCH($B318,Overview_Format!$A$2:$A$355,0),MATCH(I$2,Overview_Format!$A$2:$BQ$2,0))</f>
        <v>19</v>
      </c>
      <c r="J318">
        <f>INDEX(Overview_Format!$A$2:$BQ$355,MATCH($B318,Overview_Format!$A$2:$A$355,0),MATCH(J$2,Overview_Format!$A$2:$BQ$2,0))</f>
        <v>16</v>
      </c>
      <c r="K318">
        <f>INDEX(Overview_Format!$A$2:$BQ$355,MATCH($B318,Overview_Format!$A$2:$A$355,0),MATCH(K$2,Overview_Format!$A$2:$BQ$2,0))</f>
        <v>19</v>
      </c>
      <c r="L318">
        <f>INDEX(Overview_Format!$A$2:$BQ$355,MATCH($B318,Overview_Format!$A$2:$A$355,0),MATCH(L$2,Overview_Format!$A$2:$BQ$2,0))</f>
        <v>16</v>
      </c>
      <c r="M318">
        <f>INDEX(Overview_Format!$A$2:$BQ$355,MATCH($B318,Overview_Format!$A$2:$A$355,0),MATCH(M$2,Overview_Format!$A$2:$BQ$2,0))</f>
        <v>19</v>
      </c>
      <c r="N318">
        <f>INDEX(Overview_Format!$A$2:$BQ$355,MATCH($B318,Overview_Format!$A$2:$A$355,0),MATCH(N$2,Overview_Format!$A$2:$BQ$2,0))</f>
        <v>16</v>
      </c>
      <c r="O318">
        <f>INDEX(Overview_Format!$A$2:$BQ$355,MATCH($B318,Overview_Format!$A$2:$A$355,0),MATCH(O$2,Overview_Format!$A$2:$BQ$2,0))</f>
        <v>2489</v>
      </c>
      <c r="P318">
        <f>INDEX(Overview_Format!$A$2:$BQ$355,MATCH($B318,Overview_Format!$A$2:$A$355,0),MATCH(P$2,Overview_Format!$A$2:$BQ$2,0))</f>
        <v>2348</v>
      </c>
      <c r="Q318">
        <f>INDEX(Overview_Format!$A$2:$BQ$355,MATCH($B318,Overview_Format!$A$2:$A$355,0),MATCH(Q$2,Overview_Format!$A$2:$BQ$2,0))</f>
        <v>66.2</v>
      </c>
      <c r="R318">
        <f>INDEX(Overview_Format!$A$2:$BQ$355,MATCH($B318,Overview_Format!$A$2:$A$355,0),MATCH(R$2,Overview_Format!$A$2:$BQ$2,0))</f>
        <v>106.2</v>
      </c>
      <c r="S318">
        <f>INDEX(Overview_Format!$A$2:$BQ$355,MATCH($B318,Overview_Format!$A$2:$A$355,0),MATCH(S$2,Overview_Format!$A$2:$BQ$2,0))</f>
        <v>0.3</v>
      </c>
      <c r="T318">
        <f>INDEX(Overview_Format!$A$2:$BQ$355,MATCH($B318,Overview_Format!$A$2:$A$355,0),MATCH(T$2,Overview_Format!$A$2:$BQ$2,0))</f>
        <v>0.435</v>
      </c>
      <c r="U318">
        <f>INDEX(Overview_Format!$A$2:$BQ$355,MATCH($B318,Overview_Format!$A$2:$A$355,0),MATCH(U$2,Overview_Format!$A$2:$BQ$2,0))</f>
        <v>0.53700000000000003</v>
      </c>
      <c r="V318">
        <f>INDEX(Overview_Format!$A$2:$BQ$355,MATCH($B318,Overview_Format!$A$2:$A$355,0),MATCH(V$2,Overview_Format!$A$2:$BQ$2,0))</f>
        <v>50.9</v>
      </c>
      <c r="W318">
        <f>INDEX(Overview_Format!$A$2:$BQ$355,MATCH($B318,Overview_Format!$A$2:$A$355,0),MATCH(W$2,Overview_Format!$A$2:$BQ$2,0))</f>
        <v>0.50800000000000001</v>
      </c>
      <c r="X318">
        <f>INDEX(Overview_Format!$A$2:$BQ$355,MATCH($B318,Overview_Format!$A$2:$A$355,0),MATCH(X$2,Overview_Format!$A$2:$BQ$2,0))</f>
        <v>28.7</v>
      </c>
      <c r="Y318">
        <f>INDEX(Overview_Format!$A$2:$BQ$355,MATCH($B318,Overview_Format!$A$2:$A$355,0),MATCH(Y$2,Overview_Format!$A$2:$BQ$2,0))</f>
        <v>14.1</v>
      </c>
      <c r="Z318">
        <f>INDEX(Overview_Format!$A$2:$BQ$355,MATCH($B318,Overview_Format!$A$2:$A$355,0),MATCH(Z$2,Overview_Format!$A$2:$BQ$2,0))</f>
        <v>49.3</v>
      </c>
      <c r="AA318">
        <f>INDEX(Overview_Format!$A$2:$BQ$355,MATCH($B318,Overview_Format!$A$2:$A$355,0),MATCH(AA$2,Overview_Format!$A$2:$BQ$2,0))</f>
        <v>9.1</v>
      </c>
      <c r="AB318">
        <f>INDEX(Overview_Format!$A$2:$BQ$355,MATCH($B318,Overview_Format!$A$2:$A$355,0),MATCH(AB$2,Overview_Format!$A$2:$BQ$2,0))</f>
        <v>11.5</v>
      </c>
      <c r="AC318">
        <f t="shared" si="4"/>
        <v>3.6099290780141842</v>
      </c>
      <c r="AD318">
        <f>INDEX(Overview_Format!$A$2:$BQ$355,MATCH($B318,Overview_Format!$A$2:$A$355,0),MATCH(AD$2,Overview_Format!$A$2:$BQ$2,0))</f>
        <v>4.03</v>
      </c>
      <c r="AE318">
        <f>INDEX(Overview_Format!$A$2:$CC$355,MATCH($B318,Overview_Format!$A$2:$A$355,0),MATCH(AE$2,Overview_Format!$A$2:$CC$2,0))</f>
        <v>6</v>
      </c>
      <c r="AF318">
        <f>INDEX(Overview_Format!$A$2:$CC$355,MATCH($B318,Overview_Format!$A$2:$A$355,0),MATCH(AF$2,Overview_Format!$A$2:$CC$2,0))</f>
        <v>0</v>
      </c>
      <c r="AG318">
        <f>INDEX(Overview_Format!$A$2:$CC$355,MATCH($B318,Overview_Format!$A$2:$A$355,0),MATCH(AG$2,Overview_Format!$A$2:$CC$2,0))</f>
        <v>7.5000000000000011E-2</v>
      </c>
      <c r="AH318">
        <f>INDEX(Overview_Format!$A$2:$CC$355,MATCH($B318,Overview_Format!$A$2:$A$355,0),MATCH(AH$2,Overview_Format!$A$2:$CC$2,0))</f>
        <v>1.5000000000000013E-2</v>
      </c>
      <c r="AI318">
        <f>INDEX(Overview_Format!$A$2:$CC$355,MATCH($B318,Overview_Format!$A$2:$A$355,0),MATCH(AI$2,Overview_Format!$A$2:$CC$2,0))</f>
        <v>1.5000000000000013E-2</v>
      </c>
      <c r="AJ318">
        <f>INDEX(Overview_Format!$A$2:$CC$355,MATCH($B318,Overview_Format!$A$2:$A$355,0),MATCH(AJ$2,Overview_Format!$A$2:$CC$2,0))</f>
        <v>-1.4000000000000057</v>
      </c>
      <c r="AK318">
        <f>INDEX(Overview_Format!$A$2:$CC$355,MATCH($B318,Overview_Format!$A$2:$A$355,0),MATCH(AK$2,Overview_Format!$A$2:$CC$2,0))</f>
        <v>-2.4000000000000004</v>
      </c>
      <c r="AL318">
        <f>INDEX(Overview_Format!$A$2:$CC$355,MATCH($B318,Overview_Format!$A$2:$A$355,0),MATCH(AL$2,Overview_Format!$A$2:$CC$2,0))</f>
        <v>3.7999999999999972</v>
      </c>
      <c r="AM318">
        <f>INDEX(Overview_Format!$A$2:$CC$355,MATCH($B318,Overview_Format!$A$2:$A$355,0),MATCH(AM$2,Overview_Format!$A$2:$CC$2,0))</f>
        <v>1.5</v>
      </c>
      <c r="AN318">
        <f>INDEX(Overview_Format!$A$2:$CC$355,MATCH($B318,Overview_Format!$A$2:$A$355,0),MATCH(AN$2,Overview_Format!$A$2:$CC$2,0))</f>
        <v>1.5</v>
      </c>
      <c r="AO318">
        <f>INDEX(Overview_Format!$A$2:$CC$355,MATCH($B318,Overview_Format!$A$2:$A$355,0),MATCH(AO$2,Overview_Format!$A$2:$CC$2,0))</f>
        <v>-1.1000000000000014</v>
      </c>
      <c r="AP318">
        <f>INDEX(Overview_Format!$A$2:$CC$355,MATCH($B318,Overview_Format!$A$2:$A$355,0),MATCH(AP$2,Overview_Format!$A$2:$CC$2,0))</f>
        <v>3.0000000000000027E-3</v>
      </c>
    </row>
    <row r="319" spans="2:42" x14ac:dyDescent="0.25">
      <c r="B319" t="s">
        <v>439</v>
      </c>
      <c r="C319">
        <f>INDEX(Overview_Format!$A$2:$BQ$355,MATCH($B319,Overview_Format!$A$2:$A$355,0),MATCH(C$2,Overview_Format!$A$2:$BQ$2,0))</f>
        <v>33</v>
      </c>
      <c r="D319">
        <f>INDEX(Overview_Format!$A$2:$BQ$355,MATCH($B319,Overview_Format!$A$2:$A$355,0),MATCH(D$2,Overview_Format!$A$2:$BQ$2,0))</f>
        <v>25</v>
      </c>
      <c r="E319">
        <f>INDEX(Overview_Format!$A$2:$BQ$355,MATCH($B319,Overview_Format!$A$2:$A$355,0),MATCH(E$2,Overview_Format!$A$2:$BQ$2,0))</f>
        <v>8</v>
      </c>
      <c r="F319">
        <f>INDEX(Overview_Format!$A$2:$BQ$355,MATCH($B319,Overview_Format!$A$2:$A$355,0),MATCH(F$2,Overview_Format!$A$2:$BQ$2,0))</f>
        <v>0.75800000000000001</v>
      </c>
      <c r="G319">
        <f>INDEX(Overview_Format!$A$2:$BQ$355,MATCH($B319,Overview_Format!$A$2:$A$355,0),MATCH(G$2,Overview_Format!$A$2:$BQ$2,0))</f>
        <v>8.25</v>
      </c>
      <c r="H319">
        <f>INDEX(Overview_Format!$A$2:$BQ$355,MATCH($B319,Overview_Format!$A$2:$A$355,0),MATCH(H$2,Overview_Format!$A$2:$BQ$2,0))</f>
        <v>0.75</v>
      </c>
      <c r="I319">
        <f>INDEX(Overview_Format!$A$2:$BQ$355,MATCH($B319,Overview_Format!$A$2:$A$355,0),MATCH(I$2,Overview_Format!$A$2:$BQ$2,0))</f>
        <v>25</v>
      </c>
      <c r="J319">
        <f>INDEX(Overview_Format!$A$2:$BQ$355,MATCH($B319,Overview_Format!$A$2:$A$355,0),MATCH(J$2,Overview_Format!$A$2:$BQ$2,0))</f>
        <v>8</v>
      </c>
      <c r="K319">
        <f>INDEX(Overview_Format!$A$2:$BQ$355,MATCH($B319,Overview_Format!$A$2:$A$355,0),MATCH(K$2,Overview_Format!$A$2:$BQ$2,0))</f>
        <v>25</v>
      </c>
      <c r="L319">
        <f>INDEX(Overview_Format!$A$2:$BQ$355,MATCH($B319,Overview_Format!$A$2:$A$355,0),MATCH(L$2,Overview_Format!$A$2:$BQ$2,0))</f>
        <v>8</v>
      </c>
      <c r="M319">
        <f>INDEX(Overview_Format!$A$2:$BQ$355,MATCH($B319,Overview_Format!$A$2:$A$355,0),MATCH(M$2,Overview_Format!$A$2:$BQ$2,0))</f>
        <v>25</v>
      </c>
      <c r="N319">
        <f>INDEX(Overview_Format!$A$2:$BQ$355,MATCH($B319,Overview_Format!$A$2:$A$355,0),MATCH(N$2,Overview_Format!$A$2:$BQ$2,0))</f>
        <v>8</v>
      </c>
      <c r="O319">
        <f>INDEX(Overview_Format!$A$2:$BQ$355,MATCH($B319,Overview_Format!$A$2:$A$355,0),MATCH(O$2,Overview_Format!$A$2:$BQ$2,0))</f>
        <v>2537</v>
      </c>
      <c r="P319">
        <f>INDEX(Overview_Format!$A$2:$BQ$355,MATCH($B319,Overview_Format!$A$2:$A$355,0),MATCH(P$2,Overview_Format!$A$2:$BQ$2,0))</f>
        <v>2256</v>
      </c>
      <c r="Q319">
        <f>INDEX(Overview_Format!$A$2:$BQ$355,MATCH($B319,Overview_Format!$A$2:$A$355,0),MATCH(Q$2,Overview_Format!$A$2:$BQ$2,0))</f>
        <v>69.7</v>
      </c>
      <c r="R319">
        <f>INDEX(Overview_Format!$A$2:$BQ$355,MATCH($B319,Overview_Format!$A$2:$A$355,0),MATCH(R$2,Overview_Format!$A$2:$BQ$2,0))</f>
        <v>109.4</v>
      </c>
      <c r="S319">
        <f>INDEX(Overview_Format!$A$2:$BQ$355,MATCH($B319,Overview_Format!$A$2:$A$355,0),MATCH(S$2,Overview_Format!$A$2:$BQ$2,0))</f>
        <v>0.26700000000000002</v>
      </c>
      <c r="T319">
        <f>INDEX(Overview_Format!$A$2:$BQ$355,MATCH($B319,Overview_Format!$A$2:$A$355,0),MATCH(T$2,Overview_Format!$A$2:$BQ$2,0))</f>
        <v>0.432</v>
      </c>
      <c r="U319">
        <f>INDEX(Overview_Format!$A$2:$BQ$355,MATCH($B319,Overview_Format!$A$2:$A$355,0),MATCH(U$2,Overview_Format!$A$2:$BQ$2,0))</f>
        <v>0.56599999999999995</v>
      </c>
      <c r="V319">
        <f>INDEX(Overview_Format!$A$2:$BQ$355,MATCH($B319,Overview_Format!$A$2:$A$355,0),MATCH(V$2,Overview_Format!$A$2:$BQ$2,0))</f>
        <v>59.7</v>
      </c>
      <c r="W319">
        <f>INDEX(Overview_Format!$A$2:$BQ$355,MATCH($B319,Overview_Format!$A$2:$A$355,0),MATCH(W$2,Overview_Format!$A$2:$BQ$2,0))</f>
        <v>0.53400000000000003</v>
      </c>
      <c r="X319">
        <f>INDEX(Overview_Format!$A$2:$BQ$355,MATCH($B319,Overview_Format!$A$2:$A$355,0),MATCH(X$2,Overview_Format!$A$2:$BQ$2,0))</f>
        <v>28.2</v>
      </c>
      <c r="Y319">
        <f>INDEX(Overview_Format!$A$2:$BQ$355,MATCH($B319,Overview_Format!$A$2:$A$355,0),MATCH(Y$2,Overview_Format!$A$2:$BQ$2,0))</f>
        <v>15.2</v>
      </c>
      <c r="Z319">
        <f>INDEX(Overview_Format!$A$2:$BQ$355,MATCH($B319,Overview_Format!$A$2:$A$355,0),MATCH(Z$2,Overview_Format!$A$2:$BQ$2,0))</f>
        <v>52.5</v>
      </c>
      <c r="AA319">
        <f>INDEX(Overview_Format!$A$2:$BQ$355,MATCH($B319,Overview_Format!$A$2:$A$355,0),MATCH(AA$2,Overview_Format!$A$2:$BQ$2,0))</f>
        <v>7.4</v>
      </c>
      <c r="AB319">
        <f>INDEX(Overview_Format!$A$2:$BQ$355,MATCH($B319,Overview_Format!$A$2:$A$355,0),MATCH(AB$2,Overview_Format!$A$2:$BQ$2,0))</f>
        <v>11.5</v>
      </c>
      <c r="AC319">
        <f t="shared" si="4"/>
        <v>3.9276315789473686</v>
      </c>
      <c r="AD319">
        <f>INDEX(Overview_Format!$A$2:$BQ$355,MATCH($B319,Overview_Format!$A$2:$A$355,0),MATCH(AD$2,Overview_Format!$A$2:$BQ$2,0))</f>
        <v>8.52</v>
      </c>
      <c r="AE319">
        <f>INDEX(Overview_Format!$A$2:$CC$355,MATCH($B319,Overview_Format!$A$2:$A$355,0),MATCH(AE$2,Overview_Format!$A$2:$CC$2,0))</f>
        <v>12.100000000000009</v>
      </c>
      <c r="AF319">
        <f>INDEX(Overview_Format!$A$2:$CC$355,MATCH($B319,Overview_Format!$A$2:$A$355,0),MATCH(AF$2,Overview_Format!$A$2:$CC$2,0))</f>
        <v>1.0000000000000009E-3</v>
      </c>
      <c r="AG319">
        <f>INDEX(Overview_Format!$A$2:$CC$355,MATCH($B319,Overview_Format!$A$2:$A$355,0),MATCH(AG$2,Overview_Format!$A$2:$CC$2,0))</f>
        <v>8.3000000000000018E-2</v>
      </c>
      <c r="AH319">
        <f>INDEX(Overview_Format!$A$2:$CC$355,MATCH($B319,Overview_Format!$A$2:$A$355,0),MATCH(AH$2,Overview_Format!$A$2:$CC$2,0))</f>
        <v>7.1999999999999953E-2</v>
      </c>
      <c r="AI319">
        <f>INDEX(Overview_Format!$A$2:$CC$355,MATCH($B319,Overview_Format!$A$2:$A$355,0),MATCH(AI$2,Overview_Format!$A$2:$CC$2,0))</f>
        <v>6.8000000000000005E-2</v>
      </c>
      <c r="AJ319">
        <f>INDEX(Overview_Format!$A$2:$CC$355,MATCH($B319,Overview_Format!$A$2:$A$355,0),MATCH(AJ$2,Overview_Format!$A$2:$CC$2,0))</f>
        <v>5</v>
      </c>
      <c r="AK319">
        <f>INDEX(Overview_Format!$A$2:$CC$355,MATCH($B319,Overview_Format!$A$2:$A$355,0),MATCH(AK$2,Overview_Format!$A$2:$CC$2,0))</f>
        <v>1.3999999999999986</v>
      </c>
      <c r="AL319">
        <f>INDEX(Overview_Format!$A$2:$CC$355,MATCH($B319,Overview_Format!$A$2:$A$355,0),MATCH(AL$2,Overview_Format!$A$2:$CC$2,0))</f>
        <v>18.600000000000001</v>
      </c>
      <c r="AM319">
        <f>INDEX(Overview_Format!$A$2:$CC$355,MATCH($B319,Overview_Format!$A$2:$A$355,0),MATCH(AM$2,Overview_Format!$A$2:$CC$2,0))</f>
        <v>-1.7999999999999989</v>
      </c>
      <c r="AN319">
        <f>INDEX(Overview_Format!$A$2:$CC$355,MATCH($B319,Overview_Format!$A$2:$A$355,0),MATCH(AN$2,Overview_Format!$A$2:$CC$2,0))</f>
        <v>3.5</v>
      </c>
      <c r="AO319">
        <f>INDEX(Overview_Format!$A$2:$CC$355,MATCH($B319,Overview_Format!$A$2:$A$355,0),MATCH(AO$2,Overview_Format!$A$2:$CC$2,0))</f>
        <v>2.6999999999999993</v>
      </c>
      <c r="AP319">
        <f>INDEX(Overview_Format!$A$2:$CC$355,MATCH($B319,Overview_Format!$A$2:$A$355,0),MATCH(AP$2,Overview_Format!$A$2:$CC$2,0))</f>
        <v>2.3999999999999994E-2</v>
      </c>
    </row>
    <row r="320" spans="2:42" x14ac:dyDescent="0.25">
      <c r="B320" t="s">
        <v>440</v>
      </c>
      <c r="C320">
        <f>INDEX(Overview_Format!$A$2:$BQ$355,MATCH($B320,Overview_Format!$A$2:$A$355,0),MATCH(C$2,Overview_Format!$A$2:$BQ$2,0))</f>
        <v>32</v>
      </c>
      <c r="D320">
        <f>INDEX(Overview_Format!$A$2:$BQ$355,MATCH($B320,Overview_Format!$A$2:$A$355,0),MATCH(D$2,Overview_Format!$A$2:$BQ$2,0))</f>
        <v>10</v>
      </c>
      <c r="E320">
        <f>INDEX(Overview_Format!$A$2:$BQ$355,MATCH($B320,Overview_Format!$A$2:$A$355,0),MATCH(E$2,Overview_Format!$A$2:$BQ$2,0))</f>
        <v>22</v>
      </c>
      <c r="F320">
        <f>INDEX(Overview_Format!$A$2:$BQ$355,MATCH($B320,Overview_Format!$A$2:$A$355,0),MATCH(F$2,Overview_Format!$A$2:$BQ$2,0))</f>
        <v>0.313</v>
      </c>
      <c r="G320">
        <f>INDEX(Overview_Format!$A$2:$BQ$355,MATCH($B320,Overview_Format!$A$2:$A$355,0),MATCH(G$2,Overview_Format!$A$2:$BQ$2,0))</f>
        <v>-8.43</v>
      </c>
      <c r="H320">
        <f>INDEX(Overview_Format!$A$2:$BQ$355,MATCH($B320,Overview_Format!$A$2:$A$355,0),MATCH(H$2,Overview_Format!$A$2:$BQ$2,0))</f>
        <v>-3.56</v>
      </c>
      <c r="I320">
        <f>INDEX(Overview_Format!$A$2:$BQ$355,MATCH($B320,Overview_Format!$A$2:$A$355,0),MATCH(I$2,Overview_Format!$A$2:$BQ$2,0))</f>
        <v>10</v>
      </c>
      <c r="J320">
        <f>INDEX(Overview_Format!$A$2:$BQ$355,MATCH($B320,Overview_Format!$A$2:$A$355,0),MATCH(J$2,Overview_Format!$A$2:$BQ$2,0))</f>
        <v>22</v>
      </c>
      <c r="K320">
        <f>INDEX(Overview_Format!$A$2:$BQ$355,MATCH($B320,Overview_Format!$A$2:$A$355,0),MATCH(K$2,Overview_Format!$A$2:$BQ$2,0))</f>
        <v>10</v>
      </c>
      <c r="L320">
        <f>INDEX(Overview_Format!$A$2:$BQ$355,MATCH($B320,Overview_Format!$A$2:$A$355,0),MATCH(L$2,Overview_Format!$A$2:$BQ$2,0))</f>
        <v>22</v>
      </c>
      <c r="M320">
        <f>INDEX(Overview_Format!$A$2:$BQ$355,MATCH($B320,Overview_Format!$A$2:$A$355,0),MATCH(M$2,Overview_Format!$A$2:$BQ$2,0))</f>
        <v>10</v>
      </c>
      <c r="N320">
        <f>INDEX(Overview_Format!$A$2:$BQ$355,MATCH($B320,Overview_Format!$A$2:$A$355,0),MATCH(N$2,Overview_Format!$A$2:$BQ$2,0))</f>
        <v>22</v>
      </c>
      <c r="O320">
        <f>INDEX(Overview_Format!$A$2:$BQ$355,MATCH($B320,Overview_Format!$A$2:$A$355,0),MATCH(O$2,Overview_Format!$A$2:$BQ$2,0))</f>
        <v>2170</v>
      </c>
      <c r="P320">
        <f>INDEX(Overview_Format!$A$2:$BQ$355,MATCH($B320,Overview_Format!$A$2:$A$355,0),MATCH(P$2,Overview_Format!$A$2:$BQ$2,0))</f>
        <v>2294</v>
      </c>
      <c r="Q320">
        <f>INDEX(Overview_Format!$A$2:$BQ$355,MATCH($B320,Overview_Format!$A$2:$A$355,0),MATCH(Q$2,Overview_Format!$A$2:$BQ$2,0))</f>
        <v>64.5</v>
      </c>
      <c r="R320">
        <f>INDEX(Overview_Format!$A$2:$BQ$355,MATCH($B320,Overview_Format!$A$2:$A$355,0),MATCH(R$2,Overview_Format!$A$2:$BQ$2,0))</f>
        <v>102.7</v>
      </c>
      <c r="S320">
        <f>INDEX(Overview_Format!$A$2:$BQ$355,MATCH($B320,Overview_Format!$A$2:$A$355,0),MATCH(S$2,Overview_Format!$A$2:$BQ$2,0))</f>
        <v>0.28499999999999998</v>
      </c>
      <c r="T320">
        <f>INDEX(Overview_Format!$A$2:$BQ$355,MATCH($B320,Overview_Format!$A$2:$A$355,0),MATCH(T$2,Overview_Format!$A$2:$BQ$2,0))</f>
        <v>0.29599999999999999</v>
      </c>
      <c r="U320">
        <f>INDEX(Overview_Format!$A$2:$BQ$355,MATCH($B320,Overview_Format!$A$2:$A$355,0),MATCH(U$2,Overview_Format!$A$2:$BQ$2,0))</f>
        <v>0.51400000000000001</v>
      </c>
      <c r="V320">
        <f>INDEX(Overview_Format!$A$2:$BQ$355,MATCH($B320,Overview_Format!$A$2:$A$355,0),MATCH(V$2,Overview_Format!$A$2:$BQ$2,0))</f>
        <v>39.299999999999997</v>
      </c>
      <c r="W320">
        <f>INDEX(Overview_Format!$A$2:$BQ$355,MATCH($B320,Overview_Format!$A$2:$A$355,0),MATCH(W$2,Overview_Format!$A$2:$BQ$2,0))</f>
        <v>0.48399999999999999</v>
      </c>
      <c r="X320">
        <f>INDEX(Overview_Format!$A$2:$BQ$355,MATCH($B320,Overview_Format!$A$2:$A$355,0),MATCH(X$2,Overview_Format!$A$2:$BQ$2,0))</f>
        <v>34.6</v>
      </c>
      <c r="Y320">
        <f>INDEX(Overview_Format!$A$2:$BQ$355,MATCH($B320,Overview_Format!$A$2:$A$355,0),MATCH(Y$2,Overview_Format!$A$2:$BQ$2,0))</f>
        <v>15.6</v>
      </c>
      <c r="Z320">
        <f>INDEX(Overview_Format!$A$2:$BQ$355,MATCH($B320,Overview_Format!$A$2:$A$355,0),MATCH(Z$2,Overview_Format!$A$2:$BQ$2,0))</f>
        <v>53.6</v>
      </c>
      <c r="AA320">
        <f>INDEX(Overview_Format!$A$2:$BQ$355,MATCH($B320,Overview_Format!$A$2:$A$355,0),MATCH(AA$2,Overview_Format!$A$2:$BQ$2,0))</f>
        <v>7.3</v>
      </c>
      <c r="AB320">
        <f>INDEX(Overview_Format!$A$2:$BQ$355,MATCH($B320,Overview_Format!$A$2:$A$355,0),MATCH(AB$2,Overview_Format!$A$2:$BQ$2,0))</f>
        <v>9.6999999999999993</v>
      </c>
      <c r="AC320">
        <f t="shared" si="4"/>
        <v>2.5192307692307692</v>
      </c>
      <c r="AD320">
        <f>INDEX(Overview_Format!$A$2:$BQ$355,MATCH($B320,Overview_Format!$A$2:$A$355,0),MATCH(AD$2,Overview_Format!$A$2:$BQ$2,0))</f>
        <v>-3.88</v>
      </c>
      <c r="AE320">
        <f>INDEX(Overview_Format!$A$2:$CC$355,MATCH($B320,Overview_Format!$A$2:$A$355,0),MATCH(AE$2,Overview_Format!$A$2:$CC$2,0))</f>
        <v>-5.8999999999999915</v>
      </c>
      <c r="AF320">
        <f>INDEX(Overview_Format!$A$2:$CC$355,MATCH($B320,Overview_Format!$A$2:$A$355,0),MATCH(AF$2,Overview_Format!$A$2:$CC$2,0))</f>
        <v>-4.4000000000000039E-2</v>
      </c>
      <c r="AG320">
        <f>INDEX(Overview_Format!$A$2:$CC$355,MATCH($B320,Overview_Format!$A$2:$A$355,0),MATCH(AG$2,Overview_Format!$A$2:$CC$2,0))</f>
        <v>-0.16500000000000004</v>
      </c>
      <c r="AH320">
        <f>INDEX(Overview_Format!$A$2:$CC$355,MATCH($B320,Overview_Format!$A$2:$A$355,0),MATCH(AH$2,Overview_Format!$A$2:$CC$2,0))</f>
        <v>-4.0000000000000036E-2</v>
      </c>
      <c r="AI320">
        <f>INDEX(Overview_Format!$A$2:$CC$355,MATCH($B320,Overview_Format!$A$2:$A$355,0),MATCH(AI$2,Overview_Format!$A$2:$CC$2,0))</f>
        <v>-3.400000000000003E-2</v>
      </c>
      <c r="AJ320">
        <f>INDEX(Overview_Format!$A$2:$CC$355,MATCH($B320,Overview_Format!$A$2:$A$355,0),MATCH(AJ$2,Overview_Format!$A$2:$CC$2,0))</f>
        <v>7.2000000000000028</v>
      </c>
      <c r="AK320">
        <f>INDEX(Overview_Format!$A$2:$CC$355,MATCH($B320,Overview_Format!$A$2:$A$355,0),MATCH(AK$2,Overview_Format!$A$2:$CC$2,0))</f>
        <v>2</v>
      </c>
      <c r="AL320">
        <f>INDEX(Overview_Format!$A$2:$CC$355,MATCH($B320,Overview_Format!$A$2:$A$355,0),MATCH(AL$2,Overview_Format!$A$2:$CC$2,0))</f>
        <v>-20.400000000000006</v>
      </c>
      <c r="AM320">
        <f>INDEX(Overview_Format!$A$2:$CC$355,MATCH($B320,Overview_Format!$A$2:$A$355,0),MATCH(AM$2,Overview_Format!$A$2:$CC$2,0))</f>
        <v>-1.0000000000000009</v>
      </c>
      <c r="AN320">
        <f>INDEX(Overview_Format!$A$2:$CC$355,MATCH($B320,Overview_Format!$A$2:$A$355,0),MATCH(AN$2,Overview_Format!$A$2:$CC$2,0))</f>
        <v>3.9999999999999991</v>
      </c>
      <c r="AO320">
        <f>INDEX(Overview_Format!$A$2:$CC$355,MATCH($B320,Overview_Format!$A$2:$A$355,0),MATCH(AO$2,Overview_Format!$A$2:$CC$2,0))</f>
        <v>8.1000000000000014</v>
      </c>
      <c r="AP320">
        <f>INDEX(Overview_Format!$A$2:$CC$355,MATCH($B320,Overview_Format!$A$2:$A$355,0),MATCH(AP$2,Overview_Format!$A$2:$CC$2,0))</f>
        <v>-4.5999999999999985E-2</v>
      </c>
    </row>
    <row r="321" spans="2:42" x14ac:dyDescent="0.25">
      <c r="B321" t="s">
        <v>441</v>
      </c>
      <c r="C321">
        <f>INDEX(Overview_Format!$A$2:$BQ$355,MATCH($B321,Overview_Format!$A$2:$A$355,0),MATCH(C$2,Overview_Format!$A$2:$BQ$2,0))</f>
        <v>30</v>
      </c>
      <c r="D321">
        <f>INDEX(Overview_Format!$A$2:$BQ$355,MATCH($B321,Overview_Format!$A$2:$A$355,0),MATCH(D$2,Overview_Format!$A$2:$BQ$2,0))</f>
        <v>12</v>
      </c>
      <c r="E321">
        <f>INDEX(Overview_Format!$A$2:$BQ$355,MATCH($B321,Overview_Format!$A$2:$A$355,0),MATCH(E$2,Overview_Format!$A$2:$BQ$2,0))</f>
        <v>18</v>
      </c>
      <c r="F321">
        <f>INDEX(Overview_Format!$A$2:$BQ$355,MATCH($B321,Overview_Format!$A$2:$A$355,0),MATCH(F$2,Overview_Format!$A$2:$BQ$2,0))</f>
        <v>0.4</v>
      </c>
      <c r="G321">
        <f>INDEX(Overview_Format!$A$2:$BQ$355,MATCH($B321,Overview_Format!$A$2:$A$355,0),MATCH(G$2,Overview_Format!$A$2:$BQ$2,0))</f>
        <v>-6.12</v>
      </c>
      <c r="H321">
        <f>INDEX(Overview_Format!$A$2:$BQ$355,MATCH($B321,Overview_Format!$A$2:$A$355,0),MATCH(H$2,Overview_Format!$A$2:$BQ$2,0))</f>
        <v>-1.01</v>
      </c>
      <c r="I321">
        <f>INDEX(Overview_Format!$A$2:$BQ$355,MATCH($B321,Overview_Format!$A$2:$A$355,0),MATCH(I$2,Overview_Format!$A$2:$BQ$2,0))</f>
        <v>12</v>
      </c>
      <c r="J321">
        <f>INDEX(Overview_Format!$A$2:$BQ$355,MATCH($B321,Overview_Format!$A$2:$A$355,0),MATCH(J$2,Overview_Format!$A$2:$BQ$2,0))</f>
        <v>18</v>
      </c>
      <c r="K321">
        <f>INDEX(Overview_Format!$A$2:$BQ$355,MATCH($B321,Overview_Format!$A$2:$A$355,0),MATCH(K$2,Overview_Format!$A$2:$BQ$2,0))</f>
        <v>12</v>
      </c>
      <c r="L321">
        <f>INDEX(Overview_Format!$A$2:$BQ$355,MATCH($B321,Overview_Format!$A$2:$A$355,0),MATCH(L$2,Overview_Format!$A$2:$BQ$2,0))</f>
        <v>18</v>
      </c>
      <c r="M321">
        <f>INDEX(Overview_Format!$A$2:$BQ$355,MATCH($B321,Overview_Format!$A$2:$A$355,0),MATCH(M$2,Overview_Format!$A$2:$BQ$2,0))</f>
        <v>12</v>
      </c>
      <c r="N321">
        <f>INDEX(Overview_Format!$A$2:$BQ$355,MATCH($B321,Overview_Format!$A$2:$A$355,0),MATCH(N$2,Overview_Format!$A$2:$BQ$2,0))</f>
        <v>18</v>
      </c>
      <c r="O321">
        <f>INDEX(Overview_Format!$A$2:$BQ$355,MATCH($B321,Overview_Format!$A$2:$A$355,0),MATCH(O$2,Overview_Format!$A$2:$BQ$2,0))</f>
        <v>2179</v>
      </c>
      <c r="P321">
        <f>INDEX(Overview_Format!$A$2:$BQ$355,MATCH($B321,Overview_Format!$A$2:$A$355,0),MATCH(P$2,Overview_Format!$A$2:$BQ$2,0))</f>
        <v>2242</v>
      </c>
      <c r="Q321">
        <f>INDEX(Overview_Format!$A$2:$BQ$355,MATCH($B321,Overview_Format!$A$2:$A$355,0),MATCH(Q$2,Overview_Format!$A$2:$BQ$2,0))</f>
        <v>69.599999999999994</v>
      </c>
      <c r="R321">
        <f>INDEX(Overview_Format!$A$2:$BQ$355,MATCH($B321,Overview_Format!$A$2:$A$355,0),MATCH(R$2,Overview_Format!$A$2:$BQ$2,0))</f>
        <v>103.6</v>
      </c>
      <c r="S321">
        <f>INDEX(Overview_Format!$A$2:$BQ$355,MATCH($B321,Overview_Format!$A$2:$A$355,0),MATCH(S$2,Overview_Format!$A$2:$BQ$2,0))</f>
        <v>0.32</v>
      </c>
      <c r="T321">
        <f>INDEX(Overview_Format!$A$2:$BQ$355,MATCH($B321,Overview_Format!$A$2:$A$355,0),MATCH(T$2,Overview_Format!$A$2:$BQ$2,0))</f>
        <v>0.41</v>
      </c>
      <c r="U321">
        <f>INDEX(Overview_Format!$A$2:$BQ$355,MATCH($B321,Overview_Format!$A$2:$A$355,0),MATCH(U$2,Overview_Format!$A$2:$BQ$2,0))</f>
        <v>0.55000000000000004</v>
      </c>
      <c r="V321">
        <f>INDEX(Overview_Format!$A$2:$BQ$355,MATCH($B321,Overview_Format!$A$2:$A$355,0),MATCH(V$2,Overview_Format!$A$2:$BQ$2,0))</f>
        <v>50.7</v>
      </c>
      <c r="W321">
        <f>INDEX(Overview_Format!$A$2:$BQ$355,MATCH($B321,Overview_Format!$A$2:$A$355,0),MATCH(W$2,Overview_Format!$A$2:$BQ$2,0))</f>
        <v>0.51800000000000002</v>
      </c>
      <c r="X321">
        <f>INDEX(Overview_Format!$A$2:$BQ$355,MATCH($B321,Overview_Format!$A$2:$A$355,0),MATCH(X$2,Overview_Format!$A$2:$BQ$2,0))</f>
        <v>27</v>
      </c>
      <c r="Y321">
        <f>INDEX(Overview_Format!$A$2:$BQ$355,MATCH($B321,Overview_Format!$A$2:$A$355,0),MATCH(Y$2,Overview_Format!$A$2:$BQ$2,0))</f>
        <v>17.100000000000001</v>
      </c>
      <c r="Z321">
        <f>INDEX(Overview_Format!$A$2:$BQ$355,MATCH($B321,Overview_Format!$A$2:$A$355,0),MATCH(Z$2,Overview_Format!$A$2:$BQ$2,0))</f>
        <v>48.8</v>
      </c>
      <c r="AA321">
        <f>INDEX(Overview_Format!$A$2:$BQ$355,MATCH($B321,Overview_Format!$A$2:$A$355,0),MATCH(AA$2,Overview_Format!$A$2:$BQ$2,0))</f>
        <v>8.1</v>
      </c>
      <c r="AB321">
        <f>INDEX(Overview_Format!$A$2:$BQ$355,MATCH($B321,Overview_Format!$A$2:$A$355,0),MATCH(AB$2,Overview_Format!$A$2:$BQ$2,0))</f>
        <v>12.3</v>
      </c>
      <c r="AC321">
        <f t="shared" si="4"/>
        <v>2.9649122807017543</v>
      </c>
      <c r="AD321">
        <f>INDEX(Overview_Format!$A$2:$BQ$355,MATCH($B321,Overview_Format!$A$2:$A$355,0),MATCH(AD$2,Overview_Format!$A$2:$BQ$2,0))</f>
        <v>-2.1</v>
      </c>
      <c r="AE321">
        <f>INDEX(Overview_Format!$A$2:$CC$355,MATCH($B321,Overview_Format!$A$2:$A$355,0),MATCH(AE$2,Overview_Format!$A$2:$CC$2,0))</f>
        <v>-3</v>
      </c>
      <c r="AF321">
        <f>INDEX(Overview_Format!$A$2:$CC$355,MATCH($B321,Overview_Format!$A$2:$A$355,0),MATCH(AF$2,Overview_Format!$A$2:$CC$2,0))</f>
        <v>-1.0000000000000009E-3</v>
      </c>
      <c r="AG321">
        <f>INDEX(Overview_Format!$A$2:$CC$355,MATCH($B321,Overview_Format!$A$2:$A$355,0),MATCH(AG$2,Overview_Format!$A$2:$CC$2,0))</f>
        <v>2.9999999999999971E-2</v>
      </c>
      <c r="AH321">
        <f>INDEX(Overview_Format!$A$2:$CC$355,MATCH($B321,Overview_Format!$A$2:$A$355,0),MATCH(AH$2,Overview_Format!$A$2:$CC$2,0))</f>
        <v>2.0000000000000018E-3</v>
      </c>
      <c r="AI321">
        <f>INDEX(Overview_Format!$A$2:$CC$355,MATCH($B321,Overview_Format!$A$2:$A$355,0),MATCH(AI$2,Overview_Format!$A$2:$CC$2,0))</f>
        <v>-1.0000000000000009E-3</v>
      </c>
      <c r="AJ321">
        <f>INDEX(Overview_Format!$A$2:$CC$355,MATCH($B321,Overview_Format!$A$2:$A$355,0),MATCH(AJ$2,Overview_Format!$A$2:$CC$2,0))</f>
        <v>-2.4000000000000057</v>
      </c>
      <c r="AK321">
        <f>INDEX(Overview_Format!$A$2:$CC$355,MATCH($B321,Overview_Format!$A$2:$A$355,0),MATCH(AK$2,Overview_Format!$A$2:$CC$2,0))</f>
        <v>1.6000000000000014</v>
      </c>
      <c r="AL321">
        <f>INDEX(Overview_Format!$A$2:$CC$355,MATCH($B321,Overview_Format!$A$2:$A$355,0),MATCH(AL$2,Overview_Format!$A$2:$CC$2,0))</f>
        <v>1.8000000000000043</v>
      </c>
      <c r="AM321">
        <f>INDEX(Overview_Format!$A$2:$CC$355,MATCH($B321,Overview_Format!$A$2:$A$355,0),MATCH(AM$2,Overview_Format!$A$2:$CC$2,0))</f>
        <v>-0.59999999999999964</v>
      </c>
      <c r="AN321">
        <f>INDEX(Overview_Format!$A$2:$CC$355,MATCH($B321,Overview_Format!$A$2:$A$355,0),MATCH(AN$2,Overview_Format!$A$2:$CC$2,0))</f>
        <v>6.5000000000000009</v>
      </c>
      <c r="AO321">
        <f>INDEX(Overview_Format!$A$2:$CC$355,MATCH($B321,Overview_Format!$A$2:$A$355,0),MATCH(AO$2,Overview_Format!$A$2:$CC$2,0))</f>
        <v>-3.1999999999999993</v>
      </c>
      <c r="AP321">
        <f>INDEX(Overview_Format!$A$2:$CC$355,MATCH($B321,Overview_Format!$A$2:$A$355,0),MATCH(AP$2,Overview_Format!$A$2:$CC$2,0))</f>
        <v>6.0000000000000053E-3</v>
      </c>
    </row>
    <row r="322" spans="2:42" x14ac:dyDescent="0.25">
      <c r="B322" t="s">
        <v>442</v>
      </c>
      <c r="C322">
        <f>INDEX(Overview_Format!$A$2:$BQ$355,MATCH($B322,Overview_Format!$A$2:$A$355,0),MATCH(C$2,Overview_Format!$A$2:$BQ$2,0))</f>
        <v>31</v>
      </c>
      <c r="D322">
        <f>INDEX(Overview_Format!$A$2:$BQ$355,MATCH($B322,Overview_Format!$A$2:$A$355,0),MATCH(D$2,Overview_Format!$A$2:$BQ$2,0))</f>
        <v>4</v>
      </c>
      <c r="E322">
        <f>INDEX(Overview_Format!$A$2:$BQ$355,MATCH($B322,Overview_Format!$A$2:$A$355,0),MATCH(E$2,Overview_Format!$A$2:$BQ$2,0))</f>
        <v>27</v>
      </c>
      <c r="F322">
        <f>INDEX(Overview_Format!$A$2:$BQ$355,MATCH($B322,Overview_Format!$A$2:$A$355,0),MATCH(F$2,Overview_Format!$A$2:$BQ$2,0))</f>
        <v>0.129</v>
      </c>
      <c r="G322">
        <f>INDEX(Overview_Format!$A$2:$BQ$355,MATCH($B322,Overview_Format!$A$2:$A$355,0),MATCH(G$2,Overview_Format!$A$2:$BQ$2,0))</f>
        <v>-6.73</v>
      </c>
      <c r="H322">
        <f>INDEX(Overview_Format!$A$2:$BQ$355,MATCH($B322,Overview_Format!$A$2:$A$355,0),MATCH(H$2,Overview_Format!$A$2:$BQ$2,0))</f>
        <v>3.62</v>
      </c>
      <c r="I322">
        <f>INDEX(Overview_Format!$A$2:$BQ$355,MATCH($B322,Overview_Format!$A$2:$A$355,0),MATCH(I$2,Overview_Format!$A$2:$BQ$2,0))</f>
        <v>4</v>
      </c>
      <c r="J322">
        <f>INDEX(Overview_Format!$A$2:$BQ$355,MATCH($B322,Overview_Format!$A$2:$A$355,0),MATCH(J$2,Overview_Format!$A$2:$BQ$2,0))</f>
        <v>27</v>
      </c>
      <c r="K322">
        <f>INDEX(Overview_Format!$A$2:$BQ$355,MATCH($B322,Overview_Format!$A$2:$A$355,0),MATCH(K$2,Overview_Format!$A$2:$BQ$2,0))</f>
        <v>4</v>
      </c>
      <c r="L322">
        <f>INDEX(Overview_Format!$A$2:$BQ$355,MATCH($B322,Overview_Format!$A$2:$A$355,0),MATCH(L$2,Overview_Format!$A$2:$BQ$2,0))</f>
        <v>27</v>
      </c>
      <c r="M322">
        <f>INDEX(Overview_Format!$A$2:$BQ$355,MATCH($B322,Overview_Format!$A$2:$A$355,0),MATCH(M$2,Overview_Format!$A$2:$BQ$2,0))</f>
        <v>4</v>
      </c>
      <c r="N322">
        <f>INDEX(Overview_Format!$A$2:$BQ$355,MATCH($B322,Overview_Format!$A$2:$A$355,0),MATCH(N$2,Overview_Format!$A$2:$BQ$2,0))</f>
        <v>27</v>
      </c>
      <c r="O322">
        <f>INDEX(Overview_Format!$A$2:$BQ$355,MATCH($B322,Overview_Format!$A$2:$A$355,0),MATCH(O$2,Overview_Format!$A$2:$BQ$2,0))</f>
        <v>2082</v>
      </c>
      <c r="P322">
        <f>INDEX(Overview_Format!$A$2:$BQ$355,MATCH($B322,Overview_Format!$A$2:$A$355,0),MATCH(P$2,Overview_Format!$A$2:$BQ$2,0))</f>
        <v>2403</v>
      </c>
      <c r="Q322">
        <f>INDEX(Overview_Format!$A$2:$BQ$355,MATCH($B322,Overview_Format!$A$2:$A$355,0),MATCH(Q$2,Overview_Format!$A$2:$BQ$2,0))</f>
        <v>72</v>
      </c>
      <c r="R322">
        <f>INDEX(Overview_Format!$A$2:$BQ$355,MATCH($B322,Overview_Format!$A$2:$A$355,0),MATCH(R$2,Overview_Format!$A$2:$BQ$2,0))</f>
        <v>93.3</v>
      </c>
      <c r="S322">
        <f>INDEX(Overview_Format!$A$2:$BQ$355,MATCH($B322,Overview_Format!$A$2:$A$355,0),MATCH(S$2,Overview_Format!$A$2:$BQ$2,0))</f>
        <v>0.32800000000000001</v>
      </c>
      <c r="T322">
        <f>INDEX(Overview_Format!$A$2:$BQ$355,MATCH($B322,Overview_Format!$A$2:$A$355,0),MATCH(T$2,Overview_Format!$A$2:$BQ$2,0))</f>
        <v>0.376</v>
      </c>
      <c r="U322">
        <f>INDEX(Overview_Format!$A$2:$BQ$355,MATCH($B322,Overview_Format!$A$2:$A$355,0),MATCH(U$2,Overview_Format!$A$2:$BQ$2,0))</f>
        <v>0.505</v>
      </c>
      <c r="V322">
        <f>INDEX(Overview_Format!$A$2:$BQ$355,MATCH($B322,Overview_Format!$A$2:$A$355,0),MATCH(V$2,Overview_Format!$A$2:$BQ$2,0))</f>
        <v>60.6</v>
      </c>
      <c r="W322">
        <f>INDEX(Overview_Format!$A$2:$BQ$355,MATCH($B322,Overview_Format!$A$2:$A$355,0),MATCH(W$2,Overview_Format!$A$2:$BQ$2,0))</f>
        <v>0.47099999999999997</v>
      </c>
      <c r="X322">
        <f>INDEX(Overview_Format!$A$2:$BQ$355,MATCH($B322,Overview_Format!$A$2:$A$355,0),MATCH(X$2,Overview_Format!$A$2:$BQ$2,0))</f>
        <v>26.2</v>
      </c>
      <c r="Y322">
        <f>INDEX(Overview_Format!$A$2:$BQ$355,MATCH($B322,Overview_Format!$A$2:$A$355,0),MATCH(Y$2,Overview_Format!$A$2:$BQ$2,0))</f>
        <v>18.5</v>
      </c>
      <c r="Z322">
        <f>INDEX(Overview_Format!$A$2:$BQ$355,MATCH($B322,Overview_Format!$A$2:$A$355,0),MATCH(Z$2,Overview_Format!$A$2:$BQ$2,0))</f>
        <v>48.6</v>
      </c>
      <c r="AA322">
        <f>INDEX(Overview_Format!$A$2:$BQ$355,MATCH($B322,Overview_Format!$A$2:$A$355,0),MATCH(AA$2,Overview_Format!$A$2:$BQ$2,0))</f>
        <v>6.6</v>
      </c>
      <c r="AB322">
        <f>INDEX(Overview_Format!$A$2:$BQ$355,MATCH($B322,Overview_Format!$A$2:$A$355,0),MATCH(AB$2,Overview_Format!$A$2:$BQ$2,0))</f>
        <v>9.1</v>
      </c>
      <c r="AC322">
        <f t="shared" si="4"/>
        <v>3.275675675675676</v>
      </c>
      <c r="AD322">
        <f>INDEX(Overview_Format!$A$2:$BQ$355,MATCH($B322,Overview_Format!$A$2:$A$355,0),MATCH(AD$2,Overview_Format!$A$2:$BQ$2,0))</f>
        <v>-10.35</v>
      </c>
      <c r="AE322">
        <f>INDEX(Overview_Format!$A$2:$CC$355,MATCH($B322,Overview_Format!$A$2:$A$355,0),MATCH(AE$2,Overview_Format!$A$2:$CC$2,0))</f>
        <v>-14.400000000000006</v>
      </c>
      <c r="AF322">
        <f>INDEX(Overview_Format!$A$2:$CC$355,MATCH($B322,Overview_Format!$A$2:$A$355,0),MATCH(AF$2,Overview_Format!$A$2:$CC$2,0))</f>
        <v>1.2000000000000011E-2</v>
      </c>
      <c r="AG322">
        <f>INDEX(Overview_Format!$A$2:$CC$355,MATCH($B322,Overview_Format!$A$2:$A$355,0),MATCH(AG$2,Overview_Format!$A$2:$CC$2,0))</f>
        <v>-1.100000000000001E-2</v>
      </c>
      <c r="AH322">
        <f>INDEX(Overview_Format!$A$2:$CC$355,MATCH($B322,Overview_Format!$A$2:$A$355,0),MATCH(AH$2,Overview_Format!$A$2:$CC$2,0))</f>
        <v>-2.8000000000000025E-2</v>
      </c>
      <c r="AI322">
        <f>INDEX(Overview_Format!$A$2:$CC$355,MATCH($B322,Overview_Format!$A$2:$A$355,0),MATCH(AI$2,Overview_Format!$A$2:$CC$2,0))</f>
        <v>-3.5000000000000031E-2</v>
      </c>
      <c r="AJ322">
        <f>INDEX(Overview_Format!$A$2:$CC$355,MATCH($B322,Overview_Format!$A$2:$A$355,0),MATCH(AJ$2,Overview_Format!$A$2:$CC$2,0))</f>
        <v>-2.7999999999999972</v>
      </c>
      <c r="AK322">
        <f>INDEX(Overview_Format!$A$2:$CC$355,MATCH($B322,Overview_Format!$A$2:$A$355,0),MATCH(AK$2,Overview_Format!$A$2:$CC$2,0))</f>
        <v>5.6</v>
      </c>
      <c r="AL322">
        <f>INDEX(Overview_Format!$A$2:$CC$355,MATCH($B322,Overview_Format!$A$2:$A$355,0),MATCH(AL$2,Overview_Format!$A$2:$CC$2,0))</f>
        <v>8.8000000000000043</v>
      </c>
      <c r="AM322">
        <f>INDEX(Overview_Format!$A$2:$CC$355,MATCH($B322,Overview_Format!$A$2:$A$355,0),MATCH(AM$2,Overview_Format!$A$2:$CC$2,0))</f>
        <v>-3.8000000000000007</v>
      </c>
      <c r="AN322">
        <f>INDEX(Overview_Format!$A$2:$CC$355,MATCH($B322,Overview_Format!$A$2:$A$355,0),MATCH(AN$2,Overview_Format!$A$2:$CC$2,0))</f>
        <v>-0.59999999999999964</v>
      </c>
      <c r="AO322">
        <f>INDEX(Overview_Format!$A$2:$CC$355,MATCH($B322,Overview_Format!$A$2:$A$355,0),MATCH(AO$2,Overview_Format!$A$2:$CC$2,0))</f>
        <v>-3.8000000000000007</v>
      </c>
      <c r="AP322">
        <f>INDEX(Overview_Format!$A$2:$CC$355,MATCH($B322,Overview_Format!$A$2:$A$355,0),MATCH(AP$2,Overview_Format!$A$2:$CC$2,0))</f>
        <v>1.100000000000001E-2</v>
      </c>
    </row>
    <row r="323" spans="2:42" x14ac:dyDescent="0.25">
      <c r="B323" t="s">
        <v>443</v>
      </c>
      <c r="C323">
        <f>INDEX(Overview_Format!$A$2:$BQ$355,MATCH($B323,Overview_Format!$A$2:$A$355,0),MATCH(C$2,Overview_Format!$A$2:$BQ$2,0))</f>
        <v>32</v>
      </c>
      <c r="D323">
        <f>INDEX(Overview_Format!$A$2:$BQ$355,MATCH($B323,Overview_Format!$A$2:$A$355,0),MATCH(D$2,Overview_Format!$A$2:$BQ$2,0))</f>
        <v>18</v>
      </c>
      <c r="E323">
        <f>INDEX(Overview_Format!$A$2:$BQ$355,MATCH($B323,Overview_Format!$A$2:$A$355,0),MATCH(E$2,Overview_Format!$A$2:$BQ$2,0))</f>
        <v>14</v>
      </c>
      <c r="F323">
        <f>INDEX(Overview_Format!$A$2:$BQ$355,MATCH($B323,Overview_Format!$A$2:$A$355,0),MATCH(F$2,Overview_Format!$A$2:$BQ$2,0))</f>
        <v>0.56299999999999994</v>
      </c>
      <c r="G323">
        <f>INDEX(Overview_Format!$A$2:$BQ$355,MATCH($B323,Overview_Format!$A$2:$A$355,0),MATCH(G$2,Overview_Format!$A$2:$BQ$2,0))</f>
        <v>4.6500000000000004</v>
      </c>
      <c r="H323">
        <f>INDEX(Overview_Format!$A$2:$BQ$355,MATCH($B323,Overview_Format!$A$2:$A$355,0),MATCH(H$2,Overview_Format!$A$2:$BQ$2,0))</f>
        <v>3.87</v>
      </c>
      <c r="I323">
        <f>INDEX(Overview_Format!$A$2:$BQ$355,MATCH($B323,Overview_Format!$A$2:$A$355,0),MATCH(I$2,Overview_Format!$A$2:$BQ$2,0))</f>
        <v>18</v>
      </c>
      <c r="J323">
        <f>INDEX(Overview_Format!$A$2:$BQ$355,MATCH($B323,Overview_Format!$A$2:$A$355,0),MATCH(J$2,Overview_Format!$A$2:$BQ$2,0))</f>
        <v>14</v>
      </c>
      <c r="K323">
        <f>INDEX(Overview_Format!$A$2:$BQ$355,MATCH($B323,Overview_Format!$A$2:$A$355,0),MATCH(K$2,Overview_Format!$A$2:$BQ$2,0))</f>
        <v>18</v>
      </c>
      <c r="L323">
        <f>INDEX(Overview_Format!$A$2:$BQ$355,MATCH($B323,Overview_Format!$A$2:$A$355,0),MATCH(L$2,Overview_Format!$A$2:$BQ$2,0))</f>
        <v>14</v>
      </c>
      <c r="M323">
        <f>INDEX(Overview_Format!$A$2:$BQ$355,MATCH($B323,Overview_Format!$A$2:$A$355,0),MATCH(M$2,Overview_Format!$A$2:$BQ$2,0))</f>
        <v>18</v>
      </c>
      <c r="N323">
        <f>INDEX(Overview_Format!$A$2:$BQ$355,MATCH($B323,Overview_Format!$A$2:$A$355,0),MATCH(N$2,Overview_Format!$A$2:$BQ$2,0))</f>
        <v>14</v>
      </c>
      <c r="O323">
        <f>INDEX(Overview_Format!$A$2:$BQ$355,MATCH($B323,Overview_Format!$A$2:$A$355,0),MATCH(O$2,Overview_Format!$A$2:$BQ$2,0))</f>
        <v>2296</v>
      </c>
      <c r="P323">
        <f>INDEX(Overview_Format!$A$2:$BQ$355,MATCH($B323,Overview_Format!$A$2:$A$355,0),MATCH(P$2,Overview_Format!$A$2:$BQ$2,0))</f>
        <v>2271</v>
      </c>
      <c r="Q323">
        <f>INDEX(Overview_Format!$A$2:$BQ$355,MATCH($B323,Overview_Format!$A$2:$A$355,0),MATCH(Q$2,Overview_Format!$A$2:$BQ$2,0))</f>
        <v>69.900000000000006</v>
      </c>
      <c r="R323">
        <f>INDEX(Overview_Format!$A$2:$BQ$355,MATCH($B323,Overview_Format!$A$2:$A$355,0),MATCH(R$2,Overview_Format!$A$2:$BQ$2,0))</f>
        <v>101.9</v>
      </c>
      <c r="S323">
        <f>INDEX(Overview_Format!$A$2:$BQ$355,MATCH($B323,Overview_Format!$A$2:$A$355,0),MATCH(S$2,Overview_Format!$A$2:$BQ$2,0))</f>
        <v>0.434</v>
      </c>
      <c r="T323">
        <f>INDEX(Overview_Format!$A$2:$BQ$355,MATCH($B323,Overview_Format!$A$2:$A$355,0),MATCH(T$2,Overview_Format!$A$2:$BQ$2,0))</f>
        <v>0.376</v>
      </c>
      <c r="U323">
        <f>INDEX(Overview_Format!$A$2:$BQ$355,MATCH($B323,Overview_Format!$A$2:$A$355,0),MATCH(U$2,Overview_Format!$A$2:$BQ$2,0))</f>
        <v>0.55000000000000004</v>
      </c>
      <c r="V323">
        <f>INDEX(Overview_Format!$A$2:$BQ$355,MATCH($B323,Overview_Format!$A$2:$A$355,0),MATCH(V$2,Overview_Format!$A$2:$BQ$2,0))</f>
        <v>55.4</v>
      </c>
      <c r="W323">
        <f>INDEX(Overview_Format!$A$2:$BQ$355,MATCH($B323,Overview_Format!$A$2:$A$355,0),MATCH(W$2,Overview_Format!$A$2:$BQ$2,0))</f>
        <v>0.51200000000000001</v>
      </c>
      <c r="X323">
        <f>INDEX(Overview_Format!$A$2:$BQ$355,MATCH($B323,Overview_Format!$A$2:$A$355,0),MATCH(X$2,Overview_Format!$A$2:$BQ$2,0))</f>
        <v>22.4</v>
      </c>
      <c r="Y323">
        <f>INDEX(Overview_Format!$A$2:$BQ$355,MATCH($B323,Overview_Format!$A$2:$A$355,0),MATCH(Y$2,Overview_Format!$A$2:$BQ$2,0))</f>
        <v>16.2</v>
      </c>
      <c r="Z323">
        <f>INDEX(Overview_Format!$A$2:$BQ$355,MATCH($B323,Overview_Format!$A$2:$A$355,0),MATCH(Z$2,Overview_Format!$A$2:$BQ$2,0))</f>
        <v>48.6</v>
      </c>
      <c r="AA323">
        <f>INDEX(Overview_Format!$A$2:$BQ$355,MATCH($B323,Overview_Format!$A$2:$A$355,0),MATCH(AA$2,Overview_Format!$A$2:$BQ$2,0))</f>
        <v>7.8</v>
      </c>
      <c r="AB323">
        <f>INDEX(Overview_Format!$A$2:$BQ$355,MATCH($B323,Overview_Format!$A$2:$A$355,0),MATCH(AB$2,Overview_Format!$A$2:$BQ$2,0))</f>
        <v>7</v>
      </c>
      <c r="AC323">
        <f t="shared" ref="AC323:AC355" si="5">V323/Y323</f>
        <v>3.4197530864197532</v>
      </c>
      <c r="AD323">
        <f>INDEX(Overview_Format!$A$2:$BQ$355,MATCH($B323,Overview_Format!$A$2:$A$355,0),MATCH(AD$2,Overview_Format!$A$2:$BQ$2,0))</f>
        <v>0.78</v>
      </c>
      <c r="AE323">
        <f>INDEX(Overview_Format!$A$2:$CC$355,MATCH($B323,Overview_Format!$A$2:$A$355,0),MATCH(AE$2,Overview_Format!$A$2:$CC$2,0))</f>
        <v>1.1000000000000085</v>
      </c>
      <c r="AF323">
        <f>INDEX(Overview_Format!$A$2:$CC$355,MATCH($B323,Overview_Format!$A$2:$A$355,0),MATCH(AF$2,Overview_Format!$A$2:$CC$2,0))</f>
        <v>0.13100000000000001</v>
      </c>
      <c r="AG323">
        <f>INDEX(Overview_Format!$A$2:$CC$355,MATCH($B323,Overview_Format!$A$2:$A$355,0),MATCH(AG$2,Overview_Format!$A$2:$CC$2,0))</f>
        <v>-6.3E-2</v>
      </c>
      <c r="AH323">
        <f>INDEX(Overview_Format!$A$2:$CC$355,MATCH($B323,Overview_Format!$A$2:$A$355,0),MATCH(AH$2,Overview_Format!$A$2:$CC$2,0))</f>
        <v>3.8000000000000034E-2</v>
      </c>
      <c r="AI323">
        <f>INDEX(Overview_Format!$A$2:$CC$355,MATCH($B323,Overview_Format!$A$2:$A$355,0),MATCH(AI$2,Overview_Format!$A$2:$CC$2,0))</f>
        <v>3.1000000000000028E-2</v>
      </c>
      <c r="AJ323">
        <f>INDEX(Overview_Format!$A$2:$CC$355,MATCH($B323,Overview_Format!$A$2:$A$355,0),MATCH(AJ$2,Overview_Format!$A$2:$CC$2,0))</f>
        <v>-2.7999999999999972</v>
      </c>
      <c r="AK323">
        <f>INDEX(Overview_Format!$A$2:$CC$355,MATCH($B323,Overview_Format!$A$2:$A$355,0),MATCH(AK$2,Overview_Format!$A$2:$CC$2,0))</f>
        <v>1.0999999999999996</v>
      </c>
      <c r="AL323">
        <f>INDEX(Overview_Format!$A$2:$CC$355,MATCH($B323,Overview_Format!$A$2:$A$355,0),MATCH(AL$2,Overview_Format!$A$2:$CC$2,0))</f>
        <v>-0.30000000000000426</v>
      </c>
      <c r="AM323">
        <f>INDEX(Overview_Format!$A$2:$CC$355,MATCH($B323,Overview_Format!$A$2:$A$355,0),MATCH(AM$2,Overview_Format!$A$2:$CC$2,0))</f>
        <v>-1.7000000000000002</v>
      </c>
      <c r="AN323">
        <f>INDEX(Overview_Format!$A$2:$CC$355,MATCH($B323,Overview_Format!$A$2:$A$355,0),MATCH(AN$2,Overview_Format!$A$2:$CC$2,0))</f>
        <v>-2.3000000000000007</v>
      </c>
      <c r="AO323">
        <f>INDEX(Overview_Format!$A$2:$CC$355,MATCH($B323,Overview_Format!$A$2:$A$355,0),MATCH(AO$2,Overview_Format!$A$2:$CC$2,0))</f>
        <v>-6.4000000000000021</v>
      </c>
      <c r="AP323">
        <f>INDEX(Overview_Format!$A$2:$CC$355,MATCH($B323,Overview_Format!$A$2:$A$355,0),MATCH(AP$2,Overview_Format!$A$2:$CC$2,0))</f>
        <v>9.0999999999999998E-2</v>
      </c>
    </row>
    <row r="324" spans="2:42" x14ac:dyDescent="0.25">
      <c r="B324" t="s">
        <v>444</v>
      </c>
      <c r="C324">
        <f>INDEX(Overview_Format!$A$2:$BQ$355,MATCH($B324,Overview_Format!$A$2:$A$355,0),MATCH(C$2,Overview_Format!$A$2:$BQ$2,0))</f>
        <v>33</v>
      </c>
      <c r="D324">
        <f>INDEX(Overview_Format!$A$2:$BQ$355,MATCH($B324,Overview_Format!$A$2:$A$355,0),MATCH(D$2,Overview_Format!$A$2:$BQ$2,0))</f>
        <v>17</v>
      </c>
      <c r="E324">
        <f>INDEX(Overview_Format!$A$2:$BQ$355,MATCH($B324,Overview_Format!$A$2:$A$355,0),MATCH(E$2,Overview_Format!$A$2:$BQ$2,0))</f>
        <v>16</v>
      </c>
      <c r="F324">
        <f>INDEX(Overview_Format!$A$2:$BQ$355,MATCH($B324,Overview_Format!$A$2:$A$355,0),MATCH(F$2,Overview_Format!$A$2:$BQ$2,0))</f>
        <v>0.51500000000000001</v>
      </c>
      <c r="G324">
        <f>INDEX(Overview_Format!$A$2:$BQ$355,MATCH($B324,Overview_Format!$A$2:$A$355,0),MATCH(G$2,Overview_Format!$A$2:$BQ$2,0))</f>
        <v>7.2</v>
      </c>
      <c r="H324">
        <f>INDEX(Overview_Format!$A$2:$BQ$355,MATCH($B324,Overview_Format!$A$2:$A$355,0),MATCH(H$2,Overview_Format!$A$2:$BQ$2,0))</f>
        <v>6.81</v>
      </c>
      <c r="I324">
        <f>INDEX(Overview_Format!$A$2:$BQ$355,MATCH($B324,Overview_Format!$A$2:$A$355,0),MATCH(I$2,Overview_Format!$A$2:$BQ$2,0))</f>
        <v>17</v>
      </c>
      <c r="J324">
        <f>INDEX(Overview_Format!$A$2:$BQ$355,MATCH($B324,Overview_Format!$A$2:$A$355,0),MATCH(J$2,Overview_Format!$A$2:$BQ$2,0))</f>
        <v>16</v>
      </c>
      <c r="K324">
        <f>INDEX(Overview_Format!$A$2:$BQ$355,MATCH($B324,Overview_Format!$A$2:$A$355,0),MATCH(K$2,Overview_Format!$A$2:$BQ$2,0))</f>
        <v>17</v>
      </c>
      <c r="L324">
        <f>INDEX(Overview_Format!$A$2:$BQ$355,MATCH($B324,Overview_Format!$A$2:$A$355,0),MATCH(L$2,Overview_Format!$A$2:$BQ$2,0))</f>
        <v>16</v>
      </c>
      <c r="M324">
        <f>INDEX(Overview_Format!$A$2:$BQ$355,MATCH($B324,Overview_Format!$A$2:$A$355,0),MATCH(M$2,Overview_Format!$A$2:$BQ$2,0))</f>
        <v>17</v>
      </c>
      <c r="N324">
        <f>INDEX(Overview_Format!$A$2:$BQ$355,MATCH($B324,Overview_Format!$A$2:$A$355,0),MATCH(N$2,Overview_Format!$A$2:$BQ$2,0))</f>
        <v>16</v>
      </c>
      <c r="O324">
        <f>INDEX(Overview_Format!$A$2:$BQ$355,MATCH($B324,Overview_Format!$A$2:$A$355,0),MATCH(O$2,Overview_Format!$A$2:$BQ$2,0))</f>
        <v>2580</v>
      </c>
      <c r="P324">
        <f>INDEX(Overview_Format!$A$2:$BQ$355,MATCH($B324,Overview_Format!$A$2:$A$355,0),MATCH(P$2,Overview_Format!$A$2:$BQ$2,0))</f>
        <v>2567</v>
      </c>
      <c r="Q324">
        <f>INDEX(Overview_Format!$A$2:$BQ$355,MATCH($B324,Overview_Format!$A$2:$A$355,0),MATCH(Q$2,Overview_Format!$A$2:$BQ$2,0))</f>
        <v>73.7</v>
      </c>
      <c r="R324">
        <f>INDEX(Overview_Format!$A$2:$BQ$355,MATCH($B324,Overview_Format!$A$2:$A$355,0),MATCH(R$2,Overview_Format!$A$2:$BQ$2,0))</f>
        <v>105</v>
      </c>
      <c r="S324">
        <f>INDEX(Overview_Format!$A$2:$BQ$355,MATCH($B324,Overview_Format!$A$2:$A$355,0),MATCH(S$2,Overview_Format!$A$2:$BQ$2,0))</f>
        <v>0.38200000000000001</v>
      </c>
      <c r="T324">
        <f>INDEX(Overview_Format!$A$2:$BQ$355,MATCH($B324,Overview_Format!$A$2:$A$355,0),MATCH(T$2,Overview_Format!$A$2:$BQ$2,0))</f>
        <v>0.35799999999999998</v>
      </c>
      <c r="U324">
        <f>INDEX(Overview_Format!$A$2:$BQ$355,MATCH($B324,Overview_Format!$A$2:$A$355,0),MATCH(U$2,Overview_Format!$A$2:$BQ$2,0))</f>
        <v>0.54300000000000004</v>
      </c>
      <c r="V324">
        <f>INDEX(Overview_Format!$A$2:$BQ$355,MATCH($B324,Overview_Format!$A$2:$A$355,0),MATCH(V$2,Overview_Format!$A$2:$BQ$2,0))</f>
        <v>51.4</v>
      </c>
      <c r="W324">
        <f>INDEX(Overview_Format!$A$2:$BQ$355,MATCH($B324,Overview_Format!$A$2:$A$355,0),MATCH(W$2,Overview_Format!$A$2:$BQ$2,0))</f>
        <v>0.52</v>
      </c>
      <c r="X324">
        <f>INDEX(Overview_Format!$A$2:$BQ$355,MATCH($B324,Overview_Format!$A$2:$A$355,0),MATCH(X$2,Overview_Format!$A$2:$BQ$2,0))</f>
        <v>30.8</v>
      </c>
      <c r="Y324">
        <f>INDEX(Overview_Format!$A$2:$BQ$355,MATCH($B324,Overview_Format!$A$2:$A$355,0),MATCH(Y$2,Overview_Format!$A$2:$BQ$2,0))</f>
        <v>16.399999999999999</v>
      </c>
      <c r="Z324">
        <f>INDEX(Overview_Format!$A$2:$BQ$355,MATCH($B324,Overview_Format!$A$2:$A$355,0),MATCH(Z$2,Overview_Format!$A$2:$BQ$2,0))</f>
        <v>52.8</v>
      </c>
      <c r="AA324">
        <f>INDEX(Overview_Format!$A$2:$BQ$355,MATCH($B324,Overview_Format!$A$2:$A$355,0),MATCH(AA$2,Overview_Format!$A$2:$BQ$2,0))</f>
        <v>7.9</v>
      </c>
      <c r="AB324">
        <f>INDEX(Overview_Format!$A$2:$BQ$355,MATCH($B324,Overview_Format!$A$2:$A$355,0),MATCH(AB$2,Overview_Format!$A$2:$BQ$2,0))</f>
        <v>10.6</v>
      </c>
      <c r="AC324">
        <f t="shared" si="5"/>
        <v>3.1341463414634148</v>
      </c>
      <c r="AD324">
        <f>INDEX(Overview_Format!$A$2:$BQ$355,MATCH($B324,Overview_Format!$A$2:$A$355,0),MATCH(AD$2,Overview_Format!$A$2:$BQ$2,0))</f>
        <v>0.39</v>
      </c>
      <c r="AE324">
        <f>INDEX(Overview_Format!$A$2:$CC$355,MATCH($B324,Overview_Format!$A$2:$A$355,0),MATCH(AE$2,Overview_Format!$A$2:$CC$2,0))</f>
        <v>0.59999999999999432</v>
      </c>
      <c r="AF324">
        <f>INDEX(Overview_Format!$A$2:$CC$355,MATCH($B324,Overview_Format!$A$2:$A$355,0),MATCH(AF$2,Overview_Format!$A$2:$CC$2,0))</f>
        <v>0.10599999999999998</v>
      </c>
      <c r="AG324">
        <f>INDEX(Overview_Format!$A$2:$CC$355,MATCH($B324,Overview_Format!$A$2:$A$355,0),MATCH(AG$2,Overview_Format!$A$2:$CC$2,0))</f>
        <v>-5.5999999999999994E-2</v>
      </c>
      <c r="AH324">
        <f>INDEX(Overview_Format!$A$2:$CC$355,MATCH($B324,Overview_Format!$A$2:$A$355,0),MATCH(AH$2,Overview_Format!$A$2:$CC$2,0))</f>
        <v>1.9000000000000017E-2</v>
      </c>
      <c r="AI324">
        <f>INDEX(Overview_Format!$A$2:$CC$355,MATCH($B324,Overview_Format!$A$2:$A$355,0),MATCH(AI$2,Overview_Format!$A$2:$CC$2,0))</f>
        <v>2.4000000000000021E-2</v>
      </c>
      <c r="AJ324">
        <f>INDEX(Overview_Format!$A$2:$CC$355,MATCH($B324,Overview_Format!$A$2:$A$355,0),MATCH(AJ$2,Overview_Format!$A$2:$CC$2,0))</f>
        <v>5.5999999999999943</v>
      </c>
      <c r="AK324">
        <f>INDEX(Overview_Format!$A$2:$CC$355,MATCH($B324,Overview_Format!$A$2:$A$355,0),MATCH(AK$2,Overview_Format!$A$2:$CC$2,0))</f>
        <v>3.2999999999999989</v>
      </c>
      <c r="AL324">
        <f>INDEX(Overview_Format!$A$2:$CC$355,MATCH($B324,Overview_Format!$A$2:$A$355,0),MATCH(AL$2,Overview_Format!$A$2:$CC$2,0))</f>
        <v>-9.1000000000000014</v>
      </c>
      <c r="AM324">
        <f>INDEX(Overview_Format!$A$2:$CC$355,MATCH($B324,Overview_Format!$A$2:$A$355,0),MATCH(AM$2,Overview_Format!$A$2:$CC$2,0))</f>
        <v>-1.5</v>
      </c>
      <c r="AN324">
        <f>INDEX(Overview_Format!$A$2:$CC$355,MATCH($B324,Overview_Format!$A$2:$A$355,0),MATCH(AN$2,Overview_Format!$A$2:$CC$2,0))</f>
        <v>2</v>
      </c>
      <c r="AO324">
        <f>INDEX(Overview_Format!$A$2:$CC$355,MATCH($B324,Overview_Format!$A$2:$A$355,0),MATCH(AO$2,Overview_Format!$A$2:$CC$2,0))</f>
        <v>3.6999999999999993</v>
      </c>
      <c r="AP324">
        <f>INDEX(Overview_Format!$A$2:$CC$355,MATCH($B324,Overview_Format!$A$2:$A$355,0),MATCH(AP$2,Overview_Format!$A$2:$CC$2,0))</f>
        <v>4.7999999999999987E-2</v>
      </c>
    </row>
    <row r="325" spans="2:42" x14ac:dyDescent="0.25">
      <c r="B325" t="s">
        <v>445</v>
      </c>
      <c r="C325">
        <f>INDEX(Overview_Format!$A$2:$BQ$355,MATCH($B325,Overview_Format!$A$2:$A$355,0),MATCH(C$2,Overview_Format!$A$2:$BQ$2,0))</f>
        <v>35</v>
      </c>
      <c r="D325">
        <f>INDEX(Overview_Format!$A$2:$BQ$355,MATCH($B325,Overview_Format!$A$2:$A$355,0),MATCH(D$2,Overview_Format!$A$2:$BQ$2,0))</f>
        <v>28</v>
      </c>
      <c r="E325">
        <f>INDEX(Overview_Format!$A$2:$BQ$355,MATCH($B325,Overview_Format!$A$2:$A$355,0),MATCH(E$2,Overview_Format!$A$2:$BQ$2,0))</f>
        <v>7</v>
      </c>
      <c r="F325">
        <f>INDEX(Overview_Format!$A$2:$BQ$355,MATCH($B325,Overview_Format!$A$2:$A$355,0),MATCH(F$2,Overview_Format!$A$2:$BQ$2,0))</f>
        <v>0.8</v>
      </c>
      <c r="G325">
        <f>INDEX(Overview_Format!$A$2:$BQ$355,MATCH($B325,Overview_Format!$A$2:$A$355,0),MATCH(G$2,Overview_Format!$A$2:$BQ$2,0))</f>
        <v>11.99</v>
      </c>
      <c r="H325">
        <f>INDEX(Overview_Format!$A$2:$BQ$355,MATCH($B325,Overview_Format!$A$2:$A$355,0),MATCH(H$2,Overview_Format!$A$2:$BQ$2,0))</f>
        <v>0.91</v>
      </c>
      <c r="I325">
        <f>INDEX(Overview_Format!$A$2:$BQ$355,MATCH($B325,Overview_Format!$A$2:$A$355,0),MATCH(I$2,Overview_Format!$A$2:$BQ$2,0))</f>
        <v>28</v>
      </c>
      <c r="J325">
        <f>INDEX(Overview_Format!$A$2:$BQ$355,MATCH($B325,Overview_Format!$A$2:$A$355,0),MATCH(J$2,Overview_Format!$A$2:$BQ$2,0))</f>
        <v>7</v>
      </c>
      <c r="K325">
        <f>INDEX(Overview_Format!$A$2:$BQ$355,MATCH($B325,Overview_Format!$A$2:$A$355,0),MATCH(K$2,Overview_Format!$A$2:$BQ$2,0))</f>
        <v>28</v>
      </c>
      <c r="L325">
        <f>INDEX(Overview_Format!$A$2:$BQ$355,MATCH($B325,Overview_Format!$A$2:$A$355,0),MATCH(L$2,Overview_Format!$A$2:$BQ$2,0))</f>
        <v>7</v>
      </c>
      <c r="M325">
        <f>INDEX(Overview_Format!$A$2:$BQ$355,MATCH($B325,Overview_Format!$A$2:$A$355,0),MATCH(M$2,Overview_Format!$A$2:$BQ$2,0))</f>
        <v>28</v>
      </c>
      <c r="N325">
        <f>INDEX(Overview_Format!$A$2:$BQ$355,MATCH($B325,Overview_Format!$A$2:$A$355,0),MATCH(N$2,Overview_Format!$A$2:$BQ$2,0))</f>
        <v>7</v>
      </c>
      <c r="O325">
        <f>INDEX(Overview_Format!$A$2:$BQ$355,MATCH($B325,Overview_Format!$A$2:$A$355,0),MATCH(O$2,Overview_Format!$A$2:$BQ$2,0))</f>
        <v>2753</v>
      </c>
      <c r="P325">
        <f>INDEX(Overview_Format!$A$2:$BQ$355,MATCH($B325,Overview_Format!$A$2:$A$355,0),MATCH(P$2,Overview_Format!$A$2:$BQ$2,0))</f>
        <v>2349</v>
      </c>
      <c r="Q325">
        <f>INDEX(Overview_Format!$A$2:$BQ$355,MATCH($B325,Overview_Format!$A$2:$A$355,0),MATCH(Q$2,Overview_Format!$A$2:$BQ$2,0))</f>
        <v>70</v>
      </c>
      <c r="R325">
        <f>INDEX(Overview_Format!$A$2:$BQ$355,MATCH($B325,Overview_Format!$A$2:$A$355,0),MATCH(R$2,Overview_Format!$A$2:$BQ$2,0))</f>
        <v>111.6</v>
      </c>
      <c r="S325">
        <f>INDEX(Overview_Format!$A$2:$BQ$355,MATCH($B325,Overview_Format!$A$2:$A$355,0),MATCH(S$2,Overview_Format!$A$2:$BQ$2,0))</f>
        <v>0.36699999999999999</v>
      </c>
      <c r="T325">
        <f>INDEX(Overview_Format!$A$2:$BQ$355,MATCH($B325,Overview_Format!$A$2:$A$355,0),MATCH(T$2,Overview_Format!$A$2:$BQ$2,0))</f>
        <v>0.379</v>
      </c>
      <c r="U325">
        <f>INDEX(Overview_Format!$A$2:$BQ$355,MATCH($B325,Overview_Format!$A$2:$A$355,0),MATCH(U$2,Overview_Format!$A$2:$BQ$2,0))</f>
        <v>0.57599999999999996</v>
      </c>
      <c r="V325">
        <f>INDEX(Overview_Format!$A$2:$BQ$355,MATCH($B325,Overview_Format!$A$2:$A$355,0),MATCH(V$2,Overview_Format!$A$2:$BQ$2,0))</f>
        <v>62.1</v>
      </c>
      <c r="W325">
        <f>INDEX(Overview_Format!$A$2:$BQ$355,MATCH($B325,Overview_Format!$A$2:$A$355,0),MATCH(W$2,Overview_Format!$A$2:$BQ$2,0))</f>
        <v>0.53800000000000003</v>
      </c>
      <c r="X325">
        <f>INDEX(Overview_Format!$A$2:$BQ$355,MATCH($B325,Overview_Format!$A$2:$A$355,0),MATCH(X$2,Overview_Format!$A$2:$BQ$2,0))</f>
        <v>32</v>
      </c>
      <c r="Y325">
        <f>INDEX(Overview_Format!$A$2:$BQ$355,MATCH($B325,Overview_Format!$A$2:$A$355,0),MATCH(Y$2,Overview_Format!$A$2:$BQ$2,0))</f>
        <v>15.8</v>
      </c>
      <c r="Z325">
        <f>INDEX(Overview_Format!$A$2:$BQ$355,MATCH($B325,Overview_Format!$A$2:$A$355,0),MATCH(Z$2,Overview_Format!$A$2:$BQ$2,0))</f>
        <v>56.2</v>
      </c>
      <c r="AA325">
        <f>INDEX(Overview_Format!$A$2:$BQ$355,MATCH($B325,Overview_Format!$A$2:$A$355,0),MATCH(AA$2,Overview_Format!$A$2:$BQ$2,0))</f>
        <v>8.6999999999999993</v>
      </c>
      <c r="AB325">
        <f>INDEX(Overview_Format!$A$2:$BQ$355,MATCH($B325,Overview_Format!$A$2:$A$355,0),MATCH(AB$2,Overview_Format!$A$2:$BQ$2,0))</f>
        <v>12.1</v>
      </c>
      <c r="AC325">
        <f t="shared" si="5"/>
        <v>3.9303797468354431</v>
      </c>
      <c r="AD325">
        <f>INDEX(Overview_Format!$A$2:$BQ$355,MATCH($B325,Overview_Format!$A$2:$A$355,0),MATCH(AD$2,Overview_Format!$A$2:$BQ$2,0))</f>
        <v>11.54</v>
      </c>
      <c r="AE325">
        <f>INDEX(Overview_Format!$A$2:$CC$355,MATCH($B325,Overview_Format!$A$2:$A$355,0),MATCH(AE$2,Overview_Format!$A$2:$CC$2,0))</f>
        <v>16.399999999999991</v>
      </c>
      <c r="AF325">
        <f>INDEX(Overview_Format!$A$2:$CC$355,MATCH($B325,Overview_Format!$A$2:$A$355,0),MATCH(AF$2,Overview_Format!$A$2:$CC$2,0))</f>
        <v>2.6999999999999968E-2</v>
      </c>
      <c r="AG325">
        <f>INDEX(Overview_Format!$A$2:$CC$355,MATCH($B325,Overview_Format!$A$2:$A$355,0),MATCH(AG$2,Overview_Format!$A$2:$CC$2,0))</f>
        <v>-1.9000000000000017E-2</v>
      </c>
      <c r="AH325">
        <f>INDEX(Overview_Format!$A$2:$CC$355,MATCH($B325,Overview_Format!$A$2:$A$355,0),MATCH(AH$2,Overview_Format!$A$2:$CC$2,0))</f>
        <v>7.1999999999999953E-2</v>
      </c>
      <c r="AI325">
        <f>INDEX(Overview_Format!$A$2:$CC$355,MATCH($B325,Overview_Format!$A$2:$A$355,0),MATCH(AI$2,Overview_Format!$A$2:$CC$2,0))</f>
        <v>7.400000000000001E-2</v>
      </c>
      <c r="AJ325">
        <f>INDEX(Overview_Format!$A$2:$CC$355,MATCH($B325,Overview_Format!$A$2:$A$355,0),MATCH(AJ$2,Overview_Format!$A$2:$CC$2,0))</f>
        <v>12.400000000000006</v>
      </c>
      <c r="AK325">
        <f>INDEX(Overview_Format!$A$2:$CC$355,MATCH($B325,Overview_Format!$A$2:$A$355,0),MATCH(AK$2,Overview_Format!$A$2:$CC$2,0))</f>
        <v>0.20000000000000107</v>
      </c>
      <c r="AL325">
        <f>INDEX(Overview_Format!$A$2:$CC$355,MATCH($B325,Overview_Format!$A$2:$A$355,0),MATCH(AL$2,Overview_Format!$A$2:$CC$2,0))</f>
        <v>11.200000000000003</v>
      </c>
      <c r="AM325">
        <f>INDEX(Overview_Format!$A$2:$CC$355,MATCH($B325,Overview_Format!$A$2:$A$355,0),MATCH(AM$2,Overview_Format!$A$2:$CC$2,0))</f>
        <v>-0.10000000000000142</v>
      </c>
      <c r="AN325">
        <f>INDEX(Overview_Format!$A$2:$CC$355,MATCH($B325,Overview_Format!$A$2:$A$355,0),MATCH(AN$2,Overview_Format!$A$2:$CC$2,0))</f>
        <v>2.6999999999999993</v>
      </c>
      <c r="AO325">
        <f>INDEX(Overview_Format!$A$2:$CC$355,MATCH($B325,Overview_Format!$A$2:$A$355,0),MATCH(AO$2,Overview_Format!$A$2:$CC$2,0))</f>
        <v>9.8000000000000007</v>
      </c>
      <c r="AP325">
        <f>INDEX(Overview_Format!$A$2:$CC$355,MATCH($B325,Overview_Format!$A$2:$A$355,0),MATCH(AP$2,Overview_Format!$A$2:$CC$2,0))</f>
        <v>3.1000000000000028E-2</v>
      </c>
    </row>
    <row r="326" spans="2:42" x14ac:dyDescent="0.25">
      <c r="B326" t="s">
        <v>446</v>
      </c>
      <c r="C326">
        <f>INDEX(Overview_Format!$A$2:$BQ$355,MATCH($B326,Overview_Format!$A$2:$A$355,0),MATCH(C$2,Overview_Format!$A$2:$BQ$2,0))</f>
        <v>35</v>
      </c>
      <c r="D326">
        <f>INDEX(Overview_Format!$A$2:$BQ$355,MATCH($B326,Overview_Format!$A$2:$A$355,0),MATCH(D$2,Overview_Format!$A$2:$BQ$2,0))</f>
        <v>25</v>
      </c>
      <c r="E326">
        <f>INDEX(Overview_Format!$A$2:$BQ$355,MATCH($B326,Overview_Format!$A$2:$A$355,0),MATCH(E$2,Overview_Format!$A$2:$BQ$2,0))</f>
        <v>10</v>
      </c>
      <c r="F326">
        <f>INDEX(Overview_Format!$A$2:$BQ$355,MATCH($B326,Overview_Format!$A$2:$A$355,0),MATCH(F$2,Overview_Format!$A$2:$BQ$2,0))</f>
        <v>0.71399999999999997</v>
      </c>
      <c r="G326">
        <f>INDEX(Overview_Format!$A$2:$BQ$355,MATCH($B326,Overview_Format!$A$2:$A$355,0),MATCH(G$2,Overview_Format!$A$2:$BQ$2,0))</f>
        <v>3.01</v>
      </c>
      <c r="H326">
        <f>INDEX(Overview_Format!$A$2:$BQ$355,MATCH($B326,Overview_Format!$A$2:$A$355,0),MATCH(H$2,Overview_Format!$A$2:$BQ$2,0))</f>
        <v>-2.29</v>
      </c>
      <c r="I326">
        <f>INDEX(Overview_Format!$A$2:$BQ$355,MATCH($B326,Overview_Format!$A$2:$A$355,0),MATCH(I$2,Overview_Format!$A$2:$BQ$2,0))</f>
        <v>25</v>
      </c>
      <c r="J326">
        <f>INDEX(Overview_Format!$A$2:$BQ$355,MATCH($B326,Overview_Format!$A$2:$A$355,0),MATCH(J$2,Overview_Format!$A$2:$BQ$2,0))</f>
        <v>10</v>
      </c>
      <c r="K326">
        <f>INDEX(Overview_Format!$A$2:$BQ$355,MATCH($B326,Overview_Format!$A$2:$A$355,0),MATCH(K$2,Overview_Format!$A$2:$BQ$2,0))</f>
        <v>25</v>
      </c>
      <c r="L326">
        <f>INDEX(Overview_Format!$A$2:$BQ$355,MATCH($B326,Overview_Format!$A$2:$A$355,0),MATCH(L$2,Overview_Format!$A$2:$BQ$2,0))</f>
        <v>10</v>
      </c>
      <c r="M326">
        <f>INDEX(Overview_Format!$A$2:$BQ$355,MATCH($B326,Overview_Format!$A$2:$A$355,0),MATCH(M$2,Overview_Format!$A$2:$BQ$2,0))</f>
        <v>25</v>
      </c>
      <c r="N326">
        <f>INDEX(Overview_Format!$A$2:$BQ$355,MATCH($B326,Overview_Format!$A$2:$A$355,0),MATCH(N$2,Overview_Format!$A$2:$BQ$2,0))</f>
        <v>10</v>
      </c>
      <c r="O326">
        <f>INDEX(Overview_Format!$A$2:$BQ$355,MATCH($B326,Overview_Format!$A$2:$A$355,0),MATCH(O$2,Overview_Format!$A$2:$BQ$2,0))</f>
        <v>2697</v>
      </c>
      <c r="P326">
        <f>INDEX(Overview_Format!$A$2:$BQ$355,MATCH($B326,Overview_Format!$A$2:$A$355,0),MATCH(P$2,Overview_Format!$A$2:$BQ$2,0))</f>
        <v>2474</v>
      </c>
      <c r="Q326">
        <f>INDEX(Overview_Format!$A$2:$BQ$355,MATCH($B326,Overview_Format!$A$2:$A$355,0),MATCH(Q$2,Overview_Format!$A$2:$BQ$2,0))</f>
        <v>70.400000000000006</v>
      </c>
      <c r="R326">
        <f>INDEX(Overview_Format!$A$2:$BQ$355,MATCH($B326,Overview_Format!$A$2:$A$355,0),MATCH(R$2,Overview_Format!$A$2:$BQ$2,0))</f>
        <v>109.5</v>
      </c>
      <c r="S326">
        <f>INDEX(Overview_Format!$A$2:$BQ$355,MATCH($B326,Overview_Format!$A$2:$A$355,0),MATCH(S$2,Overview_Format!$A$2:$BQ$2,0))</f>
        <v>0.39700000000000002</v>
      </c>
      <c r="T326">
        <f>INDEX(Overview_Format!$A$2:$BQ$355,MATCH($B326,Overview_Format!$A$2:$A$355,0),MATCH(T$2,Overview_Format!$A$2:$BQ$2,0))</f>
        <v>0.38300000000000001</v>
      </c>
      <c r="U326">
        <f>INDEX(Overview_Format!$A$2:$BQ$355,MATCH($B326,Overview_Format!$A$2:$A$355,0),MATCH(U$2,Overview_Format!$A$2:$BQ$2,0))</f>
        <v>0.58899999999999997</v>
      </c>
      <c r="V326">
        <f>INDEX(Overview_Format!$A$2:$BQ$355,MATCH($B326,Overview_Format!$A$2:$A$355,0),MATCH(V$2,Overview_Format!$A$2:$BQ$2,0))</f>
        <v>51.2</v>
      </c>
      <c r="W326">
        <f>INDEX(Overview_Format!$A$2:$BQ$355,MATCH($B326,Overview_Format!$A$2:$A$355,0),MATCH(W$2,Overview_Format!$A$2:$BQ$2,0))</f>
        <v>0.55700000000000005</v>
      </c>
      <c r="X326">
        <f>INDEX(Overview_Format!$A$2:$BQ$355,MATCH($B326,Overview_Format!$A$2:$A$355,0),MATCH(X$2,Overview_Format!$A$2:$BQ$2,0))</f>
        <v>27.9</v>
      </c>
      <c r="Y326">
        <f>INDEX(Overview_Format!$A$2:$BQ$355,MATCH($B326,Overview_Format!$A$2:$A$355,0),MATCH(Y$2,Overview_Format!$A$2:$BQ$2,0))</f>
        <v>17.600000000000001</v>
      </c>
      <c r="Z326">
        <f>INDEX(Overview_Format!$A$2:$BQ$355,MATCH($B326,Overview_Format!$A$2:$A$355,0),MATCH(Z$2,Overview_Format!$A$2:$BQ$2,0))</f>
        <v>53</v>
      </c>
      <c r="AA326">
        <f>INDEX(Overview_Format!$A$2:$BQ$355,MATCH($B326,Overview_Format!$A$2:$A$355,0),MATCH(AA$2,Overview_Format!$A$2:$BQ$2,0))</f>
        <v>8.1999999999999993</v>
      </c>
      <c r="AB326">
        <f>INDEX(Overview_Format!$A$2:$BQ$355,MATCH($B326,Overview_Format!$A$2:$A$355,0),MATCH(AB$2,Overview_Format!$A$2:$BQ$2,0))</f>
        <v>6.5</v>
      </c>
      <c r="AC326">
        <f t="shared" si="5"/>
        <v>2.9090909090909092</v>
      </c>
      <c r="AD326">
        <f>INDEX(Overview_Format!$A$2:$BQ$355,MATCH($B326,Overview_Format!$A$2:$A$355,0),MATCH(AD$2,Overview_Format!$A$2:$BQ$2,0))</f>
        <v>6.37</v>
      </c>
      <c r="AE326">
        <f>INDEX(Overview_Format!$A$2:$CC$355,MATCH($B326,Overview_Format!$A$2:$A$355,0),MATCH(AE$2,Overview_Format!$A$2:$CC$2,0))</f>
        <v>9.0999999999999943</v>
      </c>
      <c r="AF326">
        <f>INDEX(Overview_Format!$A$2:$CC$355,MATCH($B326,Overview_Format!$A$2:$A$355,0),MATCH(AF$2,Overview_Format!$A$2:$CC$2,0))</f>
        <v>0.10600000000000004</v>
      </c>
      <c r="AG326">
        <f>INDEX(Overview_Format!$A$2:$CC$355,MATCH($B326,Overview_Format!$A$2:$A$355,0),MATCH(AG$2,Overview_Format!$A$2:$CC$2,0))</f>
        <v>2.200000000000002E-2</v>
      </c>
      <c r="AH326">
        <f>INDEX(Overview_Format!$A$2:$CC$355,MATCH($B326,Overview_Format!$A$2:$A$355,0),MATCH(AH$2,Overview_Format!$A$2:$CC$2,0))</f>
        <v>6.6999999999999948E-2</v>
      </c>
      <c r="AI326">
        <f>INDEX(Overview_Format!$A$2:$CC$355,MATCH($B326,Overview_Format!$A$2:$A$355,0),MATCH(AI$2,Overview_Format!$A$2:$CC$2,0))</f>
        <v>6.800000000000006E-2</v>
      </c>
      <c r="AJ326">
        <f>INDEX(Overview_Format!$A$2:$CC$355,MATCH($B326,Overview_Format!$A$2:$A$355,0),MATCH(AJ$2,Overview_Format!$A$2:$CC$2,0))</f>
        <v>6</v>
      </c>
      <c r="AK326">
        <f>INDEX(Overview_Format!$A$2:$CC$355,MATCH($B326,Overview_Format!$A$2:$A$355,0),MATCH(AK$2,Overview_Format!$A$2:$CC$2,0))</f>
        <v>2.9000000000000021</v>
      </c>
      <c r="AL326">
        <f>INDEX(Overview_Format!$A$2:$CC$355,MATCH($B326,Overview_Format!$A$2:$A$355,0),MATCH(AL$2,Overview_Format!$A$2:$CC$2,0))</f>
        <v>-0.5</v>
      </c>
      <c r="AM326">
        <f>INDEX(Overview_Format!$A$2:$CC$355,MATCH($B326,Overview_Format!$A$2:$A$355,0),MATCH(AM$2,Overview_Format!$A$2:$CC$2,0))</f>
        <v>-2.2000000000000011</v>
      </c>
      <c r="AN326">
        <f>INDEX(Overview_Format!$A$2:$CC$355,MATCH($B326,Overview_Format!$A$2:$A$355,0),MATCH(AN$2,Overview_Format!$A$2:$CC$2,0))</f>
        <v>-1.5999999999999996</v>
      </c>
      <c r="AO326">
        <f>INDEX(Overview_Format!$A$2:$CC$355,MATCH($B326,Overview_Format!$A$2:$A$355,0),MATCH(AO$2,Overview_Format!$A$2:$CC$2,0))</f>
        <v>2.7999999999999972</v>
      </c>
      <c r="AP326">
        <f>INDEX(Overview_Format!$A$2:$CC$355,MATCH($B326,Overview_Format!$A$2:$A$355,0),MATCH(AP$2,Overview_Format!$A$2:$CC$2,0))</f>
        <v>7.9999999999999988E-2</v>
      </c>
    </row>
    <row r="327" spans="2:42" x14ac:dyDescent="0.25">
      <c r="B327" t="s">
        <v>78</v>
      </c>
      <c r="C327">
        <f>INDEX(Overview_Format!$A$2:$BQ$355,MATCH($B327,Overview_Format!$A$2:$A$355,0),MATCH(C$2,Overview_Format!$A$2:$BQ$2,0))</f>
        <v>31</v>
      </c>
      <c r="D327">
        <f>INDEX(Overview_Format!$A$2:$BQ$355,MATCH($B327,Overview_Format!$A$2:$A$355,0),MATCH(D$2,Overview_Format!$A$2:$BQ$2,0))</f>
        <v>17</v>
      </c>
      <c r="E327">
        <f>INDEX(Overview_Format!$A$2:$BQ$355,MATCH($B327,Overview_Format!$A$2:$A$355,0),MATCH(E$2,Overview_Format!$A$2:$BQ$2,0))</f>
        <v>14</v>
      </c>
      <c r="F327">
        <f>INDEX(Overview_Format!$A$2:$BQ$355,MATCH($B327,Overview_Format!$A$2:$A$355,0),MATCH(F$2,Overview_Format!$A$2:$BQ$2,0))</f>
        <v>0.54800000000000004</v>
      </c>
      <c r="G327">
        <f>INDEX(Overview_Format!$A$2:$BQ$355,MATCH($B327,Overview_Format!$A$2:$A$355,0),MATCH(G$2,Overview_Format!$A$2:$BQ$2,0))</f>
        <v>6.15</v>
      </c>
      <c r="H327">
        <f>INDEX(Overview_Format!$A$2:$BQ$355,MATCH($B327,Overview_Format!$A$2:$A$355,0),MATCH(H$2,Overview_Format!$A$2:$BQ$2,0))</f>
        <v>5.12</v>
      </c>
      <c r="I327">
        <f>INDEX(Overview_Format!$A$2:$BQ$355,MATCH($B327,Overview_Format!$A$2:$A$355,0),MATCH(I$2,Overview_Format!$A$2:$BQ$2,0))</f>
        <v>17</v>
      </c>
      <c r="J327">
        <f>INDEX(Overview_Format!$A$2:$BQ$355,MATCH($B327,Overview_Format!$A$2:$A$355,0),MATCH(J$2,Overview_Format!$A$2:$BQ$2,0))</f>
        <v>14</v>
      </c>
      <c r="K327">
        <f>INDEX(Overview_Format!$A$2:$BQ$355,MATCH($B327,Overview_Format!$A$2:$A$355,0),MATCH(K$2,Overview_Format!$A$2:$BQ$2,0))</f>
        <v>17</v>
      </c>
      <c r="L327">
        <f>INDEX(Overview_Format!$A$2:$BQ$355,MATCH($B327,Overview_Format!$A$2:$A$355,0),MATCH(L$2,Overview_Format!$A$2:$BQ$2,0))</f>
        <v>14</v>
      </c>
      <c r="M327">
        <f>INDEX(Overview_Format!$A$2:$BQ$355,MATCH($B327,Overview_Format!$A$2:$A$355,0),MATCH(M$2,Overview_Format!$A$2:$BQ$2,0))</f>
        <v>17</v>
      </c>
      <c r="N327">
        <f>INDEX(Overview_Format!$A$2:$BQ$355,MATCH($B327,Overview_Format!$A$2:$A$355,0),MATCH(N$2,Overview_Format!$A$2:$BQ$2,0))</f>
        <v>14</v>
      </c>
      <c r="O327">
        <f>INDEX(Overview_Format!$A$2:$BQ$355,MATCH($B327,Overview_Format!$A$2:$A$355,0),MATCH(O$2,Overview_Format!$A$2:$BQ$2,0))</f>
        <v>2343</v>
      </c>
      <c r="P327">
        <f>INDEX(Overview_Format!$A$2:$BQ$355,MATCH($B327,Overview_Format!$A$2:$A$355,0),MATCH(P$2,Overview_Format!$A$2:$BQ$2,0))</f>
        <v>2311</v>
      </c>
      <c r="Q327">
        <f>INDEX(Overview_Format!$A$2:$BQ$355,MATCH($B327,Overview_Format!$A$2:$A$355,0),MATCH(Q$2,Overview_Format!$A$2:$BQ$2,0))</f>
        <v>67.900000000000006</v>
      </c>
      <c r="R327">
        <f>INDEX(Overview_Format!$A$2:$BQ$355,MATCH($B327,Overview_Format!$A$2:$A$355,0),MATCH(R$2,Overview_Format!$A$2:$BQ$2,0))</f>
        <v>110.9</v>
      </c>
      <c r="S327">
        <f>INDEX(Overview_Format!$A$2:$BQ$355,MATCH($B327,Overview_Format!$A$2:$A$355,0),MATCH(S$2,Overview_Format!$A$2:$BQ$2,0))</f>
        <v>0.35499999999999998</v>
      </c>
      <c r="T327">
        <f>INDEX(Overview_Format!$A$2:$BQ$355,MATCH($B327,Overview_Format!$A$2:$A$355,0),MATCH(T$2,Overview_Format!$A$2:$BQ$2,0))</f>
        <v>0.46500000000000002</v>
      </c>
      <c r="U327">
        <f>INDEX(Overview_Format!$A$2:$BQ$355,MATCH($B327,Overview_Format!$A$2:$A$355,0),MATCH(U$2,Overview_Format!$A$2:$BQ$2,0))</f>
        <v>0.57799999999999996</v>
      </c>
      <c r="V327">
        <f>INDEX(Overview_Format!$A$2:$BQ$355,MATCH($B327,Overview_Format!$A$2:$A$355,0),MATCH(V$2,Overview_Format!$A$2:$BQ$2,0))</f>
        <v>54.7</v>
      </c>
      <c r="W327">
        <f>INDEX(Overview_Format!$A$2:$BQ$355,MATCH($B327,Overview_Format!$A$2:$A$355,0),MATCH(W$2,Overview_Format!$A$2:$BQ$2,0))</f>
        <v>0.55000000000000004</v>
      </c>
      <c r="X327">
        <f>INDEX(Overview_Format!$A$2:$BQ$355,MATCH($B327,Overview_Format!$A$2:$A$355,0),MATCH(X$2,Overview_Format!$A$2:$BQ$2,0))</f>
        <v>30.7</v>
      </c>
      <c r="Y327">
        <f>INDEX(Overview_Format!$A$2:$BQ$355,MATCH($B327,Overview_Format!$A$2:$A$355,0),MATCH(Y$2,Overview_Format!$A$2:$BQ$2,0))</f>
        <v>16.8</v>
      </c>
      <c r="Z327">
        <f>INDEX(Overview_Format!$A$2:$BQ$355,MATCH($B327,Overview_Format!$A$2:$A$355,0),MATCH(Z$2,Overview_Format!$A$2:$BQ$2,0))</f>
        <v>52.3</v>
      </c>
      <c r="AA327">
        <f>INDEX(Overview_Format!$A$2:$BQ$355,MATCH($B327,Overview_Format!$A$2:$A$355,0),MATCH(AA$2,Overview_Format!$A$2:$BQ$2,0))</f>
        <v>6.8</v>
      </c>
      <c r="AB327">
        <f>INDEX(Overview_Format!$A$2:$BQ$355,MATCH($B327,Overview_Format!$A$2:$A$355,0),MATCH(AB$2,Overview_Format!$A$2:$BQ$2,0))</f>
        <v>7</v>
      </c>
      <c r="AC327">
        <f t="shared" si="5"/>
        <v>3.2559523809523809</v>
      </c>
      <c r="AD327">
        <f>INDEX(Overview_Format!$A$2:$BQ$355,MATCH($B327,Overview_Format!$A$2:$A$355,0),MATCH(AD$2,Overview_Format!$A$2:$BQ$2,0))</f>
        <v>1.03</v>
      </c>
      <c r="AE327">
        <f>INDEX(Overview_Format!$A$2:$CC$355,MATCH($B327,Overview_Format!$A$2:$A$355,0),MATCH(AE$2,Overview_Format!$A$2:$CC$2,0))</f>
        <v>1.5</v>
      </c>
      <c r="AF327">
        <f>INDEX(Overview_Format!$A$2:$CC$355,MATCH($B327,Overview_Format!$A$2:$A$355,0),MATCH(AF$2,Overview_Format!$A$2:$CC$2,0))</f>
        <v>2.9999999999999971E-2</v>
      </c>
      <c r="AG327">
        <f>INDEX(Overview_Format!$A$2:$CC$355,MATCH($B327,Overview_Format!$A$2:$A$355,0),MATCH(AG$2,Overview_Format!$A$2:$CC$2,0))</f>
        <v>0.10100000000000003</v>
      </c>
      <c r="AH327">
        <f>INDEX(Overview_Format!$A$2:$CC$355,MATCH($B327,Overview_Format!$A$2:$A$355,0),MATCH(AH$2,Overview_Format!$A$2:$CC$2,0))</f>
        <v>2.2999999999999909E-2</v>
      </c>
      <c r="AI327">
        <f>INDEX(Overview_Format!$A$2:$CC$355,MATCH($B327,Overview_Format!$A$2:$A$355,0),MATCH(AI$2,Overview_Format!$A$2:$CC$2,0))</f>
        <v>2.7000000000000024E-2</v>
      </c>
      <c r="AJ327">
        <f>INDEX(Overview_Format!$A$2:$CC$355,MATCH($B327,Overview_Format!$A$2:$A$355,0),MATCH(AJ$2,Overview_Format!$A$2:$CC$2,0))</f>
        <v>4.5999999999999943</v>
      </c>
      <c r="AK327">
        <f>INDEX(Overview_Format!$A$2:$CC$355,MATCH($B327,Overview_Format!$A$2:$A$355,0),MATCH(AK$2,Overview_Format!$A$2:$CC$2,0))</f>
        <v>3.9000000000000004</v>
      </c>
      <c r="AL327">
        <f>INDEX(Overview_Format!$A$2:$CC$355,MATCH($B327,Overview_Format!$A$2:$A$355,0),MATCH(AL$2,Overview_Format!$A$2:$CC$2,0))</f>
        <v>6.9000000000000057</v>
      </c>
      <c r="AM327">
        <f>INDEX(Overview_Format!$A$2:$CC$355,MATCH($B327,Overview_Format!$A$2:$A$355,0),MATCH(AM$2,Overview_Format!$A$2:$CC$2,0))</f>
        <v>-1.8999999999999995</v>
      </c>
      <c r="AN327">
        <f>INDEX(Overview_Format!$A$2:$CC$355,MATCH($B327,Overview_Format!$A$2:$A$355,0),MATCH(AN$2,Overview_Format!$A$2:$CC$2,0))</f>
        <v>-6.1</v>
      </c>
      <c r="AO327">
        <f>INDEX(Overview_Format!$A$2:$CC$355,MATCH($B327,Overview_Format!$A$2:$A$355,0),MATCH(AO$2,Overview_Format!$A$2:$CC$2,0))</f>
        <v>3.8000000000000007</v>
      </c>
      <c r="AP327">
        <f>INDEX(Overview_Format!$A$2:$CC$355,MATCH($B327,Overview_Format!$A$2:$A$355,0),MATCH(AP$2,Overview_Format!$A$2:$CC$2,0))</f>
        <v>1.6999999999999987E-2</v>
      </c>
    </row>
    <row r="328" spans="2:42" x14ac:dyDescent="0.25">
      <c r="B328" t="s">
        <v>447</v>
      </c>
      <c r="C328">
        <f>INDEX(Overview_Format!$A$2:$BQ$355,MATCH($B328,Overview_Format!$A$2:$A$355,0),MATCH(C$2,Overview_Format!$A$2:$BQ$2,0))</f>
        <v>33</v>
      </c>
      <c r="D328">
        <f>INDEX(Overview_Format!$A$2:$BQ$355,MATCH($B328,Overview_Format!$A$2:$A$355,0),MATCH(D$2,Overview_Format!$A$2:$BQ$2,0))</f>
        <v>15</v>
      </c>
      <c r="E328">
        <f>INDEX(Overview_Format!$A$2:$BQ$355,MATCH($B328,Overview_Format!$A$2:$A$355,0),MATCH(E$2,Overview_Format!$A$2:$BQ$2,0))</f>
        <v>18</v>
      </c>
      <c r="F328">
        <f>INDEX(Overview_Format!$A$2:$BQ$355,MATCH($B328,Overview_Format!$A$2:$A$355,0),MATCH(F$2,Overview_Format!$A$2:$BQ$2,0))</f>
        <v>0.45500000000000002</v>
      </c>
      <c r="G328">
        <f>INDEX(Overview_Format!$A$2:$BQ$355,MATCH($B328,Overview_Format!$A$2:$A$355,0),MATCH(G$2,Overview_Format!$A$2:$BQ$2,0))</f>
        <v>-3.35</v>
      </c>
      <c r="H328">
        <f>INDEX(Overview_Format!$A$2:$BQ$355,MATCH($B328,Overview_Format!$A$2:$A$355,0),MATCH(H$2,Overview_Format!$A$2:$BQ$2,0))</f>
        <v>-0.96</v>
      </c>
      <c r="I328">
        <f>INDEX(Overview_Format!$A$2:$BQ$355,MATCH($B328,Overview_Format!$A$2:$A$355,0),MATCH(I$2,Overview_Format!$A$2:$BQ$2,0))</f>
        <v>15</v>
      </c>
      <c r="J328">
        <f>INDEX(Overview_Format!$A$2:$BQ$355,MATCH($B328,Overview_Format!$A$2:$A$355,0),MATCH(J$2,Overview_Format!$A$2:$BQ$2,0))</f>
        <v>18</v>
      </c>
      <c r="K328">
        <f>INDEX(Overview_Format!$A$2:$BQ$355,MATCH($B328,Overview_Format!$A$2:$A$355,0),MATCH(K$2,Overview_Format!$A$2:$BQ$2,0))</f>
        <v>15</v>
      </c>
      <c r="L328">
        <f>INDEX(Overview_Format!$A$2:$BQ$355,MATCH($B328,Overview_Format!$A$2:$A$355,0),MATCH(L$2,Overview_Format!$A$2:$BQ$2,0))</f>
        <v>18</v>
      </c>
      <c r="M328">
        <f>INDEX(Overview_Format!$A$2:$BQ$355,MATCH($B328,Overview_Format!$A$2:$A$355,0),MATCH(M$2,Overview_Format!$A$2:$BQ$2,0))</f>
        <v>15</v>
      </c>
      <c r="N328">
        <f>INDEX(Overview_Format!$A$2:$BQ$355,MATCH($B328,Overview_Format!$A$2:$A$355,0),MATCH(N$2,Overview_Format!$A$2:$BQ$2,0))</f>
        <v>18</v>
      </c>
      <c r="O328">
        <f>INDEX(Overview_Format!$A$2:$BQ$355,MATCH($B328,Overview_Format!$A$2:$A$355,0),MATCH(O$2,Overview_Format!$A$2:$BQ$2,0))</f>
        <v>2205</v>
      </c>
      <c r="P328">
        <f>INDEX(Overview_Format!$A$2:$BQ$355,MATCH($B328,Overview_Format!$A$2:$A$355,0),MATCH(P$2,Overview_Format!$A$2:$BQ$2,0))</f>
        <v>2187</v>
      </c>
      <c r="Q328">
        <f>INDEX(Overview_Format!$A$2:$BQ$355,MATCH($B328,Overview_Format!$A$2:$A$355,0),MATCH(Q$2,Overview_Format!$A$2:$BQ$2,0))</f>
        <v>66.400000000000006</v>
      </c>
      <c r="R328">
        <f>INDEX(Overview_Format!$A$2:$BQ$355,MATCH($B328,Overview_Format!$A$2:$A$355,0),MATCH(R$2,Overview_Format!$A$2:$BQ$2,0))</f>
        <v>99.5</v>
      </c>
      <c r="S328">
        <f>INDEX(Overview_Format!$A$2:$BQ$355,MATCH($B328,Overview_Format!$A$2:$A$355,0),MATCH(S$2,Overview_Format!$A$2:$BQ$2,0))</f>
        <v>0.33400000000000002</v>
      </c>
      <c r="T328">
        <f>INDEX(Overview_Format!$A$2:$BQ$355,MATCH($B328,Overview_Format!$A$2:$A$355,0),MATCH(T$2,Overview_Format!$A$2:$BQ$2,0))</f>
        <v>0.32800000000000001</v>
      </c>
      <c r="U328">
        <f>INDEX(Overview_Format!$A$2:$BQ$355,MATCH($B328,Overview_Format!$A$2:$A$355,0),MATCH(U$2,Overview_Format!$A$2:$BQ$2,0))</f>
        <v>0.53400000000000003</v>
      </c>
      <c r="V328">
        <f>INDEX(Overview_Format!$A$2:$BQ$355,MATCH($B328,Overview_Format!$A$2:$A$355,0),MATCH(V$2,Overview_Format!$A$2:$BQ$2,0))</f>
        <v>53.7</v>
      </c>
      <c r="W328">
        <f>INDEX(Overview_Format!$A$2:$BQ$355,MATCH($B328,Overview_Format!$A$2:$A$355,0),MATCH(W$2,Overview_Format!$A$2:$BQ$2,0))</f>
        <v>0.502</v>
      </c>
      <c r="X328">
        <f>INDEX(Overview_Format!$A$2:$BQ$355,MATCH($B328,Overview_Format!$A$2:$A$355,0),MATCH(X$2,Overview_Format!$A$2:$BQ$2,0))</f>
        <v>27</v>
      </c>
      <c r="Y328">
        <f>INDEX(Overview_Format!$A$2:$BQ$355,MATCH($B328,Overview_Format!$A$2:$A$355,0),MATCH(Y$2,Overview_Format!$A$2:$BQ$2,0))</f>
        <v>17.5</v>
      </c>
      <c r="Z328">
        <f>INDEX(Overview_Format!$A$2:$BQ$355,MATCH($B328,Overview_Format!$A$2:$A$355,0),MATCH(Z$2,Overview_Format!$A$2:$BQ$2,0))</f>
        <v>50.8</v>
      </c>
      <c r="AA328">
        <f>INDEX(Overview_Format!$A$2:$BQ$355,MATCH($B328,Overview_Format!$A$2:$A$355,0),MATCH(AA$2,Overview_Format!$A$2:$BQ$2,0))</f>
        <v>9.1</v>
      </c>
      <c r="AB328">
        <f>INDEX(Overview_Format!$A$2:$BQ$355,MATCH($B328,Overview_Format!$A$2:$A$355,0),MATCH(AB$2,Overview_Format!$A$2:$BQ$2,0))</f>
        <v>8.6</v>
      </c>
      <c r="AC328">
        <f t="shared" si="5"/>
        <v>3.0685714285714289</v>
      </c>
      <c r="AD328">
        <f>INDEX(Overview_Format!$A$2:$BQ$355,MATCH($B328,Overview_Format!$A$2:$A$355,0),MATCH(AD$2,Overview_Format!$A$2:$BQ$2,0))</f>
        <v>0.55000000000000004</v>
      </c>
      <c r="AE328">
        <f>INDEX(Overview_Format!$A$2:$CC$355,MATCH($B328,Overview_Format!$A$2:$A$355,0),MATCH(AE$2,Overview_Format!$A$2:$CC$2,0))</f>
        <v>0.90000000000000568</v>
      </c>
      <c r="AF328">
        <f>INDEX(Overview_Format!$A$2:$CC$355,MATCH($B328,Overview_Format!$A$2:$A$355,0),MATCH(AF$2,Overview_Format!$A$2:$CC$2,0))</f>
        <v>2.4000000000000021E-2</v>
      </c>
      <c r="AG328">
        <f>INDEX(Overview_Format!$A$2:$CC$355,MATCH($B328,Overview_Format!$A$2:$A$355,0),MATCH(AG$2,Overview_Format!$A$2:$CC$2,0))</f>
        <v>-2.5999999999999968E-2</v>
      </c>
      <c r="AH328">
        <f>INDEX(Overview_Format!$A$2:$CC$355,MATCH($B328,Overview_Format!$A$2:$A$355,0),MATCH(AH$2,Overview_Format!$A$2:$CC$2,0))</f>
        <v>1.100000000000001E-2</v>
      </c>
      <c r="AI328">
        <f>INDEX(Overview_Format!$A$2:$CC$355,MATCH($B328,Overview_Format!$A$2:$A$355,0),MATCH(AI$2,Overview_Format!$A$2:$CC$2,0))</f>
        <v>1.100000000000001E-2</v>
      </c>
      <c r="AJ328">
        <f>INDEX(Overview_Format!$A$2:$CC$355,MATCH($B328,Overview_Format!$A$2:$A$355,0),MATCH(AJ$2,Overview_Format!$A$2:$CC$2,0))</f>
        <v>1.5999999999999943</v>
      </c>
      <c r="AK328">
        <f>INDEX(Overview_Format!$A$2:$CC$355,MATCH($B328,Overview_Format!$A$2:$A$355,0),MATCH(AK$2,Overview_Format!$A$2:$CC$2,0))</f>
        <v>0.80000000000000071</v>
      </c>
      <c r="AL328">
        <f>INDEX(Overview_Format!$A$2:$CC$355,MATCH($B328,Overview_Format!$A$2:$A$355,0),MATCH(AL$2,Overview_Format!$A$2:$CC$2,0))</f>
        <v>3.1000000000000014</v>
      </c>
      <c r="AM328">
        <f>INDEX(Overview_Format!$A$2:$CC$355,MATCH($B328,Overview_Format!$A$2:$A$355,0),MATCH(AM$2,Overview_Format!$A$2:$CC$2,0))</f>
        <v>-1.0999999999999996</v>
      </c>
      <c r="AN328">
        <f>INDEX(Overview_Format!$A$2:$CC$355,MATCH($B328,Overview_Format!$A$2:$A$355,0),MATCH(AN$2,Overview_Format!$A$2:$CC$2,0))</f>
        <v>0.69999999999999929</v>
      </c>
      <c r="AO328">
        <f>INDEX(Overview_Format!$A$2:$CC$355,MATCH($B328,Overview_Format!$A$2:$A$355,0),MATCH(AO$2,Overview_Format!$A$2:$CC$2,0))</f>
        <v>1.1999999999999993</v>
      </c>
      <c r="AP328">
        <f>INDEX(Overview_Format!$A$2:$CC$355,MATCH($B328,Overview_Format!$A$2:$A$355,0),MATCH(AP$2,Overview_Format!$A$2:$CC$2,0))</f>
        <v>1.5000000000000013E-2</v>
      </c>
    </row>
    <row r="329" spans="2:42" x14ac:dyDescent="0.25">
      <c r="B329" t="s">
        <v>448</v>
      </c>
      <c r="C329">
        <f>INDEX(Overview_Format!$A$2:$BQ$355,MATCH($B329,Overview_Format!$A$2:$A$355,0),MATCH(C$2,Overview_Format!$A$2:$BQ$2,0))</f>
        <v>32</v>
      </c>
      <c r="D329">
        <f>INDEX(Overview_Format!$A$2:$BQ$355,MATCH($B329,Overview_Format!$A$2:$A$355,0),MATCH(D$2,Overview_Format!$A$2:$BQ$2,0))</f>
        <v>9</v>
      </c>
      <c r="E329">
        <f>INDEX(Overview_Format!$A$2:$BQ$355,MATCH($B329,Overview_Format!$A$2:$A$355,0),MATCH(E$2,Overview_Format!$A$2:$BQ$2,0))</f>
        <v>23</v>
      </c>
      <c r="F329">
        <f>INDEX(Overview_Format!$A$2:$BQ$355,MATCH($B329,Overview_Format!$A$2:$A$355,0),MATCH(F$2,Overview_Format!$A$2:$BQ$2,0))</f>
        <v>0.28100000000000003</v>
      </c>
      <c r="G329">
        <f>INDEX(Overview_Format!$A$2:$BQ$355,MATCH($B329,Overview_Format!$A$2:$A$355,0),MATCH(G$2,Overview_Format!$A$2:$BQ$2,0))</f>
        <v>3.56</v>
      </c>
      <c r="H329">
        <f>INDEX(Overview_Format!$A$2:$BQ$355,MATCH($B329,Overview_Format!$A$2:$A$355,0),MATCH(H$2,Overview_Format!$A$2:$BQ$2,0))</f>
        <v>7.78</v>
      </c>
      <c r="I329">
        <f>INDEX(Overview_Format!$A$2:$BQ$355,MATCH($B329,Overview_Format!$A$2:$A$355,0),MATCH(I$2,Overview_Format!$A$2:$BQ$2,0))</f>
        <v>9</v>
      </c>
      <c r="J329">
        <f>INDEX(Overview_Format!$A$2:$BQ$355,MATCH($B329,Overview_Format!$A$2:$A$355,0),MATCH(J$2,Overview_Format!$A$2:$BQ$2,0))</f>
        <v>23</v>
      </c>
      <c r="K329">
        <f>INDEX(Overview_Format!$A$2:$BQ$355,MATCH($B329,Overview_Format!$A$2:$A$355,0),MATCH(K$2,Overview_Format!$A$2:$BQ$2,0))</f>
        <v>9</v>
      </c>
      <c r="L329">
        <f>INDEX(Overview_Format!$A$2:$BQ$355,MATCH($B329,Overview_Format!$A$2:$A$355,0),MATCH(L$2,Overview_Format!$A$2:$BQ$2,0))</f>
        <v>23</v>
      </c>
      <c r="M329">
        <f>INDEX(Overview_Format!$A$2:$BQ$355,MATCH($B329,Overview_Format!$A$2:$A$355,0),MATCH(M$2,Overview_Format!$A$2:$BQ$2,0))</f>
        <v>9</v>
      </c>
      <c r="N329">
        <f>INDEX(Overview_Format!$A$2:$BQ$355,MATCH($B329,Overview_Format!$A$2:$A$355,0),MATCH(N$2,Overview_Format!$A$2:$BQ$2,0))</f>
        <v>23</v>
      </c>
      <c r="O329">
        <f>INDEX(Overview_Format!$A$2:$BQ$355,MATCH($B329,Overview_Format!$A$2:$A$355,0),MATCH(O$2,Overview_Format!$A$2:$BQ$2,0))</f>
        <v>2180</v>
      </c>
      <c r="P329">
        <f>INDEX(Overview_Format!$A$2:$BQ$355,MATCH($B329,Overview_Format!$A$2:$A$355,0),MATCH(P$2,Overview_Format!$A$2:$BQ$2,0))</f>
        <v>2315</v>
      </c>
      <c r="Q329">
        <f>INDEX(Overview_Format!$A$2:$BQ$355,MATCH($B329,Overview_Format!$A$2:$A$355,0),MATCH(Q$2,Overview_Format!$A$2:$BQ$2,0))</f>
        <v>68.900000000000006</v>
      </c>
      <c r="R329">
        <f>INDEX(Overview_Format!$A$2:$BQ$355,MATCH($B329,Overview_Format!$A$2:$A$355,0),MATCH(R$2,Overview_Format!$A$2:$BQ$2,0))</f>
        <v>98.5</v>
      </c>
      <c r="S329">
        <f>INDEX(Overview_Format!$A$2:$BQ$355,MATCH($B329,Overview_Format!$A$2:$A$355,0),MATCH(S$2,Overview_Format!$A$2:$BQ$2,0))</f>
        <v>0.40600000000000003</v>
      </c>
      <c r="T329">
        <f>INDEX(Overview_Format!$A$2:$BQ$355,MATCH($B329,Overview_Format!$A$2:$A$355,0),MATCH(T$2,Overview_Format!$A$2:$BQ$2,0))</f>
        <v>0.42199999999999999</v>
      </c>
      <c r="U329">
        <f>INDEX(Overview_Format!$A$2:$BQ$355,MATCH($B329,Overview_Format!$A$2:$A$355,0),MATCH(U$2,Overview_Format!$A$2:$BQ$2,0))</f>
        <v>0.52200000000000002</v>
      </c>
      <c r="V329">
        <f>INDEX(Overview_Format!$A$2:$BQ$355,MATCH($B329,Overview_Format!$A$2:$A$355,0),MATCH(V$2,Overview_Format!$A$2:$BQ$2,0))</f>
        <v>50.4</v>
      </c>
      <c r="W329">
        <f>INDEX(Overview_Format!$A$2:$BQ$355,MATCH($B329,Overview_Format!$A$2:$A$355,0),MATCH(W$2,Overview_Format!$A$2:$BQ$2,0))</f>
        <v>0.48599999999999999</v>
      </c>
      <c r="X329">
        <f>INDEX(Overview_Format!$A$2:$BQ$355,MATCH($B329,Overview_Format!$A$2:$A$355,0),MATCH(X$2,Overview_Format!$A$2:$BQ$2,0))</f>
        <v>28.9</v>
      </c>
      <c r="Y329">
        <f>INDEX(Overview_Format!$A$2:$BQ$355,MATCH($B329,Overview_Format!$A$2:$A$355,0),MATCH(Y$2,Overview_Format!$A$2:$BQ$2,0))</f>
        <v>17.899999999999999</v>
      </c>
      <c r="Z329">
        <f>INDEX(Overview_Format!$A$2:$BQ$355,MATCH($B329,Overview_Format!$A$2:$A$355,0),MATCH(Z$2,Overview_Format!$A$2:$BQ$2,0))</f>
        <v>50.1</v>
      </c>
      <c r="AA329">
        <f>INDEX(Overview_Format!$A$2:$BQ$355,MATCH($B329,Overview_Format!$A$2:$A$355,0),MATCH(AA$2,Overview_Format!$A$2:$BQ$2,0))</f>
        <v>7</v>
      </c>
      <c r="AB329">
        <f>INDEX(Overview_Format!$A$2:$BQ$355,MATCH($B329,Overview_Format!$A$2:$A$355,0),MATCH(AB$2,Overview_Format!$A$2:$BQ$2,0))</f>
        <v>10.4</v>
      </c>
      <c r="AC329">
        <f t="shared" si="5"/>
        <v>2.8156424581005588</v>
      </c>
      <c r="AD329">
        <f>INDEX(Overview_Format!$A$2:$BQ$355,MATCH($B329,Overview_Format!$A$2:$A$355,0),MATCH(AD$2,Overview_Format!$A$2:$BQ$2,0))</f>
        <v>-4.22</v>
      </c>
      <c r="AE329">
        <f>INDEX(Overview_Format!$A$2:$CC$355,MATCH($B329,Overview_Format!$A$2:$A$355,0),MATCH(AE$2,Overview_Format!$A$2:$CC$2,0))</f>
        <v>-6.0999999999999943</v>
      </c>
      <c r="AF329">
        <f>INDEX(Overview_Format!$A$2:$CC$355,MATCH($B329,Overview_Format!$A$2:$A$355,0),MATCH(AF$2,Overview_Format!$A$2:$CC$2,0))</f>
        <v>7.3000000000000009E-2</v>
      </c>
      <c r="AG329">
        <f>INDEX(Overview_Format!$A$2:$CC$355,MATCH($B329,Overview_Format!$A$2:$A$355,0),MATCH(AG$2,Overview_Format!$A$2:$CC$2,0))</f>
        <v>6.6000000000000003E-2</v>
      </c>
      <c r="AH329">
        <f>INDEX(Overview_Format!$A$2:$CC$355,MATCH($B329,Overview_Format!$A$2:$A$355,0),MATCH(AH$2,Overview_Format!$A$2:$CC$2,0))</f>
        <v>-9.000000000000008E-3</v>
      </c>
      <c r="AI329">
        <f>INDEX(Overview_Format!$A$2:$CC$355,MATCH($B329,Overview_Format!$A$2:$A$355,0),MATCH(AI$2,Overview_Format!$A$2:$CC$2,0))</f>
        <v>-9.000000000000008E-3</v>
      </c>
      <c r="AJ329">
        <f>INDEX(Overview_Format!$A$2:$CC$355,MATCH($B329,Overview_Format!$A$2:$A$355,0),MATCH(AJ$2,Overview_Format!$A$2:$CC$2,0))</f>
        <v>0.20000000000000284</v>
      </c>
      <c r="AK329">
        <f>INDEX(Overview_Format!$A$2:$CC$355,MATCH($B329,Overview_Format!$A$2:$A$355,0),MATCH(AK$2,Overview_Format!$A$2:$CC$2,0))</f>
        <v>3.6999999999999993</v>
      </c>
      <c r="AL329">
        <f>INDEX(Overview_Format!$A$2:$CC$355,MATCH($B329,Overview_Format!$A$2:$A$355,0),MATCH(AL$2,Overview_Format!$A$2:$CC$2,0))</f>
        <v>3.1999999999999957</v>
      </c>
      <c r="AM329">
        <f>INDEX(Overview_Format!$A$2:$CC$355,MATCH($B329,Overview_Format!$A$2:$A$355,0),MATCH(AM$2,Overview_Format!$A$2:$CC$2,0))</f>
        <v>-2.4000000000000004</v>
      </c>
      <c r="AN329">
        <f>INDEX(Overview_Format!$A$2:$CC$355,MATCH($B329,Overview_Format!$A$2:$A$355,0),MATCH(AN$2,Overview_Format!$A$2:$CC$2,0))</f>
        <v>-0.90000000000000036</v>
      </c>
      <c r="AO329">
        <f>INDEX(Overview_Format!$A$2:$CC$355,MATCH($B329,Overview_Format!$A$2:$A$355,0),MATCH(AO$2,Overview_Format!$A$2:$CC$2,0))</f>
        <v>-0.30000000000000071</v>
      </c>
      <c r="AP329">
        <f>INDEX(Overview_Format!$A$2:$CC$355,MATCH($B329,Overview_Format!$A$2:$A$355,0),MATCH(AP$2,Overview_Format!$A$2:$CC$2,0))</f>
        <v>3.5000000000000031E-2</v>
      </c>
    </row>
    <row r="330" spans="2:42" x14ac:dyDescent="0.25">
      <c r="B330" t="s">
        <v>449</v>
      </c>
      <c r="C330">
        <f>INDEX(Overview_Format!$A$2:$BQ$355,MATCH($B330,Overview_Format!$A$2:$A$355,0),MATCH(C$2,Overview_Format!$A$2:$BQ$2,0))</f>
        <v>34</v>
      </c>
      <c r="D330">
        <f>INDEX(Overview_Format!$A$2:$BQ$355,MATCH($B330,Overview_Format!$A$2:$A$355,0),MATCH(D$2,Overview_Format!$A$2:$BQ$2,0))</f>
        <v>27</v>
      </c>
      <c r="E330">
        <f>INDEX(Overview_Format!$A$2:$BQ$355,MATCH($B330,Overview_Format!$A$2:$A$355,0),MATCH(E$2,Overview_Format!$A$2:$BQ$2,0))</f>
        <v>7</v>
      </c>
      <c r="F330">
        <f>INDEX(Overview_Format!$A$2:$BQ$355,MATCH($B330,Overview_Format!$A$2:$A$355,0),MATCH(F$2,Overview_Format!$A$2:$BQ$2,0))</f>
        <v>0.79400000000000004</v>
      </c>
      <c r="G330">
        <f>INDEX(Overview_Format!$A$2:$BQ$355,MATCH($B330,Overview_Format!$A$2:$A$355,0),MATCH(G$2,Overview_Format!$A$2:$BQ$2,0))</f>
        <v>4.91</v>
      </c>
      <c r="H330">
        <f>INDEX(Overview_Format!$A$2:$BQ$355,MATCH($B330,Overview_Format!$A$2:$A$355,0),MATCH(H$2,Overview_Format!$A$2:$BQ$2,0))</f>
        <v>-4.1500000000000004</v>
      </c>
      <c r="I330">
        <f>INDEX(Overview_Format!$A$2:$BQ$355,MATCH($B330,Overview_Format!$A$2:$A$355,0),MATCH(I$2,Overview_Format!$A$2:$BQ$2,0))</f>
        <v>27</v>
      </c>
      <c r="J330">
        <f>INDEX(Overview_Format!$A$2:$BQ$355,MATCH($B330,Overview_Format!$A$2:$A$355,0),MATCH(J$2,Overview_Format!$A$2:$BQ$2,0))</f>
        <v>7</v>
      </c>
      <c r="K330">
        <f>INDEX(Overview_Format!$A$2:$BQ$355,MATCH($B330,Overview_Format!$A$2:$A$355,0),MATCH(K$2,Overview_Format!$A$2:$BQ$2,0))</f>
        <v>27</v>
      </c>
      <c r="L330">
        <f>INDEX(Overview_Format!$A$2:$BQ$355,MATCH($B330,Overview_Format!$A$2:$A$355,0),MATCH(L$2,Overview_Format!$A$2:$BQ$2,0))</f>
        <v>7</v>
      </c>
      <c r="M330">
        <f>INDEX(Overview_Format!$A$2:$BQ$355,MATCH($B330,Overview_Format!$A$2:$A$355,0),MATCH(M$2,Overview_Format!$A$2:$BQ$2,0))</f>
        <v>27</v>
      </c>
      <c r="N330">
        <f>INDEX(Overview_Format!$A$2:$BQ$355,MATCH($B330,Overview_Format!$A$2:$A$355,0),MATCH(N$2,Overview_Format!$A$2:$BQ$2,0))</f>
        <v>7</v>
      </c>
      <c r="O330">
        <f>INDEX(Overview_Format!$A$2:$BQ$355,MATCH($B330,Overview_Format!$A$2:$A$355,0),MATCH(O$2,Overview_Format!$A$2:$BQ$2,0))</f>
        <v>2508</v>
      </c>
      <c r="P330">
        <f>INDEX(Overview_Format!$A$2:$BQ$355,MATCH($B330,Overview_Format!$A$2:$A$355,0),MATCH(P$2,Overview_Format!$A$2:$BQ$2,0))</f>
        <v>2143</v>
      </c>
      <c r="Q330">
        <f>INDEX(Overview_Format!$A$2:$BQ$355,MATCH($B330,Overview_Format!$A$2:$A$355,0),MATCH(Q$2,Overview_Format!$A$2:$BQ$2,0))</f>
        <v>66.5</v>
      </c>
      <c r="R330">
        <f>INDEX(Overview_Format!$A$2:$BQ$355,MATCH($B330,Overview_Format!$A$2:$A$355,0),MATCH(R$2,Overview_Format!$A$2:$BQ$2,0))</f>
        <v>110.2</v>
      </c>
      <c r="S330">
        <f>INDEX(Overview_Format!$A$2:$BQ$355,MATCH($B330,Overview_Format!$A$2:$A$355,0),MATCH(S$2,Overview_Format!$A$2:$BQ$2,0))</f>
        <v>0.35899999999999999</v>
      </c>
      <c r="T330">
        <f>INDEX(Overview_Format!$A$2:$BQ$355,MATCH($B330,Overview_Format!$A$2:$A$355,0),MATCH(T$2,Overview_Format!$A$2:$BQ$2,0))</f>
        <v>0.40300000000000002</v>
      </c>
      <c r="U330">
        <f>INDEX(Overview_Format!$A$2:$BQ$355,MATCH($B330,Overview_Format!$A$2:$A$355,0),MATCH(U$2,Overview_Format!$A$2:$BQ$2,0))</f>
        <v>0.56799999999999995</v>
      </c>
      <c r="V330">
        <f>INDEX(Overview_Format!$A$2:$BQ$355,MATCH($B330,Overview_Format!$A$2:$A$355,0),MATCH(V$2,Overview_Format!$A$2:$BQ$2,0))</f>
        <v>46.2</v>
      </c>
      <c r="W330">
        <f>INDEX(Overview_Format!$A$2:$BQ$355,MATCH($B330,Overview_Format!$A$2:$A$355,0),MATCH(W$2,Overview_Format!$A$2:$BQ$2,0))</f>
        <v>0.53</v>
      </c>
      <c r="X330">
        <f>INDEX(Overview_Format!$A$2:$BQ$355,MATCH($B330,Overview_Format!$A$2:$A$355,0),MATCH(X$2,Overview_Format!$A$2:$BQ$2,0))</f>
        <v>27.3</v>
      </c>
      <c r="Y330">
        <f>INDEX(Overview_Format!$A$2:$BQ$355,MATCH($B330,Overview_Format!$A$2:$A$355,0),MATCH(Y$2,Overview_Format!$A$2:$BQ$2,0))</f>
        <v>14.6</v>
      </c>
      <c r="Z330">
        <f>INDEX(Overview_Format!$A$2:$BQ$355,MATCH($B330,Overview_Format!$A$2:$A$355,0),MATCH(Z$2,Overview_Format!$A$2:$BQ$2,0))</f>
        <v>53.2</v>
      </c>
      <c r="AA330">
        <f>INDEX(Overview_Format!$A$2:$BQ$355,MATCH($B330,Overview_Format!$A$2:$A$355,0),MATCH(AA$2,Overview_Format!$A$2:$BQ$2,0))</f>
        <v>8.3000000000000007</v>
      </c>
      <c r="AB330">
        <f>INDEX(Overview_Format!$A$2:$BQ$355,MATCH($B330,Overview_Format!$A$2:$A$355,0),MATCH(AB$2,Overview_Format!$A$2:$BQ$2,0))</f>
        <v>11.9</v>
      </c>
      <c r="AC330">
        <f t="shared" si="5"/>
        <v>3.1643835616438358</v>
      </c>
      <c r="AD330">
        <f>INDEX(Overview_Format!$A$2:$BQ$355,MATCH($B330,Overview_Format!$A$2:$A$355,0),MATCH(AD$2,Overview_Format!$A$2:$BQ$2,0))</f>
        <v>10.74</v>
      </c>
      <c r="AE330">
        <f>INDEX(Overview_Format!$A$2:$CC$355,MATCH($B330,Overview_Format!$A$2:$A$355,0),MATCH(AE$2,Overview_Format!$A$2:$CC$2,0))</f>
        <v>16</v>
      </c>
      <c r="AF330">
        <f>INDEX(Overview_Format!$A$2:$CC$355,MATCH($B330,Overview_Format!$A$2:$A$355,0),MATCH(AF$2,Overview_Format!$A$2:$CC$2,0))</f>
        <v>8.4999999999999964E-2</v>
      </c>
      <c r="AG330">
        <f>INDEX(Overview_Format!$A$2:$CC$355,MATCH($B330,Overview_Format!$A$2:$A$355,0),MATCH(AG$2,Overview_Format!$A$2:$CC$2,0))</f>
        <v>2.5000000000000022E-2</v>
      </c>
      <c r="AH330">
        <f>INDEX(Overview_Format!$A$2:$CC$355,MATCH($B330,Overview_Format!$A$2:$A$355,0),MATCH(AH$2,Overview_Format!$A$2:$CC$2,0))</f>
        <v>5.0999999999999934E-2</v>
      </c>
      <c r="AI330">
        <f>INDEX(Overview_Format!$A$2:$CC$355,MATCH($B330,Overview_Format!$A$2:$A$355,0),MATCH(AI$2,Overview_Format!$A$2:$CC$2,0))</f>
        <v>4.6000000000000041E-2</v>
      </c>
      <c r="AJ330">
        <f>INDEX(Overview_Format!$A$2:$CC$355,MATCH($B330,Overview_Format!$A$2:$A$355,0),MATCH(AJ$2,Overview_Format!$A$2:$CC$2,0))</f>
        <v>6.4000000000000057</v>
      </c>
      <c r="AK330">
        <f>INDEX(Overview_Format!$A$2:$CC$355,MATCH($B330,Overview_Format!$A$2:$A$355,0),MATCH(AK$2,Overview_Format!$A$2:$CC$2,0))</f>
        <v>-2.9000000000000004</v>
      </c>
      <c r="AL330">
        <f>INDEX(Overview_Format!$A$2:$CC$355,MATCH($B330,Overview_Format!$A$2:$A$355,0),MATCH(AL$2,Overview_Format!$A$2:$CC$2,0))</f>
        <v>0.20000000000000284</v>
      </c>
      <c r="AM330">
        <f>INDEX(Overview_Format!$A$2:$CC$355,MATCH($B330,Overview_Format!$A$2:$A$355,0),MATCH(AM$2,Overview_Format!$A$2:$CC$2,0))</f>
        <v>0.10000000000000142</v>
      </c>
      <c r="AN330">
        <f>INDEX(Overview_Format!$A$2:$CC$355,MATCH($B330,Overview_Format!$A$2:$A$355,0),MATCH(AN$2,Overview_Format!$A$2:$CC$2,0))</f>
        <v>3.5999999999999996</v>
      </c>
      <c r="AO330">
        <f>INDEX(Overview_Format!$A$2:$CC$355,MATCH($B330,Overview_Format!$A$2:$A$355,0),MATCH(AO$2,Overview_Format!$A$2:$CC$2,0))</f>
        <v>6</v>
      </c>
      <c r="AP330">
        <f>INDEX(Overview_Format!$A$2:$CC$355,MATCH($B330,Overview_Format!$A$2:$A$355,0),MATCH(AP$2,Overview_Format!$A$2:$CC$2,0))</f>
        <v>6.9000000000000006E-2</v>
      </c>
    </row>
    <row r="331" spans="2:42" x14ac:dyDescent="0.25">
      <c r="B331" t="s">
        <v>450</v>
      </c>
      <c r="C331">
        <f>INDEX(Overview_Format!$A$2:$BQ$355,MATCH($B331,Overview_Format!$A$2:$A$355,0),MATCH(C$2,Overview_Format!$A$2:$BQ$2,0))</f>
        <v>36</v>
      </c>
      <c r="D331">
        <f>INDEX(Overview_Format!$A$2:$BQ$355,MATCH($B331,Overview_Format!$A$2:$A$355,0),MATCH(D$2,Overview_Format!$A$2:$BQ$2,0))</f>
        <v>26</v>
      </c>
      <c r="E331">
        <f>INDEX(Overview_Format!$A$2:$BQ$355,MATCH($B331,Overview_Format!$A$2:$A$355,0),MATCH(E$2,Overview_Format!$A$2:$BQ$2,0))</f>
        <v>10</v>
      </c>
      <c r="F331">
        <f>INDEX(Overview_Format!$A$2:$BQ$355,MATCH($B331,Overview_Format!$A$2:$A$355,0),MATCH(F$2,Overview_Format!$A$2:$BQ$2,0))</f>
        <v>0.72199999999999998</v>
      </c>
      <c r="G331">
        <f>INDEX(Overview_Format!$A$2:$BQ$355,MATCH($B331,Overview_Format!$A$2:$A$355,0),MATCH(G$2,Overview_Format!$A$2:$BQ$2,0))</f>
        <v>14.39</v>
      </c>
      <c r="H331">
        <f>INDEX(Overview_Format!$A$2:$BQ$355,MATCH($B331,Overview_Format!$A$2:$A$355,0),MATCH(H$2,Overview_Format!$A$2:$BQ$2,0))</f>
        <v>8.0299999999999994</v>
      </c>
      <c r="I331">
        <f>INDEX(Overview_Format!$A$2:$BQ$355,MATCH($B331,Overview_Format!$A$2:$A$355,0),MATCH(I$2,Overview_Format!$A$2:$BQ$2,0))</f>
        <v>26</v>
      </c>
      <c r="J331">
        <f>INDEX(Overview_Format!$A$2:$BQ$355,MATCH($B331,Overview_Format!$A$2:$A$355,0),MATCH(J$2,Overview_Format!$A$2:$BQ$2,0))</f>
        <v>10</v>
      </c>
      <c r="K331">
        <f>INDEX(Overview_Format!$A$2:$BQ$355,MATCH($B331,Overview_Format!$A$2:$A$355,0),MATCH(K$2,Overview_Format!$A$2:$BQ$2,0))</f>
        <v>26</v>
      </c>
      <c r="L331">
        <f>INDEX(Overview_Format!$A$2:$BQ$355,MATCH($B331,Overview_Format!$A$2:$A$355,0),MATCH(L$2,Overview_Format!$A$2:$BQ$2,0))</f>
        <v>10</v>
      </c>
      <c r="M331">
        <f>INDEX(Overview_Format!$A$2:$BQ$355,MATCH($B331,Overview_Format!$A$2:$A$355,0),MATCH(M$2,Overview_Format!$A$2:$BQ$2,0))</f>
        <v>26</v>
      </c>
      <c r="N331">
        <f>INDEX(Overview_Format!$A$2:$BQ$355,MATCH($B331,Overview_Format!$A$2:$A$355,0),MATCH(N$2,Overview_Format!$A$2:$BQ$2,0))</f>
        <v>10</v>
      </c>
      <c r="O331">
        <f>INDEX(Overview_Format!$A$2:$BQ$355,MATCH($B331,Overview_Format!$A$2:$A$355,0),MATCH(O$2,Overview_Format!$A$2:$BQ$2,0))</f>
        <v>2654</v>
      </c>
      <c r="P331">
        <f>INDEX(Overview_Format!$A$2:$BQ$355,MATCH($B331,Overview_Format!$A$2:$A$355,0),MATCH(P$2,Overview_Format!$A$2:$BQ$2,0))</f>
        <v>2425</v>
      </c>
      <c r="Q331">
        <f>INDEX(Overview_Format!$A$2:$BQ$355,MATCH($B331,Overview_Format!$A$2:$A$355,0),MATCH(Q$2,Overview_Format!$A$2:$BQ$2,0))</f>
        <v>65</v>
      </c>
      <c r="R331">
        <f>INDEX(Overview_Format!$A$2:$BQ$355,MATCH($B331,Overview_Format!$A$2:$A$355,0),MATCH(R$2,Overview_Format!$A$2:$BQ$2,0))</f>
        <v>112.2</v>
      </c>
      <c r="S331">
        <f>INDEX(Overview_Format!$A$2:$BQ$355,MATCH($B331,Overview_Format!$A$2:$A$355,0),MATCH(S$2,Overview_Format!$A$2:$BQ$2,0))</f>
        <v>0.34399999999999997</v>
      </c>
      <c r="T331">
        <f>INDEX(Overview_Format!$A$2:$BQ$355,MATCH($B331,Overview_Format!$A$2:$A$355,0),MATCH(T$2,Overview_Format!$A$2:$BQ$2,0))</f>
        <v>0.53500000000000003</v>
      </c>
      <c r="U331">
        <f>INDEX(Overview_Format!$A$2:$BQ$355,MATCH($B331,Overview_Format!$A$2:$A$355,0),MATCH(U$2,Overview_Format!$A$2:$BQ$2,0))</f>
        <v>0.56499999999999995</v>
      </c>
      <c r="V331">
        <f>INDEX(Overview_Format!$A$2:$BQ$355,MATCH($B331,Overview_Format!$A$2:$A$355,0),MATCH(V$2,Overview_Format!$A$2:$BQ$2,0))</f>
        <v>56.9</v>
      </c>
      <c r="W331">
        <f>INDEX(Overview_Format!$A$2:$BQ$355,MATCH($B331,Overview_Format!$A$2:$A$355,0),MATCH(W$2,Overview_Format!$A$2:$BQ$2,0))</f>
        <v>0.53200000000000003</v>
      </c>
      <c r="X331">
        <f>INDEX(Overview_Format!$A$2:$BQ$355,MATCH($B331,Overview_Format!$A$2:$A$355,0),MATCH(X$2,Overview_Format!$A$2:$BQ$2,0))</f>
        <v>30.2</v>
      </c>
      <c r="Y331">
        <f>INDEX(Overview_Format!$A$2:$BQ$355,MATCH($B331,Overview_Format!$A$2:$A$355,0),MATCH(Y$2,Overview_Format!$A$2:$BQ$2,0))</f>
        <v>14.2</v>
      </c>
      <c r="Z331">
        <f>INDEX(Overview_Format!$A$2:$BQ$355,MATCH($B331,Overview_Format!$A$2:$A$355,0),MATCH(Z$2,Overview_Format!$A$2:$BQ$2,0))</f>
        <v>51.4</v>
      </c>
      <c r="AA331">
        <f>INDEX(Overview_Format!$A$2:$BQ$355,MATCH($B331,Overview_Format!$A$2:$A$355,0),MATCH(AA$2,Overview_Format!$A$2:$BQ$2,0))</f>
        <v>8.1999999999999993</v>
      </c>
      <c r="AB331">
        <f>INDEX(Overview_Format!$A$2:$BQ$355,MATCH($B331,Overview_Format!$A$2:$A$355,0),MATCH(AB$2,Overview_Format!$A$2:$BQ$2,0))</f>
        <v>8.6999999999999993</v>
      </c>
      <c r="AC331">
        <f t="shared" si="5"/>
        <v>4.007042253521127</v>
      </c>
      <c r="AD331">
        <f>INDEX(Overview_Format!$A$2:$BQ$355,MATCH($B331,Overview_Format!$A$2:$A$355,0),MATCH(AD$2,Overview_Format!$A$2:$BQ$2,0))</f>
        <v>6.36</v>
      </c>
      <c r="AE331">
        <f>INDEX(Overview_Format!$A$2:$CC$355,MATCH($B331,Overview_Format!$A$2:$A$355,0),MATCH(AE$2,Overview_Format!$A$2:$CC$2,0))</f>
        <v>9.7000000000000028</v>
      </c>
      <c r="AF331">
        <f>INDEX(Overview_Format!$A$2:$CC$355,MATCH($B331,Overview_Format!$A$2:$A$355,0),MATCH(AF$2,Overview_Format!$A$2:$CC$2,0))</f>
        <v>6.2E-2</v>
      </c>
      <c r="AG331">
        <f>INDEX(Overview_Format!$A$2:$CC$355,MATCH($B331,Overview_Format!$A$2:$A$355,0),MATCH(AG$2,Overview_Format!$A$2:$CC$2,0))</f>
        <v>0.13800000000000001</v>
      </c>
      <c r="AH331">
        <f>INDEX(Overview_Format!$A$2:$CC$355,MATCH($B331,Overview_Format!$A$2:$A$355,0),MATCH(AH$2,Overview_Format!$A$2:$CC$2,0))</f>
        <v>3.3999999999999919E-2</v>
      </c>
      <c r="AI331">
        <f>INDEX(Overview_Format!$A$2:$CC$355,MATCH($B331,Overview_Format!$A$2:$A$355,0),MATCH(AI$2,Overview_Format!$A$2:$CC$2,0))</f>
        <v>2.8000000000000025E-2</v>
      </c>
      <c r="AJ331">
        <f>INDEX(Overview_Format!$A$2:$CC$355,MATCH($B331,Overview_Format!$A$2:$A$355,0),MATCH(AJ$2,Overview_Format!$A$2:$CC$2,0))</f>
        <v>2.7999999999999972</v>
      </c>
      <c r="AK331">
        <f>INDEX(Overview_Format!$A$2:$CC$355,MATCH($B331,Overview_Format!$A$2:$A$355,0),MATCH(AK$2,Overview_Format!$A$2:$CC$2,0))</f>
        <v>-1.2000000000000011</v>
      </c>
      <c r="AL331">
        <f>INDEX(Overview_Format!$A$2:$CC$355,MATCH($B331,Overview_Format!$A$2:$A$355,0),MATCH(AL$2,Overview_Format!$A$2:$CC$2,0))</f>
        <v>0.79999999999999716</v>
      </c>
      <c r="AM331">
        <f>INDEX(Overview_Format!$A$2:$CC$355,MATCH($B331,Overview_Format!$A$2:$A$355,0),MATCH(AM$2,Overview_Format!$A$2:$CC$2,0))</f>
        <v>0.29999999999999893</v>
      </c>
      <c r="AN331">
        <f>INDEX(Overview_Format!$A$2:$CC$355,MATCH($B331,Overview_Format!$A$2:$A$355,0),MATCH(AN$2,Overview_Format!$A$2:$CC$2,0))</f>
        <v>-0.10000000000000142</v>
      </c>
      <c r="AO331">
        <f>INDEX(Overview_Format!$A$2:$CC$355,MATCH($B331,Overview_Format!$A$2:$A$355,0),MATCH(AO$2,Overview_Format!$A$2:$CC$2,0))</f>
        <v>2.8000000000000007</v>
      </c>
      <c r="AP331">
        <f>INDEX(Overview_Format!$A$2:$CC$355,MATCH($B331,Overview_Format!$A$2:$A$355,0),MATCH(AP$2,Overview_Format!$A$2:$CC$2,0))</f>
        <v>5.3999999999999992E-2</v>
      </c>
    </row>
    <row r="332" spans="2:42" x14ac:dyDescent="0.25">
      <c r="B332" t="s">
        <v>451</v>
      </c>
      <c r="C332">
        <f>INDEX(Overview_Format!$A$2:$BQ$355,MATCH($B332,Overview_Format!$A$2:$A$355,0),MATCH(C$2,Overview_Format!$A$2:$BQ$2,0))</f>
        <v>33</v>
      </c>
      <c r="D332">
        <f>INDEX(Overview_Format!$A$2:$BQ$355,MATCH($B332,Overview_Format!$A$2:$A$355,0),MATCH(D$2,Overview_Format!$A$2:$BQ$2,0))</f>
        <v>25</v>
      </c>
      <c r="E332">
        <f>INDEX(Overview_Format!$A$2:$BQ$355,MATCH($B332,Overview_Format!$A$2:$A$355,0),MATCH(E$2,Overview_Format!$A$2:$BQ$2,0))</f>
        <v>8</v>
      </c>
      <c r="F332">
        <f>INDEX(Overview_Format!$A$2:$BQ$355,MATCH($B332,Overview_Format!$A$2:$A$355,0),MATCH(F$2,Overview_Format!$A$2:$BQ$2,0))</f>
        <v>0.75800000000000001</v>
      </c>
      <c r="G332">
        <f>INDEX(Overview_Format!$A$2:$BQ$355,MATCH($B332,Overview_Format!$A$2:$A$355,0),MATCH(G$2,Overview_Format!$A$2:$BQ$2,0))</f>
        <v>11.96</v>
      </c>
      <c r="H332">
        <f>INDEX(Overview_Format!$A$2:$BQ$355,MATCH($B332,Overview_Format!$A$2:$A$355,0),MATCH(H$2,Overview_Format!$A$2:$BQ$2,0))</f>
        <v>2.87</v>
      </c>
      <c r="I332">
        <f>INDEX(Overview_Format!$A$2:$BQ$355,MATCH($B332,Overview_Format!$A$2:$A$355,0),MATCH(I$2,Overview_Format!$A$2:$BQ$2,0))</f>
        <v>25</v>
      </c>
      <c r="J332">
        <f>INDEX(Overview_Format!$A$2:$BQ$355,MATCH($B332,Overview_Format!$A$2:$A$355,0),MATCH(J$2,Overview_Format!$A$2:$BQ$2,0))</f>
        <v>8</v>
      </c>
      <c r="K332">
        <f>INDEX(Overview_Format!$A$2:$BQ$355,MATCH($B332,Overview_Format!$A$2:$A$355,0),MATCH(K$2,Overview_Format!$A$2:$BQ$2,0))</f>
        <v>25</v>
      </c>
      <c r="L332">
        <f>INDEX(Overview_Format!$A$2:$BQ$355,MATCH($B332,Overview_Format!$A$2:$A$355,0),MATCH(L$2,Overview_Format!$A$2:$BQ$2,0))</f>
        <v>8</v>
      </c>
      <c r="M332">
        <f>INDEX(Overview_Format!$A$2:$BQ$355,MATCH($B332,Overview_Format!$A$2:$A$355,0),MATCH(M$2,Overview_Format!$A$2:$BQ$2,0))</f>
        <v>25</v>
      </c>
      <c r="N332">
        <f>INDEX(Overview_Format!$A$2:$BQ$355,MATCH($B332,Overview_Format!$A$2:$A$355,0),MATCH(N$2,Overview_Format!$A$2:$BQ$2,0))</f>
        <v>8</v>
      </c>
      <c r="O332">
        <f>INDEX(Overview_Format!$A$2:$BQ$355,MATCH($B332,Overview_Format!$A$2:$A$355,0),MATCH(O$2,Overview_Format!$A$2:$BQ$2,0))</f>
        <v>2344</v>
      </c>
      <c r="P332">
        <f>INDEX(Overview_Format!$A$2:$BQ$355,MATCH($B332,Overview_Format!$A$2:$A$355,0),MATCH(P$2,Overview_Format!$A$2:$BQ$2,0))</f>
        <v>2044</v>
      </c>
      <c r="Q332">
        <f>INDEX(Overview_Format!$A$2:$BQ$355,MATCH($B332,Overview_Format!$A$2:$A$355,0),MATCH(Q$2,Overview_Format!$A$2:$BQ$2,0))</f>
        <v>69</v>
      </c>
      <c r="R332">
        <f>INDEX(Overview_Format!$A$2:$BQ$355,MATCH($B332,Overview_Format!$A$2:$A$355,0),MATCH(R$2,Overview_Format!$A$2:$BQ$2,0))</f>
        <v>102.1</v>
      </c>
      <c r="S332">
        <f>INDEX(Overview_Format!$A$2:$BQ$355,MATCH($B332,Overview_Format!$A$2:$A$355,0),MATCH(S$2,Overview_Format!$A$2:$BQ$2,0))</f>
        <v>0.35699999999999998</v>
      </c>
      <c r="T332">
        <f>INDEX(Overview_Format!$A$2:$BQ$355,MATCH($B332,Overview_Format!$A$2:$A$355,0),MATCH(T$2,Overview_Format!$A$2:$BQ$2,0))</f>
        <v>0.41199999999999998</v>
      </c>
      <c r="U332">
        <f>INDEX(Overview_Format!$A$2:$BQ$355,MATCH($B332,Overview_Format!$A$2:$A$355,0),MATCH(U$2,Overview_Format!$A$2:$BQ$2,0))</f>
        <v>0.53500000000000003</v>
      </c>
      <c r="V332">
        <f>INDEX(Overview_Format!$A$2:$BQ$355,MATCH($B332,Overview_Format!$A$2:$A$355,0),MATCH(V$2,Overview_Format!$A$2:$BQ$2,0))</f>
        <v>54.9</v>
      </c>
      <c r="W332">
        <f>INDEX(Overview_Format!$A$2:$BQ$355,MATCH($B332,Overview_Format!$A$2:$A$355,0),MATCH(W$2,Overview_Format!$A$2:$BQ$2,0))</f>
        <v>0.501</v>
      </c>
      <c r="X332">
        <f>INDEX(Overview_Format!$A$2:$BQ$355,MATCH($B332,Overview_Format!$A$2:$A$355,0),MATCH(X$2,Overview_Format!$A$2:$BQ$2,0))</f>
        <v>31</v>
      </c>
      <c r="Y332">
        <f>INDEX(Overview_Format!$A$2:$BQ$355,MATCH($B332,Overview_Format!$A$2:$A$355,0),MATCH(Y$2,Overview_Format!$A$2:$BQ$2,0))</f>
        <v>17.3</v>
      </c>
      <c r="Z332">
        <f>INDEX(Overview_Format!$A$2:$BQ$355,MATCH($B332,Overview_Format!$A$2:$A$355,0),MATCH(Z$2,Overview_Format!$A$2:$BQ$2,0))</f>
        <v>50.8</v>
      </c>
      <c r="AA332">
        <f>INDEX(Overview_Format!$A$2:$BQ$355,MATCH($B332,Overview_Format!$A$2:$A$355,0),MATCH(AA$2,Overview_Format!$A$2:$BQ$2,0))</f>
        <v>11.5</v>
      </c>
      <c r="AB332">
        <f>INDEX(Overview_Format!$A$2:$BQ$355,MATCH($B332,Overview_Format!$A$2:$A$355,0),MATCH(AB$2,Overview_Format!$A$2:$BQ$2,0))</f>
        <v>12.2</v>
      </c>
      <c r="AC332">
        <f t="shared" si="5"/>
        <v>3.1734104046242773</v>
      </c>
      <c r="AD332">
        <f>INDEX(Overview_Format!$A$2:$BQ$355,MATCH($B332,Overview_Format!$A$2:$A$355,0),MATCH(AD$2,Overview_Format!$A$2:$BQ$2,0))</f>
        <v>9.09</v>
      </c>
      <c r="AE332">
        <f>INDEX(Overview_Format!$A$2:$CC$355,MATCH($B332,Overview_Format!$A$2:$A$355,0),MATCH(AE$2,Overview_Format!$A$2:$CC$2,0))</f>
        <v>13</v>
      </c>
      <c r="AF332">
        <f>INDEX(Overview_Format!$A$2:$CC$355,MATCH($B332,Overview_Format!$A$2:$A$355,0),MATCH(AF$2,Overview_Format!$A$2:$CC$2,0))</f>
        <v>-9.000000000000008E-3</v>
      </c>
      <c r="AG332">
        <f>INDEX(Overview_Format!$A$2:$CC$355,MATCH($B332,Overview_Format!$A$2:$A$355,0),MATCH(AG$2,Overview_Format!$A$2:$CC$2,0))</f>
        <v>7.999999999999996E-2</v>
      </c>
      <c r="AH332">
        <f>INDEX(Overview_Format!$A$2:$CC$355,MATCH($B332,Overview_Format!$A$2:$A$355,0),MATCH(AH$2,Overview_Format!$A$2:$CC$2,0))</f>
        <v>5.7000000000000051E-2</v>
      </c>
      <c r="AI332">
        <f>INDEX(Overview_Format!$A$2:$CC$355,MATCH($B332,Overview_Format!$A$2:$A$355,0),MATCH(AI$2,Overview_Format!$A$2:$CC$2,0))</f>
        <v>6.6000000000000003E-2</v>
      </c>
      <c r="AJ332">
        <f>INDEX(Overview_Format!$A$2:$CC$355,MATCH($B332,Overview_Format!$A$2:$A$355,0),MATCH(AJ$2,Overview_Format!$A$2:$CC$2,0))</f>
        <v>1.5999999999999943</v>
      </c>
      <c r="AK332">
        <f>INDEX(Overview_Format!$A$2:$CC$355,MATCH($B332,Overview_Format!$A$2:$A$355,0),MATCH(AK$2,Overview_Format!$A$2:$CC$2,0))</f>
        <v>-2.6999999999999993</v>
      </c>
      <c r="AL332">
        <f>INDEX(Overview_Format!$A$2:$CC$355,MATCH($B332,Overview_Format!$A$2:$A$355,0),MATCH(AL$2,Overview_Format!$A$2:$CC$2,0))</f>
        <v>4.1999999999999957</v>
      </c>
      <c r="AM332">
        <f>INDEX(Overview_Format!$A$2:$CC$355,MATCH($B332,Overview_Format!$A$2:$A$355,0),MATCH(AM$2,Overview_Format!$A$2:$CC$2,0))</f>
        <v>2.3000000000000007</v>
      </c>
      <c r="AN332">
        <f>INDEX(Overview_Format!$A$2:$CC$355,MATCH($B332,Overview_Format!$A$2:$A$355,0),MATCH(AN$2,Overview_Format!$A$2:$CC$2,0))</f>
        <v>4.2999999999999989</v>
      </c>
      <c r="AO332">
        <f>INDEX(Overview_Format!$A$2:$CC$355,MATCH($B332,Overview_Format!$A$2:$A$355,0),MATCH(AO$2,Overview_Format!$A$2:$CC$2,0))</f>
        <v>0.39999999999999858</v>
      </c>
      <c r="AP332">
        <f>INDEX(Overview_Format!$A$2:$CC$355,MATCH($B332,Overview_Format!$A$2:$A$355,0),MATCH(AP$2,Overview_Format!$A$2:$CC$2,0))</f>
        <v>-1.0000000000000009E-3</v>
      </c>
    </row>
    <row r="333" spans="2:42" x14ac:dyDescent="0.25">
      <c r="B333" t="s">
        <v>452</v>
      </c>
      <c r="C333">
        <f>INDEX(Overview_Format!$A$2:$BQ$355,MATCH($B333,Overview_Format!$A$2:$A$355,0),MATCH(C$2,Overview_Format!$A$2:$BQ$2,0))</f>
        <v>32</v>
      </c>
      <c r="D333">
        <f>INDEX(Overview_Format!$A$2:$BQ$355,MATCH($B333,Overview_Format!$A$2:$A$355,0),MATCH(D$2,Overview_Format!$A$2:$BQ$2,0))</f>
        <v>11</v>
      </c>
      <c r="E333">
        <f>INDEX(Overview_Format!$A$2:$BQ$355,MATCH($B333,Overview_Format!$A$2:$A$355,0),MATCH(E$2,Overview_Format!$A$2:$BQ$2,0))</f>
        <v>21</v>
      </c>
      <c r="F333">
        <f>INDEX(Overview_Format!$A$2:$BQ$355,MATCH($B333,Overview_Format!$A$2:$A$355,0),MATCH(F$2,Overview_Format!$A$2:$BQ$2,0))</f>
        <v>0.34399999999999997</v>
      </c>
      <c r="G333">
        <f>INDEX(Overview_Format!$A$2:$BQ$355,MATCH($B333,Overview_Format!$A$2:$A$355,0),MATCH(G$2,Overview_Format!$A$2:$BQ$2,0))</f>
        <v>-10.48</v>
      </c>
      <c r="H333">
        <f>INDEX(Overview_Format!$A$2:$BQ$355,MATCH($B333,Overview_Format!$A$2:$A$355,0),MATCH(H$2,Overview_Format!$A$2:$BQ$2,0))</f>
        <v>0.11</v>
      </c>
      <c r="I333">
        <f>INDEX(Overview_Format!$A$2:$BQ$355,MATCH($B333,Overview_Format!$A$2:$A$355,0),MATCH(I$2,Overview_Format!$A$2:$BQ$2,0))</f>
        <v>11</v>
      </c>
      <c r="J333">
        <f>INDEX(Overview_Format!$A$2:$BQ$355,MATCH($B333,Overview_Format!$A$2:$A$355,0),MATCH(J$2,Overview_Format!$A$2:$BQ$2,0))</f>
        <v>21</v>
      </c>
      <c r="K333">
        <f>INDEX(Overview_Format!$A$2:$BQ$355,MATCH($B333,Overview_Format!$A$2:$A$355,0),MATCH(K$2,Overview_Format!$A$2:$BQ$2,0))</f>
        <v>11</v>
      </c>
      <c r="L333">
        <f>INDEX(Overview_Format!$A$2:$BQ$355,MATCH($B333,Overview_Format!$A$2:$A$355,0),MATCH(L$2,Overview_Format!$A$2:$BQ$2,0))</f>
        <v>21</v>
      </c>
      <c r="M333">
        <f>INDEX(Overview_Format!$A$2:$BQ$355,MATCH($B333,Overview_Format!$A$2:$A$355,0),MATCH(M$2,Overview_Format!$A$2:$BQ$2,0))</f>
        <v>11</v>
      </c>
      <c r="N333">
        <f>INDEX(Overview_Format!$A$2:$BQ$355,MATCH($B333,Overview_Format!$A$2:$A$355,0),MATCH(N$2,Overview_Format!$A$2:$BQ$2,0))</f>
        <v>21</v>
      </c>
      <c r="O333">
        <f>INDEX(Overview_Format!$A$2:$BQ$355,MATCH($B333,Overview_Format!$A$2:$A$355,0),MATCH(O$2,Overview_Format!$A$2:$BQ$2,0))</f>
        <v>2433</v>
      </c>
      <c r="P333">
        <f>INDEX(Overview_Format!$A$2:$BQ$355,MATCH($B333,Overview_Format!$A$2:$A$355,0),MATCH(P$2,Overview_Format!$A$2:$BQ$2,0))</f>
        <v>2617</v>
      </c>
      <c r="Q333">
        <f>INDEX(Overview_Format!$A$2:$BQ$355,MATCH($B333,Overview_Format!$A$2:$A$355,0),MATCH(Q$2,Overview_Format!$A$2:$BQ$2,0))</f>
        <v>73.5</v>
      </c>
      <c r="R333">
        <f>INDEX(Overview_Format!$A$2:$BQ$355,MATCH($B333,Overview_Format!$A$2:$A$355,0),MATCH(R$2,Overview_Format!$A$2:$BQ$2,0))</f>
        <v>102.6</v>
      </c>
      <c r="S333">
        <f>INDEX(Overview_Format!$A$2:$BQ$355,MATCH($B333,Overview_Format!$A$2:$A$355,0),MATCH(S$2,Overview_Format!$A$2:$BQ$2,0))</f>
        <v>0.29399999999999998</v>
      </c>
      <c r="T333">
        <f>INDEX(Overview_Format!$A$2:$BQ$355,MATCH($B333,Overview_Format!$A$2:$A$355,0),MATCH(T$2,Overview_Format!$A$2:$BQ$2,0))</f>
        <v>0.45500000000000002</v>
      </c>
      <c r="U333">
        <f>INDEX(Overview_Format!$A$2:$BQ$355,MATCH($B333,Overview_Format!$A$2:$A$355,0),MATCH(U$2,Overview_Format!$A$2:$BQ$2,0))</f>
        <v>0.54100000000000004</v>
      </c>
      <c r="V333">
        <f>INDEX(Overview_Format!$A$2:$BQ$355,MATCH($B333,Overview_Format!$A$2:$A$355,0),MATCH(V$2,Overview_Format!$A$2:$BQ$2,0))</f>
        <v>52.4</v>
      </c>
      <c r="W333">
        <f>INDEX(Overview_Format!$A$2:$BQ$355,MATCH($B333,Overview_Format!$A$2:$A$355,0),MATCH(W$2,Overview_Format!$A$2:$BQ$2,0))</f>
        <v>0.50900000000000001</v>
      </c>
      <c r="X333">
        <f>INDEX(Overview_Format!$A$2:$BQ$355,MATCH($B333,Overview_Format!$A$2:$A$355,0),MATCH(X$2,Overview_Format!$A$2:$BQ$2,0))</f>
        <v>23</v>
      </c>
      <c r="Y333">
        <f>INDEX(Overview_Format!$A$2:$BQ$355,MATCH($B333,Overview_Format!$A$2:$A$355,0),MATCH(Y$2,Overview_Format!$A$2:$BQ$2,0))</f>
        <v>14.8</v>
      </c>
      <c r="Z333">
        <f>INDEX(Overview_Format!$A$2:$BQ$355,MATCH($B333,Overview_Format!$A$2:$A$355,0),MATCH(Z$2,Overview_Format!$A$2:$BQ$2,0))</f>
        <v>47.2</v>
      </c>
      <c r="AA333">
        <f>INDEX(Overview_Format!$A$2:$BQ$355,MATCH($B333,Overview_Format!$A$2:$A$355,0),MATCH(AA$2,Overview_Format!$A$2:$BQ$2,0))</f>
        <v>9.1999999999999993</v>
      </c>
      <c r="AB333">
        <f>INDEX(Overview_Format!$A$2:$BQ$355,MATCH($B333,Overview_Format!$A$2:$A$355,0),MATCH(AB$2,Overview_Format!$A$2:$BQ$2,0))</f>
        <v>5.0999999999999996</v>
      </c>
      <c r="AC333">
        <f t="shared" si="5"/>
        <v>3.5405405405405403</v>
      </c>
      <c r="AD333">
        <f>INDEX(Overview_Format!$A$2:$BQ$355,MATCH($B333,Overview_Format!$A$2:$A$355,0),MATCH(AD$2,Overview_Format!$A$2:$BQ$2,0))</f>
        <v>-5.75</v>
      </c>
      <c r="AE333">
        <f>INDEX(Overview_Format!$A$2:$CC$355,MATCH($B333,Overview_Format!$A$2:$A$355,0),MATCH(AE$2,Overview_Format!$A$2:$CC$2,0))</f>
        <v>-7.8000000000000114</v>
      </c>
      <c r="AF333">
        <f>INDEX(Overview_Format!$A$2:$CC$355,MATCH($B333,Overview_Format!$A$2:$A$355,0),MATCH(AF$2,Overview_Format!$A$2:$CC$2,0))</f>
        <v>-1.7000000000000015E-2</v>
      </c>
      <c r="AG333">
        <f>INDEX(Overview_Format!$A$2:$CC$355,MATCH($B333,Overview_Format!$A$2:$A$355,0),MATCH(AG$2,Overview_Format!$A$2:$CC$2,0))</f>
        <v>6.0999999999999999E-2</v>
      </c>
      <c r="AH333">
        <f>INDEX(Overview_Format!$A$2:$CC$355,MATCH($B333,Overview_Format!$A$2:$A$355,0),MATCH(AH$2,Overview_Format!$A$2:$CC$2,0))</f>
        <v>-3.2999999999999918E-2</v>
      </c>
      <c r="AI333">
        <f>INDEX(Overview_Format!$A$2:$CC$355,MATCH($B333,Overview_Format!$A$2:$A$355,0),MATCH(AI$2,Overview_Format!$A$2:$CC$2,0))</f>
        <v>-3.9000000000000035E-2</v>
      </c>
      <c r="AJ333">
        <f>INDEX(Overview_Format!$A$2:$CC$355,MATCH($B333,Overview_Format!$A$2:$A$355,0),MATCH(AJ$2,Overview_Format!$A$2:$CC$2,0))</f>
        <v>-5.5999999999999943</v>
      </c>
      <c r="AK333">
        <f>INDEX(Overview_Format!$A$2:$CC$355,MATCH($B333,Overview_Format!$A$2:$A$355,0),MATCH(AK$2,Overview_Format!$A$2:$CC$2,0))</f>
        <v>-0.39999999999999858</v>
      </c>
      <c r="AL333">
        <f>INDEX(Overview_Format!$A$2:$CC$355,MATCH($B333,Overview_Format!$A$2:$A$355,0),MATCH(AL$2,Overview_Format!$A$2:$CC$2,0))</f>
        <v>0.39999999999999858</v>
      </c>
      <c r="AM333">
        <f>INDEX(Overview_Format!$A$2:$CC$355,MATCH($B333,Overview_Format!$A$2:$A$355,0),MATCH(AM$2,Overview_Format!$A$2:$CC$2,0))</f>
        <v>1.0999999999999996</v>
      </c>
      <c r="AN333">
        <f>INDEX(Overview_Format!$A$2:$CC$355,MATCH($B333,Overview_Format!$A$2:$A$355,0),MATCH(AN$2,Overview_Format!$A$2:$CC$2,0))</f>
        <v>-6</v>
      </c>
      <c r="AO333">
        <f>INDEX(Overview_Format!$A$2:$CC$355,MATCH($B333,Overview_Format!$A$2:$A$355,0),MATCH(AO$2,Overview_Format!$A$2:$CC$2,0))</f>
        <v>-4</v>
      </c>
      <c r="AP333">
        <f>INDEX(Overview_Format!$A$2:$CC$355,MATCH($B333,Overview_Format!$A$2:$A$355,0),MATCH(AP$2,Overview_Format!$A$2:$CC$2,0))</f>
        <v>-6.0000000000000053E-3</v>
      </c>
    </row>
    <row r="334" spans="2:42" x14ac:dyDescent="0.25">
      <c r="B334" t="s">
        <v>453</v>
      </c>
      <c r="C334">
        <f>INDEX(Overview_Format!$A$2:$BQ$355,MATCH($B334,Overview_Format!$A$2:$A$355,0),MATCH(C$2,Overview_Format!$A$2:$BQ$2,0))</f>
        <v>35</v>
      </c>
      <c r="D334">
        <f>INDEX(Overview_Format!$A$2:$BQ$355,MATCH($B334,Overview_Format!$A$2:$A$355,0),MATCH(D$2,Overview_Format!$A$2:$BQ$2,0))</f>
        <v>26</v>
      </c>
      <c r="E334">
        <f>INDEX(Overview_Format!$A$2:$BQ$355,MATCH($B334,Overview_Format!$A$2:$A$355,0),MATCH(E$2,Overview_Format!$A$2:$BQ$2,0))</f>
        <v>9</v>
      </c>
      <c r="F334">
        <f>INDEX(Overview_Format!$A$2:$BQ$355,MATCH($B334,Overview_Format!$A$2:$A$355,0),MATCH(F$2,Overview_Format!$A$2:$BQ$2,0))</f>
        <v>0.74299999999999999</v>
      </c>
      <c r="G334">
        <f>INDEX(Overview_Format!$A$2:$BQ$355,MATCH($B334,Overview_Format!$A$2:$A$355,0),MATCH(G$2,Overview_Format!$A$2:$BQ$2,0))</f>
        <v>19.3</v>
      </c>
      <c r="H334">
        <f>INDEX(Overview_Format!$A$2:$BQ$355,MATCH($B334,Overview_Format!$A$2:$A$355,0),MATCH(H$2,Overview_Format!$A$2:$BQ$2,0))</f>
        <v>7.82</v>
      </c>
      <c r="I334">
        <f>INDEX(Overview_Format!$A$2:$BQ$355,MATCH($B334,Overview_Format!$A$2:$A$355,0),MATCH(I$2,Overview_Format!$A$2:$BQ$2,0))</f>
        <v>26</v>
      </c>
      <c r="J334">
        <f>INDEX(Overview_Format!$A$2:$BQ$355,MATCH($B334,Overview_Format!$A$2:$A$355,0),MATCH(J$2,Overview_Format!$A$2:$BQ$2,0))</f>
        <v>9</v>
      </c>
      <c r="K334">
        <f>INDEX(Overview_Format!$A$2:$BQ$355,MATCH($B334,Overview_Format!$A$2:$A$355,0),MATCH(K$2,Overview_Format!$A$2:$BQ$2,0))</f>
        <v>26</v>
      </c>
      <c r="L334">
        <f>INDEX(Overview_Format!$A$2:$BQ$355,MATCH($B334,Overview_Format!$A$2:$A$355,0),MATCH(L$2,Overview_Format!$A$2:$BQ$2,0))</f>
        <v>9</v>
      </c>
      <c r="M334">
        <f>INDEX(Overview_Format!$A$2:$BQ$355,MATCH($B334,Overview_Format!$A$2:$A$355,0),MATCH(M$2,Overview_Format!$A$2:$BQ$2,0))</f>
        <v>26</v>
      </c>
      <c r="N334">
        <f>INDEX(Overview_Format!$A$2:$BQ$355,MATCH($B334,Overview_Format!$A$2:$A$355,0),MATCH(N$2,Overview_Format!$A$2:$BQ$2,0))</f>
        <v>9</v>
      </c>
      <c r="O334">
        <f>INDEX(Overview_Format!$A$2:$BQ$355,MATCH($B334,Overview_Format!$A$2:$A$355,0),MATCH(O$2,Overview_Format!$A$2:$BQ$2,0))</f>
        <v>2574</v>
      </c>
      <c r="P334">
        <f>INDEX(Overview_Format!$A$2:$BQ$355,MATCH($B334,Overview_Format!$A$2:$A$355,0),MATCH(P$2,Overview_Format!$A$2:$BQ$2,0))</f>
        <v>2172</v>
      </c>
      <c r="Q334">
        <f>INDEX(Overview_Format!$A$2:$BQ$355,MATCH($B334,Overview_Format!$A$2:$A$355,0),MATCH(Q$2,Overview_Format!$A$2:$BQ$2,0))</f>
        <v>64.400000000000006</v>
      </c>
      <c r="R334">
        <f>INDEX(Overview_Format!$A$2:$BQ$355,MATCH($B334,Overview_Format!$A$2:$A$355,0),MATCH(R$2,Overview_Format!$A$2:$BQ$2,0))</f>
        <v>113.3</v>
      </c>
      <c r="S334">
        <f>INDEX(Overview_Format!$A$2:$BQ$355,MATCH($B334,Overview_Format!$A$2:$A$355,0),MATCH(S$2,Overview_Format!$A$2:$BQ$2,0))</f>
        <v>0.31900000000000001</v>
      </c>
      <c r="T334">
        <f>INDEX(Overview_Format!$A$2:$BQ$355,MATCH($B334,Overview_Format!$A$2:$A$355,0),MATCH(T$2,Overview_Format!$A$2:$BQ$2,0))</f>
        <v>0.438</v>
      </c>
      <c r="U334">
        <f>INDEX(Overview_Format!$A$2:$BQ$355,MATCH($B334,Overview_Format!$A$2:$A$355,0),MATCH(U$2,Overview_Format!$A$2:$BQ$2,0))</f>
        <v>0.58899999999999997</v>
      </c>
      <c r="V334">
        <f>INDEX(Overview_Format!$A$2:$BQ$355,MATCH($B334,Overview_Format!$A$2:$A$355,0),MATCH(V$2,Overview_Format!$A$2:$BQ$2,0))</f>
        <v>59.5</v>
      </c>
      <c r="W334">
        <f>INDEX(Overview_Format!$A$2:$BQ$355,MATCH($B334,Overview_Format!$A$2:$A$355,0),MATCH(W$2,Overview_Format!$A$2:$BQ$2,0))</f>
        <v>0.55600000000000005</v>
      </c>
      <c r="X334">
        <f>INDEX(Overview_Format!$A$2:$BQ$355,MATCH($B334,Overview_Format!$A$2:$A$355,0),MATCH(X$2,Overview_Format!$A$2:$BQ$2,0))</f>
        <v>29.2</v>
      </c>
      <c r="Y334">
        <f>INDEX(Overview_Format!$A$2:$BQ$355,MATCH($B334,Overview_Format!$A$2:$A$355,0),MATCH(Y$2,Overview_Format!$A$2:$BQ$2,0))</f>
        <v>15.2</v>
      </c>
      <c r="Z334">
        <f>INDEX(Overview_Format!$A$2:$BQ$355,MATCH($B334,Overview_Format!$A$2:$A$355,0),MATCH(Z$2,Overview_Format!$A$2:$BQ$2,0))</f>
        <v>51.9</v>
      </c>
      <c r="AA334">
        <f>INDEX(Overview_Format!$A$2:$BQ$355,MATCH($B334,Overview_Format!$A$2:$A$355,0),MATCH(AA$2,Overview_Format!$A$2:$BQ$2,0))</f>
        <v>10.4</v>
      </c>
      <c r="AB334">
        <f>INDEX(Overview_Format!$A$2:$BQ$355,MATCH($B334,Overview_Format!$A$2:$A$355,0),MATCH(AB$2,Overview_Format!$A$2:$BQ$2,0))</f>
        <v>8.4</v>
      </c>
      <c r="AC334">
        <f t="shared" si="5"/>
        <v>3.9144736842105265</v>
      </c>
      <c r="AD334">
        <f>INDEX(Overview_Format!$A$2:$BQ$355,MATCH($B334,Overview_Format!$A$2:$A$355,0),MATCH(AD$2,Overview_Format!$A$2:$BQ$2,0))</f>
        <v>11.49</v>
      </c>
      <c r="AE334">
        <f>INDEX(Overview_Format!$A$2:$CC$355,MATCH($B334,Overview_Format!$A$2:$A$355,0),MATCH(AE$2,Overview_Format!$A$2:$CC$2,0))</f>
        <v>17.700000000000003</v>
      </c>
      <c r="AF334">
        <f>INDEX(Overview_Format!$A$2:$CC$355,MATCH($B334,Overview_Format!$A$2:$A$355,0),MATCH(AF$2,Overview_Format!$A$2:$CC$2,0))</f>
        <v>5.5999999999999994E-2</v>
      </c>
      <c r="AG334">
        <f>INDEX(Overview_Format!$A$2:$CC$355,MATCH($B334,Overview_Format!$A$2:$A$355,0),MATCH(AG$2,Overview_Format!$A$2:$CC$2,0))</f>
        <v>-6.0999999999999999E-2</v>
      </c>
      <c r="AH334">
        <f>INDEX(Overview_Format!$A$2:$CC$355,MATCH($B334,Overview_Format!$A$2:$A$355,0),MATCH(AH$2,Overview_Format!$A$2:$CC$2,0))</f>
        <v>6.899999999999995E-2</v>
      </c>
      <c r="AI334">
        <f>INDEX(Overview_Format!$A$2:$CC$355,MATCH($B334,Overview_Format!$A$2:$A$355,0),MATCH(AI$2,Overview_Format!$A$2:$CC$2,0))</f>
        <v>6.6000000000000059E-2</v>
      </c>
      <c r="AJ334">
        <f>INDEX(Overview_Format!$A$2:$CC$355,MATCH($B334,Overview_Format!$A$2:$A$355,0),MATCH(AJ$2,Overview_Format!$A$2:$CC$2,0))</f>
        <v>3.7999999999999972</v>
      </c>
      <c r="AK334">
        <f>INDEX(Overview_Format!$A$2:$CC$355,MATCH($B334,Overview_Format!$A$2:$A$355,0),MATCH(AK$2,Overview_Format!$A$2:$CC$2,0))</f>
        <v>-3.8000000000000007</v>
      </c>
      <c r="AL334">
        <f>INDEX(Overview_Format!$A$2:$CC$355,MATCH($B334,Overview_Format!$A$2:$A$355,0),MATCH(AL$2,Overview_Format!$A$2:$CC$2,0))</f>
        <v>3</v>
      </c>
      <c r="AM334">
        <f>INDEX(Overview_Format!$A$2:$CC$355,MATCH($B334,Overview_Format!$A$2:$A$355,0),MATCH(AM$2,Overview_Format!$A$2:$CC$2,0))</f>
        <v>2.7</v>
      </c>
      <c r="AN334">
        <f>INDEX(Overview_Format!$A$2:$CC$355,MATCH($B334,Overview_Format!$A$2:$A$355,0),MATCH(AN$2,Overview_Format!$A$2:$CC$2,0))</f>
        <v>-1.5</v>
      </c>
      <c r="AO334">
        <f>INDEX(Overview_Format!$A$2:$CC$355,MATCH($B334,Overview_Format!$A$2:$A$355,0),MATCH(AO$2,Overview_Format!$A$2:$CC$2,0))</f>
        <v>2.1999999999999993</v>
      </c>
      <c r="AP334">
        <f>INDEX(Overview_Format!$A$2:$CC$355,MATCH($B334,Overview_Format!$A$2:$A$355,0),MATCH(AP$2,Overview_Format!$A$2:$CC$2,0))</f>
        <v>5.2999999999999992E-2</v>
      </c>
    </row>
    <row r="335" spans="2:42" x14ac:dyDescent="0.25">
      <c r="B335" t="s">
        <v>454</v>
      </c>
      <c r="C335">
        <f>INDEX(Overview_Format!$A$2:$BQ$355,MATCH($B335,Overview_Format!$A$2:$A$355,0),MATCH(C$2,Overview_Format!$A$2:$BQ$2,0))</f>
        <v>36</v>
      </c>
      <c r="D335">
        <f>INDEX(Overview_Format!$A$2:$BQ$355,MATCH($B335,Overview_Format!$A$2:$A$355,0),MATCH(D$2,Overview_Format!$A$2:$BQ$2,0))</f>
        <v>33</v>
      </c>
      <c r="E335">
        <f>INDEX(Overview_Format!$A$2:$BQ$355,MATCH($B335,Overview_Format!$A$2:$A$355,0),MATCH(E$2,Overview_Format!$A$2:$BQ$2,0))</f>
        <v>3</v>
      </c>
      <c r="F335">
        <f>INDEX(Overview_Format!$A$2:$BQ$355,MATCH($B335,Overview_Format!$A$2:$A$355,0),MATCH(F$2,Overview_Format!$A$2:$BQ$2,0))</f>
        <v>0.91700000000000004</v>
      </c>
      <c r="G335">
        <f>INDEX(Overview_Format!$A$2:$BQ$355,MATCH($B335,Overview_Format!$A$2:$A$355,0),MATCH(G$2,Overview_Format!$A$2:$BQ$2,0))</f>
        <v>25.42</v>
      </c>
      <c r="H335">
        <f>INDEX(Overview_Format!$A$2:$BQ$355,MATCH($B335,Overview_Format!$A$2:$A$355,0),MATCH(H$2,Overview_Format!$A$2:$BQ$2,0))</f>
        <v>9.5</v>
      </c>
      <c r="I335">
        <f>INDEX(Overview_Format!$A$2:$BQ$355,MATCH($B335,Overview_Format!$A$2:$A$355,0),MATCH(I$2,Overview_Format!$A$2:$BQ$2,0))</f>
        <v>33</v>
      </c>
      <c r="J335">
        <f>INDEX(Overview_Format!$A$2:$BQ$355,MATCH($B335,Overview_Format!$A$2:$A$355,0),MATCH(J$2,Overview_Format!$A$2:$BQ$2,0))</f>
        <v>3</v>
      </c>
      <c r="K335">
        <f>INDEX(Overview_Format!$A$2:$BQ$355,MATCH($B335,Overview_Format!$A$2:$A$355,0),MATCH(K$2,Overview_Format!$A$2:$BQ$2,0))</f>
        <v>33</v>
      </c>
      <c r="L335">
        <f>INDEX(Overview_Format!$A$2:$BQ$355,MATCH($B335,Overview_Format!$A$2:$A$355,0),MATCH(L$2,Overview_Format!$A$2:$BQ$2,0))</f>
        <v>3</v>
      </c>
      <c r="M335">
        <f>INDEX(Overview_Format!$A$2:$BQ$355,MATCH($B335,Overview_Format!$A$2:$A$355,0),MATCH(M$2,Overview_Format!$A$2:$BQ$2,0))</f>
        <v>33</v>
      </c>
      <c r="N335">
        <f>INDEX(Overview_Format!$A$2:$BQ$355,MATCH($B335,Overview_Format!$A$2:$A$355,0),MATCH(N$2,Overview_Format!$A$2:$BQ$2,0))</f>
        <v>3</v>
      </c>
      <c r="O335">
        <f>INDEX(Overview_Format!$A$2:$BQ$355,MATCH($B335,Overview_Format!$A$2:$A$355,0),MATCH(O$2,Overview_Format!$A$2:$BQ$2,0))</f>
        <v>2566</v>
      </c>
      <c r="P335">
        <f>INDEX(Overview_Format!$A$2:$BQ$355,MATCH($B335,Overview_Format!$A$2:$A$355,0),MATCH(P$2,Overview_Format!$A$2:$BQ$2,0))</f>
        <v>1993</v>
      </c>
      <c r="Q335">
        <f>INDEX(Overview_Format!$A$2:$BQ$355,MATCH($B335,Overview_Format!$A$2:$A$355,0),MATCH(Q$2,Overview_Format!$A$2:$BQ$2,0))</f>
        <v>60.8</v>
      </c>
      <c r="R335">
        <f>INDEX(Overview_Format!$A$2:$BQ$355,MATCH($B335,Overview_Format!$A$2:$A$355,0),MATCH(R$2,Overview_Format!$A$2:$BQ$2,0))</f>
        <v>116.5</v>
      </c>
      <c r="S335">
        <f>INDEX(Overview_Format!$A$2:$BQ$355,MATCH($B335,Overview_Format!$A$2:$A$355,0),MATCH(S$2,Overview_Format!$A$2:$BQ$2,0))</f>
        <v>0.28899999999999998</v>
      </c>
      <c r="T335">
        <f>INDEX(Overview_Format!$A$2:$BQ$355,MATCH($B335,Overview_Format!$A$2:$A$355,0),MATCH(T$2,Overview_Format!$A$2:$BQ$2,0))</f>
        <v>0.39500000000000002</v>
      </c>
      <c r="U335">
        <f>INDEX(Overview_Format!$A$2:$BQ$355,MATCH($B335,Overview_Format!$A$2:$A$355,0),MATCH(U$2,Overview_Format!$A$2:$BQ$2,0))</f>
        <v>0.57999999999999996</v>
      </c>
      <c r="V335">
        <f>INDEX(Overview_Format!$A$2:$BQ$355,MATCH($B335,Overview_Format!$A$2:$A$355,0),MATCH(V$2,Overview_Format!$A$2:$BQ$2,0))</f>
        <v>55.7</v>
      </c>
      <c r="W335">
        <f>INDEX(Overview_Format!$A$2:$BQ$355,MATCH($B335,Overview_Format!$A$2:$A$355,0),MATCH(W$2,Overview_Format!$A$2:$BQ$2,0))</f>
        <v>0.55200000000000005</v>
      </c>
      <c r="X335">
        <f>INDEX(Overview_Format!$A$2:$BQ$355,MATCH($B335,Overview_Format!$A$2:$A$355,0),MATCH(X$2,Overview_Format!$A$2:$BQ$2,0))</f>
        <v>30.2</v>
      </c>
      <c r="Y335">
        <f>INDEX(Overview_Format!$A$2:$BQ$355,MATCH($B335,Overview_Format!$A$2:$A$355,0),MATCH(Y$2,Overview_Format!$A$2:$BQ$2,0))</f>
        <v>12.7</v>
      </c>
      <c r="Z335">
        <f>INDEX(Overview_Format!$A$2:$BQ$355,MATCH($B335,Overview_Format!$A$2:$A$355,0),MATCH(Z$2,Overview_Format!$A$2:$BQ$2,0))</f>
        <v>54.1</v>
      </c>
      <c r="AA335">
        <f>INDEX(Overview_Format!$A$2:$BQ$355,MATCH($B335,Overview_Format!$A$2:$A$355,0),MATCH(AA$2,Overview_Format!$A$2:$BQ$2,0))</f>
        <v>9.4</v>
      </c>
      <c r="AB335">
        <f>INDEX(Overview_Format!$A$2:$BQ$355,MATCH($B335,Overview_Format!$A$2:$A$355,0),MATCH(AB$2,Overview_Format!$A$2:$BQ$2,0))</f>
        <v>12.6</v>
      </c>
      <c r="AC335">
        <f t="shared" si="5"/>
        <v>4.3858267716535435</v>
      </c>
      <c r="AD335">
        <f>INDEX(Overview_Format!$A$2:$BQ$355,MATCH($B335,Overview_Format!$A$2:$A$355,0),MATCH(AD$2,Overview_Format!$A$2:$BQ$2,0))</f>
        <v>15.92</v>
      </c>
      <c r="AE335">
        <f>INDEX(Overview_Format!$A$2:$CC$355,MATCH($B335,Overview_Format!$A$2:$A$355,0),MATCH(AE$2,Overview_Format!$A$2:$CC$2,0))</f>
        <v>26</v>
      </c>
      <c r="AF335">
        <f>INDEX(Overview_Format!$A$2:$CC$355,MATCH($B335,Overview_Format!$A$2:$A$355,0),MATCH(AF$2,Overview_Format!$A$2:$CC$2,0))</f>
        <v>2.4999999999999967E-2</v>
      </c>
      <c r="AG335">
        <f>INDEX(Overview_Format!$A$2:$CC$355,MATCH($B335,Overview_Format!$A$2:$A$355,0),MATCH(AG$2,Overview_Format!$A$2:$CC$2,0))</f>
        <v>-2.3999999999999966E-2</v>
      </c>
      <c r="AH335">
        <f>INDEX(Overview_Format!$A$2:$CC$355,MATCH($B335,Overview_Format!$A$2:$A$355,0),MATCH(AH$2,Overview_Format!$A$2:$CC$2,0))</f>
        <v>0.10799999999999998</v>
      </c>
      <c r="AI335">
        <f>INDEX(Overview_Format!$A$2:$CC$355,MATCH($B335,Overview_Format!$A$2:$A$355,0),MATCH(AI$2,Overview_Format!$A$2:$CC$2,0))</f>
        <v>0.10800000000000004</v>
      </c>
      <c r="AJ335">
        <f>INDEX(Overview_Format!$A$2:$CC$355,MATCH($B335,Overview_Format!$A$2:$A$355,0),MATCH(AJ$2,Overview_Format!$A$2:$CC$2,0))</f>
        <v>8.2000000000000028</v>
      </c>
      <c r="AK335">
        <f>INDEX(Overview_Format!$A$2:$CC$355,MATCH($B335,Overview_Format!$A$2:$A$355,0),MATCH(AK$2,Overview_Format!$A$2:$CC$2,0))</f>
        <v>-3</v>
      </c>
      <c r="AL335">
        <f>INDEX(Overview_Format!$A$2:$CC$355,MATCH($B335,Overview_Format!$A$2:$A$355,0),MATCH(AL$2,Overview_Format!$A$2:$CC$2,0))</f>
        <v>12</v>
      </c>
      <c r="AM335">
        <f>INDEX(Overview_Format!$A$2:$CC$355,MATCH($B335,Overview_Format!$A$2:$A$355,0),MATCH(AM$2,Overview_Format!$A$2:$CC$2,0))</f>
        <v>1.2000000000000011</v>
      </c>
      <c r="AN335">
        <f>INDEX(Overview_Format!$A$2:$CC$355,MATCH($B335,Overview_Format!$A$2:$A$355,0),MATCH(AN$2,Overview_Format!$A$2:$CC$2,0))</f>
        <v>4.4000000000000004</v>
      </c>
      <c r="AO335">
        <f>INDEX(Overview_Format!$A$2:$CC$355,MATCH($B335,Overview_Format!$A$2:$A$355,0),MATCH(AO$2,Overview_Format!$A$2:$CC$2,0))</f>
        <v>5.1999999999999993</v>
      </c>
      <c r="AP335">
        <f>INDEX(Overview_Format!$A$2:$CC$355,MATCH($B335,Overview_Format!$A$2:$A$355,0),MATCH(AP$2,Overview_Format!$A$2:$CC$2,0))</f>
        <v>4.200000000000001E-2</v>
      </c>
    </row>
    <row r="336" spans="2:42" x14ac:dyDescent="0.25">
      <c r="B336" t="s">
        <v>455</v>
      </c>
      <c r="C336">
        <f>INDEX(Overview_Format!$A$2:$BQ$355,MATCH($B336,Overview_Format!$A$2:$A$355,0),MATCH(C$2,Overview_Format!$A$2:$BQ$2,0))</f>
        <v>30</v>
      </c>
      <c r="D336">
        <f>INDEX(Overview_Format!$A$2:$BQ$355,MATCH($B336,Overview_Format!$A$2:$A$355,0),MATCH(D$2,Overview_Format!$A$2:$BQ$2,0))</f>
        <v>13</v>
      </c>
      <c r="E336">
        <f>INDEX(Overview_Format!$A$2:$BQ$355,MATCH($B336,Overview_Format!$A$2:$A$355,0),MATCH(E$2,Overview_Format!$A$2:$BQ$2,0))</f>
        <v>17</v>
      </c>
      <c r="F336">
        <f>INDEX(Overview_Format!$A$2:$BQ$355,MATCH($B336,Overview_Format!$A$2:$A$355,0),MATCH(F$2,Overview_Format!$A$2:$BQ$2,0))</f>
        <v>0.433</v>
      </c>
      <c r="G336">
        <f>INDEX(Overview_Format!$A$2:$BQ$355,MATCH($B336,Overview_Format!$A$2:$A$355,0),MATCH(G$2,Overview_Format!$A$2:$BQ$2,0))</f>
        <v>-12.95</v>
      </c>
      <c r="H336">
        <f>INDEX(Overview_Format!$A$2:$BQ$355,MATCH($B336,Overview_Format!$A$2:$A$355,0),MATCH(H$2,Overview_Format!$A$2:$BQ$2,0))</f>
        <v>-7.59</v>
      </c>
      <c r="I336">
        <f>INDEX(Overview_Format!$A$2:$BQ$355,MATCH($B336,Overview_Format!$A$2:$A$355,0),MATCH(I$2,Overview_Format!$A$2:$BQ$2,0))</f>
        <v>13</v>
      </c>
      <c r="J336">
        <f>INDEX(Overview_Format!$A$2:$BQ$355,MATCH($B336,Overview_Format!$A$2:$A$355,0),MATCH(J$2,Overview_Format!$A$2:$BQ$2,0))</f>
        <v>17</v>
      </c>
      <c r="K336">
        <f>INDEX(Overview_Format!$A$2:$BQ$355,MATCH($B336,Overview_Format!$A$2:$A$355,0),MATCH(K$2,Overview_Format!$A$2:$BQ$2,0))</f>
        <v>13</v>
      </c>
      <c r="L336">
        <f>INDEX(Overview_Format!$A$2:$BQ$355,MATCH($B336,Overview_Format!$A$2:$A$355,0),MATCH(L$2,Overview_Format!$A$2:$BQ$2,0))</f>
        <v>17</v>
      </c>
      <c r="M336">
        <f>INDEX(Overview_Format!$A$2:$BQ$355,MATCH($B336,Overview_Format!$A$2:$A$355,0),MATCH(M$2,Overview_Format!$A$2:$BQ$2,0))</f>
        <v>13</v>
      </c>
      <c r="N336">
        <f>INDEX(Overview_Format!$A$2:$BQ$355,MATCH($B336,Overview_Format!$A$2:$A$355,0),MATCH(N$2,Overview_Format!$A$2:$BQ$2,0))</f>
        <v>17</v>
      </c>
      <c r="O336">
        <f>INDEX(Overview_Format!$A$2:$BQ$355,MATCH($B336,Overview_Format!$A$2:$A$355,0),MATCH(O$2,Overview_Format!$A$2:$BQ$2,0))</f>
        <v>1974</v>
      </c>
      <c r="P336">
        <f>INDEX(Overview_Format!$A$2:$BQ$355,MATCH($B336,Overview_Format!$A$2:$A$355,0),MATCH(P$2,Overview_Format!$A$2:$BQ$2,0))</f>
        <v>2044</v>
      </c>
      <c r="Q336">
        <f>INDEX(Overview_Format!$A$2:$BQ$355,MATCH($B336,Overview_Format!$A$2:$A$355,0),MATCH(Q$2,Overview_Format!$A$2:$BQ$2,0))</f>
        <v>66.400000000000006</v>
      </c>
      <c r="R336">
        <f>INDEX(Overview_Format!$A$2:$BQ$355,MATCH($B336,Overview_Format!$A$2:$A$355,0),MATCH(R$2,Overview_Format!$A$2:$BQ$2,0))</f>
        <v>98.7</v>
      </c>
      <c r="S336">
        <f>INDEX(Overview_Format!$A$2:$BQ$355,MATCH($B336,Overview_Format!$A$2:$A$355,0),MATCH(S$2,Overview_Format!$A$2:$BQ$2,0))</f>
        <v>0.33900000000000002</v>
      </c>
      <c r="T336">
        <f>INDEX(Overview_Format!$A$2:$BQ$355,MATCH($B336,Overview_Format!$A$2:$A$355,0),MATCH(T$2,Overview_Format!$A$2:$BQ$2,0))</f>
        <v>0.45600000000000002</v>
      </c>
      <c r="U336">
        <f>INDEX(Overview_Format!$A$2:$BQ$355,MATCH($B336,Overview_Format!$A$2:$A$355,0),MATCH(U$2,Overview_Format!$A$2:$BQ$2,0))</f>
        <v>0.501</v>
      </c>
      <c r="V336">
        <f>INDEX(Overview_Format!$A$2:$BQ$355,MATCH($B336,Overview_Format!$A$2:$A$355,0),MATCH(V$2,Overview_Format!$A$2:$BQ$2,0))</f>
        <v>53.6</v>
      </c>
      <c r="W336">
        <f>INDEX(Overview_Format!$A$2:$BQ$355,MATCH($B336,Overview_Format!$A$2:$A$355,0),MATCH(W$2,Overview_Format!$A$2:$BQ$2,0))</f>
        <v>0.45600000000000002</v>
      </c>
      <c r="X336">
        <f>INDEX(Overview_Format!$A$2:$BQ$355,MATCH($B336,Overview_Format!$A$2:$A$355,0),MATCH(X$2,Overview_Format!$A$2:$BQ$2,0))</f>
        <v>33.9</v>
      </c>
      <c r="Y336">
        <f>INDEX(Overview_Format!$A$2:$BQ$355,MATCH($B336,Overview_Format!$A$2:$A$355,0),MATCH(Y$2,Overview_Format!$A$2:$BQ$2,0))</f>
        <v>17.399999999999999</v>
      </c>
      <c r="Z336">
        <f>INDEX(Overview_Format!$A$2:$BQ$355,MATCH($B336,Overview_Format!$A$2:$A$355,0),MATCH(Z$2,Overview_Format!$A$2:$BQ$2,0))</f>
        <v>52</v>
      </c>
      <c r="AA336">
        <f>INDEX(Overview_Format!$A$2:$BQ$355,MATCH($B336,Overview_Format!$A$2:$A$355,0),MATCH(AA$2,Overview_Format!$A$2:$BQ$2,0))</f>
        <v>9.1999999999999993</v>
      </c>
      <c r="AB336">
        <f>INDEX(Overview_Format!$A$2:$BQ$355,MATCH($B336,Overview_Format!$A$2:$A$355,0),MATCH(AB$2,Overview_Format!$A$2:$BQ$2,0))</f>
        <v>12</v>
      </c>
      <c r="AC336">
        <f t="shared" si="5"/>
        <v>3.0804597701149428</v>
      </c>
      <c r="AD336">
        <f>INDEX(Overview_Format!$A$2:$BQ$355,MATCH($B336,Overview_Format!$A$2:$A$355,0),MATCH(AD$2,Overview_Format!$A$2:$BQ$2,0))</f>
        <v>-2.33</v>
      </c>
      <c r="AE336">
        <f>INDEX(Overview_Format!$A$2:$CC$355,MATCH($B336,Overview_Format!$A$2:$A$355,0),MATCH(AE$2,Overview_Format!$A$2:$CC$2,0))</f>
        <v>-3.3999999999999915</v>
      </c>
      <c r="AF336">
        <f>INDEX(Overview_Format!$A$2:$CC$355,MATCH($B336,Overview_Format!$A$2:$A$355,0),MATCH(AF$2,Overview_Format!$A$2:$CC$2,0))</f>
        <v>-0.125</v>
      </c>
      <c r="AG336">
        <f>INDEX(Overview_Format!$A$2:$CC$355,MATCH($B336,Overview_Format!$A$2:$A$355,0),MATCH(AG$2,Overview_Format!$A$2:$CC$2,0))</f>
        <v>4.2000000000000037E-2</v>
      </c>
      <c r="AH336">
        <f>INDEX(Overview_Format!$A$2:$CC$355,MATCH($B336,Overview_Format!$A$2:$A$355,0),MATCH(AH$2,Overview_Format!$A$2:$CC$2,0))</f>
        <v>-4.500000000000004E-2</v>
      </c>
      <c r="AI336">
        <f>INDEX(Overview_Format!$A$2:$CC$355,MATCH($B336,Overview_Format!$A$2:$A$355,0),MATCH(AI$2,Overview_Format!$A$2:$CC$2,0))</f>
        <v>-4.5999999999999985E-2</v>
      </c>
      <c r="AJ336">
        <f>INDEX(Overview_Format!$A$2:$CC$355,MATCH($B336,Overview_Format!$A$2:$A$355,0),MATCH(AJ$2,Overview_Format!$A$2:$CC$2,0))</f>
        <v>4</v>
      </c>
      <c r="AK336">
        <f>INDEX(Overview_Format!$A$2:$CC$355,MATCH($B336,Overview_Format!$A$2:$A$355,0),MATCH(AK$2,Overview_Format!$A$2:$CC$2,0))</f>
        <v>-0.10000000000000142</v>
      </c>
      <c r="AL336">
        <f>INDEX(Overview_Format!$A$2:$CC$355,MATCH($B336,Overview_Format!$A$2:$A$355,0),MATCH(AL$2,Overview_Format!$A$2:$CC$2,0))</f>
        <v>-0.69999999999999574</v>
      </c>
      <c r="AM336">
        <f>INDEX(Overview_Format!$A$2:$CC$355,MATCH($B336,Overview_Format!$A$2:$A$355,0),MATCH(AM$2,Overview_Format!$A$2:$CC$2,0))</f>
        <v>0.39999999999999858</v>
      </c>
      <c r="AN336">
        <f>INDEX(Overview_Format!$A$2:$CC$355,MATCH($B336,Overview_Format!$A$2:$A$355,0),MATCH(AN$2,Overview_Format!$A$2:$CC$2,0))</f>
        <v>2.5999999999999996</v>
      </c>
      <c r="AO336">
        <f>INDEX(Overview_Format!$A$2:$CC$355,MATCH($B336,Overview_Format!$A$2:$A$355,0),MATCH(AO$2,Overview_Format!$A$2:$CC$2,0))</f>
        <v>6.2999999999999972</v>
      </c>
      <c r="AP336">
        <f>INDEX(Overview_Format!$A$2:$CC$355,MATCH($B336,Overview_Format!$A$2:$A$355,0),MATCH(AP$2,Overview_Format!$A$2:$CC$2,0))</f>
        <v>-7.7000000000000013E-2</v>
      </c>
    </row>
    <row r="337" spans="2:42" x14ac:dyDescent="0.25">
      <c r="B337" t="s">
        <v>456</v>
      </c>
      <c r="C337">
        <f>INDEX(Overview_Format!$A$2:$BQ$355,MATCH($B337,Overview_Format!$A$2:$A$355,0),MATCH(C$2,Overview_Format!$A$2:$BQ$2,0))</f>
        <v>31</v>
      </c>
      <c r="D337">
        <f>INDEX(Overview_Format!$A$2:$BQ$355,MATCH($B337,Overview_Format!$A$2:$A$355,0),MATCH(D$2,Overview_Format!$A$2:$BQ$2,0))</f>
        <v>11</v>
      </c>
      <c r="E337">
        <f>INDEX(Overview_Format!$A$2:$BQ$355,MATCH($B337,Overview_Format!$A$2:$A$355,0),MATCH(E$2,Overview_Format!$A$2:$BQ$2,0))</f>
        <v>20</v>
      </c>
      <c r="F337">
        <f>INDEX(Overview_Format!$A$2:$BQ$355,MATCH($B337,Overview_Format!$A$2:$A$355,0),MATCH(F$2,Overview_Format!$A$2:$BQ$2,0))</f>
        <v>0.35499999999999998</v>
      </c>
      <c r="G337">
        <f>INDEX(Overview_Format!$A$2:$BQ$355,MATCH($B337,Overview_Format!$A$2:$A$355,0),MATCH(G$2,Overview_Format!$A$2:$BQ$2,0))</f>
        <v>1.22</v>
      </c>
      <c r="H337">
        <f>INDEX(Overview_Format!$A$2:$BQ$355,MATCH($B337,Overview_Format!$A$2:$A$355,0),MATCH(H$2,Overview_Format!$A$2:$BQ$2,0))</f>
        <v>8.48</v>
      </c>
      <c r="I337">
        <f>INDEX(Overview_Format!$A$2:$BQ$355,MATCH($B337,Overview_Format!$A$2:$A$355,0),MATCH(I$2,Overview_Format!$A$2:$BQ$2,0))</f>
        <v>11</v>
      </c>
      <c r="J337">
        <f>INDEX(Overview_Format!$A$2:$BQ$355,MATCH($B337,Overview_Format!$A$2:$A$355,0),MATCH(J$2,Overview_Format!$A$2:$BQ$2,0))</f>
        <v>20</v>
      </c>
      <c r="K337">
        <f>INDEX(Overview_Format!$A$2:$BQ$355,MATCH($B337,Overview_Format!$A$2:$A$355,0),MATCH(K$2,Overview_Format!$A$2:$BQ$2,0))</f>
        <v>11</v>
      </c>
      <c r="L337">
        <f>INDEX(Overview_Format!$A$2:$BQ$355,MATCH($B337,Overview_Format!$A$2:$A$355,0),MATCH(L$2,Overview_Format!$A$2:$BQ$2,0))</f>
        <v>20</v>
      </c>
      <c r="M337">
        <f>INDEX(Overview_Format!$A$2:$BQ$355,MATCH($B337,Overview_Format!$A$2:$A$355,0),MATCH(M$2,Overview_Format!$A$2:$BQ$2,0))</f>
        <v>11</v>
      </c>
      <c r="N337">
        <f>INDEX(Overview_Format!$A$2:$BQ$355,MATCH($B337,Overview_Format!$A$2:$A$355,0),MATCH(N$2,Overview_Format!$A$2:$BQ$2,0))</f>
        <v>20</v>
      </c>
      <c r="O337">
        <f>INDEX(Overview_Format!$A$2:$BQ$355,MATCH($B337,Overview_Format!$A$2:$A$355,0),MATCH(O$2,Overview_Format!$A$2:$BQ$2,0))</f>
        <v>2119</v>
      </c>
      <c r="P337">
        <f>INDEX(Overview_Format!$A$2:$BQ$355,MATCH($B337,Overview_Format!$A$2:$A$355,0),MATCH(P$2,Overview_Format!$A$2:$BQ$2,0))</f>
        <v>2344</v>
      </c>
      <c r="Q337">
        <f>INDEX(Overview_Format!$A$2:$BQ$355,MATCH($B337,Overview_Format!$A$2:$A$355,0),MATCH(Q$2,Overview_Format!$A$2:$BQ$2,0))</f>
        <v>68.8</v>
      </c>
      <c r="R337">
        <f>INDEX(Overview_Format!$A$2:$BQ$355,MATCH($B337,Overview_Format!$A$2:$A$355,0),MATCH(R$2,Overview_Format!$A$2:$BQ$2,0))</f>
        <v>98.6</v>
      </c>
      <c r="S337">
        <f>INDEX(Overview_Format!$A$2:$BQ$355,MATCH($B337,Overview_Format!$A$2:$A$355,0),MATCH(S$2,Overview_Format!$A$2:$BQ$2,0))</f>
        <v>0.376</v>
      </c>
      <c r="T337">
        <f>INDEX(Overview_Format!$A$2:$BQ$355,MATCH($B337,Overview_Format!$A$2:$A$355,0),MATCH(T$2,Overview_Format!$A$2:$BQ$2,0))</f>
        <v>0.35299999999999998</v>
      </c>
      <c r="U337">
        <f>INDEX(Overview_Format!$A$2:$BQ$355,MATCH($B337,Overview_Format!$A$2:$A$355,0),MATCH(U$2,Overview_Format!$A$2:$BQ$2,0))</f>
        <v>0.496</v>
      </c>
      <c r="V337">
        <f>INDEX(Overview_Format!$A$2:$BQ$355,MATCH($B337,Overview_Format!$A$2:$A$355,0),MATCH(V$2,Overview_Format!$A$2:$BQ$2,0))</f>
        <v>46.1</v>
      </c>
      <c r="W337">
        <f>INDEX(Overview_Format!$A$2:$BQ$355,MATCH($B337,Overview_Format!$A$2:$A$355,0),MATCH(W$2,Overview_Format!$A$2:$BQ$2,0))</f>
        <v>0.44800000000000001</v>
      </c>
      <c r="X337">
        <f>INDEX(Overview_Format!$A$2:$BQ$355,MATCH($B337,Overview_Format!$A$2:$A$355,0),MATCH(X$2,Overview_Format!$A$2:$BQ$2,0))</f>
        <v>33.700000000000003</v>
      </c>
      <c r="Y337">
        <f>INDEX(Overview_Format!$A$2:$BQ$355,MATCH($B337,Overview_Format!$A$2:$A$355,0),MATCH(Y$2,Overview_Format!$A$2:$BQ$2,0))</f>
        <v>16.3</v>
      </c>
      <c r="Z337">
        <f>INDEX(Overview_Format!$A$2:$BQ$355,MATCH($B337,Overview_Format!$A$2:$A$355,0),MATCH(Z$2,Overview_Format!$A$2:$BQ$2,0))</f>
        <v>52.2</v>
      </c>
      <c r="AA337">
        <f>INDEX(Overview_Format!$A$2:$BQ$355,MATCH($B337,Overview_Format!$A$2:$A$355,0),MATCH(AA$2,Overview_Format!$A$2:$BQ$2,0))</f>
        <v>7</v>
      </c>
      <c r="AB337">
        <f>INDEX(Overview_Format!$A$2:$BQ$355,MATCH($B337,Overview_Format!$A$2:$A$355,0),MATCH(AB$2,Overview_Format!$A$2:$BQ$2,0))</f>
        <v>7.2</v>
      </c>
      <c r="AC337">
        <f t="shared" si="5"/>
        <v>2.8282208588957056</v>
      </c>
      <c r="AD337">
        <f>INDEX(Overview_Format!$A$2:$BQ$355,MATCH($B337,Overview_Format!$A$2:$A$355,0),MATCH(AD$2,Overview_Format!$A$2:$BQ$2,0))</f>
        <v>-7.26</v>
      </c>
      <c r="AE337">
        <f>INDEX(Overview_Format!$A$2:$CC$355,MATCH($B337,Overview_Format!$A$2:$A$355,0),MATCH(AE$2,Overview_Format!$A$2:$CC$2,0))</f>
        <v>-10.5</v>
      </c>
      <c r="AF337">
        <f>INDEX(Overview_Format!$A$2:$CC$355,MATCH($B337,Overview_Format!$A$2:$A$355,0),MATCH(AF$2,Overview_Format!$A$2:$CC$2,0))</f>
        <v>2.4000000000000021E-2</v>
      </c>
      <c r="AG337">
        <f>INDEX(Overview_Format!$A$2:$CC$355,MATCH($B337,Overview_Format!$A$2:$A$355,0),MATCH(AG$2,Overview_Format!$A$2:$CC$2,0))</f>
        <v>-5.0000000000000044E-2</v>
      </c>
      <c r="AH337">
        <f>INDEX(Overview_Format!$A$2:$CC$355,MATCH($B337,Overview_Format!$A$2:$A$355,0),MATCH(AH$2,Overview_Format!$A$2:$CC$2,0))</f>
        <v>-6.6000000000000059E-2</v>
      </c>
      <c r="AI337">
        <f>INDEX(Overview_Format!$A$2:$CC$355,MATCH($B337,Overview_Format!$A$2:$A$355,0),MATCH(AI$2,Overview_Format!$A$2:$CC$2,0))</f>
        <v>-8.500000000000002E-2</v>
      </c>
      <c r="AJ337">
        <f>INDEX(Overview_Format!$A$2:$CC$355,MATCH($B337,Overview_Format!$A$2:$A$355,0),MATCH(AJ$2,Overview_Format!$A$2:$CC$2,0))</f>
        <v>4.4000000000000057</v>
      </c>
      <c r="AK337">
        <f>INDEX(Overview_Format!$A$2:$CC$355,MATCH($B337,Overview_Format!$A$2:$A$355,0),MATCH(AK$2,Overview_Format!$A$2:$CC$2,0))</f>
        <v>2.1000000000000014</v>
      </c>
      <c r="AL337">
        <f>INDEX(Overview_Format!$A$2:$CC$355,MATCH($B337,Overview_Format!$A$2:$A$355,0),MATCH(AL$2,Overview_Format!$A$2:$CC$2,0))</f>
        <v>-10.5</v>
      </c>
      <c r="AM337">
        <f>INDEX(Overview_Format!$A$2:$CC$355,MATCH($B337,Overview_Format!$A$2:$A$355,0),MATCH(AM$2,Overview_Format!$A$2:$CC$2,0))</f>
        <v>-3.1999999999999993</v>
      </c>
      <c r="AN337">
        <f>INDEX(Overview_Format!$A$2:$CC$355,MATCH($B337,Overview_Format!$A$2:$A$355,0),MATCH(AN$2,Overview_Format!$A$2:$CC$2,0))</f>
        <v>-4.4999999999999991</v>
      </c>
      <c r="AO337">
        <f>INDEX(Overview_Format!$A$2:$CC$355,MATCH($B337,Overview_Format!$A$2:$A$355,0),MATCH(AO$2,Overview_Format!$A$2:$CC$2,0))</f>
        <v>6.6000000000000014</v>
      </c>
      <c r="AP337">
        <f>INDEX(Overview_Format!$A$2:$CC$355,MATCH($B337,Overview_Format!$A$2:$A$355,0),MATCH(AP$2,Overview_Format!$A$2:$CC$2,0))</f>
        <v>2.8000000000000025E-2</v>
      </c>
    </row>
    <row r="338" spans="2:42" x14ac:dyDescent="0.25">
      <c r="B338" t="s">
        <v>457</v>
      </c>
      <c r="C338">
        <f>INDEX(Overview_Format!$A$2:$BQ$355,MATCH($B338,Overview_Format!$A$2:$A$355,0),MATCH(C$2,Overview_Format!$A$2:$BQ$2,0))</f>
        <v>32</v>
      </c>
      <c r="D338">
        <f>INDEX(Overview_Format!$A$2:$BQ$355,MATCH($B338,Overview_Format!$A$2:$A$355,0),MATCH(D$2,Overview_Format!$A$2:$BQ$2,0))</f>
        <v>11</v>
      </c>
      <c r="E338">
        <f>INDEX(Overview_Format!$A$2:$BQ$355,MATCH($B338,Overview_Format!$A$2:$A$355,0),MATCH(E$2,Overview_Format!$A$2:$BQ$2,0))</f>
        <v>21</v>
      </c>
      <c r="F338">
        <f>INDEX(Overview_Format!$A$2:$BQ$355,MATCH($B338,Overview_Format!$A$2:$A$355,0),MATCH(F$2,Overview_Format!$A$2:$BQ$2,0))</f>
        <v>0.34399999999999997</v>
      </c>
      <c r="G338">
        <f>INDEX(Overview_Format!$A$2:$BQ$355,MATCH($B338,Overview_Format!$A$2:$A$355,0),MATCH(G$2,Overview_Format!$A$2:$BQ$2,0))</f>
        <v>-1.65</v>
      </c>
      <c r="H338">
        <f>INDEX(Overview_Format!$A$2:$BQ$355,MATCH($B338,Overview_Format!$A$2:$A$355,0),MATCH(H$2,Overview_Format!$A$2:$BQ$2,0))</f>
        <v>2.2200000000000002</v>
      </c>
      <c r="I338">
        <f>INDEX(Overview_Format!$A$2:$BQ$355,MATCH($B338,Overview_Format!$A$2:$A$355,0),MATCH(I$2,Overview_Format!$A$2:$BQ$2,0))</f>
        <v>11</v>
      </c>
      <c r="J338">
        <f>INDEX(Overview_Format!$A$2:$BQ$355,MATCH($B338,Overview_Format!$A$2:$A$355,0),MATCH(J$2,Overview_Format!$A$2:$BQ$2,0))</f>
        <v>21</v>
      </c>
      <c r="K338">
        <f>INDEX(Overview_Format!$A$2:$BQ$355,MATCH($B338,Overview_Format!$A$2:$A$355,0),MATCH(K$2,Overview_Format!$A$2:$BQ$2,0))</f>
        <v>11</v>
      </c>
      <c r="L338">
        <f>INDEX(Overview_Format!$A$2:$BQ$355,MATCH($B338,Overview_Format!$A$2:$A$355,0),MATCH(L$2,Overview_Format!$A$2:$BQ$2,0))</f>
        <v>21</v>
      </c>
      <c r="M338">
        <f>INDEX(Overview_Format!$A$2:$BQ$355,MATCH($B338,Overview_Format!$A$2:$A$355,0),MATCH(M$2,Overview_Format!$A$2:$BQ$2,0))</f>
        <v>11</v>
      </c>
      <c r="N338">
        <f>INDEX(Overview_Format!$A$2:$BQ$355,MATCH($B338,Overview_Format!$A$2:$A$355,0),MATCH(N$2,Overview_Format!$A$2:$BQ$2,0))</f>
        <v>21</v>
      </c>
      <c r="O338">
        <f>INDEX(Overview_Format!$A$2:$BQ$355,MATCH($B338,Overview_Format!$A$2:$A$355,0),MATCH(O$2,Overview_Format!$A$2:$BQ$2,0))</f>
        <v>2393</v>
      </c>
      <c r="P338">
        <f>INDEX(Overview_Format!$A$2:$BQ$355,MATCH($B338,Overview_Format!$A$2:$A$355,0),MATCH(P$2,Overview_Format!$A$2:$BQ$2,0))</f>
        <v>2517</v>
      </c>
      <c r="Q338">
        <f>INDEX(Overview_Format!$A$2:$BQ$355,MATCH($B338,Overview_Format!$A$2:$A$355,0),MATCH(Q$2,Overview_Format!$A$2:$BQ$2,0))</f>
        <v>71.7</v>
      </c>
      <c r="R338">
        <f>INDEX(Overview_Format!$A$2:$BQ$355,MATCH($B338,Overview_Format!$A$2:$A$355,0),MATCH(R$2,Overview_Format!$A$2:$BQ$2,0))</f>
        <v>104.4</v>
      </c>
      <c r="S338">
        <f>INDEX(Overview_Format!$A$2:$BQ$355,MATCH($B338,Overview_Format!$A$2:$A$355,0),MATCH(S$2,Overview_Format!$A$2:$BQ$2,0))</f>
        <v>0.30299999999999999</v>
      </c>
      <c r="T338">
        <f>INDEX(Overview_Format!$A$2:$BQ$355,MATCH($B338,Overview_Format!$A$2:$A$355,0),MATCH(T$2,Overview_Format!$A$2:$BQ$2,0))</f>
        <v>0.44500000000000001</v>
      </c>
      <c r="U338">
        <f>INDEX(Overview_Format!$A$2:$BQ$355,MATCH($B338,Overview_Format!$A$2:$A$355,0),MATCH(U$2,Overview_Format!$A$2:$BQ$2,0))</f>
        <v>0.56200000000000006</v>
      </c>
      <c r="V338">
        <f>INDEX(Overview_Format!$A$2:$BQ$355,MATCH($B338,Overview_Format!$A$2:$A$355,0),MATCH(V$2,Overview_Format!$A$2:$BQ$2,0))</f>
        <v>57.1</v>
      </c>
      <c r="W338">
        <f>INDEX(Overview_Format!$A$2:$BQ$355,MATCH($B338,Overview_Format!$A$2:$A$355,0),MATCH(W$2,Overview_Format!$A$2:$BQ$2,0))</f>
        <v>0.52800000000000002</v>
      </c>
      <c r="X338">
        <f>INDEX(Overview_Format!$A$2:$BQ$355,MATCH($B338,Overview_Format!$A$2:$A$355,0),MATCH(X$2,Overview_Format!$A$2:$BQ$2,0))</f>
        <v>25.2</v>
      </c>
      <c r="Y338">
        <f>INDEX(Overview_Format!$A$2:$BQ$355,MATCH($B338,Overview_Format!$A$2:$A$355,0),MATCH(Y$2,Overview_Format!$A$2:$BQ$2,0))</f>
        <v>17.100000000000001</v>
      </c>
      <c r="Z338">
        <f>INDEX(Overview_Format!$A$2:$BQ$355,MATCH($B338,Overview_Format!$A$2:$A$355,0),MATCH(Z$2,Overview_Format!$A$2:$BQ$2,0))</f>
        <v>48.3</v>
      </c>
      <c r="AA338">
        <f>INDEX(Overview_Format!$A$2:$BQ$355,MATCH($B338,Overview_Format!$A$2:$A$355,0),MATCH(AA$2,Overview_Format!$A$2:$BQ$2,0))</f>
        <v>7.2</v>
      </c>
      <c r="AB338">
        <f>INDEX(Overview_Format!$A$2:$BQ$355,MATCH($B338,Overview_Format!$A$2:$A$355,0),MATCH(AB$2,Overview_Format!$A$2:$BQ$2,0))</f>
        <v>8.1</v>
      </c>
      <c r="AC338">
        <f t="shared" si="5"/>
        <v>3.3391812865497075</v>
      </c>
      <c r="AD338">
        <f>INDEX(Overview_Format!$A$2:$BQ$355,MATCH($B338,Overview_Format!$A$2:$A$355,0),MATCH(AD$2,Overview_Format!$A$2:$BQ$2,0))</f>
        <v>-3.88</v>
      </c>
      <c r="AE338">
        <f>INDEX(Overview_Format!$A$2:$CC$355,MATCH($B338,Overview_Format!$A$2:$A$355,0),MATCH(AE$2,Overview_Format!$A$2:$CC$2,0))</f>
        <v>-5.3999999999999915</v>
      </c>
      <c r="AF338">
        <f>INDEX(Overview_Format!$A$2:$CC$355,MATCH($B338,Overview_Format!$A$2:$A$355,0),MATCH(AF$2,Overview_Format!$A$2:$CC$2,0))</f>
        <v>2.0000000000000018E-2</v>
      </c>
      <c r="AG338">
        <f>INDEX(Overview_Format!$A$2:$CC$355,MATCH($B338,Overview_Format!$A$2:$A$355,0),MATCH(AG$2,Overview_Format!$A$2:$CC$2,0))</f>
        <v>2.9000000000000026E-2</v>
      </c>
      <c r="AH338">
        <f>INDEX(Overview_Format!$A$2:$CC$355,MATCH($B338,Overview_Format!$A$2:$A$355,0),MATCH(AH$2,Overview_Format!$A$2:$CC$2,0))</f>
        <v>-9.9999999999988987E-4</v>
      </c>
      <c r="AI338">
        <f>INDEX(Overview_Format!$A$2:$CC$355,MATCH($B338,Overview_Format!$A$2:$A$355,0),MATCH(AI$2,Overview_Format!$A$2:$CC$2,0))</f>
        <v>-1.8000000000000016E-2</v>
      </c>
      <c r="AJ338">
        <f>INDEX(Overview_Format!$A$2:$CC$355,MATCH($B338,Overview_Format!$A$2:$A$355,0),MATCH(AJ$2,Overview_Format!$A$2:$CC$2,0))</f>
        <v>-3.4000000000000057</v>
      </c>
      <c r="AK338">
        <f>INDEX(Overview_Format!$A$2:$CC$355,MATCH($B338,Overview_Format!$A$2:$A$355,0),MATCH(AK$2,Overview_Format!$A$2:$CC$2,0))</f>
        <v>2.1000000000000014</v>
      </c>
      <c r="AL338">
        <f>INDEX(Overview_Format!$A$2:$CC$355,MATCH($B338,Overview_Format!$A$2:$A$355,0),MATCH(AL$2,Overview_Format!$A$2:$CC$2,0))</f>
        <v>3.8999999999999986</v>
      </c>
      <c r="AM338">
        <f>INDEX(Overview_Format!$A$2:$CC$355,MATCH($B338,Overview_Format!$A$2:$A$355,0),MATCH(AM$2,Overview_Format!$A$2:$CC$2,0))</f>
        <v>-2.9999999999999991</v>
      </c>
      <c r="AN338">
        <f>INDEX(Overview_Format!$A$2:$CC$355,MATCH($B338,Overview_Format!$A$2:$A$355,0),MATCH(AN$2,Overview_Format!$A$2:$CC$2,0))</f>
        <v>0.29999999999999982</v>
      </c>
      <c r="AO338">
        <f>INDEX(Overview_Format!$A$2:$CC$355,MATCH($B338,Overview_Format!$A$2:$A$355,0),MATCH(AO$2,Overview_Format!$A$2:$CC$2,0))</f>
        <v>-4.3000000000000007</v>
      </c>
      <c r="AP338">
        <f>INDEX(Overview_Format!$A$2:$CC$355,MATCH($B338,Overview_Format!$A$2:$A$355,0),MATCH(AP$2,Overview_Format!$A$2:$CC$2,0))</f>
        <v>4.300000000000001E-2</v>
      </c>
    </row>
    <row r="339" spans="2:42" x14ac:dyDescent="0.25">
      <c r="B339" t="s">
        <v>72</v>
      </c>
      <c r="C339">
        <f>INDEX(Overview_Format!$A$2:$BQ$355,MATCH($B339,Overview_Format!$A$2:$A$355,0),MATCH(C$2,Overview_Format!$A$2:$BQ$2,0))</f>
        <v>36</v>
      </c>
      <c r="D339">
        <f>INDEX(Overview_Format!$A$2:$BQ$355,MATCH($B339,Overview_Format!$A$2:$A$355,0),MATCH(D$2,Overview_Format!$A$2:$BQ$2,0))</f>
        <v>27</v>
      </c>
      <c r="E339">
        <f>INDEX(Overview_Format!$A$2:$BQ$355,MATCH($B339,Overview_Format!$A$2:$A$355,0),MATCH(E$2,Overview_Format!$A$2:$BQ$2,0))</f>
        <v>9</v>
      </c>
      <c r="F339">
        <f>INDEX(Overview_Format!$A$2:$BQ$355,MATCH($B339,Overview_Format!$A$2:$A$355,0),MATCH(F$2,Overview_Format!$A$2:$BQ$2,0))</f>
        <v>0.75</v>
      </c>
      <c r="G339">
        <f>INDEX(Overview_Format!$A$2:$BQ$355,MATCH($B339,Overview_Format!$A$2:$A$355,0),MATCH(G$2,Overview_Format!$A$2:$BQ$2,0))</f>
        <v>12.03</v>
      </c>
      <c r="H339">
        <f>INDEX(Overview_Format!$A$2:$BQ$355,MATCH($B339,Overview_Format!$A$2:$A$355,0),MATCH(H$2,Overview_Format!$A$2:$BQ$2,0))</f>
        <v>7.03</v>
      </c>
      <c r="I339">
        <f>INDEX(Overview_Format!$A$2:$BQ$355,MATCH($B339,Overview_Format!$A$2:$A$355,0),MATCH(I$2,Overview_Format!$A$2:$BQ$2,0))</f>
        <v>27</v>
      </c>
      <c r="J339">
        <f>INDEX(Overview_Format!$A$2:$BQ$355,MATCH($B339,Overview_Format!$A$2:$A$355,0),MATCH(J$2,Overview_Format!$A$2:$BQ$2,0))</f>
        <v>9</v>
      </c>
      <c r="K339">
        <f>INDEX(Overview_Format!$A$2:$BQ$355,MATCH($B339,Overview_Format!$A$2:$A$355,0),MATCH(K$2,Overview_Format!$A$2:$BQ$2,0))</f>
        <v>27</v>
      </c>
      <c r="L339">
        <f>INDEX(Overview_Format!$A$2:$BQ$355,MATCH($B339,Overview_Format!$A$2:$A$355,0),MATCH(L$2,Overview_Format!$A$2:$BQ$2,0))</f>
        <v>9</v>
      </c>
      <c r="M339">
        <f>INDEX(Overview_Format!$A$2:$BQ$355,MATCH($B339,Overview_Format!$A$2:$A$355,0),MATCH(M$2,Overview_Format!$A$2:$BQ$2,0))</f>
        <v>27</v>
      </c>
      <c r="N339">
        <f>INDEX(Overview_Format!$A$2:$BQ$355,MATCH($B339,Overview_Format!$A$2:$A$355,0),MATCH(N$2,Overview_Format!$A$2:$BQ$2,0))</f>
        <v>9</v>
      </c>
      <c r="O339">
        <f>INDEX(Overview_Format!$A$2:$BQ$355,MATCH($B339,Overview_Format!$A$2:$A$355,0),MATCH(O$2,Overview_Format!$A$2:$BQ$2,0))</f>
        <v>2511</v>
      </c>
      <c r="P339">
        <f>INDEX(Overview_Format!$A$2:$BQ$355,MATCH($B339,Overview_Format!$A$2:$A$355,0),MATCH(P$2,Overview_Format!$A$2:$BQ$2,0))</f>
        <v>2331</v>
      </c>
      <c r="Q339">
        <f>INDEX(Overview_Format!$A$2:$BQ$355,MATCH($B339,Overview_Format!$A$2:$A$355,0),MATCH(Q$2,Overview_Format!$A$2:$BQ$2,0))</f>
        <v>67.400000000000006</v>
      </c>
      <c r="R339">
        <f>INDEX(Overview_Format!$A$2:$BQ$355,MATCH($B339,Overview_Format!$A$2:$A$355,0),MATCH(R$2,Overview_Format!$A$2:$BQ$2,0))</f>
        <v>103.2</v>
      </c>
      <c r="S339">
        <f>INDEX(Overview_Format!$A$2:$BQ$355,MATCH($B339,Overview_Format!$A$2:$A$355,0),MATCH(S$2,Overview_Format!$A$2:$BQ$2,0))</f>
        <v>0.34699999999999998</v>
      </c>
      <c r="T339">
        <f>INDEX(Overview_Format!$A$2:$BQ$355,MATCH($B339,Overview_Format!$A$2:$A$355,0),MATCH(T$2,Overview_Format!$A$2:$BQ$2,0))</f>
        <v>0.39900000000000002</v>
      </c>
      <c r="U339">
        <f>INDEX(Overview_Format!$A$2:$BQ$355,MATCH($B339,Overview_Format!$A$2:$A$355,0),MATCH(U$2,Overview_Format!$A$2:$BQ$2,0))</f>
        <v>0.55100000000000005</v>
      </c>
      <c r="V339">
        <f>INDEX(Overview_Format!$A$2:$BQ$355,MATCH($B339,Overview_Format!$A$2:$A$355,0),MATCH(V$2,Overview_Format!$A$2:$BQ$2,0))</f>
        <v>47.5</v>
      </c>
      <c r="W339">
        <f>INDEX(Overview_Format!$A$2:$BQ$355,MATCH($B339,Overview_Format!$A$2:$A$355,0),MATCH(W$2,Overview_Format!$A$2:$BQ$2,0))</f>
        <v>0.52100000000000002</v>
      </c>
      <c r="X339">
        <f>INDEX(Overview_Format!$A$2:$BQ$355,MATCH($B339,Overview_Format!$A$2:$A$355,0),MATCH(X$2,Overview_Format!$A$2:$BQ$2,0))</f>
        <v>28.8</v>
      </c>
      <c r="Y339">
        <f>INDEX(Overview_Format!$A$2:$BQ$355,MATCH($B339,Overview_Format!$A$2:$A$355,0),MATCH(Y$2,Overview_Format!$A$2:$BQ$2,0))</f>
        <v>17.399999999999999</v>
      </c>
      <c r="Z339">
        <f>INDEX(Overview_Format!$A$2:$BQ$355,MATCH($B339,Overview_Format!$A$2:$A$355,0),MATCH(Z$2,Overview_Format!$A$2:$BQ$2,0))</f>
        <v>47.6</v>
      </c>
      <c r="AA339">
        <f>INDEX(Overview_Format!$A$2:$BQ$355,MATCH($B339,Overview_Format!$A$2:$A$355,0),MATCH(AA$2,Overview_Format!$A$2:$BQ$2,0))</f>
        <v>13.2</v>
      </c>
      <c r="AB339">
        <f>INDEX(Overview_Format!$A$2:$BQ$355,MATCH($B339,Overview_Format!$A$2:$A$355,0),MATCH(AB$2,Overview_Format!$A$2:$BQ$2,0))</f>
        <v>16.100000000000001</v>
      </c>
      <c r="AC339">
        <f t="shared" si="5"/>
        <v>2.7298850574712645</v>
      </c>
      <c r="AD339">
        <f>INDEX(Overview_Format!$A$2:$BQ$355,MATCH($B339,Overview_Format!$A$2:$A$355,0),MATCH(AD$2,Overview_Format!$A$2:$BQ$2,0))</f>
        <v>5</v>
      </c>
      <c r="AE339">
        <f>INDEX(Overview_Format!$A$2:$CC$355,MATCH($B339,Overview_Format!$A$2:$A$355,0),MATCH(AE$2,Overview_Format!$A$2:$CC$2,0))</f>
        <v>7.4000000000000057</v>
      </c>
      <c r="AF339">
        <f>INDEX(Overview_Format!$A$2:$CC$355,MATCH($B339,Overview_Format!$A$2:$A$355,0),MATCH(AF$2,Overview_Format!$A$2:$CC$2,0))</f>
        <v>6.9999999999999507E-3</v>
      </c>
      <c r="AG339">
        <f>INDEX(Overview_Format!$A$2:$CC$355,MATCH($B339,Overview_Format!$A$2:$A$355,0),MATCH(AG$2,Overview_Format!$A$2:$CC$2,0))</f>
        <v>4.6000000000000041E-2</v>
      </c>
      <c r="AH339">
        <f>INDEX(Overview_Format!$A$2:$CC$355,MATCH($B339,Overview_Format!$A$2:$A$355,0),MATCH(AH$2,Overview_Format!$A$2:$CC$2,0))</f>
        <v>3.8000000000000034E-2</v>
      </c>
      <c r="AI339">
        <f>INDEX(Overview_Format!$A$2:$CC$355,MATCH($B339,Overview_Format!$A$2:$A$355,0),MATCH(AI$2,Overview_Format!$A$2:$CC$2,0))</f>
        <v>4.6000000000000041E-2</v>
      </c>
      <c r="AJ339">
        <f>INDEX(Overview_Format!$A$2:$CC$355,MATCH($B339,Overview_Format!$A$2:$A$355,0),MATCH(AJ$2,Overview_Format!$A$2:$CC$2,0))</f>
        <v>-4.7999999999999972</v>
      </c>
      <c r="AK339">
        <f>INDEX(Overview_Format!$A$2:$CC$355,MATCH($B339,Overview_Format!$A$2:$A$355,0),MATCH(AK$2,Overview_Format!$A$2:$CC$2,0))</f>
        <v>-3.1000000000000014</v>
      </c>
      <c r="AL339">
        <f>INDEX(Overview_Format!$A$2:$CC$355,MATCH($B339,Overview_Format!$A$2:$A$355,0),MATCH(AL$2,Overview_Format!$A$2:$CC$2,0))</f>
        <v>-11.100000000000001</v>
      </c>
      <c r="AM339">
        <f>INDEX(Overview_Format!$A$2:$CC$355,MATCH($B339,Overview_Format!$A$2:$A$355,0),MATCH(AM$2,Overview_Format!$A$2:$CC$2,0))</f>
        <v>4.2999999999999989</v>
      </c>
      <c r="AN339">
        <f>INDEX(Overview_Format!$A$2:$CC$355,MATCH($B339,Overview_Format!$A$2:$A$355,0),MATCH(AN$2,Overview_Format!$A$2:$CC$2,0))</f>
        <v>8.5000000000000018</v>
      </c>
      <c r="AO339">
        <f>INDEX(Overview_Format!$A$2:$CC$355,MATCH($B339,Overview_Format!$A$2:$A$355,0),MATCH(AO$2,Overview_Format!$A$2:$CC$2,0))</f>
        <v>-5.6999999999999993</v>
      </c>
      <c r="AP339">
        <f>INDEX(Overview_Format!$A$2:$CC$355,MATCH($B339,Overview_Format!$A$2:$A$355,0),MATCH(AP$2,Overview_Format!$A$2:$CC$2,0))</f>
        <v>0</v>
      </c>
    </row>
    <row r="340" spans="2:42" x14ac:dyDescent="0.25">
      <c r="B340" t="s">
        <v>458</v>
      </c>
      <c r="C340">
        <f>INDEX(Overview_Format!$A$2:$BQ$355,MATCH($B340,Overview_Format!$A$2:$A$355,0),MATCH(C$2,Overview_Format!$A$2:$BQ$2,0))</f>
        <v>33</v>
      </c>
      <c r="D340">
        <f>INDEX(Overview_Format!$A$2:$BQ$355,MATCH($B340,Overview_Format!$A$2:$A$355,0),MATCH(D$2,Overview_Format!$A$2:$BQ$2,0))</f>
        <v>18</v>
      </c>
      <c r="E340">
        <f>INDEX(Overview_Format!$A$2:$BQ$355,MATCH($B340,Overview_Format!$A$2:$A$355,0),MATCH(E$2,Overview_Format!$A$2:$BQ$2,0))</f>
        <v>15</v>
      </c>
      <c r="F340">
        <f>INDEX(Overview_Format!$A$2:$BQ$355,MATCH($B340,Overview_Format!$A$2:$A$355,0),MATCH(F$2,Overview_Format!$A$2:$BQ$2,0))</f>
        <v>0.54500000000000004</v>
      </c>
      <c r="G340">
        <f>INDEX(Overview_Format!$A$2:$BQ$355,MATCH($B340,Overview_Format!$A$2:$A$355,0),MATCH(G$2,Overview_Format!$A$2:$BQ$2,0))</f>
        <v>-4.3499999999999996</v>
      </c>
      <c r="H340">
        <f>INDEX(Overview_Format!$A$2:$BQ$355,MATCH($B340,Overview_Format!$A$2:$A$355,0),MATCH(H$2,Overview_Format!$A$2:$BQ$2,0))</f>
        <v>-6.09</v>
      </c>
      <c r="I340">
        <f>INDEX(Overview_Format!$A$2:$BQ$355,MATCH($B340,Overview_Format!$A$2:$A$355,0),MATCH(I$2,Overview_Format!$A$2:$BQ$2,0))</f>
        <v>18</v>
      </c>
      <c r="J340">
        <f>INDEX(Overview_Format!$A$2:$BQ$355,MATCH($B340,Overview_Format!$A$2:$A$355,0),MATCH(J$2,Overview_Format!$A$2:$BQ$2,0))</f>
        <v>15</v>
      </c>
      <c r="K340">
        <f>INDEX(Overview_Format!$A$2:$BQ$355,MATCH($B340,Overview_Format!$A$2:$A$355,0),MATCH(K$2,Overview_Format!$A$2:$BQ$2,0))</f>
        <v>18</v>
      </c>
      <c r="L340">
        <f>INDEX(Overview_Format!$A$2:$BQ$355,MATCH($B340,Overview_Format!$A$2:$A$355,0),MATCH(L$2,Overview_Format!$A$2:$BQ$2,0))</f>
        <v>15</v>
      </c>
      <c r="M340">
        <f>INDEX(Overview_Format!$A$2:$BQ$355,MATCH($B340,Overview_Format!$A$2:$A$355,0),MATCH(M$2,Overview_Format!$A$2:$BQ$2,0))</f>
        <v>18</v>
      </c>
      <c r="N340">
        <f>INDEX(Overview_Format!$A$2:$BQ$355,MATCH($B340,Overview_Format!$A$2:$A$355,0),MATCH(N$2,Overview_Format!$A$2:$BQ$2,0))</f>
        <v>15</v>
      </c>
      <c r="O340">
        <f>INDEX(Overview_Format!$A$2:$BQ$355,MATCH($B340,Overview_Format!$A$2:$A$355,0),MATCH(O$2,Overview_Format!$A$2:$BQ$2,0))</f>
        <v>2617</v>
      </c>
      <c r="P340">
        <f>INDEX(Overview_Format!$A$2:$BQ$355,MATCH($B340,Overview_Format!$A$2:$A$355,0),MATCH(P$2,Overview_Format!$A$2:$BQ$2,0))</f>
        <v>2454</v>
      </c>
      <c r="Q340">
        <f>INDEX(Overview_Format!$A$2:$BQ$355,MATCH($B340,Overview_Format!$A$2:$A$355,0),MATCH(Q$2,Overview_Format!$A$2:$BQ$2,0))</f>
        <v>73.400000000000006</v>
      </c>
      <c r="R340">
        <f>INDEX(Overview_Format!$A$2:$BQ$355,MATCH($B340,Overview_Format!$A$2:$A$355,0),MATCH(R$2,Overview_Format!$A$2:$BQ$2,0))</f>
        <v>107.2</v>
      </c>
      <c r="S340">
        <f>INDEX(Overview_Format!$A$2:$BQ$355,MATCH($B340,Overview_Format!$A$2:$A$355,0),MATCH(S$2,Overview_Format!$A$2:$BQ$2,0))</f>
        <v>0.36599999999999999</v>
      </c>
      <c r="T340">
        <f>INDEX(Overview_Format!$A$2:$BQ$355,MATCH($B340,Overview_Format!$A$2:$A$355,0),MATCH(T$2,Overview_Format!$A$2:$BQ$2,0))</f>
        <v>0.35399999999999998</v>
      </c>
      <c r="U340">
        <f>INDEX(Overview_Format!$A$2:$BQ$355,MATCH($B340,Overview_Format!$A$2:$A$355,0),MATCH(U$2,Overview_Format!$A$2:$BQ$2,0))</f>
        <v>0.57599999999999996</v>
      </c>
      <c r="V340">
        <f>INDEX(Overview_Format!$A$2:$BQ$355,MATCH($B340,Overview_Format!$A$2:$A$355,0),MATCH(V$2,Overview_Format!$A$2:$BQ$2,0))</f>
        <v>41.5</v>
      </c>
      <c r="W340">
        <f>INDEX(Overview_Format!$A$2:$BQ$355,MATCH($B340,Overview_Format!$A$2:$A$355,0),MATCH(W$2,Overview_Format!$A$2:$BQ$2,0))</f>
        <v>0.54</v>
      </c>
      <c r="X340">
        <f>INDEX(Overview_Format!$A$2:$BQ$355,MATCH($B340,Overview_Format!$A$2:$A$355,0),MATCH(X$2,Overview_Format!$A$2:$BQ$2,0))</f>
        <v>19.8</v>
      </c>
      <c r="Y340">
        <f>INDEX(Overview_Format!$A$2:$BQ$355,MATCH($B340,Overview_Format!$A$2:$A$355,0),MATCH(Y$2,Overview_Format!$A$2:$BQ$2,0))</f>
        <v>14.4</v>
      </c>
      <c r="Z340">
        <f>INDEX(Overview_Format!$A$2:$BQ$355,MATCH($B340,Overview_Format!$A$2:$A$355,0),MATCH(Z$2,Overview_Format!$A$2:$BQ$2,0))</f>
        <v>49</v>
      </c>
      <c r="AA340">
        <f>INDEX(Overview_Format!$A$2:$BQ$355,MATCH($B340,Overview_Format!$A$2:$A$355,0),MATCH(AA$2,Overview_Format!$A$2:$BQ$2,0))</f>
        <v>7.4</v>
      </c>
      <c r="AB340">
        <f>INDEX(Overview_Format!$A$2:$BQ$355,MATCH($B340,Overview_Format!$A$2:$A$355,0),MATCH(AB$2,Overview_Format!$A$2:$BQ$2,0))</f>
        <v>10</v>
      </c>
      <c r="AC340">
        <f t="shared" si="5"/>
        <v>2.8819444444444442</v>
      </c>
      <c r="AD340">
        <f>INDEX(Overview_Format!$A$2:$BQ$355,MATCH($B340,Overview_Format!$A$2:$A$355,0),MATCH(AD$2,Overview_Format!$A$2:$BQ$2,0))</f>
        <v>4.9400000000000004</v>
      </c>
      <c r="AE340">
        <f>INDEX(Overview_Format!$A$2:$CC$355,MATCH($B340,Overview_Format!$A$2:$A$355,0),MATCH(AE$2,Overview_Format!$A$2:$CC$2,0))</f>
        <v>6.7000000000000028</v>
      </c>
      <c r="AF340">
        <f>INDEX(Overview_Format!$A$2:$CC$355,MATCH($B340,Overview_Format!$A$2:$A$355,0),MATCH(AF$2,Overview_Format!$A$2:$CC$2,0))</f>
        <v>5.8999999999999997E-2</v>
      </c>
      <c r="AG340">
        <f>INDEX(Overview_Format!$A$2:$CC$355,MATCH($B340,Overview_Format!$A$2:$A$355,0),MATCH(AG$2,Overview_Format!$A$2:$CC$2,0))</f>
        <v>2.6999999999999968E-2</v>
      </c>
      <c r="AH340">
        <f>INDEX(Overview_Format!$A$2:$CC$355,MATCH($B340,Overview_Format!$A$2:$A$355,0),MATCH(AH$2,Overview_Format!$A$2:$CC$2,0))</f>
        <v>6.2999999999999945E-2</v>
      </c>
      <c r="AI340">
        <f>INDEX(Overview_Format!$A$2:$CC$355,MATCH($B340,Overview_Format!$A$2:$A$355,0),MATCH(AI$2,Overview_Format!$A$2:$CC$2,0))</f>
        <v>6.0000000000000053E-2</v>
      </c>
      <c r="AJ340">
        <f>INDEX(Overview_Format!$A$2:$CC$355,MATCH($B340,Overview_Format!$A$2:$A$355,0),MATCH(AJ$2,Overview_Format!$A$2:$CC$2,0))</f>
        <v>-2</v>
      </c>
      <c r="AK340">
        <f>INDEX(Overview_Format!$A$2:$CC$355,MATCH($B340,Overview_Format!$A$2:$A$355,0),MATCH(AK$2,Overview_Format!$A$2:$CC$2,0))</f>
        <v>0.5</v>
      </c>
      <c r="AL340">
        <f>INDEX(Overview_Format!$A$2:$CC$355,MATCH($B340,Overview_Format!$A$2:$A$355,0),MATCH(AL$2,Overview_Format!$A$2:$CC$2,0))</f>
        <v>-3.3999999999999986</v>
      </c>
      <c r="AM340">
        <f>INDEX(Overview_Format!$A$2:$CC$355,MATCH($B340,Overview_Format!$A$2:$A$355,0),MATCH(AM$2,Overview_Format!$A$2:$CC$2,0))</f>
        <v>-0.29999999999999982</v>
      </c>
      <c r="AN340">
        <f>INDEX(Overview_Format!$A$2:$CC$355,MATCH($B340,Overview_Format!$A$2:$A$355,0),MATCH(AN$2,Overview_Format!$A$2:$CC$2,0))</f>
        <v>2.5999999999999996</v>
      </c>
      <c r="AO340">
        <f>INDEX(Overview_Format!$A$2:$CC$355,MATCH($B340,Overview_Format!$A$2:$A$355,0),MATCH(AO$2,Overview_Format!$A$2:$CC$2,0))</f>
        <v>-6</v>
      </c>
      <c r="AP340">
        <f>INDEX(Overview_Format!$A$2:$CC$355,MATCH($B340,Overview_Format!$A$2:$A$355,0),MATCH(AP$2,Overview_Format!$A$2:$CC$2,0))</f>
        <v>5.8000000000000024E-2</v>
      </c>
    </row>
    <row r="341" spans="2:42" x14ac:dyDescent="0.25">
      <c r="B341" t="s">
        <v>459</v>
      </c>
      <c r="C341">
        <f>INDEX(Overview_Format!$A$2:$BQ$355,MATCH($B341,Overview_Format!$A$2:$A$355,0),MATCH(C$2,Overview_Format!$A$2:$BQ$2,0))</f>
        <v>36</v>
      </c>
      <c r="D341">
        <f>INDEX(Overview_Format!$A$2:$BQ$355,MATCH($B341,Overview_Format!$A$2:$A$355,0),MATCH(D$2,Overview_Format!$A$2:$BQ$2,0))</f>
        <v>15</v>
      </c>
      <c r="E341">
        <f>INDEX(Overview_Format!$A$2:$BQ$355,MATCH($B341,Overview_Format!$A$2:$A$355,0),MATCH(E$2,Overview_Format!$A$2:$BQ$2,0))</f>
        <v>21</v>
      </c>
      <c r="F341">
        <f>INDEX(Overview_Format!$A$2:$BQ$355,MATCH($B341,Overview_Format!$A$2:$A$355,0),MATCH(F$2,Overview_Format!$A$2:$BQ$2,0))</f>
        <v>0.41699999999999998</v>
      </c>
      <c r="G341">
        <f>INDEX(Overview_Format!$A$2:$BQ$355,MATCH($B341,Overview_Format!$A$2:$A$355,0),MATCH(G$2,Overview_Format!$A$2:$BQ$2,0))</f>
        <v>6.9</v>
      </c>
      <c r="H341">
        <f>INDEX(Overview_Format!$A$2:$BQ$355,MATCH($B341,Overview_Format!$A$2:$A$355,0),MATCH(H$2,Overview_Format!$A$2:$BQ$2,0))</f>
        <v>10.54</v>
      </c>
      <c r="I341">
        <f>INDEX(Overview_Format!$A$2:$BQ$355,MATCH($B341,Overview_Format!$A$2:$A$355,0),MATCH(I$2,Overview_Format!$A$2:$BQ$2,0))</f>
        <v>15</v>
      </c>
      <c r="J341">
        <f>INDEX(Overview_Format!$A$2:$BQ$355,MATCH($B341,Overview_Format!$A$2:$A$355,0),MATCH(J$2,Overview_Format!$A$2:$BQ$2,0))</f>
        <v>21</v>
      </c>
      <c r="K341">
        <f>INDEX(Overview_Format!$A$2:$BQ$355,MATCH($B341,Overview_Format!$A$2:$A$355,0),MATCH(K$2,Overview_Format!$A$2:$BQ$2,0))</f>
        <v>15</v>
      </c>
      <c r="L341">
        <f>INDEX(Overview_Format!$A$2:$BQ$355,MATCH($B341,Overview_Format!$A$2:$A$355,0),MATCH(L$2,Overview_Format!$A$2:$BQ$2,0))</f>
        <v>21</v>
      </c>
      <c r="M341">
        <f>INDEX(Overview_Format!$A$2:$BQ$355,MATCH($B341,Overview_Format!$A$2:$A$355,0),MATCH(M$2,Overview_Format!$A$2:$BQ$2,0))</f>
        <v>15</v>
      </c>
      <c r="N341">
        <f>INDEX(Overview_Format!$A$2:$BQ$355,MATCH($B341,Overview_Format!$A$2:$A$355,0),MATCH(N$2,Overview_Format!$A$2:$BQ$2,0))</f>
        <v>21</v>
      </c>
      <c r="O341">
        <f>INDEX(Overview_Format!$A$2:$BQ$355,MATCH($B341,Overview_Format!$A$2:$A$355,0),MATCH(O$2,Overview_Format!$A$2:$BQ$2,0))</f>
        <v>2655</v>
      </c>
      <c r="P341">
        <f>INDEX(Overview_Format!$A$2:$BQ$355,MATCH($B341,Overview_Format!$A$2:$A$355,0),MATCH(P$2,Overview_Format!$A$2:$BQ$2,0))</f>
        <v>2786</v>
      </c>
      <c r="Q341">
        <f>INDEX(Overview_Format!$A$2:$BQ$355,MATCH($B341,Overview_Format!$A$2:$A$355,0),MATCH(Q$2,Overview_Format!$A$2:$BQ$2,0))</f>
        <v>71.7</v>
      </c>
      <c r="R341">
        <f>INDEX(Overview_Format!$A$2:$BQ$355,MATCH($B341,Overview_Format!$A$2:$A$355,0),MATCH(R$2,Overview_Format!$A$2:$BQ$2,0))</f>
        <v>101.5</v>
      </c>
      <c r="S341">
        <f>INDEX(Overview_Format!$A$2:$BQ$355,MATCH($B341,Overview_Format!$A$2:$A$355,0),MATCH(S$2,Overview_Format!$A$2:$BQ$2,0))</f>
        <v>0.39</v>
      </c>
      <c r="T341">
        <f>INDEX(Overview_Format!$A$2:$BQ$355,MATCH($B341,Overview_Format!$A$2:$A$355,0),MATCH(T$2,Overview_Format!$A$2:$BQ$2,0))</f>
        <v>0.39100000000000001</v>
      </c>
      <c r="U341">
        <f>INDEX(Overview_Format!$A$2:$BQ$355,MATCH($B341,Overview_Format!$A$2:$A$355,0),MATCH(U$2,Overview_Format!$A$2:$BQ$2,0))</f>
        <v>0.51400000000000001</v>
      </c>
      <c r="V341">
        <f>INDEX(Overview_Format!$A$2:$BQ$355,MATCH($B341,Overview_Format!$A$2:$A$355,0),MATCH(V$2,Overview_Format!$A$2:$BQ$2,0))</f>
        <v>54.2</v>
      </c>
      <c r="W341">
        <f>INDEX(Overview_Format!$A$2:$BQ$355,MATCH($B341,Overview_Format!$A$2:$A$355,0),MATCH(W$2,Overview_Format!$A$2:$BQ$2,0))</f>
        <v>0.47499999999999998</v>
      </c>
      <c r="X341">
        <f>INDEX(Overview_Format!$A$2:$BQ$355,MATCH($B341,Overview_Format!$A$2:$A$355,0),MATCH(X$2,Overview_Format!$A$2:$BQ$2,0))</f>
        <v>36.6</v>
      </c>
      <c r="Y341">
        <f>INDEX(Overview_Format!$A$2:$BQ$355,MATCH($B341,Overview_Format!$A$2:$A$355,0),MATCH(Y$2,Overview_Format!$A$2:$BQ$2,0))</f>
        <v>17.7</v>
      </c>
      <c r="Z341">
        <f>INDEX(Overview_Format!$A$2:$BQ$355,MATCH($B341,Overview_Format!$A$2:$A$355,0),MATCH(Z$2,Overview_Format!$A$2:$BQ$2,0))</f>
        <v>53.1</v>
      </c>
      <c r="AA341">
        <f>INDEX(Overview_Format!$A$2:$BQ$355,MATCH($B341,Overview_Format!$A$2:$A$355,0),MATCH(AA$2,Overview_Format!$A$2:$BQ$2,0))</f>
        <v>8.5</v>
      </c>
      <c r="AB341">
        <f>INDEX(Overview_Format!$A$2:$BQ$355,MATCH($B341,Overview_Format!$A$2:$A$355,0),MATCH(AB$2,Overview_Format!$A$2:$BQ$2,0))</f>
        <v>9.3000000000000007</v>
      </c>
      <c r="AC341">
        <f t="shared" si="5"/>
        <v>3.0621468926553677</v>
      </c>
      <c r="AD341">
        <f>INDEX(Overview_Format!$A$2:$BQ$355,MATCH($B341,Overview_Format!$A$2:$A$355,0),MATCH(AD$2,Overview_Format!$A$2:$BQ$2,0))</f>
        <v>-3.64</v>
      </c>
      <c r="AE341">
        <f>INDEX(Overview_Format!$A$2:$CC$355,MATCH($B341,Overview_Format!$A$2:$A$355,0),MATCH(AE$2,Overview_Format!$A$2:$CC$2,0))</f>
        <v>-5</v>
      </c>
      <c r="AF341">
        <f>INDEX(Overview_Format!$A$2:$CC$355,MATCH($B341,Overview_Format!$A$2:$A$355,0),MATCH(AF$2,Overview_Format!$A$2:$CC$2,0))</f>
        <v>1.100000000000001E-2</v>
      </c>
      <c r="AG341">
        <f>INDEX(Overview_Format!$A$2:$CC$355,MATCH($B341,Overview_Format!$A$2:$A$355,0),MATCH(AG$2,Overview_Format!$A$2:$CC$2,0))</f>
        <v>2.9000000000000026E-2</v>
      </c>
      <c r="AH341">
        <f>INDEX(Overview_Format!$A$2:$CC$355,MATCH($B341,Overview_Format!$A$2:$A$355,0),MATCH(AH$2,Overview_Format!$A$2:$CC$2,0))</f>
        <v>-4.6000000000000041E-2</v>
      </c>
      <c r="AI341">
        <f>INDEX(Overview_Format!$A$2:$CC$355,MATCH($B341,Overview_Format!$A$2:$A$355,0),MATCH(AI$2,Overview_Format!$A$2:$CC$2,0))</f>
        <v>-4.9000000000000044E-2</v>
      </c>
      <c r="AJ341">
        <f>INDEX(Overview_Format!$A$2:$CC$355,MATCH($B341,Overview_Format!$A$2:$A$355,0),MATCH(AJ$2,Overview_Format!$A$2:$CC$2,0))</f>
        <v>6.2000000000000028</v>
      </c>
      <c r="AK341">
        <f>INDEX(Overview_Format!$A$2:$CC$355,MATCH($B341,Overview_Format!$A$2:$A$355,0),MATCH(AK$2,Overview_Format!$A$2:$CC$2,0))</f>
        <v>1.3999999999999986</v>
      </c>
      <c r="AL341">
        <f>INDEX(Overview_Format!$A$2:$CC$355,MATCH($B341,Overview_Format!$A$2:$A$355,0),MATCH(AL$2,Overview_Format!$A$2:$CC$2,0))</f>
        <v>3.9000000000000057</v>
      </c>
      <c r="AM341">
        <f>INDEX(Overview_Format!$A$2:$CC$355,MATCH($B341,Overview_Format!$A$2:$A$355,0),MATCH(AM$2,Overview_Format!$A$2:$CC$2,0))</f>
        <v>-2.9000000000000004</v>
      </c>
      <c r="AN341">
        <f>INDEX(Overview_Format!$A$2:$CC$355,MATCH($B341,Overview_Format!$A$2:$A$355,0),MATCH(AN$2,Overview_Format!$A$2:$CC$2,0))</f>
        <v>-0.69999999999999929</v>
      </c>
      <c r="AO341">
        <f>INDEX(Overview_Format!$A$2:$CC$355,MATCH($B341,Overview_Format!$A$2:$A$355,0),MATCH(AO$2,Overview_Format!$A$2:$CC$2,0))</f>
        <v>8</v>
      </c>
      <c r="AP341">
        <f>INDEX(Overview_Format!$A$2:$CC$355,MATCH($B341,Overview_Format!$A$2:$A$355,0),MATCH(AP$2,Overview_Format!$A$2:$CC$2,0))</f>
        <v>-5.0000000000000044E-3</v>
      </c>
    </row>
    <row r="342" spans="2:42" x14ac:dyDescent="0.25">
      <c r="B342" t="s">
        <v>460</v>
      </c>
      <c r="C342">
        <f>INDEX(Overview_Format!$A$2:$BQ$355,MATCH($B342,Overview_Format!$A$2:$A$355,0),MATCH(C$2,Overview_Format!$A$2:$BQ$2,0))</f>
        <v>32</v>
      </c>
      <c r="D342">
        <f>INDEX(Overview_Format!$A$2:$BQ$355,MATCH($B342,Overview_Format!$A$2:$A$355,0),MATCH(D$2,Overview_Format!$A$2:$BQ$2,0))</f>
        <v>7</v>
      </c>
      <c r="E342">
        <f>INDEX(Overview_Format!$A$2:$BQ$355,MATCH($B342,Overview_Format!$A$2:$A$355,0),MATCH(E$2,Overview_Format!$A$2:$BQ$2,0))</f>
        <v>25</v>
      </c>
      <c r="F342">
        <f>INDEX(Overview_Format!$A$2:$BQ$355,MATCH($B342,Overview_Format!$A$2:$A$355,0),MATCH(F$2,Overview_Format!$A$2:$BQ$2,0))</f>
        <v>0.219</v>
      </c>
      <c r="G342">
        <f>INDEX(Overview_Format!$A$2:$BQ$355,MATCH($B342,Overview_Format!$A$2:$A$355,0),MATCH(G$2,Overview_Format!$A$2:$BQ$2,0))</f>
        <v>-9.25</v>
      </c>
      <c r="H342">
        <f>INDEX(Overview_Format!$A$2:$BQ$355,MATCH($B342,Overview_Format!$A$2:$A$355,0),MATCH(H$2,Overview_Format!$A$2:$BQ$2,0))</f>
        <v>0.36</v>
      </c>
      <c r="I342">
        <f>INDEX(Overview_Format!$A$2:$BQ$355,MATCH($B342,Overview_Format!$A$2:$A$355,0),MATCH(I$2,Overview_Format!$A$2:$BQ$2,0))</f>
        <v>7</v>
      </c>
      <c r="J342">
        <f>INDEX(Overview_Format!$A$2:$BQ$355,MATCH($B342,Overview_Format!$A$2:$A$355,0),MATCH(J$2,Overview_Format!$A$2:$BQ$2,0))</f>
        <v>25</v>
      </c>
      <c r="K342">
        <f>INDEX(Overview_Format!$A$2:$BQ$355,MATCH($B342,Overview_Format!$A$2:$A$355,0),MATCH(K$2,Overview_Format!$A$2:$BQ$2,0))</f>
        <v>7</v>
      </c>
      <c r="L342">
        <f>INDEX(Overview_Format!$A$2:$BQ$355,MATCH($B342,Overview_Format!$A$2:$A$355,0),MATCH(L$2,Overview_Format!$A$2:$BQ$2,0))</f>
        <v>25</v>
      </c>
      <c r="M342">
        <f>INDEX(Overview_Format!$A$2:$BQ$355,MATCH($B342,Overview_Format!$A$2:$A$355,0),MATCH(M$2,Overview_Format!$A$2:$BQ$2,0))</f>
        <v>7</v>
      </c>
      <c r="N342">
        <f>INDEX(Overview_Format!$A$2:$BQ$355,MATCH($B342,Overview_Format!$A$2:$A$355,0),MATCH(N$2,Overview_Format!$A$2:$BQ$2,0))</f>
        <v>25</v>
      </c>
      <c r="O342">
        <f>INDEX(Overview_Format!$A$2:$BQ$355,MATCH($B342,Overview_Format!$A$2:$A$355,0),MATCH(O$2,Overview_Format!$A$2:$BQ$2,0))</f>
        <v>2304</v>
      </c>
      <c r="P342">
        <f>INDEX(Overview_Format!$A$2:$BQ$355,MATCH($B342,Overview_Format!$A$2:$A$355,0),MATCH(P$2,Overview_Format!$A$2:$BQ$2,0))</f>
        <v>2563</v>
      </c>
      <c r="Q342">
        <f>INDEX(Overview_Format!$A$2:$BQ$355,MATCH($B342,Overview_Format!$A$2:$A$355,0),MATCH(Q$2,Overview_Format!$A$2:$BQ$2,0))</f>
        <v>71.3</v>
      </c>
      <c r="R342">
        <f>INDEX(Overview_Format!$A$2:$BQ$355,MATCH($B342,Overview_Format!$A$2:$A$355,0),MATCH(R$2,Overview_Format!$A$2:$BQ$2,0))</f>
        <v>99.8</v>
      </c>
      <c r="S342">
        <f>INDEX(Overview_Format!$A$2:$BQ$355,MATCH($B342,Overview_Format!$A$2:$A$355,0),MATCH(S$2,Overview_Format!$A$2:$BQ$2,0))</f>
        <v>0.36</v>
      </c>
      <c r="T342">
        <f>INDEX(Overview_Format!$A$2:$BQ$355,MATCH($B342,Overview_Format!$A$2:$A$355,0),MATCH(T$2,Overview_Format!$A$2:$BQ$2,0))</f>
        <v>0.45900000000000002</v>
      </c>
      <c r="U342">
        <f>INDEX(Overview_Format!$A$2:$BQ$355,MATCH($B342,Overview_Format!$A$2:$A$355,0),MATCH(U$2,Overview_Format!$A$2:$BQ$2,0))</f>
        <v>0.56399999999999995</v>
      </c>
      <c r="V342">
        <f>INDEX(Overview_Format!$A$2:$BQ$355,MATCH($B342,Overview_Format!$A$2:$A$355,0),MATCH(V$2,Overview_Format!$A$2:$BQ$2,0))</f>
        <v>49.1</v>
      </c>
      <c r="W342">
        <f>INDEX(Overview_Format!$A$2:$BQ$355,MATCH($B342,Overview_Format!$A$2:$A$355,0),MATCH(W$2,Overview_Format!$A$2:$BQ$2,0))</f>
        <v>0.53900000000000003</v>
      </c>
      <c r="X342">
        <f>INDEX(Overview_Format!$A$2:$BQ$355,MATCH($B342,Overview_Format!$A$2:$A$355,0),MATCH(X$2,Overview_Format!$A$2:$BQ$2,0))</f>
        <v>28.7</v>
      </c>
      <c r="Y342">
        <f>INDEX(Overview_Format!$A$2:$BQ$355,MATCH($B342,Overview_Format!$A$2:$A$355,0),MATCH(Y$2,Overview_Format!$A$2:$BQ$2,0))</f>
        <v>22</v>
      </c>
      <c r="Z342">
        <f>INDEX(Overview_Format!$A$2:$BQ$355,MATCH($B342,Overview_Format!$A$2:$A$355,0),MATCH(Z$2,Overview_Format!$A$2:$BQ$2,0))</f>
        <v>52.4</v>
      </c>
      <c r="AA342">
        <f>INDEX(Overview_Format!$A$2:$BQ$355,MATCH($B342,Overview_Format!$A$2:$A$355,0),MATCH(AA$2,Overview_Format!$A$2:$BQ$2,0))</f>
        <v>5.8</v>
      </c>
      <c r="AB342">
        <f>INDEX(Overview_Format!$A$2:$BQ$355,MATCH($B342,Overview_Format!$A$2:$A$355,0),MATCH(AB$2,Overview_Format!$A$2:$BQ$2,0))</f>
        <v>4.5999999999999996</v>
      </c>
      <c r="AC342">
        <f t="shared" si="5"/>
        <v>2.2318181818181819</v>
      </c>
      <c r="AD342">
        <f>INDEX(Overview_Format!$A$2:$BQ$355,MATCH($B342,Overview_Format!$A$2:$A$355,0),MATCH(AD$2,Overview_Format!$A$2:$BQ$2,0))</f>
        <v>-8.09</v>
      </c>
      <c r="AE342">
        <f>INDEX(Overview_Format!$A$2:$CC$355,MATCH($B342,Overview_Format!$A$2:$A$355,0),MATCH(AE$2,Overview_Format!$A$2:$CC$2,0))</f>
        <v>-11.200000000000003</v>
      </c>
      <c r="AF342">
        <f>INDEX(Overview_Format!$A$2:$CC$355,MATCH($B342,Overview_Format!$A$2:$A$355,0),MATCH(AF$2,Overview_Format!$A$2:$CC$2,0))</f>
        <v>-4.4000000000000039E-2</v>
      </c>
      <c r="AG342">
        <f>INDEX(Overview_Format!$A$2:$CC$355,MATCH($B342,Overview_Format!$A$2:$A$355,0),MATCH(AG$2,Overview_Format!$A$2:$CC$2,0))</f>
        <v>7.7000000000000013E-2</v>
      </c>
      <c r="AH342">
        <f>INDEX(Overview_Format!$A$2:$CC$355,MATCH($B342,Overview_Format!$A$2:$A$355,0),MATCH(AH$2,Overview_Format!$A$2:$CC$2,0))</f>
        <v>-7.0000000000000062E-3</v>
      </c>
      <c r="AI342">
        <f>INDEX(Overview_Format!$A$2:$CC$355,MATCH($B342,Overview_Format!$A$2:$A$355,0),MATCH(AI$2,Overview_Format!$A$2:$CC$2,0))</f>
        <v>-5.0000000000000044E-3</v>
      </c>
      <c r="AJ342">
        <f>INDEX(Overview_Format!$A$2:$CC$355,MATCH($B342,Overview_Format!$A$2:$A$355,0),MATCH(AJ$2,Overview_Format!$A$2:$CC$2,0))</f>
        <v>4.7999999999999972</v>
      </c>
      <c r="AK342">
        <f>INDEX(Overview_Format!$A$2:$CC$355,MATCH($B342,Overview_Format!$A$2:$A$355,0),MATCH(AK$2,Overview_Format!$A$2:$CC$2,0))</f>
        <v>8.9</v>
      </c>
      <c r="AL342">
        <f>INDEX(Overview_Format!$A$2:$CC$355,MATCH($B342,Overview_Format!$A$2:$A$355,0),MATCH(AL$2,Overview_Format!$A$2:$CC$2,0))</f>
        <v>2.6000000000000014</v>
      </c>
      <c r="AM342">
        <f>INDEX(Overview_Format!$A$2:$CC$355,MATCH($B342,Overview_Format!$A$2:$A$355,0),MATCH(AM$2,Overview_Format!$A$2:$CC$2,0))</f>
        <v>-6.3999999999999995</v>
      </c>
      <c r="AN342">
        <f>INDEX(Overview_Format!$A$2:$CC$355,MATCH($B342,Overview_Format!$A$2:$A$355,0),MATCH(AN$2,Overview_Format!$A$2:$CC$2,0))</f>
        <v>-9.5</v>
      </c>
      <c r="AO342">
        <f>INDEX(Overview_Format!$A$2:$CC$355,MATCH($B342,Overview_Format!$A$2:$A$355,0),MATCH(AO$2,Overview_Format!$A$2:$CC$2,0))</f>
        <v>3.5999999999999979</v>
      </c>
      <c r="AP342">
        <f>INDEX(Overview_Format!$A$2:$CC$355,MATCH($B342,Overview_Format!$A$2:$A$355,0),MATCH(AP$2,Overview_Format!$A$2:$CC$2,0))</f>
        <v>-3.0000000000000027E-2</v>
      </c>
    </row>
    <row r="343" spans="2:42" x14ac:dyDescent="0.25">
      <c r="B343" t="s">
        <v>461</v>
      </c>
      <c r="C343">
        <f>INDEX(Overview_Format!$A$2:$BQ$355,MATCH($B343,Overview_Format!$A$2:$A$355,0),MATCH(C$2,Overview_Format!$A$2:$BQ$2,0))</f>
        <v>31</v>
      </c>
      <c r="D343">
        <f>INDEX(Overview_Format!$A$2:$BQ$355,MATCH($B343,Overview_Format!$A$2:$A$355,0),MATCH(D$2,Overview_Format!$A$2:$BQ$2,0))</f>
        <v>10</v>
      </c>
      <c r="E343">
        <f>INDEX(Overview_Format!$A$2:$BQ$355,MATCH($B343,Overview_Format!$A$2:$A$355,0),MATCH(E$2,Overview_Format!$A$2:$BQ$2,0))</f>
        <v>21</v>
      </c>
      <c r="F343">
        <f>INDEX(Overview_Format!$A$2:$BQ$355,MATCH($B343,Overview_Format!$A$2:$A$355,0),MATCH(F$2,Overview_Format!$A$2:$BQ$2,0))</f>
        <v>0.32300000000000001</v>
      </c>
      <c r="G343">
        <f>INDEX(Overview_Format!$A$2:$BQ$355,MATCH($B343,Overview_Format!$A$2:$A$355,0),MATCH(G$2,Overview_Format!$A$2:$BQ$2,0))</f>
        <v>-10.01</v>
      </c>
      <c r="H343">
        <f>INDEX(Overview_Format!$A$2:$BQ$355,MATCH($B343,Overview_Format!$A$2:$A$355,0),MATCH(H$2,Overview_Format!$A$2:$BQ$2,0))</f>
        <v>-5.15</v>
      </c>
      <c r="I343">
        <f>INDEX(Overview_Format!$A$2:$BQ$355,MATCH($B343,Overview_Format!$A$2:$A$355,0),MATCH(I$2,Overview_Format!$A$2:$BQ$2,0))</f>
        <v>10</v>
      </c>
      <c r="J343">
        <f>INDEX(Overview_Format!$A$2:$BQ$355,MATCH($B343,Overview_Format!$A$2:$A$355,0),MATCH(J$2,Overview_Format!$A$2:$BQ$2,0))</f>
        <v>21</v>
      </c>
      <c r="K343">
        <f>INDEX(Overview_Format!$A$2:$BQ$355,MATCH($B343,Overview_Format!$A$2:$A$355,0),MATCH(K$2,Overview_Format!$A$2:$BQ$2,0))</f>
        <v>10</v>
      </c>
      <c r="L343">
        <f>INDEX(Overview_Format!$A$2:$BQ$355,MATCH($B343,Overview_Format!$A$2:$A$355,0),MATCH(L$2,Overview_Format!$A$2:$BQ$2,0))</f>
        <v>21</v>
      </c>
      <c r="M343">
        <f>INDEX(Overview_Format!$A$2:$BQ$355,MATCH($B343,Overview_Format!$A$2:$A$355,0),MATCH(M$2,Overview_Format!$A$2:$BQ$2,0))</f>
        <v>10</v>
      </c>
      <c r="N343">
        <f>INDEX(Overview_Format!$A$2:$BQ$355,MATCH($B343,Overview_Format!$A$2:$A$355,0),MATCH(N$2,Overview_Format!$A$2:$BQ$2,0))</f>
        <v>21</v>
      </c>
      <c r="O343">
        <f>INDEX(Overview_Format!$A$2:$BQ$355,MATCH($B343,Overview_Format!$A$2:$A$355,0),MATCH(O$2,Overview_Format!$A$2:$BQ$2,0))</f>
        <v>2198</v>
      </c>
      <c r="P343">
        <f>INDEX(Overview_Format!$A$2:$BQ$355,MATCH($B343,Overview_Format!$A$2:$A$355,0),MATCH(P$2,Overview_Format!$A$2:$BQ$2,0))</f>
        <v>2272</v>
      </c>
      <c r="Q343">
        <f>INDEX(Overview_Format!$A$2:$BQ$355,MATCH($B343,Overview_Format!$A$2:$A$355,0),MATCH(Q$2,Overview_Format!$A$2:$BQ$2,0))</f>
        <v>69.5</v>
      </c>
      <c r="R343">
        <f>INDEX(Overview_Format!$A$2:$BQ$355,MATCH($B343,Overview_Format!$A$2:$A$355,0),MATCH(R$2,Overview_Format!$A$2:$BQ$2,0))</f>
        <v>101.6</v>
      </c>
      <c r="S343">
        <f>INDEX(Overview_Format!$A$2:$BQ$355,MATCH($B343,Overview_Format!$A$2:$A$355,0),MATCH(S$2,Overview_Format!$A$2:$BQ$2,0))</f>
        <v>0.23699999999999999</v>
      </c>
      <c r="T343">
        <f>INDEX(Overview_Format!$A$2:$BQ$355,MATCH($B343,Overview_Format!$A$2:$A$355,0),MATCH(T$2,Overview_Format!$A$2:$BQ$2,0))</f>
        <v>0.33700000000000002</v>
      </c>
      <c r="U343">
        <f>INDEX(Overview_Format!$A$2:$BQ$355,MATCH($B343,Overview_Format!$A$2:$A$355,0),MATCH(U$2,Overview_Format!$A$2:$BQ$2,0))</f>
        <v>0.53100000000000003</v>
      </c>
      <c r="V343">
        <f>INDEX(Overview_Format!$A$2:$BQ$355,MATCH($B343,Overview_Format!$A$2:$A$355,0),MATCH(V$2,Overview_Format!$A$2:$BQ$2,0))</f>
        <v>39</v>
      </c>
      <c r="W343">
        <f>INDEX(Overview_Format!$A$2:$BQ$355,MATCH($B343,Overview_Format!$A$2:$A$355,0),MATCH(W$2,Overview_Format!$A$2:$BQ$2,0))</f>
        <v>0.505</v>
      </c>
      <c r="X343">
        <f>INDEX(Overview_Format!$A$2:$BQ$355,MATCH($B343,Overview_Format!$A$2:$A$355,0),MATCH(X$2,Overview_Format!$A$2:$BQ$2,0))</f>
        <v>22.7</v>
      </c>
      <c r="Y343">
        <f>INDEX(Overview_Format!$A$2:$BQ$355,MATCH($B343,Overview_Format!$A$2:$A$355,0),MATCH(Y$2,Overview_Format!$A$2:$BQ$2,0))</f>
        <v>14.6</v>
      </c>
      <c r="Z343">
        <f>INDEX(Overview_Format!$A$2:$BQ$355,MATCH($B343,Overview_Format!$A$2:$A$355,0),MATCH(Z$2,Overview_Format!$A$2:$BQ$2,0))</f>
        <v>48.9</v>
      </c>
      <c r="AA343">
        <f>INDEX(Overview_Format!$A$2:$BQ$355,MATCH($B343,Overview_Format!$A$2:$A$355,0),MATCH(AA$2,Overview_Format!$A$2:$BQ$2,0))</f>
        <v>7.6</v>
      </c>
      <c r="AB343">
        <f>INDEX(Overview_Format!$A$2:$BQ$355,MATCH($B343,Overview_Format!$A$2:$A$355,0),MATCH(AB$2,Overview_Format!$A$2:$BQ$2,0))</f>
        <v>11.4</v>
      </c>
      <c r="AC343">
        <f t="shared" si="5"/>
        <v>2.6712328767123288</v>
      </c>
      <c r="AD343">
        <f>INDEX(Overview_Format!$A$2:$BQ$355,MATCH($B343,Overview_Format!$A$2:$A$355,0),MATCH(AD$2,Overview_Format!$A$2:$BQ$2,0))</f>
        <v>-2.39</v>
      </c>
      <c r="AE343">
        <f>INDEX(Overview_Format!$A$2:$CC$355,MATCH($B343,Overview_Format!$A$2:$A$355,0),MATCH(AE$2,Overview_Format!$A$2:$CC$2,0))</f>
        <v>-3.4000000000000057</v>
      </c>
      <c r="AF343">
        <f>INDEX(Overview_Format!$A$2:$CC$355,MATCH($B343,Overview_Format!$A$2:$A$355,0),MATCH(AF$2,Overview_Format!$A$2:$CC$2,0))</f>
        <v>-3.2000000000000028E-2</v>
      </c>
      <c r="AG343">
        <f>INDEX(Overview_Format!$A$2:$CC$355,MATCH($B343,Overview_Format!$A$2:$A$355,0),MATCH(AG$2,Overview_Format!$A$2:$CC$2,0))</f>
        <v>-4.5999999999999985E-2</v>
      </c>
      <c r="AH343">
        <f>INDEX(Overview_Format!$A$2:$CC$355,MATCH($B343,Overview_Format!$A$2:$A$355,0),MATCH(AH$2,Overview_Format!$A$2:$CC$2,0))</f>
        <v>-7.0000000000000062E-3</v>
      </c>
      <c r="AI343">
        <f>INDEX(Overview_Format!$A$2:$CC$355,MATCH($B343,Overview_Format!$A$2:$A$355,0),MATCH(AI$2,Overview_Format!$A$2:$CC$2,0))</f>
        <v>-1.100000000000001E-2</v>
      </c>
      <c r="AJ343">
        <f>INDEX(Overview_Format!$A$2:$CC$355,MATCH($B343,Overview_Format!$A$2:$A$355,0),MATCH(AJ$2,Overview_Format!$A$2:$CC$2,0))</f>
        <v>-2.2000000000000028</v>
      </c>
      <c r="AK343">
        <f>INDEX(Overview_Format!$A$2:$CC$355,MATCH($B343,Overview_Format!$A$2:$A$355,0),MATCH(AK$2,Overview_Format!$A$2:$CC$2,0))</f>
        <v>1</v>
      </c>
      <c r="AL343">
        <f>INDEX(Overview_Format!$A$2:$CC$355,MATCH($B343,Overview_Format!$A$2:$A$355,0),MATCH(AL$2,Overview_Format!$A$2:$CC$2,0))</f>
        <v>-7.5</v>
      </c>
      <c r="AM343">
        <f>INDEX(Overview_Format!$A$2:$CC$355,MATCH($B343,Overview_Format!$A$2:$A$355,0),MATCH(AM$2,Overview_Format!$A$2:$CC$2,0))</f>
        <v>-0.80000000000000071</v>
      </c>
      <c r="AN343">
        <f>INDEX(Overview_Format!$A$2:$CC$355,MATCH($B343,Overview_Format!$A$2:$A$355,0),MATCH(AN$2,Overview_Format!$A$2:$CC$2,0))</f>
        <v>4.2</v>
      </c>
      <c r="AO343">
        <f>INDEX(Overview_Format!$A$2:$CC$355,MATCH($B343,Overview_Format!$A$2:$A$355,0),MATCH(AO$2,Overview_Format!$A$2:$CC$2,0))</f>
        <v>-2.4000000000000021</v>
      </c>
      <c r="AP343">
        <f>INDEX(Overview_Format!$A$2:$CC$355,MATCH($B343,Overview_Format!$A$2:$A$355,0),MATCH(AP$2,Overview_Format!$A$2:$CC$2,0))</f>
        <v>-9.000000000000008E-3</v>
      </c>
    </row>
    <row r="344" spans="2:42" x14ac:dyDescent="0.25">
      <c r="B344" t="s">
        <v>462</v>
      </c>
      <c r="C344">
        <f>INDEX(Overview_Format!$A$2:$BQ$355,MATCH($B344,Overview_Format!$A$2:$A$355,0),MATCH(C$2,Overview_Format!$A$2:$BQ$2,0))</f>
        <v>34</v>
      </c>
      <c r="D344">
        <f>INDEX(Overview_Format!$A$2:$BQ$355,MATCH($B344,Overview_Format!$A$2:$A$355,0),MATCH(D$2,Overview_Format!$A$2:$BQ$2,0))</f>
        <v>20</v>
      </c>
      <c r="E344">
        <f>INDEX(Overview_Format!$A$2:$BQ$355,MATCH($B344,Overview_Format!$A$2:$A$355,0),MATCH(E$2,Overview_Format!$A$2:$BQ$2,0))</f>
        <v>14</v>
      </c>
      <c r="F344">
        <f>INDEX(Overview_Format!$A$2:$BQ$355,MATCH($B344,Overview_Format!$A$2:$A$355,0),MATCH(F$2,Overview_Format!$A$2:$BQ$2,0))</f>
        <v>0.58799999999999997</v>
      </c>
      <c r="G344">
        <f>INDEX(Overview_Format!$A$2:$BQ$355,MATCH($B344,Overview_Format!$A$2:$A$355,0),MATCH(G$2,Overview_Format!$A$2:$BQ$2,0))</f>
        <v>3.09</v>
      </c>
      <c r="H344">
        <f>INDEX(Overview_Format!$A$2:$BQ$355,MATCH($B344,Overview_Format!$A$2:$A$355,0),MATCH(H$2,Overview_Format!$A$2:$BQ$2,0))</f>
        <v>0.91</v>
      </c>
      <c r="I344">
        <f>INDEX(Overview_Format!$A$2:$BQ$355,MATCH($B344,Overview_Format!$A$2:$A$355,0),MATCH(I$2,Overview_Format!$A$2:$BQ$2,0))</f>
        <v>20</v>
      </c>
      <c r="J344">
        <f>INDEX(Overview_Format!$A$2:$BQ$355,MATCH($B344,Overview_Format!$A$2:$A$355,0),MATCH(J$2,Overview_Format!$A$2:$BQ$2,0))</f>
        <v>14</v>
      </c>
      <c r="K344">
        <f>INDEX(Overview_Format!$A$2:$BQ$355,MATCH($B344,Overview_Format!$A$2:$A$355,0),MATCH(K$2,Overview_Format!$A$2:$BQ$2,0))</f>
        <v>20</v>
      </c>
      <c r="L344">
        <f>INDEX(Overview_Format!$A$2:$BQ$355,MATCH($B344,Overview_Format!$A$2:$A$355,0),MATCH(L$2,Overview_Format!$A$2:$BQ$2,0))</f>
        <v>14</v>
      </c>
      <c r="M344">
        <f>INDEX(Overview_Format!$A$2:$BQ$355,MATCH($B344,Overview_Format!$A$2:$A$355,0),MATCH(M$2,Overview_Format!$A$2:$BQ$2,0))</f>
        <v>20</v>
      </c>
      <c r="N344">
        <f>INDEX(Overview_Format!$A$2:$BQ$355,MATCH($B344,Overview_Format!$A$2:$A$355,0),MATCH(N$2,Overview_Format!$A$2:$BQ$2,0))</f>
        <v>14</v>
      </c>
      <c r="O344">
        <f>INDEX(Overview_Format!$A$2:$BQ$355,MATCH($B344,Overview_Format!$A$2:$A$355,0),MATCH(O$2,Overview_Format!$A$2:$BQ$2,0))</f>
        <v>2429</v>
      </c>
      <c r="P344">
        <f>INDEX(Overview_Format!$A$2:$BQ$355,MATCH($B344,Overview_Format!$A$2:$A$355,0),MATCH(P$2,Overview_Format!$A$2:$BQ$2,0))</f>
        <v>2355</v>
      </c>
      <c r="Q344">
        <f>INDEX(Overview_Format!$A$2:$BQ$355,MATCH($B344,Overview_Format!$A$2:$A$355,0),MATCH(Q$2,Overview_Format!$A$2:$BQ$2,0))</f>
        <v>69</v>
      </c>
      <c r="R344">
        <f>INDEX(Overview_Format!$A$2:$BQ$355,MATCH($B344,Overview_Format!$A$2:$A$355,0),MATCH(R$2,Overview_Format!$A$2:$BQ$2,0))</f>
        <v>102.1</v>
      </c>
      <c r="S344">
        <f>INDEX(Overview_Format!$A$2:$BQ$355,MATCH($B344,Overview_Format!$A$2:$A$355,0),MATCH(S$2,Overview_Format!$A$2:$BQ$2,0))</f>
        <v>0.379</v>
      </c>
      <c r="T344">
        <f>INDEX(Overview_Format!$A$2:$BQ$355,MATCH($B344,Overview_Format!$A$2:$A$355,0),MATCH(T$2,Overview_Format!$A$2:$BQ$2,0))</f>
        <v>0.318</v>
      </c>
      <c r="U344">
        <f>INDEX(Overview_Format!$A$2:$BQ$355,MATCH($B344,Overview_Format!$A$2:$A$355,0),MATCH(U$2,Overview_Format!$A$2:$BQ$2,0))</f>
        <v>0.53900000000000003</v>
      </c>
      <c r="V344">
        <f>INDEX(Overview_Format!$A$2:$BQ$355,MATCH($B344,Overview_Format!$A$2:$A$355,0),MATCH(V$2,Overview_Format!$A$2:$BQ$2,0))</f>
        <v>48.9</v>
      </c>
      <c r="W344">
        <f>INDEX(Overview_Format!$A$2:$BQ$355,MATCH($B344,Overview_Format!$A$2:$A$355,0),MATCH(W$2,Overview_Format!$A$2:$BQ$2,0))</f>
        <v>0.499</v>
      </c>
      <c r="X344">
        <f>INDEX(Overview_Format!$A$2:$BQ$355,MATCH($B344,Overview_Format!$A$2:$A$355,0),MATCH(X$2,Overview_Format!$A$2:$BQ$2,0))</f>
        <v>29</v>
      </c>
      <c r="Y344">
        <f>INDEX(Overview_Format!$A$2:$BQ$355,MATCH($B344,Overview_Format!$A$2:$A$355,0),MATCH(Y$2,Overview_Format!$A$2:$BQ$2,0))</f>
        <v>17.100000000000001</v>
      </c>
      <c r="Z344">
        <f>INDEX(Overview_Format!$A$2:$BQ$355,MATCH($B344,Overview_Format!$A$2:$A$355,0),MATCH(Z$2,Overview_Format!$A$2:$BQ$2,0))</f>
        <v>51.6</v>
      </c>
      <c r="AA344">
        <f>INDEX(Overview_Format!$A$2:$BQ$355,MATCH($B344,Overview_Format!$A$2:$A$355,0),MATCH(AA$2,Overview_Format!$A$2:$BQ$2,0))</f>
        <v>9.9</v>
      </c>
      <c r="AB344">
        <f>INDEX(Overview_Format!$A$2:$BQ$355,MATCH($B344,Overview_Format!$A$2:$A$355,0),MATCH(AB$2,Overview_Format!$A$2:$BQ$2,0))</f>
        <v>14.4</v>
      </c>
      <c r="AC344">
        <f t="shared" si="5"/>
        <v>2.8596491228070171</v>
      </c>
      <c r="AD344">
        <f>INDEX(Overview_Format!$A$2:$BQ$355,MATCH($B344,Overview_Format!$A$2:$A$355,0),MATCH(AD$2,Overview_Format!$A$2:$BQ$2,0))</f>
        <v>2.1800000000000002</v>
      </c>
      <c r="AE344">
        <f>INDEX(Overview_Format!$A$2:$CC$355,MATCH($B344,Overview_Format!$A$2:$A$355,0),MATCH(AE$2,Overview_Format!$A$2:$CC$2,0))</f>
        <v>3.1999999999999886</v>
      </c>
      <c r="AF344">
        <f>INDEX(Overview_Format!$A$2:$CC$355,MATCH($B344,Overview_Format!$A$2:$A$355,0),MATCH(AF$2,Overview_Format!$A$2:$CC$2,0))</f>
        <v>0.123</v>
      </c>
      <c r="AG344">
        <f>INDEX(Overview_Format!$A$2:$CC$355,MATCH($B344,Overview_Format!$A$2:$A$355,0),MATCH(AG$2,Overview_Format!$A$2:$CC$2,0))</f>
        <v>-8.9999999999999969E-2</v>
      </c>
      <c r="AH344">
        <f>INDEX(Overview_Format!$A$2:$CC$355,MATCH($B344,Overview_Format!$A$2:$A$355,0),MATCH(AH$2,Overview_Format!$A$2:$CC$2,0))</f>
        <v>2.4000000000000021E-2</v>
      </c>
      <c r="AI344">
        <f>INDEX(Overview_Format!$A$2:$CC$355,MATCH($B344,Overview_Format!$A$2:$A$355,0),MATCH(AI$2,Overview_Format!$A$2:$CC$2,0))</f>
        <v>9.000000000000008E-3</v>
      </c>
      <c r="AJ344">
        <f>INDEX(Overview_Format!$A$2:$CC$355,MATCH($B344,Overview_Format!$A$2:$A$355,0),MATCH(AJ$2,Overview_Format!$A$2:$CC$2,0))</f>
        <v>3.2000000000000028</v>
      </c>
      <c r="AK344">
        <f>INDEX(Overview_Format!$A$2:$CC$355,MATCH($B344,Overview_Format!$A$2:$A$355,0),MATCH(AK$2,Overview_Format!$A$2:$CC$2,0))</f>
        <v>1</v>
      </c>
      <c r="AL344">
        <f>INDEX(Overview_Format!$A$2:$CC$355,MATCH($B344,Overview_Format!$A$2:$A$355,0),MATCH(AL$2,Overview_Format!$A$2:$CC$2,0))</f>
        <v>-3.1000000000000014</v>
      </c>
      <c r="AM344">
        <f>INDEX(Overview_Format!$A$2:$CC$355,MATCH($B344,Overview_Format!$A$2:$A$355,0),MATCH(AM$2,Overview_Format!$A$2:$CC$2,0))</f>
        <v>1.5</v>
      </c>
      <c r="AN344">
        <f>INDEX(Overview_Format!$A$2:$CC$355,MATCH($B344,Overview_Format!$A$2:$A$355,0),MATCH(AN$2,Overview_Format!$A$2:$CC$2,0))</f>
        <v>4.8000000000000007</v>
      </c>
      <c r="AO344">
        <f>INDEX(Overview_Format!$A$2:$CC$355,MATCH($B344,Overview_Format!$A$2:$A$355,0),MATCH(AO$2,Overview_Format!$A$2:$CC$2,0))</f>
        <v>1.5</v>
      </c>
      <c r="AP344">
        <f>INDEX(Overview_Format!$A$2:$CC$355,MATCH($B344,Overview_Format!$A$2:$A$355,0),MATCH(AP$2,Overview_Format!$A$2:$CC$2,0))</f>
        <v>9.8000000000000032E-2</v>
      </c>
    </row>
    <row r="345" spans="2:42" x14ac:dyDescent="0.25">
      <c r="B345" t="s">
        <v>463</v>
      </c>
      <c r="C345">
        <f>INDEX(Overview_Format!$A$2:$BQ$355,MATCH($B345,Overview_Format!$A$2:$A$355,0),MATCH(C$2,Overview_Format!$A$2:$BQ$2,0))</f>
        <v>32</v>
      </c>
      <c r="D345">
        <f>INDEX(Overview_Format!$A$2:$BQ$355,MATCH($B345,Overview_Format!$A$2:$A$355,0),MATCH(D$2,Overview_Format!$A$2:$BQ$2,0))</f>
        <v>8</v>
      </c>
      <c r="E345">
        <f>INDEX(Overview_Format!$A$2:$BQ$355,MATCH($B345,Overview_Format!$A$2:$A$355,0),MATCH(E$2,Overview_Format!$A$2:$BQ$2,0))</f>
        <v>24</v>
      </c>
      <c r="F345">
        <f>INDEX(Overview_Format!$A$2:$BQ$355,MATCH($B345,Overview_Format!$A$2:$A$355,0),MATCH(F$2,Overview_Format!$A$2:$BQ$2,0))</f>
        <v>0.25</v>
      </c>
      <c r="G345">
        <f>INDEX(Overview_Format!$A$2:$BQ$355,MATCH($B345,Overview_Format!$A$2:$A$355,0),MATCH(G$2,Overview_Format!$A$2:$BQ$2,0))</f>
        <v>-6.21</v>
      </c>
      <c r="H345">
        <f>INDEX(Overview_Format!$A$2:$BQ$355,MATCH($B345,Overview_Format!$A$2:$A$355,0),MATCH(H$2,Overview_Format!$A$2:$BQ$2,0))</f>
        <v>1.53</v>
      </c>
      <c r="I345">
        <f>INDEX(Overview_Format!$A$2:$BQ$355,MATCH($B345,Overview_Format!$A$2:$A$355,0),MATCH(I$2,Overview_Format!$A$2:$BQ$2,0))</f>
        <v>8</v>
      </c>
      <c r="J345">
        <f>INDEX(Overview_Format!$A$2:$BQ$355,MATCH($B345,Overview_Format!$A$2:$A$355,0),MATCH(J$2,Overview_Format!$A$2:$BQ$2,0))</f>
        <v>24</v>
      </c>
      <c r="K345">
        <f>INDEX(Overview_Format!$A$2:$BQ$355,MATCH($B345,Overview_Format!$A$2:$A$355,0),MATCH(K$2,Overview_Format!$A$2:$BQ$2,0))</f>
        <v>8</v>
      </c>
      <c r="L345">
        <f>INDEX(Overview_Format!$A$2:$BQ$355,MATCH($B345,Overview_Format!$A$2:$A$355,0),MATCH(L$2,Overview_Format!$A$2:$BQ$2,0))</f>
        <v>24</v>
      </c>
      <c r="M345">
        <f>INDEX(Overview_Format!$A$2:$BQ$355,MATCH($B345,Overview_Format!$A$2:$A$355,0),MATCH(M$2,Overview_Format!$A$2:$BQ$2,0))</f>
        <v>8</v>
      </c>
      <c r="N345">
        <f>INDEX(Overview_Format!$A$2:$BQ$355,MATCH($B345,Overview_Format!$A$2:$A$355,0),MATCH(N$2,Overview_Format!$A$2:$BQ$2,0))</f>
        <v>24</v>
      </c>
      <c r="O345">
        <f>INDEX(Overview_Format!$A$2:$BQ$355,MATCH($B345,Overview_Format!$A$2:$A$355,0),MATCH(O$2,Overview_Format!$A$2:$BQ$2,0))</f>
        <v>2246</v>
      </c>
      <c r="P345">
        <f>INDEX(Overview_Format!$A$2:$BQ$355,MATCH($B345,Overview_Format!$A$2:$A$355,0),MATCH(P$2,Overview_Format!$A$2:$BQ$2,0))</f>
        <v>2439</v>
      </c>
      <c r="Q345">
        <f>INDEX(Overview_Format!$A$2:$BQ$355,MATCH($B345,Overview_Format!$A$2:$A$355,0),MATCH(Q$2,Overview_Format!$A$2:$BQ$2,0))</f>
        <v>70.2</v>
      </c>
      <c r="R345">
        <f>INDEX(Overview_Format!$A$2:$BQ$355,MATCH($B345,Overview_Format!$A$2:$A$355,0),MATCH(R$2,Overview_Format!$A$2:$BQ$2,0))</f>
        <v>98.5</v>
      </c>
      <c r="S345">
        <f>INDEX(Overview_Format!$A$2:$BQ$355,MATCH($B345,Overview_Format!$A$2:$A$355,0),MATCH(S$2,Overview_Format!$A$2:$BQ$2,0))</f>
        <v>0.374</v>
      </c>
      <c r="T345">
        <f>INDEX(Overview_Format!$A$2:$BQ$355,MATCH($B345,Overview_Format!$A$2:$A$355,0),MATCH(T$2,Overview_Format!$A$2:$BQ$2,0))</f>
        <v>0.39700000000000002</v>
      </c>
      <c r="U345">
        <f>INDEX(Overview_Format!$A$2:$BQ$355,MATCH($B345,Overview_Format!$A$2:$A$355,0),MATCH(U$2,Overview_Format!$A$2:$BQ$2,0))</f>
        <v>0.52300000000000002</v>
      </c>
      <c r="V345">
        <f>INDEX(Overview_Format!$A$2:$BQ$355,MATCH($B345,Overview_Format!$A$2:$A$355,0),MATCH(V$2,Overview_Format!$A$2:$BQ$2,0))</f>
        <v>48.2</v>
      </c>
      <c r="W345">
        <f>INDEX(Overview_Format!$A$2:$BQ$355,MATCH($B345,Overview_Format!$A$2:$A$355,0),MATCH(W$2,Overview_Format!$A$2:$BQ$2,0))</f>
        <v>0.48699999999999999</v>
      </c>
      <c r="X345">
        <f>INDEX(Overview_Format!$A$2:$BQ$355,MATCH($B345,Overview_Format!$A$2:$A$355,0),MATCH(X$2,Overview_Format!$A$2:$BQ$2,0))</f>
        <v>30</v>
      </c>
      <c r="Y345">
        <f>INDEX(Overview_Format!$A$2:$BQ$355,MATCH($B345,Overview_Format!$A$2:$A$355,0),MATCH(Y$2,Overview_Format!$A$2:$BQ$2,0))</f>
        <v>18.600000000000001</v>
      </c>
      <c r="Z345">
        <f>INDEX(Overview_Format!$A$2:$BQ$355,MATCH($B345,Overview_Format!$A$2:$A$355,0),MATCH(Z$2,Overview_Format!$A$2:$BQ$2,0))</f>
        <v>51.5</v>
      </c>
      <c r="AA345">
        <f>INDEX(Overview_Format!$A$2:$BQ$355,MATCH($B345,Overview_Format!$A$2:$A$355,0),MATCH(AA$2,Overview_Format!$A$2:$BQ$2,0))</f>
        <v>6.4</v>
      </c>
      <c r="AB345">
        <f>INDEX(Overview_Format!$A$2:$BQ$355,MATCH($B345,Overview_Format!$A$2:$A$355,0),MATCH(AB$2,Overview_Format!$A$2:$BQ$2,0))</f>
        <v>6.5</v>
      </c>
      <c r="AC345">
        <f t="shared" si="5"/>
        <v>2.5913978494623655</v>
      </c>
      <c r="AD345">
        <f>INDEX(Overview_Format!$A$2:$BQ$355,MATCH($B345,Overview_Format!$A$2:$A$355,0),MATCH(AD$2,Overview_Format!$A$2:$BQ$2,0))</f>
        <v>-6.03</v>
      </c>
      <c r="AE345">
        <f>INDEX(Overview_Format!$A$2:$CC$355,MATCH($B345,Overview_Format!$A$2:$A$355,0),MATCH(AE$2,Overview_Format!$A$2:$CC$2,0))</f>
        <v>-8.4000000000000057</v>
      </c>
      <c r="AF345">
        <f>INDEX(Overview_Format!$A$2:$CC$355,MATCH($B345,Overview_Format!$A$2:$A$355,0),MATCH(AF$2,Overview_Format!$A$2:$CC$2,0))</f>
        <v>7.9000000000000015E-2</v>
      </c>
      <c r="AG345">
        <f>INDEX(Overview_Format!$A$2:$CC$355,MATCH($B345,Overview_Format!$A$2:$A$355,0),MATCH(AG$2,Overview_Format!$A$2:$CC$2,0))</f>
        <v>1.100000000000001E-2</v>
      </c>
      <c r="AH345">
        <f>INDEX(Overview_Format!$A$2:$CC$355,MATCH($B345,Overview_Format!$A$2:$A$355,0),MATCH(AH$2,Overview_Format!$A$2:$CC$2,0))</f>
        <v>-2.1000000000000019E-2</v>
      </c>
      <c r="AI345">
        <f>INDEX(Overview_Format!$A$2:$CC$355,MATCH($B345,Overview_Format!$A$2:$A$355,0),MATCH(AI$2,Overview_Format!$A$2:$CC$2,0))</f>
        <v>-3.1000000000000028E-2</v>
      </c>
      <c r="AJ345">
        <f>INDEX(Overview_Format!$A$2:$CC$355,MATCH($B345,Overview_Format!$A$2:$A$355,0),MATCH(AJ$2,Overview_Format!$A$2:$CC$2,0))</f>
        <v>3</v>
      </c>
      <c r="AK345">
        <f>INDEX(Overview_Format!$A$2:$CC$355,MATCH($B345,Overview_Format!$A$2:$A$355,0),MATCH(AK$2,Overview_Format!$A$2:$CC$2,0))</f>
        <v>5.0000000000000018</v>
      </c>
      <c r="AL345">
        <f>INDEX(Overview_Format!$A$2:$CC$355,MATCH($B345,Overview_Format!$A$2:$A$355,0),MATCH(AL$2,Overview_Format!$A$2:$CC$2,0))</f>
        <v>-2.3999999999999986</v>
      </c>
      <c r="AM345">
        <f>INDEX(Overview_Format!$A$2:$CC$355,MATCH($B345,Overview_Format!$A$2:$A$355,0),MATCH(AM$2,Overview_Format!$A$2:$CC$2,0))</f>
        <v>-4.6999999999999993</v>
      </c>
      <c r="AN345">
        <f>INDEX(Overview_Format!$A$2:$CC$355,MATCH($B345,Overview_Format!$A$2:$A$355,0),MATCH(AN$2,Overview_Format!$A$2:$CC$2,0))</f>
        <v>-3.3000000000000007</v>
      </c>
      <c r="AO345">
        <f>INDEX(Overview_Format!$A$2:$CC$355,MATCH($B345,Overview_Format!$A$2:$A$355,0),MATCH(AO$2,Overview_Format!$A$2:$CC$2,0))</f>
        <v>2.6000000000000014</v>
      </c>
      <c r="AP345">
        <f>INDEX(Overview_Format!$A$2:$CC$355,MATCH($B345,Overview_Format!$A$2:$A$355,0),MATCH(AP$2,Overview_Format!$A$2:$CC$2,0))</f>
        <v>5.2000000000000018E-2</v>
      </c>
    </row>
    <row r="346" spans="2:42" x14ac:dyDescent="0.25">
      <c r="B346" t="s">
        <v>464</v>
      </c>
      <c r="C346">
        <f>INDEX(Overview_Format!$A$2:$BQ$355,MATCH($B346,Overview_Format!$A$2:$A$355,0),MATCH(C$2,Overview_Format!$A$2:$BQ$2,0))</f>
        <v>36</v>
      </c>
      <c r="D346">
        <f>INDEX(Overview_Format!$A$2:$BQ$355,MATCH($B346,Overview_Format!$A$2:$A$355,0),MATCH(D$2,Overview_Format!$A$2:$BQ$2,0))</f>
        <v>22</v>
      </c>
      <c r="E346">
        <f>INDEX(Overview_Format!$A$2:$BQ$355,MATCH($B346,Overview_Format!$A$2:$A$355,0),MATCH(E$2,Overview_Format!$A$2:$BQ$2,0))</f>
        <v>14</v>
      </c>
      <c r="F346">
        <f>INDEX(Overview_Format!$A$2:$BQ$355,MATCH($B346,Overview_Format!$A$2:$A$355,0),MATCH(F$2,Overview_Format!$A$2:$BQ$2,0))</f>
        <v>0.61099999999999999</v>
      </c>
      <c r="G346">
        <f>INDEX(Overview_Format!$A$2:$BQ$355,MATCH($B346,Overview_Format!$A$2:$A$355,0),MATCH(G$2,Overview_Format!$A$2:$BQ$2,0))</f>
        <v>7.87</v>
      </c>
      <c r="H346">
        <f>INDEX(Overview_Format!$A$2:$BQ$355,MATCH($B346,Overview_Format!$A$2:$A$355,0),MATCH(H$2,Overview_Format!$A$2:$BQ$2,0))</f>
        <v>5.82</v>
      </c>
      <c r="I346">
        <f>INDEX(Overview_Format!$A$2:$BQ$355,MATCH($B346,Overview_Format!$A$2:$A$355,0),MATCH(I$2,Overview_Format!$A$2:$BQ$2,0))</f>
        <v>22</v>
      </c>
      <c r="J346">
        <f>INDEX(Overview_Format!$A$2:$BQ$355,MATCH($B346,Overview_Format!$A$2:$A$355,0),MATCH(J$2,Overview_Format!$A$2:$BQ$2,0))</f>
        <v>14</v>
      </c>
      <c r="K346">
        <f>INDEX(Overview_Format!$A$2:$BQ$355,MATCH($B346,Overview_Format!$A$2:$A$355,0),MATCH(K$2,Overview_Format!$A$2:$BQ$2,0))</f>
        <v>22</v>
      </c>
      <c r="L346">
        <f>INDEX(Overview_Format!$A$2:$BQ$355,MATCH($B346,Overview_Format!$A$2:$A$355,0),MATCH(L$2,Overview_Format!$A$2:$BQ$2,0))</f>
        <v>14</v>
      </c>
      <c r="M346">
        <f>INDEX(Overview_Format!$A$2:$BQ$355,MATCH($B346,Overview_Format!$A$2:$A$355,0),MATCH(M$2,Overview_Format!$A$2:$BQ$2,0))</f>
        <v>22</v>
      </c>
      <c r="N346">
        <f>INDEX(Overview_Format!$A$2:$BQ$355,MATCH($B346,Overview_Format!$A$2:$A$355,0),MATCH(N$2,Overview_Format!$A$2:$BQ$2,0))</f>
        <v>14</v>
      </c>
      <c r="O346">
        <f>INDEX(Overview_Format!$A$2:$BQ$355,MATCH($B346,Overview_Format!$A$2:$A$355,0),MATCH(O$2,Overview_Format!$A$2:$BQ$2,0))</f>
        <v>2545</v>
      </c>
      <c r="P346">
        <f>INDEX(Overview_Format!$A$2:$BQ$355,MATCH($B346,Overview_Format!$A$2:$A$355,0),MATCH(P$2,Overview_Format!$A$2:$BQ$2,0))</f>
        <v>2471</v>
      </c>
      <c r="Q346">
        <f>INDEX(Overview_Format!$A$2:$BQ$355,MATCH($B346,Overview_Format!$A$2:$A$355,0),MATCH(Q$2,Overview_Format!$A$2:$BQ$2,0))</f>
        <v>69.099999999999994</v>
      </c>
      <c r="R346">
        <f>INDEX(Overview_Format!$A$2:$BQ$355,MATCH($B346,Overview_Format!$A$2:$A$355,0),MATCH(R$2,Overview_Format!$A$2:$BQ$2,0))</f>
        <v>102</v>
      </c>
      <c r="S346">
        <f>INDEX(Overview_Format!$A$2:$BQ$355,MATCH($B346,Overview_Format!$A$2:$A$355,0),MATCH(S$2,Overview_Format!$A$2:$BQ$2,0))</f>
        <v>0.28999999999999998</v>
      </c>
      <c r="T346">
        <f>INDEX(Overview_Format!$A$2:$BQ$355,MATCH($B346,Overview_Format!$A$2:$A$355,0),MATCH(T$2,Overview_Format!$A$2:$BQ$2,0))</f>
        <v>0.39200000000000002</v>
      </c>
      <c r="U346">
        <f>INDEX(Overview_Format!$A$2:$BQ$355,MATCH($B346,Overview_Format!$A$2:$A$355,0),MATCH(U$2,Overview_Format!$A$2:$BQ$2,0))</f>
        <v>0.50600000000000001</v>
      </c>
      <c r="V346">
        <f>INDEX(Overview_Format!$A$2:$BQ$355,MATCH($B346,Overview_Format!$A$2:$A$355,0),MATCH(V$2,Overview_Format!$A$2:$BQ$2,0))</f>
        <v>54</v>
      </c>
      <c r="W346">
        <f>INDEX(Overview_Format!$A$2:$BQ$355,MATCH($B346,Overview_Format!$A$2:$A$355,0),MATCH(W$2,Overview_Format!$A$2:$BQ$2,0))</f>
        <v>0.47099999999999997</v>
      </c>
      <c r="X346">
        <f>INDEX(Overview_Format!$A$2:$BQ$355,MATCH($B346,Overview_Format!$A$2:$A$355,0),MATCH(X$2,Overview_Format!$A$2:$BQ$2,0))</f>
        <v>32.5</v>
      </c>
      <c r="Y346">
        <f>INDEX(Overview_Format!$A$2:$BQ$355,MATCH($B346,Overview_Format!$A$2:$A$355,0),MATCH(Y$2,Overview_Format!$A$2:$BQ$2,0))</f>
        <v>14.7</v>
      </c>
      <c r="Z346">
        <f>INDEX(Overview_Format!$A$2:$BQ$355,MATCH($B346,Overview_Format!$A$2:$A$355,0),MATCH(Z$2,Overview_Format!$A$2:$BQ$2,0))</f>
        <v>52.1</v>
      </c>
      <c r="AA346">
        <f>INDEX(Overview_Format!$A$2:$BQ$355,MATCH($B346,Overview_Format!$A$2:$A$355,0),MATCH(AA$2,Overview_Format!$A$2:$BQ$2,0))</f>
        <v>6.7</v>
      </c>
      <c r="AB346">
        <f>INDEX(Overview_Format!$A$2:$BQ$355,MATCH($B346,Overview_Format!$A$2:$A$355,0),MATCH(AB$2,Overview_Format!$A$2:$BQ$2,0))</f>
        <v>10.1</v>
      </c>
      <c r="AC346">
        <f t="shared" si="5"/>
        <v>3.6734693877551021</v>
      </c>
      <c r="AD346">
        <f>INDEX(Overview_Format!$A$2:$BQ$355,MATCH($B346,Overview_Format!$A$2:$A$355,0),MATCH(AD$2,Overview_Format!$A$2:$BQ$2,0))</f>
        <v>2.06</v>
      </c>
      <c r="AE346">
        <f>INDEX(Overview_Format!$A$2:$CC$355,MATCH($B346,Overview_Format!$A$2:$A$355,0),MATCH(AE$2,Overview_Format!$A$2:$CC$2,0))</f>
        <v>3</v>
      </c>
      <c r="AF346">
        <f>INDEX(Overview_Format!$A$2:$CC$355,MATCH($B346,Overview_Format!$A$2:$A$355,0),MATCH(AF$2,Overview_Format!$A$2:$CC$2,0))</f>
        <v>-0.10100000000000003</v>
      </c>
      <c r="AG346">
        <f>INDEX(Overview_Format!$A$2:$CC$355,MATCH($B346,Overview_Format!$A$2:$A$355,0),MATCH(AG$2,Overview_Format!$A$2:$CC$2,0))</f>
        <v>2.4000000000000021E-2</v>
      </c>
      <c r="AH346">
        <f>INDEX(Overview_Format!$A$2:$CC$355,MATCH($B346,Overview_Format!$A$2:$A$355,0),MATCH(AH$2,Overview_Format!$A$2:$CC$2,0))</f>
        <v>-1.0000000000000009E-2</v>
      </c>
      <c r="AI346">
        <f>INDEX(Overview_Format!$A$2:$CC$355,MATCH($B346,Overview_Format!$A$2:$A$355,0),MATCH(AI$2,Overview_Format!$A$2:$CC$2,0))</f>
        <v>-6.0000000000000053E-3</v>
      </c>
      <c r="AJ346">
        <f>INDEX(Overview_Format!$A$2:$CC$355,MATCH($B346,Overview_Format!$A$2:$A$355,0),MATCH(AJ$2,Overview_Format!$A$2:$CC$2,0))</f>
        <v>4.2000000000000028</v>
      </c>
      <c r="AK346">
        <f>INDEX(Overview_Format!$A$2:$CC$355,MATCH($B346,Overview_Format!$A$2:$A$355,0),MATCH(AK$2,Overview_Format!$A$2:$CC$2,0))</f>
        <v>-0.70000000000000107</v>
      </c>
      <c r="AL346">
        <f>INDEX(Overview_Format!$A$2:$CC$355,MATCH($B346,Overview_Format!$A$2:$A$355,0),MATCH(AL$2,Overview_Format!$A$2:$CC$2,0))</f>
        <v>4.7999999999999972</v>
      </c>
      <c r="AM346">
        <f>INDEX(Overview_Format!$A$2:$CC$355,MATCH($B346,Overview_Format!$A$2:$A$355,0),MATCH(AM$2,Overview_Format!$A$2:$CC$2,0))</f>
        <v>-0.79999999999999982</v>
      </c>
      <c r="AN346">
        <f>INDEX(Overview_Format!$A$2:$CC$355,MATCH($B346,Overview_Format!$A$2:$A$355,0),MATCH(AN$2,Overview_Format!$A$2:$CC$2,0))</f>
        <v>-0.5</v>
      </c>
      <c r="AO346">
        <f>INDEX(Overview_Format!$A$2:$CC$355,MATCH($B346,Overview_Format!$A$2:$A$355,0),MATCH(AO$2,Overview_Format!$A$2:$CC$2,0))</f>
        <v>5.5</v>
      </c>
      <c r="AP346">
        <f>INDEX(Overview_Format!$A$2:$CC$355,MATCH($B346,Overview_Format!$A$2:$A$355,0),MATCH(AP$2,Overview_Format!$A$2:$CC$2,0))</f>
        <v>-5.9000000000000025E-2</v>
      </c>
    </row>
    <row r="347" spans="2:42" x14ac:dyDescent="0.25">
      <c r="B347" t="s">
        <v>465</v>
      </c>
      <c r="C347">
        <f>INDEX(Overview_Format!$A$2:$BQ$355,MATCH($B347,Overview_Format!$A$2:$A$355,0),MATCH(C$2,Overview_Format!$A$2:$BQ$2,0))</f>
        <v>31</v>
      </c>
      <c r="D347">
        <f>INDEX(Overview_Format!$A$2:$BQ$355,MATCH($B347,Overview_Format!$A$2:$A$355,0),MATCH(D$2,Overview_Format!$A$2:$BQ$2,0))</f>
        <v>14</v>
      </c>
      <c r="E347">
        <f>INDEX(Overview_Format!$A$2:$BQ$355,MATCH($B347,Overview_Format!$A$2:$A$355,0),MATCH(E$2,Overview_Format!$A$2:$BQ$2,0))</f>
        <v>17</v>
      </c>
      <c r="F347">
        <f>INDEX(Overview_Format!$A$2:$BQ$355,MATCH($B347,Overview_Format!$A$2:$A$355,0),MATCH(F$2,Overview_Format!$A$2:$BQ$2,0))</f>
        <v>0.45200000000000001</v>
      </c>
      <c r="G347">
        <f>INDEX(Overview_Format!$A$2:$BQ$355,MATCH($B347,Overview_Format!$A$2:$A$355,0),MATCH(G$2,Overview_Format!$A$2:$BQ$2,0))</f>
        <v>-4.79</v>
      </c>
      <c r="H347">
        <f>INDEX(Overview_Format!$A$2:$BQ$355,MATCH($B347,Overview_Format!$A$2:$A$355,0),MATCH(H$2,Overview_Format!$A$2:$BQ$2,0))</f>
        <v>-2.09</v>
      </c>
      <c r="I347">
        <f>INDEX(Overview_Format!$A$2:$BQ$355,MATCH($B347,Overview_Format!$A$2:$A$355,0),MATCH(I$2,Overview_Format!$A$2:$BQ$2,0))</f>
        <v>14</v>
      </c>
      <c r="J347">
        <f>INDEX(Overview_Format!$A$2:$BQ$355,MATCH($B347,Overview_Format!$A$2:$A$355,0),MATCH(J$2,Overview_Format!$A$2:$BQ$2,0))</f>
        <v>17</v>
      </c>
      <c r="K347">
        <f>INDEX(Overview_Format!$A$2:$BQ$355,MATCH($B347,Overview_Format!$A$2:$A$355,0),MATCH(K$2,Overview_Format!$A$2:$BQ$2,0))</f>
        <v>14</v>
      </c>
      <c r="L347">
        <f>INDEX(Overview_Format!$A$2:$BQ$355,MATCH($B347,Overview_Format!$A$2:$A$355,0),MATCH(L$2,Overview_Format!$A$2:$BQ$2,0))</f>
        <v>17</v>
      </c>
      <c r="M347">
        <f>INDEX(Overview_Format!$A$2:$BQ$355,MATCH($B347,Overview_Format!$A$2:$A$355,0),MATCH(M$2,Overview_Format!$A$2:$BQ$2,0))</f>
        <v>14</v>
      </c>
      <c r="N347">
        <f>INDEX(Overview_Format!$A$2:$BQ$355,MATCH($B347,Overview_Format!$A$2:$A$355,0),MATCH(N$2,Overview_Format!$A$2:$BQ$2,0))</f>
        <v>17</v>
      </c>
      <c r="O347">
        <f>INDEX(Overview_Format!$A$2:$BQ$355,MATCH($B347,Overview_Format!$A$2:$A$355,0),MATCH(O$2,Overview_Format!$A$2:$BQ$2,0))</f>
        <v>2321</v>
      </c>
      <c r="P347">
        <f>INDEX(Overview_Format!$A$2:$BQ$355,MATCH($B347,Overview_Format!$A$2:$A$355,0),MATCH(P$2,Overview_Format!$A$2:$BQ$2,0))</f>
        <v>2385</v>
      </c>
      <c r="Q347">
        <f>INDEX(Overview_Format!$A$2:$BQ$355,MATCH($B347,Overview_Format!$A$2:$A$355,0),MATCH(Q$2,Overview_Format!$A$2:$BQ$2,0))</f>
        <v>69.2</v>
      </c>
      <c r="R347">
        <f>INDEX(Overview_Format!$A$2:$BQ$355,MATCH($B347,Overview_Format!$A$2:$A$355,0),MATCH(R$2,Overview_Format!$A$2:$BQ$2,0))</f>
        <v>106.1</v>
      </c>
      <c r="S347">
        <f>INDEX(Overview_Format!$A$2:$BQ$355,MATCH($B347,Overview_Format!$A$2:$A$355,0),MATCH(S$2,Overview_Format!$A$2:$BQ$2,0))</f>
        <v>0.32500000000000001</v>
      </c>
      <c r="T347">
        <f>INDEX(Overview_Format!$A$2:$BQ$355,MATCH($B347,Overview_Format!$A$2:$A$355,0),MATCH(T$2,Overview_Format!$A$2:$BQ$2,0))</f>
        <v>0.41499999999999998</v>
      </c>
      <c r="U347">
        <f>INDEX(Overview_Format!$A$2:$BQ$355,MATCH($B347,Overview_Format!$A$2:$A$355,0),MATCH(U$2,Overview_Format!$A$2:$BQ$2,0))</f>
        <v>0.56699999999999995</v>
      </c>
      <c r="V347">
        <f>INDEX(Overview_Format!$A$2:$BQ$355,MATCH($B347,Overview_Format!$A$2:$A$355,0),MATCH(V$2,Overview_Format!$A$2:$BQ$2,0))</f>
        <v>62.9</v>
      </c>
      <c r="W347">
        <f>INDEX(Overview_Format!$A$2:$BQ$355,MATCH($B347,Overview_Format!$A$2:$A$355,0),MATCH(W$2,Overview_Format!$A$2:$BQ$2,0))</f>
        <v>0.54600000000000004</v>
      </c>
      <c r="X347">
        <f>INDEX(Overview_Format!$A$2:$BQ$355,MATCH($B347,Overview_Format!$A$2:$A$355,0),MATCH(X$2,Overview_Format!$A$2:$BQ$2,0))</f>
        <v>24.2</v>
      </c>
      <c r="Y347">
        <f>INDEX(Overview_Format!$A$2:$BQ$355,MATCH($B347,Overview_Format!$A$2:$A$355,0),MATCH(Y$2,Overview_Format!$A$2:$BQ$2,0))</f>
        <v>16</v>
      </c>
      <c r="Z347">
        <f>INDEX(Overview_Format!$A$2:$BQ$355,MATCH($B347,Overview_Format!$A$2:$A$355,0),MATCH(Z$2,Overview_Format!$A$2:$BQ$2,0))</f>
        <v>49.9</v>
      </c>
      <c r="AA347">
        <f>INDEX(Overview_Format!$A$2:$BQ$355,MATCH($B347,Overview_Format!$A$2:$A$355,0),MATCH(AA$2,Overview_Format!$A$2:$BQ$2,0))</f>
        <v>7.2</v>
      </c>
      <c r="AB347">
        <f>INDEX(Overview_Format!$A$2:$BQ$355,MATCH($B347,Overview_Format!$A$2:$A$355,0),MATCH(AB$2,Overview_Format!$A$2:$BQ$2,0))</f>
        <v>12.4</v>
      </c>
      <c r="AC347">
        <f t="shared" si="5"/>
        <v>3.9312499999999999</v>
      </c>
      <c r="AD347">
        <f>INDEX(Overview_Format!$A$2:$BQ$355,MATCH($B347,Overview_Format!$A$2:$A$355,0),MATCH(AD$2,Overview_Format!$A$2:$BQ$2,0))</f>
        <v>-2.06</v>
      </c>
      <c r="AE347">
        <f>INDEX(Overview_Format!$A$2:$CC$355,MATCH($B347,Overview_Format!$A$2:$A$355,0),MATCH(AE$2,Overview_Format!$A$2:$CC$2,0))</f>
        <v>-2.9000000000000057</v>
      </c>
      <c r="AF347">
        <f>INDEX(Overview_Format!$A$2:$CC$355,MATCH($B347,Overview_Format!$A$2:$A$355,0),MATCH(AF$2,Overview_Format!$A$2:$CC$2,0))</f>
        <v>2.5000000000000022E-2</v>
      </c>
      <c r="AG347">
        <f>INDEX(Overview_Format!$A$2:$CC$355,MATCH($B347,Overview_Format!$A$2:$A$355,0),MATCH(AG$2,Overview_Format!$A$2:$CC$2,0))</f>
        <v>4.8999999999999988E-2</v>
      </c>
      <c r="AH347">
        <f>INDEX(Overview_Format!$A$2:$CC$355,MATCH($B347,Overview_Format!$A$2:$A$355,0),MATCH(AH$2,Overview_Format!$A$2:$CC$2,0))</f>
        <v>5.9999999999998943E-3</v>
      </c>
      <c r="AI347">
        <f>INDEX(Overview_Format!$A$2:$CC$355,MATCH($B347,Overview_Format!$A$2:$A$355,0),MATCH(AI$2,Overview_Format!$A$2:$CC$2,0))</f>
        <v>2.0000000000000018E-2</v>
      </c>
      <c r="AJ347">
        <f>INDEX(Overview_Format!$A$2:$CC$355,MATCH($B347,Overview_Format!$A$2:$A$355,0),MATCH(AJ$2,Overview_Format!$A$2:$CC$2,0))</f>
        <v>-0.20000000000000284</v>
      </c>
      <c r="AK347">
        <f>INDEX(Overview_Format!$A$2:$CC$355,MATCH($B347,Overview_Format!$A$2:$A$355,0),MATCH(AK$2,Overview_Format!$A$2:$CC$2,0))</f>
        <v>2.3000000000000007</v>
      </c>
      <c r="AL347">
        <f>INDEX(Overview_Format!$A$2:$CC$355,MATCH($B347,Overview_Format!$A$2:$A$355,0),MATCH(AL$2,Overview_Format!$A$2:$CC$2,0))</f>
        <v>14.399999999999999</v>
      </c>
      <c r="AM347">
        <f>INDEX(Overview_Format!$A$2:$CC$355,MATCH($B347,Overview_Format!$A$2:$A$355,0),MATCH(AM$2,Overview_Format!$A$2:$CC$2,0))</f>
        <v>-2.3999999999999995</v>
      </c>
      <c r="AN347">
        <f>INDEX(Overview_Format!$A$2:$CC$355,MATCH($B347,Overview_Format!$A$2:$A$355,0),MATCH(AN$2,Overview_Format!$A$2:$CC$2,0))</f>
        <v>4.4000000000000004</v>
      </c>
      <c r="AO347">
        <f>INDEX(Overview_Format!$A$2:$CC$355,MATCH($B347,Overview_Format!$A$2:$A$355,0),MATCH(AO$2,Overview_Format!$A$2:$CC$2,0))</f>
        <v>-1.3000000000000007</v>
      </c>
      <c r="AP347">
        <f>INDEX(Overview_Format!$A$2:$CC$355,MATCH($B347,Overview_Format!$A$2:$A$355,0),MATCH(AP$2,Overview_Format!$A$2:$CC$2,0))</f>
        <v>-1.2000000000000011E-2</v>
      </c>
    </row>
    <row r="348" spans="2:42" x14ac:dyDescent="0.25">
      <c r="B348" t="s">
        <v>466</v>
      </c>
      <c r="C348">
        <f>INDEX(Overview_Format!$A$2:$BQ$355,MATCH($B348,Overview_Format!$A$2:$A$355,0),MATCH(C$2,Overview_Format!$A$2:$BQ$2,0))</f>
        <v>30</v>
      </c>
      <c r="D348">
        <f>INDEX(Overview_Format!$A$2:$BQ$355,MATCH($B348,Overview_Format!$A$2:$A$355,0),MATCH(D$2,Overview_Format!$A$2:$BQ$2,0))</f>
        <v>18</v>
      </c>
      <c r="E348">
        <f>INDEX(Overview_Format!$A$2:$BQ$355,MATCH($B348,Overview_Format!$A$2:$A$355,0),MATCH(E$2,Overview_Format!$A$2:$BQ$2,0))</f>
        <v>12</v>
      </c>
      <c r="F348">
        <f>INDEX(Overview_Format!$A$2:$BQ$355,MATCH($B348,Overview_Format!$A$2:$A$355,0),MATCH(F$2,Overview_Format!$A$2:$BQ$2,0))</f>
        <v>0.6</v>
      </c>
      <c r="G348">
        <f>INDEX(Overview_Format!$A$2:$BQ$355,MATCH($B348,Overview_Format!$A$2:$A$355,0),MATCH(G$2,Overview_Format!$A$2:$BQ$2,0))</f>
        <v>-2.88</v>
      </c>
      <c r="H348">
        <f>INDEX(Overview_Format!$A$2:$BQ$355,MATCH($B348,Overview_Format!$A$2:$A$355,0),MATCH(H$2,Overview_Format!$A$2:$BQ$2,0))</f>
        <v>-3.74</v>
      </c>
      <c r="I348">
        <f>INDEX(Overview_Format!$A$2:$BQ$355,MATCH($B348,Overview_Format!$A$2:$A$355,0),MATCH(I$2,Overview_Format!$A$2:$BQ$2,0))</f>
        <v>18</v>
      </c>
      <c r="J348">
        <f>INDEX(Overview_Format!$A$2:$BQ$355,MATCH($B348,Overview_Format!$A$2:$A$355,0),MATCH(J$2,Overview_Format!$A$2:$BQ$2,0))</f>
        <v>12</v>
      </c>
      <c r="K348">
        <f>INDEX(Overview_Format!$A$2:$BQ$355,MATCH($B348,Overview_Format!$A$2:$A$355,0),MATCH(K$2,Overview_Format!$A$2:$BQ$2,0))</f>
        <v>18</v>
      </c>
      <c r="L348">
        <f>INDEX(Overview_Format!$A$2:$BQ$355,MATCH($B348,Overview_Format!$A$2:$A$355,0),MATCH(L$2,Overview_Format!$A$2:$BQ$2,0))</f>
        <v>12</v>
      </c>
      <c r="M348">
        <f>INDEX(Overview_Format!$A$2:$BQ$355,MATCH($B348,Overview_Format!$A$2:$A$355,0),MATCH(M$2,Overview_Format!$A$2:$BQ$2,0))</f>
        <v>18</v>
      </c>
      <c r="N348">
        <f>INDEX(Overview_Format!$A$2:$BQ$355,MATCH($B348,Overview_Format!$A$2:$A$355,0),MATCH(N$2,Overview_Format!$A$2:$BQ$2,0))</f>
        <v>12</v>
      </c>
      <c r="O348">
        <f>INDEX(Overview_Format!$A$2:$BQ$355,MATCH($B348,Overview_Format!$A$2:$A$355,0),MATCH(O$2,Overview_Format!$A$2:$BQ$2,0))</f>
        <v>2499</v>
      </c>
      <c r="P348">
        <f>INDEX(Overview_Format!$A$2:$BQ$355,MATCH($B348,Overview_Format!$A$2:$A$355,0),MATCH(P$2,Overview_Format!$A$2:$BQ$2,0))</f>
        <v>2358</v>
      </c>
      <c r="Q348">
        <f>INDEX(Overview_Format!$A$2:$BQ$355,MATCH($B348,Overview_Format!$A$2:$A$355,0),MATCH(Q$2,Overview_Format!$A$2:$BQ$2,0))</f>
        <v>75.099999999999994</v>
      </c>
      <c r="R348">
        <f>INDEX(Overview_Format!$A$2:$BQ$355,MATCH($B348,Overview_Format!$A$2:$A$355,0),MATCH(R$2,Overview_Format!$A$2:$BQ$2,0))</f>
        <v>110</v>
      </c>
      <c r="S348">
        <f>INDEX(Overview_Format!$A$2:$BQ$355,MATCH($B348,Overview_Format!$A$2:$A$355,0),MATCH(S$2,Overview_Format!$A$2:$BQ$2,0))</f>
        <v>0.30099999999999999</v>
      </c>
      <c r="T348">
        <f>INDEX(Overview_Format!$A$2:$BQ$355,MATCH($B348,Overview_Format!$A$2:$A$355,0),MATCH(T$2,Overview_Format!$A$2:$BQ$2,0))</f>
        <v>0.53100000000000003</v>
      </c>
      <c r="U348">
        <f>INDEX(Overview_Format!$A$2:$BQ$355,MATCH($B348,Overview_Format!$A$2:$A$355,0),MATCH(U$2,Overview_Format!$A$2:$BQ$2,0))</f>
        <v>0.58199999999999996</v>
      </c>
      <c r="V348">
        <f>INDEX(Overview_Format!$A$2:$BQ$355,MATCH($B348,Overview_Format!$A$2:$A$355,0),MATCH(V$2,Overview_Format!$A$2:$BQ$2,0))</f>
        <v>53.8</v>
      </c>
      <c r="W348">
        <f>INDEX(Overview_Format!$A$2:$BQ$355,MATCH($B348,Overview_Format!$A$2:$A$355,0),MATCH(W$2,Overview_Format!$A$2:$BQ$2,0))</f>
        <v>0.55400000000000005</v>
      </c>
      <c r="X348">
        <f>INDEX(Overview_Format!$A$2:$BQ$355,MATCH($B348,Overview_Format!$A$2:$A$355,0),MATCH(X$2,Overview_Format!$A$2:$BQ$2,0))</f>
        <v>29.8</v>
      </c>
      <c r="Y348">
        <f>INDEX(Overview_Format!$A$2:$BQ$355,MATCH($B348,Overview_Format!$A$2:$A$355,0),MATCH(Y$2,Overview_Format!$A$2:$BQ$2,0))</f>
        <v>17.5</v>
      </c>
      <c r="Z348">
        <f>INDEX(Overview_Format!$A$2:$BQ$355,MATCH($B348,Overview_Format!$A$2:$A$355,0),MATCH(Z$2,Overview_Format!$A$2:$BQ$2,0))</f>
        <v>53.4</v>
      </c>
      <c r="AA348">
        <f>INDEX(Overview_Format!$A$2:$BQ$355,MATCH($B348,Overview_Format!$A$2:$A$355,0),MATCH(AA$2,Overview_Format!$A$2:$BQ$2,0))</f>
        <v>5.9</v>
      </c>
      <c r="AB348">
        <f>INDEX(Overview_Format!$A$2:$BQ$355,MATCH($B348,Overview_Format!$A$2:$A$355,0),MATCH(AB$2,Overview_Format!$A$2:$BQ$2,0))</f>
        <v>7.2</v>
      </c>
      <c r="AC348">
        <f t="shared" si="5"/>
        <v>3.0742857142857143</v>
      </c>
      <c r="AD348">
        <f>INDEX(Overview_Format!$A$2:$BQ$355,MATCH($B348,Overview_Format!$A$2:$A$355,0),MATCH(AD$2,Overview_Format!$A$2:$BQ$2,0))</f>
        <v>4.7</v>
      </c>
      <c r="AE348">
        <f>INDEX(Overview_Format!$A$2:$CC$355,MATCH($B348,Overview_Format!$A$2:$A$355,0),MATCH(AE$2,Overview_Format!$A$2:$CC$2,0))</f>
        <v>6.2000000000000028</v>
      </c>
      <c r="AF348">
        <f>INDEX(Overview_Format!$A$2:$CC$355,MATCH($B348,Overview_Format!$A$2:$A$355,0),MATCH(AF$2,Overview_Format!$A$2:$CC$2,0))</f>
        <v>7.0000000000000062E-3</v>
      </c>
      <c r="AG348">
        <f>INDEX(Overview_Format!$A$2:$CC$355,MATCH($B348,Overview_Format!$A$2:$A$355,0),MATCH(AG$2,Overview_Format!$A$2:$CC$2,0))</f>
        <v>0.12400000000000005</v>
      </c>
      <c r="AH348">
        <f>INDEX(Overview_Format!$A$2:$CC$355,MATCH($B348,Overview_Format!$A$2:$A$355,0),MATCH(AH$2,Overview_Format!$A$2:$CC$2,0))</f>
        <v>4.9999999999999933E-2</v>
      </c>
      <c r="AI348">
        <f>INDEX(Overview_Format!$A$2:$CC$355,MATCH($B348,Overview_Format!$A$2:$A$355,0),MATCH(AI$2,Overview_Format!$A$2:$CC$2,0))</f>
        <v>5.3000000000000047E-2</v>
      </c>
      <c r="AJ348">
        <f>INDEX(Overview_Format!$A$2:$CC$355,MATCH($B348,Overview_Format!$A$2:$A$355,0),MATCH(AJ$2,Overview_Format!$A$2:$CC$2,0))</f>
        <v>6.7999999999999972</v>
      </c>
      <c r="AK348">
        <f>INDEX(Overview_Format!$A$2:$CC$355,MATCH($B348,Overview_Format!$A$2:$A$355,0),MATCH(AK$2,Overview_Format!$A$2:$CC$2,0))</f>
        <v>3.9000000000000004</v>
      </c>
      <c r="AL348">
        <f>INDEX(Overview_Format!$A$2:$CC$355,MATCH($B348,Overview_Format!$A$2:$A$355,0),MATCH(AL$2,Overview_Format!$A$2:$CC$2,0))</f>
        <v>6.0999999999999943</v>
      </c>
      <c r="AM348">
        <f>INDEX(Overview_Format!$A$2:$CC$355,MATCH($B348,Overview_Format!$A$2:$A$355,0),MATCH(AM$2,Overview_Format!$A$2:$CC$2,0))</f>
        <v>-3.7999999999999989</v>
      </c>
      <c r="AN348">
        <f>INDEX(Overview_Format!$A$2:$CC$355,MATCH($B348,Overview_Format!$A$2:$A$355,0),MATCH(AN$2,Overview_Format!$A$2:$CC$2,0))</f>
        <v>-3.6000000000000005</v>
      </c>
      <c r="AO348">
        <f>INDEX(Overview_Format!$A$2:$CC$355,MATCH($B348,Overview_Format!$A$2:$A$355,0),MATCH(AO$2,Overview_Format!$A$2:$CC$2,0))</f>
        <v>5.1999999999999993</v>
      </c>
      <c r="AP348">
        <f>INDEX(Overview_Format!$A$2:$CC$355,MATCH($B348,Overview_Format!$A$2:$A$355,0),MATCH(AP$2,Overview_Format!$A$2:$CC$2,0))</f>
        <v>1.2000000000000011E-2</v>
      </c>
    </row>
    <row r="349" spans="2:42" x14ac:dyDescent="0.25">
      <c r="B349" t="s">
        <v>467</v>
      </c>
      <c r="C349">
        <f>INDEX(Overview_Format!$A$2:$BQ$355,MATCH($B349,Overview_Format!$A$2:$A$355,0),MATCH(C$2,Overview_Format!$A$2:$BQ$2,0))</f>
        <v>34</v>
      </c>
      <c r="D349">
        <f>INDEX(Overview_Format!$A$2:$BQ$355,MATCH($B349,Overview_Format!$A$2:$A$355,0),MATCH(D$2,Overview_Format!$A$2:$BQ$2,0))</f>
        <v>23</v>
      </c>
      <c r="E349">
        <f>INDEX(Overview_Format!$A$2:$BQ$355,MATCH($B349,Overview_Format!$A$2:$A$355,0),MATCH(E$2,Overview_Format!$A$2:$BQ$2,0))</f>
        <v>11</v>
      </c>
      <c r="F349">
        <f>INDEX(Overview_Format!$A$2:$BQ$355,MATCH($B349,Overview_Format!$A$2:$A$355,0),MATCH(F$2,Overview_Format!$A$2:$BQ$2,0))</f>
        <v>0.67600000000000005</v>
      </c>
      <c r="G349">
        <f>INDEX(Overview_Format!$A$2:$BQ$355,MATCH($B349,Overview_Format!$A$2:$A$355,0),MATCH(G$2,Overview_Format!$A$2:$BQ$2,0))</f>
        <v>17.96</v>
      </c>
      <c r="H349">
        <f>INDEX(Overview_Format!$A$2:$BQ$355,MATCH($B349,Overview_Format!$A$2:$A$355,0),MATCH(H$2,Overview_Format!$A$2:$BQ$2,0))</f>
        <v>11.08</v>
      </c>
      <c r="I349">
        <f>INDEX(Overview_Format!$A$2:$BQ$355,MATCH($B349,Overview_Format!$A$2:$A$355,0),MATCH(I$2,Overview_Format!$A$2:$BQ$2,0))</f>
        <v>23</v>
      </c>
      <c r="J349">
        <f>INDEX(Overview_Format!$A$2:$BQ$355,MATCH($B349,Overview_Format!$A$2:$A$355,0),MATCH(J$2,Overview_Format!$A$2:$BQ$2,0))</f>
        <v>11</v>
      </c>
      <c r="K349">
        <f>INDEX(Overview_Format!$A$2:$BQ$355,MATCH($B349,Overview_Format!$A$2:$A$355,0),MATCH(K$2,Overview_Format!$A$2:$BQ$2,0))</f>
        <v>23</v>
      </c>
      <c r="L349">
        <f>INDEX(Overview_Format!$A$2:$BQ$355,MATCH($B349,Overview_Format!$A$2:$A$355,0),MATCH(L$2,Overview_Format!$A$2:$BQ$2,0))</f>
        <v>11</v>
      </c>
      <c r="M349">
        <f>INDEX(Overview_Format!$A$2:$BQ$355,MATCH($B349,Overview_Format!$A$2:$A$355,0),MATCH(M$2,Overview_Format!$A$2:$BQ$2,0))</f>
        <v>23</v>
      </c>
      <c r="N349">
        <f>INDEX(Overview_Format!$A$2:$BQ$355,MATCH($B349,Overview_Format!$A$2:$A$355,0),MATCH(N$2,Overview_Format!$A$2:$BQ$2,0))</f>
        <v>11</v>
      </c>
      <c r="O349">
        <f>INDEX(Overview_Format!$A$2:$BQ$355,MATCH($B349,Overview_Format!$A$2:$A$355,0),MATCH(O$2,Overview_Format!$A$2:$BQ$2,0))</f>
        <v>2333</v>
      </c>
      <c r="P349">
        <f>INDEX(Overview_Format!$A$2:$BQ$355,MATCH($B349,Overview_Format!$A$2:$A$355,0),MATCH(P$2,Overview_Format!$A$2:$BQ$2,0))</f>
        <v>2099</v>
      </c>
      <c r="Q349">
        <f>INDEX(Overview_Format!$A$2:$BQ$355,MATCH($B349,Overview_Format!$A$2:$A$355,0),MATCH(Q$2,Overview_Format!$A$2:$BQ$2,0))</f>
        <v>64.8</v>
      </c>
      <c r="R349">
        <f>INDEX(Overview_Format!$A$2:$BQ$355,MATCH($B349,Overview_Format!$A$2:$A$355,0),MATCH(R$2,Overview_Format!$A$2:$BQ$2,0))</f>
        <v>103.9</v>
      </c>
      <c r="S349">
        <f>INDEX(Overview_Format!$A$2:$BQ$355,MATCH($B349,Overview_Format!$A$2:$A$355,0),MATCH(S$2,Overview_Format!$A$2:$BQ$2,0))</f>
        <v>0.27300000000000002</v>
      </c>
      <c r="T349">
        <f>INDEX(Overview_Format!$A$2:$BQ$355,MATCH($B349,Overview_Format!$A$2:$A$355,0),MATCH(T$2,Overview_Format!$A$2:$BQ$2,0))</f>
        <v>0.34599999999999997</v>
      </c>
      <c r="U349">
        <f>INDEX(Overview_Format!$A$2:$BQ$355,MATCH($B349,Overview_Format!$A$2:$A$355,0),MATCH(U$2,Overview_Format!$A$2:$BQ$2,0))</f>
        <v>0.53100000000000003</v>
      </c>
      <c r="V349">
        <f>INDEX(Overview_Format!$A$2:$BQ$355,MATCH($B349,Overview_Format!$A$2:$A$355,0),MATCH(V$2,Overview_Format!$A$2:$BQ$2,0))</f>
        <v>49.2</v>
      </c>
      <c r="W349">
        <f>INDEX(Overview_Format!$A$2:$BQ$355,MATCH($B349,Overview_Format!$A$2:$A$355,0),MATCH(W$2,Overview_Format!$A$2:$BQ$2,0))</f>
        <v>0.51100000000000001</v>
      </c>
      <c r="X349">
        <f>INDEX(Overview_Format!$A$2:$BQ$355,MATCH($B349,Overview_Format!$A$2:$A$355,0),MATCH(X$2,Overview_Format!$A$2:$BQ$2,0))</f>
        <v>24.3</v>
      </c>
      <c r="Y349">
        <f>INDEX(Overview_Format!$A$2:$BQ$355,MATCH($B349,Overview_Format!$A$2:$A$355,0),MATCH(Y$2,Overview_Format!$A$2:$BQ$2,0))</f>
        <v>13</v>
      </c>
      <c r="Z349">
        <f>INDEX(Overview_Format!$A$2:$BQ$355,MATCH($B349,Overview_Format!$A$2:$A$355,0),MATCH(Z$2,Overview_Format!$A$2:$BQ$2,0))</f>
        <v>49.8</v>
      </c>
      <c r="AA349">
        <f>INDEX(Overview_Format!$A$2:$BQ$355,MATCH($B349,Overview_Format!$A$2:$A$355,0),MATCH(AA$2,Overview_Format!$A$2:$BQ$2,0))</f>
        <v>7.9</v>
      </c>
      <c r="AB349">
        <f>INDEX(Overview_Format!$A$2:$BQ$355,MATCH($B349,Overview_Format!$A$2:$A$355,0),MATCH(AB$2,Overview_Format!$A$2:$BQ$2,0))</f>
        <v>11</v>
      </c>
      <c r="AC349">
        <f t="shared" si="5"/>
        <v>3.7846153846153849</v>
      </c>
      <c r="AD349">
        <f>INDEX(Overview_Format!$A$2:$BQ$355,MATCH($B349,Overview_Format!$A$2:$A$355,0),MATCH(AD$2,Overview_Format!$A$2:$BQ$2,0))</f>
        <v>6.88</v>
      </c>
      <c r="AE349">
        <f>INDEX(Overview_Format!$A$2:$CC$355,MATCH($B349,Overview_Format!$A$2:$A$355,0),MATCH(AE$2,Overview_Format!$A$2:$CC$2,0))</f>
        <v>10.400000000000006</v>
      </c>
      <c r="AF349">
        <f>INDEX(Overview_Format!$A$2:$CC$355,MATCH($B349,Overview_Format!$A$2:$A$355,0),MATCH(AF$2,Overview_Format!$A$2:$CC$2,0))</f>
        <v>1.5000000000000013E-2</v>
      </c>
      <c r="AG349">
        <f>INDEX(Overview_Format!$A$2:$CC$355,MATCH($B349,Overview_Format!$A$2:$A$355,0),MATCH(AG$2,Overview_Format!$A$2:$CC$2,0))</f>
        <v>-4.0000000000000036E-3</v>
      </c>
      <c r="AH349">
        <f>INDEX(Overview_Format!$A$2:$CC$355,MATCH($B349,Overview_Format!$A$2:$A$355,0),MATCH(AH$2,Overview_Format!$A$2:$CC$2,0))</f>
        <v>5.2000000000000046E-2</v>
      </c>
      <c r="AI349">
        <f>INDEX(Overview_Format!$A$2:$CC$355,MATCH($B349,Overview_Format!$A$2:$A$355,0),MATCH(AI$2,Overview_Format!$A$2:$CC$2,0))</f>
        <v>5.8999999999999997E-2</v>
      </c>
      <c r="AJ349">
        <f>INDEX(Overview_Format!$A$2:$CC$355,MATCH($B349,Overview_Format!$A$2:$A$355,0),MATCH(AJ$2,Overview_Format!$A$2:$CC$2,0))</f>
        <v>-0.40000000000000568</v>
      </c>
      <c r="AK349">
        <f>INDEX(Overview_Format!$A$2:$CC$355,MATCH($B349,Overview_Format!$A$2:$A$355,0),MATCH(AK$2,Overview_Format!$A$2:$CC$2,0))</f>
        <v>-2</v>
      </c>
      <c r="AL349">
        <f>INDEX(Overview_Format!$A$2:$CC$355,MATCH($B349,Overview_Format!$A$2:$A$355,0),MATCH(AL$2,Overview_Format!$A$2:$CC$2,0))</f>
        <v>3.7000000000000028</v>
      </c>
      <c r="AM349">
        <f>INDEX(Overview_Format!$A$2:$CC$355,MATCH($B349,Overview_Format!$A$2:$A$355,0),MATCH(AM$2,Overview_Format!$A$2:$CC$2,0))</f>
        <v>0.10000000000000053</v>
      </c>
      <c r="AN349">
        <f>INDEX(Overview_Format!$A$2:$CC$355,MATCH($B349,Overview_Format!$A$2:$A$355,0),MATCH(AN$2,Overview_Format!$A$2:$CC$2,0))</f>
        <v>0.19999999999999929</v>
      </c>
      <c r="AO349">
        <f>INDEX(Overview_Format!$A$2:$CC$355,MATCH($B349,Overview_Format!$A$2:$A$355,0),MATCH(AO$2,Overview_Format!$A$2:$CC$2,0))</f>
        <v>-2</v>
      </c>
      <c r="AP349">
        <f>INDEX(Overview_Format!$A$2:$CC$355,MATCH($B349,Overview_Format!$A$2:$A$355,0),MATCH(AP$2,Overview_Format!$A$2:$CC$2,0))</f>
        <v>5.0000000000000044E-3</v>
      </c>
    </row>
    <row r="350" spans="2:42" x14ac:dyDescent="0.25">
      <c r="B350" t="s">
        <v>468</v>
      </c>
      <c r="C350">
        <f>INDEX(Overview_Format!$A$2:$BQ$355,MATCH($B350,Overview_Format!$A$2:$A$355,0),MATCH(C$2,Overview_Format!$A$2:$BQ$2,0))</f>
        <v>35</v>
      </c>
      <c r="D350">
        <f>INDEX(Overview_Format!$A$2:$BQ$355,MATCH($B350,Overview_Format!$A$2:$A$355,0),MATCH(D$2,Overview_Format!$A$2:$BQ$2,0))</f>
        <v>30</v>
      </c>
      <c r="E350">
        <f>INDEX(Overview_Format!$A$2:$BQ$355,MATCH($B350,Overview_Format!$A$2:$A$355,0),MATCH(E$2,Overview_Format!$A$2:$BQ$2,0))</f>
        <v>5</v>
      </c>
      <c r="F350">
        <f>INDEX(Overview_Format!$A$2:$BQ$355,MATCH($B350,Overview_Format!$A$2:$A$355,0),MATCH(F$2,Overview_Format!$A$2:$BQ$2,0))</f>
        <v>0.85699999999999998</v>
      </c>
      <c r="G350">
        <f>INDEX(Overview_Format!$A$2:$BQ$355,MATCH($B350,Overview_Format!$A$2:$A$355,0),MATCH(G$2,Overview_Format!$A$2:$BQ$2,0))</f>
        <v>13.94</v>
      </c>
      <c r="H350">
        <f>INDEX(Overview_Format!$A$2:$BQ$355,MATCH($B350,Overview_Format!$A$2:$A$355,0),MATCH(H$2,Overview_Format!$A$2:$BQ$2,0))</f>
        <v>0.81</v>
      </c>
      <c r="I350">
        <f>INDEX(Overview_Format!$A$2:$BQ$355,MATCH($B350,Overview_Format!$A$2:$A$355,0),MATCH(I$2,Overview_Format!$A$2:$BQ$2,0))</f>
        <v>30</v>
      </c>
      <c r="J350">
        <f>INDEX(Overview_Format!$A$2:$BQ$355,MATCH($B350,Overview_Format!$A$2:$A$355,0),MATCH(J$2,Overview_Format!$A$2:$BQ$2,0))</f>
        <v>5</v>
      </c>
      <c r="K350">
        <f>INDEX(Overview_Format!$A$2:$BQ$355,MATCH($B350,Overview_Format!$A$2:$A$355,0),MATCH(K$2,Overview_Format!$A$2:$BQ$2,0))</f>
        <v>30</v>
      </c>
      <c r="L350">
        <f>INDEX(Overview_Format!$A$2:$BQ$355,MATCH($B350,Overview_Format!$A$2:$A$355,0),MATCH(L$2,Overview_Format!$A$2:$BQ$2,0))</f>
        <v>5</v>
      </c>
      <c r="M350">
        <f>INDEX(Overview_Format!$A$2:$BQ$355,MATCH($B350,Overview_Format!$A$2:$A$355,0),MATCH(M$2,Overview_Format!$A$2:$BQ$2,0))</f>
        <v>30</v>
      </c>
      <c r="N350">
        <f>INDEX(Overview_Format!$A$2:$BQ$355,MATCH($B350,Overview_Format!$A$2:$A$355,0),MATCH(N$2,Overview_Format!$A$2:$BQ$2,0))</f>
        <v>5</v>
      </c>
      <c r="O350">
        <f>INDEX(Overview_Format!$A$2:$BQ$355,MATCH($B350,Overview_Format!$A$2:$A$355,0),MATCH(O$2,Overview_Format!$A$2:$BQ$2,0))</f>
        <v>2879</v>
      </c>
      <c r="P350">
        <f>INDEX(Overview_Format!$A$2:$BQ$355,MATCH($B350,Overview_Format!$A$2:$A$355,0),MATCH(P$2,Overview_Format!$A$2:$BQ$2,0))</f>
        <v>2295</v>
      </c>
      <c r="Q350">
        <f>INDEX(Overview_Format!$A$2:$BQ$355,MATCH($B350,Overview_Format!$A$2:$A$355,0),MATCH(Q$2,Overview_Format!$A$2:$BQ$2,0))</f>
        <v>68.5</v>
      </c>
      <c r="R350">
        <f>INDEX(Overview_Format!$A$2:$BQ$355,MATCH($B350,Overview_Format!$A$2:$A$355,0),MATCH(R$2,Overview_Format!$A$2:$BQ$2,0))</f>
        <v>119.2</v>
      </c>
      <c r="S350">
        <f>INDEX(Overview_Format!$A$2:$BQ$355,MATCH($B350,Overview_Format!$A$2:$A$355,0),MATCH(S$2,Overview_Format!$A$2:$BQ$2,0))</f>
        <v>0.27100000000000002</v>
      </c>
      <c r="T350">
        <f>INDEX(Overview_Format!$A$2:$BQ$355,MATCH($B350,Overview_Format!$A$2:$A$355,0),MATCH(T$2,Overview_Format!$A$2:$BQ$2,0))</f>
        <v>0.436</v>
      </c>
      <c r="U350">
        <f>INDEX(Overview_Format!$A$2:$BQ$355,MATCH($B350,Overview_Format!$A$2:$A$355,0),MATCH(U$2,Overview_Format!$A$2:$BQ$2,0))</f>
        <v>0.59799999999999998</v>
      </c>
      <c r="V350">
        <f>INDEX(Overview_Format!$A$2:$BQ$355,MATCH($B350,Overview_Format!$A$2:$A$355,0),MATCH(V$2,Overview_Format!$A$2:$BQ$2,0))</f>
        <v>50.6</v>
      </c>
      <c r="W350">
        <f>INDEX(Overview_Format!$A$2:$BQ$355,MATCH($B350,Overview_Format!$A$2:$A$355,0),MATCH(W$2,Overview_Format!$A$2:$BQ$2,0))</f>
        <v>0.57999999999999996</v>
      </c>
      <c r="X350">
        <f>INDEX(Overview_Format!$A$2:$BQ$355,MATCH($B350,Overview_Format!$A$2:$A$355,0),MATCH(X$2,Overview_Format!$A$2:$BQ$2,0))</f>
        <v>32.5</v>
      </c>
      <c r="Y350">
        <f>INDEX(Overview_Format!$A$2:$BQ$355,MATCH($B350,Overview_Format!$A$2:$A$355,0),MATCH(Y$2,Overview_Format!$A$2:$BQ$2,0))</f>
        <v>13.5</v>
      </c>
      <c r="Z350">
        <f>INDEX(Overview_Format!$A$2:$BQ$355,MATCH($B350,Overview_Format!$A$2:$A$355,0),MATCH(Z$2,Overview_Format!$A$2:$BQ$2,0))</f>
        <v>54.5</v>
      </c>
      <c r="AA350">
        <f>INDEX(Overview_Format!$A$2:$BQ$355,MATCH($B350,Overview_Format!$A$2:$A$355,0),MATCH(AA$2,Overview_Format!$A$2:$BQ$2,0))</f>
        <v>9.6</v>
      </c>
      <c r="AB350">
        <f>INDEX(Overview_Format!$A$2:$BQ$355,MATCH($B350,Overview_Format!$A$2:$A$355,0),MATCH(AB$2,Overview_Format!$A$2:$BQ$2,0))</f>
        <v>9.1</v>
      </c>
      <c r="AC350">
        <f t="shared" si="5"/>
        <v>3.7481481481481485</v>
      </c>
      <c r="AD350">
        <f>INDEX(Overview_Format!$A$2:$BQ$355,MATCH($B350,Overview_Format!$A$2:$A$355,0),MATCH(AD$2,Overview_Format!$A$2:$BQ$2,0))</f>
        <v>16.690000000000001</v>
      </c>
      <c r="AE350">
        <f>INDEX(Overview_Format!$A$2:$CC$355,MATCH($B350,Overview_Format!$A$2:$A$355,0),MATCH(AE$2,Overview_Format!$A$2:$CC$2,0))</f>
        <v>24.200000000000003</v>
      </c>
      <c r="AF350">
        <f>INDEX(Overview_Format!$A$2:$CC$355,MATCH($B350,Overview_Format!$A$2:$A$355,0),MATCH(AF$2,Overview_Format!$A$2:$CC$2,0))</f>
        <v>-3.2999999999999974E-2</v>
      </c>
      <c r="AG350">
        <f>INDEX(Overview_Format!$A$2:$CC$355,MATCH($B350,Overview_Format!$A$2:$A$355,0),MATCH(AG$2,Overview_Format!$A$2:$CC$2,0))</f>
        <v>3.3999999999999975E-2</v>
      </c>
      <c r="AH350">
        <f>INDEX(Overview_Format!$A$2:$CC$355,MATCH($B350,Overview_Format!$A$2:$A$355,0),MATCH(AH$2,Overview_Format!$A$2:$CC$2,0))</f>
        <v>7.6999999999999957E-2</v>
      </c>
      <c r="AI350">
        <f>INDEX(Overview_Format!$A$2:$CC$355,MATCH($B350,Overview_Format!$A$2:$A$355,0),MATCH(AI$2,Overview_Format!$A$2:$CC$2,0))</f>
        <v>8.9999999999999969E-2</v>
      </c>
      <c r="AJ350">
        <f>INDEX(Overview_Format!$A$2:$CC$355,MATCH($B350,Overview_Format!$A$2:$A$355,0),MATCH(AJ$2,Overview_Format!$A$2:$CC$2,0))</f>
        <v>9</v>
      </c>
      <c r="AK350">
        <f>INDEX(Overview_Format!$A$2:$CC$355,MATCH($B350,Overview_Format!$A$2:$A$355,0),MATCH(AK$2,Overview_Format!$A$2:$CC$2,0))</f>
        <v>-4.5</v>
      </c>
      <c r="AL350">
        <f>INDEX(Overview_Format!$A$2:$CC$355,MATCH($B350,Overview_Format!$A$2:$A$355,0),MATCH(AL$2,Overview_Format!$A$2:$CC$2,0))</f>
        <v>2.1000000000000014</v>
      </c>
      <c r="AM350">
        <f>INDEX(Overview_Format!$A$2:$CC$355,MATCH($B350,Overview_Format!$A$2:$A$355,0),MATCH(AM$2,Overview_Format!$A$2:$CC$2,0))</f>
        <v>1.6999999999999993</v>
      </c>
      <c r="AN350">
        <f>INDEX(Overview_Format!$A$2:$CC$355,MATCH($B350,Overview_Format!$A$2:$A$355,0),MATCH(AN$2,Overview_Format!$A$2:$CC$2,0))</f>
        <v>1.7999999999999998</v>
      </c>
      <c r="AO350">
        <f>INDEX(Overview_Format!$A$2:$CC$355,MATCH($B350,Overview_Format!$A$2:$A$355,0),MATCH(AO$2,Overview_Format!$A$2:$CC$2,0))</f>
        <v>8.6999999999999993</v>
      </c>
      <c r="AP350">
        <f>INDEX(Overview_Format!$A$2:$CC$355,MATCH($B350,Overview_Format!$A$2:$A$355,0),MATCH(AP$2,Overview_Format!$A$2:$CC$2,0))</f>
        <v>-2.3999999999999994E-2</v>
      </c>
    </row>
    <row r="351" spans="2:42" x14ac:dyDescent="0.25">
      <c r="B351" t="s">
        <v>469</v>
      </c>
      <c r="C351">
        <f>INDEX(Overview_Format!$A$2:$BQ$355,MATCH($B351,Overview_Format!$A$2:$A$355,0),MATCH(C$2,Overview_Format!$A$2:$BQ$2,0))</f>
        <v>35</v>
      </c>
      <c r="D351">
        <f>INDEX(Overview_Format!$A$2:$BQ$355,MATCH($B351,Overview_Format!$A$2:$A$355,0),MATCH(D$2,Overview_Format!$A$2:$BQ$2,0))</f>
        <v>21</v>
      </c>
      <c r="E351">
        <f>INDEX(Overview_Format!$A$2:$BQ$355,MATCH($B351,Overview_Format!$A$2:$A$355,0),MATCH(E$2,Overview_Format!$A$2:$BQ$2,0))</f>
        <v>14</v>
      </c>
      <c r="F351">
        <f>INDEX(Overview_Format!$A$2:$BQ$355,MATCH($B351,Overview_Format!$A$2:$A$355,0),MATCH(F$2,Overview_Format!$A$2:$BQ$2,0))</f>
        <v>0.6</v>
      </c>
      <c r="G351">
        <f>INDEX(Overview_Format!$A$2:$BQ$355,MATCH($B351,Overview_Format!$A$2:$A$355,0),MATCH(G$2,Overview_Format!$A$2:$BQ$2,0))</f>
        <v>3.45</v>
      </c>
      <c r="H351">
        <f>INDEX(Overview_Format!$A$2:$BQ$355,MATCH($B351,Overview_Format!$A$2:$A$355,0),MATCH(H$2,Overview_Format!$A$2:$BQ$2,0))</f>
        <v>-0.74</v>
      </c>
      <c r="I351">
        <f>INDEX(Overview_Format!$A$2:$BQ$355,MATCH($B351,Overview_Format!$A$2:$A$355,0),MATCH(I$2,Overview_Format!$A$2:$BQ$2,0))</f>
        <v>21</v>
      </c>
      <c r="J351">
        <f>INDEX(Overview_Format!$A$2:$BQ$355,MATCH($B351,Overview_Format!$A$2:$A$355,0),MATCH(J$2,Overview_Format!$A$2:$BQ$2,0))</f>
        <v>14</v>
      </c>
      <c r="K351">
        <f>INDEX(Overview_Format!$A$2:$BQ$355,MATCH($B351,Overview_Format!$A$2:$A$355,0),MATCH(K$2,Overview_Format!$A$2:$BQ$2,0))</f>
        <v>21</v>
      </c>
      <c r="L351">
        <f>INDEX(Overview_Format!$A$2:$BQ$355,MATCH($B351,Overview_Format!$A$2:$A$355,0),MATCH(L$2,Overview_Format!$A$2:$BQ$2,0))</f>
        <v>14</v>
      </c>
      <c r="M351">
        <f>INDEX(Overview_Format!$A$2:$BQ$355,MATCH($B351,Overview_Format!$A$2:$A$355,0),MATCH(M$2,Overview_Format!$A$2:$BQ$2,0))</f>
        <v>21</v>
      </c>
      <c r="N351">
        <f>INDEX(Overview_Format!$A$2:$BQ$355,MATCH($B351,Overview_Format!$A$2:$A$355,0),MATCH(N$2,Overview_Format!$A$2:$BQ$2,0))</f>
        <v>14</v>
      </c>
      <c r="O351">
        <f>INDEX(Overview_Format!$A$2:$BQ$355,MATCH($B351,Overview_Format!$A$2:$A$355,0),MATCH(O$2,Overview_Format!$A$2:$BQ$2,0))</f>
        <v>2561</v>
      </c>
      <c r="P351">
        <f>INDEX(Overview_Format!$A$2:$BQ$355,MATCH($B351,Overview_Format!$A$2:$A$355,0),MATCH(P$2,Overview_Format!$A$2:$BQ$2,0))</f>
        <v>2365</v>
      </c>
      <c r="Q351">
        <f>INDEX(Overview_Format!$A$2:$BQ$355,MATCH($B351,Overview_Format!$A$2:$A$355,0),MATCH(Q$2,Overview_Format!$A$2:$BQ$2,0))</f>
        <v>67.5</v>
      </c>
      <c r="R351">
        <f>INDEX(Overview_Format!$A$2:$BQ$355,MATCH($B351,Overview_Format!$A$2:$A$355,0),MATCH(R$2,Overview_Format!$A$2:$BQ$2,0))</f>
        <v>108.1</v>
      </c>
      <c r="S351">
        <f>INDEX(Overview_Format!$A$2:$BQ$355,MATCH($B351,Overview_Format!$A$2:$A$355,0),MATCH(S$2,Overview_Format!$A$2:$BQ$2,0))</f>
        <v>0.34100000000000003</v>
      </c>
      <c r="T351">
        <f>INDEX(Overview_Format!$A$2:$BQ$355,MATCH($B351,Overview_Format!$A$2:$A$355,0),MATCH(T$2,Overview_Format!$A$2:$BQ$2,0))</f>
        <v>0.40300000000000002</v>
      </c>
      <c r="U351">
        <f>INDEX(Overview_Format!$A$2:$BQ$355,MATCH($B351,Overview_Format!$A$2:$A$355,0),MATCH(U$2,Overview_Format!$A$2:$BQ$2,0))</f>
        <v>0.54300000000000004</v>
      </c>
      <c r="V351">
        <f>INDEX(Overview_Format!$A$2:$BQ$355,MATCH($B351,Overview_Format!$A$2:$A$355,0),MATCH(V$2,Overview_Format!$A$2:$BQ$2,0))</f>
        <v>54.6</v>
      </c>
      <c r="W351">
        <f>INDEX(Overview_Format!$A$2:$BQ$355,MATCH($B351,Overview_Format!$A$2:$A$355,0),MATCH(W$2,Overview_Format!$A$2:$BQ$2,0))</f>
        <v>0.505</v>
      </c>
      <c r="X351">
        <f>INDEX(Overview_Format!$A$2:$BQ$355,MATCH($B351,Overview_Format!$A$2:$A$355,0),MATCH(X$2,Overview_Format!$A$2:$BQ$2,0))</f>
        <v>31.3</v>
      </c>
      <c r="Y351">
        <f>INDEX(Overview_Format!$A$2:$BQ$355,MATCH($B351,Overview_Format!$A$2:$A$355,0),MATCH(Y$2,Overview_Format!$A$2:$BQ$2,0))</f>
        <v>14.6</v>
      </c>
      <c r="Z351">
        <f>INDEX(Overview_Format!$A$2:$BQ$355,MATCH($B351,Overview_Format!$A$2:$A$355,0),MATCH(Z$2,Overview_Format!$A$2:$BQ$2,0))</f>
        <v>52.3</v>
      </c>
      <c r="AA351">
        <f>INDEX(Overview_Format!$A$2:$BQ$355,MATCH($B351,Overview_Format!$A$2:$A$355,0),MATCH(AA$2,Overview_Format!$A$2:$BQ$2,0))</f>
        <v>9</v>
      </c>
      <c r="AB351">
        <f>INDEX(Overview_Format!$A$2:$BQ$355,MATCH($B351,Overview_Format!$A$2:$A$355,0),MATCH(AB$2,Overview_Format!$A$2:$BQ$2,0))</f>
        <v>6.1</v>
      </c>
      <c r="AC351">
        <f t="shared" si="5"/>
        <v>3.7397260273972606</v>
      </c>
      <c r="AD351">
        <f>INDEX(Overview_Format!$A$2:$BQ$355,MATCH($B351,Overview_Format!$A$2:$A$355,0),MATCH(AD$2,Overview_Format!$A$2:$BQ$2,0))</f>
        <v>5.6</v>
      </c>
      <c r="AE351">
        <f>INDEX(Overview_Format!$A$2:$CC$355,MATCH($B351,Overview_Format!$A$2:$A$355,0),MATCH(AE$2,Overview_Format!$A$2:$CC$2,0))</f>
        <v>8.2999999999999972</v>
      </c>
      <c r="AF351">
        <f>INDEX(Overview_Format!$A$2:$CC$355,MATCH($B351,Overview_Format!$A$2:$A$355,0),MATCH(AF$2,Overview_Format!$A$2:$CC$2,0))</f>
        <v>6.0999999999999999E-2</v>
      </c>
      <c r="AG351">
        <f>INDEX(Overview_Format!$A$2:$CC$355,MATCH($B351,Overview_Format!$A$2:$A$355,0),MATCH(AG$2,Overview_Format!$A$2:$CC$2,0))</f>
        <v>2.200000000000002E-2</v>
      </c>
      <c r="AH351">
        <f>INDEX(Overview_Format!$A$2:$CC$355,MATCH($B351,Overview_Format!$A$2:$A$355,0),MATCH(AH$2,Overview_Format!$A$2:$CC$2,0))</f>
        <v>-5.0000000000000044E-3</v>
      </c>
      <c r="AI351">
        <f>INDEX(Overview_Format!$A$2:$CC$355,MATCH($B351,Overview_Format!$A$2:$A$355,0),MATCH(AI$2,Overview_Format!$A$2:$CC$2,0))</f>
        <v>-1.8000000000000016E-2</v>
      </c>
      <c r="AJ351">
        <f>INDEX(Overview_Format!$A$2:$CC$355,MATCH($B351,Overview_Format!$A$2:$A$355,0),MATCH(AJ$2,Overview_Format!$A$2:$CC$2,0))</f>
        <v>4.5999999999999943</v>
      </c>
      <c r="AK351">
        <f>INDEX(Overview_Format!$A$2:$CC$355,MATCH($B351,Overview_Format!$A$2:$A$355,0),MATCH(AK$2,Overview_Format!$A$2:$CC$2,0))</f>
        <v>-3.7000000000000011</v>
      </c>
      <c r="AL351">
        <f>INDEX(Overview_Format!$A$2:$CC$355,MATCH($B351,Overview_Format!$A$2:$A$355,0),MATCH(AL$2,Overview_Format!$A$2:$CC$2,0))</f>
        <v>10.100000000000001</v>
      </c>
      <c r="AM351">
        <f>INDEX(Overview_Format!$A$2:$CC$355,MATCH($B351,Overview_Format!$A$2:$A$355,0),MATCH(AM$2,Overview_Format!$A$2:$CC$2,0))</f>
        <v>1</v>
      </c>
      <c r="AN351">
        <f>INDEX(Overview_Format!$A$2:$CC$355,MATCH($B351,Overview_Format!$A$2:$A$355,0),MATCH(AN$2,Overview_Format!$A$2:$CC$2,0))</f>
        <v>-4.2000000000000011</v>
      </c>
      <c r="AO351">
        <f>INDEX(Overview_Format!$A$2:$CC$355,MATCH($B351,Overview_Format!$A$2:$A$355,0),MATCH(AO$2,Overview_Format!$A$2:$CC$2,0))</f>
        <v>6.3000000000000007</v>
      </c>
      <c r="AP351">
        <f>INDEX(Overview_Format!$A$2:$CC$355,MATCH($B351,Overview_Format!$A$2:$A$355,0),MATCH(AP$2,Overview_Format!$A$2:$CC$2,0))</f>
        <v>5.5999999999999994E-2</v>
      </c>
    </row>
    <row r="352" spans="2:42" x14ac:dyDescent="0.25">
      <c r="B352" t="s">
        <v>470</v>
      </c>
      <c r="C352">
        <f>INDEX(Overview_Format!$A$2:$BQ$355,MATCH($B352,Overview_Format!$A$2:$A$355,0),MATCH(C$2,Overview_Format!$A$2:$BQ$2,0))</f>
        <v>32</v>
      </c>
      <c r="D352">
        <f>INDEX(Overview_Format!$A$2:$BQ$355,MATCH($B352,Overview_Format!$A$2:$A$355,0),MATCH(D$2,Overview_Format!$A$2:$BQ$2,0))</f>
        <v>8</v>
      </c>
      <c r="E352">
        <f>INDEX(Overview_Format!$A$2:$BQ$355,MATCH($B352,Overview_Format!$A$2:$A$355,0),MATCH(E$2,Overview_Format!$A$2:$BQ$2,0))</f>
        <v>24</v>
      </c>
      <c r="F352">
        <f>INDEX(Overview_Format!$A$2:$BQ$355,MATCH($B352,Overview_Format!$A$2:$A$355,0),MATCH(F$2,Overview_Format!$A$2:$BQ$2,0))</f>
        <v>0.25</v>
      </c>
      <c r="G352">
        <f>INDEX(Overview_Format!$A$2:$BQ$355,MATCH($B352,Overview_Format!$A$2:$A$355,0),MATCH(G$2,Overview_Format!$A$2:$BQ$2,0))</f>
        <v>-9.73</v>
      </c>
      <c r="H352">
        <f>INDEX(Overview_Format!$A$2:$BQ$355,MATCH($B352,Overview_Format!$A$2:$A$355,0),MATCH(H$2,Overview_Format!$A$2:$BQ$2,0))</f>
        <v>0.21</v>
      </c>
      <c r="I352">
        <f>INDEX(Overview_Format!$A$2:$BQ$355,MATCH($B352,Overview_Format!$A$2:$A$355,0),MATCH(I$2,Overview_Format!$A$2:$BQ$2,0))</f>
        <v>8</v>
      </c>
      <c r="J352">
        <f>INDEX(Overview_Format!$A$2:$BQ$355,MATCH($B352,Overview_Format!$A$2:$A$355,0),MATCH(J$2,Overview_Format!$A$2:$BQ$2,0))</f>
        <v>24</v>
      </c>
      <c r="K352">
        <f>INDEX(Overview_Format!$A$2:$BQ$355,MATCH($B352,Overview_Format!$A$2:$A$355,0),MATCH(K$2,Overview_Format!$A$2:$BQ$2,0))</f>
        <v>8</v>
      </c>
      <c r="L352">
        <f>INDEX(Overview_Format!$A$2:$BQ$355,MATCH($B352,Overview_Format!$A$2:$A$355,0),MATCH(L$2,Overview_Format!$A$2:$BQ$2,0))</f>
        <v>24</v>
      </c>
      <c r="M352">
        <f>INDEX(Overview_Format!$A$2:$BQ$355,MATCH($B352,Overview_Format!$A$2:$A$355,0),MATCH(M$2,Overview_Format!$A$2:$BQ$2,0))</f>
        <v>8</v>
      </c>
      <c r="N352">
        <f>INDEX(Overview_Format!$A$2:$BQ$355,MATCH($B352,Overview_Format!$A$2:$A$355,0),MATCH(N$2,Overview_Format!$A$2:$BQ$2,0))</f>
        <v>24</v>
      </c>
      <c r="O352">
        <f>INDEX(Overview_Format!$A$2:$BQ$355,MATCH($B352,Overview_Format!$A$2:$A$355,0),MATCH(O$2,Overview_Format!$A$2:$BQ$2,0))</f>
        <v>2105</v>
      </c>
      <c r="P352">
        <f>INDEX(Overview_Format!$A$2:$BQ$355,MATCH($B352,Overview_Format!$A$2:$A$355,0),MATCH(P$2,Overview_Format!$A$2:$BQ$2,0))</f>
        <v>2411</v>
      </c>
      <c r="Q352">
        <f>INDEX(Overview_Format!$A$2:$BQ$355,MATCH($B352,Overview_Format!$A$2:$A$355,0),MATCH(Q$2,Overview_Format!$A$2:$BQ$2,0))</f>
        <v>70.2</v>
      </c>
      <c r="R352">
        <f>INDEX(Overview_Format!$A$2:$BQ$355,MATCH($B352,Overview_Format!$A$2:$A$355,0),MATCH(R$2,Overview_Format!$A$2:$BQ$2,0))</f>
        <v>93.3</v>
      </c>
      <c r="S352">
        <f>INDEX(Overview_Format!$A$2:$BQ$355,MATCH($B352,Overview_Format!$A$2:$A$355,0),MATCH(S$2,Overview_Format!$A$2:$BQ$2,0))</f>
        <v>0.39900000000000002</v>
      </c>
      <c r="T352">
        <f>INDEX(Overview_Format!$A$2:$BQ$355,MATCH($B352,Overview_Format!$A$2:$A$355,0),MATCH(T$2,Overview_Format!$A$2:$BQ$2,0))</f>
        <v>0.435</v>
      </c>
      <c r="U352">
        <f>INDEX(Overview_Format!$A$2:$BQ$355,MATCH($B352,Overview_Format!$A$2:$A$355,0),MATCH(U$2,Overview_Format!$A$2:$BQ$2,0))</f>
        <v>0.53400000000000003</v>
      </c>
      <c r="V352">
        <f>INDEX(Overview_Format!$A$2:$BQ$355,MATCH($B352,Overview_Format!$A$2:$A$355,0),MATCH(V$2,Overview_Format!$A$2:$BQ$2,0))</f>
        <v>48</v>
      </c>
      <c r="W352">
        <f>INDEX(Overview_Format!$A$2:$BQ$355,MATCH($B352,Overview_Format!$A$2:$A$355,0),MATCH(W$2,Overview_Format!$A$2:$BQ$2,0))</f>
        <v>0.49199999999999999</v>
      </c>
      <c r="X352">
        <f>INDEX(Overview_Format!$A$2:$BQ$355,MATCH($B352,Overview_Format!$A$2:$A$355,0),MATCH(X$2,Overview_Format!$A$2:$BQ$2,0))</f>
        <v>15.6</v>
      </c>
      <c r="Y352">
        <f>INDEX(Overview_Format!$A$2:$BQ$355,MATCH($B352,Overview_Format!$A$2:$A$355,0),MATCH(Y$2,Overview_Format!$A$2:$BQ$2,0))</f>
        <v>18.600000000000001</v>
      </c>
      <c r="Z352">
        <f>INDEX(Overview_Format!$A$2:$BQ$355,MATCH($B352,Overview_Format!$A$2:$A$355,0),MATCH(Z$2,Overview_Format!$A$2:$BQ$2,0))</f>
        <v>44.7</v>
      </c>
      <c r="AA352">
        <f>INDEX(Overview_Format!$A$2:$BQ$355,MATCH($B352,Overview_Format!$A$2:$A$355,0),MATCH(AA$2,Overview_Format!$A$2:$BQ$2,0))</f>
        <v>7.8</v>
      </c>
      <c r="AB352">
        <f>INDEX(Overview_Format!$A$2:$BQ$355,MATCH($B352,Overview_Format!$A$2:$A$355,0),MATCH(AB$2,Overview_Format!$A$2:$BQ$2,0))</f>
        <v>7.9</v>
      </c>
      <c r="AC352">
        <f t="shared" si="5"/>
        <v>2.5806451612903225</v>
      </c>
      <c r="AD352">
        <f>INDEX(Overview_Format!$A$2:$BQ$355,MATCH($B352,Overview_Format!$A$2:$A$355,0),MATCH(AD$2,Overview_Format!$A$2:$BQ$2,0))</f>
        <v>-9.56</v>
      </c>
      <c r="AE352">
        <f>INDEX(Overview_Format!$A$2:$CC$355,MATCH($B352,Overview_Format!$A$2:$A$355,0),MATCH(AE$2,Overview_Format!$A$2:$CC$2,0))</f>
        <v>-13.600000000000009</v>
      </c>
      <c r="AF352">
        <f>INDEX(Overview_Format!$A$2:$CC$355,MATCH($B352,Overview_Format!$A$2:$A$355,0),MATCH(AF$2,Overview_Format!$A$2:$CC$2,0))</f>
        <v>5.4000000000000048E-2</v>
      </c>
      <c r="AG352">
        <f>INDEX(Overview_Format!$A$2:$CC$355,MATCH($B352,Overview_Format!$A$2:$A$355,0),MATCH(AG$2,Overview_Format!$A$2:$CC$2,0))</f>
        <v>2.8000000000000025E-2</v>
      </c>
      <c r="AH352">
        <f>INDEX(Overview_Format!$A$2:$CC$355,MATCH($B352,Overview_Format!$A$2:$A$355,0),MATCH(AH$2,Overview_Format!$A$2:$CC$2,0))</f>
        <v>-1.7000000000000015E-2</v>
      </c>
      <c r="AI352">
        <f>INDEX(Overview_Format!$A$2:$CC$355,MATCH($B352,Overview_Format!$A$2:$A$355,0),MATCH(AI$2,Overview_Format!$A$2:$CC$2,0))</f>
        <v>-2.200000000000002E-2</v>
      </c>
      <c r="AJ352">
        <f>INDEX(Overview_Format!$A$2:$CC$355,MATCH($B352,Overview_Format!$A$2:$A$355,0),MATCH(AJ$2,Overview_Format!$A$2:$CC$2,0))</f>
        <v>-10.599999999999994</v>
      </c>
      <c r="AK352">
        <f>INDEX(Overview_Format!$A$2:$CC$355,MATCH($B352,Overview_Format!$A$2:$A$355,0),MATCH(AK$2,Overview_Format!$A$2:$CC$2,0))</f>
        <v>3.5000000000000018</v>
      </c>
      <c r="AL352">
        <f>INDEX(Overview_Format!$A$2:$CC$355,MATCH($B352,Overview_Format!$A$2:$A$355,0),MATCH(AL$2,Overview_Format!$A$2:$CC$2,0))</f>
        <v>-8.5</v>
      </c>
      <c r="AM352">
        <f>INDEX(Overview_Format!$A$2:$CC$355,MATCH($B352,Overview_Format!$A$2:$A$355,0),MATCH(AM$2,Overview_Format!$A$2:$CC$2,0))</f>
        <v>-1.8999999999999995</v>
      </c>
      <c r="AN352">
        <f>INDEX(Overview_Format!$A$2:$CC$355,MATCH($B352,Overview_Format!$A$2:$A$355,0),MATCH(AN$2,Overview_Format!$A$2:$CC$2,0))</f>
        <v>-1.5</v>
      </c>
      <c r="AO352">
        <f>INDEX(Overview_Format!$A$2:$CC$355,MATCH($B352,Overview_Format!$A$2:$A$355,0),MATCH(AO$2,Overview_Format!$A$2:$CC$2,0))</f>
        <v>-12.4</v>
      </c>
      <c r="AP352">
        <f>INDEX(Overview_Format!$A$2:$CC$355,MATCH($B352,Overview_Format!$A$2:$A$355,0),MATCH(AP$2,Overview_Format!$A$2:$CC$2,0))</f>
        <v>3.3999999999999975E-2</v>
      </c>
    </row>
    <row r="353" spans="2:42" x14ac:dyDescent="0.25">
      <c r="B353" t="s">
        <v>471</v>
      </c>
      <c r="C353">
        <f>INDEX(Overview_Format!$A$2:$BQ$355,MATCH($B353,Overview_Format!$A$2:$A$355,0),MATCH(C$2,Overview_Format!$A$2:$BQ$2,0))</f>
        <v>35</v>
      </c>
      <c r="D353">
        <f>INDEX(Overview_Format!$A$2:$BQ$355,MATCH($B353,Overview_Format!$A$2:$A$355,0),MATCH(D$2,Overview_Format!$A$2:$BQ$2,0))</f>
        <v>19</v>
      </c>
      <c r="E353">
        <f>INDEX(Overview_Format!$A$2:$BQ$355,MATCH($B353,Overview_Format!$A$2:$A$355,0),MATCH(E$2,Overview_Format!$A$2:$BQ$2,0))</f>
        <v>16</v>
      </c>
      <c r="F353">
        <f>INDEX(Overview_Format!$A$2:$BQ$355,MATCH($B353,Overview_Format!$A$2:$A$355,0),MATCH(F$2,Overview_Format!$A$2:$BQ$2,0))</f>
        <v>0.54300000000000004</v>
      </c>
      <c r="G353">
        <f>INDEX(Overview_Format!$A$2:$BQ$355,MATCH($B353,Overview_Format!$A$2:$A$355,0),MATCH(G$2,Overview_Format!$A$2:$BQ$2,0))</f>
        <v>9.67</v>
      </c>
      <c r="H353">
        <f>INDEX(Overview_Format!$A$2:$BQ$355,MATCH($B353,Overview_Format!$A$2:$A$355,0),MATCH(H$2,Overview_Format!$A$2:$BQ$2,0))</f>
        <v>8.1199999999999992</v>
      </c>
      <c r="I353">
        <f>INDEX(Overview_Format!$A$2:$BQ$355,MATCH($B353,Overview_Format!$A$2:$A$355,0),MATCH(I$2,Overview_Format!$A$2:$BQ$2,0))</f>
        <v>19</v>
      </c>
      <c r="J353">
        <f>INDEX(Overview_Format!$A$2:$BQ$355,MATCH($B353,Overview_Format!$A$2:$A$355,0),MATCH(J$2,Overview_Format!$A$2:$BQ$2,0))</f>
        <v>16</v>
      </c>
      <c r="K353">
        <f>INDEX(Overview_Format!$A$2:$BQ$355,MATCH($B353,Overview_Format!$A$2:$A$355,0),MATCH(K$2,Overview_Format!$A$2:$BQ$2,0))</f>
        <v>19</v>
      </c>
      <c r="L353">
        <f>INDEX(Overview_Format!$A$2:$BQ$355,MATCH($B353,Overview_Format!$A$2:$A$355,0),MATCH(L$2,Overview_Format!$A$2:$BQ$2,0))</f>
        <v>16</v>
      </c>
      <c r="M353">
        <f>INDEX(Overview_Format!$A$2:$BQ$355,MATCH($B353,Overview_Format!$A$2:$A$355,0),MATCH(M$2,Overview_Format!$A$2:$BQ$2,0))</f>
        <v>19</v>
      </c>
      <c r="N353">
        <f>INDEX(Overview_Format!$A$2:$BQ$355,MATCH($B353,Overview_Format!$A$2:$A$355,0),MATCH(N$2,Overview_Format!$A$2:$BQ$2,0))</f>
        <v>16</v>
      </c>
      <c r="O353">
        <f>INDEX(Overview_Format!$A$2:$BQ$355,MATCH($B353,Overview_Format!$A$2:$A$355,0),MATCH(O$2,Overview_Format!$A$2:$BQ$2,0))</f>
        <v>2526</v>
      </c>
      <c r="P353">
        <f>INDEX(Overview_Format!$A$2:$BQ$355,MATCH($B353,Overview_Format!$A$2:$A$355,0),MATCH(P$2,Overview_Format!$A$2:$BQ$2,0))</f>
        <v>2472</v>
      </c>
      <c r="Q353">
        <f>INDEX(Overview_Format!$A$2:$BQ$355,MATCH($B353,Overview_Format!$A$2:$A$355,0),MATCH(Q$2,Overview_Format!$A$2:$BQ$2,0))</f>
        <v>66.5</v>
      </c>
      <c r="R353">
        <f>INDEX(Overview_Format!$A$2:$BQ$355,MATCH($B353,Overview_Format!$A$2:$A$355,0),MATCH(R$2,Overview_Format!$A$2:$BQ$2,0))</f>
        <v>107</v>
      </c>
      <c r="S353">
        <f>INDEX(Overview_Format!$A$2:$BQ$355,MATCH($B353,Overview_Format!$A$2:$A$355,0),MATCH(S$2,Overview_Format!$A$2:$BQ$2,0))</f>
        <v>0.32600000000000001</v>
      </c>
      <c r="T353">
        <f>INDEX(Overview_Format!$A$2:$BQ$355,MATCH($B353,Overview_Format!$A$2:$A$355,0),MATCH(T$2,Overview_Format!$A$2:$BQ$2,0))</f>
        <v>0.374</v>
      </c>
      <c r="U353">
        <f>INDEX(Overview_Format!$A$2:$BQ$355,MATCH($B353,Overview_Format!$A$2:$A$355,0),MATCH(U$2,Overview_Format!$A$2:$BQ$2,0))</f>
        <v>0.55300000000000005</v>
      </c>
      <c r="V353">
        <f>INDEX(Overview_Format!$A$2:$BQ$355,MATCH($B353,Overview_Format!$A$2:$A$355,0),MATCH(V$2,Overview_Format!$A$2:$BQ$2,0))</f>
        <v>56.3</v>
      </c>
      <c r="W353">
        <f>INDEX(Overview_Format!$A$2:$BQ$355,MATCH($B353,Overview_Format!$A$2:$A$355,0),MATCH(W$2,Overview_Format!$A$2:$BQ$2,0))</f>
        <v>0.52800000000000002</v>
      </c>
      <c r="X353">
        <f>INDEX(Overview_Format!$A$2:$BQ$355,MATCH($B353,Overview_Format!$A$2:$A$355,0),MATCH(X$2,Overview_Format!$A$2:$BQ$2,0))</f>
        <v>32.200000000000003</v>
      </c>
      <c r="Y353">
        <f>INDEX(Overview_Format!$A$2:$BQ$355,MATCH($B353,Overview_Format!$A$2:$A$355,0),MATCH(Y$2,Overview_Format!$A$2:$BQ$2,0))</f>
        <v>16.5</v>
      </c>
      <c r="Z353">
        <f>INDEX(Overview_Format!$A$2:$BQ$355,MATCH($B353,Overview_Format!$A$2:$A$355,0),MATCH(Z$2,Overview_Format!$A$2:$BQ$2,0))</f>
        <v>53.4</v>
      </c>
      <c r="AA353">
        <f>INDEX(Overview_Format!$A$2:$BQ$355,MATCH($B353,Overview_Format!$A$2:$A$355,0),MATCH(AA$2,Overview_Format!$A$2:$BQ$2,0))</f>
        <v>8.1</v>
      </c>
      <c r="AB353">
        <f>INDEX(Overview_Format!$A$2:$BQ$355,MATCH($B353,Overview_Format!$A$2:$A$355,0),MATCH(AB$2,Overview_Format!$A$2:$BQ$2,0))</f>
        <v>10.6</v>
      </c>
      <c r="AC353">
        <f t="shared" si="5"/>
        <v>3.4121212121212121</v>
      </c>
      <c r="AD353">
        <f>INDEX(Overview_Format!$A$2:$BQ$355,MATCH($B353,Overview_Format!$A$2:$A$355,0),MATCH(AD$2,Overview_Format!$A$2:$BQ$2,0))</f>
        <v>1.54</v>
      </c>
      <c r="AE353">
        <f>INDEX(Overview_Format!$A$2:$CC$355,MATCH($B353,Overview_Format!$A$2:$A$355,0),MATCH(AE$2,Overview_Format!$A$2:$CC$2,0))</f>
        <v>2.2999999999999972</v>
      </c>
      <c r="AF353">
        <f>INDEX(Overview_Format!$A$2:$CC$355,MATCH($B353,Overview_Format!$A$2:$A$355,0),MATCH(AF$2,Overview_Format!$A$2:$CC$2,0))</f>
        <v>7.7000000000000013E-2</v>
      </c>
      <c r="AG353">
        <f>INDEX(Overview_Format!$A$2:$CC$355,MATCH($B353,Overview_Format!$A$2:$A$355,0),MATCH(AG$2,Overview_Format!$A$2:$CC$2,0))</f>
        <v>-4.7999999999999987E-2</v>
      </c>
      <c r="AH353">
        <f>INDEX(Overview_Format!$A$2:$CC$355,MATCH($B353,Overview_Format!$A$2:$A$355,0),MATCH(AH$2,Overview_Format!$A$2:$CC$2,0))</f>
        <v>2.200000000000002E-2</v>
      </c>
      <c r="AI353">
        <f>INDEX(Overview_Format!$A$2:$CC$355,MATCH($B353,Overview_Format!$A$2:$A$355,0),MATCH(AI$2,Overview_Format!$A$2:$CC$2,0))</f>
        <v>2.1000000000000019E-2</v>
      </c>
      <c r="AJ353">
        <f>INDEX(Overview_Format!$A$2:$CC$355,MATCH($B353,Overview_Format!$A$2:$A$355,0),MATCH(AJ$2,Overview_Format!$A$2:$CC$2,0))</f>
        <v>6.7999999999999972</v>
      </c>
      <c r="AK353">
        <f>INDEX(Overview_Format!$A$2:$CC$355,MATCH($B353,Overview_Format!$A$2:$A$355,0),MATCH(AK$2,Overview_Format!$A$2:$CC$2,0))</f>
        <v>2.8000000000000007</v>
      </c>
      <c r="AL353">
        <f>INDEX(Overview_Format!$A$2:$CC$355,MATCH($B353,Overview_Format!$A$2:$A$355,0),MATCH(AL$2,Overview_Format!$A$2:$CC$2,0))</f>
        <v>0.69999999999999574</v>
      </c>
      <c r="AM353">
        <f>INDEX(Overview_Format!$A$2:$CC$355,MATCH($B353,Overview_Format!$A$2:$A$355,0),MATCH(AM$2,Overview_Format!$A$2:$CC$2,0))</f>
        <v>-2.0999999999999996</v>
      </c>
      <c r="AN353">
        <f>INDEX(Overview_Format!$A$2:$CC$355,MATCH($B353,Overview_Format!$A$2:$A$355,0),MATCH(AN$2,Overview_Format!$A$2:$CC$2,0))</f>
        <v>1.6999999999999993</v>
      </c>
      <c r="AO353">
        <f>INDEX(Overview_Format!$A$2:$CC$355,MATCH($B353,Overview_Format!$A$2:$A$355,0),MATCH(AO$2,Overview_Format!$A$2:$CC$2,0))</f>
        <v>5.0000000000000036</v>
      </c>
      <c r="AP353">
        <f>INDEX(Overview_Format!$A$2:$CC$355,MATCH($B353,Overview_Format!$A$2:$A$355,0),MATCH(AP$2,Overview_Format!$A$2:$CC$2,0))</f>
        <v>4.7000000000000014E-2</v>
      </c>
    </row>
    <row r="354" spans="2:42" x14ac:dyDescent="0.25">
      <c r="B354" t="s">
        <v>472</v>
      </c>
      <c r="C354">
        <f>INDEX(Overview_Format!$A$2:$BQ$355,MATCH($B354,Overview_Format!$A$2:$A$355,0),MATCH(C$2,Overview_Format!$A$2:$BQ$2,0))</f>
        <v>30</v>
      </c>
      <c r="D354">
        <f>INDEX(Overview_Format!$A$2:$BQ$355,MATCH($B354,Overview_Format!$A$2:$A$355,0),MATCH(D$2,Overview_Format!$A$2:$BQ$2,0))</f>
        <v>22</v>
      </c>
      <c r="E354">
        <f>INDEX(Overview_Format!$A$2:$BQ$355,MATCH($B354,Overview_Format!$A$2:$A$355,0),MATCH(E$2,Overview_Format!$A$2:$BQ$2,0))</f>
        <v>8</v>
      </c>
      <c r="F354">
        <f>INDEX(Overview_Format!$A$2:$BQ$355,MATCH($B354,Overview_Format!$A$2:$A$355,0),MATCH(F$2,Overview_Format!$A$2:$BQ$2,0))</f>
        <v>0.73299999999999998</v>
      </c>
      <c r="G354">
        <f>INDEX(Overview_Format!$A$2:$BQ$355,MATCH($B354,Overview_Format!$A$2:$A$355,0),MATCH(G$2,Overview_Format!$A$2:$BQ$2,0))</f>
        <v>5.55</v>
      </c>
      <c r="H354">
        <f>INDEX(Overview_Format!$A$2:$BQ$355,MATCH($B354,Overview_Format!$A$2:$A$355,0),MATCH(H$2,Overview_Format!$A$2:$BQ$2,0))</f>
        <v>-1.21</v>
      </c>
      <c r="I354">
        <f>INDEX(Overview_Format!$A$2:$BQ$355,MATCH($B354,Overview_Format!$A$2:$A$355,0),MATCH(I$2,Overview_Format!$A$2:$BQ$2,0))</f>
        <v>22</v>
      </c>
      <c r="J354">
        <f>INDEX(Overview_Format!$A$2:$BQ$355,MATCH($B354,Overview_Format!$A$2:$A$355,0),MATCH(J$2,Overview_Format!$A$2:$BQ$2,0))</f>
        <v>8</v>
      </c>
      <c r="K354">
        <f>INDEX(Overview_Format!$A$2:$BQ$355,MATCH($B354,Overview_Format!$A$2:$A$355,0),MATCH(K$2,Overview_Format!$A$2:$BQ$2,0))</f>
        <v>22</v>
      </c>
      <c r="L354">
        <f>INDEX(Overview_Format!$A$2:$BQ$355,MATCH($B354,Overview_Format!$A$2:$A$355,0),MATCH(L$2,Overview_Format!$A$2:$BQ$2,0))</f>
        <v>8</v>
      </c>
      <c r="M354">
        <f>INDEX(Overview_Format!$A$2:$BQ$355,MATCH($B354,Overview_Format!$A$2:$A$355,0),MATCH(M$2,Overview_Format!$A$2:$BQ$2,0))</f>
        <v>22</v>
      </c>
      <c r="N354">
        <f>INDEX(Overview_Format!$A$2:$BQ$355,MATCH($B354,Overview_Format!$A$2:$A$355,0),MATCH(N$2,Overview_Format!$A$2:$BQ$2,0))</f>
        <v>8</v>
      </c>
      <c r="O354">
        <f>INDEX(Overview_Format!$A$2:$BQ$355,MATCH($B354,Overview_Format!$A$2:$A$355,0),MATCH(O$2,Overview_Format!$A$2:$BQ$2,0))</f>
        <v>2427</v>
      </c>
      <c r="P354">
        <f>INDEX(Overview_Format!$A$2:$BQ$355,MATCH($B354,Overview_Format!$A$2:$A$355,0),MATCH(P$2,Overview_Format!$A$2:$BQ$2,0))</f>
        <v>2202</v>
      </c>
      <c r="Q354">
        <f>INDEX(Overview_Format!$A$2:$BQ$355,MATCH($B354,Overview_Format!$A$2:$A$355,0),MATCH(Q$2,Overview_Format!$A$2:$BQ$2,0))</f>
        <v>72.900000000000006</v>
      </c>
      <c r="R354">
        <f>INDEX(Overview_Format!$A$2:$BQ$355,MATCH($B354,Overview_Format!$A$2:$A$355,0),MATCH(R$2,Overview_Format!$A$2:$BQ$2,0))</f>
        <v>109.7</v>
      </c>
      <c r="S354">
        <f>INDEX(Overview_Format!$A$2:$BQ$355,MATCH($B354,Overview_Format!$A$2:$A$355,0),MATCH(S$2,Overview_Format!$A$2:$BQ$2,0))</f>
        <v>0.307</v>
      </c>
      <c r="T354">
        <f>INDEX(Overview_Format!$A$2:$BQ$355,MATCH($B354,Overview_Format!$A$2:$A$355,0),MATCH(T$2,Overview_Format!$A$2:$BQ$2,0))</f>
        <v>0.35</v>
      </c>
      <c r="U354">
        <f>INDEX(Overview_Format!$A$2:$BQ$355,MATCH($B354,Overview_Format!$A$2:$A$355,0),MATCH(U$2,Overview_Format!$A$2:$BQ$2,0))</f>
        <v>0.58399999999999996</v>
      </c>
      <c r="V354">
        <f>INDEX(Overview_Format!$A$2:$BQ$355,MATCH($B354,Overview_Format!$A$2:$A$355,0),MATCH(V$2,Overview_Format!$A$2:$BQ$2,0))</f>
        <v>56.3</v>
      </c>
      <c r="W354">
        <f>INDEX(Overview_Format!$A$2:$BQ$355,MATCH($B354,Overview_Format!$A$2:$A$355,0),MATCH(W$2,Overview_Format!$A$2:$BQ$2,0))</f>
        <v>0.55600000000000005</v>
      </c>
      <c r="X354">
        <f>INDEX(Overview_Format!$A$2:$BQ$355,MATCH($B354,Overview_Format!$A$2:$A$355,0),MATCH(X$2,Overview_Format!$A$2:$BQ$2,0))</f>
        <v>25.8</v>
      </c>
      <c r="Y354">
        <f>INDEX(Overview_Format!$A$2:$BQ$355,MATCH($B354,Overview_Format!$A$2:$A$355,0),MATCH(Y$2,Overview_Format!$A$2:$BQ$2,0))</f>
        <v>15.9</v>
      </c>
      <c r="Z354">
        <f>INDEX(Overview_Format!$A$2:$BQ$355,MATCH($B354,Overview_Format!$A$2:$A$355,0),MATCH(Z$2,Overview_Format!$A$2:$BQ$2,0))</f>
        <v>52.9</v>
      </c>
      <c r="AA354">
        <f>INDEX(Overview_Format!$A$2:$BQ$355,MATCH($B354,Overview_Format!$A$2:$A$355,0),MATCH(AA$2,Overview_Format!$A$2:$BQ$2,0))</f>
        <v>8</v>
      </c>
      <c r="AB354">
        <f>INDEX(Overview_Format!$A$2:$BQ$355,MATCH($B354,Overview_Format!$A$2:$A$355,0),MATCH(AB$2,Overview_Format!$A$2:$BQ$2,0))</f>
        <v>11.2</v>
      </c>
      <c r="AC354">
        <f t="shared" si="5"/>
        <v>3.540880503144654</v>
      </c>
      <c r="AD354">
        <f>INDEX(Overview_Format!$A$2:$BQ$355,MATCH($B354,Overview_Format!$A$2:$A$355,0),MATCH(AD$2,Overview_Format!$A$2:$BQ$2,0))</f>
        <v>7.5</v>
      </c>
      <c r="AE354">
        <f>INDEX(Overview_Format!$A$2:$CC$355,MATCH($B354,Overview_Format!$A$2:$A$355,0),MATCH(AE$2,Overview_Format!$A$2:$CC$2,0))</f>
        <v>10.200000000000003</v>
      </c>
      <c r="AF354">
        <f>INDEX(Overview_Format!$A$2:$CC$355,MATCH($B354,Overview_Format!$A$2:$A$355,0),MATCH(AF$2,Overview_Format!$A$2:$CC$2,0))</f>
        <v>2.0000000000000018E-3</v>
      </c>
      <c r="AG354">
        <f>INDEX(Overview_Format!$A$2:$CC$355,MATCH($B354,Overview_Format!$A$2:$A$355,0),MATCH(AG$2,Overview_Format!$A$2:$CC$2,0))</f>
        <v>-3.0000000000000027E-2</v>
      </c>
      <c r="AH354">
        <f>INDEX(Overview_Format!$A$2:$CC$355,MATCH($B354,Overview_Format!$A$2:$A$355,0),MATCH(AH$2,Overview_Format!$A$2:$CC$2,0))</f>
        <v>7.4999999999999956E-2</v>
      </c>
      <c r="AI354">
        <f>INDEX(Overview_Format!$A$2:$CC$355,MATCH($B354,Overview_Format!$A$2:$A$355,0),MATCH(AI$2,Overview_Format!$A$2:$CC$2,0))</f>
        <v>8.5000000000000075E-2</v>
      </c>
      <c r="AJ354">
        <f>INDEX(Overview_Format!$A$2:$CC$355,MATCH($B354,Overview_Format!$A$2:$A$355,0),MATCH(AJ$2,Overview_Format!$A$2:$CC$2,0))</f>
        <v>5.7999999999999972</v>
      </c>
      <c r="AK354">
        <f>INDEX(Overview_Format!$A$2:$CC$355,MATCH($B354,Overview_Format!$A$2:$A$355,0),MATCH(AK$2,Overview_Format!$A$2:$CC$2,0))</f>
        <v>2.4000000000000004</v>
      </c>
      <c r="AL354">
        <f>INDEX(Overview_Format!$A$2:$CC$355,MATCH($B354,Overview_Format!$A$2:$A$355,0),MATCH(AL$2,Overview_Format!$A$2:$CC$2,0))</f>
        <v>7.3999999999999986</v>
      </c>
      <c r="AM354">
        <f>INDEX(Overview_Format!$A$2:$CC$355,MATCH($B354,Overview_Format!$A$2:$A$355,0),MATCH(AM$2,Overview_Format!$A$2:$CC$2,0))</f>
        <v>-1.5</v>
      </c>
      <c r="AN354">
        <f>INDEX(Overview_Format!$A$2:$CC$355,MATCH($B354,Overview_Format!$A$2:$A$355,0),MATCH(AN$2,Overview_Format!$A$2:$CC$2,0))</f>
        <v>3.2999999999999989</v>
      </c>
      <c r="AO354">
        <f>INDEX(Overview_Format!$A$2:$CC$355,MATCH($B354,Overview_Format!$A$2:$A$355,0),MATCH(AO$2,Overview_Format!$A$2:$CC$2,0))</f>
        <v>1.6999999999999993</v>
      </c>
      <c r="AP354">
        <f>INDEX(Overview_Format!$A$2:$CC$355,MATCH($B354,Overview_Format!$A$2:$A$355,0),MATCH(AP$2,Overview_Format!$A$2:$CC$2,0))</f>
        <v>4.0000000000000036E-3</v>
      </c>
    </row>
    <row r="355" spans="2:42" x14ac:dyDescent="0.25">
      <c r="B355" t="s">
        <v>473</v>
      </c>
      <c r="C355">
        <f>INDEX(Overview_Format!$A$2:$BQ$355,MATCH($B355,Overview_Format!$A$2:$A$355,0),MATCH(C$2,Overview_Format!$A$2:$BQ$2,0))</f>
        <v>32</v>
      </c>
      <c r="D355">
        <f>INDEX(Overview_Format!$A$2:$BQ$355,MATCH($B355,Overview_Format!$A$2:$A$355,0),MATCH(D$2,Overview_Format!$A$2:$BQ$2,0))</f>
        <v>12</v>
      </c>
      <c r="E355">
        <f>INDEX(Overview_Format!$A$2:$BQ$355,MATCH($B355,Overview_Format!$A$2:$A$355,0),MATCH(E$2,Overview_Format!$A$2:$BQ$2,0))</f>
        <v>20</v>
      </c>
      <c r="F355">
        <f>INDEX(Overview_Format!$A$2:$BQ$355,MATCH($B355,Overview_Format!$A$2:$A$355,0),MATCH(F$2,Overview_Format!$A$2:$BQ$2,0))</f>
        <v>0.375</v>
      </c>
      <c r="G355">
        <f>INDEX(Overview_Format!$A$2:$BQ$355,MATCH($B355,Overview_Format!$A$2:$A$355,0),MATCH(G$2,Overview_Format!$A$2:$BQ$2,0))</f>
        <v>-7.64</v>
      </c>
      <c r="H355">
        <f>INDEX(Overview_Format!$A$2:$BQ$355,MATCH($B355,Overview_Format!$A$2:$A$355,0),MATCH(H$2,Overview_Format!$A$2:$BQ$2,0))</f>
        <v>-1.91</v>
      </c>
      <c r="I355">
        <f>INDEX(Overview_Format!$A$2:$BQ$355,MATCH($B355,Overview_Format!$A$2:$A$355,0),MATCH(I$2,Overview_Format!$A$2:$BQ$2,0))</f>
        <v>12</v>
      </c>
      <c r="J355">
        <f>INDEX(Overview_Format!$A$2:$BQ$355,MATCH($B355,Overview_Format!$A$2:$A$355,0),MATCH(J$2,Overview_Format!$A$2:$BQ$2,0))</f>
        <v>20</v>
      </c>
      <c r="K355">
        <f>INDEX(Overview_Format!$A$2:$BQ$355,MATCH($B355,Overview_Format!$A$2:$A$355,0),MATCH(K$2,Overview_Format!$A$2:$BQ$2,0))</f>
        <v>12</v>
      </c>
      <c r="L355">
        <f>INDEX(Overview_Format!$A$2:$BQ$355,MATCH($B355,Overview_Format!$A$2:$A$355,0),MATCH(L$2,Overview_Format!$A$2:$BQ$2,0))</f>
        <v>20</v>
      </c>
      <c r="M355">
        <f>INDEX(Overview_Format!$A$2:$BQ$355,MATCH($B355,Overview_Format!$A$2:$A$355,0),MATCH(M$2,Overview_Format!$A$2:$BQ$2,0))</f>
        <v>12</v>
      </c>
      <c r="N355">
        <f>INDEX(Overview_Format!$A$2:$BQ$355,MATCH($B355,Overview_Format!$A$2:$A$355,0),MATCH(N$2,Overview_Format!$A$2:$BQ$2,0))</f>
        <v>20</v>
      </c>
      <c r="O355">
        <f>INDEX(Overview_Format!$A$2:$BQ$355,MATCH($B355,Overview_Format!$A$2:$A$355,0),MATCH(O$2,Overview_Format!$A$2:$BQ$2,0))</f>
        <v>2415</v>
      </c>
      <c r="P355">
        <f>INDEX(Overview_Format!$A$2:$BQ$355,MATCH($B355,Overview_Format!$A$2:$A$355,0),MATCH(P$2,Overview_Format!$A$2:$BQ$2,0))</f>
        <v>2526</v>
      </c>
      <c r="Q355">
        <f>INDEX(Overview_Format!$A$2:$BQ$355,MATCH($B355,Overview_Format!$A$2:$A$355,0),MATCH(Q$2,Overview_Format!$A$2:$BQ$2,0))</f>
        <v>70.599999999999994</v>
      </c>
      <c r="R355">
        <f>INDEX(Overview_Format!$A$2:$BQ$355,MATCH($B355,Overview_Format!$A$2:$A$355,0),MATCH(R$2,Overview_Format!$A$2:$BQ$2,0))</f>
        <v>104.8</v>
      </c>
      <c r="S355">
        <f>INDEX(Overview_Format!$A$2:$BQ$355,MATCH($B355,Overview_Format!$A$2:$A$355,0),MATCH(S$2,Overview_Format!$A$2:$BQ$2,0))</f>
        <v>0.245</v>
      </c>
      <c r="T355">
        <f>INDEX(Overview_Format!$A$2:$BQ$355,MATCH($B355,Overview_Format!$A$2:$A$355,0),MATCH(T$2,Overview_Format!$A$2:$BQ$2,0))</f>
        <v>0.434</v>
      </c>
      <c r="U355">
        <f>INDEX(Overview_Format!$A$2:$BQ$355,MATCH($B355,Overview_Format!$A$2:$A$355,0),MATCH(U$2,Overview_Format!$A$2:$BQ$2,0))</f>
        <v>0.52500000000000002</v>
      </c>
      <c r="V355">
        <f>INDEX(Overview_Format!$A$2:$BQ$355,MATCH($B355,Overview_Format!$A$2:$A$355,0),MATCH(V$2,Overview_Format!$A$2:$BQ$2,0))</f>
        <v>51.1</v>
      </c>
      <c r="W355">
        <f>INDEX(Overview_Format!$A$2:$BQ$355,MATCH($B355,Overview_Format!$A$2:$A$355,0),MATCH(W$2,Overview_Format!$A$2:$BQ$2,0))</f>
        <v>0.5</v>
      </c>
      <c r="X355">
        <f>INDEX(Overview_Format!$A$2:$BQ$355,MATCH($B355,Overview_Format!$A$2:$A$355,0),MATCH(X$2,Overview_Format!$A$2:$BQ$2,0))</f>
        <v>33.700000000000003</v>
      </c>
      <c r="Y355">
        <f>INDEX(Overview_Format!$A$2:$BQ$355,MATCH($B355,Overview_Format!$A$2:$A$355,0),MATCH(Y$2,Overview_Format!$A$2:$BQ$2,0))</f>
        <v>15.5</v>
      </c>
      <c r="Z355">
        <f>INDEX(Overview_Format!$A$2:$BQ$355,MATCH($B355,Overview_Format!$A$2:$A$355,0),MATCH(Z$2,Overview_Format!$A$2:$BQ$2,0))</f>
        <v>51.5</v>
      </c>
      <c r="AA355">
        <f>INDEX(Overview_Format!$A$2:$BQ$355,MATCH($B355,Overview_Format!$A$2:$A$355,0),MATCH(AA$2,Overview_Format!$A$2:$BQ$2,0))</f>
        <v>9.1</v>
      </c>
      <c r="AB355">
        <f>INDEX(Overview_Format!$A$2:$BQ$355,MATCH($B355,Overview_Format!$A$2:$A$355,0),MATCH(AB$2,Overview_Format!$A$2:$BQ$2,0))</f>
        <v>9.9</v>
      </c>
      <c r="AC355">
        <f t="shared" si="5"/>
        <v>3.2967741935483872</v>
      </c>
      <c r="AD355">
        <f>INDEX(Overview_Format!$A$2:$BQ$355,MATCH($B355,Overview_Format!$A$2:$A$355,0),MATCH(AD$2,Overview_Format!$A$2:$BQ$2,0))</f>
        <v>-3.47</v>
      </c>
      <c r="AE355">
        <f>INDEX(Overview_Format!$A$2:$CC$355,MATCH($B355,Overview_Format!$A$2:$A$355,0),MATCH(AE$2,Overview_Format!$A$2:$CC$2,0))</f>
        <v>-4.7999999999999972</v>
      </c>
      <c r="AF355">
        <f>INDEX(Overview_Format!$A$2:$CC$355,MATCH($B355,Overview_Format!$A$2:$A$355,0),MATCH(AF$2,Overview_Format!$A$2:$CC$2,0))</f>
        <v>-0.125</v>
      </c>
      <c r="AG355">
        <f>INDEX(Overview_Format!$A$2:$CC$355,MATCH($B355,Overview_Format!$A$2:$A$355,0),MATCH(AG$2,Overview_Format!$A$2:$CC$2,0))</f>
        <v>4.7999999999999987E-2</v>
      </c>
      <c r="AH355">
        <f>INDEX(Overview_Format!$A$2:$CC$355,MATCH($B355,Overview_Format!$A$2:$A$355,0),MATCH(AH$2,Overview_Format!$A$2:$CC$2,0))</f>
        <v>-4.0999999999999925E-2</v>
      </c>
      <c r="AI355">
        <f>INDEX(Overview_Format!$A$2:$CC$355,MATCH($B355,Overview_Format!$A$2:$A$355,0),MATCH(AI$2,Overview_Format!$A$2:$CC$2,0))</f>
        <v>-3.0000000000000027E-2</v>
      </c>
      <c r="AJ355">
        <f>INDEX(Overview_Format!$A$2:$CC$355,MATCH($B355,Overview_Format!$A$2:$A$355,0),MATCH(AJ$2,Overview_Format!$A$2:$CC$2,0))</f>
        <v>3</v>
      </c>
      <c r="AK355">
        <f>INDEX(Overview_Format!$A$2:$CC$355,MATCH($B355,Overview_Format!$A$2:$A$355,0),MATCH(AK$2,Overview_Format!$A$2:$CC$2,0))</f>
        <v>0.59999999999999964</v>
      </c>
      <c r="AL355">
        <f>INDEX(Overview_Format!$A$2:$CC$355,MATCH($B355,Overview_Format!$A$2:$A$355,0),MATCH(AL$2,Overview_Format!$A$2:$CC$2,0))</f>
        <v>-0.19999999999999574</v>
      </c>
      <c r="AM355">
        <f>INDEX(Overview_Format!$A$2:$CC$355,MATCH($B355,Overview_Format!$A$2:$A$355,0),MATCH(AM$2,Overview_Format!$A$2:$CC$2,0))</f>
        <v>0.90000000000000036</v>
      </c>
      <c r="AN355">
        <f>INDEX(Overview_Format!$A$2:$CC$355,MATCH($B355,Overview_Format!$A$2:$A$355,0),MATCH(AN$2,Overview_Format!$A$2:$CC$2,0))</f>
        <v>0.70000000000000107</v>
      </c>
      <c r="AO355">
        <f>INDEX(Overview_Format!$A$2:$CC$355,MATCH($B355,Overview_Format!$A$2:$A$355,0),MATCH(AO$2,Overview_Format!$A$2:$CC$2,0))</f>
        <v>5.2000000000000028</v>
      </c>
      <c r="AP355">
        <f>INDEX(Overview_Format!$A$2:$CC$355,MATCH($B355,Overview_Format!$A$2:$A$355,0),MATCH(AP$2,Overview_Format!$A$2:$CC$2,0))</f>
        <v>-0.10000000000000003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A96F6A-2E42-405B-872A-D787A77E0D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Bet</vt:lpstr>
      <vt:lpstr>Simulator</vt:lpstr>
      <vt:lpstr>Overview_Format</vt:lpstr>
      <vt:lpstr>BasicStats</vt:lpstr>
      <vt:lpstr>AdvancedStats</vt:lpstr>
      <vt:lpstr>AdvancedOpponentStats</vt:lpstr>
      <vt:lpstr>TeamRankings</vt:lpstr>
      <vt:lpstr>Regression Data</vt:lpstr>
      <vt:lpstr>AdvancedOpponentStats!_2019_advanced_opponent_stats</vt:lpstr>
      <vt:lpstr>AdvancedStats!_2019_advanced_school_stats</vt:lpstr>
      <vt:lpstr>TeamRankings!_2019_ratings</vt:lpstr>
      <vt:lpstr>BasicStats!_2019_school_stats</vt:lpstr>
      <vt:lpstr>MyData</vt:lpstr>
      <vt:lpstr>OU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Riordan</dc:creator>
  <cp:lastModifiedBy>Ken Riordan</cp:lastModifiedBy>
  <dcterms:created xsi:type="dcterms:W3CDTF">2018-11-29T16:11:23Z</dcterms:created>
  <dcterms:modified xsi:type="dcterms:W3CDTF">2019-04-02T13:26:09Z</dcterms:modified>
</cp:coreProperties>
</file>